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trlProps/ctrlProp7.xml" ContentType="application/vnd.ms-excel.controlproperties+xml"/>
  <Override PartName="/xl/ctrlProps/ctrlProp8.xml" ContentType="application/vnd.ms-excel.controlproperties+xml"/>
  <Override PartName="/xl/ctrlProps/ctrlProp9.xml" ContentType="application/vnd.ms-excel.controlproperties+xml"/>
  <Override PartName="/xl/ctrlProps/ctrlProp10.xml" ContentType="application/vnd.ms-excel.controlproperties+xml"/>
  <Override PartName="/xl/ctrlProps/ctrlProp11.xml" ContentType="application/vnd.ms-excel.controlproperties+xml"/>
  <Override PartName="/xl/ctrlProps/ctrlProp12.xml" ContentType="application/vnd.ms-excel.controlproperties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theme/themeOverride1.xml" ContentType="application/vnd.openxmlformats-officedocument.themeOverride+xml"/>
  <Override PartName="/xl/drawings/drawing4.xml" ContentType="application/vnd.openxmlformats-officedocument.drawingml.chartshape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persons/person.xml" ContentType="application/vnd.ms-excel.person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827"/>
  <workbookPr codeName="ThisWorkbook"/>
  <mc:AlternateContent xmlns:mc="http://schemas.openxmlformats.org/markup-compatibility/2006">
    <mc:Choice Requires="x15">
      <x15ac:absPath xmlns:x15ac="http://schemas.microsoft.com/office/spreadsheetml/2010/11/ac" url="C:\Users\caste\Desktop\"/>
    </mc:Choice>
  </mc:AlternateContent>
  <xr:revisionPtr revIDLastSave="0" documentId="13_ncr:1_{81C83E8F-27BB-4080-8B27-72A75B1BA125}" xr6:coauthVersionLast="47" xr6:coauthVersionMax="47" xr10:uidLastSave="{00000000-0000-0000-0000-000000000000}"/>
  <bookViews>
    <workbookView xWindow="-107" yWindow="-107" windowWidth="20847" windowHeight="11208" tabRatio="876" xr2:uid="{00000000-000D-0000-FFFF-FFFF00000000}"/>
  </bookViews>
  <sheets>
    <sheet name="Accueil" sheetId="12" r:id="rId1"/>
    <sheet name="Graphiques" sheetId="2" r:id="rId2"/>
    <sheet name="Listes" sheetId="3" state="hidden" r:id="rId3"/>
    <sheet name="2de" sheetId="11" r:id="rId4"/>
    <sheet name="3G" sheetId="1" r:id="rId5"/>
    <sheet name="3G avec PM" sheetId="6" r:id="rId6"/>
    <sheet name="Prépa-Métiers" sheetId="7" r:id="rId7"/>
    <sheet name="ULIS" sheetId="8" r:id="rId8"/>
    <sheet name="UPE2A" sheetId="9" r:id="rId9"/>
    <sheet name="SEGPA" sheetId="10" r:id="rId10"/>
    <sheet name="2GT EDS" sheetId="14" r:id="rId11"/>
    <sheet name="2GT combinaisons" sheetId="18" r:id="rId12"/>
    <sheet name="1re EDS" sheetId="16" r:id="rId13"/>
    <sheet name="1re couples" sheetId="17" r:id="rId14"/>
  </sheets>
  <definedNames>
    <definedName name="_xlnm._FilterDatabase" localSheetId="1" hidden="1">Graphiques!$C$77:$D$104</definedName>
    <definedName name="Compar">Listes!$E$37</definedName>
    <definedName name="Cph">Listes!$F$61</definedName>
    <definedName name="Csx">Listes!$F$63</definedName>
    <definedName name="Cvoie">Listes!$F$62</definedName>
    <definedName name="Dep">Listes!$E$34</definedName>
    <definedName name="DEPARTEMENTS">MDep[DEPARTEMENTS]</definedName>
    <definedName name="Départements">MDep[Départements]</definedName>
    <definedName name="Dis">Listes!$E$35</definedName>
    <definedName name="EcD">Listes!$E$47</definedName>
    <definedName name="EcE">Listes!$E$48</definedName>
    <definedName name="Lclasse">TypeClasse[Type de classe]</definedName>
    <definedName name="LCvoie">Voie_Orientation[Cvoie]</definedName>
    <definedName name="LD_0">Graphiques!$D$34:$D$47</definedName>
    <definedName name="LD_1">Graphiques!$G$34:$G$47</definedName>
    <definedName name="LD_2">Graphiques!$J$34:$J$47</definedName>
    <definedName name="LD_3">Graphiques!$L$34:$L$47</definedName>
    <definedName name="LDistricts">Dép[DISTRICTS]</definedName>
    <definedName name="LE_0">Graphiques!$D$78:$D$104</definedName>
    <definedName name="LE_1">Graphiques!$G$78:$G$104</definedName>
    <definedName name="LE_2">Graphiques!$J$78:$J$104</definedName>
    <definedName name="LE_3">Graphiques!$L$78:$L$104</definedName>
    <definedName name="LPhase">Listes!$A$12:$A$13</definedName>
    <definedName name="LSexe">Sexe[Sexe]</definedName>
    <definedName name="Lvoie">Voie_Orientation[Voie d''orientation]</definedName>
    <definedName name="MCvoie">Listes!$J$2:INDEX(LCvoie,nbCvoie)</definedName>
    <definedName name="MD_1">Graphiques!$G$34:INDEX(LD_1,nbdis+2)</definedName>
    <definedName name="MD_2">Graphiques!$J$34:INDEX(LD_2,nbdis+2)</definedName>
    <definedName name="MD_3">Graphiques!$L$34:INDEX(LD_3,nbdis+2)</definedName>
    <definedName name="MDistricts">Listes!$G$18:INDEX(LDistricts,nbdis)</definedName>
    <definedName name="ME_1">Graphiques!$G$78:INDEX(LE_1,nbetab)</definedName>
    <definedName name="ME_2">Graphiques!$J$78:INDEX(LE_2,nbetab)</definedName>
    <definedName name="ME_3">Graphiques!$L$78:INDEX(LE_3,nbetab)</definedName>
    <definedName name="Mphase">Listes!$A$12:INDEX(LPhase,nbph)</definedName>
    <definedName name="Msexe">Listes!$A$19:INDEX(LSexe,nbsx)</definedName>
    <definedName name="Mvoie">Listes!$I$2:INDEX(Lvoie,nbvoie)</definedName>
    <definedName name="nbCvoie">Voie_Orientation[[#Totals],[Cvoie]]</definedName>
    <definedName name="nbdis">Dép[[#Totals],[DISTRICTS]]</definedName>
    <definedName name="nbetab">Graphiques!$C$73</definedName>
    <definedName name="nblyc">Listes!$E$39</definedName>
    <definedName name="nbph">Phase[[#Totals],[Phase du dialogue]]</definedName>
    <definedName name="nbsx">Sexe[[#Totals],[Sexe]]</definedName>
    <definedName name="nbvoie">Voie_Orientation[[#Totals],[Voie d''orientation]]</definedName>
    <definedName name="p_1">Listes!$E$61</definedName>
    <definedName name="p_2">Listes!$H$61</definedName>
    <definedName name="Palier">Listes!$E$36</definedName>
    <definedName name="Ph">Listes!$C$61</definedName>
    <definedName name="phase1">Listes!$D$61</definedName>
    <definedName name="phase2">Listes!$G$61</definedName>
    <definedName name="s_1">Listes!$E$63</definedName>
    <definedName name="s_2">Listes!$H$63</definedName>
    <definedName name="sexe1">Listes!$D$63</definedName>
    <definedName name="sexe2">Listes!$G$63</definedName>
    <definedName name="Sx">Listes!$C$63</definedName>
    <definedName name="TypCla">TypeClasse[Type de classe]</definedName>
    <definedName name="v_1">Listes!$E$62</definedName>
    <definedName name="v_2">Listes!$H$62</definedName>
    <definedName name="visible">Listes!$E$40</definedName>
    <definedName name="Voie">Listes!$C$62</definedName>
    <definedName name="voie1">Listes!$D$62</definedName>
    <definedName name="voie2">Listes!$G$62</definedName>
    <definedName name="_xlnm.Print_Area" localSheetId="0">Accueil!$A$1:$C$37</definedName>
    <definedName name="_xlnm.Print_Area" localSheetId="1">Graphiques!$D$5:$K$47,Graphiques!$D$50:$K$104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62" i="11" l="1"/>
  <c r="A63" i="11" s="1"/>
  <c r="A64" i="11" s="1"/>
  <c r="A65" i="11" s="1"/>
  <c r="A66" i="11" s="1"/>
  <c r="A67" i="11" s="1"/>
  <c r="A68" i="11" s="1"/>
  <c r="A69" i="11" s="1"/>
  <c r="A70" i="11" s="1"/>
  <c r="A71" i="11" s="1"/>
  <c r="A72" i="11" s="1"/>
  <c r="A73" i="11" s="1"/>
  <c r="A74" i="11" s="1"/>
  <c r="A75" i="11" s="1"/>
  <c r="A76" i="11" s="1"/>
  <c r="A77" i="11" s="1"/>
  <c r="A78" i="11" s="1"/>
  <c r="A79" i="11" s="1"/>
  <c r="A80" i="11" s="1"/>
  <c r="A81" i="11" s="1"/>
  <c r="A82" i="11" s="1"/>
  <c r="A83" i="11" s="1"/>
  <c r="A84" i="11" s="1"/>
  <c r="A85" i="11" s="1"/>
  <c r="A86" i="11" s="1"/>
  <c r="A87" i="11" s="1"/>
  <c r="A88" i="11" s="1"/>
  <c r="A89" i="11" s="1"/>
  <c r="A90" i="11" s="1"/>
  <c r="A91" i="11" s="1"/>
  <c r="A92" i="11" s="1"/>
  <c r="A93" i="11" s="1"/>
  <c r="A94" i="11" s="1"/>
  <c r="A95" i="11" s="1"/>
  <c r="A96" i="11" s="1"/>
  <c r="A97" i="11" s="1"/>
  <c r="A98" i="11" s="1"/>
  <c r="A99" i="11" s="1"/>
  <c r="A100" i="11" s="1"/>
  <c r="A101" i="11" s="1"/>
  <c r="A102" i="11" s="1"/>
  <c r="A103" i="11" s="1"/>
  <c r="A104" i="11" s="1"/>
  <c r="A105" i="11" s="1"/>
  <c r="A106" i="11" s="1"/>
  <c r="A107" i="11" s="1"/>
  <c r="A108" i="11" s="1"/>
  <c r="A109" i="11" s="1"/>
  <c r="A110" i="11" s="1"/>
  <c r="A111" i="11" s="1"/>
  <c r="A112" i="11" s="1"/>
  <c r="A113" i="11" s="1"/>
  <c r="A114" i="11" s="1"/>
  <c r="A115" i="11" s="1"/>
  <c r="A116" i="11" s="1"/>
  <c r="A117" i="11" s="1"/>
  <c r="A118" i="11" s="1"/>
  <c r="A119" i="11" s="1"/>
  <c r="A120" i="11"/>
  <c r="A121" i="11" s="1"/>
  <c r="A122" i="11" s="1"/>
  <c r="A123" i="11" s="1"/>
  <c r="A124" i="11" s="1"/>
  <c r="A125" i="11" s="1"/>
  <c r="A126" i="11" s="1"/>
  <c r="A127" i="11" s="1"/>
  <c r="A128" i="11" s="1"/>
  <c r="A129" i="11" s="1"/>
  <c r="A130" i="11" s="1"/>
  <c r="A131" i="11" s="1"/>
  <c r="A132" i="11" s="1"/>
  <c r="A133" i="11" s="1"/>
  <c r="A134" i="11" s="1"/>
  <c r="A135" i="11" s="1"/>
  <c r="A136" i="11" s="1"/>
  <c r="A137" i="11" s="1"/>
  <c r="A138" i="11" s="1"/>
  <c r="A139" i="11" s="1"/>
  <c r="A140" i="11" s="1"/>
  <c r="A141" i="11" s="1"/>
  <c r="A142" i="11" s="1"/>
  <c r="A143" i="11" s="1"/>
  <c r="A144" i="11" s="1"/>
  <c r="A145" i="11" s="1"/>
  <c r="A146" i="11" s="1"/>
  <c r="A147" i="11" s="1"/>
  <c r="A148" i="11" s="1"/>
  <c r="A149" i="11" s="1"/>
  <c r="A150" i="11" s="1"/>
  <c r="A151" i="11" s="1"/>
  <c r="A152" i="11" s="1"/>
  <c r="A153" i="11" s="1"/>
  <c r="A154" i="11" s="1"/>
  <c r="A155" i="11" s="1"/>
  <c r="A156" i="11" s="1"/>
  <c r="A157" i="11" s="1"/>
  <c r="A158" i="11" s="1"/>
  <c r="A159" i="11" s="1"/>
  <c r="A160" i="11" s="1"/>
  <c r="A161" i="11" s="1"/>
  <c r="A162" i="11" s="1"/>
  <c r="A163" i="11" s="1"/>
  <c r="A164" i="11" s="1"/>
  <c r="B10" i="11"/>
  <c r="B11" i="11" s="1"/>
  <c r="B12" i="11" s="1"/>
  <c r="B13" i="11" s="1"/>
  <c r="B14" i="11"/>
  <c r="B15" i="11" s="1"/>
  <c r="B16" i="11" s="1"/>
  <c r="B17" i="11" s="1"/>
  <c r="B18" i="11" s="1"/>
  <c r="B19" i="11" s="1"/>
  <c r="B20" i="11"/>
  <c r="B21" i="11" s="1"/>
  <c r="B22" i="11" s="1"/>
  <c r="B23" i="11" s="1"/>
  <c r="B24" i="11"/>
  <c r="B25" i="11" s="1"/>
  <c r="B26" i="11" s="1"/>
  <c r="B27" i="11" s="1"/>
  <c r="B28" i="11"/>
  <c r="B29" i="11" s="1"/>
  <c r="B30" i="11" s="1"/>
  <c r="B31" i="11"/>
  <c r="B32" i="11" s="1"/>
  <c r="B33" i="11" s="1"/>
  <c r="B34" i="11" s="1"/>
  <c r="B35" i="11" s="1"/>
  <c r="B36" i="11"/>
  <c r="B37" i="11" s="1"/>
  <c r="B38" i="11" s="1"/>
  <c r="B39" i="11" s="1"/>
  <c r="B40" i="11" s="1"/>
  <c r="B41" i="11" s="1"/>
  <c r="B42" i="11"/>
  <c r="B43" i="11" s="1"/>
  <c r="B44" i="11" s="1"/>
  <c r="B45" i="11" s="1"/>
  <c r="B46" i="11" s="1"/>
  <c r="B47" i="11"/>
  <c r="B48" i="11" s="1"/>
  <c r="B49" i="11" s="1"/>
  <c r="B50" i="11" s="1"/>
  <c r="B51" i="11" s="1"/>
  <c r="B52" i="11" s="1"/>
  <c r="B53" i="11" s="1"/>
  <c r="B54" i="11"/>
  <c r="B55" i="11" s="1"/>
  <c r="B56" i="11"/>
  <c r="B57" i="11" s="1"/>
  <c r="B58" i="11" s="1"/>
  <c r="B59" i="11" s="1"/>
  <c r="B60" i="11" s="1"/>
  <c r="B61" i="11" s="1"/>
  <c r="B62" i="11"/>
  <c r="B63" i="11"/>
  <c r="B64" i="11" s="1"/>
  <c r="B65" i="11" s="1"/>
  <c r="B66" i="11" s="1"/>
  <c r="B67" i="11" s="1"/>
  <c r="B68" i="11" s="1"/>
  <c r="B69" i="11" s="1"/>
  <c r="B70" i="11" s="1"/>
  <c r="B71" i="11"/>
  <c r="B72" i="11" s="1"/>
  <c r="B73" i="11" s="1"/>
  <c r="B74" i="11" s="1"/>
  <c r="B75" i="11" s="1"/>
  <c r="B76" i="11" s="1"/>
  <c r="B77" i="11" s="1"/>
  <c r="B78" i="11" s="1"/>
  <c r="B79" i="11"/>
  <c r="B80" i="11" s="1"/>
  <c r="B81" i="11" s="1"/>
  <c r="B82" i="11" s="1"/>
  <c r="B83" i="11" s="1"/>
  <c r="B84" i="11"/>
  <c r="B85" i="11" s="1"/>
  <c r="B86" i="11" s="1"/>
  <c r="B87" i="11" s="1"/>
  <c r="B88" i="11" s="1"/>
  <c r="B89" i="11" s="1"/>
  <c r="B90" i="11" s="1"/>
  <c r="B91" i="11"/>
  <c r="B92" i="11" s="1"/>
  <c r="B93" i="11" s="1"/>
  <c r="B94" i="11" s="1"/>
  <c r="B95" i="11" s="1"/>
  <c r="B96" i="11"/>
  <c r="B97" i="11" s="1"/>
  <c r="B98" i="11" s="1"/>
  <c r="B99" i="11" s="1"/>
  <c r="B100" i="11" s="1"/>
  <c r="B101" i="11" s="1"/>
  <c r="B102" i="11" s="1"/>
  <c r="B103" i="11" s="1"/>
  <c r="B104" i="11"/>
  <c r="B105" i="11" s="1"/>
  <c r="B106" i="11" s="1"/>
  <c r="B107" i="11" s="1"/>
  <c r="B108" i="11" s="1"/>
  <c r="B109" i="11" s="1"/>
  <c r="B110" i="11" s="1"/>
  <c r="B111" i="11" s="1"/>
  <c r="B112" i="11"/>
  <c r="B113" i="11" s="1"/>
  <c r="B114" i="11" s="1"/>
  <c r="B115" i="11" s="1"/>
  <c r="B116" i="11" s="1"/>
  <c r="B117" i="11" s="1"/>
  <c r="B118" i="11" s="1"/>
  <c r="B119" i="11" s="1"/>
  <c r="B120" i="11"/>
  <c r="B121" i="11"/>
  <c r="B122" i="11" s="1"/>
  <c r="B123" i="11" s="1"/>
  <c r="B124" i="11" s="1"/>
  <c r="B125" i="11" s="1"/>
  <c r="B126" i="11" s="1"/>
  <c r="B127" i="11"/>
  <c r="B128" i="11" s="1"/>
  <c r="B129" i="11" s="1"/>
  <c r="B130" i="11" s="1"/>
  <c r="B131" i="11" s="1"/>
  <c r="B132" i="11"/>
  <c r="B133" i="11" s="1"/>
  <c r="B134" i="11" s="1"/>
  <c r="B135" i="11" s="1"/>
  <c r="B136" i="11" s="1"/>
  <c r="B137" i="11"/>
  <c r="B138" i="11" s="1"/>
  <c r="B139" i="11" s="1"/>
  <c r="B140" i="11" s="1"/>
  <c r="B141" i="11" s="1"/>
  <c r="B142" i="11"/>
  <c r="B143" i="11" s="1"/>
  <c r="B144" i="11" s="1"/>
  <c r="B145" i="11" s="1"/>
  <c r="B146" i="11"/>
  <c r="B147" i="11" s="1"/>
  <c r="B148" i="11" s="1"/>
  <c r="B149" i="11" s="1"/>
  <c r="B150" i="11" s="1"/>
  <c r="B151" i="11"/>
  <c r="B152" i="11" s="1"/>
  <c r="B153" i="11"/>
  <c r="B154" i="11" s="1"/>
  <c r="B155" i="11" s="1"/>
  <c r="B156" i="11" s="1"/>
  <c r="B157" i="11"/>
  <c r="B158" i="11" s="1"/>
  <c r="B159" i="11" s="1"/>
  <c r="B160" i="11"/>
  <c r="B161" i="11" s="1"/>
  <c r="B162" i="11" s="1"/>
  <c r="B163" i="11" s="1"/>
  <c r="B164" i="11" s="1"/>
  <c r="B120" i="10" l="1"/>
  <c r="B121" i="10" s="1"/>
  <c r="B122" i="10" s="1"/>
  <c r="B123" i="10" s="1"/>
  <c r="B117" i="10"/>
  <c r="B118" i="10" s="1"/>
  <c r="B119" i="10" s="1"/>
  <c r="B114" i="10"/>
  <c r="B115" i="10" s="1"/>
  <c r="B116" i="10" s="1"/>
  <c r="B111" i="10"/>
  <c r="B112" i="10" s="1"/>
  <c r="B113" i="10" s="1"/>
  <c r="B107" i="10"/>
  <c r="B108" i="10" s="1"/>
  <c r="B109" i="10" s="1"/>
  <c r="B110" i="10" s="1"/>
  <c r="B104" i="10"/>
  <c r="B105" i="10" s="1"/>
  <c r="B106" i="10" s="1"/>
  <c r="B100" i="10"/>
  <c r="B101" i="10" s="1"/>
  <c r="B102" i="10" s="1"/>
  <c r="B103" i="10" s="1"/>
  <c r="B98" i="10"/>
  <c r="B99" i="10" s="1"/>
  <c r="B93" i="10"/>
  <c r="B94" i="10" s="1"/>
  <c r="B95" i="10" s="1"/>
  <c r="B96" i="10" s="1"/>
  <c r="B97" i="10" s="1"/>
  <c r="B91" i="10"/>
  <c r="B92" i="10" s="1"/>
  <c r="B90" i="10"/>
  <c r="B85" i="10"/>
  <c r="B86" i="10" s="1"/>
  <c r="B87" i="10" s="1"/>
  <c r="B88" i="10" s="1"/>
  <c r="B89" i="10" s="1"/>
  <c r="B80" i="10"/>
  <c r="B81" i="10" s="1"/>
  <c r="B82" i="10" s="1"/>
  <c r="B83" i="10" s="1"/>
  <c r="B84" i="10" s="1"/>
  <c r="B73" i="10"/>
  <c r="B74" i="10" s="1"/>
  <c r="B75" i="10" s="1"/>
  <c r="B76" i="10" s="1"/>
  <c r="B77" i="10" s="1"/>
  <c r="B78" i="10" s="1"/>
  <c r="B79" i="10" s="1"/>
  <c r="B70" i="10"/>
  <c r="B71" i="10" s="1"/>
  <c r="B72" i="10" s="1"/>
  <c r="B64" i="10"/>
  <c r="B65" i="10" s="1"/>
  <c r="B66" i="10" s="1"/>
  <c r="B67" i="10" s="1"/>
  <c r="B68" i="10" s="1"/>
  <c r="B69" i="10" s="1"/>
  <c r="B60" i="10"/>
  <c r="B61" i="10" s="1"/>
  <c r="B62" i="10" s="1"/>
  <c r="B63" i="10" s="1"/>
  <c r="B54" i="10"/>
  <c r="B55" i="10" s="1"/>
  <c r="B56" i="10" s="1"/>
  <c r="B57" i="10" s="1"/>
  <c r="B58" i="10" s="1"/>
  <c r="B59" i="10" s="1"/>
  <c r="B47" i="10"/>
  <c r="B48" i="10" s="1"/>
  <c r="B49" i="10" s="1"/>
  <c r="B50" i="10" s="1"/>
  <c r="B51" i="10" s="1"/>
  <c r="B52" i="10" s="1"/>
  <c r="B53" i="10" s="1"/>
  <c r="B46" i="10"/>
  <c r="B42" i="10"/>
  <c r="B43" i="10" s="1"/>
  <c r="B44" i="10" s="1"/>
  <c r="B45" i="10" s="1"/>
  <c r="B40" i="10"/>
  <c r="B41" i="10" s="1"/>
  <c r="B36" i="10"/>
  <c r="B37" i="10" s="1"/>
  <c r="B38" i="10" s="1"/>
  <c r="B39" i="10" s="1"/>
  <c r="B34" i="10"/>
  <c r="B35" i="10" s="1"/>
  <c r="B31" i="10"/>
  <c r="B32" i="10" s="1"/>
  <c r="B33" i="10" s="1"/>
  <c r="B28" i="10"/>
  <c r="B29" i="10" s="1"/>
  <c r="B30" i="10" s="1"/>
  <c r="B25" i="10"/>
  <c r="B26" i="10" s="1"/>
  <c r="B27" i="10" s="1"/>
  <c r="B23" i="10"/>
  <c r="B24" i="10" s="1"/>
  <c r="B20" i="10"/>
  <c r="B21" i="10" s="1"/>
  <c r="B22" i="10" s="1"/>
  <c r="B13" i="10"/>
  <c r="B14" i="10" s="1"/>
  <c r="B15" i="10" s="1"/>
  <c r="B16" i="10" s="1"/>
  <c r="B17" i="10" s="1"/>
  <c r="B18" i="10" s="1"/>
  <c r="B19" i="10" s="1"/>
  <c r="B10" i="10"/>
  <c r="B11" i="10" s="1"/>
  <c r="B12" i="10" s="1"/>
  <c r="A90" i="10"/>
  <c r="A91" i="10" s="1"/>
  <c r="A92" i="10" s="1"/>
  <c r="A93" i="10" s="1"/>
  <c r="A94" i="10" s="1"/>
  <c r="A95" i="10" s="1"/>
  <c r="A96" i="10" s="1"/>
  <c r="A97" i="10" s="1"/>
  <c r="A98" i="10" s="1"/>
  <c r="A99" i="10" s="1"/>
  <c r="A100" i="10" s="1"/>
  <c r="A101" i="10" s="1"/>
  <c r="A102" i="10" s="1"/>
  <c r="A103" i="10" s="1"/>
  <c r="A104" i="10" s="1"/>
  <c r="A105" i="10" s="1"/>
  <c r="A106" i="10" s="1"/>
  <c r="A107" i="10" s="1"/>
  <c r="A108" i="10" s="1"/>
  <c r="A109" i="10" s="1"/>
  <c r="A110" i="10" s="1"/>
  <c r="A111" i="10" s="1"/>
  <c r="A112" i="10" s="1"/>
  <c r="A113" i="10" s="1"/>
  <c r="A114" i="10" s="1"/>
  <c r="A115" i="10" s="1"/>
  <c r="A116" i="10" s="1"/>
  <c r="A117" i="10" s="1"/>
  <c r="A118" i="10" s="1"/>
  <c r="A119" i="10" s="1"/>
  <c r="A120" i="10" s="1"/>
  <c r="A121" i="10" s="1"/>
  <c r="A122" i="10" s="1"/>
  <c r="A123" i="10" s="1"/>
  <c r="A46" i="10"/>
  <c r="A47" i="10" s="1"/>
  <c r="A48" i="10" s="1"/>
  <c r="A49" i="10" s="1"/>
  <c r="A50" i="10" s="1"/>
  <c r="A51" i="10" s="1"/>
  <c r="A52" i="10" s="1"/>
  <c r="A53" i="10" s="1"/>
  <c r="A54" i="10" s="1"/>
  <c r="A55" i="10" s="1"/>
  <c r="A56" i="10" s="1"/>
  <c r="A57" i="10" s="1"/>
  <c r="A58" i="10" s="1"/>
  <c r="A59" i="10" s="1"/>
  <c r="A60" i="10" s="1"/>
  <c r="A61" i="10" s="1"/>
  <c r="A62" i="10" s="1"/>
  <c r="A63" i="10" s="1"/>
  <c r="A64" i="10" s="1"/>
  <c r="A65" i="10" s="1"/>
  <c r="A66" i="10" s="1"/>
  <c r="A67" i="10" s="1"/>
  <c r="A68" i="10" s="1"/>
  <c r="A69" i="10" s="1"/>
  <c r="A70" i="10" s="1"/>
  <c r="A71" i="10" s="1"/>
  <c r="A72" i="10" s="1"/>
  <c r="A73" i="10" s="1"/>
  <c r="A74" i="10" s="1"/>
  <c r="A75" i="10" s="1"/>
  <c r="A76" i="10" s="1"/>
  <c r="A77" i="10" s="1"/>
  <c r="A78" i="10" s="1"/>
  <c r="A79" i="10" s="1"/>
  <c r="A80" i="10" s="1"/>
  <c r="A81" i="10" s="1"/>
  <c r="A82" i="10" s="1"/>
  <c r="A83" i="10" s="1"/>
  <c r="A84" i="10" s="1"/>
  <c r="A85" i="10" s="1"/>
  <c r="A86" i="10" s="1"/>
  <c r="A87" i="10" s="1"/>
  <c r="A88" i="10" s="1"/>
  <c r="A89" i="10" s="1"/>
  <c r="A49" i="9" l="1"/>
  <c r="A50" i="9" s="1"/>
  <c r="A51" i="9" s="1"/>
  <c r="A52" i="9" s="1"/>
  <c r="A53" i="9" s="1"/>
  <c r="A54" i="9" s="1"/>
  <c r="A55" i="9" s="1"/>
  <c r="A56" i="9" s="1"/>
  <c r="A57" i="9" s="1"/>
  <c r="A58" i="9" s="1"/>
  <c r="A59" i="9" s="1"/>
  <c r="A60" i="9" s="1"/>
  <c r="A61" i="9" s="1"/>
  <c r="A62" i="9" s="1"/>
  <c r="A63" i="9" s="1"/>
  <c r="A64" i="9" s="1"/>
  <c r="A65" i="9" s="1"/>
  <c r="A66" i="9" s="1"/>
  <c r="A67" i="9" s="1"/>
  <c r="A68" i="9" s="1"/>
  <c r="A69" i="9" s="1"/>
  <c r="A70" i="9" s="1"/>
  <c r="A71" i="9" s="1"/>
  <c r="A72" i="9" s="1"/>
  <c r="A73" i="9" s="1"/>
  <c r="A74" i="9" s="1"/>
  <c r="A75" i="9" s="1"/>
  <c r="A76" i="9" s="1"/>
  <c r="A77" i="9" s="1"/>
  <c r="A78" i="9" s="1"/>
  <c r="A79" i="9" s="1"/>
  <c r="A80" i="9" s="1"/>
  <c r="A81" i="9" s="1"/>
  <c r="A82" i="9" s="1"/>
  <c r="A83" i="9" s="1"/>
  <c r="A84" i="9" s="1"/>
  <c r="A85" i="9" s="1"/>
  <c r="A86" i="9" s="1"/>
  <c r="A87" i="9" s="1"/>
  <c r="A88" i="9" s="1"/>
  <c r="A89" i="9" s="1"/>
  <c r="A90" i="9" s="1"/>
  <c r="A91" i="9" s="1"/>
  <c r="A92" i="9" s="1"/>
  <c r="A93" i="9" s="1"/>
  <c r="A94" i="9" s="1"/>
  <c r="A95" i="9" s="1"/>
  <c r="A96" i="9" s="1"/>
  <c r="A97" i="9" s="1"/>
  <c r="A98" i="9" s="1"/>
  <c r="A99" i="9" s="1"/>
  <c r="A100" i="9" s="1"/>
  <c r="A101" i="9" s="1"/>
  <c r="A102" i="9" s="1"/>
  <c r="A103" i="9" s="1"/>
  <c r="A104" i="9" s="1"/>
  <c r="A105" i="9" s="1"/>
  <c r="A106" i="9" s="1"/>
  <c r="A107" i="9" s="1"/>
  <c r="A108" i="9" s="1"/>
  <c r="A109" i="9" s="1"/>
  <c r="A110" i="9" s="1"/>
  <c r="A111" i="9" s="1"/>
  <c r="A112" i="9" s="1"/>
  <c r="A113" i="9" s="1"/>
  <c r="A114" i="9" s="1"/>
  <c r="A115" i="9" s="1"/>
  <c r="A116" i="9" s="1"/>
  <c r="A117" i="9" s="1"/>
  <c r="A118" i="9" s="1"/>
  <c r="A119" i="9" s="1"/>
  <c r="A120" i="9" s="1"/>
  <c r="A121" i="9" s="1"/>
  <c r="A122" i="9" s="1"/>
  <c r="A123" i="9" s="1"/>
  <c r="A124" i="9" s="1"/>
  <c r="A125" i="9" s="1"/>
  <c r="A126" i="9" s="1"/>
  <c r="A127" i="9" s="1"/>
  <c r="A128" i="9" s="1"/>
  <c r="A129" i="9" s="1"/>
  <c r="A130" i="9" s="1"/>
  <c r="A131" i="9" s="1"/>
  <c r="A132" i="9" s="1"/>
  <c r="A133" i="9" s="1"/>
  <c r="A134" i="9" s="1"/>
  <c r="A135" i="9" s="1"/>
  <c r="A136" i="9"/>
  <c r="A137" i="9" s="1"/>
  <c r="A138" i="9" s="1"/>
  <c r="A139" i="9" s="1"/>
  <c r="A140" i="9" s="1"/>
  <c r="A141" i="9" s="1"/>
  <c r="A142" i="9" s="1"/>
  <c r="A143" i="9" s="1"/>
  <c r="A144" i="9" s="1"/>
  <c r="A145" i="9" s="1"/>
  <c r="A146" i="9" s="1"/>
  <c r="A147" i="9" s="1"/>
  <c r="A148" i="9" s="1"/>
  <c r="A149" i="9" s="1"/>
  <c r="A150" i="9" s="1"/>
  <c r="A151" i="9" s="1"/>
  <c r="A152" i="9" s="1"/>
  <c r="A153" i="9" s="1"/>
  <c r="A154" i="9" s="1"/>
  <c r="A155" i="9" s="1"/>
  <c r="A156" i="9" s="1"/>
  <c r="A157" i="9" s="1"/>
  <c r="A158" i="9" s="1"/>
  <c r="A159" i="9" s="1"/>
  <c r="A160" i="9" s="1"/>
  <c r="A161" i="9" s="1"/>
  <c r="A162" i="9" s="1"/>
  <c r="A163" i="9" s="1"/>
  <c r="A164" i="9" s="1"/>
  <c r="A165" i="9" s="1"/>
  <c r="A166" i="9" s="1"/>
  <c r="A167" i="9" s="1"/>
  <c r="A168" i="9" s="1"/>
  <c r="A169" i="9" s="1"/>
  <c r="A170" i="9" s="1"/>
  <c r="A171" i="9" s="1"/>
  <c r="A172" i="9" s="1"/>
  <c r="A173" i="9" s="1"/>
  <c r="A174" i="9" s="1"/>
  <c r="A175" i="9" s="1"/>
  <c r="A176" i="9" s="1"/>
  <c r="A177" i="9" s="1"/>
  <c r="A178" i="9" s="1"/>
  <c r="A179" i="9" s="1"/>
  <c r="A180" i="9" s="1"/>
  <c r="A181" i="9" s="1"/>
  <c r="A182" i="9" s="1"/>
  <c r="A183" i="9" s="1"/>
  <c r="A184" i="9" s="1"/>
  <c r="A185" i="9" s="1"/>
  <c r="B9" i="9"/>
  <c r="B10" i="9" s="1"/>
  <c r="B11" i="9" s="1"/>
  <c r="B12" i="9"/>
  <c r="B13" i="9" s="1"/>
  <c r="B14" i="9" s="1"/>
  <c r="B15" i="9" s="1"/>
  <c r="B16" i="9" s="1"/>
  <c r="B17" i="9" s="1"/>
  <c r="B18" i="9"/>
  <c r="B19" i="9" s="1"/>
  <c r="B20" i="9" s="1"/>
  <c r="B21" i="9" s="1"/>
  <c r="B22" i="9"/>
  <c r="B23" i="9" s="1"/>
  <c r="B24" i="9" s="1"/>
  <c r="B25" i="9"/>
  <c r="B26" i="9" s="1"/>
  <c r="B27" i="9" s="1"/>
  <c r="B28" i="9" s="1"/>
  <c r="B29" i="9" s="1"/>
  <c r="B30" i="9"/>
  <c r="B31" i="9" s="1"/>
  <c r="B32" i="9" s="1"/>
  <c r="B33" i="9" s="1"/>
  <c r="B34" i="9" s="1"/>
  <c r="B35" i="9" s="1"/>
  <c r="B36" i="9" s="1"/>
  <c r="B37" i="9" s="1"/>
  <c r="B38" i="9" s="1"/>
  <c r="B39" i="9" s="1"/>
  <c r="B40" i="9"/>
  <c r="B41" i="9" s="1"/>
  <c r="B42" i="9"/>
  <c r="B43" i="9" s="1"/>
  <c r="B44" i="9" s="1"/>
  <c r="B45" i="9"/>
  <c r="B46" i="9" s="1"/>
  <c r="B47" i="9"/>
  <c r="B48" i="9" s="1"/>
  <c r="B49" i="9"/>
  <c r="B50" i="9"/>
  <c r="B51" i="9" s="1"/>
  <c r="B52" i="9" s="1"/>
  <c r="B53" i="9" s="1"/>
  <c r="B54" i="9" s="1"/>
  <c r="B55" i="9" s="1"/>
  <c r="B56" i="9" s="1"/>
  <c r="B57" i="9" s="1"/>
  <c r="B58" i="9" s="1"/>
  <c r="B59" i="9" s="1"/>
  <c r="B60" i="9" s="1"/>
  <c r="B61" i="9" s="1"/>
  <c r="B62" i="9" s="1"/>
  <c r="B63" i="9"/>
  <c r="B64" i="9" s="1"/>
  <c r="B65" i="9" s="1"/>
  <c r="B66" i="9" s="1"/>
  <c r="B67" i="9" s="1"/>
  <c r="B68" i="9" s="1"/>
  <c r="B69" i="9" s="1"/>
  <c r="B70" i="9" s="1"/>
  <c r="B71" i="9" s="1"/>
  <c r="B72" i="9" s="1"/>
  <c r="B73" i="9" s="1"/>
  <c r="B74" i="9" s="1"/>
  <c r="B75" i="9" s="1"/>
  <c r="B76" i="9" s="1"/>
  <c r="B77" i="9" s="1"/>
  <c r="B78" i="9" s="1"/>
  <c r="B79" i="9" s="1"/>
  <c r="B80" i="9" s="1"/>
  <c r="B81" i="9"/>
  <c r="B82" i="9" s="1"/>
  <c r="B83" i="9" s="1"/>
  <c r="B84" i="9" s="1"/>
  <c r="B85" i="9" s="1"/>
  <c r="B86" i="9" s="1"/>
  <c r="B87" i="9" s="1"/>
  <c r="B88" i="9"/>
  <c r="B89" i="9" s="1"/>
  <c r="B90" i="9" s="1"/>
  <c r="B91" i="9" s="1"/>
  <c r="B92" i="9" s="1"/>
  <c r="B93" i="9" s="1"/>
  <c r="B94" i="9" s="1"/>
  <c r="B95" i="9" s="1"/>
  <c r="B96" i="9" s="1"/>
  <c r="B97" i="9" s="1"/>
  <c r="B98" i="9"/>
  <c r="B99" i="9" s="1"/>
  <c r="B100" i="9" s="1"/>
  <c r="B101" i="9" s="1"/>
  <c r="B102" i="9" s="1"/>
  <c r="B103" i="9" s="1"/>
  <c r="B104" i="9" s="1"/>
  <c r="B105" i="9" s="1"/>
  <c r="B106" i="9"/>
  <c r="B107" i="9" s="1"/>
  <c r="B108" i="9" s="1"/>
  <c r="B109" i="9" s="1"/>
  <c r="B110" i="9" s="1"/>
  <c r="B111" i="9" s="1"/>
  <c r="B112" i="9" s="1"/>
  <c r="B113" i="9" s="1"/>
  <c r="B114" i="9" s="1"/>
  <c r="B115" i="9" s="1"/>
  <c r="B116" i="9" s="1"/>
  <c r="B117" i="9"/>
  <c r="B118" i="9" s="1"/>
  <c r="B119" i="9" s="1"/>
  <c r="B120" i="9" s="1"/>
  <c r="B121" i="9" s="1"/>
  <c r="B122" i="9" s="1"/>
  <c r="B123" i="9" s="1"/>
  <c r="B124" i="9" s="1"/>
  <c r="B125" i="9" s="1"/>
  <c r="B126" i="9" s="1"/>
  <c r="B127" i="9" s="1"/>
  <c r="B128" i="9" s="1"/>
  <c r="B129" i="9"/>
  <c r="B130" i="9" s="1"/>
  <c r="B131" i="9" s="1"/>
  <c r="B132" i="9" s="1"/>
  <c r="B133" i="9" s="1"/>
  <c r="B134" i="9" s="1"/>
  <c r="B135" i="9" s="1"/>
  <c r="B136" i="9"/>
  <c r="B137" i="9"/>
  <c r="B138" i="9"/>
  <c r="B139" i="9" s="1"/>
  <c r="B140" i="9" s="1"/>
  <c r="B141" i="9"/>
  <c r="B142" i="9" s="1"/>
  <c r="B143" i="9" s="1"/>
  <c r="B144" i="9" s="1"/>
  <c r="B145" i="9" s="1"/>
  <c r="B146" i="9" s="1"/>
  <c r="B147" i="9" s="1"/>
  <c r="B148" i="9"/>
  <c r="B149" i="9" s="1"/>
  <c r="B150" i="9"/>
  <c r="B151" i="9" s="1"/>
  <c r="B152" i="9" s="1"/>
  <c r="B153" i="9" s="1"/>
  <c r="B154" i="9" s="1"/>
  <c r="B155" i="9"/>
  <c r="B156" i="9" s="1"/>
  <c r="B157" i="9" s="1"/>
  <c r="B158" i="9" s="1"/>
  <c r="B159" i="9" s="1"/>
  <c r="B160" i="9"/>
  <c r="B161" i="9" s="1"/>
  <c r="B162" i="9" s="1"/>
  <c r="B163" i="9" s="1"/>
  <c r="B164" i="9" s="1"/>
  <c r="B165" i="9" s="1"/>
  <c r="B166" i="9" s="1"/>
  <c r="B167" i="9" s="1"/>
  <c r="B168" i="9" s="1"/>
  <c r="B169" i="9"/>
  <c r="B170" i="9" s="1"/>
  <c r="B171" i="9" s="1"/>
  <c r="B172" i="9"/>
  <c r="B173" i="9" s="1"/>
  <c r="B174" i="9"/>
  <c r="B175" i="9" s="1"/>
  <c r="B176" i="9" s="1"/>
  <c r="B177" i="9" s="1"/>
  <c r="B178" i="9" s="1"/>
  <c r="B179" i="9" s="1"/>
  <c r="B180" i="9" s="1"/>
  <c r="B181" i="9"/>
  <c r="B182" i="9" s="1"/>
  <c r="B183" i="9" s="1"/>
  <c r="B184" i="9" s="1"/>
  <c r="B185" i="9" s="1"/>
  <c r="A92" i="8" l="1"/>
  <c r="A93" i="8" s="1"/>
  <c r="A94" i="8" s="1"/>
  <c r="A95" i="8" s="1"/>
  <c r="A96" i="8" s="1"/>
  <c r="A97" i="8" s="1"/>
  <c r="A98" i="8" s="1"/>
  <c r="A99" i="8" s="1"/>
  <c r="A100" i="8" s="1"/>
  <c r="A101" i="8" s="1"/>
  <c r="A102" i="8" s="1"/>
  <c r="A103" i="8" s="1"/>
  <c r="A104" i="8" s="1"/>
  <c r="A105" i="8" s="1"/>
  <c r="A106" i="8" s="1"/>
  <c r="A107" i="8" s="1"/>
  <c r="A108" i="8" s="1"/>
  <c r="A109" i="8" s="1"/>
  <c r="A110" i="8" s="1"/>
  <c r="A111" i="8" s="1"/>
  <c r="A112" i="8" s="1"/>
  <c r="A113" i="8" s="1"/>
  <c r="A114" i="8" s="1"/>
  <c r="A115" i="8" s="1"/>
  <c r="A116" i="8" s="1"/>
  <c r="A117" i="8" s="1"/>
  <c r="A118" i="8" s="1"/>
  <c r="A119" i="8" s="1"/>
  <c r="A120" i="8" s="1"/>
  <c r="A121" i="8" s="1"/>
  <c r="A122" i="8" s="1"/>
  <c r="A123" i="8" s="1"/>
  <c r="A124" i="8" s="1"/>
  <c r="A125" i="8" s="1"/>
  <c r="A126" i="8" s="1"/>
  <c r="A127" i="8" s="1"/>
  <c r="A128" i="8" s="1"/>
  <c r="A129" i="8" s="1"/>
  <c r="A130" i="8" s="1"/>
  <c r="A131" i="8" s="1"/>
  <c r="A132" i="8" s="1"/>
  <c r="A133" i="8" s="1"/>
  <c r="A134" i="8" s="1"/>
  <c r="A135" i="8" s="1"/>
  <c r="A136" i="8" s="1"/>
  <c r="A137" i="8" s="1"/>
  <c r="A138" i="8" s="1"/>
  <c r="A139" i="8" s="1"/>
  <c r="A140" i="8" s="1"/>
  <c r="A141" i="8" s="1"/>
  <c r="A142" i="8" s="1"/>
  <c r="A143" i="8" s="1"/>
  <c r="A144" i="8" s="1"/>
  <c r="A145" i="8" s="1"/>
  <c r="A146" i="8" s="1"/>
  <c r="A147" i="8" s="1"/>
  <c r="A148" i="8" s="1"/>
  <c r="A149" i="8" s="1"/>
  <c r="A150" i="8" s="1"/>
  <c r="A151" i="8" s="1"/>
  <c r="A152" i="8" s="1"/>
  <c r="A153" i="8" s="1"/>
  <c r="A154" i="8" s="1"/>
  <c r="A155" i="8" s="1"/>
  <c r="A156" i="8" s="1"/>
  <c r="A157" i="8" s="1"/>
  <c r="A158" i="8" s="1"/>
  <c r="A159" i="8" s="1"/>
  <c r="A160" i="8" s="1"/>
  <c r="A161" i="8" s="1"/>
  <c r="A162" i="8" s="1"/>
  <c r="A163" i="8" s="1"/>
  <c r="A164" i="8" s="1"/>
  <c r="A165" i="8" s="1"/>
  <c r="A166" i="8" s="1"/>
  <c r="A167" i="8" s="1"/>
  <c r="A168" i="8" s="1"/>
  <c r="A169" i="8" s="1"/>
  <c r="A170" i="8"/>
  <c r="A171" i="8" s="1"/>
  <c r="A172" i="8" s="1"/>
  <c r="A173" i="8" s="1"/>
  <c r="A174" i="8" s="1"/>
  <c r="A175" i="8" s="1"/>
  <c r="A176" i="8" s="1"/>
  <c r="A177" i="8" s="1"/>
  <c r="A178" i="8" s="1"/>
  <c r="A179" i="8" s="1"/>
  <c r="A180" i="8" s="1"/>
  <c r="A181" i="8" s="1"/>
  <c r="A182" i="8" s="1"/>
  <c r="A183" i="8" s="1"/>
  <c r="A184" i="8" s="1"/>
  <c r="A185" i="8" s="1"/>
  <c r="A186" i="8" s="1"/>
  <c r="A187" i="8" s="1"/>
  <c r="A188" i="8" s="1"/>
  <c r="A189" i="8" s="1"/>
  <c r="A190" i="8" s="1"/>
  <c r="A191" i="8" s="1"/>
  <c r="A192" i="8" s="1"/>
  <c r="A193" i="8" s="1"/>
  <c r="A194" i="8" s="1"/>
  <c r="A195" i="8" s="1"/>
  <c r="A196" i="8" s="1"/>
  <c r="A197" i="8" s="1"/>
  <c r="A198" i="8" s="1"/>
  <c r="A199" i="8" s="1"/>
  <c r="A200" i="8" s="1"/>
  <c r="A201" i="8" s="1"/>
  <c r="A202" i="8" s="1"/>
  <c r="A203" i="8" s="1"/>
  <c r="A204" i="8" s="1"/>
  <c r="A205" i="8" s="1"/>
  <c r="A206" i="8" s="1"/>
  <c r="A207" i="8" s="1"/>
  <c r="A208" i="8" s="1"/>
  <c r="A209" i="8" s="1"/>
  <c r="A210" i="8" s="1"/>
  <c r="A211" i="8" s="1"/>
  <c r="A212" i="8" s="1"/>
  <c r="A213" i="8" s="1"/>
  <c r="A214" i="8" s="1"/>
  <c r="A215" i="8" s="1"/>
  <c r="A216" i="8" s="1"/>
  <c r="A217" i="8" s="1"/>
  <c r="A218" i="8" s="1"/>
  <c r="B12" i="8"/>
  <c r="B13" i="8" s="1"/>
  <c r="B14" i="8" s="1"/>
  <c r="B15" i="8" s="1"/>
  <c r="B16" i="8"/>
  <c r="B17" i="8" s="1"/>
  <c r="B18" i="8" s="1"/>
  <c r="B19" i="8" s="1"/>
  <c r="B20" i="8" s="1"/>
  <c r="B21" i="8" s="1"/>
  <c r="B22" i="8" s="1"/>
  <c r="B23" i="8" s="1"/>
  <c r="B24" i="8" s="1"/>
  <c r="B25" i="8" s="1"/>
  <c r="B26" i="8" s="1"/>
  <c r="B27" i="8" s="1"/>
  <c r="B28" i="8" s="1"/>
  <c r="B29" i="8" s="1"/>
  <c r="B30" i="8"/>
  <c r="B31" i="8" s="1"/>
  <c r="B32" i="8" s="1"/>
  <c r="B33" i="8" s="1"/>
  <c r="B34" i="8" s="1"/>
  <c r="B35" i="8" s="1"/>
  <c r="B36" i="8" s="1"/>
  <c r="B37" i="8"/>
  <c r="B38" i="8" s="1"/>
  <c r="B39" i="8" s="1"/>
  <c r="B40" i="8" s="1"/>
  <c r="B41" i="8" s="1"/>
  <c r="B42" i="8" s="1"/>
  <c r="B43" i="8" s="1"/>
  <c r="B44" i="8"/>
  <c r="B45" i="8" s="1"/>
  <c r="B46" i="8" s="1"/>
  <c r="B47" i="8" s="1"/>
  <c r="B48" i="8" s="1"/>
  <c r="B49" i="8"/>
  <c r="B50" i="8" s="1"/>
  <c r="B51" i="8" s="1"/>
  <c r="B52" i="8" s="1"/>
  <c r="B53" i="8" s="1"/>
  <c r="B54" i="8"/>
  <c r="B55" i="8" s="1"/>
  <c r="B56" i="8" s="1"/>
  <c r="B57" i="8" s="1"/>
  <c r="B58" i="8" s="1"/>
  <c r="B59" i="8" s="1"/>
  <c r="B60" i="8" s="1"/>
  <c r="B61" i="8" s="1"/>
  <c r="B62" i="8"/>
  <c r="B63" i="8" s="1"/>
  <c r="B64" i="8" s="1"/>
  <c r="B65" i="8" s="1"/>
  <c r="B66" i="8" s="1"/>
  <c r="B67" i="8" s="1"/>
  <c r="B68" i="8" s="1"/>
  <c r="B69" i="8" s="1"/>
  <c r="B70" i="8"/>
  <c r="B71" i="8" s="1"/>
  <c r="B72" i="8" s="1"/>
  <c r="B73" i="8" s="1"/>
  <c r="B74" i="8" s="1"/>
  <c r="B75" i="8" s="1"/>
  <c r="B76" i="8" s="1"/>
  <c r="B77" i="8" s="1"/>
  <c r="B78" i="8" s="1"/>
  <c r="B79" i="8" s="1"/>
  <c r="B80" i="8"/>
  <c r="B81" i="8" s="1"/>
  <c r="B82" i="8" s="1"/>
  <c r="B83" i="8"/>
  <c r="B84" i="8" s="1"/>
  <c r="B85" i="8" s="1"/>
  <c r="B86" i="8" s="1"/>
  <c r="B87" i="8" s="1"/>
  <c r="B88" i="8" s="1"/>
  <c r="B89" i="8" s="1"/>
  <c r="B90" i="8" s="1"/>
  <c r="B91" i="8" s="1"/>
  <c r="B92" i="8"/>
  <c r="B93" i="8"/>
  <c r="B94" i="8" s="1"/>
  <c r="B95" i="8" s="1"/>
  <c r="B96" i="8" s="1"/>
  <c r="B97" i="8" s="1"/>
  <c r="B98" i="8" s="1"/>
  <c r="B99" i="8" s="1"/>
  <c r="B100" i="8" s="1"/>
  <c r="B101" i="8" s="1"/>
  <c r="B102" i="8" s="1"/>
  <c r="B103" i="8" s="1"/>
  <c r="B104" i="8"/>
  <c r="B105" i="8" s="1"/>
  <c r="B106" i="8" s="1"/>
  <c r="B107" i="8" s="1"/>
  <c r="B108" i="8" s="1"/>
  <c r="B109" i="8" s="1"/>
  <c r="B110" i="8" s="1"/>
  <c r="B111" i="8" s="1"/>
  <c r="B112" i="8" s="1"/>
  <c r="B113" i="8" s="1"/>
  <c r="B114" i="8" s="1"/>
  <c r="B115" i="8"/>
  <c r="B116" i="8" s="1"/>
  <c r="B117" i="8" s="1"/>
  <c r="B118" i="8" s="1"/>
  <c r="B119" i="8"/>
  <c r="B120" i="8" s="1"/>
  <c r="B121" i="8" s="1"/>
  <c r="B122" i="8" s="1"/>
  <c r="B123" i="8" s="1"/>
  <c r="B124" i="8" s="1"/>
  <c r="B125" i="8" s="1"/>
  <c r="B126" i="8" s="1"/>
  <c r="B127" i="8" s="1"/>
  <c r="B128" i="8" s="1"/>
  <c r="B129" i="8" s="1"/>
  <c r="B130" i="8"/>
  <c r="B131" i="8" s="1"/>
  <c r="B132" i="8" s="1"/>
  <c r="B133" i="8" s="1"/>
  <c r="B134" i="8" s="1"/>
  <c r="B135" i="8" s="1"/>
  <c r="B136" i="8"/>
  <c r="B137" i="8" s="1"/>
  <c r="B138" i="8" s="1"/>
  <c r="B139" i="8" s="1"/>
  <c r="B140" i="8" s="1"/>
  <c r="B141" i="8" s="1"/>
  <c r="B142" i="8" s="1"/>
  <c r="B143" i="8" s="1"/>
  <c r="B144" i="8" s="1"/>
  <c r="B145" i="8" s="1"/>
  <c r="B146" i="8" s="1"/>
  <c r="B147" i="8" s="1"/>
  <c r="B148" i="8"/>
  <c r="B149" i="8" s="1"/>
  <c r="B150" i="8" s="1"/>
  <c r="B151" i="8" s="1"/>
  <c r="B152" i="8" s="1"/>
  <c r="B153" i="8" s="1"/>
  <c r="B154" i="8" s="1"/>
  <c r="B155" i="8" s="1"/>
  <c r="B156" i="8" s="1"/>
  <c r="B157" i="8" s="1"/>
  <c r="B158" i="8"/>
  <c r="B159" i="8" s="1"/>
  <c r="B160" i="8" s="1"/>
  <c r="B161" i="8" s="1"/>
  <c r="B162" i="8" s="1"/>
  <c r="B163" i="8" s="1"/>
  <c r="B164" i="8" s="1"/>
  <c r="B165" i="8" s="1"/>
  <c r="B166" i="8" s="1"/>
  <c r="B167" i="8" s="1"/>
  <c r="B168" i="8" s="1"/>
  <c r="B169" i="8" s="1"/>
  <c r="B170" i="8"/>
  <c r="B171" i="8"/>
  <c r="B172" i="8" s="1"/>
  <c r="B173" i="8" s="1"/>
  <c r="B174" i="8" s="1"/>
  <c r="B175" i="8" s="1"/>
  <c r="B176" i="8"/>
  <c r="B177" i="8" s="1"/>
  <c r="B178" i="8" s="1"/>
  <c r="B179" i="8" s="1"/>
  <c r="B180" i="8"/>
  <c r="B181" i="8" s="1"/>
  <c r="B182" i="8"/>
  <c r="B183" i="8" s="1"/>
  <c r="B184" i="8" s="1"/>
  <c r="B185" i="8" s="1"/>
  <c r="B186" i="8" s="1"/>
  <c r="B187" i="8" s="1"/>
  <c r="B188" i="8" s="1"/>
  <c r="B189" i="8"/>
  <c r="B190" i="8" s="1"/>
  <c r="B191" i="8" s="1"/>
  <c r="B192" i="8" s="1"/>
  <c r="B193" i="8" s="1"/>
  <c r="B194" i="8"/>
  <c r="B195" i="8" s="1"/>
  <c r="B196" i="8" s="1"/>
  <c r="B197" i="8" s="1"/>
  <c r="B198" i="8" s="1"/>
  <c r="B199" i="8"/>
  <c r="B200" i="8"/>
  <c r="B201" i="8" s="1"/>
  <c r="B202" i="8"/>
  <c r="B203" i="8" s="1"/>
  <c r="B204" i="8" s="1"/>
  <c r="B205" i="8" s="1"/>
  <c r="B206" i="8"/>
  <c r="B207" i="8" s="1"/>
  <c r="B208" i="8" s="1"/>
  <c r="B209" i="8" s="1"/>
  <c r="B210" i="8" s="1"/>
  <c r="B211" i="8"/>
  <c r="B212" i="8"/>
  <c r="B213" i="8" s="1"/>
  <c r="B214" i="8" s="1"/>
  <c r="B215" i="8" s="1"/>
  <c r="B216" i="8" s="1"/>
  <c r="B217" i="8" s="1"/>
  <c r="B218" i="8" s="1"/>
  <c r="A45" i="7" l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B9" i="7"/>
  <c r="B10" i="7" s="1"/>
  <c r="B11" i="7" s="1"/>
  <c r="B12" i="7"/>
  <c r="B13" i="7" s="1"/>
  <c r="B14" i="7" s="1"/>
  <c r="B15" i="7" s="1"/>
  <c r="B16" i="7" s="1"/>
  <c r="B17" i="7"/>
  <c r="B18" i="7" s="1"/>
  <c r="B19" i="7" s="1"/>
  <c r="B20" i="7"/>
  <c r="B21" i="7" s="1"/>
  <c r="B22" i="7"/>
  <c r="B23" i="7" s="1"/>
  <c r="B24" i="7" s="1"/>
  <c r="B25" i="7"/>
  <c r="B26" i="7" s="1"/>
  <c r="B27" i="7"/>
  <c r="B28" i="7" s="1"/>
  <c r="B29" i="7" s="1"/>
  <c r="B30" i="7" s="1"/>
  <c r="B31" i="7" s="1"/>
  <c r="B32" i="7"/>
  <c r="B33" i="7" s="1"/>
  <c r="B34" i="7" s="1"/>
  <c r="B35" i="7"/>
  <c r="B36" i="7" s="1"/>
  <c r="B37" i="7" s="1"/>
  <c r="B38" i="7" s="1"/>
  <c r="B39" i="7"/>
  <c r="B40" i="7" s="1"/>
  <c r="B41" i="7" s="1"/>
  <c r="B42" i="7"/>
  <c r="B43" i="7" s="1"/>
  <c r="B44" i="7" s="1"/>
  <c r="B45" i="7"/>
  <c r="B46" i="7"/>
  <c r="B47" i="7" s="1"/>
  <c r="B48" i="7" s="1"/>
  <c r="B49" i="7"/>
  <c r="B50" i="7" s="1"/>
  <c r="B51" i="7" s="1"/>
  <c r="B52" i="7" s="1"/>
  <c r="B53" i="7" s="1"/>
  <c r="B54" i="7"/>
  <c r="B55" i="7" s="1"/>
  <c r="B56" i="7"/>
  <c r="B57" i="7" s="1"/>
  <c r="B58" i="7" s="1"/>
  <c r="B59" i="7" s="1"/>
  <c r="B60" i="7"/>
  <c r="B61" i="7" s="1"/>
  <c r="B62" i="7" s="1"/>
  <c r="B63" i="7"/>
  <c r="B64" i="7" s="1"/>
  <c r="B65" i="7"/>
  <c r="B66" i="7" s="1"/>
  <c r="B67" i="7" s="1"/>
  <c r="B68" i="7"/>
  <c r="B69" i="7" s="1"/>
  <c r="B70" i="7" s="1"/>
  <c r="B71" i="7"/>
  <c r="B72" i="7"/>
  <c r="B73" i="7" s="1"/>
  <c r="B74" i="7"/>
  <c r="B75" i="7" s="1"/>
  <c r="B76" i="7" s="1"/>
  <c r="B77" i="7"/>
  <c r="B78" i="7" s="1"/>
  <c r="B79" i="7" s="1"/>
  <c r="B80" i="7"/>
  <c r="B81" i="7" s="1"/>
  <c r="B82" i="7" s="1"/>
  <c r="B83" i="7"/>
  <c r="B84" i="7" s="1"/>
  <c r="B85" i="7"/>
  <c r="B86" i="7" s="1"/>
  <c r="B87" i="7" s="1"/>
  <c r="B88" i="7"/>
  <c r="B89" i="7" s="1"/>
  <c r="B90" i="7"/>
  <c r="B91" i="7" s="1"/>
  <c r="B92" i="7"/>
  <c r="B93" i="7" s="1"/>
  <c r="B94" i="7" s="1"/>
  <c r="B95" i="7"/>
  <c r="B96" i="7" s="1"/>
  <c r="A164" i="6"/>
  <c r="A165" i="6" s="1"/>
  <c r="A166" i="6" s="1"/>
  <c r="A167" i="6" s="1"/>
  <c r="A168" i="6" s="1"/>
  <c r="A169" i="6" s="1"/>
  <c r="A170" i="6" s="1"/>
  <c r="A171" i="6" s="1"/>
  <c r="A172" i="6" s="1"/>
  <c r="A173" i="6" s="1"/>
  <c r="A174" i="6" s="1"/>
  <c r="A175" i="6" s="1"/>
  <c r="A176" i="6" s="1"/>
  <c r="A177" i="6" s="1"/>
  <c r="A178" i="6" s="1"/>
  <c r="A179" i="6" s="1"/>
  <c r="A180" i="6" s="1"/>
  <c r="A181" i="6" s="1"/>
  <c r="A182" i="6" s="1"/>
  <c r="A183" i="6" s="1"/>
  <c r="A184" i="6" s="1"/>
  <c r="A185" i="6" s="1"/>
  <c r="A186" i="6" s="1"/>
  <c r="A187" i="6" s="1"/>
  <c r="A188" i="6" s="1"/>
  <c r="A189" i="6" s="1"/>
  <c r="A190" i="6" s="1"/>
  <c r="A191" i="6" s="1"/>
  <c r="A192" i="6" s="1"/>
  <c r="A193" i="6" s="1"/>
  <c r="A194" i="6" s="1"/>
  <c r="A195" i="6" s="1"/>
  <c r="A196" i="6" s="1"/>
  <c r="A197" i="6" s="1"/>
  <c r="A198" i="6" s="1"/>
  <c r="A199" i="6" s="1"/>
  <c r="A200" i="6" s="1"/>
  <c r="A201" i="6" s="1"/>
  <c r="A202" i="6" s="1"/>
  <c r="A203" i="6" s="1"/>
  <c r="A204" i="6" s="1"/>
  <c r="A205" i="6" s="1"/>
  <c r="A206" i="6" s="1"/>
  <c r="A207" i="6" s="1"/>
  <c r="A208" i="6" s="1"/>
  <c r="A209" i="6" s="1"/>
  <c r="A210" i="6" s="1"/>
  <c r="A211" i="6" s="1"/>
  <c r="A212" i="6" s="1"/>
  <c r="A213" i="6" s="1"/>
  <c r="A214" i="6" s="1"/>
  <c r="A215" i="6" s="1"/>
  <c r="A216" i="6" s="1"/>
  <c r="A217" i="6" s="1"/>
  <c r="A218" i="6" s="1"/>
  <c r="A219" i="6" s="1"/>
  <c r="A220" i="6" s="1"/>
  <c r="A221" i="6" s="1"/>
  <c r="A222" i="6" s="1"/>
  <c r="A223" i="6" s="1"/>
  <c r="A224" i="6" s="1"/>
  <c r="A225" i="6" s="1"/>
  <c r="A226" i="6" s="1"/>
  <c r="A227" i="6" s="1"/>
  <c r="A228" i="6" s="1"/>
  <c r="A229" i="6" s="1"/>
  <c r="A230" i="6" s="1"/>
  <c r="A231" i="6" s="1"/>
  <c r="A232" i="6" s="1"/>
  <c r="A233" i="6" s="1"/>
  <c r="A234" i="6" s="1"/>
  <c r="A235" i="6" s="1"/>
  <c r="A236" i="6" s="1"/>
  <c r="A237" i="6" s="1"/>
  <c r="A238" i="6" s="1"/>
  <c r="A239" i="6" s="1"/>
  <c r="A240" i="6" s="1"/>
  <c r="A241" i="6" s="1"/>
  <c r="A242" i="6" s="1"/>
  <c r="A243" i="6" s="1"/>
  <c r="A244" i="6" s="1"/>
  <c r="A245" i="6" s="1"/>
  <c r="A246" i="6" s="1"/>
  <c r="A247" i="6" s="1"/>
  <c r="A248" i="6" s="1"/>
  <c r="A249" i="6" s="1"/>
  <c r="A250" i="6" s="1"/>
  <c r="A251" i="6" s="1"/>
  <c r="A252" i="6" s="1"/>
  <c r="A253" i="6" s="1"/>
  <c r="A254" i="6" s="1"/>
  <c r="A255" i="6" s="1"/>
  <c r="A256" i="6" s="1"/>
  <c r="A257" i="6" s="1"/>
  <c r="A258" i="6" s="1"/>
  <c r="A259" i="6" s="1"/>
  <c r="A260" i="6" s="1"/>
  <c r="A261" i="6" s="1"/>
  <c r="A262" i="6" s="1"/>
  <c r="A263" i="6" s="1"/>
  <c r="A264" i="6" s="1"/>
  <c r="A265" i="6" s="1"/>
  <c r="A266" i="6" s="1"/>
  <c r="A267" i="6" s="1"/>
  <c r="A268" i="6" s="1"/>
  <c r="A269" i="6" s="1"/>
  <c r="A270" i="6" s="1"/>
  <c r="A271" i="6" s="1"/>
  <c r="A272" i="6" s="1"/>
  <c r="A273" i="6" s="1"/>
  <c r="A274" i="6" s="1"/>
  <c r="A275" i="6" s="1"/>
  <c r="A276" i="6" s="1"/>
  <c r="A277" i="6" s="1"/>
  <c r="A278" i="6" s="1"/>
  <c r="A279" i="6" s="1"/>
  <c r="A280" i="6" s="1"/>
  <c r="A281" i="6" s="1"/>
  <c r="A282" i="6" s="1"/>
  <c r="A283" i="6" s="1"/>
  <c r="A284" i="6" s="1"/>
  <c r="A285" i="6" s="1"/>
  <c r="A286" i="6" s="1"/>
  <c r="A287" i="6" s="1"/>
  <c r="A288" i="6" s="1"/>
  <c r="A289" i="6" s="1"/>
  <c r="A290" i="6" s="1"/>
  <c r="A291" i="6" s="1"/>
  <c r="A292" i="6" s="1"/>
  <c r="A293" i="6" s="1"/>
  <c r="A294" i="6" s="1"/>
  <c r="A295" i="6" s="1"/>
  <c r="A296" i="6" s="1"/>
  <c r="A297" i="6" s="1"/>
  <c r="A298" i="6" s="1"/>
  <c r="A299" i="6" s="1"/>
  <c r="A300" i="6" s="1"/>
  <c r="A301" i="6" s="1"/>
  <c r="A302" i="6" s="1"/>
  <c r="A303" i="6" s="1"/>
  <c r="A304" i="6" s="1"/>
  <c r="A305" i="6" s="1"/>
  <c r="A306" i="6" s="1"/>
  <c r="A307" i="6" s="1"/>
  <c r="A308" i="6" s="1"/>
  <c r="A309" i="6" s="1"/>
  <c r="A310" i="6" s="1"/>
  <c r="A311" i="6" s="1"/>
  <c r="A312" i="6" s="1"/>
  <c r="A313" i="6" s="1"/>
  <c r="A314" i="6" s="1"/>
  <c r="A315" i="6" s="1"/>
  <c r="A316" i="6" s="1"/>
  <c r="A317" i="6" s="1"/>
  <c r="A318" i="6" s="1"/>
  <c r="A319" i="6" s="1"/>
  <c r="A320" i="6" s="1"/>
  <c r="A321" i="6" s="1"/>
  <c r="A322" i="6" s="1"/>
  <c r="A323" i="6"/>
  <c r="A324" i="6" s="1"/>
  <c r="A325" i="6" s="1"/>
  <c r="A326" i="6" s="1"/>
  <c r="A327" i="6" s="1"/>
  <c r="A328" i="6" s="1"/>
  <c r="A329" i="6" s="1"/>
  <c r="A330" i="6" s="1"/>
  <c r="A331" i="6" s="1"/>
  <c r="A332" i="6" s="1"/>
  <c r="A333" i="6" s="1"/>
  <c r="A334" i="6" s="1"/>
  <c r="A335" i="6" s="1"/>
  <c r="A336" i="6" s="1"/>
  <c r="A337" i="6" s="1"/>
  <c r="A338" i="6" s="1"/>
  <c r="A339" i="6" s="1"/>
  <c r="A340" i="6" s="1"/>
  <c r="A341" i="6" s="1"/>
  <c r="A342" i="6" s="1"/>
  <c r="A343" i="6" s="1"/>
  <c r="A344" i="6" s="1"/>
  <c r="A345" i="6" s="1"/>
  <c r="A346" i="6" s="1"/>
  <c r="A347" i="6" s="1"/>
  <c r="A348" i="6" s="1"/>
  <c r="A349" i="6" s="1"/>
  <c r="A350" i="6" s="1"/>
  <c r="A351" i="6" s="1"/>
  <c r="A352" i="6" s="1"/>
  <c r="A353" i="6" s="1"/>
  <c r="A354" i="6" s="1"/>
  <c r="A355" i="6" s="1"/>
  <c r="A356" i="6" s="1"/>
  <c r="A357" i="6" s="1"/>
  <c r="A358" i="6" s="1"/>
  <c r="A359" i="6" s="1"/>
  <c r="A360" i="6" s="1"/>
  <c r="A361" i="6" s="1"/>
  <c r="A362" i="6" s="1"/>
  <c r="A363" i="6" s="1"/>
  <c r="A364" i="6" s="1"/>
  <c r="A365" i="6" s="1"/>
  <c r="A366" i="6" s="1"/>
  <c r="A367" i="6" s="1"/>
  <c r="A368" i="6" s="1"/>
  <c r="A369" i="6" s="1"/>
  <c r="A370" i="6" s="1"/>
  <c r="A371" i="6" s="1"/>
  <c r="A372" i="6" s="1"/>
  <c r="A373" i="6" s="1"/>
  <c r="A374" i="6" s="1"/>
  <c r="A375" i="6" s="1"/>
  <c r="A376" i="6" s="1"/>
  <c r="A377" i="6" s="1"/>
  <c r="A378" i="6" s="1"/>
  <c r="A379" i="6" s="1"/>
  <c r="A380" i="6" s="1"/>
  <c r="A381" i="6" s="1"/>
  <c r="A382" i="6" s="1"/>
  <c r="A383" i="6" s="1"/>
  <c r="A384" i="6" s="1"/>
  <c r="A385" i="6" s="1"/>
  <c r="A386" i="6" s="1"/>
  <c r="A387" i="6" s="1"/>
  <c r="A388" i="6" s="1"/>
  <c r="A389" i="6" s="1"/>
  <c r="A390" i="6" s="1"/>
  <c r="A391" i="6" s="1"/>
  <c r="A392" i="6" s="1"/>
  <c r="A393" i="6" s="1"/>
  <c r="A394" i="6" s="1"/>
  <c r="A395" i="6" s="1"/>
  <c r="A396" i="6" s="1"/>
  <c r="A397" i="6" s="1"/>
  <c r="A398" i="6" s="1"/>
  <c r="A399" i="6" s="1"/>
  <c r="A400" i="6" s="1"/>
  <c r="A401" i="6" s="1"/>
  <c r="A402" i="6" s="1"/>
  <c r="A403" i="6" s="1"/>
  <c r="A404" i="6" s="1"/>
  <c r="A405" i="6" s="1"/>
  <c r="A406" i="6" s="1"/>
  <c r="A407" i="6" s="1"/>
  <c r="A408" i="6" s="1"/>
  <c r="A409" i="6" s="1"/>
  <c r="A410" i="6" s="1"/>
  <c r="A411" i="6" s="1"/>
  <c r="A412" i="6" s="1"/>
  <c r="A413" i="6" s="1"/>
  <c r="A414" i="6" s="1"/>
  <c r="A415" i="6" s="1"/>
  <c r="A416" i="6" s="1"/>
  <c r="A417" i="6" s="1"/>
  <c r="A418" i="6" s="1"/>
  <c r="A419" i="6" s="1"/>
  <c r="A420" i="6" s="1"/>
  <c r="A421" i="6" s="1"/>
  <c r="A422" i="6" s="1"/>
  <c r="A423" i="6" s="1"/>
  <c r="A424" i="6" s="1"/>
  <c r="A425" i="6" s="1"/>
  <c r="A426" i="6" s="1"/>
  <c r="A427" i="6" s="1"/>
  <c r="A428" i="6" s="1"/>
  <c r="A429" i="6" s="1"/>
  <c r="A430" i="6" s="1"/>
  <c r="A431" i="6" s="1"/>
  <c r="A432" i="6" s="1"/>
  <c r="A433" i="6" s="1"/>
  <c r="A434" i="6" s="1"/>
  <c r="A435" i="6" s="1"/>
  <c r="A436" i="6" s="1"/>
  <c r="A437" i="6" s="1"/>
  <c r="A438" i="6" s="1"/>
  <c r="A439" i="6" s="1"/>
  <c r="A440" i="6" s="1"/>
  <c r="A441" i="6" s="1"/>
  <c r="A442" i="6" s="1"/>
  <c r="A443" i="6" s="1"/>
  <c r="A444" i="6" s="1"/>
  <c r="A445" i="6" s="1"/>
  <c r="A446" i="6" s="1"/>
  <c r="A447" i="6" s="1"/>
  <c r="A448" i="6" s="1"/>
  <c r="A449" i="6" s="1"/>
  <c r="A450" i="6" s="1"/>
  <c r="A451" i="6" s="1"/>
  <c r="A452" i="6" s="1"/>
  <c r="A453" i="6" s="1"/>
  <c r="A454" i="6" s="1"/>
  <c r="A455" i="6" s="1"/>
  <c r="A456" i="6" s="1"/>
  <c r="A457" i="6" s="1"/>
  <c r="B7" i="6"/>
  <c r="B8" i="6" s="1"/>
  <c r="B9" i="6" s="1"/>
  <c r="B10" i="6" s="1"/>
  <c r="B11" i="6" s="1"/>
  <c r="B12" i="6" s="1"/>
  <c r="B13" i="6" s="1"/>
  <c r="B14" i="6" s="1"/>
  <c r="B15" i="6" s="1"/>
  <c r="B16" i="6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/>
  <c r="B75" i="6" s="1"/>
  <c r="B76" i="6" s="1"/>
  <c r="B77" i="6" s="1"/>
  <c r="B78" i="6" s="1"/>
  <c r="B79" i="6" s="1"/>
  <c r="B80" i="6" s="1"/>
  <c r="B81" i="6" s="1"/>
  <c r="B82" i="6" s="1"/>
  <c r="B83" i="6" s="1"/>
  <c r="B84" i="6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/>
  <c r="B97" i="6" s="1"/>
  <c r="B98" i="6" s="1"/>
  <c r="B99" i="6" s="1"/>
  <c r="B100" i="6" s="1"/>
  <c r="B101" i="6" s="1"/>
  <c r="B102" i="6" s="1"/>
  <c r="B103" i="6" s="1"/>
  <c r="B104" i="6" s="1"/>
  <c r="B105" i="6" s="1"/>
  <c r="B106" i="6" s="1"/>
  <c r="B107" i="6" s="1"/>
  <c r="B108" i="6" s="1"/>
  <c r="B109" i="6" s="1"/>
  <c r="B110" i="6" s="1"/>
  <c r="B111" i="6" s="1"/>
  <c r="B112" i="6" s="1"/>
  <c r="B113" i="6"/>
  <c r="B114" i="6" s="1"/>
  <c r="B115" i="6" s="1"/>
  <c r="B116" i="6" s="1"/>
  <c r="B117" i="6" s="1"/>
  <c r="B118" i="6" s="1"/>
  <c r="B119" i="6" s="1"/>
  <c r="B120" i="6" s="1"/>
  <c r="B121" i="6" s="1"/>
  <c r="B122" i="6" s="1"/>
  <c r="B123" i="6" s="1"/>
  <c r="B124" i="6"/>
  <c r="B125" i="6" s="1"/>
  <c r="B126" i="6" s="1"/>
  <c r="B127" i="6" s="1"/>
  <c r="B128" i="6" s="1"/>
  <c r="B129" i="6" s="1"/>
  <c r="B130" i="6" s="1"/>
  <c r="B131" i="6" s="1"/>
  <c r="B132" i="6" s="1"/>
  <c r="B133" i="6" s="1"/>
  <c r="B134" i="6" s="1"/>
  <c r="B135" i="6" s="1"/>
  <c r="B136" i="6" s="1"/>
  <c r="B137" i="6" s="1"/>
  <c r="B138" i="6" s="1"/>
  <c r="B139" i="6" s="1"/>
  <c r="B140" i="6" s="1"/>
  <c r="B141" i="6"/>
  <c r="B142" i="6" s="1"/>
  <c r="B143" i="6" s="1"/>
  <c r="B144" i="6" s="1"/>
  <c r="B145" i="6" s="1"/>
  <c r="B146" i="6" s="1"/>
  <c r="B147" i="6" s="1"/>
  <c r="B148" i="6"/>
  <c r="B149" i="6" s="1"/>
  <c r="B150" i="6" s="1"/>
  <c r="B151" i="6" s="1"/>
  <c r="B152" i="6" s="1"/>
  <c r="B153" i="6" s="1"/>
  <c r="B154" i="6" s="1"/>
  <c r="B155" i="6" s="1"/>
  <c r="B156" i="6" s="1"/>
  <c r="B157" i="6" s="1"/>
  <c r="B158" i="6" s="1"/>
  <c r="B159" i="6" s="1"/>
  <c r="B160" i="6" s="1"/>
  <c r="B161" i="6" s="1"/>
  <c r="B162" i="6" s="1"/>
  <c r="B163" i="6" s="1"/>
  <c r="B164" i="6"/>
  <c r="B165" i="6"/>
  <c r="B166" i="6" s="1"/>
  <c r="B167" i="6" s="1"/>
  <c r="B168" i="6" s="1"/>
  <c r="B169" i="6" s="1"/>
  <c r="B170" i="6" s="1"/>
  <c r="B171" i="6" s="1"/>
  <c r="B172" i="6" s="1"/>
  <c r="B173" i="6" s="1"/>
  <c r="B174" i="6" s="1"/>
  <c r="B175" i="6" s="1"/>
  <c r="B176" i="6" s="1"/>
  <c r="B177" i="6" s="1"/>
  <c r="B178" i="6" s="1"/>
  <c r="B179" i="6" s="1"/>
  <c r="B180" i="6" s="1"/>
  <c r="B181" i="6" s="1"/>
  <c r="B182" i="6" s="1"/>
  <c r="B183" i="6" s="1"/>
  <c r="B184" i="6" s="1"/>
  <c r="B185" i="6" s="1"/>
  <c r="B186" i="6"/>
  <c r="B187" i="6" s="1"/>
  <c r="B188" i="6" s="1"/>
  <c r="B189" i="6" s="1"/>
  <c r="B190" i="6" s="1"/>
  <c r="B191" i="6" s="1"/>
  <c r="B192" i="6" s="1"/>
  <c r="B193" i="6" s="1"/>
  <c r="B194" i="6" s="1"/>
  <c r="B195" i="6" s="1"/>
  <c r="B196" i="6" s="1"/>
  <c r="B197" i="6" s="1"/>
  <c r="B198" i="6" s="1"/>
  <c r="B199" i="6" s="1"/>
  <c r="B200" i="6" s="1"/>
  <c r="B201" i="6" s="1"/>
  <c r="B202" i="6" s="1"/>
  <c r="B203" i="6" s="1"/>
  <c r="B204" i="6" s="1"/>
  <c r="B205" i="6" s="1"/>
  <c r="B206" i="6" s="1"/>
  <c r="B207" i="6" s="1"/>
  <c r="B208" i="6" s="1"/>
  <c r="B209" i="6"/>
  <c r="B210" i="6" s="1"/>
  <c r="B211" i="6" s="1"/>
  <c r="B212" i="6" s="1"/>
  <c r="B213" i="6" s="1"/>
  <c r="B214" i="6" s="1"/>
  <c r="B215" i="6" s="1"/>
  <c r="B216" i="6" s="1"/>
  <c r="B217" i="6" s="1"/>
  <c r="B218" i="6" s="1"/>
  <c r="B219" i="6" s="1"/>
  <c r="B220" i="6" s="1"/>
  <c r="B221" i="6" s="1"/>
  <c r="B222" i="6" s="1"/>
  <c r="B223" i="6"/>
  <c r="B224" i="6" s="1"/>
  <c r="B225" i="6" s="1"/>
  <c r="B226" i="6" s="1"/>
  <c r="B227" i="6" s="1"/>
  <c r="B228" i="6" s="1"/>
  <c r="B229" i="6" s="1"/>
  <c r="B230" i="6" s="1"/>
  <c r="B231" i="6" s="1"/>
  <c r="B232" i="6" s="1"/>
  <c r="B233" i="6" s="1"/>
  <c r="B234" i="6" s="1"/>
  <c r="B235" i="6" s="1"/>
  <c r="B236" i="6" s="1"/>
  <c r="B237" i="6" s="1"/>
  <c r="B238" i="6" s="1"/>
  <c r="B239" i="6" s="1"/>
  <c r="B240" i="6" s="1"/>
  <c r="B241" i="6" s="1"/>
  <c r="B242" i="6" s="1"/>
  <c r="B243" i="6" s="1"/>
  <c r="B244" i="6" s="1"/>
  <c r="B245" i="6"/>
  <c r="B246" i="6" s="1"/>
  <c r="B247" i="6" s="1"/>
  <c r="B248" i="6" s="1"/>
  <c r="B249" i="6" s="1"/>
  <c r="B250" i="6" s="1"/>
  <c r="B251" i="6" s="1"/>
  <c r="B252" i="6" s="1"/>
  <c r="B253" i="6" s="1"/>
  <c r="B254" i="6" s="1"/>
  <c r="B255" i="6" s="1"/>
  <c r="B256" i="6" s="1"/>
  <c r="B257" i="6" s="1"/>
  <c r="B258" i="6" s="1"/>
  <c r="B259" i="6"/>
  <c r="B260" i="6" s="1"/>
  <c r="B261" i="6" s="1"/>
  <c r="B262" i="6" s="1"/>
  <c r="B263" i="6" s="1"/>
  <c r="B264" i="6" s="1"/>
  <c r="B265" i="6" s="1"/>
  <c r="B266" i="6" s="1"/>
  <c r="B267" i="6" s="1"/>
  <c r="B268" i="6" s="1"/>
  <c r="B269" i="6" s="1"/>
  <c r="B270" i="6" s="1"/>
  <c r="B271" i="6" s="1"/>
  <c r="B272" i="6" s="1"/>
  <c r="B273" i="6" s="1"/>
  <c r="B274" i="6" s="1"/>
  <c r="B275" i="6" s="1"/>
  <c r="B276" i="6" s="1"/>
  <c r="B277" i="6" s="1"/>
  <c r="B278" i="6" s="1"/>
  <c r="B279" i="6" s="1"/>
  <c r="B280" i="6" s="1"/>
  <c r="B281" i="6" s="1"/>
  <c r="B282" i="6" s="1"/>
  <c r="B283" i="6" s="1"/>
  <c r="B284" i="6"/>
  <c r="B285" i="6" s="1"/>
  <c r="B286" i="6" s="1"/>
  <c r="B287" i="6" s="1"/>
  <c r="B288" i="6" s="1"/>
  <c r="B289" i="6" s="1"/>
  <c r="B290" i="6" s="1"/>
  <c r="B291" i="6" s="1"/>
  <c r="B292" i="6" s="1"/>
  <c r="B293" i="6" s="1"/>
  <c r="B294" i="6" s="1"/>
  <c r="B295" i="6" s="1"/>
  <c r="B296" i="6" s="1"/>
  <c r="B297" i="6" s="1"/>
  <c r="B298" i="6" s="1"/>
  <c r="B299" i="6" s="1"/>
  <c r="B300" i="6" s="1"/>
  <c r="B301" i="6" s="1"/>
  <c r="B302" i="6" s="1"/>
  <c r="B303" i="6" s="1"/>
  <c r="B304" i="6" s="1"/>
  <c r="B305" i="6"/>
  <c r="B306" i="6" s="1"/>
  <c r="B307" i="6" s="1"/>
  <c r="B308" i="6" s="1"/>
  <c r="B309" i="6" s="1"/>
  <c r="B310" i="6" s="1"/>
  <c r="B311" i="6" s="1"/>
  <c r="B312" i="6" s="1"/>
  <c r="B313" i="6" s="1"/>
  <c r="B314" i="6" s="1"/>
  <c r="B315" i="6" s="1"/>
  <c r="B316" i="6" s="1"/>
  <c r="B317" i="6" s="1"/>
  <c r="B318" i="6" s="1"/>
  <c r="B319" i="6" s="1"/>
  <c r="B320" i="6" s="1"/>
  <c r="B321" i="6" s="1"/>
  <c r="B322" i="6" s="1"/>
  <c r="B323" i="6"/>
  <c r="B324" i="6"/>
  <c r="B325" i="6" s="1"/>
  <c r="B326" i="6" s="1"/>
  <c r="B327" i="6" s="1"/>
  <c r="B328" i="6" s="1"/>
  <c r="B329" i="6" s="1"/>
  <c r="B330" i="6" s="1"/>
  <c r="B331" i="6" s="1"/>
  <c r="B332" i="6" s="1"/>
  <c r="B333" i="6" s="1"/>
  <c r="B334" i="6" s="1"/>
  <c r="B335" i="6" s="1"/>
  <c r="B336" i="6" s="1"/>
  <c r="B337" i="6" s="1"/>
  <c r="B338" i="6" s="1"/>
  <c r="B339" i="6" s="1"/>
  <c r="B340" i="6"/>
  <c r="B341" i="6" s="1"/>
  <c r="B342" i="6" s="1"/>
  <c r="B343" i="6" s="1"/>
  <c r="B344" i="6" s="1"/>
  <c r="B345" i="6" s="1"/>
  <c r="B346" i="6" s="1"/>
  <c r="B347" i="6" s="1"/>
  <c r="B348" i="6" s="1"/>
  <c r="B349" i="6" s="1"/>
  <c r="B350" i="6" s="1"/>
  <c r="B351" i="6" s="1"/>
  <c r="B352" i="6" s="1"/>
  <c r="B353" i="6" s="1"/>
  <c r="B354" i="6" s="1"/>
  <c r="B355" i="6" s="1"/>
  <c r="B356" i="6"/>
  <c r="B357" i="6" s="1"/>
  <c r="B358" i="6" s="1"/>
  <c r="B359" i="6" s="1"/>
  <c r="B360" i="6" s="1"/>
  <c r="B361" i="6" s="1"/>
  <c r="B362" i="6" s="1"/>
  <c r="B363" i="6" s="1"/>
  <c r="B364" i="6" s="1"/>
  <c r="B365" i="6" s="1"/>
  <c r="B366" i="6"/>
  <c r="B367" i="6" s="1"/>
  <c r="B368" i="6" s="1"/>
  <c r="B369" i="6" s="1"/>
  <c r="B370" i="6" s="1"/>
  <c r="B371" i="6" s="1"/>
  <c r="B372" i="6" s="1"/>
  <c r="B373" i="6" s="1"/>
  <c r="B374" i="6" s="1"/>
  <c r="B375" i="6" s="1"/>
  <c r="B376" i="6" s="1"/>
  <c r="B377" i="6" s="1"/>
  <c r="B378" i="6"/>
  <c r="B379" i="6" s="1"/>
  <c r="B380" i="6" s="1"/>
  <c r="B381" i="6" s="1"/>
  <c r="B382" i="6" s="1"/>
  <c r="B383" i="6" s="1"/>
  <c r="B384" i="6" s="1"/>
  <c r="B385" i="6" s="1"/>
  <c r="B386" i="6" s="1"/>
  <c r="B387" i="6" s="1"/>
  <c r="B388" i="6" s="1"/>
  <c r="B389" i="6" s="1"/>
  <c r="B390" i="6"/>
  <c r="B391" i="6" s="1"/>
  <c r="B392" i="6" s="1"/>
  <c r="B393" i="6" s="1"/>
  <c r="B394" i="6" s="1"/>
  <c r="B395" i="6" s="1"/>
  <c r="B396" i="6" s="1"/>
  <c r="B397" i="6" s="1"/>
  <c r="B398" i="6" s="1"/>
  <c r="B399" i="6" s="1"/>
  <c r="B400" i="6" s="1"/>
  <c r="B401" i="6" s="1"/>
  <c r="B402" i="6" s="1"/>
  <c r="B403" i="6" s="1"/>
  <c r="B404" i="6" s="1"/>
  <c r="B405" i="6"/>
  <c r="B406" i="6" s="1"/>
  <c r="B407" i="6" s="1"/>
  <c r="B408" i="6" s="1"/>
  <c r="B409" i="6" s="1"/>
  <c r="B410" i="6" s="1"/>
  <c r="B411" i="6" s="1"/>
  <c r="B412" i="6" s="1"/>
  <c r="B413" i="6" s="1"/>
  <c r="B414" i="6" s="1"/>
  <c r="B415" i="6" s="1"/>
  <c r="B416" i="6"/>
  <c r="B417" i="6" s="1"/>
  <c r="B418" i="6" s="1"/>
  <c r="B419" i="6" s="1"/>
  <c r="B420" i="6" s="1"/>
  <c r="B421" i="6" s="1"/>
  <c r="B422" i="6" s="1"/>
  <c r="B423" i="6" s="1"/>
  <c r="B424" i="6" s="1"/>
  <c r="B425" i="6" s="1"/>
  <c r="B426" i="6" s="1"/>
  <c r="B427" i="6"/>
  <c r="B428" i="6" s="1"/>
  <c r="B429" i="6" s="1"/>
  <c r="B430" i="6" s="1"/>
  <c r="B431" i="6" s="1"/>
  <c r="B432" i="6" s="1"/>
  <c r="B433" i="6" s="1"/>
  <c r="B434" i="6" s="1"/>
  <c r="B435" i="6" s="1"/>
  <c r="B436" i="6" s="1"/>
  <c r="B437" i="6" s="1"/>
  <c r="B438" i="6" s="1"/>
  <c r="B439" i="6" s="1"/>
  <c r="B440" i="6" s="1"/>
  <c r="B441" i="6" s="1"/>
  <c r="B442" i="6"/>
  <c r="B443" i="6" s="1"/>
  <c r="B444" i="6" s="1"/>
  <c r="B445" i="6" s="1"/>
  <c r="B446" i="6" s="1"/>
  <c r="B447" i="6" s="1"/>
  <c r="B448" i="6" s="1"/>
  <c r="B449" i="6" s="1"/>
  <c r="B450" i="6" s="1"/>
  <c r="B451" i="6" s="1"/>
  <c r="B452" i="6" s="1"/>
  <c r="B453" i="6" s="1"/>
  <c r="B454" i="6" s="1"/>
  <c r="B455" i="6" s="1"/>
  <c r="B456" i="6" s="1"/>
  <c r="B457" i="6" s="1"/>
  <c r="A152" i="1"/>
  <c r="A153" i="1" s="1"/>
  <c r="A154" i="1" s="1"/>
  <c r="A155" i="1" s="1"/>
  <c r="A156" i="1" s="1"/>
  <c r="A157" i="1" s="1"/>
  <c r="A158" i="1" s="1"/>
  <c r="A159" i="1" s="1"/>
  <c r="A160" i="1" s="1"/>
  <c r="A161" i="1" s="1"/>
  <c r="A162" i="1" s="1"/>
  <c r="A163" i="1" s="1"/>
  <c r="A164" i="1" s="1"/>
  <c r="A165" i="1" s="1"/>
  <c r="A166" i="1" s="1"/>
  <c r="A167" i="1" s="1"/>
  <c r="A168" i="1" s="1"/>
  <c r="A169" i="1" s="1"/>
  <c r="A170" i="1" s="1"/>
  <c r="A171" i="1" s="1"/>
  <c r="A172" i="1" s="1"/>
  <c r="A173" i="1" s="1"/>
  <c r="A174" i="1" s="1"/>
  <c r="A175" i="1" s="1"/>
  <c r="A176" i="1" s="1"/>
  <c r="A177" i="1" s="1"/>
  <c r="A178" i="1" s="1"/>
  <c r="A179" i="1" s="1"/>
  <c r="A180" i="1" s="1"/>
  <c r="A181" i="1" s="1"/>
  <c r="A182" i="1" s="1"/>
  <c r="A183" i="1" s="1"/>
  <c r="A184" i="1" s="1"/>
  <c r="A185" i="1" s="1"/>
  <c r="A186" i="1" s="1"/>
  <c r="A187" i="1" s="1"/>
  <c r="A188" i="1" s="1"/>
  <c r="A189" i="1" s="1"/>
  <c r="A190" i="1" s="1"/>
  <c r="A191" i="1" s="1"/>
  <c r="A192" i="1" s="1"/>
  <c r="A193" i="1" s="1"/>
  <c r="A194" i="1" s="1"/>
  <c r="A195" i="1" s="1"/>
  <c r="A196" i="1" s="1"/>
  <c r="A197" i="1" s="1"/>
  <c r="A198" i="1" s="1"/>
  <c r="A199" i="1" s="1"/>
  <c r="A200" i="1" s="1"/>
  <c r="A201" i="1" s="1"/>
  <c r="A202" i="1" s="1"/>
  <c r="A203" i="1" s="1"/>
  <c r="A204" i="1" s="1"/>
  <c r="A205" i="1" s="1"/>
  <c r="A206" i="1" s="1"/>
  <c r="A207" i="1" s="1"/>
  <c r="A208" i="1" s="1"/>
  <c r="A209" i="1" s="1"/>
  <c r="A210" i="1" s="1"/>
  <c r="A211" i="1" s="1"/>
  <c r="A212" i="1" s="1"/>
  <c r="A213" i="1" s="1"/>
  <c r="A214" i="1" s="1"/>
  <c r="A215" i="1" s="1"/>
  <c r="A216" i="1" s="1"/>
  <c r="A217" i="1" s="1"/>
  <c r="A218" i="1" s="1"/>
  <c r="A219" i="1" s="1"/>
  <c r="A220" i="1" s="1"/>
  <c r="A221" i="1" s="1"/>
  <c r="A222" i="1" s="1"/>
  <c r="A223" i="1" s="1"/>
  <c r="A224" i="1" s="1"/>
  <c r="A225" i="1" s="1"/>
  <c r="A226" i="1" s="1"/>
  <c r="A227" i="1" s="1"/>
  <c r="A228" i="1" s="1"/>
  <c r="A229" i="1" s="1"/>
  <c r="A230" i="1" s="1"/>
  <c r="A231" i="1" s="1"/>
  <c r="A232" i="1" s="1"/>
  <c r="A233" i="1" s="1"/>
  <c r="A234" i="1" s="1"/>
  <c r="A235" i="1" s="1"/>
  <c r="A236" i="1" s="1"/>
  <c r="A237" i="1" s="1"/>
  <c r="A238" i="1" s="1"/>
  <c r="A239" i="1" s="1"/>
  <c r="A240" i="1" s="1"/>
  <c r="A241" i="1" s="1"/>
  <c r="A242" i="1" s="1"/>
  <c r="A243" i="1" s="1"/>
  <c r="A244" i="1" s="1"/>
  <c r="A245" i="1" s="1"/>
  <c r="A246" i="1" s="1"/>
  <c r="A247" i="1" s="1"/>
  <c r="A248" i="1" s="1"/>
  <c r="A249" i="1" s="1"/>
  <c r="A250" i="1" s="1"/>
  <c r="A251" i="1" s="1"/>
  <c r="A252" i="1" s="1"/>
  <c r="A253" i="1" s="1"/>
  <c r="A254" i="1" s="1"/>
  <c r="A255" i="1" s="1"/>
  <c r="A256" i="1" s="1"/>
  <c r="A257" i="1" s="1"/>
  <c r="A258" i="1" s="1"/>
  <c r="A259" i="1" s="1"/>
  <c r="A260" i="1" s="1"/>
  <c r="A261" i="1" s="1"/>
  <c r="A262" i="1" s="1"/>
  <c r="A263" i="1" s="1"/>
  <c r="A264" i="1" s="1"/>
  <c r="A265" i="1" s="1"/>
  <c r="A266" i="1" s="1"/>
  <c r="A267" i="1" s="1"/>
  <c r="A268" i="1" s="1"/>
  <c r="A269" i="1" s="1"/>
  <c r="A270" i="1" s="1"/>
  <c r="A271" i="1" s="1"/>
  <c r="A272" i="1" s="1"/>
  <c r="A273" i="1" s="1"/>
  <c r="A274" i="1" s="1"/>
  <c r="A275" i="1" s="1"/>
  <c r="A276" i="1" s="1"/>
  <c r="A277" i="1" s="1"/>
  <c r="A278" i="1" s="1"/>
  <c r="A279" i="1" s="1"/>
  <c r="A280" i="1" s="1"/>
  <c r="A281" i="1" s="1"/>
  <c r="A282" i="1" s="1"/>
  <c r="A283" i="1" s="1"/>
  <c r="A284" i="1" s="1"/>
  <c r="A285" i="1" s="1"/>
  <c r="A286" i="1" s="1"/>
  <c r="A287" i="1" s="1"/>
  <c r="A288" i="1" s="1"/>
  <c r="A289" i="1" s="1"/>
  <c r="A290" i="1" s="1"/>
  <c r="A291" i="1" s="1"/>
  <c r="A292" i="1" s="1"/>
  <c r="A293" i="1" s="1"/>
  <c r="A294" i="1" s="1"/>
  <c r="A295" i="1" s="1"/>
  <c r="A296" i="1" s="1"/>
  <c r="A297" i="1" s="1"/>
  <c r="A298" i="1" s="1"/>
  <c r="A299" i="1" s="1"/>
  <c r="A300" i="1" s="1"/>
  <c r="A301" i="1" s="1"/>
  <c r="A302" i="1" s="1"/>
  <c r="A303" i="1" s="1"/>
  <c r="A304" i="1" s="1"/>
  <c r="A305" i="1" s="1"/>
  <c r="A306" i="1" s="1"/>
  <c r="A307" i="1"/>
  <c r="A308" i="1" s="1"/>
  <c r="A309" i="1" s="1"/>
  <c r="A310" i="1" s="1"/>
  <c r="A311" i="1" s="1"/>
  <c r="A312" i="1" s="1"/>
  <c r="A313" i="1" s="1"/>
  <c r="A314" i="1" s="1"/>
  <c r="A315" i="1" s="1"/>
  <c r="A316" i="1" s="1"/>
  <c r="A317" i="1" s="1"/>
  <c r="A318" i="1" s="1"/>
  <c r="A319" i="1" s="1"/>
  <c r="A320" i="1" s="1"/>
  <c r="A321" i="1" s="1"/>
  <c r="A322" i="1" s="1"/>
  <c r="A323" i="1" s="1"/>
  <c r="A324" i="1" s="1"/>
  <c r="A325" i="1" s="1"/>
  <c r="A326" i="1" s="1"/>
  <c r="A327" i="1" s="1"/>
  <c r="A328" i="1" s="1"/>
  <c r="A329" i="1" s="1"/>
  <c r="A330" i="1" s="1"/>
  <c r="A331" i="1" s="1"/>
  <c r="A332" i="1" s="1"/>
  <c r="A333" i="1" s="1"/>
  <c r="A334" i="1" s="1"/>
  <c r="A335" i="1" s="1"/>
  <c r="A336" i="1" s="1"/>
  <c r="A337" i="1" s="1"/>
  <c r="A338" i="1" s="1"/>
  <c r="A339" i="1" s="1"/>
  <c r="A340" i="1" s="1"/>
  <c r="A341" i="1" s="1"/>
  <c r="A342" i="1" s="1"/>
  <c r="A343" i="1" s="1"/>
  <c r="A344" i="1" s="1"/>
  <c r="A345" i="1" s="1"/>
  <c r="A346" i="1" s="1"/>
  <c r="A347" i="1" s="1"/>
  <c r="A348" i="1" s="1"/>
  <c r="A349" i="1" s="1"/>
  <c r="A350" i="1" s="1"/>
  <c r="A351" i="1" s="1"/>
  <c r="A352" i="1" s="1"/>
  <c r="A353" i="1" s="1"/>
  <c r="A354" i="1" s="1"/>
  <c r="A355" i="1" s="1"/>
  <c r="A356" i="1" s="1"/>
  <c r="A357" i="1" s="1"/>
  <c r="A358" i="1" s="1"/>
  <c r="A359" i="1" s="1"/>
  <c r="A360" i="1" s="1"/>
  <c r="A361" i="1" s="1"/>
  <c r="A362" i="1" s="1"/>
  <c r="A363" i="1" s="1"/>
  <c r="A364" i="1" s="1"/>
  <c r="A365" i="1" s="1"/>
  <c r="A366" i="1" s="1"/>
  <c r="A367" i="1" s="1"/>
  <c r="A368" i="1" s="1"/>
  <c r="A369" i="1" s="1"/>
  <c r="A370" i="1" s="1"/>
  <c r="A371" i="1" s="1"/>
  <c r="A372" i="1" s="1"/>
  <c r="A373" i="1" s="1"/>
  <c r="A374" i="1" s="1"/>
  <c r="A375" i="1" s="1"/>
  <c r="A376" i="1" s="1"/>
  <c r="A377" i="1" s="1"/>
  <c r="A378" i="1" s="1"/>
  <c r="A379" i="1" s="1"/>
  <c r="A380" i="1" s="1"/>
  <c r="A381" i="1" s="1"/>
  <c r="A382" i="1" s="1"/>
  <c r="A383" i="1" s="1"/>
  <c r="A384" i="1" s="1"/>
  <c r="A385" i="1" s="1"/>
  <c r="A386" i="1" s="1"/>
  <c r="A387" i="1" s="1"/>
  <c r="A388" i="1" s="1"/>
  <c r="A389" i="1" s="1"/>
  <c r="A390" i="1" s="1"/>
  <c r="A391" i="1" s="1"/>
  <c r="A392" i="1" s="1"/>
  <c r="A393" i="1" s="1"/>
  <c r="A394" i="1" s="1"/>
  <c r="A395" i="1" s="1"/>
  <c r="A396" i="1" s="1"/>
  <c r="A397" i="1" s="1"/>
  <c r="A398" i="1" s="1"/>
  <c r="A399" i="1" s="1"/>
  <c r="A400" i="1" s="1"/>
  <c r="A401" i="1" s="1"/>
  <c r="A402" i="1" s="1"/>
  <c r="A403" i="1" s="1"/>
  <c r="A404" i="1" s="1"/>
  <c r="A405" i="1" s="1"/>
  <c r="A406" i="1" s="1"/>
  <c r="A407" i="1" s="1"/>
  <c r="A408" i="1" s="1"/>
  <c r="A409" i="1" s="1"/>
  <c r="A410" i="1" s="1"/>
  <c r="A411" i="1" s="1"/>
  <c r="A412" i="1" s="1"/>
  <c r="A413" i="1" s="1"/>
  <c r="A414" i="1" s="1"/>
  <c r="A415" i="1" s="1"/>
  <c r="A416" i="1" s="1"/>
  <c r="A417" i="1" s="1"/>
  <c r="A418" i="1" s="1"/>
  <c r="A419" i="1" s="1"/>
  <c r="A420" i="1" s="1"/>
  <c r="A421" i="1" s="1"/>
  <c r="A422" i="1" s="1"/>
  <c r="A423" i="1" s="1"/>
  <c r="A424" i="1" s="1"/>
  <c r="A425" i="1" s="1"/>
  <c r="A426" i="1" s="1"/>
  <c r="A427" i="1" s="1"/>
  <c r="A428" i="1" s="1"/>
  <c r="A429" i="1" s="1"/>
  <c r="A430" i="1" s="1"/>
  <c r="B7" i="1"/>
  <c r="B8" i="1" s="1"/>
  <c r="B9" i="1" s="1"/>
  <c r="B10" i="1" s="1"/>
  <c r="B11" i="1" s="1"/>
  <c r="B12" i="1" s="1"/>
  <c r="B13" i="1" s="1"/>
  <c r="B14" i="1" s="1"/>
  <c r="B15" i="1" s="1"/>
  <c r="B16" i="1"/>
  <c r="B17" i="1" s="1"/>
  <c r="B18" i="1" s="1"/>
  <c r="B19" i="1" s="1"/>
  <c r="B20" i="1" s="1"/>
  <c r="B21" i="1" s="1"/>
  <c r="B22" i="1" s="1"/>
  <c r="B23" i="1" s="1"/>
  <c r="B24" i="1" s="1"/>
  <c r="B25" i="1" s="1"/>
  <c r="B26" i="1" s="1"/>
  <c r="B27" i="1"/>
  <c r="B28" i="1" s="1"/>
  <c r="B29" i="1" s="1"/>
  <c r="B30" i="1" s="1"/>
  <c r="B31" i="1" s="1"/>
  <c r="B32" i="1" s="1"/>
  <c r="B33" i="1" s="1"/>
  <c r="B34" i="1" s="1"/>
  <c r="B35" i="1" s="1"/>
  <c r="B36" i="1" s="1"/>
  <c r="B37" i="1" s="1"/>
  <c r="B38" i="1" s="1"/>
  <c r="B39" i="1" s="1"/>
  <c r="B40" i="1" s="1"/>
  <c r="B41" i="1" s="1"/>
  <c r="B42" i="1" s="1"/>
  <c r="B43" i="1" s="1"/>
  <c r="B44" i="1" s="1"/>
  <c r="B45" i="1" s="1"/>
  <c r="B46" i="1"/>
  <c r="B47" i="1" s="1"/>
  <c r="B48" i="1" s="1"/>
  <c r="B49" i="1" s="1"/>
  <c r="B50" i="1" s="1"/>
  <c r="B51" i="1" s="1"/>
  <c r="B52" i="1" s="1"/>
  <c r="B53" i="1" s="1"/>
  <c r="B54" i="1" s="1"/>
  <c r="B55" i="1" s="1"/>
  <c r="B56" i="1"/>
  <c r="B57" i="1" s="1"/>
  <c r="B58" i="1" s="1"/>
  <c r="B59" i="1" s="1"/>
  <c r="B60" i="1" s="1"/>
  <c r="B61" i="1" s="1"/>
  <c r="B62" i="1" s="1"/>
  <c r="B63" i="1" s="1"/>
  <c r="B64" i="1" s="1"/>
  <c r="B65" i="1" s="1"/>
  <c r="B66" i="1" s="1"/>
  <c r="B67" i="1" s="1"/>
  <c r="B68" i="1" s="1"/>
  <c r="B69" i="1" s="1"/>
  <c r="B70" i="1"/>
  <c r="B71" i="1" s="1"/>
  <c r="B72" i="1" s="1"/>
  <c r="B73" i="1" s="1"/>
  <c r="B74" i="1" s="1"/>
  <c r="B75" i="1" s="1"/>
  <c r="B76" i="1" s="1"/>
  <c r="B77" i="1" s="1"/>
  <c r="B78" i="1" s="1"/>
  <c r="B79" i="1"/>
  <c r="B80" i="1" s="1"/>
  <c r="B81" i="1" s="1"/>
  <c r="B82" i="1" s="1"/>
  <c r="B83" i="1" s="1"/>
  <c r="B84" i="1" s="1"/>
  <c r="B85" i="1" s="1"/>
  <c r="B86" i="1" s="1"/>
  <c r="B87" i="1" s="1"/>
  <c r="B88" i="1" s="1"/>
  <c r="B89" i="1" s="1"/>
  <c r="B90" i="1"/>
  <c r="B91" i="1" s="1"/>
  <c r="B92" i="1" s="1"/>
  <c r="B93" i="1" s="1"/>
  <c r="B94" i="1" s="1"/>
  <c r="B95" i="1" s="1"/>
  <c r="B96" i="1" s="1"/>
  <c r="B97" i="1" s="1"/>
  <c r="B98" i="1" s="1"/>
  <c r="B99" i="1" s="1"/>
  <c r="B100" i="1" s="1"/>
  <c r="B101" i="1" s="1"/>
  <c r="B102" i="1" s="1"/>
  <c r="B103" i="1" s="1"/>
  <c r="B104" i="1" s="1"/>
  <c r="B105" i="1" s="1"/>
  <c r="B106" i="1"/>
  <c r="B107" i="1" s="1"/>
  <c r="B108" i="1" s="1"/>
  <c r="B109" i="1" s="1"/>
  <c r="B110" i="1" s="1"/>
  <c r="B111" i="1" s="1"/>
  <c r="B112" i="1" s="1"/>
  <c r="B113" i="1" s="1"/>
  <c r="B114" i="1" s="1"/>
  <c r="B115" i="1" s="1"/>
  <c r="B116" i="1"/>
  <c r="B117" i="1" s="1"/>
  <c r="B118" i="1" s="1"/>
  <c r="B119" i="1" s="1"/>
  <c r="B120" i="1" s="1"/>
  <c r="B121" i="1" s="1"/>
  <c r="B122" i="1" s="1"/>
  <c r="B123" i="1" s="1"/>
  <c r="B124" i="1" s="1"/>
  <c r="B125" i="1" s="1"/>
  <c r="B126" i="1" s="1"/>
  <c r="B127" i="1" s="1"/>
  <c r="B128" i="1" s="1"/>
  <c r="B129" i="1" s="1"/>
  <c r="B130" i="1" s="1"/>
  <c r="B131" i="1" s="1"/>
  <c r="B132" i="1"/>
  <c r="B133" i="1" s="1"/>
  <c r="B134" i="1" s="1"/>
  <c r="B135" i="1" s="1"/>
  <c r="B136" i="1" s="1"/>
  <c r="B137" i="1"/>
  <c r="B138" i="1" s="1"/>
  <c r="B139" i="1" s="1"/>
  <c r="B140" i="1" s="1"/>
  <c r="B141" i="1" s="1"/>
  <c r="B142" i="1" s="1"/>
  <c r="B143" i="1" s="1"/>
  <c r="B144" i="1" s="1"/>
  <c r="B145" i="1" s="1"/>
  <c r="B146" i="1" s="1"/>
  <c r="B147" i="1" s="1"/>
  <c r="B148" i="1" s="1"/>
  <c r="B149" i="1" s="1"/>
  <c r="B150" i="1" s="1"/>
  <c r="B151" i="1" s="1"/>
  <c r="B152" i="1"/>
  <c r="B153" i="1"/>
  <c r="B154" i="1" s="1"/>
  <c r="B155" i="1" s="1"/>
  <c r="B156" i="1" s="1"/>
  <c r="B157" i="1" s="1"/>
  <c r="B158" i="1" s="1"/>
  <c r="B159" i="1" s="1"/>
  <c r="B160" i="1" s="1"/>
  <c r="B161" i="1" s="1"/>
  <c r="B162" i="1" s="1"/>
  <c r="B163" i="1" s="1"/>
  <c r="B164" i="1" s="1"/>
  <c r="B165" i="1" s="1"/>
  <c r="B166" i="1" s="1"/>
  <c r="B167" i="1" s="1"/>
  <c r="B168" i="1" s="1"/>
  <c r="B169" i="1" s="1"/>
  <c r="B170" i="1" s="1"/>
  <c r="B171" i="1" s="1"/>
  <c r="B172" i="1" s="1"/>
  <c r="B173" i="1" s="1"/>
  <c r="B174" i="1"/>
  <c r="B175" i="1" s="1"/>
  <c r="B176" i="1" s="1"/>
  <c r="B177" i="1" s="1"/>
  <c r="B178" i="1" s="1"/>
  <c r="B179" i="1" s="1"/>
  <c r="B180" i="1" s="1"/>
  <c r="B181" i="1" s="1"/>
  <c r="B182" i="1" s="1"/>
  <c r="B183" i="1" s="1"/>
  <c r="B184" i="1" s="1"/>
  <c r="B185" i="1" s="1"/>
  <c r="B186" i="1" s="1"/>
  <c r="B187" i="1" s="1"/>
  <c r="B188" i="1" s="1"/>
  <c r="B189" i="1" s="1"/>
  <c r="B190" i="1" s="1"/>
  <c r="B191" i="1" s="1"/>
  <c r="B192" i="1" s="1"/>
  <c r="B193" i="1" s="1"/>
  <c r="B194" i="1" s="1"/>
  <c r="B195" i="1" s="1"/>
  <c r="B196" i="1"/>
  <c r="B197" i="1" s="1"/>
  <c r="B198" i="1" s="1"/>
  <c r="B199" i="1" s="1"/>
  <c r="B200" i="1" s="1"/>
  <c r="B201" i="1" s="1"/>
  <c r="B202" i="1" s="1"/>
  <c r="B203" i="1" s="1"/>
  <c r="B204" i="1" s="1"/>
  <c r="B205" i="1" s="1"/>
  <c r="B206" i="1" s="1"/>
  <c r="B207" i="1" s="1"/>
  <c r="B208" i="1" s="1"/>
  <c r="B209" i="1"/>
  <c r="B210" i="1" s="1"/>
  <c r="B211" i="1" s="1"/>
  <c r="B212" i="1" s="1"/>
  <c r="B213" i="1" s="1"/>
  <c r="B214" i="1" s="1"/>
  <c r="B215" i="1" s="1"/>
  <c r="B216" i="1" s="1"/>
  <c r="B217" i="1" s="1"/>
  <c r="B218" i="1" s="1"/>
  <c r="B219" i="1" s="1"/>
  <c r="B220" i="1" s="1"/>
  <c r="B221" i="1" s="1"/>
  <c r="B222" i="1" s="1"/>
  <c r="B223" i="1" s="1"/>
  <c r="B224" i="1" s="1"/>
  <c r="B225" i="1" s="1"/>
  <c r="B226" i="1" s="1"/>
  <c r="B227" i="1" s="1"/>
  <c r="B228" i="1" s="1"/>
  <c r="B229" i="1" s="1"/>
  <c r="B230" i="1"/>
  <c r="B231" i="1" s="1"/>
  <c r="B232" i="1" s="1"/>
  <c r="B233" i="1" s="1"/>
  <c r="B234" i="1" s="1"/>
  <c r="B235" i="1" s="1"/>
  <c r="B236" i="1" s="1"/>
  <c r="B237" i="1" s="1"/>
  <c r="B238" i="1" s="1"/>
  <c r="B239" i="1" s="1"/>
  <c r="B240" i="1" s="1"/>
  <c r="B241" i="1" s="1"/>
  <c r="B242" i="1" s="1"/>
  <c r="B243" i="1" s="1"/>
  <c r="B244" i="1"/>
  <c r="B245" i="1" s="1"/>
  <c r="B246" i="1" s="1"/>
  <c r="B247" i="1" s="1"/>
  <c r="B248" i="1" s="1"/>
  <c r="B249" i="1" s="1"/>
  <c r="B250" i="1" s="1"/>
  <c r="B251" i="1" s="1"/>
  <c r="B252" i="1" s="1"/>
  <c r="B253" i="1" s="1"/>
  <c r="B254" i="1" s="1"/>
  <c r="B255" i="1" s="1"/>
  <c r="B256" i="1" s="1"/>
  <c r="B257" i="1" s="1"/>
  <c r="B258" i="1" s="1"/>
  <c r="B259" i="1" s="1"/>
  <c r="B260" i="1" s="1"/>
  <c r="B261" i="1" s="1"/>
  <c r="B262" i="1" s="1"/>
  <c r="B263" i="1" s="1"/>
  <c r="B264" i="1" s="1"/>
  <c r="B265" i="1" s="1"/>
  <c r="B266" i="1" s="1"/>
  <c r="B267" i="1" s="1"/>
  <c r="B268" i="1" s="1"/>
  <c r="B269" i="1"/>
  <c r="B270" i="1" s="1"/>
  <c r="B271" i="1" s="1"/>
  <c r="B272" i="1" s="1"/>
  <c r="B273" i="1" s="1"/>
  <c r="B274" i="1" s="1"/>
  <c r="B275" i="1" s="1"/>
  <c r="B276" i="1" s="1"/>
  <c r="B277" i="1" s="1"/>
  <c r="B278" i="1" s="1"/>
  <c r="B279" i="1" s="1"/>
  <c r="B280" i="1" s="1"/>
  <c r="B281" i="1" s="1"/>
  <c r="B282" i="1" s="1"/>
  <c r="B283" i="1" s="1"/>
  <c r="B284" i="1" s="1"/>
  <c r="B285" i="1" s="1"/>
  <c r="B286" i="1" s="1"/>
  <c r="B287" i="1" s="1"/>
  <c r="B288" i="1" s="1"/>
  <c r="B289" i="1" s="1"/>
  <c r="B290" i="1"/>
  <c r="B291" i="1" s="1"/>
  <c r="B292" i="1" s="1"/>
  <c r="B293" i="1" s="1"/>
  <c r="B294" i="1" s="1"/>
  <c r="B295" i="1" s="1"/>
  <c r="B296" i="1" s="1"/>
  <c r="B297" i="1" s="1"/>
  <c r="B298" i="1" s="1"/>
  <c r="B299" i="1" s="1"/>
  <c r="B300" i="1" s="1"/>
  <c r="B301" i="1" s="1"/>
  <c r="B302" i="1" s="1"/>
  <c r="B303" i="1" s="1"/>
  <c r="B304" i="1" s="1"/>
  <c r="B305" i="1" s="1"/>
  <c r="B306" i="1" s="1"/>
  <c r="B307" i="1"/>
  <c r="B308" i="1"/>
  <c r="B309" i="1" s="1"/>
  <c r="B310" i="1" s="1"/>
  <c r="B311" i="1" s="1"/>
  <c r="B312" i="1" s="1"/>
  <c r="B313" i="1" s="1"/>
  <c r="B314" i="1" s="1"/>
  <c r="B315" i="1" s="1"/>
  <c r="B316" i="1" s="1"/>
  <c r="B317" i="1" s="1"/>
  <c r="B318" i="1" s="1"/>
  <c r="B319" i="1" s="1"/>
  <c r="B320" i="1" s="1"/>
  <c r="B321" i="1" s="1"/>
  <c r="B322" i="1" s="1"/>
  <c r="B323" i="1"/>
  <c r="B324" i="1" s="1"/>
  <c r="B325" i="1" s="1"/>
  <c r="B326" i="1" s="1"/>
  <c r="B327" i="1" s="1"/>
  <c r="B328" i="1" s="1"/>
  <c r="B329" i="1" s="1"/>
  <c r="B330" i="1" s="1"/>
  <c r="B331" i="1" s="1"/>
  <c r="B332" i="1" s="1"/>
  <c r="B333" i="1" s="1"/>
  <c r="B334" i="1" s="1"/>
  <c r="B335" i="1" s="1"/>
  <c r="B336" i="1" s="1"/>
  <c r="B337" i="1"/>
  <c r="B338" i="1" s="1"/>
  <c r="B339" i="1" s="1"/>
  <c r="B340" i="1" s="1"/>
  <c r="B341" i="1" s="1"/>
  <c r="B342" i="1" s="1"/>
  <c r="B343" i="1" s="1"/>
  <c r="B344" i="1" s="1"/>
  <c r="B345" i="1"/>
  <c r="B346" i="1" s="1"/>
  <c r="B347" i="1" s="1"/>
  <c r="B348" i="1" s="1"/>
  <c r="B349" i="1" s="1"/>
  <c r="B350" i="1" s="1"/>
  <c r="B351" i="1" s="1"/>
  <c r="B352" i="1" s="1"/>
  <c r="B353" i="1" s="1"/>
  <c r="B354" i="1" s="1"/>
  <c r="B355" i="1" s="1"/>
  <c r="B356" i="1"/>
  <c r="B357" i="1" s="1"/>
  <c r="B358" i="1" s="1"/>
  <c r="B359" i="1" s="1"/>
  <c r="B360" i="1" s="1"/>
  <c r="B361" i="1" s="1"/>
  <c r="B362" i="1" s="1"/>
  <c r="B363" i="1" s="1"/>
  <c r="B364" i="1" s="1"/>
  <c r="B365" i="1" s="1"/>
  <c r="B366" i="1" s="1"/>
  <c r="B367" i="1"/>
  <c r="B368" i="1" s="1"/>
  <c r="B369" i="1" s="1"/>
  <c r="B370" i="1" s="1"/>
  <c r="B371" i="1" s="1"/>
  <c r="B372" i="1" s="1"/>
  <c r="B373" i="1" s="1"/>
  <c r="B374" i="1" s="1"/>
  <c r="B375" i="1" s="1"/>
  <c r="B376" i="1" s="1"/>
  <c r="B377" i="1" s="1"/>
  <c r="B378" i="1" s="1"/>
  <c r="B379" i="1" s="1"/>
  <c r="B380" i="1" s="1"/>
  <c r="B381" i="1"/>
  <c r="B382" i="1" s="1"/>
  <c r="B383" i="1" s="1"/>
  <c r="B384" i="1" s="1"/>
  <c r="B385" i="1" s="1"/>
  <c r="B386" i="1" s="1"/>
  <c r="B387" i="1" s="1"/>
  <c r="B388" i="1" s="1"/>
  <c r="B389" i="1" s="1"/>
  <c r="B390" i="1" s="1"/>
  <c r="B391" i="1"/>
  <c r="B392" i="1" s="1"/>
  <c r="B393" i="1" s="1"/>
  <c r="B394" i="1" s="1"/>
  <c r="B395" i="1" s="1"/>
  <c r="B396" i="1" s="1"/>
  <c r="B397" i="1" s="1"/>
  <c r="B398" i="1" s="1"/>
  <c r="B399" i="1" s="1"/>
  <c r="B400" i="1" s="1"/>
  <c r="B401" i="1" s="1"/>
  <c r="B402" i="1"/>
  <c r="B403" i="1" s="1"/>
  <c r="B404" i="1" s="1"/>
  <c r="B405" i="1" s="1"/>
  <c r="B406" i="1" s="1"/>
  <c r="B407" i="1" s="1"/>
  <c r="B408" i="1" s="1"/>
  <c r="B409" i="1" s="1"/>
  <c r="B410" i="1" s="1"/>
  <c r="B411" i="1" s="1"/>
  <c r="B412" i="1" s="1"/>
  <c r="B413" i="1" s="1"/>
  <c r="B414" i="1" s="1"/>
  <c r="B415" i="1" s="1"/>
  <c r="B416" i="1"/>
  <c r="B417" i="1" s="1"/>
  <c r="B418" i="1" s="1"/>
  <c r="B419" i="1" s="1"/>
  <c r="B420" i="1" s="1"/>
  <c r="B421" i="1" s="1"/>
  <c r="B422" i="1" s="1"/>
  <c r="B423" i="1" s="1"/>
  <c r="B424" i="1" s="1"/>
  <c r="B425" i="1" s="1"/>
  <c r="B426" i="1" s="1"/>
  <c r="B427" i="1" s="1"/>
  <c r="B428" i="1" s="1"/>
  <c r="B429" i="1" s="1"/>
  <c r="B430" i="1" s="1"/>
  <c r="B7" i="7" l="1"/>
  <c r="B8" i="7" s="1"/>
  <c r="D79" i="2" l="1"/>
  <c r="D35" i="2" l="1"/>
  <c r="F34" i="3" l="1"/>
  <c r="B7" i="11"/>
  <c r="B8" i="11" s="1"/>
  <c r="B9" i="11" s="1"/>
  <c r="B6" i="11"/>
  <c r="A6" i="11"/>
  <c r="A7" i="11" s="1"/>
  <c r="A8" i="11" s="1"/>
  <c r="A9" i="11" s="1"/>
  <c r="A10" i="11" s="1"/>
  <c r="A11" i="11" s="1"/>
  <c r="A12" i="11" s="1"/>
  <c r="A13" i="11" s="1"/>
  <c r="A14" i="11" s="1"/>
  <c r="A15" i="11" s="1"/>
  <c r="A16" i="11" s="1"/>
  <c r="A17" i="11" s="1"/>
  <c r="A18" i="11" s="1"/>
  <c r="A19" i="11" s="1"/>
  <c r="A20" i="11" s="1"/>
  <c r="A21" i="11" s="1"/>
  <c r="A22" i="11" s="1"/>
  <c r="A23" i="11" s="1"/>
  <c r="A24" i="11" s="1"/>
  <c r="A25" i="11" s="1"/>
  <c r="A26" i="11" s="1"/>
  <c r="A27" i="11" s="1"/>
  <c r="A28" i="11" s="1"/>
  <c r="A29" i="11" s="1"/>
  <c r="A30" i="11" s="1"/>
  <c r="A31" i="11" s="1"/>
  <c r="A32" i="11" s="1"/>
  <c r="A33" i="11" s="1"/>
  <c r="A34" i="11" s="1"/>
  <c r="A35" i="11" s="1"/>
  <c r="A36" i="11" s="1"/>
  <c r="A37" i="11" s="1"/>
  <c r="A38" i="11" s="1"/>
  <c r="A39" i="11" s="1"/>
  <c r="A40" i="11" s="1"/>
  <c r="A41" i="11" s="1"/>
  <c r="A42" i="11" s="1"/>
  <c r="A43" i="11" s="1"/>
  <c r="A44" i="11" s="1"/>
  <c r="A45" i="11" s="1"/>
  <c r="A46" i="11" s="1"/>
  <c r="A47" i="11" s="1"/>
  <c r="A48" i="11" s="1"/>
  <c r="A49" i="11" s="1"/>
  <c r="A50" i="11" s="1"/>
  <c r="A51" i="11" s="1"/>
  <c r="A52" i="11" s="1"/>
  <c r="A53" i="11" s="1"/>
  <c r="A54" i="11" s="1"/>
  <c r="A55" i="11" s="1"/>
  <c r="A56" i="11" s="1"/>
  <c r="A57" i="11" s="1"/>
  <c r="A58" i="11" s="1"/>
  <c r="A59" i="11" s="1"/>
  <c r="A60" i="11" s="1"/>
  <c r="A61" i="11" s="1"/>
  <c r="B5" i="11"/>
  <c r="A5" i="11"/>
  <c r="B7" i="10"/>
  <c r="B8" i="10" s="1"/>
  <c r="B9" i="10" s="1"/>
  <c r="B6" i="10"/>
  <c r="A6" i="10"/>
  <c r="A7" i="10" s="1"/>
  <c r="A8" i="10" s="1"/>
  <c r="A9" i="10" s="1"/>
  <c r="A10" i="10" s="1"/>
  <c r="A11" i="10" s="1"/>
  <c r="A12" i="10" s="1"/>
  <c r="A13" i="10" s="1"/>
  <c r="A14" i="10" s="1"/>
  <c r="A15" i="10" s="1"/>
  <c r="A16" i="10" s="1"/>
  <c r="A17" i="10" s="1"/>
  <c r="A18" i="10" s="1"/>
  <c r="A19" i="10" s="1"/>
  <c r="A20" i="10" s="1"/>
  <c r="A21" i="10" s="1"/>
  <c r="A22" i="10" s="1"/>
  <c r="A23" i="10" s="1"/>
  <c r="A24" i="10" s="1"/>
  <c r="A25" i="10" s="1"/>
  <c r="A26" i="10" s="1"/>
  <c r="A27" i="10" s="1"/>
  <c r="A28" i="10" s="1"/>
  <c r="A29" i="10" s="1"/>
  <c r="A30" i="10" s="1"/>
  <c r="A31" i="10" s="1"/>
  <c r="A32" i="10" s="1"/>
  <c r="A33" i="10" s="1"/>
  <c r="A34" i="10" s="1"/>
  <c r="A35" i="10" s="1"/>
  <c r="A36" i="10" s="1"/>
  <c r="A37" i="10" s="1"/>
  <c r="A38" i="10" s="1"/>
  <c r="A39" i="10" s="1"/>
  <c r="A40" i="10" s="1"/>
  <c r="A41" i="10" s="1"/>
  <c r="A42" i="10" s="1"/>
  <c r="A43" i="10" s="1"/>
  <c r="A44" i="10" s="1"/>
  <c r="A45" i="10" s="1"/>
  <c r="B5" i="10"/>
  <c r="A5" i="10"/>
  <c r="B7" i="9"/>
  <c r="B8" i="9" s="1"/>
  <c r="B6" i="9"/>
  <c r="A6" i="9"/>
  <c r="A7" i="9" s="1"/>
  <c r="A8" i="9" s="1"/>
  <c r="A9" i="9" s="1"/>
  <c r="A10" i="9" s="1"/>
  <c r="A11" i="9" s="1"/>
  <c r="A12" i="9" s="1"/>
  <c r="A13" i="9" s="1"/>
  <c r="A14" i="9" s="1"/>
  <c r="A15" i="9" s="1"/>
  <c r="A16" i="9" s="1"/>
  <c r="A17" i="9" s="1"/>
  <c r="A18" i="9" s="1"/>
  <c r="A19" i="9" s="1"/>
  <c r="A20" i="9" s="1"/>
  <c r="A21" i="9" s="1"/>
  <c r="A22" i="9" s="1"/>
  <c r="A23" i="9" s="1"/>
  <c r="A24" i="9" s="1"/>
  <c r="A25" i="9" s="1"/>
  <c r="A26" i="9" s="1"/>
  <c r="A27" i="9" s="1"/>
  <c r="A28" i="9" s="1"/>
  <c r="A29" i="9" s="1"/>
  <c r="A30" i="9" s="1"/>
  <c r="A31" i="9" s="1"/>
  <c r="A32" i="9" s="1"/>
  <c r="A33" i="9" s="1"/>
  <c r="A34" i="9" s="1"/>
  <c r="A35" i="9" s="1"/>
  <c r="A36" i="9" s="1"/>
  <c r="A37" i="9" s="1"/>
  <c r="A38" i="9" s="1"/>
  <c r="A39" i="9" s="1"/>
  <c r="A40" i="9" s="1"/>
  <c r="A41" i="9" s="1"/>
  <c r="A42" i="9" s="1"/>
  <c r="A43" i="9" s="1"/>
  <c r="A44" i="9" s="1"/>
  <c r="A45" i="9" s="1"/>
  <c r="A46" i="9" s="1"/>
  <c r="A47" i="9" s="1"/>
  <c r="A48" i="9" s="1"/>
  <c r="B5" i="9"/>
  <c r="A5" i="9"/>
  <c r="B7" i="8"/>
  <c r="B8" i="8" s="1"/>
  <c r="B9" i="8" s="1"/>
  <c r="B10" i="8" s="1"/>
  <c r="B11" i="8" s="1"/>
  <c r="B6" i="8"/>
  <c r="A6" i="8"/>
  <c r="A7" i="8" s="1"/>
  <c r="A8" i="8" s="1"/>
  <c r="A9" i="8" s="1"/>
  <c r="A10" i="8" s="1"/>
  <c r="A11" i="8" s="1"/>
  <c r="A12" i="8" s="1"/>
  <c r="A13" i="8" s="1"/>
  <c r="A14" i="8" s="1"/>
  <c r="A15" i="8" s="1"/>
  <c r="A16" i="8" s="1"/>
  <c r="A17" i="8" s="1"/>
  <c r="A18" i="8" s="1"/>
  <c r="A19" i="8" s="1"/>
  <c r="A20" i="8" s="1"/>
  <c r="A21" i="8" s="1"/>
  <c r="A22" i="8" s="1"/>
  <c r="A23" i="8" s="1"/>
  <c r="A24" i="8" s="1"/>
  <c r="A25" i="8" s="1"/>
  <c r="A26" i="8" s="1"/>
  <c r="A27" i="8" s="1"/>
  <c r="A28" i="8" s="1"/>
  <c r="A29" i="8" s="1"/>
  <c r="A30" i="8" s="1"/>
  <c r="A31" i="8" s="1"/>
  <c r="A32" i="8" s="1"/>
  <c r="A33" i="8" s="1"/>
  <c r="A34" i="8" s="1"/>
  <c r="A35" i="8" s="1"/>
  <c r="A36" i="8" s="1"/>
  <c r="A37" i="8" s="1"/>
  <c r="A38" i="8" s="1"/>
  <c r="A39" i="8" s="1"/>
  <c r="A40" i="8" s="1"/>
  <c r="A41" i="8" s="1"/>
  <c r="A42" i="8" s="1"/>
  <c r="A43" i="8" s="1"/>
  <c r="A44" i="8" s="1"/>
  <c r="A45" i="8" s="1"/>
  <c r="A46" i="8" s="1"/>
  <c r="A47" i="8" s="1"/>
  <c r="A48" i="8" s="1"/>
  <c r="A49" i="8" s="1"/>
  <c r="A50" i="8" s="1"/>
  <c r="A51" i="8" s="1"/>
  <c r="A52" i="8" s="1"/>
  <c r="A53" i="8" s="1"/>
  <c r="A54" i="8" s="1"/>
  <c r="A55" i="8" s="1"/>
  <c r="A56" i="8" s="1"/>
  <c r="A57" i="8" s="1"/>
  <c r="A58" i="8" s="1"/>
  <c r="A59" i="8" s="1"/>
  <c r="A60" i="8" s="1"/>
  <c r="A61" i="8" s="1"/>
  <c r="A62" i="8" s="1"/>
  <c r="A63" i="8" s="1"/>
  <c r="A64" i="8" s="1"/>
  <c r="A65" i="8" s="1"/>
  <c r="A66" i="8" s="1"/>
  <c r="A67" i="8" s="1"/>
  <c r="A68" i="8" s="1"/>
  <c r="A69" i="8" s="1"/>
  <c r="A70" i="8" s="1"/>
  <c r="A71" i="8" s="1"/>
  <c r="A72" i="8" s="1"/>
  <c r="A73" i="8" s="1"/>
  <c r="A74" i="8" s="1"/>
  <c r="A75" i="8" s="1"/>
  <c r="A76" i="8" s="1"/>
  <c r="A77" i="8" s="1"/>
  <c r="A78" i="8" s="1"/>
  <c r="A79" i="8" s="1"/>
  <c r="A80" i="8" s="1"/>
  <c r="A81" i="8" s="1"/>
  <c r="A82" i="8" s="1"/>
  <c r="A83" i="8" s="1"/>
  <c r="A84" i="8" s="1"/>
  <c r="A85" i="8" s="1"/>
  <c r="A86" i="8" s="1"/>
  <c r="A87" i="8" s="1"/>
  <c r="A88" i="8" s="1"/>
  <c r="A89" i="8" s="1"/>
  <c r="A90" i="8" s="1"/>
  <c r="A91" i="8" s="1"/>
  <c r="B5" i="8"/>
  <c r="A5" i="8"/>
  <c r="B6" i="7"/>
  <c r="A6" i="7"/>
  <c r="A7" i="7" s="1"/>
  <c r="A8" i="7" s="1"/>
  <c r="A9" i="7" s="1"/>
  <c r="A10" i="7" s="1"/>
  <c r="A11" i="7" s="1"/>
  <c r="A12" i="7" s="1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B5" i="7"/>
  <c r="A5" i="7"/>
  <c r="B6" i="6"/>
  <c r="A6" i="6"/>
  <c r="A7" i="6" s="1"/>
  <c r="A8" i="6" s="1"/>
  <c r="A9" i="6" s="1"/>
  <c r="A10" i="6" s="1"/>
  <c r="A11" i="6" s="1"/>
  <c r="A12" i="6" s="1"/>
  <c r="A13" i="6" s="1"/>
  <c r="A14" i="6" s="1"/>
  <c r="A15" i="6" s="1"/>
  <c r="A16" i="6" s="1"/>
  <c r="A17" i="6" s="1"/>
  <c r="A18" i="6" s="1"/>
  <c r="A19" i="6" s="1"/>
  <c r="A20" i="6" s="1"/>
  <c r="A21" i="6" s="1"/>
  <c r="A22" i="6" s="1"/>
  <c r="A23" i="6" s="1"/>
  <c r="A24" i="6" s="1"/>
  <c r="A25" i="6" s="1"/>
  <c r="A26" i="6" s="1"/>
  <c r="A27" i="6" s="1"/>
  <c r="A28" i="6" s="1"/>
  <c r="A29" i="6" s="1"/>
  <c r="A30" i="6" s="1"/>
  <c r="A31" i="6" s="1"/>
  <c r="A32" i="6" s="1"/>
  <c r="A33" i="6" s="1"/>
  <c r="A34" i="6" s="1"/>
  <c r="A35" i="6" s="1"/>
  <c r="A36" i="6" s="1"/>
  <c r="A37" i="6" s="1"/>
  <c r="A38" i="6" s="1"/>
  <c r="A39" i="6" s="1"/>
  <c r="A40" i="6" s="1"/>
  <c r="A41" i="6" s="1"/>
  <c r="A42" i="6" s="1"/>
  <c r="A43" i="6" s="1"/>
  <c r="A44" i="6" s="1"/>
  <c r="A45" i="6" s="1"/>
  <c r="A46" i="6" s="1"/>
  <c r="A47" i="6" s="1"/>
  <c r="A48" i="6" s="1"/>
  <c r="A49" i="6" s="1"/>
  <c r="A50" i="6" s="1"/>
  <c r="A51" i="6" s="1"/>
  <c r="A52" i="6" s="1"/>
  <c r="A53" i="6" s="1"/>
  <c r="A54" i="6" s="1"/>
  <c r="A55" i="6" s="1"/>
  <c r="A56" i="6" s="1"/>
  <c r="A57" i="6" s="1"/>
  <c r="A58" i="6" s="1"/>
  <c r="A59" i="6" s="1"/>
  <c r="A60" i="6" s="1"/>
  <c r="A61" i="6" s="1"/>
  <c r="A62" i="6" s="1"/>
  <c r="A63" i="6" s="1"/>
  <c r="A64" i="6" s="1"/>
  <c r="A65" i="6" s="1"/>
  <c r="A66" i="6" s="1"/>
  <c r="A67" i="6" s="1"/>
  <c r="A68" i="6" s="1"/>
  <c r="A69" i="6" s="1"/>
  <c r="A70" i="6" s="1"/>
  <c r="A71" i="6" s="1"/>
  <c r="A72" i="6" s="1"/>
  <c r="A73" i="6" s="1"/>
  <c r="A74" i="6" s="1"/>
  <c r="A75" i="6" s="1"/>
  <c r="A76" i="6" s="1"/>
  <c r="A77" i="6" s="1"/>
  <c r="A78" i="6" s="1"/>
  <c r="A79" i="6" s="1"/>
  <c r="A80" i="6" s="1"/>
  <c r="A81" i="6" s="1"/>
  <c r="A82" i="6" s="1"/>
  <c r="A83" i="6" s="1"/>
  <c r="A84" i="6" s="1"/>
  <c r="A85" i="6" s="1"/>
  <c r="A86" i="6" s="1"/>
  <c r="A87" i="6" s="1"/>
  <c r="A88" i="6" s="1"/>
  <c r="A89" i="6" s="1"/>
  <c r="A90" i="6" s="1"/>
  <c r="A91" i="6" s="1"/>
  <c r="A92" i="6" s="1"/>
  <c r="A93" i="6" s="1"/>
  <c r="A94" i="6" s="1"/>
  <c r="A95" i="6" s="1"/>
  <c r="A96" i="6" s="1"/>
  <c r="A97" i="6" s="1"/>
  <c r="A98" i="6" s="1"/>
  <c r="A99" i="6" s="1"/>
  <c r="A100" i="6" s="1"/>
  <c r="A101" i="6" s="1"/>
  <c r="A102" i="6" s="1"/>
  <c r="A103" i="6" s="1"/>
  <c r="A104" i="6" s="1"/>
  <c r="A105" i="6" s="1"/>
  <c r="A106" i="6" s="1"/>
  <c r="A107" i="6" s="1"/>
  <c r="A108" i="6" s="1"/>
  <c r="A109" i="6" s="1"/>
  <c r="A110" i="6" s="1"/>
  <c r="A111" i="6" s="1"/>
  <c r="A112" i="6" s="1"/>
  <c r="A113" i="6" s="1"/>
  <c r="A114" i="6" s="1"/>
  <c r="A115" i="6" s="1"/>
  <c r="A116" i="6" s="1"/>
  <c r="A117" i="6" s="1"/>
  <c r="A118" i="6" s="1"/>
  <c r="A119" i="6" s="1"/>
  <c r="A120" i="6" s="1"/>
  <c r="A121" i="6" s="1"/>
  <c r="A122" i="6" s="1"/>
  <c r="A123" i="6" s="1"/>
  <c r="A124" i="6" s="1"/>
  <c r="A125" i="6" s="1"/>
  <c r="A126" i="6" s="1"/>
  <c r="A127" i="6" s="1"/>
  <c r="A128" i="6" s="1"/>
  <c r="A129" i="6" s="1"/>
  <c r="A130" i="6" s="1"/>
  <c r="A131" i="6" s="1"/>
  <c r="A132" i="6" s="1"/>
  <c r="A133" i="6" s="1"/>
  <c r="A134" i="6" s="1"/>
  <c r="A135" i="6" s="1"/>
  <c r="A136" i="6" s="1"/>
  <c r="A137" i="6" s="1"/>
  <c r="A138" i="6" s="1"/>
  <c r="A139" i="6" s="1"/>
  <c r="A140" i="6" s="1"/>
  <c r="A141" i="6" s="1"/>
  <c r="A142" i="6" s="1"/>
  <c r="A143" i="6" s="1"/>
  <c r="A144" i="6" s="1"/>
  <c r="A145" i="6" s="1"/>
  <c r="A146" i="6" s="1"/>
  <c r="A147" i="6" s="1"/>
  <c r="A148" i="6" s="1"/>
  <c r="A149" i="6" s="1"/>
  <c r="A150" i="6" s="1"/>
  <c r="A151" i="6" s="1"/>
  <c r="A152" i="6" s="1"/>
  <c r="A153" i="6" s="1"/>
  <c r="A154" i="6" s="1"/>
  <c r="A155" i="6" s="1"/>
  <c r="A156" i="6" s="1"/>
  <c r="A157" i="6" s="1"/>
  <c r="A158" i="6" s="1"/>
  <c r="A159" i="6" s="1"/>
  <c r="A160" i="6" s="1"/>
  <c r="A161" i="6" s="1"/>
  <c r="A162" i="6" s="1"/>
  <c r="A163" i="6" s="1"/>
  <c r="B5" i="6"/>
  <c r="A5" i="6"/>
  <c r="A14" i="3" l="1"/>
  <c r="A22" i="3"/>
  <c r="B63" i="3"/>
  <c r="D63" i="3" s="1"/>
  <c r="B62" i="3"/>
  <c r="B61" i="3"/>
  <c r="B8" i="3"/>
  <c r="B7" i="3"/>
  <c r="B6" i="3"/>
  <c r="B5" i="3"/>
  <c r="B4" i="3"/>
  <c r="B3" i="3"/>
  <c r="B2" i="3"/>
  <c r="A5" i="1"/>
  <c r="A6" i="1"/>
  <c r="A7" i="1" s="1"/>
  <c r="A8" i="1" s="1"/>
  <c r="A9" i="1" s="1"/>
  <c r="A10" i="1" s="1"/>
  <c r="A11" i="1" s="1"/>
  <c r="A12" i="1" s="1"/>
  <c r="A13" i="1" s="1"/>
  <c r="A14" i="1" s="1"/>
  <c r="A15" i="1" s="1"/>
  <c r="A16" i="1" s="1"/>
  <c r="A17" i="1" s="1"/>
  <c r="A18" i="1" s="1"/>
  <c r="A19" i="1" s="1"/>
  <c r="A20" i="1" s="1"/>
  <c r="A21" i="1" s="1"/>
  <c r="A22" i="1" s="1"/>
  <c r="A23" i="1" s="1"/>
  <c r="A24" i="1" s="1"/>
  <c r="A25" i="1" s="1"/>
  <c r="A26" i="1" s="1"/>
  <c r="A27" i="1" s="1"/>
  <c r="A28" i="1" s="1"/>
  <c r="A29" i="1" s="1"/>
  <c r="A30" i="1" s="1"/>
  <c r="A31" i="1" s="1"/>
  <c r="A32" i="1" s="1"/>
  <c r="A33" i="1" s="1"/>
  <c r="A34" i="1" s="1"/>
  <c r="A35" i="1" s="1"/>
  <c r="A36" i="1" s="1"/>
  <c r="A37" i="1" s="1"/>
  <c r="A38" i="1" s="1"/>
  <c r="A39" i="1" s="1"/>
  <c r="A40" i="1" s="1"/>
  <c r="A41" i="1" s="1"/>
  <c r="A42" i="1" s="1"/>
  <c r="A43" i="1" s="1"/>
  <c r="A44" i="1" s="1"/>
  <c r="A45" i="1" s="1"/>
  <c r="A46" i="1" s="1"/>
  <c r="A47" i="1" s="1"/>
  <c r="A48" i="1" s="1"/>
  <c r="A49" i="1" s="1"/>
  <c r="A50" i="1" s="1"/>
  <c r="A51" i="1" s="1"/>
  <c r="A52" i="1" s="1"/>
  <c r="A53" i="1" s="1"/>
  <c r="A54" i="1" s="1"/>
  <c r="A55" i="1" s="1"/>
  <c r="A56" i="1" s="1"/>
  <c r="A57" i="1" s="1"/>
  <c r="A58" i="1" s="1"/>
  <c r="A59" i="1" s="1"/>
  <c r="A60" i="1" s="1"/>
  <c r="A61" i="1" s="1"/>
  <c r="A62" i="1" s="1"/>
  <c r="A63" i="1" s="1"/>
  <c r="A64" i="1" s="1"/>
  <c r="A65" i="1" s="1"/>
  <c r="A66" i="1" s="1"/>
  <c r="A67" i="1" s="1"/>
  <c r="A68" i="1" s="1"/>
  <c r="A69" i="1" s="1"/>
  <c r="A70" i="1" s="1"/>
  <c r="A71" i="1" s="1"/>
  <c r="A72" i="1" s="1"/>
  <c r="A73" i="1" s="1"/>
  <c r="A74" i="1" s="1"/>
  <c r="A75" i="1" s="1"/>
  <c r="A76" i="1" s="1"/>
  <c r="A77" i="1" s="1"/>
  <c r="A78" i="1" s="1"/>
  <c r="A79" i="1" s="1"/>
  <c r="A80" i="1" s="1"/>
  <c r="A81" i="1" s="1"/>
  <c r="A82" i="1" s="1"/>
  <c r="A83" i="1" s="1"/>
  <c r="A84" i="1" s="1"/>
  <c r="A85" i="1" s="1"/>
  <c r="A86" i="1" s="1"/>
  <c r="A87" i="1" s="1"/>
  <c r="A88" i="1" s="1"/>
  <c r="A89" i="1" s="1"/>
  <c r="A90" i="1" s="1"/>
  <c r="A91" i="1" s="1"/>
  <c r="A92" i="1" s="1"/>
  <c r="A93" i="1" s="1"/>
  <c r="A94" i="1" s="1"/>
  <c r="A95" i="1" s="1"/>
  <c r="A96" i="1" s="1"/>
  <c r="A97" i="1" s="1"/>
  <c r="A98" i="1" s="1"/>
  <c r="A99" i="1" s="1"/>
  <c r="A100" i="1" s="1"/>
  <c r="A101" i="1" s="1"/>
  <c r="A102" i="1" s="1"/>
  <c r="A103" i="1" s="1"/>
  <c r="A104" i="1" s="1"/>
  <c r="A105" i="1" s="1"/>
  <c r="A106" i="1" s="1"/>
  <c r="A107" i="1" s="1"/>
  <c r="A108" i="1" s="1"/>
  <c r="A109" i="1" s="1"/>
  <c r="A110" i="1" s="1"/>
  <c r="A111" i="1" s="1"/>
  <c r="A112" i="1" s="1"/>
  <c r="A113" i="1" s="1"/>
  <c r="A114" i="1" s="1"/>
  <c r="A115" i="1" s="1"/>
  <c r="A116" i="1" s="1"/>
  <c r="A117" i="1" s="1"/>
  <c r="A118" i="1" s="1"/>
  <c r="A119" i="1" s="1"/>
  <c r="A120" i="1" s="1"/>
  <c r="A121" i="1" s="1"/>
  <c r="A122" i="1" s="1"/>
  <c r="A123" i="1" s="1"/>
  <c r="A124" i="1" s="1"/>
  <c r="A125" i="1" s="1"/>
  <c r="A126" i="1" s="1"/>
  <c r="A127" i="1" s="1"/>
  <c r="A128" i="1" s="1"/>
  <c r="A129" i="1" s="1"/>
  <c r="A130" i="1" s="1"/>
  <c r="A131" i="1" s="1"/>
  <c r="A132" i="1" s="1"/>
  <c r="A133" i="1" s="1"/>
  <c r="A134" i="1" s="1"/>
  <c r="A135" i="1" s="1"/>
  <c r="A136" i="1" s="1"/>
  <c r="A137" i="1" s="1"/>
  <c r="A138" i="1" s="1"/>
  <c r="A139" i="1" s="1"/>
  <c r="A140" i="1" s="1"/>
  <c r="A141" i="1" s="1"/>
  <c r="A142" i="1" s="1"/>
  <c r="A143" i="1" s="1"/>
  <c r="A144" i="1" s="1"/>
  <c r="A145" i="1" s="1"/>
  <c r="A146" i="1" s="1"/>
  <c r="A147" i="1" s="1"/>
  <c r="A148" i="1" s="1"/>
  <c r="A149" i="1" s="1"/>
  <c r="A150" i="1" s="1"/>
  <c r="A151" i="1" s="1"/>
  <c r="B5" i="1"/>
  <c r="B6" i="1"/>
  <c r="E76" i="2" l="1"/>
  <c r="G63" i="3"/>
  <c r="E32" i="2"/>
  <c r="D61" i="3"/>
  <c r="F36" i="3"/>
  <c r="I2" i="3"/>
  <c r="I3" i="3"/>
  <c r="J3" i="3" s="1"/>
  <c r="I4" i="3"/>
  <c r="J4" i="3" s="1"/>
  <c r="I5" i="3"/>
  <c r="J5" i="3" s="1"/>
  <c r="I6" i="3"/>
  <c r="J6" i="3" s="1"/>
  <c r="I7" i="3"/>
  <c r="J7" i="3" s="1"/>
  <c r="I8" i="3"/>
  <c r="J8" i="3" s="1"/>
  <c r="I9" i="3"/>
  <c r="J9" i="3" s="1"/>
  <c r="I10" i="3"/>
  <c r="J10" i="3" s="1"/>
  <c r="I11" i="3"/>
  <c r="J11" i="3" s="1"/>
  <c r="I12" i="3"/>
  <c r="J12" i="3" s="1"/>
  <c r="I13" i="3"/>
  <c r="J13" i="3" s="1"/>
  <c r="H2" i="3"/>
  <c r="H3" i="3"/>
  <c r="H4" i="3"/>
  <c r="H5" i="3"/>
  <c r="H6" i="3"/>
  <c r="H7" i="3"/>
  <c r="H8" i="3"/>
  <c r="H9" i="3"/>
  <c r="H10" i="3"/>
  <c r="H11" i="3"/>
  <c r="H12" i="3"/>
  <c r="H13" i="3"/>
  <c r="D62" i="3" l="1"/>
  <c r="F77" i="2"/>
  <c r="E74" i="2"/>
  <c r="H32" i="2"/>
  <c r="H76" i="2"/>
  <c r="H4" i="2"/>
  <c r="F33" i="2"/>
  <c r="E30" i="2"/>
  <c r="G61" i="3"/>
  <c r="I14" i="3"/>
  <c r="G24" i="3"/>
  <c r="G28" i="3"/>
  <c r="G23" i="3"/>
  <c r="G22" i="3"/>
  <c r="G26" i="3"/>
  <c r="G25" i="3"/>
  <c r="G18" i="3"/>
  <c r="G27" i="3"/>
  <c r="G19" i="3"/>
  <c r="G21" i="3"/>
  <c r="G20" i="3"/>
  <c r="G29" i="3"/>
  <c r="G62" i="3" l="1"/>
  <c r="E75" i="2"/>
  <c r="E73" i="2" s="1"/>
  <c r="J61" i="3"/>
  <c r="J63" i="3"/>
  <c r="E31" i="2"/>
  <c r="E29" i="2" s="1"/>
  <c r="I77" i="2"/>
  <c r="H74" i="2"/>
  <c r="I33" i="2"/>
  <c r="H30" i="2"/>
  <c r="H2" i="2"/>
  <c r="H61" i="3"/>
  <c r="J2" i="3"/>
  <c r="J14" i="3" s="1"/>
  <c r="E63" i="3"/>
  <c r="E61" i="3"/>
  <c r="E62" i="3"/>
  <c r="F35" i="3"/>
  <c r="G30" i="3"/>
  <c r="H75" i="2" l="1"/>
  <c r="H73" i="2" s="1"/>
  <c r="J62" i="3"/>
  <c r="J65" i="3" s="1"/>
  <c r="H31" i="2"/>
  <c r="H29" i="2" s="1"/>
  <c r="D80" i="2"/>
  <c r="D47" i="2"/>
  <c r="D46" i="2"/>
  <c r="D39" i="2"/>
  <c r="D43" i="2"/>
  <c r="D44" i="2"/>
  <c r="D36" i="2"/>
  <c r="D41" i="2"/>
  <c r="D40" i="2"/>
  <c r="D37" i="2"/>
  <c r="D42" i="2"/>
  <c r="D45" i="2"/>
  <c r="D38" i="2"/>
  <c r="I61" i="3"/>
  <c r="I63" i="3"/>
  <c r="I62" i="3"/>
  <c r="E28" i="2"/>
  <c r="H63" i="3"/>
  <c r="H28" i="2" s="1"/>
  <c r="G28" i="2"/>
  <c r="G34" i="2" s="1"/>
  <c r="F28" i="2"/>
  <c r="E39" i="3" l="1"/>
  <c r="D81" i="2" s="1"/>
  <c r="I65" i="3"/>
  <c r="G38" i="2"/>
  <c r="F38" i="2"/>
  <c r="H38" i="2"/>
  <c r="E38" i="2"/>
  <c r="G46" i="2"/>
  <c r="H46" i="2"/>
  <c r="E46" i="2"/>
  <c r="F46" i="2"/>
  <c r="G40" i="2"/>
  <c r="H40" i="2"/>
  <c r="E40" i="2"/>
  <c r="F40" i="2"/>
  <c r="G44" i="2"/>
  <c r="E44" i="2"/>
  <c r="H44" i="2"/>
  <c r="F44" i="2"/>
  <c r="E45" i="2"/>
  <c r="H45" i="2"/>
  <c r="F45" i="2"/>
  <c r="G45" i="2"/>
  <c r="E47" i="2"/>
  <c r="H47" i="2"/>
  <c r="F47" i="2"/>
  <c r="G47" i="2"/>
  <c r="G42" i="2"/>
  <c r="E42" i="2"/>
  <c r="H42" i="2"/>
  <c r="F42" i="2"/>
  <c r="E41" i="2"/>
  <c r="H41" i="2"/>
  <c r="F41" i="2"/>
  <c r="G41" i="2"/>
  <c r="E43" i="2"/>
  <c r="H43" i="2"/>
  <c r="F43" i="2"/>
  <c r="G43" i="2"/>
  <c r="E37" i="2"/>
  <c r="G37" i="2"/>
  <c r="F37" i="2"/>
  <c r="H37" i="2"/>
  <c r="E39" i="2"/>
  <c r="G39" i="2"/>
  <c r="H39" i="2"/>
  <c r="F39" i="2"/>
  <c r="E36" i="2"/>
  <c r="F36" i="2"/>
  <c r="G36" i="2"/>
  <c r="H36" i="2"/>
  <c r="E78" i="2"/>
  <c r="E80" i="2"/>
  <c r="E79" i="2"/>
  <c r="F78" i="2"/>
  <c r="F79" i="2"/>
  <c r="F80" i="2"/>
  <c r="G78" i="2"/>
  <c r="G80" i="2"/>
  <c r="G79" i="2"/>
  <c r="H78" i="2"/>
  <c r="H80" i="2"/>
  <c r="H79" i="2"/>
  <c r="H34" i="2"/>
  <c r="H35" i="2"/>
  <c r="E34" i="2"/>
  <c r="E35" i="2"/>
  <c r="G35" i="2"/>
  <c r="F34" i="2"/>
  <c r="F35" i="2"/>
  <c r="H62" i="3"/>
  <c r="D93" i="2" l="1"/>
  <c r="D101" i="2"/>
  <c r="D87" i="2"/>
  <c r="D95" i="2"/>
  <c r="D89" i="2"/>
  <c r="D97" i="2"/>
  <c r="D82" i="2"/>
  <c r="D103" i="2"/>
  <c r="D98" i="2"/>
  <c r="D84" i="2"/>
  <c r="D90" i="2"/>
  <c r="D83" i="2"/>
  <c r="D86" i="2"/>
  <c r="D88" i="2"/>
  <c r="D91" i="2"/>
  <c r="D94" i="2"/>
  <c r="D96" i="2"/>
  <c r="D99" i="2"/>
  <c r="D92" i="2"/>
  <c r="D102" i="2"/>
  <c r="D104" i="2"/>
  <c r="D85" i="2"/>
  <c r="D100" i="2"/>
  <c r="J28" i="2"/>
  <c r="I28" i="2"/>
  <c r="I34" i="2" s="1"/>
  <c r="I46" i="2" l="1"/>
  <c r="I47" i="2"/>
  <c r="I42" i="2"/>
  <c r="I41" i="2"/>
  <c r="I37" i="2"/>
  <c r="I38" i="2"/>
  <c r="I40" i="2"/>
  <c r="I44" i="2"/>
  <c r="I45" i="2"/>
  <c r="I43" i="2"/>
  <c r="I39" i="2"/>
  <c r="J45" i="2"/>
  <c r="J43" i="2"/>
  <c r="J38" i="2"/>
  <c r="J40" i="2"/>
  <c r="J47" i="2"/>
  <c r="J42" i="2"/>
  <c r="J39" i="2"/>
  <c r="J46" i="2"/>
  <c r="J44" i="2"/>
  <c r="J41" i="2"/>
  <c r="J37" i="2"/>
  <c r="J36" i="2"/>
  <c r="I36" i="2"/>
  <c r="I78" i="2"/>
  <c r="I80" i="2"/>
  <c r="I79" i="2"/>
  <c r="J78" i="2"/>
  <c r="J80" i="2"/>
  <c r="J79" i="2"/>
  <c r="I35" i="2"/>
  <c r="J34" i="2"/>
  <c r="J35" i="2"/>
  <c r="L30" i="2" l="1"/>
  <c r="L31" i="2" s="1"/>
  <c r="K78" i="2"/>
  <c r="K80" i="2"/>
  <c r="K79" i="2"/>
  <c r="K45" i="2"/>
  <c r="K47" i="2"/>
  <c r="K44" i="2"/>
  <c r="K46" i="2"/>
  <c r="K42" i="2"/>
  <c r="K39" i="2"/>
  <c r="K35" i="2"/>
  <c r="K34" i="2"/>
  <c r="K37" i="2"/>
  <c r="K41" i="2"/>
  <c r="K40" i="2"/>
  <c r="K38" i="2"/>
  <c r="K36" i="2"/>
  <c r="K43" i="2"/>
  <c r="L43" i="2" l="1"/>
  <c r="L41" i="2"/>
  <c r="L42" i="2"/>
  <c r="L38" i="2"/>
  <c r="L35" i="2"/>
  <c r="L37" i="2"/>
  <c r="L39" i="2"/>
  <c r="L47" i="2"/>
  <c r="L44" i="2"/>
  <c r="L46" i="2"/>
  <c r="L40" i="2"/>
  <c r="L45" i="2"/>
  <c r="L36" i="2"/>
  <c r="L34" i="2"/>
  <c r="G81" i="2"/>
  <c r="J93" i="2"/>
  <c r="J83" i="2"/>
  <c r="J90" i="2"/>
  <c r="J85" i="2"/>
  <c r="J82" i="2"/>
  <c r="J100" i="2"/>
  <c r="J102" i="2"/>
  <c r="J86" i="2"/>
  <c r="J89" i="2"/>
  <c r="J101" i="2"/>
  <c r="J91" i="2"/>
  <c r="J94" i="2"/>
  <c r="J99" i="2"/>
  <c r="J84" i="2"/>
  <c r="J95" i="2"/>
  <c r="J88" i="2"/>
  <c r="J104" i="2"/>
  <c r="J98" i="2"/>
  <c r="J97" i="2"/>
  <c r="J96" i="2"/>
  <c r="J87" i="2"/>
  <c r="J81" i="2"/>
  <c r="J92" i="2"/>
  <c r="J103" i="2"/>
  <c r="I94" i="2"/>
  <c r="G94" i="2"/>
  <c r="F94" i="2"/>
  <c r="E94" i="2"/>
  <c r="H94" i="2"/>
  <c r="E91" i="2"/>
  <c r="H91" i="2"/>
  <c r="G91" i="2"/>
  <c r="F91" i="2"/>
  <c r="I91" i="2"/>
  <c r="E95" i="2"/>
  <c r="H95" i="2"/>
  <c r="F95" i="2"/>
  <c r="G95" i="2"/>
  <c r="I95" i="2"/>
  <c r="H87" i="2"/>
  <c r="E87" i="2"/>
  <c r="F87" i="2"/>
  <c r="G87" i="2"/>
  <c r="I87" i="2"/>
  <c r="F82" i="2"/>
  <c r="G82" i="2"/>
  <c r="I82" i="2"/>
  <c r="E82" i="2"/>
  <c r="H82" i="2"/>
  <c r="E102" i="2"/>
  <c r="G102" i="2"/>
  <c r="I102" i="2"/>
  <c r="H102" i="2"/>
  <c r="F102" i="2"/>
  <c r="G86" i="2"/>
  <c r="F86" i="2"/>
  <c r="E86" i="2"/>
  <c r="I86" i="2"/>
  <c r="H86" i="2"/>
  <c r="G92" i="2"/>
  <c r="H92" i="2"/>
  <c r="I92" i="2"/>
  <c r="F92" i="2"/>
  <c r="E92" i="2"/>
  <c r="F84" i="2"/>
  <c r="H84" i="2"/>
  <c r="E84" i="2"/>
  <c r="I84" i="2"/>
  <c r="G84" i="2"/>
  <c r="F83" i="2"/>
  <c r="E83" i="2"/>
  <c r="G83" i="2"/>
  <c r="I83" i="2"/>
  <c r="H83" i="2"/>
  <c r="G96" i="2"/>
  <c r="I96" i="2"/>
  <c r="F96" i="2"/>
  <c r="E96" i="2"/>
  <c r="H96" i="2"/>
  <c r="E90" i="2"/>
  <c r="I90" i="2"/>
  <c r="H90" i="2"/>
  <c r="F90" i="2"/>
  <c r="G90" i="2"/>
  <c r="E104" i="2"/>
  <c r="H104" i="2"/>
  <c r="G104" i="2"/>
  <c r="F104" i="2"/>
  <c r="I104" i="2"/>
  <c r="G88" i="2"/>
  <c r="I88" i="2"/>
  <c r="F88" i="2"/>
  <c r="H88" i="2"/>
  <c r="E88" i="2"/>
  <c r="E100" i="2"/>
  <c r="H100" i="2"/>
  <c r="F100" i="2"/>
  <c r="I100" i="2"/>
  <c r="G100" i="2"/>
  <c r="E101" i="2"/>
  <c r="F101" i="2"/>
  <c r="H101" i="2"/>
  <c r="G101" i="2"/>
  <c r="I101" i="2"/>
  <c r="H85" i="2"/>
  <c r="G85" i="2"/>
  <c r="F85" i="2"/>
  <c r="I85" i="2"/>
  <c r="E85" i="2"/>
  <c r="E103" i="2"/>
  <c r="H103" i="2"/>
  <c r="I103" i="2"/>
  <c r="F103" i="2"/>
  <c r="G103" i="2"/>
  <c r="F99" i="2"/>
  <c r="G99" i="2"/>
  <c r="I99" i="2"/>
  <c r="E99" i="2"/>
  <c r="H99" i="2"/>
  <c r="H89" i="2"/>
  <c r="G89" i="2"/>
  <c r="F89" i="2"/>
  <c r="I89" i="2"/>
  <c r="E89" i="2"/>
  <c r="H98" i="2"/>
  <c r="F98" i="2"/>
  <c r="G98" i="2"/>
  <c r="I98" i="2"/>
  <c r="E98" i="2"/>
  <c r="H97" i="2"/>
  <c r="F97" i="2"/>
  <c r="I97" i="2"/>
  <c r="G97" i="2"/>
  <c r="E97" i="2"/>
  <c r="H93" i="2"/>
  <c r="F93" i="2"/>
  <c r="I93" i="2"/>
  <c r="G93" i="2"/>
  <c r="E93" i="2"/>
  <c r="C73" i="2"/>
  <c r="I81" i="2"/>
  <c r="F81" i="2"/>
  <c r="E81" i="2"/>
  <c r="H81" i="2"/>
  <c r="D28" i="2"/>
  <c r="E40" i="3"/>
  <c r="A44" i="2" s="1"/>
  <c r="A46" i="2" l="1"/>
  <c r="A45" i="2"/>
  <c r="A47" i="2"/>
  <c r="L74" i="2"/>
  <c r="L75" i="2" s="1"/>
  <c r="A34" i="2"/>
  <c r="A42" i="2"/>
  <c r="A40" i="2"/>
  <c r="A36" i="2"/>
  <c r="A43" i="2"/>
  <c r="A41" i="2"/>
  <c r="A39" i="2"/>
  <c r="A38" i="2"/>
  <c r="A35" i="2"/>
  <c r="A37" i="2"/>
  <c r="A79" i="2"/>
  <c r="A80" i="2"/>
  <c r="A78" i="2"/>
  <c r="K81" i="2"/>
  <c r="A81" i="2" s="1"/>
  <c r="K84" i="2"/>
  <c r="A84" i="2" s="1"/>
  <c r="K100" i="2"/>
  <c r="A100" i="2" s="1"/>
  <c r="K99" i="2"/>
  <c r="A99" i="2" s="1"/>
  <c r="K96" i="2"/>
  <c r="A96" i="2" s="1"/>
  <c r="K101" i="2"/>
  <c r="A101" i="2" s="1"/>
  <c r="K83" i="2"/>
  <c r="A83" i="2" s="1"/>
  <c r="K97" i="2"/>
  <c r="A97" i="2" s="1"/>
  <c r="K94" i="2"/>
  <c r="A94" i="2" s="1"/>
  <c r="K91" i="2"/>
  <c r="A91" i="2" s="1"/>
  <c r="K82" i="2"/>
  <c r="A82" i="2" s="1"/>
  <c r="K103" i="2"/>
  <c r="A103" i="2" s="1"/>
  <c r="K104" i="2"/>
  <c r="A104" i="2" s="1"/>
  <c r="K85" i="2"/>
  <c r="A85" i="2" s="1"/>
  <c r="K92" i="2"/>
  <c r="A92" i="2" s="1"/>
  <c r="K88" i="2"/>
  <c r="A88" i="2" s="1"/>
  <c r="K90" i="2"/>
  <c r="A90" i="2" s="1"/>
  <c r="K95" i="2"/>
  <c r="A95" i="2" s="1"/>
  <c r="K89" i="2"/>
  <c r="A89" i="2" s="1"/>
  <c r="K86" i="2"/>
  <c r="A86" i="2" s="1"/>
  <c r="K87" i="2"/>
  <c r="A87" i="2" s="1"/>
  <c r="K102" i="2"/>
  <c r="A102" i="2" s="1"/>
  <c r="K93" i="2"/>
  <c r="A93" i="2" s="1"/>
  <c r="K98" i="2"/>
  <c r="A98" i="2" s="1"/>
  <c r="L101" i="2" l="1"/>
  <c r="L92" i="2"/>
  <c r="L103" i="2"/>
  <c r="L90" i="2"/>
  <c r="L88" i="2"/>
  <c r="L81" i="2" l="1"/>
  <c r="L94" i="2"/>
  <c r="L89" i="2"/>
  <c r="L79" i="2"/>
  <c r="L96" i="2"/>
  <c r="L80" i="2"/>
  <c r="L86" i="2"/>
  <c r="L104" i="2"/>
  <c r="L102" i="2"/>
  <c r="L98" i="2"/>
  <c r="L82" i="2"/>
  <c r="L91" i="2"/>
  <c r="L78" i="2"/>
  <c r="L100" i="2"/>
  <c r="L95" i="2"/>
  <c r="L83" i="2"/>
  <c r="L87" i="2"/>
  <c r="L97" i="2"/>
  <c r="L85" i="2"/>
  <c r="L99" i="2"/>
  <c r="L84" i="2"/>
  <c r="L93" i="2"/>
</calcChain>
</file>

<file path=xl/sharedStrings.xml><?xml version="1.0" encoding="utf-8"?>
<sst xmlns="http://schemas.openxmlformats.org/spreadsheetml/2006/main" count="11521" uniqueCount="2059">
  <si>
    <t>Nombre d'élèves scolarisés</t>
  </si>
  <si>
    <t>Demandes des familles</t>
  </si>
  <si>
    <t>Décisions d'orientation</t>
  </si>
  <si>
    <t>Demandes saisies dans SIECLE</t>
  </si>
  <si>
    <t>Taux de saisie des demandes</t>
  </si>
  <si>
    <t>Demandes pour la 2GT</t>
  </si>
  <si>
    <t>Taux de demandes pour la 2GT</t>
  </si>
  <si>
    <t>Demandes pour la voie pro</t>
  </si>
  <si>
    <t>Taux de demandes pour la voie pro</t>
  </si>
  <si>
    <t>Demandes pour la 2de Pro</t>
  </si>
  <si>
    <t>Taux de demandes pour la 2de Pro</t>
  </si>
  <si>
    <t>Demandes pour la 1re CAP</t>
  </si>
  <si>
    <t>Taux de demandes pour la 1re CAP</t>
  </si>
  <si>
    <t>Décisions saisies dans SIECLE</t>
  </si>
  <si>
    <t>Taux de saisie des décisions</t>
  </si>
  <si>
    <t>Décisions pour la 2GT</t>
  </si>
  <si>
    <t>Taux de décisions pour la 2GT</t>
  </si>
  <si>
    <t>Décisions pour la voie pro</t>
  </si>
  <si>
    <t>Taux de décisions pour la voie pro</t>
  </si>
  <si>
    <t>Décisions pour la 2de Pro</t>
  </si>
  <si>
    <t>Taux de décisions pour la 2de Pro</t>
  </si>
  <si>
    <t>Décisions pour la 1re CAP</t>
  </si>
  <si>
    <t>Taux de décisions pour la 1re CAP</t>
  </si>
  <si>
    <t>Féminin</t>
  </si>
  <si>
    <t>Masculin</t>
  </si>
  <si>
    <t>Ensemble</t>
  </si>
  <si>
    <t>Secteur</t>
  </si>
  <si>
    <t>nes_nes_nb_f</t>
  </si>
  <si>
    <t>nes_nes_nb_m</t>
  </si>
  <si>
    <t>nes_nes_nb_t</t>
  </si>
  <si>
    <t>df_eff_nb_f</t>
  </si>
  <si>
    <t>df_eff_nb_m</t>
  </si>
  <si>
    <t>df_eff_nb_t</t>
  </si>
  <si>
    <t>df_eff_%_f</t>
  </si>
  <si>
    <t>df_eff_%_m</t>
  </si>
  <si>
    <t>df_eff_%_t</t>
  </si>
  <si>
    <t>df_2GT_nb_f</t>
  </si>
  <si>
    <t>df_2GT_nb_m</t>
  </si>
  <si>
    <t>df_2GT_nb_t</t>
  </si>
  <si>
    <t>df_2GT_%_f</t>
  </si>
  <si>
    <t>df_2GT_%_m</t>
  </si>
  <si>
    <t>df_2GT_%_t</t>
  </si>
  <si>
    <t>df_vp_nb_f</t>
  </si>
  <si>
    <t>df_vp_nb_m</t>
  </si>
  <si>
    <t>df_vp_nb_t</t>
  </si>
  <si>
    <t>df_vp_%_f</t>
  </si>
  <si>
    <t>df_vp_%_m</t>
  </si>
  <si>
    <t>df_vp_%_t</t>
  </si>
  <si>
    <t>df_2pro_nb_f</t>
  </si>
  <si>
    <t>df_2pro_nb_m</t>
  </si>
  <si>
    <t>df_2pro_nb_t</t>
  </si>
  <si>
    <t>df_2pro_%_f</t>
  </si>
  <si>
    <t>df_2pro_%_m</t>
  </si>
  <si>
    <t>df_2pro_%_t</t>
  </si>
  <si>
    <t>df_1cap_nb_f</t>
  </si>
  <si>
    <t>df_1cap_nb_m</t>
  </si>
  <si>
    <t>df_1cap_nb_t</t>
  </si>
  <si>
    <t>df_1cap_%_f</t>
  </si>
  <si>
    <t>df_1cap_%_m</t>
  </si>
  <si>
    <t>df_1cap_%_t</t>
  </si>
  <si>
    <t>do_eff_nb_f</t>
  </si>
  <si>
    <t>do_eff_nb_m</t>
  </si>
  <si>
    <t>do_eff_nb_t</t>
  </si>
  <si>
    <t>do_eff_%_f</t>
  </si>
  <si>
    <t>do_eff_%_m</t>
  </si>
  <si>
    <t>do_eff_%_t</t>
  </si>
  <si>
    <t>do_2GT_nb_f</t>
  </si>
  <si>
    <t>do_2GT_nb_m</t>
  </si>
  <si>
    <t>do_2GT_nb_t</t>
  </si>
  <si>
    <t>do_2GT_%_f</t>
  </si>
  <si>
    <t>do_2GT_%_m</t>
  </si>
  <si>
    <t>do_2GT_%_t</t>
  </si>
  <si>
    <t>do_vp_nb_f</t>
  </si>
  <si>
    <t>do_vp_nb_m</t>
  </si>
  <si>
    <t>do_vp_nb_t</t>
  </si>
  <si>
    <t>do_vp_%_f</t>
  </si>
  <si>
    <t>do_vp_%_m</t>
  </si>
  <si>
    <t>do_vp_%_t</t>
  </si>
  <si>
    <t>do_2pro_nb_f</t>
  </si>
  <si>
    <t>do_2pro_nb_m</t>
  </si>
  <si>
    <t>do_2pro_nb_t</t>
  </si>
  <si>
    <t>do_2pro_%_f</t>
  </si>
  <si>
    <t>do_2pro_%_m</t>
  </si>
  <si>
    <t>do_2pro_%_t</t>
  </si>
  <si>
    <t>do_1cap_nb_f</t>
  </si>
  <si>
    <t>do_1cap_nb_m</t>
  </si>
  <si>
    <t>do_1cap_nb_t</t>
  </si>
  <si>
    <t>do_1cap_%_f</t>
  </si>
  <si>
    <t>do_1cap_%_m</t>
  </si>
  <si>
    <t>do_1cap_%_t</t>
  </si>
  <si>
    <t>ACADEMIE DE CRETEIL</t>
  </si>
  <si>
    <t>SEINE-ET-MARNE</t>
  </si>
  <si>
    <t/>
  </si>
  <si>
    <t>SEINE-SAINT-DENIS</t>
  </si>
  <si>
    <t>VAL-DE-MARNE</t>
  </si>
  <si>
    <t>Type de classe</t>
  </si>
  <si>
    <t>3e générale</t>
  </si>
  <si>
    <t>3e SEGPA</t>
  </si>
  <si>
    <t>3e générale avec prépa-métiers</t>
  </si>
  <si>
    <t>3e Prépa-métiers</t>
  </si>
  <si>
    <t>3e ULIS</t>
  </si>
  <si>
    <t>3e UPE2A</t>
  </si>
  <si>
    <t>Sexe</t>
  </si>
  <si>
    <t>Type de comparaison</t>
  </si>
  <si>
    <t>Voie d'orientation</t>
  </si>
  <si>
    <t>Palier 3e</t>
  </si>
  <si>
    <t>Palier 2de</t>
  </si>
  <si>
    <t>Palier 2nde</t>
  </si>
  <si>
    <t>df</t>
  </si>
  <si>
    <t>do</t>
  </si>
  <si>
    <t>f</t>
  </si>
  <si>
    <t>m</t>
  </si>
  <si>
    <t>t</t>
  </si>
  <si>
    <t>vp</t>
  </si>
  <si>
    <t>2gt</t>
  </si>
  <si>
    <t>1cap</t>
  </si>
  <si>
    <t>1g</t>
  </si>
  <si>
    <t>1t</t>
  </si>
  <si>
    <t>stmg</t>
  </si>
  <si>
    <t>sti2d</t>
  </si>
  <si>
    <t>st2s</t>
  </si>
  <si>
    <t>stl</t>
  </si>
  <si>
    <t>std2a</t>
  </si>
  <si>
    <t>sthr</t>
  </si>
  <si>
    <t>stav</t>
  </si>
  <si>
    <t>s2tmd</t>
  </si>
  <si>
    <t>bt</t>
  </si>
  <si>
    <t>Sx</t>
  </si>
  <si>
    <t>Ph</t>
  </si>
  <si>
    <t>2de</t>
  </si>
  <si>
    <t>3e</t>
  </si>
  <si>
    <t>Voie</t>
  </si>
  <si>
    <t>Département</t>
  </si>
  <si>
    <t>District</t>
  </si>
  <si>
    <t>Phase du dialogue</t>
  </si>
  <si>
    <t>Type de palier</t>
  </si>
  <si>
    <t>Dép</t>
  </si>
  <si>
    <t>D01 - CHELLES</t>
  </si>
  <si>
    <t>D02 - MITRY-MORY</t>
  </si>
  <si>
    <t>D03 - MEAUX</t>
  </si>
  <si>
    <t>D04 - ROISSY-EN-BRIE</t>
  </si>
  <si>
    <t>D05 - LAGNY-SUR-MARNE</t>
  </si>
  <si>
    <t>D06 - COULOMMIERS</t>
  </si>
  <si>
    <t>D07 - MARNE-LA-VALLEE</t>
  </si>
  <si>
    <t>D08 - MELUN</t>
  </si>
  <si>
    <t>D09 - PROVINS</t>
  </si>
  <si>
    <t>D10 - BRIE-SENART</t>
  </si>
  <si>
    <t>D11 - MONTEREAU-FAULT-YONNE</t>
  </si>
  <si>
    <t>D12 - FONTAINEBLEAU</t>
  </si>
  <si>
    <t>D01 - SAINT-DENIS</t>
  </si>
  <si>
    <t>D02 - LA COURNEUVE</t>
  </si>
  <si>
    <t>D03 - DRANCY</t>
  </si>
  <si>
    <t>D04 - AULNAY-SOUS-BOIS</t>
  </si>
  <si>
    <t>D05 - BOBIGNY</t>
  </si>
  <si>
    <t>D06 - MONTREUIL</t>
  </si>
  <si>
    <t>D07 - LE RAINCY</t>
  </si>
  <si>
    <t>D08 - NOISY-LE-GRAND</t>
  </si>
  <si>
    <t>D01 - VINCENNES</t>
  </si>
  <si>
    <t>D02 - CHAMPIGNY</t>
  </si>
  <si>
    <t>D03 - SAINT-MAUR</t>
  </si>
  <si>
    <t>D04 - CRETEIL</t>
  </si>
  <si>
    <t>D05 - MAISONS-ALFORT</t>
  </si>
  <si>
    <t>D06 - IVRY</t>
  </si>
  <si>
    <t>D07 - VILLEJUIF</t>
  </si>
  <si>
    <t>D08 - L'HAY-LES-ROSES</t>
  </si>
  <si>
    <t>D09 - VILLENEUVE-LE-ROI</t>
  </si>
  <si>
    <t>D10 - LIMEIL-BREVANNES</t>
  </si>
  <si>
    <t>DISTRICTS</t>
  </si>
  <si>
    <t>DEPARTEMENTS</t>
  </si>
  <si>
    <t>Catégorie</t>
  </si>
  <si>
    <t>Valeur</t>
  </si>
  <si>
    <t>Nom</t>
  </si>
  <si>
    <t>Palier d'orientation</t>
  </si>
  <si>
    <t>2pro</t>
  </si>
  <si>
    <t>Nb</t>
  </si>
  <si>
    <t>Effectif</t>
  </si>
  <si>
    <t>%</t>
  </si>
  <si>
    <t>Pourcentage</t>
  </si>
  <si>
    <t>nes</t>
  </si>
  <si>
    <t>Abrég</t>
  </si>
  <si>
    <t>Titre</t>
  </si>
  <si>
    <t>Dis</t>
  </si>
  <si>
    <t>nblyc</t>
  </si>
  <si>
    <r>
      <rPr>
        <b/>
        <sz val="8"/>
        <color theme="0"/>
        <rFont val="Arial"/>
        <family val="2"/>
        <scheme val="minor"/>
      </rPr>
      <t xml:space="preserve">Barres violettes </t>
    </r>
    <r>
      <rPr>
        <b/>
        <sz val="8"/>
        <color theme="0"/>
        <rFont val="Wingdings 3"/>
        <family val="1"/>
        <charset val="2"/>
      </rPr>
      <t>¤</t>
    </r>
  </si>
  <si>
    <r>
      <t xml:space="preserve">Barres bleues </t>
    </r>
    <r>
      <rPr>
        <b/>
        <sz val="8"/>
        <color theme="0"/>
        <rFont val="Wingdings 3"/>
        <family val="1"/>
        <charset val="2"/>
      </rPr>
      <t>¤</t>
    </r>
  </si>
  <si>
    <t>Cvoie</t>
  </si>
  <si>
    <t>Valeur1</t>
  </si>
  <si>
    <t>Nom1</t>
  </si>
  <si>
    <t>Abrev1</t>
  </si>
  <si>
    <t>Valeur2</t>
  </si>
  <si>
    <t>Nom2</t>
  </si>
  <si>
    <t>Abrev2</t>
  </si>
  <si>
    <t>2de GT</t>
  </si>
  <si>
    <t>Choisir</t>
  </si>
  <si>
    <t>Compar</t>
  </si>
  <si>
    <t>1re STMG</t>
  </si>
  <si>
    <t>Voie professionnelle</t>
  </si>
  <si>
    <t>1re STI2D</t>
  </si>
  <si>
    <t>1re ST2S</t>
  </si>
  <si>
    <t>1re STL</t>
  </si>
  <si>
    <t>1re STD2A</t>
  </si>
  <si>
    <t>1re STHR</t>
  </si>
  <si>
    <t>1re STAV</t>
  </si>
  <si>
    <t>1re S2TMD</t>
  </si>
  <si>
    <t>1re BT</t>
  </si>
  <si>
    <t>Taux</t>
  </si>
  <si>
    <t>Légende du graphique</t>
  </si>
  <si>
    <t>Saisies SIECLE</t>
  </si>
  <si>
    <t>UAI</t>
  </si>
  <si>
    <t>*</t>
  </si>
  <si>
    <t>77 - D01</t>
  </si>
  <si>
    <t xml:space="preserve">   D01 - Chelles</t>
  </si>
  <si>
    <t>0770005M</t>
  </si>
  <si>
    <t xml:space="preserve">      Jean Jaurès</t>
  </si>
  <si>
    <t>0770013W</t>
  </si>
  <si>
    <t xml:space="preserve">      Camille Corot</t>
  </si>
  <si>
    <t>0771171E</t>
  </si>
  <si>
    <t xml:space="preserve">      Louis Lumière</t>
  </si>
  <si>
    <t>0771177L</t>
  </si>
  <si>
    <t xml:space="preserve">      René Goscinny</t>
  </si>
  <si>
    <t>0771471F</t>
  </si>
  <si>
    <t xml:space="preserve">      Pierre Weczerka</t>
  </si>
  <si>
    <t>0771759U</t>
  </si>
  <si>
    <t xml:space="preserve">      De l'Europe</t>
  </si>
  <si>
    <t>0771766B</t>
  </si>
  <si>
    <t xml:space="preserve">      Beau Soleil</t>
  </si>
  <si>
    <t>0772396L</t>
  </si>
  <si>
    <t xml:space="preserve">      Maria Callas</t>
  </si>
  <si>
    <t>77 - D02</t>
  </si>
  <si>
    <t xml:space="preserve">   D02 - Mitry-Mory</t>
  </si>
  <si>
    <t>0770014X</t>
  </si>
  <si>
    <t xml:space="preserve">      Parc des Tourelles</t>
  </si>
  <si>
    <t>0771331D</t>
  </si>
  <si>
    <t xml:space="preserve">      Paul Langevin</t>
  </si>
  <si>
    <t>0771333F</t>
  </si>
  <si>
    <t xml:space="preserve">      Gérard Philipe</t>
  </si>
  <si>
    <t>0771562E</t>
  </si>
  <si>
    <t xml:space="preserve">      Jean-Jacques Rousseau</t>
  </si>
  <si>
    <t>0771615M</t>
  </si>
  <si>
    <t xml:space="preserve">      Georges Brassens</t>
  </si>
  <si>
    <t>0771878Y</t>
  </si>
  <si>
    <t xml:space="preserve">      Jacques Monod</t>
  </si>
  <si>
    <t>0771911J</t>
  </si>
  <si>
    <t xml:space="preserve">      Les Tilleuls</t>
  </si>
  <si>
    <t>0772190M</t>
  </si>
  <si>
    <t>0772573D</t>
  </si>
  <si>
    <t xml:space="preserve">      Erik Satie</t>
  </si>
  <si>
    <t>0772868Z</t>
  </si>
  <si>
    <t xml:space="preserve">      Marthe Simard</t>
  </si>
  <si>
    <t>77 - D03</t>
  </si>
  <si>
    <t xml:space="preserve">   D03 - Meaux</t>
  </si>
  <si>
    <t>0770024H</t>
  </si>
  <si>
    <t xml:space="preserve">      La Rochefoucauld</t>
  </si>
  <si>
    <t>0770032S</t>
  </si>
  <si>
    <t xml:space="preserve">      Parc Frot</t>
  </si>
  <si>
    <t>0770057U</t>
  </si>
  <si>
    <t xml:space="preserve">      Les Creusottes</t>
  </si>
  <si>
    <t>0771029A</t>
  </si>
  <si>
    <t xml:space="preserve">      Henri Dunant</t>
  </si>
  <si>
    <t>0771172F</t>
  </si>
  <si>
    <t xml:space="preserve">      Albert Camus</t>
  </si>
  <si>
    <t>0771173G</t>
  </si>
  <si>
    <t xml:space="preserve">      Henri IV</t>
  </si>
  <si>
    <t>0771361L</t>
  </si>
  <si>
    <t xml:space="preserve">      Louis Braille</t>
  </si>
  <si>
    <t>0771362M</t>
  </si>
  <si>
    <t xml:space="preserve">      Camille Saint-Saëns</t>
  </si>
  <si>
    <t>0771420A</t>
  </si>
  <si>
    <t xml:space="preserve">      Beaumarchais</t>
  </si>
  <si>
    <t>0771659K</t>
  </si>
  <si>
    <t xml:space="preserve">      La Plaine des Glacis</t>
  </si>
  <si>
    <t>0771667U</t>
  </si>
  <si>
    <t xml:space="preserve">      Mon plaisir</t>
  </si>
  <si>
    <t>0771912K</t>
  </si>
  <si>
    <t xml:space="preserve">      Jean des Barres</t>
  </si>
  <si>
    <t>0772091E</t>
  </si>
  <si>
    <t xml:space="preserve">      Le Bois de L'Enclume</t>
  </si>
  <si>
    <t>0772246Y</t>
  </si>
  <si>
    <t xml:space="preserve">      Le Champivert</t>
  </si>
  <si>
    <t>0772248A</t>
  </si>
  <si>
    <t xml:space="preserve">      George Sand</t>
  </si>
  <si>
    <t>0772483F</t>
  </si>
  <si>
    <t xml:space="preserve">      Nicolas Tronchon</t>
  </si>
  <si>
    <t>0772499Y</t>
  </si>
  <si>
    <t xml:space="preserve">      De la Dhuis</t>
  </si>
  <si>
    <t>0772714G</t>
  </si>
  <si>
    <t xml:space="preserve">      Stéphane Hessel</t>
  </si>
  <si>
    <t>77 - D04</t>
  </si>
  <si>
    <t xml:space="preserve">   D04 - Roissy-En-Brie</t>
  </si>
  <si>
    <t>0770051M</t>
  </si>
  <si>
    <t xml:space="preserve">      Jean-Baptiste Vermay</t>
  </si>
  <si>
    <t>0771175J</t>
  </si>
  <si>
    <t xml:space="preserve">      Condorcet</t>
  </si>
  <si>
    <t>0771334G</t>
  </si>
  <si>
    <t>0771419Z</t>
  </si>
  <si>
    <t xml:space="preserve">      Jean Moulin</t>
  </si>
  <si>
    <t>0771563F</t>
  </si>
  <si>
    <t xml:space="preserve">      Eugène Delacroix</t>
  </si>
  <si>
    <t>0771657H</t>
  </si>
  <si>
    <t xml:space="preserve">      Anceau de Garlande</t>
  </si>
  <si>
    <t>0772189L</t>
  </si>
  <si>
    <t xml:space="preserve">      Hutinel</t>
  </si>
  <si>
    <t>0772293Z</t>
  </si>
  <si>
    <t xml:space="preserve">      Marie Laurencin</t>
  </si>
  <si>
    <t>0772331R</t>
  </si>
  <si>
    <t xml:space="preserve">      Monthéty</t>
  </si>
  <si>
    <t>77 - D05</t>
  </si>
  <si>
    <t xml:space="preserve">   D05 - Lagny-Sur-Marne</t>
  </si>
  <si>
    <t>0770027L</t>
  </si>
  <si>
    <t xml:space="preserve">      Marcel Rivière</t>
  </si>
  <si>
    <t>0770944H</t>
  </si>
  <si>
    <t xml:space="preserve">      Auguste Perdonnet</t>
  </si>
  <si>
    <t>0771472G</t>
  </si>
  <si>
    <t xml:space="preserve">      Le moulin à vent</t>
  </si>
  <si>
    <t>0771768D</t>
  </si>
  <si>
    <t xml:space="preserve">      Les 4 arpents</t>
  </si>
  <si>
    <t>0772154Y</t>
  </si>
  <si>
    <t xml:space="preserve">      Léonard de Vinci</t>
  </si>
  <si>
    <t>0772226B</t>
  </si>
  <si>
    <t xml:space="preserve">      Jacques-Yves Cousteau</t>
  </si>
  <si>
    <t>0772413E</t>
  </si>
  <si>
    <t xml:space="preserve">      Anne Frank</t>
  </si>
  <si>
    <t>0772548B</t>
  </si>
  <si>
    <t xml:space="preserve">      Les blés d'or</t>
  </si>
  <si>
    <t>0772588V</t>
  </si>
  <si>
    <t xml:space="preserve">      Claude Monet</t>
  </si>
  <si>
    <t>0772589W</t>
  </si>
  <si>
    <t xml:space="preserve">      Madeleine Renaud</t>
  </si>
  <si>
    <t>0772651N</t>
  </si>
  <si>
    <t xml:space="preserve">      Le vieux chêne</t>
  </si>
  <si>
    <t>0772713F</t>
  </si>
  <si>
    <t xml:space="preserve">      Jacqueline de Romilly</t>
  </si>
  <si>
    <t>0772819W</t>
  </si>
  <si>
    <t xml:space="preserve">      Lucie Aubrac</t>
  </si>
  <si>
    <t>77 - D06</t>
  </si>
  <si>
    <t xml:space="preserve">   D06 - Coulommiers</t>
  </si>
  <si>
    <t>0771513B</t>
  </si>
  <si>
    <t xml:space="preserve">      Hippolyte Rémy</t>
  </si>
  <si>
    <t>0771514C</t>
  </si>
  <si>
    <t xml:space="preserve">      Des remparts</t>
  </si>
  <si>
    <t>0771519H</t>
  </si>
  <si>
    <t xml:space="preserve">      Louise Michel</t>
  </si>
  <si>
    <t>0771661M</t>
  </si>
  <si>
    <t xml:space="preserve">      Jean Campin</t>
  </si>
  <si>
    <t>0771760V</t>
  </si>
  <si>
    <t xml:space="preserve">      Madame de La Fayette</t>
  </si>
  <si>
    <t>0771770F</t>
  </si>
  <si>
    <t xml:space="preserve">      Jacques Prévert</t>
  </si>
  <si>
    <t>0772227C</t>
  </si>
  <si>
    <t xml:space="preserve">      Stéphane Mallarmé</t>
  </si>
  <si>
    <t>0772247Z</t>
  </si>
  <si>
    <t>77 - D07</t>
  </si>
  <si>
    <t xml:space="preserve">   D07 - Marne-La-Vallee</t>
  </si>
  <si>
    <t>0771511Z</t>
  </si>
  <si>
    <t xml:space="preserve">      Armand Lanoux</t>
  </si>
  <si>
    <t>0771656G</t>
  </si>
  <si>
    <t xml:space="preserve">      L'Arche Guédon</t>
  </si>
  <si>
    <t>0771841H</t>
  </si>
  <si>
    <t xml:space="preserve">      Le Luzard</t>
  </si>
  <si>
    <t>0771991W</t>
  </si>
  <si>
    <t xml:space="preserve">      Louis Aragon</t>
  </si>
  <si>
    <t>0771992X</t>
  </si>
  <si>
    <t xml:space="preserve">      La Maillière</t>
  </si>
  <si>
    <t>0772090D</t>
  </si>
  <si>
    <t xml:space="preserve">      Jean Wiener</t>
  </si>
  <si>
    <t>0772119K</t>
  </si>
  <si>
    <t xml:space="preserve">      Van Gogh</t>
  </si>
  <si>
    <t>0772125S</t>
  </si>
  <si>
    <t xml:space="preserve">      Le Segrais</t>
  </si>
  <si>
    <t>0772330P</t>
  </si>
  <si>
    <t xml:space="preserve">      Pablo Picasso</t>
  </si>
  <si>
    <t>0772482E</t>
  </si>
  <si>
    <t xml:space="preserve">      Victor Schoelcher</t>
  </si>
  <si>
    <t>77 - D08</t>
  </si>
  <si>
    <t xml:space="preserve">   D08 - Melun</t>
  </si>
  <si>
    <t>0770019C</t>
  </si>
  <si>
    <t xml:space="preserve">      Robert Doisneau</t>
  </si>
  <si>
    <t>0770033T</t>
  </si>
  <si>
    <t xml:space="preserve">      Les Capucins</t>
  </si>
  <si>
    <t>0770943G</t>
  </si>
  <si>
    <t xml:space="preserve">      Benjamin Franklin</t>
  </si>
  <si>
    <t>0771027Y</t>
  </si>
  <si>
    <t xml:space="preserve">      Frédéric Joliot Curie</t>
  </si>
  <si>
    <t>0771068T</t>
  </si>
  <si>
    <t xml:space="preserve">      Rosa Bonheur</t>
  </si>
  <si>
    <t>0771070V</t>
  </si>
  <si>
    <t xml:space="preserve">      Frédéric Chopin</t>
  </si>
  <si>
    <t>0771178M</t>
  </si>
  <si>
    <t xml:space="preserve">      La Mare Aux Champs</t>
  </si>
  <si>
    <t>0771337K</t>
  </si>
  <si>
    <t xml:space="preserve">      Elsa Triolet</t>
  </si>
  <si>
    <t>0771339M</t>
  </si>
  <si>
    <t xml:space="preserve">      Pierre Brossolette</t>
  </si>
  <si>
    <t>0771476L</t>
  </si>
  <si>
    <t xml:space="preserve">      Georges Politzer</t>
  </si>
  <si>
    <t>0771517F</t>
  </si>
  <si>
    <t xml:space="preserve">      François Villon</t>
  </si>
  <si>
    <t>0771619S</t>
  </si>
  <si>
    <t xml:space="preserve">      Charles Péguy</t>
  </si>
  <si>
    <t>0771762X</t>
  </si>
  <si>
    <t xml:space="preserve">      Jacques Amyot</t>
  </si>
  <si>
    <t>0772056S</t>
  </si>
  <si>
    <t xml:space="preserve">      Jean de La Fontaine</t>
  </si>
  <si>
    <t>0772427V</t>
  </si>
  <si>
    <t xml:space="preserve">      Christine de Pisan</t>
  </si>
  <si>
    <t>77 - D09</t>
  </si>
  <si>
    <t xml:space="preserve">   D09 - Provins</t>
  </si>
  <si>
    <t>0770003K</t>
  </si>
  <si>
    <t xml:space="preserve">      Jean Rostand</t>
  </si>
  <si>
    <t>0770020D</t>
  </si>
  <si>
    <t xml:space="preserve">      Du Montois</t>
  </si>
  <si>
    <t>0770040A</t>
  </si>
  <si>
    <t xml:space="preserve">      René Barthélémy</t>
  </si>
  <si>
    <t>0770059W</t>
  </si>
  <si>
    <t xml:space="preserve">      Les Tournelles</t>
  </si>
  <si>
    <t>0771176K</t>
  </si>
  <si>
    <t xml:space="preserve">      Jules Verne</t>
  </si>
  <si>
    <t>0771515D</t>
  </si>
  <si>
    <t xml:space="preserve">      Lelorgne de Savigny</t>
  </si>
  <si>
    <t>0771620T</t>
  </si>
  <si>
    <t xml:space="preserve">      Nicolas Fouquet</t>
  </si>
  <si>
    <t>0772481D</t>
  </si>
  <si>
    <t xml:space="preserve">      Marie Curie</t>
  </si>
  <si>
    <t>0772737G</t>
  </si>
  <si>
    <t xml:space="preserve">      Internat d'Excellence Sourdun</t>
  </si>
  <si>
    <t>77 - D10</t>
  </si>
  <si>
    <t xml:space="preserve">   D10 - Brie-Senart</t>
  </si>
  <si>
    <t>0771363N</t>
  </si>
  <si>
    <t xml:space="preserve">      Arthur Chaussy</t>
  </si>
  <si>
    <t>0771365R</t>
  </si>
  <si>
    <t xml:space="preserve">      Jean Vilar</t>
  </si>
  <si>
    <t>0771421B</t>
  </si>
  <si>
    <t xml:space="preserve">      Les Hyverneaux</t>
  </si>
  <si>
    <t>0771475K</t>
  </si>
  <si>
    <t xml:space="preserve">      Les aulnes</t>
  </si>
  <si>
    <t>0771518G</t>
  </si>
  <si>
    <t xml:space="preserve">      Louis Armand</t>
  </si>
  <si>
    <t>0771618R</t>
  </si>
  <si>
    <t xml:space="preserve">      Les Maillettes</t>
  </si>
  <si>
    <t>0771662N</t>
  </si>
  <si>
    <t xml:space="preserve">      Le Grand Parc</t>
  </si>
  <si>
    <t>0771959L</t>
  </si>
  <si>
    <t xml:space="preserve">      Les cités unies</t>
  </si>
  <si>
    <t>0771960M</t>
  </si>
  <si>
    <t xml:space="preserve">      Henri Wallon</t>
  </si>
  <si>
    <t>0771993Y</t>
  </si>
  <si>
    <t>0772126T</t>
  </si>
  <si>
    <t xml:space="preserve">      Robert Buron</t>
  </si>
  <si>
    <t>0772128V</t>
  </si>
  <si>
    <t xml:space="preserve">      Saint Louis</t>
  </si>
  <si>
    <t>0772191N</t>
  </si>
  <si>
    <t xml:space="preserve">      La Boetie</t>
  </si>
  <si>
    <t>0772274D</t>
  </si>
  <si>
    <t xml:space="preserve">      La Grange du bois</t>
  </si>
  <si>
    <t>0772429X</t>
  </si>
  <si>
    <t xml:space="preserve">      De la pyramide</t>
  </si>
  <si>
    <t>77 - D11</t>
  </si>
  <si>
    <t xml:space="preserve">   D11 - Montereau-Fault-Yonne</t>
  </si>
  <si>
    <t>0770053P</t>
  </si>
  <si>
    <t>0771174H</t>
  </si>
  <si>
    <t xml:space="preserve">      Pierre de Montereau</t>
  </si>
  <si>
    <t>0771567K</t>
  </si>
  <si>
    <t xml:space="preserve">      Paul Eluard</t>
  </si>
  <si>
    <t>0771761W</t>
  </si>
  <si>
    <t xml:space="preserve">      André Malraux</t>
  </si>
  <si>
    <t>77 - D12</t>
  </si>
  <si>
    <t xml:space="preserve">   D12 - Fontainebleau</t>
  </si>
  <si>
    <t>0770002J</t>
  </si>
  <si>
    <t xml:space="preserve">      Denecourt</t>
  </si>
  <si>
    <t>0770009S</t>
  </si>
  <si>
    <t xml:space="preserve">      Blanche de Castille</t>
  </si>
  <si>
    <t>0770010T</t>
  </si>
  <si>
    <t xml:space="preserve">      Pierre Roux</t>
  </si>
  <si>
    <t>0770030P</t>
  </si>
  <si>
    <t>0770038Y</t>
  </si>
  <si>
    <t xml:space="preserve">      Alfred Sisley</t>
  </si>
  <si>
    <t>0770048J</t>
  </si>
  <si>
    <t xml:space="preserve">      Emile Chevallier</t>
  </si>
  <si>
    <t>0770928R</t>
  </si>
  <si>
    <t xml:space="preserve">      Collège International</t>
  </si>
  <si>
    <t>0771342R</t>
  </si>
  <si>
    <t xml:space="preserve">      Fernand Gregh</t>
  </si>
  <si>
    <t>0771422C</t>
  </si>
  <si>
    <t xml:space="preserve">      De la vallée</t>
  </si>
  <si>
    <t>0771424E</t>
  </si>
  <si>
    <t xml:space="preserve">      Lucien Cézard</t>
  </si>
  <si>
    <t>0771478N</t>
  </si>
  <si>
    <t xml:space="preserve">      Arthur Rimbaud</t>
  </si>
  <si>
    <t>0771621U</t>
  </si>
  <si>
    <t xml:space="preserve">      Honoré de Balzac</t>
  </si>
  <si>
    <t>0772574E</t>
  </si>
  <si>
    <t xml:space="preserve">      Vasco de Gama</t>
  </si>
  <si>
    <t>0772867Y</t>
  </si>
  <si>
    <t xml:space="preserve">      Colonel Arnaud Beltrame</t>
  </si>
  <si>
    <t>93 - D01</t>
  </si>
  <si>
    <t xml:space="preserve">   D01 - Saint-Denis</t>
  </si>
  <si>
    <t>0930138V</t>
  </si>
  <si>
    <t xml:space="preserve">      Frédéric Bartholdi</t>
  </si>
  <si>
    <t>0930865K</t>
  </si>
  <si>
    <t xml:space="preserve">      Jean Lurcat</t>
  </si>
  <si>
    <t>0930893R</t>
  </si>
  <si>
    <t xml:space="preserve">      Roger Martin du Gard</t>
  </si>
  <si>
    <t>0931143M</t>
  </si>
  <si>
    <t>0931144N</t>
  </si>
  <si>
    <t xml:space="preserve">      Michelet</t>
  </si>
  <si>
    <t>0931145P</t>
  </si>
  <si>
    <t xml:space="preserve">      Robespierre</t>
  </si>
  <si>
    <t>0931206F</t>
  </si>
  <si>
    <t>0931207G</t>
  </si>
  <si>
    <t xml:space="preserve">      Evariste Galois</t>
  </si>
  <si>
    <t>0931229F</t>
  </si>
  <si>
    <t xml:space="preserve">      Fabien</t>
  </si>
  <si>
    <t>0931230G</t>
  </si>
  <si>
    <t>0931231H</t>
  </si>
  <si>
    <t xml:space="preserve">      Pierre de Geyter</t>
  </si>
  <si>
    <t>0931232J</t>
  </si>
  <si>
    <t xml:space="preserve">      Henri Barbusse</t>
  </si>
  <si>
    <t>0931428X</t>
  </si>
  <si>
    <t xml:space="preserve">      Jean Vigo</t>
  </si>
  <si>
    <t>0931489N</t>
  </si>
  <si>
    <t xml:space="preserve">      Federico Garcia Lorca</t>
  </si>
  <si>
    <t>0931490P</t>
  </si>
  <si>
    <t xml:space="preserve">      La Courtille</t>
  </si>
  <si>
    <t>0931765N</t>
  </si>
  <si>
    <t>0932261C</t>
  </si>
  <si>
    <t xml:space="preserve">      Josephine Baker</t>
  </si>
  <si>
    <t>0932273R</t>
  </si>
  <si>
    <t xml:space="preserve">      Iqbal Masih</t>
  </si>
  <si>
    <t>0932334G</t>
  </si>
  <si>
    <t>0932582B</t>
  </si>
  <si>
    <t xml:space="preserve">      Dora Maar</t>
  </si>
  <si>
    <t>93 - D02</t>
  </si>
  <si>
    <t xml:space="preserve">   D02 - La Courneuve</t>
  </si>
  <si>
    <t>0930128J</t>
  </si>
  <si>
    <t xml:space="preserve">      Denis Papin</t>
  </si>
  <si>
    <t>0931024H</t>
  </si>
  <si>
    <t xml:space="preserve">      Jean-Pierre Timbaud</t>
  </si>
  <si>
    <t>0931147S</t>
  </si>
  <si>
    <t xml:space="preserve">      Barbara</t>
  </si>
  <si>
    <t>0931148T</t>
  </si>
  <si>
    <t>0931184G</t>
  </si>
  <si>
    <t>0931185H</t>
  </si>
  <si>
    <t xml:space="preserve">      Gabriel Peri</t>
  </si>
  <si>
    <t>0931186J</t>
  </si>
  <si>
    <t xml:space="preserve">      Diderot</t>
  </si>
  <si>
    <t>0931187K</t>
  </si>
  <si>
    <t xml:space="preserve">      Didier Daurat</t>
  </si>
  <si>
    <t>0931188L</t>
  </si>
  <si>
    <t xml:space="preserve">      Raymond Poincare</t>
  </si>
  <si>
    <t>0931223Z</t>
  </si>
  <si>
    <t xml:space="preserve">      Gustave Courbet</t>
  </si>
  <si>
    <t>0931224A</t>
  </si>
  <si>
    <t xml:space="preserve">      Pablo Neruda</t>
  </si>
  <si>
    <t>0931225B</t>
  </si>
  <si>
    <t xml:space="preserve">      Joliot Curie</t>
  </si>
  <si>
    <t>0931226C</t>
  </si>
  <si>
    <t>0931376R</t>
  </si>
  <si>
    <t xml:space="preserve">      Jean-Baptiste Clément</t>
  </si>
  <si>
    <t>0931429Y</t>
  </si>
  <si>
    <t>0931709C</t>
  </si>
  <si>
    <t>0931738J</t>
  </si>
  <si>
    <t>0932126F</t>
  </si>
  <si>
    <t xml:space="preserve">      François Rabelais</t>
  </si>
  <si>
    <t>0932272P</t>
  </si>
  <si>
    <t xml:space="preserve">      Rosa Luxemburg</t>
  </si>
  <si>
    <t>0932694Y</t>
  </si>
  <si>
    <t xml:space="preserve">      Gisele Halimi</t>
  </si>
  <si>
    <t>0932726H</t>
  </si>
  <si>
    <t xml:space="preserve">      Miriam Makeba</t>
  </si>
  <si>
    <t>93 - D03</t>
  </si>
  <si>
    <t xml:space="preserve">   D03 - Drancy</t>
  </si>
  <si>
    <t>0930611J</t>
  </si>
  <si>
    <t xml:space="preserve">      Nelson Mandela</t>
  </si>
  <si>
    <t>0930884F</t>
  </si>
  <si>
    <t xml:space="preserve">      Aimé et Eugénie Cotton</t>
  </si>
  <si>
    <t>0930892P</t>
  </si>
  <si>
    <t xml:space="preserve">      Anatole France</t>
  </si>
  <si>
    <t>0931199Y</t>
  </si>
  <si>
    <t xml:space="preserve">      Aretha Franklin</t>
  </si>
  <si>
    <t>0931200Z</t>
  </si>
  <si>
    <t xml:space="preserve">      Pierre Semard</t>
  </si>
  <si>
    <t>0931201A</t>
  </si>
  <si>
    <t xml:space="preserve">      Paul Bert</t>
  </si>
  <si>
    <t>0931202B</t>
  </si>
  <si>
    <t xml:space="preserve">      Liberté</t>
  </si>
  <si>
    <t>0931204D</t>
  </si>
  <si>
    <t xml:space="preserve">      Marcel Cachin</t>
  </si>
  <si>
    <t>0931377S</t>
  </si>
  <si>
    <t xml:space="preserve">      Jorissen</t>
  </si>
  <si>
    <t>0931433C</t>
  </si>
  <si>
    <t xml:space="preserve">      Descartes</t>
  </si>
  <si>
    <t>0932229T</t>
  </si>
  <si>
    <t xml:space="preserve">      Paul Le Rolland</t>
  </si>
  <si>
    <t>0932580Z</t>
  </si>
  <si>
    <t>93 - D04</t>
  </si>
  <si>
    <t xml:space="preserve">   D04 - Aulnay-Sous-Bois</t>
  </si>
  <si>
    <t>0930846P</t>
  </si>
  <si>
    <t xml:space="preserve">      Voillaume</t>
  </si>
  <si>
    <t>0930859D</t>
  </si>
  <si>
    <t>0930891N</t>
  </si>
  <si>
    <t xml:space="preserve">      Victor Hugo</t>
  </si>
  <si>
    <t>0930897V</t>
  </si>
  <si>
    <t xml:space="preserve">      Paul Painlevé</t>
  </si>
  <si>
    <t>0931149U</t>
  </si>
  <si>
    <t xml:space="preserve">      Pierre Ronsard</t>
  </si>
  <si>
    <t>0931189M</t>
  </si>
  <si>
    <t xml:space="preserve">      Le Parc</t>
  </si>
  <si>
    <t>0931190N</t>
  </si>
  <si>
    <t>0931191P</t>
  </si>
  <si>
    <t xml:space="preserve">      Romain Rolland</t>
  </si>
  <si>
    <t>0931192R</t>
  </si>
  <si>
    <t xml:space="preserve">      Les Mousseaux</t>
  </si>
  <si>
    <t>0931379U</t>
  </si>
  <si>
    <t>0931434D</t>
  </si>
  <si>
    <t xml:space="preserve">      Claude Debussy</t>
  </si>
  <si>
    <t>0931497X</t>
  </si>
  <si>
    <t xml:space="preserve">      René Descartes</t>
  </si>
  <si>
    <t>0931607S</t>
  </si>
  <si>
    <t>0931979W</t>
  </si>
  <si>
    <t>0932038K</t>
  </si>
  <si>
    <t xml:space="preserve">      Françoise Dolto</t>
  </si>
  <si>
    <t>0932260B</t>
  </si>
  <si>
    <t>0932262D</t>
  </si>
  <si>
    <t xml:space="preserve">      De la Pléiade</t>
  </si>
  <si>
    <t>0932263E</t>
  </si>
  <si>
    <t xml:space="preserve">      Camille Claudel</t>
  </si>
  <si>
    <t>0932310F</t>
  </si>
  <si>
    <t>0932578X</t>
  </si>
  <si>
    <t xml:space="preserve">      Simone Veil</t>
  </si>
  <si>
    <t>93 - D05</t>
  </si>
  <si>
    <t xml:space="preserve">   D05 - Bobigny</t>
  </si>
  <si>
    <t>0930135S</t>
  </si>
  <si>
    <t xml:space="preserve">      Simone Weil</t>
  </si>
  <si>
    <t>0930900Y</t>
  </si>
  <si>
    <t>0931194T</t>
  </si>
  <si>
    <t xml:space="preserve">      République</t>
  </si>
  <si>
    <t>0931195U</t>
  </si>
  <si>
    <t xml:space="preserve">      Auguste Delaune</t>
  </si>
  <si>
    <t>0931196V</t>
  </si>
  <si>
    <t>0931198X</t>
  </si>
  <si>
    <t xml:space="preserve">      Alfred Costes</t>
  </si>
  <si>
    <t>0931216S</t>
  </si>
  <si>
    <t>0931217T</t>
  </si>
  <si>
    <t xml:space="preserve">      Irène et Frédéric Joliot Curie</t>
  </si>
  <si>
    <t>0931218U</t>
  </si>
  <si>
    <t xml:space="preserve">      Jean Lolive</t>
  </si>
  <si>
    <t>0931219V</t>
  </si>
  <si>
    <t>0931439J</t>
  </si>
  <si>
    <t>0931713G</t>
  </si>
  <si>
    <t xml:space="preserve">      Lavoisier</t>
  </si>
  <si>
    <t>0932123C</t>
  </si>
  <si>
    <t xml:space="preserve">      André Sabatier</t>
  </si>
  <si>
    <t>93 - D06</t>
  </si>
  <si>
    <t xml:space="preserve">   D06 - Montreuil</t>
  </si>
  <si>
    <t>0930133P</t>
  </si>
  <si>
    <t xml:space="preserve">      Théodore Monod</t>
  </si>
  <si>
    <t>0930586G</t>
  </si>
  <si>
    <t>0930593P</t>
  </si>
  <si>
    <t xml:space="preserve">      Saint-Exupéry</t>
  </si>
  <si>
    <t>0931151W</t>
  </si>
  <si>
    <t>0931181D</t>
  </si>
  <si>
    <t xml:space="preserve">      G. Politzer (Bagnolet)</t>
  </si>
  <si>
    <t>0931209J</t>
  </si>
  <si>
    <t xml:space="preserve">      M. et G. Politzer (Montreuil)</t>
  </si>
  <si>
    <t>0931210K</t>
  </si>
  <si>
    <t xml:space="preserve">      Marcelin Berthelot</t>
  </si>
  <si>
    <t>0931211L</t>
  </si>
  <si>
    <t xml:space="preserve">      Marais de Villiers</t>
  </si>
  <si>
    <t>0931212M</t>
  </si>
  <si>
    <t xml:space="preserve">      Lenain de Tillemont</t>
  </si>
  <si>
    <t>0931213N</t>
  </si>
  <si>
    <t xml:space="preserve">      Colonel Fabien</t>
  </si>
  <si>
    <t>0931220W</t>
  </si>
  <si>
    <t xml:space="preserve">      Travail Langevin</t>
  </si>
  <si>
    <t>0931222Y</t>
  </si>
  <si>
    <t xml:space="preserve">      Pierre-André Houel</t>
  </si>
  <si>
    <t>0931381W</t>
  </si>
  <si>
    <t>0931448U</t>
  </si>
  <si>
    <t>0931610V</t>
  </si>
  <si>
    <t>0931710D</t>
  </si>
  <si>
    <t xml:space="preserve">      Olympe de Gouges</t>
  </si>
  <si>
    <t>0931712F</t>
  </si>
  <si>
    <t>0931723T</t>
  </si>
  <si>
    <t xml:space="preserve">      Langevin Wallon</t>
  </si>
  <si>
    <t>0931739K</t>
  </si>
  <si>
    <t>0931883S</t>
  </si>
  <si>
    <t xml:space="preserve">      René Cassin</t>
  </si>
  <si>
    <t>0932119Y</t>
  </si>
  <si>
    <t>0932579Y</t>
  </si>
  <si>
    <t xml:space="preserve">      Cesaria Evora</t>
  </si>
  <si>
    <t>0932696A</t>
  </si>
  <si>
    <t xml:space="preserve">      Solveig Anspach</t>
  </si>
  <si>
    <t>0932725G</t>
  </si>
  <si>
    <t xml:space="preserve">      Françoise Héritier</t>
  </si>
  <si>
    <t>93 - D07</t>
  </si>
  <si>
    <t xml:space="preserve">   D07 - Le Raincy</t>
  </si>
  <si>
    <t>0930089S</t>
  </si>
  <si>
    <t xml:space="preserve">      Anatole-France</t>
  </si>
  <si>
    <t>0930100D</t>
  </si>
  <si>
    <t xml:space="preserve">      Eric Tabarly</t>
  </si>
  <si>
    <t>0930136T</t>
  </si>
  <si>
    <t xml:space="preserve">      Claude-Nicolas Ledoux</t>
  </si>
  <si>
    <t>0930616P</t>
  </si>
  <si>
    <t>0930619T</t>
  </si>
  <si>
    <t xml:space="preserve">      Edouard Herriot</t>
  </si>
  <si>
    <t>0930620U</t>
  </si>
  <si>
    <t xml:space="preserve">      Léon Jouhaux</t>
  </si>
  <si>
    <t>0930629D</t>
  </si>
  <si>
    <t xml:space="preserve">      Jean-Baptiste Corot</t>
  </si>
  <si>
    <t>0931005M</t>
  </si>
  <si>
    <t xml:space="preserve">      Pierre Curie</t>
  </si>
  <si>
    <t>0931221X</t>
  </si>
  <si>
    <t>0931546A</t>
  </si>
  <si>
    <t>0931612X</t>
  </si>
  <si>
    <t xml:space="preserve">      Jean Zay</t>
  </si>
  <si>
    <t>0931707A</t>
  </si>
  <si>
    <t>0931711E</t>
  </si>
  <si>
    <t xml:space="preserve">      Jean Renoir</t>
  </si>
  <si>
    <t>0931788N</t>
  </si>
  <si>
    <t xml:space="preserve">      Henri Sellier</t>
  </si>
  <si>
    <t>0931860S</t>
  </si>
  <si>
    <t xml:space="preserve">      Brossolette</t>
  </si>
  <si>
    <t>0932282A</t>
  </si>
  <si>
    <t xml:space="preserve">      Léo Lagrange</t>
  </si>
  <si>
    <t>0932301W</t>
  </si>
  <si>
    <t>0932366S</t>
  </si>
  <si>
    <t>0932454M</t>
  </si>
  <si>
    <t>0932695Z</t>
  </si>
  <si>
    <t xml:space="preserve">      Germaine Tillion</t>
  </si>
  <si>
    <t>93 - D08</t>
  </si>
  <si>
    <t xml:space="preserve">   D08 - Noisy-Le-Grand</t>
  </si>
  <si>
    <t>0930043S</t>
  </si>
  <si>
    <t xml:space="preserve">      Jean de Beaumont</t>
  </si>
  <si>
    <t>0930623X</t>
  </si>
  <si>
    <t>0930858C</t>
  </si>
  <si>
    <t>0930883E</t>
  </si>
  <si>
    <t>0930894S</t>
  </si>
  <si>
    <t>0930898W</t>
  </si>
  <si>
    <t xml:space="preserve">      Madame de Sevigné</t>
  </si>
  <si>
    <t>0931214P</t>
  </si>
  <si>
    <t xml:space="preserve">      Clos Saint Vincent</t>
  </si>
  <si>
    <t>0931227D</t>
  </si>
  <si>
    <t xml:space="preserve">      Pasteur</t>
  </si>
  <si>
    <t>0931228E</t>
  </si>
  <si>
    <t>0931382X</t>
  </si>
  <si>
    <t xml:space="preserve">      Eugène Carrière</t>
  </si>
  <si>
    <t>0931485J</t>
  </si>
  <si>
    <t xml:space="preserve">      Georges Braque</t>
  </si>
  <si>
    <t>0931614Z</t>
  </si>
  <si>
    <t>0931978V</t>
  </si>
  <si>
    <t>0932311G</t>
  </si>
  <si>
    <t>0932333F</t>
  </si>
  <si>
    <t xml:space="preserve">      François Mitterrand</t>
  </si>
  <si>
    <t>0932581A</t>
  </si>
  <si>
    <t xml:space="preserve">      International</t>
  </si>
  <si>
    <t>94 - D01</t>
  </si>
  <si>
    <t xml:space="preserve">   D01 - Vincennes</t>
  </si>
  <si>
    <t>0940024R</t>
  </si>
  <si>
    <t xml:space="preserve">      Ecole Decroly</t>
  </si>
  <si>
    <t>0940137N</t>
  </si>
  <si>
    <t xml:space="preserve">      La Source</t>
  </si>
  <si>
    <t>0940516A</t>
  </si>
  <si>
    <t xml:space="preserve">      Frédéric et Irène Joliot Curie</t>
  </si>
  <si>
    <t>0940788W</t>
  </si>
  <si>
    <t>0940789X</t>
  </si>
  <si>
    <t xml:space="preserve">      De Lattre</t>
  </si>
  <si>
    <t>0940790Y</t>
  </si>
  <si>
    <t xml:space="preserve">      Jacques Offenbach</t>
  </si>
  <si>
    <t>0940793B</t>
  </si>
  <si>
    <t xml:space="preserve">      Antoine de Saint-Exupéry</t>
  </si>
  <si>
    <t>0941014S</t>
  </si>
  <si>
    <t xml:space="preserve">      Henri Cahn</t>
  </si>
  <si>
    <t>0941090Z</t>
  </si>
  <si>
    <t xml:space="preserve">      Victor Duruy</t>
  </si>
  <si>
    <t>0941091A</t>
  </si>
  <si>
    <t xml:space="preserve">      Watteau</t>
  </si>
  <si>
    <t>0941296Y</t>
  </si>
  <si>
    <t xml:space="preserve">      Jean Macé</t>
  </si>
  <si>
    <t>0941598B</t>
  </si>
  <si>
    <t xml:space="preserve">      Hector Berlioz</t>
  </si>
  <si>
    <t>0941599C</t>
  </si>
  <si>
    <t xml:space="preserve">      Edouard Branly</t>
  </si>
  <si>
    <t>0942188T</t>
  </si>
  <si>
    <t xml:space="preserve">      Françoise Giroud</t>
  </si>
  <si>
    <t>94 - D02</t>
  </si>
  <si>
    <t xml:space="preserve">   D02 - Champigny</t>
  </si>
  <si>
    <t>0940132H</t>
  </si>
  <si>
    <t>0940625U</t>
  </si>
  <si>
    <t xml:space="preserve">      Pierre Et Marie Curie</t>
  </si>
  <si>
    <t>0940786U</t>
  </si>
  <si>
    <t>0940787V</t>
  </si>
  <si>
    <t xml:space="preserve">      Nicolas Boileau</t>
  </si>
  <si>
    <t>0941015T</t>
  </si>
  <si>
    <t xml:space="preserve">      Willy Ronis</t>
  </si>
  <si>
    <t>0941017V</t>
  </si>
  <si>
    <t>0941092B</t>
  </si>
  <si>
    <t>0941221S</t>
  </si>
  <si>
    <t>0941299B</t>
  </si>
  <si>
    <t xml:space="preserve">      Paul Vaillant-Couturier</t>
  </si>
  <si>
    <t>0941348E</t>
  </si>
  <si>
    <t xml:space="preserve">      Molière</t>
  </si>
  <si>
    <t>0941410X</t>
  </si>
  <si>
    <t>0941411Y</t>
  </si>
  <si>
    <t xml:space="preserve">      Les Prunais</t>
  </si>
  <si>
    <t>0941431V</t>
  </si>
  <si>
    <t xml:space="preserve">      Henri Rol-Tanguy</t>
  </si>
  <si>
    <t>94 - D03</t>
  </si>
  <si>
    <t xml:space="preserve">   D03 - Saint-Maur</t>
  </si>
  <si>
    <t>0940012C</t>
  </si>
  <si>
    <t xml:space="preserve">      Jules Ferry</t>
  </si>
  <si>
    <t>0940038F</t>
  </si>
  <si>
    <t xml:space="preserve">      Jean Charcot</t>
  </si>
  <si>
    <t>0940552P</t>
  </si>
  <si>
    <t>0940569H</t>
  </si>
  <si>
    <t xml:space="preserve">      Pierre de Ronsard</t>
  </si>
  <si>
    <t>0941093C</t>
  </si>
  <si>
    <t xml:space="preserve">      Camille Pissarro</t>
  </si>
  <si>
    <t>0941220R</t>
  </si>
  <si>
    <t>0941600D</t>
  </si>
  <si>
    <t xml:space="preserve">      Louis Blanc</t>
  </si>
  <si>
    <t>94 - D04</t>
  </si>
  <si>
    <t xml:space="preserve">   D04 - Creteil</t>
  </si>
  <si>
    <t>0940003T</t>
  </si>
  <si>
    <t xml:space="preserve">      Amédée Laplace</t>
  </si>
  <si>
    <t>0940006W</t>
  </si>
  <si>
    <t xml:space="preserve">      Albert Schweitzer</t>
  </si>
  <si>
    <t>0940031Y</t>
  </si>
  <si>
    <t>0940100Y</t>
  </si>
  <si>
    <t xml:space="preserve">      Plaisance</t>
  </si>
  <si>
    <t>0940114N</t>
  </si>
  <si>
    <t>0940521F</t>
  </si>
  <si>
    <t xml:space="preserve">      Louis Pasteur</t>
  </si>
  <si>
    <t>0941095E</t>
  </si>
  <si>
    <t>0941102M</t>
  </si>
  <si>
    <t xml:space="preserve">      Clément Guyard</t>
  </si>
  <si>
    <t>0941351H</t>
  </si>
  <si>
    <t xml:space="preserve">      Louis Issaurat</t>
  </si>
  <si>
    <t>0942127B</t>
  </si>
  <si>
    <t xml:space="preserve">      Simone de Beauvoir</t>
  </si>
  <si>
    <t>94 - D05</t>
  </si>
  <si>
    <t xml:space="preserve">   D05 - Maisons-Alfort</t>
  </si>
  <si>
    <t>0940126B</t>
  </si>
  <si>
    <t xml:space="preserve">      Maximilien Perret</t>
  </si>
  <si>
    <t>0941020Y</t>
  </si>
  <si>
    <t>0941021Z</t>
  </si>
  <si>
    <t>0941022A</t>
  </si>
  <si>
    <t xml:space="preserve">      Léon Blum</t>
  </si>
  <si>
    <t>0941023B</t>
  </si>
  <si>
    <t>0941024C</t>
  </si>
  <si>
    <t>0941046B</t>
  </si>
  <si>
    <t>0941353K</t>
  </si>
  <si>
    <t xml:space="preserve">      La Cerisaie</t>
  </si>
  <si>
    <t>0941596Z</t>
  </si>
  <si>
    <t xml:space="preserve">      Nicolas de Stael</t>
  </si>
  <si>
    <t>0941597A</t>
  </si>
  <si>
    <t xml:space="preserve">      Edmond Nocard</t>
  </si>
  <si>
    <t>94 - D06</t>
  </si>
  <si>
    <t xml:space="preserve">   D06 - Ivry</t>
  </si>
  <si>
    <t>0940042K</t>
  </si>
  <si>
    <t xml:space="preserve">      Adolphe Chérioux</t>
  </si>
  <si>
    <t>0940794C</t>
  </si>
  <si>
    <t xml:space="preserve">      Gustave Monod</t>
  </si>
  <si>
    <t>0941025D</t>
  </si>
  <si>
    <t>0941026E</t>
  </si>
  <si>
    <t>0941029H</t>
  </si>
  <si>
    <t xml:space="preserve">      Jules Valles</t>
  </si>
  <si>
    <t>0941032L</t>
  </si>
  <si>
    <t xml:space="preserve">      Danielle Casanova</t>
  </si>
  <si>
    <t>0941033M</t>
  </si>
  <si>
    <t xml:space="preserve">      Jean Perrin</t>
  </si>
  <si>
    <t>0941034N</t>
  </si>
  <si>
    <t xml:space="preserve">      Joseph Lakanal</t>
  </si>
  <si>
    <t>0941224V</t>
  </si>
  <si>
    <t>0941601E</t>
  </si>
  <si>
    <t>0941781A</t>
  </si>
  <si>
    <t>0941972H</t>
  </si>
  <si>
    <t xml:space="preserve">      Fernand Léger</t>
  </si>
  <si>
    <t>0942434K</t>
  </si>
  <si>
    <t xml:space="preserve">      Josette et Maurice Audin</t>
  </si>
  <si>
    <t>94 - D07</t>
  </si>
  <si>
    <t xml:space="preserve">   D07 - Villejuif</t>
  </si>
  <si>
    <t>0940022N</t>
  </si>
  <si>
    <t>0941035P</t>
  </si>
  <si>
    <t>0941036R</t>
  </si>
  <si>
    <t xml:space="preserve">      Karl Marx</t>
  </si>
  <si>
    <t>0941037S</t>
  </si>
  <si>
    <t>0941038T</t>
  </si>
  <si>
    <t xml:space="preserve">      Aimé Césaire</t>
  </si>
  <si>
    <t>0941039U</t>
  </si>
  <si>
    <t xml:space="preserve">      Guy Moquet</t>
  </si>
  <si>
    <t>0941099J</t>
  </si>
  <si>
    <t xml:space="preserve">      Rosa Parks</t>
  </si>
  <si>
    <t>0941679P</t>
  </si>
  <si>
    <t xml:space="preserve">      Albert Cron</t>
  </si>
  <si>
    <t>0941971G</t>
  </si>
  <si>
    <t xml:space="preserve">      Dulcie September</t>
  </si>
  <si>
    <t>94 - D08</t>
  </si>
  <si>
    <t xml:space="preserve">   D08 - L'Hay-Les-Roses</t>
  </si>
  <si>
    <t>0940071S</t>
  </si>
  <si>
    <t>0940072T</t>
  </si>
  <si>
    <t xml:space="preserve">      Les Closeaux</t>
  </si>
  <si>
    <t>0940094S</t>
  </si>
  <si>
    <t xml:space="preserve">      Francine Fromond</t>
  </si>
  <si>
    <t>0940101Z</t>
  </si>
  <si>
    <t>0940551N</t>
  </si>
  <si>
    <t xml:space="preserve">      Eugène Chevreul</t>
  </si>
  <si>
    <t>0940581W</t>
  </si>
  <si>
    <t>0940582X</t>
  </si>
  <si>
    <t>0940583Y</t>
  </si>
  <si>
    <t>0941100K</t>
  </si>
  <si>
    <t>0941101L</t>
  </si>
  <si>
    <t>94 - D09</t>
  </si>
  <si>
    <t xml:space="preserve">   D09 - Villeneuve-Le-Roi</t>
  </si>
  <si>
    <t>0940090M</t>
  </si>
  <si>
    <t xml:space="preserve">      Paul Valery</t>
  </si>
  <si>
    <t>0940138P</t>
  </si>
  <si>
    <t xml:space="preserve">      Armand Guillaumin</t>
  </si>
  <si>
    <t>0940141T</t>
  </si>
  <si>
    <t xml:space="preserve">      Jacques Brel</t>
  </si>
  <si>
    <t>0940575P</t>
  </si>
  <si>
    <t xml:space="preserve">      Paul Klee</t>
  </si>
  <si>
    <t>0941040V</t>
  </si>
  <si>
    <t xml:space="preserve">      Emile Zola</t>
  </si>
  <si>
    <t>0941042X</t>
  </si>
  <si>
    <t xml:space="preserve">      Dorval</t>
  </si>
  <si>
    <t>0941044Z</t>
  </si>
  <si>
    <t xml:space="preserve">      Robert Desnos</t>
  </si>
  <si>
    <t>0941103N</t>
  </si>
  <si>
    <t>0941229A</t>
  </si>
  <si>
    <t>0941231C</t>
  </si>
  <si>
    <t xml:space="preserve">      Henri Matisse</t>
  </si>
  <si>
    <t>0941233E</t>
  </si>
  <si>
    <t>0941234F</t>
  </si>
  <si>
    <t>0941602F</t>
  </si>
  <si>
    <t>94 - D10</t>
  </si>
  <si>
    <t xml:space="preserve">   D10 - Limeil-Brevannes</t>
  </si>
  <si>
    <t>0940612E</t>
  </si>
  <si>
    <t xml:space="preserve">      Amedée Dunois</t>
  </si>
  <si>
    <t>0940617K</t>
  </si>
  <si>
    <t xml:space="preserve">      Du Fort</t>
  </si>
  <si>
    <t>0940748C</t>
  </si>
  <si>
    <t xml:space="preserve">      Du Parc</t>
  </si>
  <si>
    <t>0940749D</t>
  </si>
  <si>
    <t xml:space="preserve">      Roland Garros</t>
  </si>
  <si>
    <t>0940791Z</t>
  </si>
  <si>
    <t>0940792A</t>
  </si>
  <si>
    <t>0941052H</t>
  </si>
  <si>
    <t xml:space="preserve">      Fernande Flagon</t>
  </si>
  <si>
    <t>0941412Z</t>
  </si>
  <si>
    <t xml:space="preserve">      La Guinette</t>
  </si>
  <si>
    <t>0941478W</t>
  </si>
  <si>
    <t xml:space="preserve">      Blaise Cendrars</t>
  </si>
  <si>
    <t>0941603G</t>
  </si>
  <si>
    <t xml:space="preserve">      Janusz Korczak</t>
  </si>
  <si>
    <t>0941782B</t>
  </si>
  <si>
    <t>0941783C</t>
  </si>
  <si>
    <t xml:space="preserve">      Daniel Fery</t>
  </si>
  <si>
    <t>0942187S</t>
  </si>
  <si>
    <t>0942482M</t>
  </si>
  <si>
    <t xml:space="preserve">      Samuel Paty</t>
  </si>
  <si>
    <t>avec prépa-métiers</t>
  </si>
  <si>
    <t>3e prépa-métiers</t>
  </si>
  <si>
    <t>(inclus dans les 3e générales)</t>
  </si>
  <si>
    <t>Palier 2de GT</t>
  </si>
  <si>
    <r>
      <t xml:space="preserve">Cocher la catégorie qui sera comparée dans le graphique </t>
    </r>
    <r>
      <rPr>
        <b/>
        <sz val="8"/>
        <color theme="0"/>
        <rFont val="Wingdings 3"/>
        <family val="1"/>
        <charset val="2"/>
      </rPr>
      <t>¤</t>
    </r>
  </si>
  <si>
    <t>Titre établissements</t>
  </si>
  <si>
    <t>de Seine-et-Marne</t>
  </si>
  <si>
    <t>de Seine-Saint-Denis</t>
  </si>
  <si>
    <t>du Val-de-Marne</t>
  </si>
  <si>
    <t>Départements</t>
  </si>
  <si>
    <t>Informations sur les données du document</t>
  </si>
  <si>
    <t>Rectorat de l'académie de Créteil</t>
  </si>
  <si>
    <t>Pour copier/coller les graphiques dans un autre document, il est conseillé de les coller sous forme d'image pour éviter qu'ils soient modifiés lorsque l'on change les filtres utilisés</t>
  </si>
  <si>
    <t>SAIO</t>
  </si>
  <si>
    <t>Service Académique d'Information et d'Orientation</t>
  </si>
  <si>
    <t>ce.saio@ac-creteil.fr</t>
  </si>
  <si>
    <t>01 57 02 68 10</t>
  </si>
  <si>
    <t>Affaire suivie par :</t>
  </si>
  <si>
    <t>Olivier Castel</t>
  </si>
  <si>
    <t>Tableaux détaillés des taux et effectifs des avis d'orientation pour chaque type de classe</t>
  </si>
  <si>
    <t>4 rue Georges Énesco</t>
  </si>
  <si>
    <t>94010 Créteil cedex</t>
  </si>
  <si>
    <t>www.ac-creteil.fr</t>
  </si>
  <si>
    <t>Ce fichier constitue les annexes du Bilan de l'orientation pour l'année scolaire 2022-2023</t>
  </si>
  <si>
    <t>3e générale (hors prépa-</t>
  </si>
  <si>
    <t>métiers et hors SEGPA)</t>
  </si>
  <si>
    <r>
      <rPr>
        <b/>
        <sz val="8"/>
        <rFont val="Wingdings 3"/>
        <family val="1"/>
        <charset val="2"/>
      </rPr>
      <t>¡</t>
    </r>
    <r>
      <rPr>
        <b/>
        <sz val="8"/>
        <rFont val="Arial"/>
        <family val="2"/>
        <scheme val="minor"/>
      </rPr>
      <t xml:space="preserve"> Retour</t>
    </r>
  </si>
  <si>
    <r>
      <rPr>
        <b/>
        <sz val="8"/>
        <color theme="1"/>
        <rFont val="Wingdings 3"/>
        <family val="1"/>
        <charset val="2"/>
      </rPr>
      <t>£</t>
    </r>
    <r>
      <rPr>
        <b/>
        <sz val="8"/>
        <color theme="1"/>
        <rFont val="Arial"/>
        <family val="2"/>
        <scheme val="minor"/>
      </rPr>
      <t xml:space="preserve"> Districts</t>
    </r>
  </si>
  <si>
    <t>Titre districts</t>
  </si>
  <si>
    <r>
      <rPr>
        <b/>
        <sz val="8"/>
        <color theme="1"/>
        <rFont val="Wingdings 3"/>
        <family val="1"/>
        <charset val="2"/>
      </rPr>
      <t>¤</t>
    </r>
    <r>
      <rPr>
        <b/>
        <sz val="8"/>
        <color theme="1"/>
        <rFont val="Arial"/>
        <family val="2"/>
        <scheme val="minor"/>
      </rPr>
      <t xml:space="preserve"> Etablissements</t>
    </r>
  </si>
  <si>
    <t>2de professionnelle</t>
  </si>
  <si>
    <t>1re année de CAP</t>
  </si>
  <si>
    <t>Graphiques dynamiques</t>
  </si>
  <si>
    <t>A noter que pour chaque comparaison, il n'est possible de varier qu'un seul paramètre à la fois (celui qui est coché).</t>
  </si>
  <si>
    <t xml:space="preserve">      Eugène Hénaff</t>
  </si>
  <si>
    <t>0771995A</t>
  </si>
  <si>
    <t xml:space="preserve">      Le Champ de Claye</t>
  </si>
  <si>
    <t>0771658J</t>
  </si>
  <si>
    <t xml:space="preserve">      Gué à Tresmes</t>
  </si>
  <si>
    <t>0771880A</t>
  </si>
  <si>
    <t xml:space="preserve">      Charles Baudelaire</t>
  </si>
  <si>
    <t>0772342C</t>
  </si>
  <si>
    <t xml:space="preserve">      Clément Ader</t>
  </si>
  <si>
    <t>0770924L</t>
  </si>
  <si>
    <t xml:space="preserve">      De Coulommiers</t>
  </si>
  <si>
    <t>0771940R</t>
  </si>
  <si>
    <t>0770934X</t>
  </si>
  <si>
    <t>0771336J</t>
  </si>
  <si>
    <t xml:space="preserve">      Les Pannevelles</t>
  </si>
  <si>
    <t>0771997C</t>
  </si>
  <si>
    <t>0770938B</t>
  </si>
  <si>
    <t>0770945J</t>
  </si>
  <si>
    <t xml:space="preserve">      Gustave Eiffel</t>
  </si>
  <si>
    <t>0770920G</t>
  </si>
  <si>
    <t xml:space="preserve">      La Fayette</t>
  </si>
  <si>
    <t>0932122B</t>
  </si>
  <si>
    <t xml:space="preserve">      D'Alembert</t>
  </si>
  <si>
    <t>0930831Y</t>
  </si>
  <si>
    <t xml:space="preserve">      Aristide Briand</t>
  </si>
  <si>
    <t>0931193S</t>
  </si>
  <si>
    <t xml:space="preserve">      Hélène Boucher</t>
  </si>
  <si>
    <t>0931233K</t>
  </si>
  <si>
    <t>0941298A</t>
  </si>
  <si>
    <t>0941470M</t>
  </si>
  <si>
    <t xml:space="preserve">      Samuel de Champlain</t>
  </si>
  <si>
    <t>0941951K</t>
  </si>
  <si>
    <t xml:space="preserve">      Marx Dormoy</t>
  </si>
  <si>
    <t>0940140S</t>
  </si>
  <si>
    <t xml:space="preserve">      Gourdou-Leseurre</t>
  </si>
  <si>
    <t>0940585A</t>
  </si>
  <si>
    <t xml:space="preserve">      François Mansart</t>
  </si>
  <si>
    <t>0941018W</t>
  </si>
  <si>
    <t>0941355M</t>
  </si>
  <si>
    <t>0941294W</t>
  </si>
  <si>
    <t>0940134K</t>
  </si>
  <si>
    <t xml:space="preserve">      Val de Bièvre</t>
  </si>
  <si>
    <t>0941232D</t>
  </si>
  <si>
    <t>0941952L</t>
  </si>
  <si>
    <t xml:space="preserve">      François Arago</t>
  </si>
  <si>
    <t>0940171A</t>
  </si>
  <si>
    <t xml:space="preserve">      Stendhal</t>
  </si>
  <si>
    <t>Demandes 1re générale</t>
  </si>
  <si>
    <t>Demandes 1re technologique</t>
  </si>
  <si>
    <t>Demandes voie pro</t>
  </si>
  <si>
    <t>Demandes 1re STMG</t>
  </si>
  <si>
    <t>Demandes 1re STI2D</t>
  </si>
  <si>
    <t>Demandes 1re ST2S</t>
  </si>
  <si>
    <t>Demandes 1re STL</t>
  </si>
  <si>
    <t>Demandes 1re STD2A</t>
  </si>
  <si>
    <t>Demandes 1re STHR</t>
  </si>
  <si>
    <t>Demandes 1re STAV</t>
  </si>
  <si>
    <t>Demandes 1re S2TMD</t>
  </si>
  <si>
    <t>Demandes 1re BT</t>
  </si>
  <si>
    <t>Décisions 1re générale</t>
  </si>
  <si>
    <t>Décisions 1re technologique</t>
  </si>
  <si>
    <t>Décisions voie pro</t>
  </si>
  <si>
    <t>Décisions 1re STMG</t>
  </si>
  <si>
    <t>Décisions 1re STI2D</t>
  </si>
  <si>
    <t>Décisions 1re ST2S</t>
  </si>
  <si>
    <t>Décisions 1re STL</t>
  </si>
  <si>
    <t>Décisions 1re STD2A</t>
  </si>
  <si>
    <t>Décisions 1re STHR</t>
  </si>
  <si>
    <t>Décisions 1re STAV</t>
  </si>
  <si>
    <t>Décisions 1re S2TMD</t>
  </si>
  <si>
    <t>Décisions 1re BT</t>
  </si>
  <si>
    <t>df_1g_nb_f</t>
  </si>
  <si>
    <t>df_1g_nb_m</t>
  </si>
  <si>
    <t>df_1g_nb_t</t>
  </si>
  <si>
    <t>df_1g_%_f</t>
  </si>
  <si>
    <t>df_1g_%_m</t>
  </si>
  <si>
    <t>df_1g_%_t</t>
  </si>
  <si>
    <t>df_1t_nb_f</t>
  </si>
  <si>
    <t>df_1t_nb_m</t>
  </si>
  <si>
    <t>df_1t_nb_t</t>
  </si>
  <si>
    <t>df_1t_%_f</t>
  </si>
  <si>
    <t>df_1t_%_m</t>
  </si>
  <si>
    <t>df_1t_%_t</t>
  </si>
  <si>
    <t>df_stmg_nb_f</t>
  </si>
  <si>
    <t>df_stmg_nb_m</t>
  </si>
  <si>
    <t>df_stmg_nb_t</t>
  </si>
  <si>
    <t>df_stmg_%_f</t>
  </si>
  <si>
    <t>df_stmg_%_m</t>
  </si>
  <si>
    <t>df_stmg_%_t</t>
  </si>
  <si>
    <t>df_sti2d_nb_f</t>
  </si>
  <si>
    <t>df_sti2d_nb_m</t>
  </si>
  <si>
    <t>df_sti2d_nb_t</t>
  </si>
  <si>
    <t>df_sti2d_%_f</t>
  </si>
  <si>
    <t>df_sti2d_%_m</t>
  </si>
  <si>
    <t>df_sti2d_%_t</t>
  </si>
  <si>
    <t>df_st2s_nb_f</t>
  </si>
  <si>
    <t>df_st2s_nb_m</t>
  </si>
  <si>
    <t>df_st2s_nb_t</t>
  </si>
  <si>
    <t>df_st2s_%_f</t>
  </si>
  <si>
    <t>df_st2s_%_m</t>
  </si>
  <si>
    <t>df_st2s_%_t</t>
  </si>
  <si>
    <t>df_stl_nb_f</t>
  </si>
  <si>
    <t>df_stl_nb_m</t>
  </si>
  <si>
    <t>df_stl_nb_t</t>
  </si>
  <si>
    <t>df_stl_%_f</t>
  </si>
  <si>
    <t>df_stl_%_m</t>
  </si>
  <si>
    <t>df_stl_%_t</t>
  </si>
  <si>
    <t>df_std2a_nb_f</t>
  </si>
  <si>
    <t>df_std2a_nb_m</t>
  </si>
  <si>
    <t>df_std2a_nb_t</t>
  </si>
  <si>
    <t>df_std2a_%_f</t>
  </si>
  <si>
    <t>df_std2a_%_m</t>
  </si>
  <si>
    <t>df_std2a_%_t</t>
  </si>
  <si>
    <t>df_sthr_nb_f</t>
  </si>
  <si>
    <t>df_sthr_nb_m</t>
  </si>
  <si>
    <t>df_sthr_nb_t</t>
  </si>
  <si>
    <t>df_sthr_%_f</t>
  </si>
  <si>
    <t>df_sthr_%_m</t>
  </si>
  <si>
    <t>df_sthr_%_t</t>
  </si>
  <si>
    <t>df_stav_nb_f</t>
  </si>
  <si>
    <t>df_stav_nb_m</t>
  </si>
  <si>
    <t>df_stav_nb_t</t>
  </si>
  <si>
    <t>df_stav_%_f</t>
  </si>
  <si>
    <t>df_stav_%_m</t>
  </si>
  <si>
    <t>df_stav_%_t</t>
  </si>
  <si>
    <t>df_s2tmd_nb_f</t>
  </si>
  <si>
    <t>df_s2tmd_nb_m</t>
  </si>
  <si>
    <t>df_s2tmd_nb_t</t>
  </si>
  <si>
    <t>df_s2tmd_%_f</t>
  </si>
  <si>
    <t>df_s2tmd_%_m</t>
  </si>
  <si>
    <t>df_s2tmd_%_t</t>
  </si>
  <si>
    <t>df_bt_nb_f</t>
  </si>
  <si>
    <t>df_bt_nb_m</t>
  </si>
  <si>
    <t>df_bt_nb_t</t>
  </si>
  <si>
    <t>df_bt_%_f</t>
  </si>
  <si>
    <t>df_bt_%_m</t>
  </si>
  <si>
    <t>df_bt_%_t</t>
  </si>
  <si>
    <t>do_1g_nb_f</t>
  </si>
  <si>
    <t>do_1g_nb_m</t>
  </si>
  <si>
    <t>do_1g_nb_t</t>
  </si>
  <si>
    <t>do_1g_%_f</t>
  </si>
  <si>
    <t>do_1g_%_m</t>
  </si>
  <si>
    <t>do_1g_%_t</t>
  </si>
  <si>
    <t>do_1t_nb_f</t>
  </si>
  <si>
    <t>do_1t_nb_m</t>
  </si>
  <si>
    <t>do_1t_nb_t</t>
  </si>
  <si>
    <t>do_1t_%_f</t>
  </si>
  <si>
    <t>do_1t_%_m</t>
  </si>
  <si>
    <t>do_1t_%_t</t>
  </si>
  <si>
    <t>do_stmg_nb_f</t>
  </si>
  <si>
    <t>do_stmg_nb_m</t>
  </si>
  <si>
    <t>do_stmg_nb_t</t>
  </si>
  <si>
    <t>do_stmg_%_f</t>
  </si>
  <si>
    <t>do_stmg_%_m</t>
  </si>
  <si>
    <t>do_stmg_%_t</t>
  </si>
  <si>
    <t>do_sti2d_nb_f</t>
  </si>
  <si>
    <t>do_sti2d_nb_m</t>
  </si>
  <si>
    <t>do_sti2d_nb_t</t>
  </si>
  <si>
    <t>do_sti2d_%_f</t>
  </si>
  <si>
    <t>do_sti2d_%_m</t>
  </si>
  <si>
    <t>do_sti2d_%_t</t>
  </si>
  <si>
    <t>do_st2s_nb_f</t>
  </si>
  <si>
    <t>do_st2s_nb_m</t>
  </si>
  <si>
    <t>do_st2s_nb_t</t>
  </si>
  <si>
    <t>do_st2s_%_f</t>
  </si>
  <si>
    <t>do_st2s_%_m</t>
  </si>
  <si>
    <t>do_st2s_%_t</t>
  </si>
  <si>
    <t>do_stl_nb_f</t>
  </si>
  <si>
    <t>do_stl_nb_m</t>
  </si>
  <si>
    <t>do_stl_nb_t</t>
  </si>
  <si>
    <t>do_stl_%_f</t>
  </si>
  <si>
    <t>do_stl_%_m</t>
  </si>
  <si>
    <t>do_stl_%_t</t>
  </si>
  <si>
    <t>do_std2a_nb_f</t>
  </si>
  <si>
    <t>do_std2a_nb_m</t>
  </si>
  <si>
    <t>do_std2a_nb_t</t>
  </si>
  <si>
    <t>do_std2a_%_f</t>
  </si>
  <si>
    <t>do_std2a_%_m</t>
  </si>
  <si>
    <t>do_std2a_%_t</t>
  </si>
  <si>
    <t>do_sthr_nb_f</t>
  </si>
  <si>
    <t>do_sthr_nb_m</t>
  </si>
  <si>
    <t>do_sthr_nb_t</t>
  </si>
  <si>
    <t>do_sthr_%_f</t>
  </si>
  <si>
    <t>do_sthr_%_m</t>
  </si>
  <si>
    <t>do_sthr_%_t</t>
  </si>
  <si>
    <t>do_stav_nb_f</t>
  </si>
  <si>
    <t>do_stav_nb_m</t>
  </si>
  <si>
    <t>do_stav_nb_t</t>
  </si>
  <si>
    <t>do_stav_%_f</t>
  </si>
  <si>
    <t>do_stav_%_m</t>
  </si>
  <si>
    <t>do_stav_%_t</t>
  </si>
  <si>
    <t>do_s2tmd_nb_f</t>
  </si>
  <si>
    <t>do_s2tmd_nb_m</t>
  </si>
  <si>
    <t>do_s2tmd_nb_t</t>
  </si>
  <si>
    <t>do_s2tmd_%_f</t>
  </si>
  <si>
    <t>do_s2tmd_%_m</t>
  </si>
  <si>
    <t>do_s2tmd_%_t</t>
  </si>
  <si>
    <t>do_bt_nb_f</t>
  </si>
  <si>
    <t>do_bt_nb_m</t>
  </si>
  <si>
    <t>do_bt_nb_t</t>
  </si>
  <si>
    <t>do_bt_%_f</t>
  </si>
  <si>
    <t>do_bt_%_m</t>
  </si>
  <si>
    <t>do_bt_%_t</t>
  </si>
  <si>
    <t>0770922J</t>
  </si>
  <si>
    <t xml:space="preserve">      Gaston Bachelard</t>
  </si>
  <si>
    <t>0772276F</t>
  </si>
  <si>
    <t xml:space="preserve">      Jehan de Chelles</t>
  </si>
  <si>
    <t>0771996B</t>
  </si>
  <si>
    <t>0772228D</t>
  </si>
  <si>
    <t xml:space="preserve">      Charles de Gaulle</t>
  </si>
  <si>
    <t>0772751X</t>
  </si>
  <si>
    <t xml:space="preserve">      Charlotte Delbo</t>
  </si>
  <si>
    <t>0770930T</t>
  </si>
  <si>
    <t xml:space="preserve">      Henri Moissan</t>
  </si>
  <si>
    <t>0770931U</t>
  </si>
  <si>
    <t xml:space="preserve">      Pierre de Coubertin</t>
  </si>
  <si>
    <t>0772229E</t>
  </si>
  <si>
    <t>0772685A</t>
  </si>
  <si>
    <t xml:space="preserve">      Samuel Beckett</t>
  </si>
  <si>
    <t>0771763Y</t>
  </si>
  <si>
    <t xml:space="preserve">      Charles Le Chauve</t>
  </si>
  <si>
    <t>0772243V</t>
  </si>
  <si>
    <t>0771512A</t>
  </si>
  <si>
    <t xml:space="preserve">      Van Dongen</t>
  </si>
  <si>
    <t>0772292Y</t>
  </si>
  <si>
    <t xml:space="preserve">      Martin Luther King</t>
  </si>
  <si>
    <t>0772688D</t>
  </si>
  <si>
    <t xml:space="preserve">      Emilie du Châtelet</t>
  </si>
  <si>
    <t>0772295B</t>
  </si>
  <si>
    <t xml:space="preserve">      La Tour des Dames</t>
  </si>
  <si>
    <t>0772120L</t>
  </si>
  <si>
    <t>0772223Y</t>
  </si>
  <si>
    <t>0772294A</t>
  </si>
  <si>
    <t xml:space="preserve">      Emily Bronte</t>
  </si>
  <si>
    <t>0770933W</t>
  </si>
  <si>
    <t>0771663P</t>
  </si>
  <si>
    <t>0772310T</t>
  </si>
  <si>
    <t xml:space="preserve">      Simone Signoret</t>
  </si>
  <si>
    <t>0770942F</t>
  </si>
  <si>
    <t xml:space="preserve">      Thibaut de Champagne</t>
  </si>
  <si>
    <t>0772277G</t>
  </si>
  <si>
    <t xml:space="preserve">      Henri Becquerel</t>
  </si>
  <si>
    <t>0772127U</t>
  </si>
  <si>
    <t xml:space="preserve">      Galilée</t>
  </si>
  <si>
    <t>0772188K</t>
  </si>
  <si>
    <t xml:space="preserve">      Pierre Mendes-France</t>
  </si>
  <si>
    <t>0772230F</t>
  </si>
  <si>
    <t xml:space="preserve">      Blaise Pascal</t>
  </si>
  <si>
    <t>0772244W</t>
  </si>
  <si>
    <t xml:space="preserve">      Antonin Carême</t>
  </si>
  <si>
    <t>0772296C</t>
  </si>
  <si>
    <t xml:space="preserve">      De la mare carrée</t>
  </si>
  <si>
    <t>0772332S</t>
  </si>
  <si>
    <t xml:space="preserve">      Sonia Delaunay</t>
  </si>
  <si>
    <t>0770918E</t>
  </si>
  <si>
    <t xml:space="preserve">      Uruguay France</t>
  </si>
  <si>
    <t>0770926N</t>
  </si>
  <si>
    <t xml:space="preserve">      François Couperin</t>
  </si>
  <si>
    <t>0770927P</t>
  </si>
  <si>
    <t xml:space="preserve">      International François 1er</t>
  </si>
  <si>
    <t>0770940D</t>
  </si>
  <si>
    <t xml:space="preserve">      Etienne Bezout</t>
  </si>
  <si>
    <t>0930120A</t>
  </si>
  <si>
    <t xml:space="preserve">      Jacques Feyder</t>
  </si>
  <si>
    <t>0930125F</t>
  </si>
  <si>
    <t>0930126G</t>
  </si>
  <si>
    <t xml:space="preserve">      Auguste Blanqui</t>
  </si>
  <si>
    <t>0931735F</t>
  </si>
  <si>
    <t>0932074Z</t>
  </si>
  <si>
    <t>0932121A</t>
  </si>
  <si>
    <t xml:space="preserve">      Suger</t>
  </si>
  <si>
    <t>0932667U</t>
  </si>
  <si>
    <t xml:space="preserve">      Angela Davis</t>
  </si>
  <si>
    <t>0930116W</t>
  </si>
  <si>
    <t>0930117X</t>
  </si>
  <si>
    <t xml:space="preserve">      Le Corbusier</t>
  </si>
  <si>
    <t>0931430Z</t>
  </si>
  <si>
    <t>0932030B</t>
  </si>
  <si>
    <t xml:space="preserve">      Maurice Utrillo</t>
  </si>
  <si>
    <t>0932577W</t>
  </si>
  <si>
    <t>0932783V</t>
  </si>
  <si>
    <t>0930119Z</t>
  </si>
  <si>
    <t>0932034F</t>
  </si>
  <si>
    <t xml:space="preserve">      Wolfgang Amadeus Mozart</t>
  </si>
  <si>
    <t>0932118X</t>
  </si>
  <si>
    <t>0930833A</t>
  </si>
  <si>
    <t>0930834B</t>
  </si>
  <si>
    <t>0931584S</t>
  </si>
  <si>
    <t>0932046U</t>
  </si>
  <si>
    <t>0932048W</t>
  </si>
  <si>
    <t>0930124E</t>
  </si>
  <si>
    <t>0931613Y</t>
  </si>
  <si>
    <t>0932073Y</t>
  </si>
  <si>
    <t xml:space="preserve">      Paul Robert</t>
  </si>
  <si>
    <t>0932117W</t>
  </si>
  <si>
    <t>0930121B</t>
  </si>
  <si>
    <t>0930122C</t>
  </si>
  <si>
    <t>0930123D</t>
  </si>
  <si>
    <t>0932031C</t>
  </si>
  <si>
    <t>0932116V</t>
  </si>
  <si>
    <t xml:space="preserve">      Eugénie Cotton</t>
  </si>
  <si>
    <t>0932267J</t>
  </si>
  <si>
    <t>0930118Y</t>
  </si>
  <si>
    <t>0930830X</t>
  </si>
  <si>
    <t>0931585T</t>
  </si>
  <si>
    <t xml:space="preserve">      André Boulloche</t>
  </si>
  <si>
    <t>0932026X</t>
  </si>
  <si>
    <t xml:space="preserve">      Alfred Nobel</t>
  </si>
  <si>
    <t>0932120Z</t>
  </si>
  <si>
    <t>0932222K</t>
  </si>
  <si>
    <t>0930127H</t>
  </si>
  <si>
    <t xml:space="preserve">      Georges Clemenceau</t>
  </si>
  <si>
    <t>0931272C</t>
  </si>
  <si>
    <t>0931565W</t>
  </si>
  <si>
    <t xml:space="preserve">      Flora Tristan</t>
  </si>
  <si>
    <t>0932047V</t>
  </si>
  <si>
    <t>0932221J</t>
  </si>
  <si>
    <t>0932291K</t>
  </si>
  <si>
    <t xml:space="preserve">      Nicolas-Joseph Cugnot</t>
  </si>
  <si>
    <t>0932638M</t>
  </si>
  <si>
    <t xml:space="preserve">      International de L'Est Parisie</t>
  </si>
  <si>
    <t>0940117S</t>
  </si>
  <si>
    <t>0940118T</t>
  </si>
  <si>
    <t>0940119U</t>
  </si>
  <si>
    <t xml:space="preserve">      Paul Doumer</t>
  </si>
  <si>
    <t>0940124Z</t>
  </si>
  <si>
    <t>0941347D</t>
  </si>
  <si>
    <t>0940112L</t>
  </si>
  <si>
    <t>0940113M</t>
  </si>
  <si>
    <t xml:space="preserve">      Langevin-Wallon</t>
  </si>
  <si>
    <t>0940120V</t>
  </si>
  <si>
    <t>0940121W</t>
  </si>
  <si>
    <t xml:space="preserve">      D'Arsonval</t>
  </si>
  <si>
    <t>0940122X</t>
  </si>
  <si>
    <t>0941413A</t>
  </si>
  <si>
    <t>0941930M</t>
  </si>
  <si>
    <t xml:space="preserve">      Johannes Gutenberg</t>
  </si>
  <si>
    <t>0940116R</t>
  </si>
  <si>
    <t>0941974K</t>
  </si>
  <si>
    <t xml:space="preserve">      Robert Schuman</t>
  </si>
  <si>
    <t>0940115P</t>
  </si>
  <si>
    <t>0940129E</t>
  </si>
  <si>
    <t>0941474S</t>
  </si>
  <si>
    <t xml:space="preserve">      Darius Milhaud</t>
  </si>
  <si>
    <t>0940580V</t>
  </si>
  <si>
    <t xml:space="preserve">      Polyvalent de Cachan</t>
  </si>
  <si>
    <t>0941301D</t>
  </si>
  <si>
    <t xml:space="preserve">      Frédéric Mistral</t>
  </si>
  <si>
    <t>0942269F</t>
  </si>
  <si>
    <t xml:space="preserve">      Pauline Roland</t>
  </si>
  <si>
    <t>0940123Y</t>
  </si>
  <si>
    <t xml:space="preserve">      Guillaume Apollinaire</t>
  </si>
  <si>
    <t>0940743X</t>
  </si>
  <si>
    <t>0940742W</t>
  </si>
  <si>
    <t xml:space="preserve">      Guillaume Bude</t>
  </si>
  <si>
    <t>0941918Z</t>
  </si>
  <si>
    <t xml:space="preserve">      Christophe Colomb</t>
  </si>
  <si>
    <t>0942130E</t>
  </si>
  <si>
    <t xml:space="preserve">      Montaleau</t>
  </si>
  <si>
    <t>1re générale</t>
  </si>
  <si>
    <t>1re technologique</t>
  </si>
  <si>
    <t>voie professionnelle</t>
  </si>
  <si>
    <t>Taux demandes 1re technologique</t>
  </si>
  <si>
    <t>Taux demandes 1re générale</t>
  </si>
  <si>
    <t>Taux demandes voie pro</t>
  </si>
  <si>
    <t>Taux demandes 1re STMG</t>
  </si>
  <si>
    <t>Taux demandes 1re STI2D</t>
  </si>
  <si>
    <t>Taux demandes 1re ST2S</t>
  </si>
  <si>
    <t>Taux demandes 1re STL</t>
  </si>
  <si>
    <t>Taux demandes 1re STD2A</t>
  </si>
  <si>
    <t>Taux demandes 1re STHR</t>
  </si>
  <si>
    <t>Taux demandes 1re STAV</t>
  </si>
  <si>
    <t>Taux demandes 1re S2TMD</t>
  </si>
  <si>
    <t>Taux demandes 1re BT</t>
  </si>
  <si>
    <t>Taux décisions 1re générale</t>
  </si>
  <si>
    <t>Taux décisions 1re technologique</t>
  </si>
  <si>
    <t>Taux décisions voie pro</t>
  </si>
  <si>
    <t>Taux décisions 1re STMG</t>
  </si>
  <si>
    <t>Taux décisions 1re STI2D</t>
  </si>
  <si>
    <t>Taux décisions 1re ST2S</t>
  </si>
  <si>
    <t>Taux décisions 1re STL</t>
  </si>
  <si>
    <t>Taux décisions 1re STD2A</t>
  </si>
  <si>
    <t>Taux décisions 1re STHR</t>
  </si>
  <si>
    <t>Taux décisions 1re STAV</t>
  </si>
  <si>
    <t>Taux décisions 1re S2TMD</t>
  </si>
  <si>
    <t>Taux décisions 1re BT</t>
  </si>
  <si>
    <r>
      <t>Graphiques par district et par établissement des avis d'orientation pour les paliers d'orientation 3e et 2de.</t>
    </r>
    <r>
      <rPr>
        <b/>
        <sz val="9"/>
        <color theme="1"/>
        <rFont val="Arial"/>
        <family val="2"/>
        <scheme val="minor"/>
      </rPr>
      <t xml:space="preserve"> Ils fonctionnent avec Excel 2016 et ses versions ultérieures.</t>
    </r>
  </si>
  <si>
    <t>Ces graphiques permettent de comparer les avis d'orientation, soit par phase du dialogue (Demandes des familles / Décisions d'orientation), par voie d'orientation (Voie GT/Voie pro, 2de pro/1re CAP, STMG/STI2D, etc.) ou par sexe (Féminin/Masculin)</t>
  </si>
  <si>
    <t>2de générale et technologique</t>
  </si>
  <si>
    <t>Demandes</t>
  </si>
  <si>
    <t>Académie</t>
  </si>
  <si>
    <t>MATHÉMATIQUES</t>
  </si>
  <si>
    <t>SC. ÉCONO. &amp; SOCIALES</t>
  </si>
  <si>
    <t>SCIENCES VIE &amp; TERRE</t>
  </si>
  <si>
    <t>PHYSIQUE-CHIMIE</t>
  </si>
  <si>
    <t>HIST-GÉO. GÉOPOLITIQUE &amp; SC. POLITIQUES</t>
  </si>
  <si>
    <t>LLCER - ANGLAIS</t>
  </si>
  <si>
    <t>HUMANITÉS, LITTÉRATURE ET PHILOSOPHIE</t>
  </si>
  <si>
    <t>LLCER - ANGLAIS MONDE CONTEMPORAIN</t>
  </si>
  <si>
    <t>NUMÉRIQUE ET SCIENCES INFORMATIQUES</t>
  </si>
  <si>
    <t>SCIENCES INGENIEUR</t>
  </si>
  <si>
    <t>ARTS PLASTIQUES</t>
  </si>
  <si>
    <t>LLCER - ESPAGNOL</t>
  </si>
  <si>
    <t>ÉDUCATION PHYSIQUE, PRATIQUES ET CULTURE SPORTIVES</t>
  </si>
  <si>
    <t>HISTOIRE DES ARTS</t>
  </si>
  <si>
    <t>CINÉMA-AUDIOVISUEL</t>
  </si>
  <si>
    <t>THÉÂTRE</t>
  </si>
  <si>
    <t>MUSIQUE</t>
  </si>
  <si>
    <t>LITTÉRATURE ET LCA - LATIN</t>
  </si>
  <si>
    <t>LITTÉRATURE ET LCA - GREC</t>
  </si>
  <si>
    <t>DANSE</t>
  </si>
  <si>
    <t>LLCER - ITALIEN</t>
  </si>
  <si>
    <t>LLCER - PORTUGAIS</t>
  </si>
  <si>
    <t>BIOLOGIE-ÉCOLOGIE</t>
  </si>
  <si>
    <t>LLCER - ALLEMAND</t>
  </si>
  <si>
    <t>LANGUES, LITTÉRATURE &amp; CULTURES ÉTRANGÈRES - BRETON</t>
  </si>
  <si>
    <t>LANGUES, LITTÉRATURE &amp; CULTURES ÉTRANGÈRES - CATALAN</t>
  </si>
  <si>
    <t>Nombre d'élèves ayant demandé au moins 1 EDS</t>
  </si>
  <si>
    <t>Enseignements de spécialité du bac général</t>
  </si>
  <si>
    <t>EDS demandés en 2de GT pour la poursuite en 1re générale</t>
  </si>
  <si>
    <t>EDS demandés en 1re pour la poursuite en terminale générale</t>
  </si>
  <si>
    <r>
      <rPr>
        <b/>
        <sz val="8"/>
        <color theme="10"/>
        <rFont val="Wingdings 3"/>
        <family val="1"/>
        <charset val="2"/>
      </rPr>
      <t>¡</t>
    </r>
    <r>
      <rPr>
        <b/>
        <sz val="8"/>
        <color theme="10"/>
        <rFont val="Symbol"/>
        <family val="1"/>
        <charset val="2"/>
      </rPr>
      <t xml:space="preserve"> </t>
    </r>
    <r>
      <rPr>
        <b/>
        <sz val="8"/>
        <color theme="10"/>
        <rFont val="Arial"/>
        <family val="2"/>
        <scheme val="minor"/>
      </rPr>
      <t>Retour</t>
    </r>
  </si>
  <si>
    <r>
      <rPr>
        <b/>
        <sz val="8"/>
        <color theme="0"/>
        <rFont val="Wingdings 3"/>
        <family val="1"/>
        <charset val="2"/>
      </rPr>
      <t>¡</t>
    </r>
    <r>
      <rPr>
        <b/>
        <sz val="8"/>
        <color theme="0"/>
        <rFont val="Symbol"/>
        <family val="1"/>
        <charset val="2"/>
      </rPr>
      <t xml:space="preserve"> </t>
    </r>
    <r>
      <rPr>
        <b/>
        <sz val="8"/>
        <color theme="0"/>
        <rFont val="Arial"/>
        <family val="2"/>
        <scheme val="minor"/>
      </rPr>
      <t>Retour</t>
    </r>
  </si>
  <si>
    <t>Enseignements de spécialité suivis en 1re</t>
  </si>
  <si>
    <t>Enseignements de spécialité poursuivis en terminale</t>
  </si>
  <si>
    <t>Enseignements de spécialité non poursuivis en terminale</t>
  </si>
  <si>
    <t>FILLES (F)</t>
  </si>
  <si>
    <t>GARCONS (G)</t>
  </si>
  <si>
    <t>FILLES + GARCONS (F+G)</t>
  </si>
  <si>
    <t>ENSEIGNEMENTS DE SPÉCIALITÉ (EDS)
PAR ORDRE ALPHABÉTIQUE</t>
  </si>
  <si>
    <t>MODALITÉS D'ÉLOIGNEMENT</t>
  </si>
  <si>
    <t>Effectif F inscrites dans EDS</t>
  </si>
  <si>
    <t>Effectif G inscrits dans EDS</t>
  </si>
  <si>
    <t>Effectif F+G inscrits dans EDS</t>
  </si>
  <si>
    <t>Effectif F poursuivant EDS</t>
  </si>
  <si>
    <t>Effectif F poursuivant EDS / effectif F inscrites dans EDS (%)</t>
  </si>
  <si>
    <t>Effectif G poursuivant EDS</t>
  </si>
  <si>
    <t>Effectif G poursuivant EDS / effectif G inscrits dans EDS (%)</t>
  </si>
  <si>
    <t>Effectif F+G poursuivant EDS</t>
  </si>
  <si>
    <t>Effectif F+G poursuivant EDS / effectif F+G inscrits dans EDS (%)</t>
  </si>
  <si>
    <t>Effectif F ne poursuivant pas EDS</t>
  </si>
  <si>
    <t>Effectif F ne poursuivant pas EDS / effectif F inscrites dans EDS (%)</t>
  </si>
  <si>
    <t>Effectif G ne poursuivant pas EDS</t>
  </si>
  <si>
    <t>Effectif G ne poursuivant pas EDS / effectif G inscrits dans EDS (%)</t>
  </si>
  <si>
    <t>Effectif F+G ne poursuivant pas EDS</t>
  </si>
  <si>
    <t>Effectif F+G ne poursuivant pas EDS / effectif F+G inscrits dans EDS (%)</t>
  </si>
  <si>
    <t>ARTS - ARTS PLASTIQUES</t>
  </si>
  <si>
    <t>Dans l'établissement</t>
  </si>
  <si>
    <t>Hors établissement</t>
  </si>
  <si>
    <t>Par correspondance</t>
  </si>
  <si>
    <t>Total</t>
  </si>
  <si>
    <t>ARTS - CINÉMA-AUDIOVISUEL</t>
  </si>
  <si>
    <t>ARTS - HISTOIRE DES ARTS</t>
  </si>
  <si>
    <t>ARTS - MUSIQUE</t>
  </si>
  <si>
    <t>ARTS - THÉÂTRE</t>
  </si>
  <si>
    <t>EDUCATION PHYSIQUE, PRATIQUES ET CULTURE SPORTIVES</t>
  </si>
  <si>
    <t>HISTOIRE-GÉOGRAPHIE, GÉOPOLITIQUE ET SCIENCES POLITIQUES</t>
  </si>
  <si>
    <t>LLCA - GREC</t>
  </si>
  <si>
    <t>LLCA - LATIN</t>
  </si>
  <si>
    <t>SCIENCES DE LA VIE ET DE LA TERRE</t>
  </si>
  <si>
    <t>SCIENCES DE L'INGÉNIEUR</t>
  </si>
  <si>
    <t>SCIENCES ÉCONOMIQUES ET SOCIALES</t>
  </si>
  <si>
    <t>ARTS - DANSE</t>
  </si>
  <si>
    <t>COMBINAISONS DES 2 ENSEIGNEMENTS DE SPÉCIALITÉ (EDS) POURSUIVIS 
PAR ORDRE DÉCROISSANT (selon l'effectif F+G poursuivant la combinaison)</t>
  </si>
  <si>
    <t>Effectif F inscrites dans combinaisons de 3 EDS comprenant les 2 poursuivis</t>
  </si>
  <si>
    <t>Effectif F poursuivant combinaison</t>
  </si>
  <si>
    <t>Effectif F poursuivant combinaison
 / effectif F 1reG (%)</t>
  </si>
  <si>
    <t>Effectif F poursuivant combinaison
 / effectif F inscrites dans combinaisons de 3 EDS comprenant les 2 poursuivis (%)</t>
  </si>
  <si>
    <t>Effectif G inscrits dans combinaisons de 3 EDS comprenant les 2 poursuivis</t>
  </si>
  <si>
    <t>Effectif G poursuivant combinaison</t>
  </si>
  <si>
    <t>Effectif G poursuivant combinaison
 / effectif G 1reG (%)</t>
  </si>
  <si>
    <t>Effectif G poursuivant combinaison
 / effectif G inscrits dans combinaisons de 3 EDS comprenant les 2 poursuivis (%)</t>
  </si>
  <si>
    <t xml:space="preserve">Effectif F+G inscrits dans combinaisons de 3 EDS comprenant les 2 poursuivis </t>
  </si>
  <si>
    <t>Effectif F+G poursuivant combinaison</t>
  </si>
  <si>
    <t>Effectif F+G poursuivant combinaison
 / effectif total 1reG (%)</t>
  </si>
  <si>
    <t>Effectif F+G poursuivant combinaison
 / effectif F+G inscrits dans combinaisons de 3 EDS comprenant les 2 poursuivis (%)</t>
  </si>
  <si>
    <t>MATHÉMATIQUES / PHYSIQUE-CHIMIE</t>
  </si>
  <si>
    <t>HISTOIRE-GÉOGRAPHIE, GÉOPOLITIQUE ET SCIENCES POLITIQUES / SCIENCES ÉCONOMIQUES ET SOCIALES</t>
  </si>
  <si>
    <t>PHYSIQUE-CHIMIE / SCIENCES DE LA VIE ET DE LA TERRE</t>
  </si>
  <si>
    <t>MATHÉMATIQUES / SCIENCES ÉCONOMIQUES ET SOCIALES</t>
  </si>
  <si>
    <t>MATHÉMATIQUES / SCIENCES DE LA VIE ET DE LA TERRE</t>
  </si>
  <si>
    <t>MATHÉMATIQUES / NUMÉRIQUE ET SCIENCES INFORMATIQUES</t>
  </si>
  <si>
    <t>HISTOIRE-GÉOGRAPHIE, GÉOPOLITIQUE ET SCIENCES POLITIQUES / HUMANITÉS, LITTÉRATURE ET PHILOSOPHIE</t>
  </si>
  <si>
    <t>LLCER - ANGLAIS / SCIENCES ÉCONOMIQUES ET SOCIALES</t>
  </si>
  <si>
    <t>LLCER - ANGLAIS MONDE CONTEMPORAIN / SCIENCES ÉCONOMIQUES ET SOCIALES</t>
  </si>
  <si>
    <t>HUMANITÉS, LITTÉRATURE ET PHILOSOPHIE / SCIENCES ÉCONOMIQUES ET SOCIALES</t>
  </si>
  <si>
    <t>HISTOIRE-GÉOGRAPHIE, GÉOPOLITIQUE ET SCIENCES POLITIQUES / LLCER - ANGLAIS</t>
  </si>
  <si>
    <t>SCIENCES DE LA VIE ET DE LA TERRE / SCIENCES ÉCONOMIQUES ET SOCIALES</t>
  </si>
  <si>
    <t>HUMANITÉS, LITTÉRATURE ET PHILOSOPHIE / LLCER - ANGLAIS</t>
  </si>
  <si>
    <t>MATHÉMATIQUES / SCIENCES DE L'INGÉNIEUR</t>
  </si>
  <si>
    <t>HISTOIRE-GÉOGRAPHIE, GÉOPOLITIQUE ET SCIENCES POLITIQUES / LLCER - ANGLAIS MONDE CONTEMPORAIN</t>
  </si>
  <si>
    <t>HISTOIRE-GÉOGRAPHIE, GÉOPOLITIQUE ET SCIENCES POLITIQUES / MATHÉMATIQUES</t>
  </si>
  <si>
    <t>LLCER - ANGLAIS / MATHÉMATIQUES</t>
  </si>
  <si>
    <t>HISTOIRE-GÉOGRAPHIE, GÉOPOLITIQUE ET SCIENCES POLITIQUES / SCIENCES DE LA VIE ET DE LA TERRE</t>
  </si>
  <si>
    <t>LLCER - ANGLAIS MONDE CONTEMPORAIN / MATHÉMATIQUES</t>
  </si>
  <si>
    <t>HUMANITÉS, LITTÉRATURE ET PHILOSOPHIE / LLCER - ANGLAIS MONDE CONTEMPORAIN</t>
  </si>
  <si>
    <t>HUMANITÉS, LITTÉRATURE ET PHILOSOPHIE / SCIENCES DE LA VIE ET DE LA TERRE</t>
  </si>
  <si>
    <t>ARTS - ARTS PLASTIQUES / LLCER - ANGLAIS</t>
  </si>
  <si>
    <t>LLCER - ANGLAIS / SCIENCES DE LA VIE ET DE LA TERRE</t>
  </si>
  <si>
    <t>ARTS - ARTS PLASTIQUES / HUMANITÉS, LITTÉRATURE ET PHILOSOPHIE</t>
  </si>
  <si>
    <t>LLCER - ANGLAIS MONDE CONTEMPORAIN / SCIENCES DE LA VIE ET DE LA TERRE</t>
  </si>
  <si>
    <t>ARTS - ARTS PLASTIQUES / LLCER - ANGLAIS MONDE CONTEMPORAIN</t>
  </si>
  <si>
    <t>ARTS - ARTS PLASTIQUES / SCIENCES ÉCONOMIQUES ET SOCIALES</t>
  </si>
  <si>
    <t>ARTS - ARTS PLASTIQUES / HISTOIRE-GÉOGRAPHIE, GÉOPOLITIQUE ET SCIENCES POLITIQUES</t>
  </si>
  <si>
    <t>LLCER - ESPAGNOL / SCIENCES ÉCONOMIQUES ET SOCIALES</t>
  </si>
  <si>
    <t>EDUCATION PHYSIQUE, PRATIQUES ET CULTURE SPORTIVES / SCIENCES DE LA VIE ET DE LA TERRE</t>
  </si>
  <si>
    <t>ARTS - ARTS PLASTIQUES / MATHÉMATIQUES</t>
  </si>
  <si>
    <t>HISTOIRE-GÉOGRAPHIE, GÉOPOLITIQUE ET SCIENCES POLITIQUES / LLCER - ESPAGNOL</t>
  </si>
  <si>
    <t>HUMANITÉS, LITTÉRATURE ET PHILOSOPHIE / MATHÉMATIQUES</t>
  </si>
  <si>
    <t>NUMÉRIQUE ET SCIENCES INFORMATIQUES / SCIENCES ÉCONOMIQUES ET SOCIALES</t>
  </si>
  <si>
    <t>ARTS - HISTOIRE DES ARTS / LLCER - ANGLAIS</t>
  </si>
  <si>
    <t>ARTS - ARTS PLASTIQUES / SCIENCES DE LA VIE ET DE LA TERRE</t>
  </si>
  <si>
    <t>PHYSIQUE-CHIMIE / SCIENCES ÉCONOMIQUES ET SOCIALES</t>
  </si>
  <si>
    <t>ARTS - HISTOIRE DES ARTS / SCIENCES ÉCONOMIQUES ET SOCIALES</t>
  </si>
  <si>
    <t>HUMANITÉS, LITTÉRATURE ET PHILOSOPHIE / LLCER - ESPAGNOL</t>
  </si>
  <si>
    <t>LLCER - ANGLAIS / PHYSIQUE-CHIMIE</t>
  </si>
  <si>
    <t>ARTS - HISTOIRE DES ARTS / HUMANITÉS, LITTÉRATURE ET PHILOSOPHIE</t>
  </si>
  <si>
    <t>EDUCATION PHYSIQUE, PRATIQUES ET CULTURE SPORTIVES / MATHÉMATIQUES</t>
  </si>
  <si>
    <t>LLCER - ANGLAIS / NUMÉRIQUE ET SCIENCES INFORMATIQUES</t>
  </si>
  <si>
    <t>LLCER - ESPAGNOL / SCIENCES DE LA VIE ET DE LA TERRE</t>
  </si>
  <si>
    <t>PHYSIQUE-CHIMIE / SCIENCES DE L'INGÉNIEUR</t>
  </si>
  <si>
    <t>ARTS - HISTOIRE DES ARTS / HISTOIRE-GÉOGRAPHIE, GÉOPOLITIQUE ET SCIENCES POLITIQUES</t>
  </si>
  <si>
    <t>LLCER - ESPAGNOL / MATHÉMATIQUES</t>
  </si>
  <si>
    <t>ARTS - MUSIQUE / LLCER - ANGLAIS MONDE CONTEMPORAIN</t>
  </si>
  <si>
    <t>ARTS - THÉÂTRE / HISTOIRE-GÉOGRAPHIE, GÉOPOLITIQUE ET SCIENCES POLITIQUES</t>
  </si>
  <si>
    <t>EDUCATION PHYSIQUE, PRATIQUES ET CULTURE SPORTIVES / HISTOIRE-GÉOGRAPHIE, GÉOPOLITIQUE ET SCIENCES POLITIQUES</t>
  </si>
  <si>
    <t>LLCER - ANGLAIS MONDE CONTEMPORAIN / NUMÉRIQUE ET SCIENCES INFORMATIQUES</t>
  </si>
  <si>
    <t>NUMÉRIQUE ET SCIENCES INFORMATIQUES / SCIENCES DE L'INGÉNIEUR</t>
  </si>
  <si>
    <t>ARTS - CINÉMA-AUDIOVISUEL / LLCER - ANGLAIS</t>
  </si>
  <si>
    <t>ARTS - THÉÂTRE / LLCER - ANGLAIS</t>
  </si>
  <si>
    <t>NUMÉRIQUE ET SCIENCES INFORMATIQUES / PHYSIQUE-CHIMIE</t>
  </si>
  <si>
    <t>ARTS - HISTOIRE DES ARTS / LLCER - ANGLAIS MONDE CONTEMPORAIN</t>
  </si>
  <si>
    <t>ARTS - HISTOIRE DES ARTS / MATHÉMATIQUES</t>
  </si>
  <si>
    <t>EDUCATION PHYSIQUE, PRATIQUES ET CULTURE SPORTIVES / PHYSIQUE-CHIMIE</t>
  </si>
  <si>
    <t>HISTOIRE-GÉOGRAPHIE, GÉOPOLITIQUE ET SCIENCES POLITIQUES / NUMÉRIQUE ET SCIENCES INFORMATIQUES</t>
  </si>
  <si>
    <t>ARTS - CINÉMA-AUDIOVISUEL / HUMANITÉS, LITTÉRATURE ET PHILOSOPHIE</t>
  </si>
  <si>
    <t>ARTS - CINÉMA-AUDIOVISUEL / LLCER - ANGLAIS MONDE CONTEMPORAIN</t>
  </si>
  <si>
    <t>ARTS - MUSIQUE / SCIENCES ÉCONOMIQUES ET SOCIALES</t>
  </si>
  <si>
    <t>ARTS - THÉÂTRE / SCIENCES ÉCONOMIQUES ET SOCIALES</t>
  </si>
  <si>
    <t>EDUCATION PHYSIQUE, PRATIQUES ET CULTURE SPORTIVES / LLCER - ANGLAIS</t>
  </si>
  <si>
    <t>ARTS - ARTS PLASTIQUES / LLCER - ESPAGNOL</t>
  </si>
  <si>
    <t>ARTS - ARTS PLASTIQUES / NUMÉRIQUE ET SCIENCES INFORMATIQUES</t>
  </si>
  <si>
    <t>ARTS - HISTOIRE DES ARTS / SCIENCES DE LA VIE ET DE LA TERRE</t>
  </si>
  <si>
    <t>ARTS - MUSIQUE / HUMANITÉS, LITTÉRATURE ET PHILOSOPHIE</t>
  </si>
  <si>
    <t>ARTS - MUSIQUE / MATHÉMATIQUES</t>
  </si>
  <si>
    <t>ARTS - THÉÂTRE / HUMANITÉS, LITTÉRATURE ET PHILOSOPHIE</t>
  </si>
  <si>
    <t>EDUCATION PHYSIQUE, PRATIQUES ET CULTURE SPORTIVES / LLCER - ANGLAIS MONDE CONTEMPORAIN</t>
  </si>
  <si>
    <t>EDUCATION PHYSIQUE, PRATIQUES ET CULTURE SPORTIVES / SCIENCES ÉCONOMIQUES ET SOCIALES</t>
  </si>
  <si>
    <t>LLCER - PORTUGAIS / SCIENCES ÉCONOMIQUES ET SOCIALES</t>
  </si>
  <si>
    <t>NUMÉRIQUE ET SCIENCES INFORMATIQUES / SCIENCES DE LA VIE ET DE LA TERRE</t>
  </si>
  <si>
    <t>ARTS - CINÉMA-AUDIOVISUEL / SCIENCES ÉCONOMIQUES ET SOCIALES</t>
  </si>
  <si>
    <t>ARTS - MUSIQUE / HISTOIRE-GÉOGRAPHIE, GÉOPOLITIQUE ET SCIENCES POLITIQUES</t>
  </si>
  <si>
    <t>ARTS - MUSIQUE / LLCER - ANGLAIS</t>
  </si>
  <si>
    <t>HISTOIRE-GÉOGRAPHIE, GÉOPOLITIQUE ET SCIENCES POLITIQUES / PHYSIQUE-CHIMIE</t>
  </si>
  <si>
    <t>HUMANITÉS, LITTÉRATURE ET PHILOSOPHIE / PHYSIQUE-CHIMIE</t>
  </si>
  <si>
    <t>SCIENCES DE L'INGÉNIEUR / SCIENCES DE LA VIE ET DE LA TERRE</t>
  </si>
  <si>
    <t>SCIENCES DE L'INGÉNIEUR / SCIENCES ÉCONOMIQUES ET SOCIALES</t>
  </si>
  <si>
    <t>ARTS - CINÉMA-AUDIOVISUEL / HISTOIRE-GÉOGRAPHIE, GÉOPOLITIQUE ET SCIENCES POLITIQUES</t>
  </si>
  <si>
    <t>ARTS - CINÉMA-AUDIOVISUEL / MATHÉMATIQUES</t>
  </si>
  <si>
    <t>ARTS - HISTOIRE DES ARTS / PHYSIQUE-CHIMIE</t>
  </si>
  <si>
    <t>ARTS - THÉÂTRE / MATHÉMATIQUES</t>
  </si>
  <si>
    <t>HUMANITÉS, LITTÉRATURE ET PHILOSOPHIE / NUMÉRIQUE ET SCIENCES INFORMATIQUES</t>
  </si>
  <si>
    <t>LLCER - ANGLAIS MONDE CONTEMPORAIN / PHYSIQUE-CHIMIE</t>
  </si>
  <si>
    <t>LLCER - PORTUGAIS / NUMÉRIQUE ET SCIENCES INFORMATIQUES</t>
  </si>
  <si>
    <t>ARTS - ARTS PLASTIQUES / EDUCATION PHYSIQUE, PRATIQUES ET CULTURE SPORTIVES</t>
  </si>
  <si>
    <t>ARTS - ARTS PLASTIQUES / PHYSIQUE-CHIMIE</t>
  </si>
  <si>
    <t>ARTS - ARTS PLASTIQUES / SCIENCES DE L'INGÉNIEUR</t>
  </si>
  <si>
    <t>ARTS - CINÉMA-AUDIOVISUEL / PHYSIQUE-CHIMIE</t>
  </si>
  <si>
    <t>ARTS - HISTOIRE DES ARTS / LLCER - ESPAGNOL</t>
  </si>
  <si>
    <t>ARTS - HISTOIRE DES ARTS / NUMÉRIQUE ET SCIENCES INFORMATIQUES</t>
  </si>
  <si>
    <t>ARTS - MUSIQUE / LLCER - ESPAGNOL</t>
  </si>
  <si>
    <t>ARTS - MUSIQUE / SCIENCES DE LA VIE ET DE LA TERRE</t>
  </si>
  <si>
    <t>ARTS - THÉÂTRE / LLCER - ANGLAIS MONDE CONTEMPORAIN</t>
  </si>
  <si>
    <t>ARTS - THÉÂTRE / NUMÉRIQUE ET SCIENCES INFORMATIQUES</t>
  </si>
  <si>
    <t>ARTS - THÉÂTRE / SCIENCES DE LA VIE ET DE LA TERRE</t>
  </si>
  <si>
    <t>EDUCATION PHYSIQUE, PRATIQUES ET CULTURE SPORTIVES / HUMANITÉS, LITTÉRATURE ET PHILOSOPHIE</t>
  </si>
  <si>
    <t>EDUCATION PHYSIQUE, PRATIQUES ET CULTURE SPORTIVES / NUMÉRIQUE ET SCIENCES INFORMATIQUES</t>
  </si>
  <si>
    <t>HISTOIRE-GÉOGRAPHIE, GÉOPOLITIQUE ET SCIENCES POLITIQUES / SCIENCES DE L'INGÉNIEUR</t>
  </si>
  <si>
    <t>HUMANITÉS, LITTÉRATURE ET PHILOSOPHIE / LLCA - LATIN</t>
  </si>
  <si>
    <t>LLCA - GREC / MATHÉMATIQUES</t>
  </si>
  <si>
    <t>LLCA - GREC / SCIENCES ÉCONOMIQUES ET SOCIALES</t>
  </si>
  <si>
    <t>LLCA - LATIN / LLCER - ESPAGNOL</t>
  </si>
  <si>
    <t>LLCER - ANGLAIS MONDE CONTEMPORAIN / SCIENCES DE L'INGÉNIEUR</t>
  </si>
  <si>
    <t>LLCER - ESPAGNOL / NUMÉRIQUE ET SCIENCES INFORMATIQUES</t>
  </si>
  <si>
    <t>ARTS - CINÉMA-AUDIOVISUEL / LLCER - ESPAGNOL</t>
  </si>
  <si>
    <t>ARTS - CINÉMA-AUDIOVISUEL / SCIENCES DE LA VIE ET DE LA TERRE</t>
  </si>
  <si>
    <t>ARTS - CINÉMA-AUDIOVISUEL / SCIENCES DE L'INGÉNIEUR</t>
  </si>
  <si>
    <t>ARTS - HISTOIRE DES ARTS / SCIENCES DE L'INGÉNIEUR</t>
  </si>
  <si>
    <t>ARTS - MUSIQUE / EDUCATION PHYSIQUE, PRATIQUES ET CULTURE SPORTIVES</t>
  </si>
  <si>
    <t>ARTS - MUSIQUE / NUMÉRIQUE ET SCIENCES INFORMATIQUES</t>
  </si>
  <si>
    <t>ARTS - MUSIQUE / PHYSIQUE-CHIMIE</t>
  </si>
  <si>
    <t>ARTS - THÉÂTRE / PHYSIQUE-CHIMIE</t>
  </si>
  <si>
    <t>HISTOIRE-GÉOGRAPHIE, GÉOPOLITIQUE ET SCIENCES POLITIQUES / LLCA - GREC</t>
  </si>
  <si>
    <t>HISTOIRE-GÉOGRAPHIE, GÉOPOLITIQUE ET SCIENCES POLITIQUES / LLCA - LATIN</t>
  </si>
  <si>
    <t>HISTOIRE-GÉOGRAPHIE, GÉOPOLITIQUE ET SCIENCES POLITIQUES / LLCER - PORTUGAIS</t>
  </si>
  <si>
    <t>HUMANITÉS, LITTÉRATURE ET PHILOSOPHIE / LLCA - GREC</t>
  </si>
  <si>
    <t>HUMANITÉS, LITTÉRATURE ET PHILOSOPHIE / SCIENCES DE L'INGÉNIEUR</t>
  </si>
  <si>
    <t>LLCA - GREC / LLCER - ANGLAIS</t>
  </si>
  <si>
    <t>LLCA - LATIN / LLCER - ANGLAIS</t>
  </si>
  <si>
    <t>LLCA - LATIN / MATHÉMATIQUES</t>
  </si>
  <si>
    <t>LLCA - LATIN / PHYSIQUE-CHIMIE</t>
  </si>
  <si>
    <t>LLCA - LATIN / SCIENCES ÉCONOMIQUES ET SOCIALES</t>
  </si>
  <si>
    <t>LLCER - ANGLAIS / SCIENCES DE L'INGÉNIEUR</t>
  </si>
  <si>
    <t>LLCER - ESPAGNOL / PHYSIQUE-CHIMIE</t>
  </si>
  <si>
    <t>LLCER - ESPAGNOL / SCIENCES DE L'INGÉNIEUR</t>
  </si>
  <si>
    <t>ARTS - DANSE / LLCER - ANGLAIS MONDE CONTEMPORAIN</t>
  </si>
  <si>
    <t>EDUCATION PHYSIQUE, PRATIQUES ET CULTURE SPORTIVES / SCIENCES DE L'INGÉNIEUR</t>
  </si>
  <si>
    <t>ARTS - DANSE / SCIENCES DE LA VIE ET DE LA TERRE</t>
  </si>
  <si>
    <t>EDUCATION PHYSIQUE, PRATIQUES ET CULTURE SPORTIVES / LLCER - ESPAGNOL</t>
  </si>
  <si>
    <t>ARTS - DANSE / HISTOIRE-GÉOGRAPHIE, GÉOPOLITIQUE ET SCIENCES POLITIQUES</t>
  </si>
  <si>
    <t>ARTS - DANSE / HUMANITÉS, LITTÉRATURE ET PHILOSOPHIE</t>
  </si>
  <si>
    <t>ARTS - DANSE / MATHÉMATIQUES</t>
  </si>
  <si>
    <t>ARTS - DANSE / SCIENCES ÉCONOMIQUES ET SOCIALES</t>
  </si>
  <si>
    <t>ARTS - MUSIQUE / SCIENCES DE L'INGÉNIEUR</t>
  </si>
  <si>
    <t>ARTS - THÉÂTRE / EDUCATION PHYSIQUE, PRATIQUES ET CULTURE SPORTIVES</t>
  </si>
  <si>
    <t>ARTS - ARTS PLASTIQUES / LLCA - LATIN</t>
  </si>
  <si>
    <t>LLCA - LATIN / SCIENCES DE LA VIE ET DE LA TERRE</t>
  </si>
  <si>
    <t>COMBINAISONS DEMANDÉES 
PAR ORDRE DÉCROISSANT (selon le nombre de demandes F+G)</t>
  </si>
  <si>
    <t xml:space="preserve">Nombre 
demandes </t>
  </si>
  <si>
    <t>Demandes F 
/ effectif F ayant demandé au moins 1 EDS (%)</t>
  </si>
  <si>
    <t>Demandes F
 / effectif F ayant demandé 3 EDS (%)</t>
  </si>
  <si>
    <t>Nombre
demandes</t>
  </si>
  <si>
    <t>Demandes G 
/ effectif G ayant demandé au moins 1 EDS (%)</t>
  </si>
  <si>
    <t>Demandes G
 / effectif G ayant demandé 3 EDS (%)</t>
  </si>
  <si>
    <t>Demandes F+G
 / effectif total ayant demandé au moins 1 EDS (%)</t>
  </si>
  <si>
    <t>Demandes F+G
 / effectif total ayant demandé 3 EDS (%)</t>
  </si>
  <si>
    <t>MATHÉMATIQUES / PHYSIQUE-CHIMIE / SCIENCES VIE &amp; TERRE</t>
  </si>
  <si>
    <t>HIST-GÉO. GÉOPOLITIQUE &amp; SC. POLITIQUES / HUMANITÉS, LITTÉRATURE ET PHILOSOPHIE / SC. ÉCONO. &amp; SOCIALES</t>
  </si>
  <si>
    <t>HIST-GÉO. GÉOPOLITIQUE &amp; SC. POLITIQUES / MATHÉMATIQUES / SC. ÉCONO. &amp; SOCIALES</t>
  </si>
  <si>
    <t>MATHÉMATIQUES / PHYSIQUE-CHIMIE / SC. ÉCONO. &amp; SOCIALES</t>
  </si>
  <si>
    <t>HIST-GÉO. GÉOPOLITIQUE &amp; SC. POLITIQUES / LANGUES, LITTÉRATURE &amp; CULTURES ÉTRANGÈRES - ANGLAIS / SC. ÉCONO. &amp; SOCIALES</t>
  </si>
  <si>
    <t>MATHÉMATIQUES / NUMÉRIQUE ET SCIENCES INFORMATIQUES / PHYSIQUE-CHIMIE</t>
  </si>
  <si>
    <t>MATHÉMATIQUES / PHYSIQUE-CHIMIE / SCIENCES INGENIEUR</t>
  </si>
  <si>
    <t>MATHÉMATIQUES / SC. ÉCONO. &amp; SOCIALES / SCIENCES VIE &amp; TERRE</t>
  </si>
  <si>
    <t>HIST-GÉO. GÉOPOLITIQUE &amp; SC. POLITIQUES / LANGUES, LITTÉRATURE &amp; CULTURES ÉTRANGÈRES - ANGLAIS MONDE CONTEMPORAIN / SC. ÉCONO. &amp; SOCIALES</t>
  </si>
  <si>
    <t>HIST-GÉO. GÉOPOLITIQUE &amp; SC. POLITIQUES / SC. ÉCONO. &amp; SOCIALES / SCIENCES VIE &amp; TERRE</t>
  </si>
  <si>
    <t>HIST-GÉO. GÉOPOLITIQUE &amp; SC. POLITIQUES / HUMANITÉS, LITTÉRATURE ET PHILOSOPHIE / LANGUES, LITTÉRATURE &amp; CULTURES ÉTRANGÈRES - ANGLAIS</t>
  </si>
  <si>
    <t>LANGUES, LITTÉRATURE &amp; CULTURES ÉTRANGÈRES - ANGLAIS / MATHÉMATIQUES / SC. ÉCONO. &amp; SOCIALES</t>
  </si>
  <si>
    <t>LANGUES, LITTÉRATURE &amp; CULTURES ÉTRANGÈRES - ANGLAIS MONDE CONTEMPORAIN / MATHÉMATIQUES / SC. ÉCONO. &amp; SOCIALES</t>
  </si>
  <si>
    <t>HUMANITÉS, LITTÉRATURE ET PHILOSOPHIE / LANGUES, LITTÉRATURE &amp; CULTURES ÉTRANGÈRES - ANGLAIS / SC. ÉCONO. &amp; SOCIALES</t>
  </si>
  <si>
    <t>LANGUES, LITTÉRATURE &amp; CULTURES ÉTRANGÈRES - ANGLAIS / MATHÉMATIQUES / PHYSIQUE-CHIMIE</t>
  </si>
  <si>
    <t>HUMANITÉS, LITTÉRATURE ET PHILOSOPHIE / SC. ÉCONO. &amp; SOCIALES / SCIENCES VIE &amp; TERRE</t>
  </si>
  <si>
    <t>LANGUES, LITTÉRATURE &amp; CULTURES ÉTRANGÈRES - ANGLAIS MONDE CONTEMPORAIN / MATHÉMATIQUES / PHYSIQUE-CHIMIE</t>
  </si>
  <si>
    <t>MATHÉMATIQUES / NUMÉRIQUE ET SCIENCES INFORMATIQUES / SCIENCES INGENIEUR</t>
  </si>
  <si>
    <t>HIST-GÉO. GÉOPOLITIQUE &amp; SC. POLITIQUES / MATHÉMATIQUES / PHYSIQUE-CHIMIE</t>
  </si>
  <si>
    <t>MATHÉMATIQUES / NUMÉRIQUE ET SCIENCES INFORMATIQUES / SC. ÉCONO. &amp; SOCIALES</t>
  </si>
  <si>
    <t>HUMANITÉS, LITTÉRATURE ET PHILOSOPHIE / LANGUES, LITTÉRATURE &amp; CULTURES ÉTRANGÈRES - ANGLAIS MONDE CONTEMPORAIN / SC. ÉCONO. &amp; SOCIALES</t>
  </si>
  <si>
    <t>HIST-GÉO. GÉOPOLITIQUE &amp; SC. POLITIQUES / HUMANITÉS, LITTÉRATURE ET PHILOSOPHIE / LANGUES, LITTÉRATURE &amp; CULTURES ÉTRANGÈRES - ANGLAIS MONDE CONTEMPORAIN</t>
  </si>
  <si>
    <t>LANGUES, LITTÉRATURE &amp; CULTURES ÉTRANGÈRES - ANGLAIS / SC. ÉCONO. &amp; SOCIALES / SCIENCES VIE &amp; TERRE</t>
  </si>
  <si>
    <t>LANGUES, LITTÉRATURE &amp; CULTURES ÉTRANGÈRES - ANGLAIS / MATHÉMATIQUES / SCIENCES VIE &amp; TERRE</t>
  </si>
  <si>
    <t>HIST-GÉO. GÉOPOLITIQUE &amp; SC. POLITIQUES / MATHÉMATIQUES / SCIENCES VIE &amp; TERRE</t>
  </si>
  <si>
    <t>HUMANITÉS, LITTÉRATURE ET PHILOSOPHIE / MATHÉMATIQUES / SC. ÉCONO. &amp; SOCIALES</t>
  </si>
  <si>
    <t>HIST-GÉO. GÉOPOLITIQUE &amp; SC. POLITIQUES / HUMANITÉS, LITTÉRATURE ET PHILOSOPHIE / SCIENCES VIE &amp; TERRE</t>
  </si>
  <si>
    <t>LANGUES, LITTÉRATURE &amp; CULTURES ÉTRANGÈRES - ANGLAIS MONDE CONTEMPORAIN / SC. ÉCONO. &amp; SOCIALES / SCIENCES VIE &amp; TERRE</t>
  </si>
  <si>
    <t>HIST-GÉO. GÉOPOLITIQUE &amp; SC. POLITIQUES / LANGUES, LITTÉRATURE &amp; CULTURES ÉTRANGÈRES - ESPAGNOL / SC. ÉCONO. &amp; SOCIALES</t>
  </si>
  <si>
    <t>HIST-GÉO. GÉOPOLITIQUE &amp; SC. POLITIQUES / HUMANITÉS, LITTÉRATURE ET PHILOSOPHIE / MATHÉMATIQUES</t>
  </si>
  <si>
    <t>ARTS PLASTIQUES / HUMANITÉS, LITTÉRATURE ET PHILOSOPHIE / LANGUES, LITTÉRATURE &amp; CULTURES ÉTRANGÈRES - ANGLAIS</t>
  </si>
  <si>
    <t>HIST-GÉO. GÉOPOLITIQUE &amp; SC. POLITIQUES / LANGUES, LITTÉRATURE &amp; CULTURES ÉTRANGÈRES - ANGLAIS / SCIENCES VIE &amp; TERRE</t>
  </si>
  <si>
    <t>LANGUES, LITTÉRATURE &amp; CULTURES ÉTRANGÈRES - ANGLAIS / MATHÉMATIQUES / NUMÉRIQUE ET SCIENCES INFORMATIQUES</t>
  </si>
  <si>
    <t>HUMANITÉS, LITTÉRATURE ET PHILOSOPHIE / LANGUES, LITTÉRATURE &amp; CULTURES ÉTRANGÈRES - ANGLAIS / SCIENCES VIE &amp; TERRE</t>
  </si>
  <si>
    <t>HIST-GÉO. GÉOPOLITIQUE &amp; SC. POLITIQUES / LANGUES, LITTÉRATURE &amp; CULTURES ÉTRANGÈRES - ANGLAIS / MATHÉMATIQUES</t>
  </si>
  <si>
    <t>LANGUES, LITTÉRATURE &amp; CULTURES ÉTRANGÈRES - ANGLAIS MONDE CONTEMPORAIN / MATHÉMATIQUES / NUMÉRIQUE ET SCIENCES INFORMATIQUES</t>
  </si>
  <si>
    <t>ARTS PLASTIQUES / MATHÉMATIQUES / PHYSIQUE-CHIMIE</t>
  </si>
  <si>
    <t>LANGUES, LITTÉRATURE &amp; CULTURES ÉTRANGÈRES - ANGLAIS MONDE CONTEMPORAIN / MATHÉMATIQUES / SCIENCES VIE &amp; TERRE</t>
  </si>
  <si>
    <t>PHYSIQUE-CHIMIE / SC. ÉCONO. &amp; SOCIALES / SCIENCES VIE &amp; TERRE</t>
  </si>
  <si>
    <t>ÉDUCATION PHYSIQUE, PRATIQUES ET CULTURE SPORTIVES / MATHÉMATIQUES / SCIENCES VIE &amp; TERRE</t>
  </si>
  <si>
    <t>ARTS PLASTIQUES / HIST-GÉO. GÉOPOLITIQUE &amp; SC. POLITIQUES / HUMANITÉS, LITTÉRATURE ET PHILOSOPHIE</t>
  </si>
  <si>
    <t>ARTS PLASTIQUES / HUMANITÉS, LITTÉRATURE ET PHILOSOPHIE / LANGUES, LITTÉRATURE &amp; CULTURES ÉTRANGÈRES - ANGLAIS MONDE CONTEMPORAIN</t>
  </si>
  <si>
    <t>HUMANITÉS, LITTÉRATURE ET PHILOSOPHIE / MATHÉMATIQUES / SCIENCES VIE &amp; TERRE</t>
  </si>
  <si>
    <t>LANGUES, LITTÉRATURE &amp; CULTURES ÉTRANGÈRES - ANGLAIS / PHYSIQUE-CHIMIE / SCIENCES VIE &amp; TERRE</t>
  </si>
  <si>
    <t>HUMANITÉS, LITTÉRATURE ET PHILOSOPHIE / LANGUES, LITTÉRATURE &amp; CULTURES ÉTRANGÈRES - ANGLAIS / MATHÉMATIQUES</t>
  </si>
  <si>
    <t>MATHÉMATIQUES / NUMÉRIQUE ET SCIENCES INFORMATIQUES / SCIENCES VIE &amp; TERRE</t>
  </si>
  <si>
    <t>ÉDUCATION PHYSIQUE, PRATIQUES ET CULTURE SPORTIVES / SC. ÉCONO. &amp; SOCIALES / SCIENCES VIE &amp; TERRE</t>
  </si>
  <si>
    <t>HIST-GÉO. GÉOPOLITIQUE &amp; SC. POLITIQUES / LANGUES, LITTÉRATURE &amp; CULTURES ÉTRANGÈRES - ANGLAIS MONDE CONTEMPORAIN / SCIENCES VIE &amp; TERRE</t>
  </si>
  <si>
    <t>ÉDUCATION PHYSIQUE, PRATIQUES ET CULTURE SPORTIVES / HIST-GÉO. GÉOPOLITIQUE &amp; SC. POLITIQUES / SC. ÉCONO. &amp; SOCIALES</t>
  </si>
  <si>
    <t>HUMANITÉS, LITTÉRATURE ET PHILOSOPHIE / MATHÉMATIQUES / PHYSIQUE-CHIMIE</t>
  </si>
  <si>
    <t>LANGUES, LITTÉRATURE &amp; CULTURES ÉTRANGÈRES - ESPAGNOL / SC. ÉCONO. &amp; SOCIALES / SCIENCES VIE &amp; TERRE</t>
  </si>
  <si>
    <t>MATHÉMATIQUES / SC. ÉCONO. &amp; SOCIALES / SCIENCES INGENIEUR</t>
  </si>
  <si>
    <t>ARTS PLASTIQUES / HIST-GÉO. GÉOPOLITIQUE &amp; SC. POLITIQUES / SC. ÉCONO. &amp; SOCIALES</t>
  </si>
  <si>
    <t>HIST-GÉO. GÉOPOLITIQUE &amp; SC. POLITIQUES / NUMÉRIQUE ET SCIENCES INFORMATIQUES / SC. ÉCONO. &amp; SOCIALES</t>
  </si>
  <si>
    <t>ARTS PLASTIQUES / HIST-GÉO. GÉOPOLITIQUE &amp; SC. POLITIQUES / LANGUES, LITTÉRATURE &amp; CULTURES ÉTRANGÈRES - ANGLAIS</t>
  </si>
  <si>
    <t>MATHÉMATIQUES / SCIENCES INGENIEUR / SCIENCES VIE &amp; TERRE</t>
  </si>
  <si>
    <t>HUMANITÉS, LITTÉRATURE ET PHILOSOPHIE / LANGUES, LITTÉRATURE &amp; CULTURES ÉTRANGÈRES - ANGLAIS MONDE CONTEMPORAIN / SCIENCES VIE &amp; TERRE</t>
  </si>
  <si>
    <t>ÉDUCATION PHYSIQUE, PRATIQUES ET CULTURE SPORTIVES / LANGUES, LITTÉRATURE &amp; CULTURES ÉTRANGÈRES - ANGLAIS / SC. ÉCONO. &amp; SOCIALES</t>
  </si>
  <si>
    <t>HIST-GÉO. GÉOPOLITIQUE &amp; SC. POLITIQUES / HISTOIRE DES ARTS / HUMANITÉS, LITTÉRATURE ET PHILOSOPHIE</t>
  </si>
  <si>
    <t>ÉDUCATION PHYSIQUE, PRATIQUES ET CULTURE SPORTIVES / HIST-GÉO. GÉOPOLITIQUE &amp; SC. POLITIQUES / SCIENCES VIE &amp; TERRE</t>
  </si>
  <si>
    <t>ÉDUCATION PHYSIQUE, PRATIQUES ET CULTURE SPORTIVES / PHYSIQUE-CHIMIE / SCIENCES VIE &amp; TERRE</t>
  </si>
  <si>
    <t>HISTOIRE DES ARTS / HUMANITÉS, LITTÉRATURE ET PHILOSOPHIE / LANGUES, LITTÉRATURE &amp; CULTURES ÉTRANGÈRES - ANGLAIS</t>
  </si>
  <si>
    <t>LANGUES, LITTÉRATURE &amp; CULTURES ÉTRANGÈRES - ANGLAIS / NUMÉRIQUE ET SCIENCES INFORMATIQUES / SC. ÉCONO. &amp; SOCIALES</t>
  </si>
  <si>
    <t>ARTS PLASTIQUES / MATHÉMATIQUES / SC. ÉCONO. &amp; SOCIALES</t>
  </si>
  <si>
    <t>HIST-GÉO. GÉOPOLITIQUE &amp; SC. POLITIQUES / PHYSIQUE-CHIMIE / SCIENCES VIE &amp; TERRE</t>
  </si>
  <si>
    <t>HIST-GÉO. GÉOPOLITIQUE &amp; SC. POLITIQUES / SC. ÉCONO. &amp; SOCIALES / THÉÂTRE</t>
  </si>
  <si>
    <t>ARTS PLASTIQUES / HUMANITÉS, LITTÉRATURE ET PHILOSOPHIE / SC. ÉCONO. &amp; SOCIALES</t>
  </si>
  <si>
    <t>ARTS PLASTIQUES / LANGUES, LITTÉRATURE &amp; CULTURES ÉTRANGÈRES - ANGLAIS / SC. ÉCONO. &amp; SOCIALES</t>
  </si>
  <si>
    <t>ARTS PLASTIQUES / MATHÉMATIQUES / SCIENCES VIE &amp; TERRE</t>
  </si>
  <si>
    <t>ÉDUCATION PHYSIQUE, PRATIQUES ET CULTURE SPORTIVES / MATHÉMATIQUES / SC. ÉCONO. &amp; SOCIALES</t>
  </si>
  <si>
    <t>HIST-GÉO. GÉOPOLITIQUE &amp; SC. POLITIQUES / HUMANITÉS, LITTÉRATURE ET PHILOSOPHIE / LANGUES, LITTÉRATURE &amp; CULTURES ÉTRANGÈRES - ESPAGNOL</t>
  </si>
  <si>
    <t>HISTOIRE DES ARTS / HUMANITÉS, LITTÉRATURE ET PHILOSOPHIE / SC. ÉCONO. &amp; SOCIALES</t>
  </si>
  <si>
    <t>ÉDUCATION PHYSIQUE, PRATIQUES ET CULTURE SPORTIVES / MATHÉMATIQUES / PHYSIQUE-CHIMIE</t>
  </si>
  <si>
    <t>HIST-GÉO. GÉOPOLITIQUE &amp; SC. POLITIQUES / HISTOIRE DES ARTS / LANGUES, LITTÉRATURE &amp; CULTURES ÉTRANGÈRES - ANGLAIS MONDE CONTEMPORAIN</t>
  </si>
  <si>
    <t>HIST-GÉO. GÉOPOLITIQUE &amp; SC. POLITIQUES / HUMANITÉS, LITTÉRATURE ET PHILOSOPHIE / THÉÂTRE</t>
  </si>
  <si>
    <t>HIST-GÉO. GÉOPOLITIQUE &amp; SC. POLITIQUES / LANGUES, LITTÉRATURE &amp; CULTURES ÉTRANGÈRES - ANGLAIS MONDE CONTEMPORAIN / MATHÉMATIQUES</t>
  </si>
  <si>
    <t>HUMANITÉS, LITTÉRATURE ET PHILOSOPHIE / PHYSIQUE-CHIMIE / SCIENCES VIE &amp; TERRE</t>
  </si>
  <si>
    <t>NUMÉRIQUE ET SCIENCES INFORMATIQUES / PHYSIQUE-CHIMIE / SCIENCES INGENIEUR</t>
  </si>
  <si>
    <t>ARTS PLASTIQUES / LANGUES, LITTÉRATURE &amp; CULTURES ÉTRANGÈRES - ANGLAIS / MATHÉMATIQUES</t>
  </si>
  <si>
    <t>ARTS PLASTIQUES / LANGUES, LITTÉRATURE &amp; CULTURES ÉTRANGÈRES - ANGLAIS / NUMÉRIQUE ET SCIENCES INFORMATIQUES</t>
  </si>
  <si>
    <t>CINÉMA-AUDIOVISUEL / HUMANITÉS, LITTÉRATURE ET PHILOSOPHIE / LANGUES, LITTÉRATURE &amp; CULTURES ÉTRANGÈRES - ANGLAIS</t>
  </si>
  <si>
    <t>HIST-GÉO. GÉOPOLITIQUE &amp; SC. POLITIQUES / HISTOIRE DES ARTS / SC. ÉCONO. &amp; SOCIALES</t>
  </si>
  <si>
    <t>HISTOIRE DES ARTS / LANGUES, LITTÉRATURE &amp; CULTURES ÉTRANGÈRES - ANGLAIS MONDE CONTEMPORAIN / SC. ÉCONO. &amp; SOCIALES</t>
  </si>
  <si>
    <t>HISTOIRE DES ARTS / MATHÉMATIQUES / PHYSIQUE-CHIMIE</t>
  </si>
  <si>
    <t>CINÉMA-AUDIOVISUEL / HIST-GÉO. GÉOPOLITIQUE &amp; SC. POLITIQUES / SC. ÉCONO. &amp; SOCIALES</t>
  </si>
  <si>
    <t>HIST-GÉO. GÉOPOLITIQUE &amp; SC. POLITIQUES / HUMANITÉS, LITTÉRATURE ET PHILOSOPHIE / MUSIQUE</t>
  </si>
  <si>
    <t>HIST-GÉO. GÉOPOLITIQUE &amp; SC. POLITIQUES / LANGUES, LITTÉRATURE &amp; CULTURES ÉTRANGÈRES - ESPAGNOL / SCIENCES VIE &amp; TERRE</t>
  </si>
  <si>
    <t>HIST-GÉO. GÉOPOLITIQUE &amp; SC. POLITIQUES / SC. ÉCONO. &amp; SOCIALES / SCIENCES INGENIEUR</t>
  </si>
  <si>
    <t>HISTOIRE DES ARTS / HUMANITÉS, LITTÉRATURE ET PHILOSOPHIE / LANGUES, LITTÉRATURE &amp; CULTURES ÉTRANGÈRES - ANGLAIS MONDE CONTEMPORAIN</t>
  </si>
  <si>
    <t>LANGUES, LITTÉRATURE &amp; CULTURES ÉTRANGÈRES - ANGLAIS MONDE CONTEMPORAIN / PHYSIQUE-CHIMIE / SCIENCES VIE &amp; TERRE</t>
  </si>
  <si>
    <t>LANGUES, LITTÉRATURE &amp; CULTURES ÉTRANGÈRES - ESPAGNOL / MATHÉMATIQUES / PHYSIQUE-CHIMIE</t>
  </si>
  <si>
    <t>ARTS PLASTIQUES / HUMANITÉS, LITTÉRATURE ET PHILOSOPHIE / MATHÉMATIQUES</t>
  </si>
  <si>
    <t>ARTS PLASTIQUES / HUMANITÉS, LITTÉRATURE ET PHILOSOPHIE / SCIENCES VIE &amp; TERRE</t>
  </si>
  <si>
    <t>ARTS PLASTIQUES / LANGUES, LITTÉRATURE &amp; CULTURES ÉTRANGÈRES - ANGLAIS / SCIENCES VIE &amp; TERRE</t>
  </si>
  <si>
    <t>ARTS PLASTIQUES / SC. ÉCONO. &amp; SOCIALES / SCIENCES VIE &amp; TERRE</t>
  </si>
  <si>
    <t>ÉDUCATION PHYSIQUE, PRATIQUES ET CULTURE SPORTIVES / LANGUES, LITTÉRATURE &amp; CULTURES ÉTRANGÈRES - ANGLAIS / SCIENCES VIE &amp; TERRE</t>
  </si>
  <si>
    <t>HIST-GÉO. GÉOPOLITIQUE &amp; SC. POLITIQUES / HISTOIRE DES ARTS / LANGUES, LITTÉRATURE &amp; CULTURES ÉTRANGÈRES - ANGLAIS</t>
  </si>
  <si>
    <t>HIST-GÉO. GÉOPOLITIQUE &amp; SC. POLITIQUES / MATHÉMATIQUES / NUMÉRIQUE ET SCIENCES INFORMATIQUES</t>
  </si>
  <si>
    <t>HIST-GÉO. GÉOPOLITIQUE &amp; SC. POLITIQUES / PHYSIQUE-CHIMIE / SC. ÉCONO. &amp; SOCIALES</t>
  </si>
  <si>
    <t>HISTOIRE DES ARTS / LANGUES, LITTÉRATURE &amp; CULTURES ÉTRANGÈRES - ANGLAIS / MATHÉMATIQUES</t>
  </si>
  <si>
    <t>HUMANITÉS, LITTÉRATURE ET PHILOSOPHIE / LANGUES, LITTÉRATURE &amp; CULTURES ÉTRANGÈRES - ANGLAIS MONDE CONTEMPORAIN / MATHÉMATIQUES</t>
  </si>
  <si>
    <t>HUMANITÉS, LITTÉRATURE ET PHILOSOPHIE / LANGUES, LITTÉRATURE &amp; CULTURES ÉTRANGÈRES - ESPAGNOL / SC. ÉCONO. &amp; SOCIALES</t>
  </si>
  <si>
    <t>LANGUES, LITTÉRATURE &amp; CULTURES ÉTRANGÈRES - ANGLAIS / MATHÉMATIQUES / SCIENCES INGENIEUR</t>
  </si>
  <si>
    <t>NUMÉRIQUE ET SCIENCES INFORMATIQUES / SC. ÉCONO. &amp; SOCIALES / SCIENCES INGENIEUR</t>
  </si>
  <si>
    <t>ARTS PLASTIQUES / HIST-GÉO. GÉOPOLITIQUE &amp; SC. POLITIQUES / LANGUES, LITTÉRATURE &amp; CULTURES ÉTRANGÈRES - ANGLAIS MONDE CONTEMPORAIN</t>
  </si>
  <si>
    <t>ARTS PLASTIQUES / HIST-GÉO. GÉOPOLITIQUE &amp; SC. POLITIQUES / SCIENCES VIE &amp; TERRE</t>
  </si>
  <si>
    <t>ARTS PLASTIQUES / LANGUES, LITTÉRATURE &amp; CULTURES ÉTRANGÈRES - ANGLAIS MONDE CONTEMPORAIN / SC. ÉCONO. &amp; SOCIALES</t>
  </si>
  <si>
    <t>ARTS PLASTIQUES / MATHÉMATIQUES / NUMÉRIQUE ET SCIENCES INFORMATIQUES</t>
  </si>
  <si>
    <t>HIST-GÉO. GÉOPOLITIQUE &amp; SC. POLITIQUES / LANGUES, LITTÉRATURE &amp; CULTURES ÉTRANGÈRES - ESPAGNOL / MATHÉMATIQUES</t>
  </si>
  <si>
    <t>HUMANITÉS, LITTÉRATURE ET PHILOSOPHIE / LANGUES, LITTÉRATURE &amp; CULTURES ÉTRANGÈRES - ANGLAIS / MUSIQUE</t>
  </si>
  <si>
    <t>LANGUES, LITTÉRATURE &amp; CULTURES ÉTRANGÈRES - ESPAGNOL / MATHÉMATIQUES / SCIENCES VIE &amp; TERRE</t>
  </si>
  <si>
    <t>NUMÉRIQUE ET SCIENCES INFORMATIQUES / SC. ÉCONO. &amp; SOCIALES / SCIENCES VIE &amp; TERRE</t>
  </si>
  <si>
    <t>ARTS PLASTIQUES / HIST-GÉO. GÉOPOLITIQUE &amp; SC. POLITIQUES / MATHÉMATIQUES</t>
  </si>
  <si>
    <t>ARTS PLASTIQUES / LANGUES, LITTÉRATURE &amp; CULTURES ÉTRANGÈRES - ANGLAIS MONDE CONTEMPORAIN / MATHÉMATIQUES</t>
  </si>
  <si>
    <t>ARTS PLASTIQUES / LANGUES, LITTÉRATURE &amp; CULTURES ÉTRANGÈRES - ANGLAIS MONDE CONTEMPORAIN / SCIENCES VIE &amp; TERRE</t>
  </si>
  <si>
    <t>ÉDUCATION PHYSIQUE, PRATIQUES ET CULTURE SPORTIVES / HIST-GÉO. GÉOPOLITIQUE &amp; SC. POLITIQUES / LANGUES, LITTÉRATURE &amp; CULTURES ÉTRANGÈRES - ANGLAIS</t>
  </si>
  <si>
    <t>ÉDUCATION PHYSIQUE, PRATIQUES ET CULTURE SPORTIVES / LANGUES, LITTÉRATURE &amp; CULTURES ÉTRANGÈRES - ANGLAIS MONDE CONTEMPORAIN / SC. ÉCONO. &amp; SOCIALES</t>
  </si>
  <si>
    <t>HIST-GÉO. GÉOPOLITIQUE &amp; SC. POLITIQUES / LANGUES, LITTÉRATURE &amp; CULTURES ÉTRANGÈRES - ANGLAIS / PHYSIQUE-CHIMIE</t>
  </si>
  <si>
    <t>HUMANITÉS, LITTÉRATURE ET PHILOSOPHIE / LANGUES, LITTÉRATURE &amp; CULTURES ÉTRANGÈRES - ANGLAIS / THÉÂTRE</t>
  </si>
  <si>
    <t>HUMANITÉS, LITTÉRATURE ET PHILOSOPHIE / LANGUES, LITTÉRATURE &amp; CULTURES ÉTRANGÈRES - ESPAGNOL / SCIENCES VIE &amp; TERRE</t>
  </si>
  <si>
    <t>LANGUES, LITTÉRATURE &amp; CULTURES ÉTRANGÈRES - ANGLAIS MONDE CONTEMPORAIN / MATHÉMATIQUES / SCIENCES INGENIEUR</t>
  </si>
  <si>
    <t>LANGUES, LITTÉRATURE &amp; CULTURES ÉTRANGÈRES - ANGLAIS MONDE CONTEMPORAIN / NUMÉRIQUE ET SCIENCES INFORMATIQUES / SC. ÉCONO. &amp; SOCIALES</t>
  </si>
  <si>
    <t>LANGUES, LITTÉRATURE &amp; CULTURES ÉTRANGÈRES - ANGLAIS / NUMÉRIQUE ET SCIENCES INFORMATIQUES / SCIENCES VIE &amp; TERRE</t>
  </si>
  <si>
    <t>LANGUES, LITTÉRATURE &amp; CULTURES ÉTRANGÈRES - ANGLAIS / PHYSIQUE-CHIMIE / SC. ÉCONO. &amp; SOCIALES</t>
  </si>
  <si>
    <t>NUMÉRIQUE ET SCIENCES INFORMATIQUES / PHYSIQUE-CHIMIE / SCIENCES VIE &amp; TERRE</t>
  </si>
  <si>
    <t>CINÉMA-AUDIOVISUEL / HIST-GÉO. GÉOPOLITIQUE &amp; SC. POLITIQUES / HUMANITÉS, LITTÉRATURE ET PHILOSOPHIE</t>
  </si>
  <si>
    <t>CINÉMA-AUDIOVISUEL / MATHÉMATIQUES / PHYSIQUE-CHIMIE</t>
  </si>
  <si>
    <t>ÉDUCATION PHYSIQUE, PRATIQUES ET CULTURE SPORTIVES / HIST-GÉO. GÉOPOLITIQUE &amp; SC. POLITIQUES / MATHÉMATIQUES</t>
  </si>
  <si>
    <t>ÉDUCATION PHYSIQUE, PRATIQUES ET CULTURE SPORTIVES / HUMANITÉS, LITTÉRATURE ET PHILOSOPHIE / SC. ÉCONO. &amp; SOCIALES</t>
  </si>
  <si>
    <t>HISTOIRE DES ARTS / SC. ÉCONO. &amp; SOCIALES / SCIENCES VIE &amp; TERRE</t>
  </si>
  <si>
    <t>HUMANITÉS, LITTÉRATURE ET PHILOSOPHIE / NUMÉRIQUE ET SCIENCES INFORMATIQUES / SC. ÉCONO. &amp; SOCIALES</t>
  </si>
  <si>
    <t>LANGUES, LITTÉRATURE &amp; CULTURES ÉTRANGÈRES - ANGLAIS / SC. ÉCONO. &amp; SOCIALES / SCIENCES INGENIEUR</t>
  </si>
  <si>
    <t>LANGUES, LITTÉRATURE &amp; CULTURES ÉTRANGÈRES - ESPAGNOL / PHYSIQUE-CHIMIE / SCIENCES VIE &amp; TERRE</t>
  </si>
  <si>
    <t>ARTS PLASTIQUES / PHYSIQUE-CHIMIE / SCIENCES VIE &amp; TERRE</t>
  </si>
  <si>
    <t>CINÉMA-AUDIOVISUEL / HUMANITÉS, LITTÉRATURE ET PHILOSOPHIE / LANGUES, LITTÉRATURE &amp; CULTURES ÉTRANGÈRES - ANGLAIS MONDE CONTEMPORAIN</t>
  </si>
  <si>
    <t>ÉDUCATION PHYSIQUE, PRATIQUES ET CULTURE SPORTIVES / HIST-GÉO. GÉOPOLITIQUE &amp; SC. POLITIQUES / LANGUES, LITTÉRATURE &amp; CULTURES ÉTRANGÈRES - ANGLAIS MONDE CONTEMPORAIN</t>
  </si>
  <si>
    <t>ÉDUCATION PHYSIQUE, PRATIQUES ET CULTURE SPORTIVES / LANGUES, LITTÉRATURE &amp; CULTURES ÉTRANGÈRES - ANGLAIS / MATHÉMATIQUES</t>
  </si>
  <si>
    <t>ÉDUCATION PHYSIQUE, PRATIQUES ET CULTURE SPORTIVES / NUMÉRIQUE ET SCIENCES INFORMATIQUES / SCIENCES INGENIEUR</t>
  </si>
  <si>
    <t>HIST-GÉO. GÉOPOLITIQUE &amp; SC. POLITIQUES / HUMANITÉS, LITTÉRATURE ET PHILOSOPHIE / PHYSIQUE-CHIMIE</t>
  </si>
  <si>
    <t>HIST-GÉO. GÉOPOLITIQUE &amp; SC. POLITIQUES / NUMÉRIQUE ET SCIENCES INFORMATIQUES / SCIENCES VIE &amp; TERRE</t>
  </si>
  <si>
    <t>HUMANITÉS, LITTÉRATURE ET PHILOSOPHIE / LANGUES, LITTÉRATURE &amp; CULTURES ÉTRANGÈRES - ANGLAIS / NUMÉRIQUE ET SCIENCES INFORMATIQUES</t>
  </si>
  <si>
    <t>LANGUES, LITTÉRATURE &amp; CULTURES ÉTRANGÈRES - ESPAGNOL / MATHÉMATIQUES / SC. ÉCONO. &amp; SOCIALES</t>
  </si>
  <si>
    <t>SC. ÉCONO. &amp; SOCIALES / SCIENCES INGENIEUR / SCIENCES VIE &amp; TERRE</t>
  </si>
  <si>
    <t>ARTS PLASTIQUES / MATHÉMATIQUES / SCIENCES INGENIEUR</t>
  </si>
  <si>
    <t>ARTS PLASTIQUES / NUMÉRIQUE ET SCIENCES INFORMATIQUES / SCIENCES VIE &amp; TERRE</t>
  </si>
  <si>
    <t>BIOLOGIE-ÉCOLOGIE / MATHÉMATIQUES / PHYSIQUE-CHIMIE</t>
  </si>
  <si>
    <t>CINÉMA-AUDIOVISUEL / MATHÉMATIQUES / SCIENCES INGENIEUR</t>
  </si>
  <si>
    <t>CINÉMA-AUDIOVISUEL / SC. ÉCONO. &amp; SOCIALES / SCIENCES VIE &amp; TERRE</t>
  </si>
  <si>
    <t>ÉDUCATION PHYSIQUE, PRATIQUES ET CULTURE SPORTIVES / HIST-GÉO. GÉOPOLITIQUE &amp; SC. POLITIQUES / HUMANITÉS, LITTÉRATURE ET PHILOSOPHIE</t>
  </si>
  <si>
    <t>ÉDUCATION PHYSIQUE, PRATIQUES ET CULTURE SPORTIVES / HUMANITÉS, LITTÉRATURE ET PHILOSOPHIE / SCIENCES VIE &amp; TERRE</t>
  </si>
  <si>
    <t>ÉDUCATION PHYSIQUE, PRATIQUES ET CULTURE SPORTIVES / NUMÉRIQUE ET SCIENCES INFORMATIQUES / SC. ÉCONO. &amp; SOCIALES</t>
  </si>
  <si>
    <t>HIST-GÉO. GÉOPOLITIQUE &amp; SC. POLITIQUES / HISTOIRE DES ARTS / SCIENCES VIE &amp; TERRE</t>
  </si>
  <si>
    <t>HIST-GÉO. GÉOPOLITIQUE &amp; SC. POLITIQUES / LANGUES, LITTÉRATURE &amp; CULTURES ÉTRANGÈRES - ANGLAIS / MUSIQUE</t>
  </si>
  <si>
    <t>HIST-GÉO. GÉOPOLITIQUE &amp; SC. POLITIQUES / LANGUES, LITTÉRATURE &amp; CULTURES ÉTRANGÈRES - ANGLAIS / SCIENCES INGENIEUR</t>
  </si>
  <si>
    <t>HIST-GÉO. GÉOPOLITIQUE &amp; SC. POLITIQUES / LANGUES, LITTÉRATURE &amp; CULTURES ÉTRANGÈRES - ANGLAIS / THÉÂTRE</t>
  </si>
  <si>
    <t>HISTOIRE DES ARTS / LANGUES, LITTÉRATURE &amp; CULTURES ÉTRANGÈRES - ANGLAIS MONDE CONTEMPORAIN / MATHÉMATIQUES</t>
  </si>
  <si>
    <t>HISTOIRE DES ARTS / LANGUES, LITTÉRATURE &amp; CULTURES ÉTRANGÈRES - ANGLAIS / SC. ÉCONO. &amp; SOCIALES</t>
  </si>
  <si>
    <t>HUMANITÉS, LITTÉRATURE ET PHILOSOPHIE / LANGUES, LITTÉRATURE &amp; CULTURES ÉTRANGÈRES - ANGLAIS / LITTÉRATURE ET LCA - LATIN</t>
  </si>
  <si>
    <t>HUMANITÉS, LITTÉRATURE ET PHILOSOPHIE / LANGUES, LITTÉRATURE &amp; CULTURES ÉTRANGÈRES - ANGLAIS MONDE CONTEMPORAIN / NUMÉRIQUE ET SCIENCES INFORMATIQUES</t>
  </si>
  <si>
    <t>LANGUES, LITTÉRATURE &amp; CULTURES ÉTRANGÈRES - ANGLAIS MONDE CONTEMPORAIN / NUMÉRIQUE ET SCIENCES INFORMATIQUES / SCIENCES INGENIEUR</t>
  </si>
  <si>
    <t>LANGUES, LITTÉRATURE &amp; CULTURES ÉTRANGÈRES - ANGLAIS / SC. ÉCONO. &amp; SOCIALES / THÉÂTRE</t>
  </si>
  <si>
    <t>MATHÉMATIQUES / MUSIQUE / PHYSIQUE-CHIMIE</t>
  </si>
  <si>
    <t>MATHÉMATIQUES / MUSIQUE / SCIENCES VIE &amp; TERRE</t>
  </si>
  <si>
    <t>ARTS PLASTIQUES / HUMANITÉS, LITTÉRATURE ET PHILOSOPHIE / LANGUES, LITTÉRATURE &amp; CULTURES ÉTRANGÈRES - ESPAGNOL</t>
  </si>
  <si>
    <t>ARTS PLASTIQUES / LANGUES, LITTÉRATURE &amp; CULTURES ÉTRANGÈRES - ANGLAIS MONDE CONTEMPORAIN / NUMÉRIQUE ET SCIENCES INFORMATIQUES</t>
  </si>
  <si>
    <t>CINÉMA-AUDIOVISUEL / HIST-GÉO. GÉOPOLITIQUE &amp; SC. POLITIQUES / LANGUES, LITTÉRATURE &amp; CULTURES ÉTRANGÈRES - ANGLAIS</t>
  </si>
  <si>
    <t>CINÉMA-AUDIOVISUEL / HIST-GÉO. GÉOPOLITIQUE &amp; SC. POLITIQUES / LANGUES, LITTÉRATURE &amp; CULTURES ÉTRANGÈRES - ANGLAIS MONDE CONTEMPORAIN</t>
  </si>
  <si>
    <t>CINÉMA-AUDIOVISUEL / HUMANITÉS, LITTÉRATURE ET PHILOSOPHIE / SC. ÉCONO. &amp; SOCIALES</t>
  </si>
  <si>
    <t>CINÉMA-AUDIOVISUEL / LANGUES, LITTÉRATURE &amp; CULTURES ÉTRANGÈRES - ANGLAIS / SC. ÉCONO. &amp; SOCIALES</t>
  </si>
  <si>
    <t>CINÉMA-AUDIOVISUEL / LANGUES, LITTÉRATURE &amp; CULTURES ÉTRANGÈRES - ANGLAIS / SCIENCES VIE &amp; TERRE</t>
  </si>
  <si>
    <t>CINÉMA-AUDIOVISUEL / LANGUES, LITTÉRATURE &amp; CULTURES ÉTRANGÈRES - ESPAGNOL / SC. ÉCONO. &amp; SOCIALES</t>
  </si>
  <si>
    <t>ÉDUCATION PHYSIQUE, PRATIQUES ET CULTURE SPORTIVES / LANGUES, LITTÉRATURE &amp; CULTURES ÉTRANGÈRES - ANGLAIS MONDE CONTEMPORAIN / MATHÉMATIQUES</t>
  </si>
  <si>
    <t>ÉDUCATION PHYSIQUE, PRATIQUES ET CULTURE SPORTIVES / LANGUES, LITTÉRATURE &amp; CULTURES ÉTRANGÈRES - ANGLAIS MONDE CONTEMPORAIN / SCIENCES VIE &amp; TERRE</t>
  </si>
  <si>
    <t>ÉDUCATION PHYSIQUE, PRATIQUES ET CULTURE SPORTIVES / MATHÉMATIQUES / NUMÉRIQUE ET SCIENCES INFORMATIQUES</t>
  </si>
  <si>
    <t>ÉDUCATION PHYSIQUE, PRATIQUES ET CULTURE SPORTIVES / MATHÉMATIQUES / SCIENCES INGENIEUR</t>
  </si>
  <si>
    <t>HIST-GÉO. GÉOPOLITIQUE &amp; SC. POLITIQUES / HISTOIRE DES ARTS / MATHÉMATIQUES</t>
  </si>
  <si>
    <t>HIST-GÉO. GÉOPOLITIQUE &amp; SC. POLITIQUES / HUMANITÉS, LITTÉRATURE ET PHILOSOPHIE / NUMÉRIQUE ET SCIENCES INFORMATIQUES</t>
  </si>
  <si>
    <t>HIST-GÉO. GÉOPOLITIQUE &amp; SC. POLITIQUES / LANGUES, LITTÉRATURE &amp; CULTURES ÉTRANGÈRES - ANGLAIS MONDE CONTEMPORAIN / MUSIQUE</t>
  </si>
  <si>
    <t>HIST-GÉO. GÉOPOLITIQUE &amp; SC. POLITIQUES / LANGUES, LITTÉRATURE &amp; CULTURES ÉTRANGÈRES - ANGLAIS MONDE CONTEMPORAIN / NUMÉRIQUE ET SCIENCES INFORMATIQUES</t>
  </si>
  <si>
    <t>HIST-GÉO. GÉOPOLITIQUE &amp; SC. POLITIQUES / LANGUES, LITTÉRATURE &amp; CULTURES ÉTRANGÈRES - ANGLAIS / NUMÉRIQUE ET SCIENCES INFORMATIQUES</t>
  </si>
  <si>
    <t>HIST-GÉO. GÉOPOLITIQUE &amp; SC. POLITIQUES / LANGUES, LITTÉRATURE &amp; CULTURES ÉTRANGÈRES - ESPAGNOL / NUMÉRIQUE ET SCIENCES INFORMATIQUES</t>
  </si>
  <si>
    <t>HIST-GÉO. GÉOPOLITIQUE &amp; SC. POLITIQUES / MATHÉMATIQUES / SCIENCES INGENIEUR</t>
  </si>
  <si>
    <t>HISTOIRE DES ARTS / MATHÉMATIQUES / SCIENCES INGENIEUR</t>
  </si>
  <si>
    <t>HUMANITÉS, LITTÉRATURE ET PHILOSOPHIE / LANGUES, LITTÉRATURE &amp; CULTURES ÉTRANGÈRES - ANGLAIS MONDE CONTEMPORAIN / MUSIQUE</t>
  </si>
  <si>
    <t>HUMANITÉS, LITTÉRATURE ET PHILOSOPHIE / MUSIQUE / SC. ÉCONO. &amp; SOCIALES</t>
  </si>
  <si>
    <t>LANGUES, LITTÉRATURE &amp; CULTURES ÉTRANGÈRES - ANGLAIS MONDE CONTEMPORAIN / MUSIQUE / SC. ÉCONO. &amp; SOCIALES</t>
  </si>
  <si>
    <t>LANGUES, LITTÉRATURE &amp; CULTURES ÉTRANGÈRES - ANGLAIS MONDE CONTEMPORAIN / PHYSIQUE-CHIMIE / SC. ÉCONO. &amp; SOCIALES</t>
  </si>
  <si>
    <t>LANGUES, LITTÉRATURE &amp; CULTURES ÉTRANGÈRES - ANGLAIS / NUMÉRIQUE ET SCIENCES INFORMATIQUES / SCIENCES INGENIEUR</t>
  </si>
  <si>
    <t>LANGUES, LITTÉRATURE &amp; CULTURES ÉTRANGÈRES - ESPAGNOL / NUMÉRIQUE ET SCIENCES INFORMATIQUES / SCIENCES VIE &amp; TERRE</t>
  </si>
  <si>
    <t>NUMÉRIQUE ET SCIENCES INFORMATIQUES / PHYSIQUE-CHIMIE / SC. ÉCONO. &amp; SOCIALES</t>
  </si>
  <si>
    <t>PHYSIQUE-CHIMIE / SCIENCES INGENIEUR / SCIENCES VIE &amp; TERRE</t>
  </si>
  <si>
    <t>ARTS PLASTIQUES / HIST-GÉO. GÉOPOLITIQUE &amp; SC. POLITIQUES / LANGUES, LITTÉRATURE &amp; CULTURES ÉTRANGÈRES - ESPAGNOL</t>
  </si>
  <si>
    <t>ARTS PLASTIQUES / HIST-GÉO. GÉOPOLITIQUE &amp; SC. POLITIQUES / NUMÉRIQUE ET SCIENCES INFORMATIQUES</t>
  </si>
  <si>
    <t>ARTS PLASTIQUES / NUMÉRIQUE ET SCIENCES INFORMATIQUES / SC. ÉCONO. &amp; SOCIALES</t>
  </si>
  <si>
    <t>BIOLOGIE-ÉCOLOGIE / ÉDUCATION PHYSIQUE, PRATIQUES ET CULTURE SPORTIVES / SCIENCES VIE &amp; TERRE</t>
  </si>
  <si>
    <t>CINÉMA-AUDIOVISUEL / ÉDUCATION PHYSIQUE, PRATIQUES ET CULTURE SPORTIVES / PHYSIQUE-CHIMIE</t>
  </si>
  <si>
    <t>CINÉMA-AUDIOVISUEL / HUMANITÉS, LITTÉRATURE ET PHILOSOPHIE / SCIENCES VIE &amp; TERRE</t>
  </si>
  <si>
    <t>CINÉMA-AUDIOVISUEL / LANGUES, LITTÉRATURE &amp; CULTURES ÉTRANGÈRES - ANGLAIS / MATHÉMATIQUES</t>
  </si>
  <si>
    <t>CINÉMA-AUDIOVISUEL / LANGUES, LITTÉRATURE &amp; CULTURES ÉTRANGÈRES - ANGLAIS MONDE CONTEMPORAIN / SC. ÉCONO. &amp; SOCIALES</t>
  </si>
  <si>
    <t>CINÉMA-AUDIOVISUEL / SC. ÉCONO. &amp; SOCIALES / SCIENCES INGENIEUR</t>
  </si>
  <si>
    <t>ÉDUCATION PHYSIQUE, PRATIQUES ET CULTURE SPORTIVES / LANGUES, LITTÉRATURE &amp; CULTURES ÉTRANGÈRES - ESPAGNOL / SC. ÉCONO. &amp; SOCIALES</t>
  </si>
  <si>
    <t>ÉDUCATION PHYSIQUE, PRATIQUES ET CULTURE SPORTIVES / NUMÉRIQUE ET SCIENCES INFORMATIQUES / PHYSIQUE-CHIMIE</t>
  </si>
  <si>
    <t>ÉDUCATION PHYSIQUE, PRATIQUES ET CULTURE SPORTIVES / NUMÉRIQUE ET SCIENCES INFORMATIQUES / SCIENCES VIE &amp; TERRE</t>
  </si>
  <si>
    <t>ÉDUCATION PHYSIQUE, PRATIQUES ET CULTURE SPORTIVES / PHYSIQUE-CHIMIE / SC. ÉCONO. &amp; SOCIALES</t>
  </si>
  <si>
    <t>HIST-GÉO. GÉOPOLITIQUE &amp; SC. POLITIQUES / HUMANITÉS, LITTÉRATURE ET PHILOSOPHIE / LITTÉRATURE ET LCA - GREC</t>
  </si>
  <si>
    <t>HIST-GÉO. GÉOPOLITIQUE &amp; SC. POLITIQUES / HUMANITÉS, LITTÉRATURE ET PHILOSOPHIE / LITTÉRATURE ET LCA - LATIN</t>
  </si>
  <si>
    <t>HIST-GÉO. GÉOPOLITIQUE &amp; SC. POLITIQUES / LANGUES, LITTÉRATURE &amp; CULTURES ÉTRANGÈRES - ANGLAIS MONDE CONTEMPORAIN / PHYSIQUE-CHIMIE</t>
  </si>
  <si>
    <t>HIST-GÉO. GÉOPOLITIQUE &amp; SC. POLITIQUES / LANGUES, LITTÉRATURE &amp; CULTURES ÉTRANGÈRES - ANGLAIS MONDE CONTEMPORAIN / THÉÂTRE</t>
  </si>
  <si>
    <t>HIST-GÉO. GÉOPOLITIQUE &amp; SC. POLITIQUES / MUSIQUE / SC. ÉCONO. &amp; SOCIALES</t>
  </si>
  <si>
    <t>HIST-GÉO. GÉOPOLITIQUE &amp; SC. POLITIQUES / MUSIQUE / SCIENCES VIE &amp; TERRE</t>
  </si>
  <si>
    <t>HIST-GÉO. GÉOPOLITIQUE &amp; SC. POLITIQUES / SCIENCES VIE &amp; TERRE / THÉÂTRE</t>
  </si>
  <si>
    <t>HISTOIRE DES ARTS / HUMANITÉS, LITTÉRATURE ET PHILOSOPHIE / MATHÉMATIQUES</t>
  </si>
  <si>
    <t>HISTOIRE DES ARTS / LANGUES, LITTÉRATURE &amp; CULTURES ÉTRANGÈRES - ANGLAIS / NUMÉRIQUE ET SCIENCES INFORMATIQUES</t>
  </si>
  <si>
    <t>HISTOIRE DES ARTS / LANGUES, LITTÉRATURE &amp; CULTURES ÉTRANGÈRES - ANGLAIS / SCIENCES VIE &amp; TERRE</t>
  </si>
  <si>
    <t>HISTOIRE DES ARTS / MATHÉMATIQUES / NUMÉRIQUE ET SCIENCES INFORMATIQUES</t>
  </si>
  <si>
    <t>HISTOIRE DES ARTS / MATHÉMATIQUES / SC. ÉCONO. &amp; SOCIALES</t>
  </si>
  <si>
    <t>HUMANITÉS, LITTÉRATURE ET PHILOSOPHIE / LANGUES, LITTÉRATURE &amp; CULTURES ÉTRANGÈRES - ANGLAIS / LITTÉRATURE ET LCA - GREC</t>
  </si>
  <si>
    <t>HUMANITÉS, LITTÉRATURE ET PHILOSOPHIE / LANGUES, LITTÉRATURE &amp; CULTURES ÉTRANGÈRES - ANGLAIS MONDE CONTEMPORAIN / PHYSIQUE-CHIMIE</t>
  </si>
  <si>
    <t>HUMANITÉS, LITTÉRATURE ET PHILOSOPHIE / LANGUES, LITTÉRATURE &amp; CULTURES ÉTRANGÈRES - ESPAGNOL / MATHÉMATIQUES</t>
  </si>
  <si>
    <t>HUMANITÉS, LITTÉRATURE ET PHILOSOPHIE / LANGUES, LITTÉRATURE &amp; CULTURES ÉTRANGÈRES - ESPAGNOL / MUSIQUE</t>
  </si>
  <si>
    <t>HUMANITÉS, LITTÉRATURE ET PHILOSOPHIE / MATHÉMATIQUES / NUMÉRIQUE ET SCIENCES INFORMATIQUES</t>
  </si>
  <si>
    <t>HUMANITÉS, LITTÉRATURE ET PHILOSOPHIE / SC. ÉCONO. &amp; SOCIALES / SCIENCES INGENIEUR</t>
  </si>
  <si>
    <t>LANGUES, LITTÉRATURE &amp; CULTURES ÉTRANGÈRES - ANGLAIS MONDE CONTEMPORAIN / NUMÉRIQUE ET SCIENCES INFORMATIQUES / PHYSIQUE-CHIMIE</t>
  </si>
  <si>
    <t>LANGUES, LITTÉRATURE &amp; CULTURES ÉTRANGÈRES - ANGLAIS MONDE CONTEMPORAIN / NUMÉRIQUE ET SCIENCES INFORMATIQUES / SCIENCES VIE &amp; TERRE</t>
  </si>
  <si>
    <t>LANGUES, LITTÉRATURE &amp; CULTURES ÉTRANGÈRES - ANGLAIS MONDE CONTEMPORAIN / SC. ÉCONO. &amp; SOCIALES / THÉÂTRE</t>
  </si>
  <si>
    <t>LANGUES, LITTÉRATURE &amp; CULTURES ÉTRANGÈRES - ESPAGNOL / MATHÉMATIQUES / MUSIQUE</t>
  </si>
  <si>
    <t>LANGUES, LITTÉRATURE &amp; CULTURES ÉTRANGÈRES - ESPAGNOL / PHYSIQUE-CHIMIE / SC. ÉCONO. &amp; SOCIALES</t>
  </si>
  <si>
    <t>LANGUES, LITTÉRATURE &amp; CULTURES ÉTRANGÈRES - PORTUGAIS / MATHÉMATIQUES / SC. ÉCONO. &amp; SOCIALES</t>
  </si>
  <si>
    <t>MATHÉMATIQUES / MUSIQUE / SC. ÉCONO. &amp; SOCIALES</t>
  </si>
  <si>
    <t>MUSIQUE / PHYSIQUE-CHIMIE / SCIENCES VIE &amp; TERRE</t>
  </si>
  <si>
    <t>NUMÉRIQUE ET SCIENCES INFORMATIQUES / SCIENCES INGENIEUR / SCIENCES VIE &amp; TERRE</t>
  </si>
  <si>
    <t>PHYSIQUE-CHIMIE / SC. ÉCONO. &amp; SOCIALES / SCIENCES INGENIEUR</t>
  </si>
  <si>
    <t>SC. ÉCONO. &amp; SOCIALES / SCIENCES VIE &amp; TERRE / THÉÂTRE</t>
  </si>
  <si>
    <t>ARTS PLASTIQUES / ÉDUCATION PHYSIQUE, PRATIQUES ET CULTURE SPORTIVES / HIST-GÉO. GÉOPOLITIQUE &amp; SC. POLITIQUES</t>
  </si>
  <si>
    <t>ARTS PLASTIQUES / ÉDUCATION PHYSIQUE, PRATIQUES ET CULTURE SPORTIVES / HUMANITÉS, LITTÉRATURE ET PHILOSOPHIE</t>
  </si>
  <si>
    <t>ARTS PLASTIQUES / ÉDUCATION PHYSIQUE, PRATIQUES ET CULTURE SPORTIVES / LANGUES, LITTÉRATURE &amp; CULTURES ÉTRANGÈRES - ITALIEN</t>
  </si>
  <si>
    <t>ARTS PLASTIQUES / ÉDUCATION PHYSIQUE, PRATIQUES ET CULTURE SPORTIVES / LANGUES, LITTÉRATURE &amp; CULTURES ÉTRANGÈRES - PORTUGAIS</t>
  </si>
  <si>
    <t>ARTS PLASTIQUES / HUMANITÉS, LITTÉRATURE ET PHILOSOPHIE / SCIENCES INGENIEUR</t>
  </si>
  <si>
    <t>ARTS PLASTIQUES / LANGUES, LITTÉRATURE &amp; CULTURES ÉTRANGÈRES - ANGLAIS MONDE CONTEMPORAIN / LITTÉRATURE ET LCA - GREC</t>
  </si>
  <si>
    <t>ARTS PLASTIQUES / LANGUES, LITTÉRATURE &amp; CULTURES ÉTRANGÈRES - ANGLAIS / PHYSIQUE-CHIMIE</t>
  </si>
  <si>
    <t>ARTS PLASTIQUES / LANGUES, LITTÉRATURE &amp; CULTURES ÉTRANGÈRES - ESPAGNOL / SCIENCES VIE &amp; TERRE</t>
  </si>
  <si>
    <t>ARTS PLASTIQUES / NUMÉRIQUE ET SCIENCES INFORMATIQUES / PHYSIQUE-CHIMIE</t>
  </si>
  <si>
    <t>ARTS PLASTIQUES / NUMÉRIQUE ET SCIENCES INFORMATIQUES / SCIENCES INGENIEUR</t>
  </si>
  <si>
    <t>ARTS PLASTIQUES / SC. ÉCONO. &amp; SOCIALES / SCIENCES INGENIEUR</t>
  </si>
  <si>
    <t>BIOLOGIE-ÉCOLOGIE / MATHÉMATIQUES / SC. ÉCONO. &amp; SOCIALES</t>
  </si>
  <si>
    <t>BIOLOGIE-ÉCOLOGIE / MATHÉMATIQUES / SCIENCES VIE &amp; TERRE</t>
  </si>
  <si>
    <t>BIOLOGIE-ÉCOLOGIE / PHYSIQUE-CHIMIE / SCIENCES VIE &amp; TERRE</t>
  </si>
  <si>
    <t>BIOLOGIE-ÉCOLOGIE / SC. ÉCONO. &amp; SOCIALES / SCIENCES VIE &amp; TERRE</t>
  </si>
  <si>
    <t>CINÉMA-AUDIOVISUEL / ÉDUCATION PHYSIQUE, PRATIQUES ET CULTURE SPORTIVES / SC. ÉCONO. &amp; SOCIALES</t>
  </si>
  <si>
    <t>CINÉMA-AUDIOVISUEL / HIST-GÉO. GÉOPOLITIQUE &amp; SC. POLITIQUES / LANGUES, LITTÉRATURE &amp; CULTURES ÉTRANGÈRES - ESPAGNOL</t>
  </si>
  <si>
    <t>CINÉMA-AUDIOVISUEL / HIST-GÉO. GÉOPOLITIQUE &amp; SC. POLITIQUES / MATHÉMATIQUES</t>
  </si>
  <si>
    <t>CINÉMA-AUDIOVISUEL / HIST-GÉO. GÉOPOLITIQUE &amp; SC. POLITIQUES / SCIENCES VIE &amp; TERRE</t>
  </si>
  <si>
    <t>CINÉMA-AUDIOVISUEL / LANGUES, LITTÉRATURE &amp; CULTURES ÉTRANGÈRES - ANGLAIS MONDE CONTEMPORAIN / PHYSIQUE-CHIMIE</t>
  </si>
  <si>
    <t>CINÉMA-AUDIOVISUEL / LANGUES, LITTÉRATURE &amp; CULTURES ÉTRANGÈRES - ANGLAIS MONDE CONTEMPORAIN / SCIENCES VIE &amp; TERRE</t>
  </si>
  <si>
    <t>CINÉMA-AUDIOVISUEL / LANGUES, LITTÉRATURE &amp; CULTURES ÉTRANGÈRES - ANGLAIS / SCIENCES INGENIEUR</t>
  </si>
  <si>
    <t>CINÉMA-AUDIOVISUEL / LANGUES, LITTÉRATURE &amp; CULTURES ÉTRANGÈRES - ESPAGNOL / SCIENCES VIE &amp; TERRE</t>
  </si>
  <si>
    <t>CINÉMA-AUDIOVISUEL / MATHÉMATIQUES / NUMÉRIQUE ET SCIENCES INFORMATIQUES</t>
  </si>
  <si>
    <t>CINÉMA-AUDIOVISUEL / MATHÉMATIQUES / SC. ÉCONO. &amp; SOCIALES</t>
  </si>
  <si>
    <t>CINÉMA-AUDIOVISUEL / MATHÉMATIQUES / SCIENCES VIE &amp; TERRE</t>
  </si>
  <si>
    <t>CINÉMA-AUDIOVISUEL / PHYSIQUE-CHIMIE / SC. ÉCONO. &amp; SOCIALES</t>
  </si>
  <si>
    <t>DANSE / ÉDUCATION PHYSIQUE, PRATIQUES ET CULTURE SPORTIVES / SCIENCES VIE &amp; TERRE</t>
  </si>
  <si>
    <t>ÉDUCATION PHYSIQUE, PRATIQUES ET CULTURE SPORTIVES / HIST-GÉO. GÉOPOLITIQUE &amp; SC. POLITIQUES / LANGUES, LITTÉRATURE &amp; CULTURES ÉTRANGÈRES - ALLEMAND</t>
  </si>
  <si>
    <t>ÉDUCATION PHYSIQUE, PRATIQUES ET CULTURE SPORTIVES / HIST-GÉO. GÉOPOLITIQUE &amp; SC. POLITIQUES / MUSIQUE</t>
  </si>
  <si>
    <t>ÉDUCATION PHYSIQUE, PRATIQUES ET CULTURE SPORTIVES / HIST-GÉO. GÉOPOLITIQUE &amp; SC. POLITIQUES / PHYSIQUE-CHIMIE</t>
  </si>
  <si>
    <t>ÉDUCATION PHYSIQUE, PRATIQUES ET CULTURE SPORTIVES / HUMANITÉS, LITTÉRATURE ET PHILOSOPHIE / LITTÉRATURE ET LCA - GREC</t>
  </si>
  <si>
    <t>ÉDUCATION PHYSIQUE, PRATIQUES ET CULTURE SPORTIVES / HUMANITÉS, LITTÉRATURE ET PHILOSOPHIE / PHYSIQUE-CHIMIE</t>
  </si>
  <si>
    <t>ÉDUCATION PHYSIQUE, PRATIQUES ET CULTURE SPORTIVES / HUMANITÉS, LITTÉRATURE ET PHILOSOPHIE / THÉÂTRE</t>
  </si>
  <si>
    <t>ÉDUCATION PHYSIQUE, PRATIQUES ET CULTURE SPORTIVES / LANGUES, LITTÉRATURE &amp; CULTURES ÉTRANGÈRES - ANGLAIS MONDE CONTEMPORAIN / MUSIQUE</t>
  </si>
  <si>
    <t>ÉDUCATION PHYSIQUE, PRATIQUES ET CULTURE SPORTIVES / LANGUES, LITTÉRATURE &amp; CULTURES ÉTRANGÈRES - ANGLAIS / SCIENCES INGENIEUR</t>
  </si>
  <si>
    <t>ÉDUCATION PHYSIQUE, PRATIQUES ET CULTURE SPORTIVES / LANGUES, LITTÉRATURE &amp; CULTURES ÉTRANGÈRES - CREOLE / NUMÉRIQUE ET SCIENCES INFORMATIQUES</t>
  </si>
  <si>
    <t>ÉDUCATION PHYSIQUE, PRATIQUES ET CULTURE SPORTIVES / LANGUES, LITTÉRATURE &amp; CULTURES ÉTRANGÈRES - ESPAGNOL / MATHÉMATIQUES</t>
  </si>
  <si>
    <t>ÉDUCATION PHYSIQUE, PRATIQUES ET CULTURE SPORTIVES / LANGUES, LITTÉRATURE &amp; CULTURES ÉTRANGÈRES - ESPAGNOL / MUSIQUE</t>
  </si>
  <si>
    <t>ÉDUCATION PHYSIQUE, PRATIQUES ET CULTURE SPORTIVES / LANGUES, LITTÉRATURE &amp; CULTURES ÉTRANGÈRES - ESPAGNOL / SCIENCES VIE &amp; TERRE</t>
  </si>
  <si>
    <t>ÉDUCATION PHYSIQUE, PRATIQUES ET CULTURE SPORTIVES / MUSIQUE / SCIENCES VIE &amp; TERRE</t>
  </si>
  <si>
    <t>ÉDUCATION PHYSIQUE, PRATIQUES ET CULTURE SPORTIVES / SCIENCES INGENIEUR / SCIENCES VIE &amp; TERRE</t>
  </si>
  <si>
    <t>HIST-GÉO. GÉOPOLITIQUE &amp; SC. POLITIQUES / HISTOIRE DES ARTS / LANGUES, LITTÉRATURE &amp; CULTURES ÉTRANGÈRES - ESPAGNOL</t>
  </si>
  <si>
    <t>HIST-GÉO. GÉOPOLITIQUE &amp; SC. POLITIQUES / HISTOIRE DES ARTS / LANGUES, LITTÉRATURE &amp; CULTURES ÉTRANGÈRES - PORTUGAIS</t>
  </si>
  <si>
    <t>HIST-GÉO. GÉOPOLITIQUE &amp; SC. POLITIQUES / HUMANITÉS, LITTÉRATURE ET PHILOSOPHIE / SCIENCES INGENIEUR</t>
  </si>
  <si>
    <t>HIST-GÉO. GÉOPOLITIQUE &amp; SC. POLITIQUES / LANGUES, LITTÉRATURE &amp; CULTURES ÉTRANGÈRES - ANGLAIS MONDE CONTEMPORAIN / SCIENCES INGENIEUR</t>
  </si>
  <si>
    <t>HIST-GÉO. GÉOPOLITIQUE &amp; SC. POLITIQUES / LANGUES, LITTÉRATURE &amp; CULTURES ÉTRANGÈRES - ESPAGNOL / MUSIQUE</t>
  </si>
  <si>
    <t>HIST-GÉO. GÉOPOLITIQUE &amp; SC. POLITIQUES / LANGUES, LITTÉRATURE &amp; CULTURES ÉTRANGÈRES - ESPAGNOL / PHYSIQUE-CHIMIE</t>
  </si>
  <si>
    <t>HIST-GÉO. GÉOPOLITIQUE &amp; SC. POLITIQUES / LANGUES, LITTÉRATURE &amp; CULTURES ÉTRANGÈRES - ITALIEN / SC. ÉCONO. &amp; SOCIALES</t>
  </si>
  <si>
    <t>HIST-GÉO. GÉOPOLITIQUE &amp; SC. POLITIQUES / LANGUES, LITTÉRATURE &amp; CULTURES ÉTRANGÈRES - PORTUGAIS / SC. ÉCONO. &amp; SOCIALES</t>
  </si>
  <si>
    <t>HIST-GÉO. GÉOPOLITIQUE &amp; SC. POLITIQUES / LITTÉRATURE ET LCA - GREC / SC. ÉCONO. &amp; SOCIALES</t>
  </si>
  <si>
    <t>HIST-GÉO. GÉOPOLITIQUE &amp; SC. POLITIQUES / LITTÉRATURE ET LCA - LATIN / MATHÉMATIQUES</t>
  </si>
  <si>
    <t>HIST-GÉO. GÉOPOLITIQUE &amp; SC. POLITIQUES / LITTÉRATURE ET LCA - LATIN / SC. ÉCONO. &amp; SOCIALES</t>
  </si>
  <si>
    <t>HIST-GÉO. GÉOPOLITIQUE &amp; SC. POLITIQUES / PHYSIQUE-CHIMIE / SCIENCES INGENIEUR</t>
  </si>
  <si>
    <t>HIST-GÉO. GÉOPOLITIQUE &amp; SC. POLITIQUES / SCIENCES INGENIEUR / SCIENCES VIE &amp; TERRE</t>
  </si>
  <si>
    <t>HISTOIRE DES ARTS / HUMANITÉS, LITTÉRATURE ET PHILOSOPHIE / LANGUES, LITTÉRATURE &amp; CULTURES ÉTRANGÈRES - PORTUGAIS</t>
  </si>
  <si>
    <t>HISTOIRE DES ARTS / HUMANITÉS, LITTÉRATURE ET PHILOSOPHIE / SCIENCES VIE &amp; TERRE</t>
  </si>
  <si>
    <t>HISTOIRE DES ARTS / LANGUES, LITTÉRATURE &amp; CULTURES ÉTRANGÈRES - ANGLAIS MONDE CONTEMPORAIN / SCIENCES INGENIEUR</t>
  </si>
  <si>
    <t>HISTOIRE DES ARTS / LANGUES, LITTÉRATURE &amp; CULTURES ÉTRANGÈRES - ESPAGNOL / SCIENCES VIE &amp; TERRE</t>
  </si>
  <si>
    <t>HISTOIRE DES ARTS / MATHÉMATIQUES / SCIENCES VIE &amp; TERRE</t>
  </si>
  <si>
    <t>HISTOIRE DES ARTS / NUMÉRIQUE ET SCIENCES INFORMATIQUES / SCIENCES VIE &amp; TERRE</t>
  </si>
  <si>
    <t>HISTOIRE DES ARTS / PHYSIQUE-CHIMIE / SCIENCES VIE &amp; TERRE</t>
  </si>
  <si>
    <t>HUMANITÉS, LITTÉRATURE ET PHILOSOPHIE / LANGUES, LITTÉRATURE &amp; CULTURES ÉTRANGÈRES - ANGLAIS / PHYSIQUE-CHIMIE</t>
  </si>
  <si>
    <t>HUMANITÉS, LITTÉRATURE ET PHILOSOPHIE / LANGUES, LITTÉRATURE &amp; CULTURES ÉTRANGÈRES - ESPAGNOL / LITTÉRATURE ET LCA - GREC</t>
  </si>
  <si>
    <t>HUMANITÉS, LITTÉRATURE ET PHILOSOPHIE / LANGUES, LITTÉRATURE &amp; CULTURES ÉTRANGÈRES - ESPAGNOL / SCIENCES INGENIEUR</t>
  </si>
  <si>
    <t>HUMANITÉS, LITTÉRATURE ET PHILOSOPHIE / LITTÉRATURE ET LCA - GREC / SC. ÉCONO. &amp; SOCIALES</t>
  </si>
  <si>
    <t>HUMANITÉS, LITTÉRATURE ET PHILOSOPHIE / LITTÉRATURE ET LCA - LATIN / PHYSIQUE-CHIMIE</t>
  </si>
  <si>
    <t>HUMANITÉS, LITTÉRATURE ET PHILOSOPHIE / MATHÉMATIQUES / SCIENCES INGENIEUR</t>
  </si>
  <si>
    <t>HUMANITÉS, LITTÉRATURE ET PHILOSOPHIE / MATHÉMATIQUES / THÉÂTRE</t>
  </si>
  <si>
    <t>HUMANITÉS, LITTÉRATURE ET PHILOSOPHIE / MUSIQUE / SCIENCES VIE &amp; TERRE</t>
  </si>
  <si>
    <t>HUMANITÉS, LITTÉRATURE ET PHILOSOPHIE / NUMÉRIQUE ET SCIENCES INFORMATIQUES / PHYSIQUE-CHIMIE</t>
  </si>
  <si>
    <t>HUMANITÉS, LITTÉRATURE ET PHILOSOPHIE / NUMÉRIQUE ET SCIENCES INFORMATIQUES / SCIENCES INGENIEUR</t>
  </si>
  <si>
    <t>HUMANITÉS, LITTÉRATURE ET PHILOSOPHIE / PHYSIQUE-CHIMIE / SC. ÉCONO. &amp; SOCIALES</t>
  </si>
  <si>
    <t>HUMANITÉS, LITTÉRATURE ET PHILOSOPHIE / PHYSIQUE-CHIMIE / SCIENCES INGENIEUR</t>
  </si>
  <si>
    <t>HUMANITÉS, LITTÉRATURE ET PHILOSOPHIE / SC. ÉCONO. &amp; SOCIALES / THÉÂTRE</t>
  </si>
  <si>
    <t>LANGUES, LITTÉRATURE &amp; CULTURES ÉTRANGÈRES - ALLEMAND / NUMÉRIQUE ET SCIENCES INFORMATIQUES / PHYSIQUE-CHIMIE</t>
  </si>
  <si>
    <t>LANGUES, LITTÉRATURE &amp; CULTURES ÉTRANGÈRES - ANGLAIS / MATHÉMATIQUES / THÉÂTRE</t>
  </si>
  <si>
    <t>LANGUES, LITTÉRATURE &amp; CULTURES ÉTRANGÈRES - ANGLAIS MONDE CONTEMPORAIN / MATHÉMATIQUES / MUSIQUE</t>
  </si>
  <si>
    <t>LANGUES, LITTÉRATURE &amp; CULTURES ÉTRANGÈRES - ANGLAIS MONDE CONTEMPORAIN / MATHÉMATIQUES / THÉÂTRE</t>
  </si>
  <si>
    <t>LANGUES, LITTÉRATURE &amp; CULTURES ÉTRANGÈRES - ANGLAIS / MUSIQUE / NUMÉRIQUE ET SCIENCES INFORMATIQUES</t>
  </si>
  <si>
    <t>LANGUES, LITTÉRATURE &amp; CULTURES ÉTRANGÈRES - ANGLAIS / MUSIQUE / SC. ÉCONO. &amp; SOCIALES</t>
  </si>
  <si>
    <t>LANGUES, LITTÉRATURE &amp; CULTURES ÉTRANGÈRES - ANGLAIS / MUSIQUE / SCIENCES VIE &amp; TERRE</t>
  </si>
  <si>
    <t>LANGUES, LITTÉRATURE &amp; CULTURES ÉTRANGÈRES - ANGLAIS / SCIENCES VIE &amp; TERRE / THÉÂTRE</t>
  </si>
  <si>
    <t>LANGUES, LITTÉRATURE &amp; CULTURES ÉTRANGÈRES - ESPAGNOL / MATHÉMATIQUES / NUMÉRIQUE ET SCIENCES INFORMATIQUES</t>
  </si>
  <si>
    <t>LANGUES, LITTÉRATURE &amp; CULTURES ÉTRANGÈRES - ESPAGNOL / MATHÉMATIQUES / SCIENCES INGENIEUR</t>
  </si>
  <si>
    <t>LANGUES, LITTÉRATURE &amp; CULTURES ÉTRANGÈRES - ESPAGNOL / MUSIQUE / SC. ÉCONO. &amp; SOCIALES</t>
  </si>
  <si>
    <t>LANGUES, LITTÉRATURE &amp; CULTURES ÉTRANGÈRES - PORTUGAIS / MATHÉMATIQUES / NUMÉRIQUE ET SCIENCES INFORMATIQUES</t>
  </si>
  <si>
    <t>LITTÉRATURE ET LCA - LATIN / PHYSIQUE-CHIMIE / SCIENCES VIE &amp; TERRE</t>
  </si>
  <si>
    <t>MATHÉMATIQUES / MUSIQUE / NUMÉRIQUE ET SCIENCES INFORMATIQUES</t>
  </si>
  <si>
    <t>MATHÉMATIQUES / MUSIQUE / SCIENCES INGENIEUR</t>
  </si>
  <si>
    <t>MATHÉMATIQUES / NUMÉRIQUE ET SCIENCES INFORMATIQUES / THÉÂTRE</t>
  </si>
  <si>
    <t>MATHÉMATIQUES / PHYSIQUE-CHIMIE / THÉÂTRE</t>
  </si>
  <si>
    <t>MATHÉMATIQUES / SCIENCES VIE &amp; TERRE / THÉÂTRE</t>
  </si>
  <si>
    <t>MUSIQUE / NUMÉRIQUE ET SCIENCES INFORMATIQUES / PHYSIQUE-CHIMIE</t>
  </si>
  <si>
    <t>MUSIQUE / NUMÉRIQUE ET SCIENCES INFORMATIQUES / SC. ÉCONO. &amp; SOCIALES</t>
  </si>
  <si>
    <t>MUSIQUE / SC. ÉCONO. &amp; SOCIALES / SCIENCES VIE &amp; TERRE</t>
  </si>
  <si>
    <t>PHYSIQUE-CHIMIE / SC. ÉCONO. &amp; SOCIALES / THÉÂTRE</t>
  </si>
  <si>
    <t>HUMANITÉS, LITTÉRATURE ET PHILOSOPHIE / LANGUES, LITTÉRATURE &amp; CULTURES ÉTRANGÈRES - ANGLAIS MONDE CONTEMPORAIN / THÉÂTRE</t>
  </si>
  <si>
    <t>HIST-GÉO. GÉOPOLITIQUE &amp; SC. POLITIQUES / NUMÉRIQUE ET SCIENCES INFORMATIQUES / SCIENCES INGENIEUR</t>
  </si>
  <si>
    <t>LANGUES, LITTÉRATURE &amp; CULTURES ÉTRANGÈRES - ANGLAIS MONDE CONTEMPORAIN / SCIENCES VIE &amp; TERRE / THÉÂTRE</t>
  </si>
  <si>
    <t>ARTS PLASTIQUES / HUMANITÉS, LITTÉRATURE ET PHILOSOPHIE / NUMÉRIQUE ET SCIENCES INFORMATIQUES</t>
  </si>
  <si>
    <t>CINÉMA-AUDIOVISUEL / PHYSIQUE-CHIMIE / SCIENCES VIE &amp; TERRE</t>
  </si>
  <si>
    <t>ARTS PLASTIQUES / PHYSIQUE-CHIMIE / SCIENCES INGENIEUR</t>
  </si>
  <si>
    <t>CINÉMA-AUDIOVISUEL / ÉDUCATION PHYSIQUE, PRATIQUES ET CULTURE SPORTIVES / HIST-GÉO. GÉOPOLITIQUE &amp; SC. POLITIQUES</t>
  </si>
  <si>
    <t>CINÉMA-AUDIOVISUEL / LANGUES, LITTÉRATURE &amp; CULTURES ÉTRANGÈRES - ANGLAIS MONDE CONTEMPORAIN / MATHÉMATIQUES</t>
  </si>
  <si>
    <t>ÉDUCATION PHYSIQUE, PRATIQUES ET CULTURE SPORTIVES / HIST-GÉO. GÉOPOLITIQUE &amp; SC. POLITIQUES / NUMÉRIQUE ET SCIENCES INFORMATIQUES</t>
  </si>
  <si>
    <t>HIST-GÉO. GÉOPOLITIQUE &amp; SC. POLITIQUES / MATHÉMATIQUES / MUSIQUE</t>
  </si>
  <si>
    <t>HISTOIRE DES ARTS / NUMÉRIQUE ET SCIENCES INFORMATIQUES / PHYSIQUE-CHIMIE</t>
  </si>
  <si>
    <t>HUMANITÉS, LITTÉRATURE ET PHILOSOPHIE / LANGUES, LITTÉRATURE &amp; CULTURES ÉTRANGÈRES - ITALIEN / SC. ÉCONO. &amp; SOCIALES</t>
  </si>
  <si>
    <t>HUMANITÉS, LITTÉRATURE ET PHILOSOPHIE / SCIENCES INGENIEUR / SCIENCES VIE &amp; TERRE</t>
  </si>
  <si>
    <t>LANGUES, LITTÉRATURE &amp; CULTURES ÉTRANGÈRES - ITALIEN / SC. ÉCONO. &amp; SOCIALES / SCIENCES VIE &amp; TERRE</t>
  </si>
  <si>
    <t>ARTS PLASTIQUES / HUMANITÉS, LITTÉRATURE ET PHILOSOPHIE / LANGUES, LITTÉRATURE &amp; CULTURES ÉTRANGÈRES - ITALIEN</t>
  </si>
  <si>
    <t>ARTS PLASTIQUES / HUMANITÉS, LITTÉRATURE ET PHILOSOPHIE / PHYSIQUE-CHIMIE</t>
  </si>
  <si>
    <t>ARTS PLASTIQUES / LANGUES, LITTÉRATURE &amp; CULTURES ÉTRANGÈRES - ESPAGNOL / MATHÉMATIQUES</t>
  </si>
  <si>
    <t>ARTS PLASTIQUES / SCIENCES INGENIEUR / SCIENCES VIE &amp; TERRE</t>
  </si>
  <si>
    <t>BIOLOGIE-ÉCOLOGIE / HUMANITÉS, LITTÉRATURE ET PHILOSOPHIE / SC. ÉCONO. &amp; SOCIALES</t>
  </si>
  <si>
    <t>BIOLOGIE-ÉCOLOGIE / HUMANITÉS, LITTÉRATURE ET PHILOSOPHIE / SCIENCES VIE &amp; TERRE</t>
  </si>
  <si>
    <t>BIOLOGIE-ÉCOLOGIE / NUMÉRIQUE ET SCIENCES INFORMATIQUES / SC. ÉCONO. &amp; SOCIALES</t>
  </si>
  <si>
    <t>BIOLOGIE-ÉCOLOGIE / PHYSIQUE-CHIMIE / SC. ÉCONO. &amp; SOCIALES</t>
  </si>
  <si>
    <t>CINÉMA-AUDIOVISUEL / HUMANITÉS, LITTÉRATURE ET PHILOSOPHIE / PHYSIQUE-CHIMIE</t>
  </si>
  <si>
    <t>CINÉMA-AUDIOVISUEL / LANGUES, LITTÉRATURE &amp; CULTURES ÉTRANGÈRES - ANGLAIS / NUMÉRIQUE ET SCIENCES INFORMATIQUES</t>
  </si>
  <si>
    <t>DANSE / HIST-GÉO. GÉOPOLITIQUE &amp; SC. POLITIQUES / SC. ÉCONO. &amp; SOCIALES</t>
  </si>
  <si>
    <t>DANSE / HUMANITÉS, LITTÉRATURE ET PHILOSOPHIE / SCIENCES VIE &amp; TERRE</t>
  </si>
  <si>
    <t>ÉDUCATION PHYSIQUE, PRATIQUES ET CULTURE SPORTIVES / HIST-GÉO. GÉOPOLITIQUE &amp; SC. POLITIQUES / LANGUES, LITTÉRATURE &amp; CULTURES ÉTRANGÈRES - ESPAGNOL</t>
  </si>
  <si>
    <t>ÉDUCATION PHYSIQUE, PRATIQUES ET CULTURE SPORTIVES / HIST-GÉO. GÉOPOLITIQUE &amp; SC. POLITIQUES / SCIENCES INGENIEUR</t>
  </si>
  <si>
    <t>ÉDUCATION PHYSIQUE, PRATIQUES ET CULTURE SPORTIVES / HUMANITÉS, LITTÉRATURE ET PHILOSOPHIE / LANGUES, LITTÉRATURE &amp; CULTURES ÉTRANGÈRES - ANGLAIS</t>
  </si>
  <si>
    <t>ÉDUCATION PHYSIQUE, PRATIQUES ET CULTURE SPORTIVES / LANGUES, LITTÉRATURE &amp; CULTURES ÉTRANGÈRES - ANGLAIS / NUMÉRIQUE ET SCIENCES INFORMATIQUES</t>
  </si>
  <si>
    <t>ÉDUCATION PHYSIQUE, PRATIQUES ET CULTURE SPORTIVES / LANGUES, LITTÉRATURE &amp; CULTURES ÉTRANGÈRES - ESPAGNOL / PHYSIQUE-CHIMIE</t>
  </si>
  <si>
    <t>ÉDUCATION PHYSIQUE, PRATIQUES ET CULTURE SPORTIVES / PHYSIQUE-CHIMIE / SCIENCES INGENIEUR</t>
  </si>
  <si>
    <t>ÉDUCATION PHYSIQUE, PRATIQUES ET CULTURE SPORTIVES / SC. ÉCONO. &amp; SOCIALES / SCIENCES INGENIEUR</t>
  </si>
  <si>
    <t>ÉDUCATION PHYSIQUE, PRATIQUES ET CULTURE SPORTIVES / SCIENCES VIE &amp; TERRE / THÉÂTRE</t>
  </si>
  <si>
    <t>HIST-GÉO. GÉOPOLITIQUE &amp; SC. POLITIQUES / NUMÉRIQUE ET SCIENCES INFORMATIQUES / PHYSIQUE-CHIMIE</t>
  </si>
  <si>
    <t>HISTOIRE DES ARTS / HUMANITÉS, LITTÉRATURE ET PHILOSOPHIE / PHYSIQUE-CHIMIE</t>
  </si>
  <si>
    <t>HISTOIRE DES ARTS / LANGUES, LITTÉRATURE &amp; CULTURES ÉTRANGÈRES - ANGLAIS MONDE CONTEMPORAIN / PHYSIQUE-CHIMIE</t>
  </si>
  <si>
    <t>HISTOIRE DES ARTS / LANGUES, LITTÉRATURE &amp; CULTURES ÉTRANGÈRES - ANGLAIS / PHYSIQUE-CHIMIE</t>
  </si>
  <si>
    <t>HISTOIRE DES ARTS / PHYSIQUE-CHIMIE / SC. ÉCONO. &amp; SOCIALES</t>
  </si>
  <si>
    <t>HUMANITÉS, LITTÉRATURE ET PHILOSOPHIE / MATHÉMATIQUES / MUSIQUE</t>
  </si>
  <si>
    <t>LANGUES, LITTÉRATURE &amp; CULTURES ÉTRANGÈRES - ANGLAIS / MATHÉMATIQUES / MUSIQUE</t>
  </si>
  <si>
    <t>LANGUES, LITTÉRATURE &amp; CULTURES ÉTRANGÈRES - ANGLAIS MONDE CONTEMPORAIN / SC. ÉCONO. &amp; SOCIALES / SCIENCES INGENIEUR</t>
  </si>
  <si>
    <t>LANGUES, LITTÉRATURE &amp; CULTURES ÉTRANGÈRES - ANGLAIS MONDE CONTEMPORAIN / SCIENCES INGENIEUR / SCIENCES VIE &amp; TERRE</t>
  </si>
  <si>
    <t>LANGUES, LITTÉRATURE &amp; CULTURES ÉTRANGÈRES - ANGLAIS / NUMÉRIQUE ET SCIENCES INFORMATIQUES / THÉÂTRE</t>
  </si>
  <si>
    <t>LANGUES, LITTÉRATURE &amp; CULTURES ÉTRANGÈRES - ESPAGNOL / NUMÉRIQUE ET SCIENCES INFORMATIQUES / SC. ÉCONO. &amp; SOCIALES</t>
  </si>
  <si>
    <t>LANGUES, LITTÉRATURE &amp; CULTURES ÉTRANGÈRES - ESPAGNOL / SC. ÉCONO. &amp; SOCIALES / SCIENCES INGENIEUR</t>
  </si>
  <si>
    <t>LANGUES, LITTÉRATURE &amp; CULTURES ÉTRANGÈRES - ITALIEN / MATHÉMATIQUES / PHYSIQUE-CHIMIE</t>
  </si>
  <si>
    <t>LITTÉRATURE ET LCA - LATIN / NUMÉRIQUE ET SCIENCES INFORMATIQUES / SCIENCES VIE &amp; TERRE</t>
  </si>
  <si>
    <t>MATHÉMATIQUES / SC. ÉCONO. &amp; SOCIALES / THÉÂTRE</t>
  </si>
  <si>
    <t>PHYSIQUE-CHIMIE / SCIENCES VIE &amp; TERRE / THÉÂTRE</t>
  </si>
  <si>
    <t>CINÉMA-AUDIOVISUEL / HUMANITÉS, LITTÉRATURE ET PHILOSOPHIE / MATHÉMATIQUES</t>
  </si>
  <si>
    <t>LANGUES, LITTÉRATURE &amp; CULTURES ÉTRANGÈRES - ANGLAIS / PHYSIQUE-CHIMIE / SCIENCES INGENIEUR</t>
  </si>
  <si>
    <t>ARTS PLASTIQUES / PHYSIQUE-CHIMIE / SC. ÉCONO. &amp; SOCIALES</t>
  </si>
  <si>
    <t>ARTS PLASTIQUES / ÉDUCATION PHYSIQUE, PRATIQUES ET CULTURE SPORTIVES / MATHÉMATIQUES</t>
  </si>
  <si>
    <t>ARTS PLASTIQUES / ÉDUCATION PHYSIQUE, PRATIQUES ET CULTURE SPORTIVES / SCIENCES VIE &amp; TERRE</t>
  </si>
  <si>
    <t>ARTS PLASTIQUES / LANGUES, LITTÉRATURE &amp; CULTURES ÉTRANGÈRES - ANGLAIS MONDE CONTEMPORAIN / PHYSIQUE-CHIMIE</t>
  </si>
  <si>
    <t>ARTS PLASTIQUES / LANGUES, LITTÉRATURE &amp; CULTURES ÉTRANGÈRES - ESPAGNOL / SC. ÉCONO. &amp; SOCIALES</t>
  </si>
  <si>
    <t>CINÉMA-AUDIOVISUEL / ÉDUCATION PHYSIQUE, PRATIQUES ET CULTURE SPORTIVES / LANGUES, LITTÉRATURE &amp; CULTURES ÉTRANGÈRES - PORTUGAIS</t>
  </si>
  <si>
    <t>CINÉMA-AUDIOVISUEL / ÉDUCATION PHYSIQUE, PRATIQUES ET CULTURE SPORTIVES / NUMÉRIQUE ET SCIENCES INFORMATIQUES</t>
  </si>
  <si>
    <t>CINÉMA-AUDIOVISUEL / NUMÉRIQUE ET SCIENCES INFORMATIQUES / SCIENCES INGENIEUR</t>
  </si>
  <si>
    <t>CINÉMA-AUDIOVISUEL / NUMÉRIQUE ET SCIENCES INFORMATIQUES / SCIENCES VIE &amp; TERRE</t>
  </si>
  <si>
    <t>DANSE / HUMANITÉS, LITTÉRATURE ET PHILOSOPHIE / LANGUES, LITTÉRATURE &amp; CULTURES ÉTRANGÈRES - ANGLAIS MONDE CONTEMPORAIN</t>
  </si>
  <si>
    <t>ÉDUCATION PHYSIQUE, PRATIQUES ET CULTURE SPORTIVES / HUMANITÉS, LITTÉRATURE ET PHILOSOPHIE / MATHÉMATIQUES</t>
  </si>
  <si>
    <t>ÉDUCATION PHYSIQUE, PRATIQUES ET CULTURE SPORTIVES / LANGUES, LITTÉRATURE &amp; CULTURES ÉTRANGÈRES - ANGLAIS / MUSIQUE</t>
  </si>
  <si>
    <t>HISTOIRE DES ARTS / HUMANITÉS, LITTÉRATURE ET PHILOSOPHIE / LITTÉRATURE ET LCA - GREC</t>
  </si>
  <si>
    <t>HUMANITÉS, LITTÉRATURE ET PHILOSOPHIE / PHYSIQUE-CHIMIE / THÉÂTRE</t>
  </si>
  <si>
    <t>HUMANITÉS, LITTÉRATURE ET PHILOSOPHIE / SCIENCES VIE &amp; TERRE / THÉÂTRE</t>
  </si>
  <si>
    <t>LANGUES, LITTÉRATURE &amp; CULTURES ÉTRANGÈRES - ANGLAIS / NUMÉRIQUE ET SCIENCES INFORMATIQUES / PHYSIQUE-CHIMIE</t>
  </si>
  <si>
    <t>LANGUES, LITTÉRATURE &amp; CULTURES ÉTRANGÈRES - ESPAGNOL / MATHÉMATIQUES / THÉÂTRE</t>
  </si>
  <si>
    <t>LANGUES, LITTÉRATURE &amp; CULTURES ÉTRANGÈRES - ESPAGNOL / SCIENCES INGENIEUR / SCIENCES VIE &amp; TERRE</t>
  </si>
  <si>
    <t>LANGUES, LITTÉRATURE &amp; CULTURES ÉTRANGÈRES - TAHITIEN / PHYSIQUE-CHIMIE / SCIENCES VIE &amp; TERRE</t>
  </si>
  <si>
    <t>COMBINAISONS DES 2 ENSEIGNEMENTS DE SPÉCIALITÉ (EDS) POURSUIVIS EN TERMINALE
PAR ORDRE DÉCROISSANT (selon l'effectif F+G poursuivant la combinaison)</t>
  </si>
  <si>
    <r>
      <t>EDS demandés
en 2</t>
    </r>
    <r>
      <rPr>
        <b/>
        <vertAlign val="superscript"/>
        <sz val="8"/>
        <rFont val="Arial"/>
        <family val="2"/>
      </rPr>
      <t>de</t>
    </r>
    <r>
      <rPr>
        <b/>
        <sz val="8"/>
        <rFont val="Arial"/>
        <family val="2"/>
      </rPr>
      <t xml:space="preserve"> GT</t>
    </r>
  </si>
  <si>
    <t>Combinaisons d'EDS demandés en 2de GT pour la poursuite en 1re générale</t>
  </si>
  <si>
    <t>Couples d'EDS demandés en 1re pour la poursuite en terminale générale</t>
  </si>
  <si>
    <t>COMBINAISONS DEMANDÉES EN 2DE GT
PAR ORDRE DÉCROISSANT (selon le nombre de demandes F+G)</t>
  </si>
  <si>
    <t>EDS DEMANDÉS EN 1RE GÉNÉRALE POUR LA POURSUITE EN TERMINALE</t>
  </si>
  <si>
    <t>Annexes du bilan de l'orientation 2022-2023</t>
  </si>
  <si>
    <t>Les avis d'orientation sont extraits de SIECLE Orientation via l'application BOXI PIAD au 28 juin 2023</t>
  </si>
  <si>
    <t>Les demandes d'enseignements de spécialité ont été extraites depuis la même plateforme avec les données du 13 juillet 2023.</t>
  </si>
  <si>
    <t>Élèves hors procédure</t>
  </si>
  <si>
    <t>hp_tot_nb_f</t>
  </si>
  <si>
    <t>hp_tot_nb_m</t>
  </si>
  <si>
    <t>hp_tot_nb_t</t>
  </si>
  <si>
    <t>3e générale (hors prépa-métiers et hors SEGPA)</t>
  </si>
  <si>
    <t>Prépa-métiers uniquement</t>
  </si>
  <si>
    <t>ULIS uniquement</t>
  </si>
  <si>
    <t>UPE2A uniquement</t>
  </si>
  <si>
    <t>3e avec prépa-métiers et hors SEGPA</t>
  </si>
  <si>
    <t>(non inclus en 3e générale)</t>
  </si>
  <si>
    <t>Ecarts districts</t>
  </si>
  <si>
    <t>Écarts</t>
  </si>
  <si>
    <t>Étiquettes</t>
  </si>
  <si>
    <t>Districts</t>
  </si>
  <si>
    <t>Etablissement</t>
  </si>
  <si>
    <t>Automatique</t>
  </si>
  <si>
    <t>Masqués</t>
  </si>
  <si>
    <t>Affichés</t>
  </si>
  <si>
    <t>Écarts districts</t>
  </si>
  <si>
    <t>Écarts établissements</t>
  </si>
  <si>
    <t>Ecarts établissements</t>
  </si>
  <si>
    <t>Écarts en points entre les taux</t>
  </si>
  <si>
    <t>Document réalisé en octobre 2023</t>
  </si>
  <si>
    <t>visible</t>
  </si>
  <si>
    <t>Sommaire (avec liens cliquables)</t>
  </si>
  <si>
    <t>Les étiquettes indiquant les écarts en points des graphiques peuvent être masquées grâce aux menus déroulants. Si des rectangles</t>
  </si>
  <si>
    <t>blancs restent visibles (c'est un bug d'affichage d'Excel), il suffit d'enregistrer à nouveau le document pour les faire disparaître.</t>
  </si>
  <si>
    <t>Il est possible de retirer des établissements du graphique à l'aide du filtre "Établissements" du tableau juste en dessous.</t>
  </si>
  <si>
    <t>Établissements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</si>
</sst>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164" formatCode="0.0%"/>
    <numFmt numFmtId="165" formatCode="#\ ###;\-#\ ###;0"/>
    <numFmt numFmtId="166" formatCode="#,##0.00%;\-#,##0.00%;0\%"/>
    <numFmt numFmtId="167" formatCode="0.0;0.0"/>
  </numFmts>
  <fonts count="51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9"/>
      <color theme="1"/>
      <name val="Arial"/>
      <family val="2"/>
      <scheme val="minor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sz val="8"/>
      <name val="Arial"/>
      <family val="2"/>
      <scheme val="minor"/>
    </font>
    <font>
      <sz val="8"/>
      <color rgb="FF000000"/>
      <name val="Segoe UI"/>
      <family val="2"/>
    </font>
    <font>
      <b/>
      <sz val="8"/>
      <color theme="0"/>
      <name val="Arial"/>
      <family val="2"/>
    </font>
    <font>
      <sz val="8"/>
      <color theme="1"/>
      <name val="Arial"/>
      <family val="2"/>
      <scheme val="minor"/>
    </font>
    <font>
      <sz val="8"/>
      <name val="Arial"/>
      <family val="2"/>
    </font>
    <font>
      <b/>
      <sz val="8"/>
      <color theme="0"/>
      <name val="Wingdings 3"/>
      <family val="2"/>
      <charset val="2"/>
    </font>
    <font>
      <b/>
      <sz val="8"/>
      <color theme="0"/>
      <name val="Arial"/>
      <family val="2"/>
      <scheme val="minor"/>
    </font>
    <font>
      <b/>
      <sz val="8"/>
      <color theme="0"/>
      <name val="Wingdings 3"/>
      <family val="1"/>
      <charset val="2"/>
    </font>
    <font>
      <sz val="8"/>
      <color theme="2"/>
      <name val="Arial"/>
      <family val="2"/>
    </font>
    <font>
      <sz val="8"/>
      <color theme="9" tint="-0.499984740745262"/>
      <name val="Arial"/>
      <family val="2"/>
    </font>
    <font>
      <b/>
      <sz val="8"/>
      <name val="Arial"/>
      <family val="2"/>
    </font>
    <font>
      <u/>
      <sz val="11"/>
      <color theme="10"/>
      <name val="Arial"/>
      <family val="2"/>
      <scheme val="minor"/>
    </font>
    <font>
      <sz val="10"/>
      <color indexed="8"/>
      <name val="Arial"/>
      <family val="2"/>
      <scheme val="minor"/>
    </font>
    <font>
      <b/>
      <sz val="14"/>
      <color theme="4"/>
      <name val="Arial"/>
      <family val="2"/>
      <scheme val="minor"/>
    </font>
    <font>
      <i/>
      <sz val="10"/>
      <color indexed="8"/>
      <name val="Arial"/>
      <family val="2"/>
      <scheme val="minor"/>
    </font>
    <font>
      <b/>
      <sz val="10"/>
      <name val="Arial"/>
      <family val="2"/>
      <scheme val="minor"/>
    </font>
    <font>
      <sz val="10"/>
      <name val="Arial"/>
      <family val="2"/>
      <scheme val="minor"/>
    </font>
    <font>
      <sz val="9"/>
      <name val="Arial"/>
      <family val="2"/>
      <scheme val="minor"/>
    </font>
    <font>
      <b/>
      <sz val="8"/>
      <name val="Arial"/>
      <family val="2"/>
      <scheme val="minor"/>
    </font>
    <font>
      <u/>
      <sz val="8"/>
      <color theme="10"/>
      <name val="Arial"/>
      <family val="2"/>
      <scheme val="minor"/>
    </font>
    <font>
      <b/>
      <sz val="10"/>
      <color theme="6" tint="-0.249977111117893"/>
      <name val="Arial"/>
      <family val="2"/>
      <scheme val="minor"/>
    </font>
    <font>
      <sz val="8"/>
      <color indexed="8"/>
      <name val="Arial"/>
      <family val="2"/>
      <scheme val="minor"/>
    </font>
    <font>
      <b/>
      <sz val="8"/>
      <color theme="1"/>
      <name val="Arial"/>
      <family val="2"/>
      <scheme val="minor"/>
    </font>
    <font>
      <b/>
      <sz val="8"/>
      <name val="Wingdings 3"/>
      <family val="1"/>
      <charset val="2"/>
    </font>
    <font>
      <u/>
      <sz val="9"/>
      <color theme="1"/>
      <name val="Arial"/>
      <family val="2"/>
      <scheme val="minor"/>
    </font>
    <font>
      <b/>
      <sz val="8"/>
      <color theme="1"/>
      <name val="Wingdings 3"/>
      <family val="1"/>
      <charset val="2"/>
    </font>
    <font>
      <b/>
      <sz val="8"/>
      <color theme="1"/>
      <name val="Arial"/>
      <family val="1"/>
      <charset val="2"/>
      <scheme val="minor"/>
    </font>
    <font>
      <b/>
      <sz val="9"/>
      <color theme="1"/>
      <name val="Arial"/>
      <family val="2"/>
      <scheme val="minor"/>
    </font>
    <font>
      <sz val="8"/>
      <color theme="1"/>
      <name val="Arial"/>
      <family val="2"/>
      <scheme val="minor"/>
    </font>
    <font>
      <sz val="9"/>
      <color theme="1"/>
      <name val="Arial"/>
      <family val="2"/>
      <scheme val="minor"/>
    </font>
    <font>
      <sz val="10"/>
      <color theme="2"/>
      <name val="Arial"/>
      <family val="2"/>
      <scheme val="minor"/>
    </font>
    <font>
      <u/>
      <sz val="9"/>
      <color theme="10"/>
      <name val="Arial"/>
      <family val="2"/>
      <scheme val="minor"/>
    </font>
    <font>
      <b/>
      <sz val="8"/>
      <color theme="10"/>
      <name val="Arial"/>
      <family val="2"/>
      <scheme val="minor"/>
    </font>
    <font>
      <b/>
      <sz val="8"/>
      <color theme="10"/>
      <name val="Wingdings 3"/>
      <family val="1"/>
      <charset val="2"/>
    </font>
    <font>
      <b/>
      <sz val="8"/>
      <color theme="10"/>
      <name val="Symbol"/>
      <family val="1"/>
      <charset val="2"/>
    </font>
    <font>
      <b/>
      <sz val="8"/>
      <color theme="0"/>
      <name val="Symbol"/>
      <family val="1"/>
      <charset val="2"/>
    </font>
    <font>
      <b/>
      <sz val="8"/>
      <color rgb="FF000000"/>
      <name val="Arial"/>
      <family val="2"/>
    </font>
    <font>
      <sz val="8"/>
      <color rgb="FF333333"/>
      <name val="Arial"/>
      <family val="2"/>
    </font>
    <font>
      <sz val="8"/>
      <color rgb="FF000000"/>
      <name val="Arial"/>
      <family val="2"/>
    </font>
    <font>
      <b/>
      <sz val="8"/>
      <color rgb="FF333333"/>
      <name val="Arial"/>
      <family val="2"/>
    </font>
    <font>
      <b/>
      <vertAlign val="superscript"/>
      <sz val="8"/>
      <name val="Arial"/>
      <family val="2"/>
    </font>
    <font>
      <b/>
      <u/>
      <sz val="10"/>
      <color theme="6" tint="-0.249977111117893"/>
      <name val="Arial"/>
      <family val="2"/>
      <scheme val="minor"/>
    </font>
    <font>
      <sz val="8"/>
      <color theme="0"/>
      <name val="Arial"/>
      <family val="2"/>
    </font>
    <font>
      <b/>
      <sz val="8"/>
      <color theme="0"/>
      <name val="Arial"/>
      <family val="2"/>
      <scheme val="major"/>
    </font>
    <font>
      <b/>
      <sz val="8"/>
      <color theme="0"/>
      <name val="Arial"/>
      <family val="1"/>
      <charset val="2"/>
      <scheme val="minor"/>
    </font>
    <font>
      <b/>
      <sz val="9"/>
      <name val="Arial"/>
      <family val="2"/>
      <scheme val="minor"/>
    </font>
  </fonts>
  <fills count="24">
    <fill>
      <patternFill patternType="none"/>
    </fill>
    <fill>
      <patternFill patternType="gray125"/>
    </fill>
    <fill>
      <patternFill patternType="solid">
        <fgColor theme="4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theme="0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1" tint="0.34998626667073579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rgb="FFFCD5B4"/>
        <bgColor rgb="FFFFFFFF"/>
      </patternFill>
    </fill>
    <fill>
      <patternFill patternType="solid">
        <fgColor rgb="FFD8E4BC"/>
        <bgColor rgb="FFFFFFFF"/>
      </patternFill>
    </fill>
    <fill>
      <patternFill patternType="solid">
        <fgColor rgb="FFFFFFCC"/>
        <bgColor rgb="FFFFFFFF"/>
      </patternFill>
    </fill>
    <fill>
      <patternFill patternType="solid">
        <fgColor rgb="FFB8CCE4"/>
        <bgColor rgb="FFFFFFFF"/>
      </patternFill>
    </fill>
    <fill>
      <patternFill patternType="solid">
        <fgColor rgb="FFFABF8F"/>
        <bgColor rgb="FFFFFFFF"/>
      </patternFill>
    </fill>
    <fill>
      <patternFill patternType="solid">
        <fgColor theme="0"/>
        <bgColor rgb="FFFFFFFF"/>
      </patternFill>
    </fill>
    <fill>
      <patternFill patternType="solid">
        <fgColor rgb="FFCCC0DA"/>
        <bgColor rgb="FFFFFFFF"/>
      </patternFill>
    </fill>
    <fill>
      <patternFill patternType="solid">
        <fgColor theme="0"/>
        <bgColor theme="4"/>
      </patternFill>
    </fill>
  </fills>
  <borders count="5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/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/>
      <top/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/>
      <right/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/>
      <right style="medium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/>
      <right style="thin">
        <color rgb="FF000000"/>
      </right>
      <top/>
      <bottom style="medium">
        <color rgb="FF000000"/>
      </bottom>
      <diagonal/>
    </border>
    <border>
      <left/>
      <right style="medium">
        <color rgb="FF000000"/>
      </right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medium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EBEBEB"/>
      </top>
      <bottom style="thin">
        <color rgb="FFEBEBEB"/>
      </bottom>
      <diagonal/>
    </border>
    <border>
      <left style="thin">
        <color rgb="FF000000"/>
      </left>
      <right style="medium">
        <color rgb="FF000000"/>
      </right>
      <top style="thin">
        <color rgb="FFEBEBEB"/>
      </top>
      <bottom style="thin">
        <color rgb="FFEBEBEB"/>
      </bottom>
      <diagonal/>
    </border>
    <border>
      <left style="thin">
        <color rgb="FF000000"/>
      </left>
      <right style="thin">
        <color rgb="FF000000"/>
      </right>
      <top style="thin">
        <color rgb="FFEBEBEB"/>
      </top>
      <bottom style="thin">
        <color rgb="FF000000"/>
      </bottom>
      <diagonal/>
    </border>
    <border>
      <left style="thin">
        <color rgb="FF000000"/>
      </left>
      <right style="medium">
        <color rgb="FF000000"/>
      </right>
      <top style="thin">
        <color rgb="FFEBEBEB"/>
      </top>
      <bottom style="thin">
        <color rgb="FF000000"/>
      </bottom>
      <diagonal/>
    </border>
    <border>
      <left style="medium">
        <color rgb="FF000000"/>
      </left>
      <right/>
      <top style="thin">
        <color rgb="FF3877A6"/>
      </top>
      <bottom style="thin">
        <color rgb="FF000000"/>
      </bottom>
      <diagonal/>
    </border>
    <border>
      <left/>
      <right/>
      <top style="thin">
        <color rgb="FF3877A6"/>
      </top>
      <bottom style="thin">
        <color rgb="FF000000"/>
      </bottom>
      <diagonal/>
    </border>
    <border>
      <left/>
      <right style="medium">
        <color rgb="FF000000"/>
      </right>
      <top style="thin">
        <color rgb="FF3877A6"/>
      </top>
      <bottom style="thin">
        <color rgb="FF000000"/>
      </bottom>
      <diagonal/>
    </border>
    <border>
      <left style="thin">
        <color theme="4" tint="0.39997558519241921"/>
      </left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 style="thin">
        <color indexed="64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indexed="64"/>
      </top>
      <bottom style="thin">
        <color rgb="FF000000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indexed="64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16" fillId="0" borderId="0" applyNumberFormat="0" applyFill="0" applyBorder="0" applyAlignment="0" applyProtection="0"/>
    <xf numFmtId="0" fontId="2" fillId="0" borderId="0">
      <alignment horizontal="center" vertical="center" wrapText="1"/>
    </xf>
  </cellStyleXfs>
  <cellXfs count="330">
    <xf numFmtId="0" fontId="0" fillId="0" borderId="0" xfId="0"/>
    <xf numFmtId="0" fontId="2" fillId="0" borderId="4" xfId="0" applyFont="1" applyBorder="1" applyAlignment="1">
      <alignment horizontal="left"/>
    </xf>
    <xf numFmtId="0" fontId="2" fillId="0" borderId="1" xfId="0" applyFont="1" applyBorder="1"/>
    <xf numFmtId="164" fontId="2" fillId="0" borderId="1" xfId="1" applyNumberFormat="1" applyFont="1" applyBorder="1"/>
    <xf numFmtId="164" fontId="2" fillId="0" borderId="2" xfId="1" applyNumberFormat="1" applyFont="1" applyBorder="1"/>
    <xf numFmtId="164" fontId="2" fillId="0" borderId="1" xfId="0" applyNumberFormat="1" applyFont="1" applyBorder="1"/>
    <xf numFmtId="164" fontId="2" fillId="0" borderId="2" xfId="0" applyNumberFormat="1" applyFont="1" applyBorder="1"/>
    <xf numFmtId="0" fontId="3" fillId="0" borderId="0" xfId="0" applyFont="1"/>
    <xf numFmtId="0" fontId="4" fillId="0" borderId="0" xfId="0" applyFont="1"/>
    <xf numFmtId="0" fontId="3" fillId="0" borderId="11" xfId="0" applyFont="1" applyBorder="1"/>
    <xf numFmtId="0" fontId="7" fillId="4" borderId="17" xfId="0" applyFont="1" applyFill="1" applyBorder="1"/>
    <xf numFmtId="0" fontId="3" fillId="3" borderId="13" xfId="0" applyFont="1" applyFill="1" applyBorder="1"/>
    <xf numFmtId="0" fontId="3" fillId="0" borderId="13" xfId="0" applyFont="1" applyBorder="1"/>
    <xf numFmtId="0" fontId="3" fillId="3" borderId="15" xfId="0" applyFont="1" applyFill="1" applyBorder="1"/>
    <xf numFmtId="0" fontId="9" fillId="0" borderId="12" xfId="0" applyFont="1" applyBorder="1"/>
    <xf numFmtId="0" fontId="9" fillId="0" borderId="13" xfId="0" applyFont="1" applyBorder="1"/>
    <xf numFmtId="0" fontId="9" fillId="0" borderId="15" xfId="0" applyFont="1" applyBorder="1"/>
    <xf numFmtId="0" fontId="3" fillId="0" borderId="18" xfId="0" applyFont="1" applyBorder="1"/>
    <xf numFmtId="0" fontId="3" fillId="0" borderId="16" xfId="0" applyFont="1" applyBorder="1"/>
    <xf numFmtId="0" fontId="3" fillId="0" borderId="15" xfId="0" applyFont="1" applyBorder="1"/>
    <xf numFmtId="0" fontId="3" fillId="0" borderId="0" xfId="0" applyFont="1" applyAlignment="1">
      <alignment horizontal="left"/>
    </xf>
    <xf numFmtId="0" fontId="8" fillId="0" borderId="0" xfId="0" applyFont="1"/>
    <xf numFmtId="0" fontId="4" fillId="5" borderId="2" xfId="0" applyFont="1" applyFill="1" applyBorder="1" applyAlignment="1">
      <alignment horizontal="left" vertical="center"/>
    </xf>
    <xf numFmtId="0" fontId="9" fillId="0" borderId="0" xfId="0" applyFont="1"/>
    <xf numFmtId="0" fontId="3" fillId="0" borderId="4" xfId="0" applyFont="1" applyBorder="1"/>
    <xf numFmtId="0" fontId="3" fillId="0" borderId="4" xfId="0" applyFont="1" applyBorder="1" applyAlignment="1">
      <alignment horizontal="left" vertical="center"/>
    </xf>
    <xf numFmtId="0" fontId="3" fillId="0" borderId="1" xfId="0" applyFont="1" applyBorder="1"/>
    <xf numFmtId="0" fontId="3" fillId="0" borderId="2" xfId="0" applyFont="1" applyBorder="1"/>
    <xf numFmtId="0" fontId="3" fillId="0" borderId="3" xfId="0" applyFont="1" applyBorder="1" applyAlignment="1">
      <alignment horizontal="left" vertical="center"/>
    </xf>
    <xf numFmtId="0" fontId="3" fillId="0" borderId="19" xfId="0" applyFont="1" applyBorder="1"/>
    <xf numFmtId="0" fontId="3" fillId="0" borderId="20" xfId="0" applyFont="1" applyBorder="1"/>
    <xf numFmtId="0" fontId="4" fillId="5" borderId="10" xfId="0" applyFont="1" applyFill="1" applyBorder="1" applyAlignment="1">
      <alignment horizontal="left" vertical="center"/>
    </xf>
    <xf numFmtId="0" fontId="3" fillId="0" borderId="8" xfId="0" applyFont="1" applyBorder="1"/>
    <xf numFmtId="0" fontId="3" fillId="0" borderId="3" xfId="0" applyFont="1" applyBorder="1"/>
    <xf numFmtId="0" fontId="4" fillId="5" borderId="7" xfId="0" applyFont="1" applyFill="1" applyBorder="1" applyAlignment="1">
      <alignment horizontal="left" vertical="center"/>
    </xf>
    <xf numFmtId="0" fontId="3" fillId="0" borderId="5" xfId="0" applyFont="1" applyBorder="1"/>
    <xf numFmtId="0" fontId="3" fillId="12" borderId="1" xfId="0" applyFont="1" applyFill="1" applyBorder="1"/>
    <xf numFmtId="0" fontId="15" fillId="10" borderId="3" xfId="0" applyFont="1" applyFill="1" applyBorder="1" applyAlignment="1">
      <alignment horizontal="centerContinuous" vertical="center"/>
    </xf>
    <xf numFmtId="0" fontId="15" fillId="10" borderId="4" xfId="0" applyFont="1" applyFill="1" applyBorder="1" applyAlignment="1">
      <alignment horizontal="centerContinuous" vertical="center"/>
    </xf>
    <xf numFmtId="0" fontId="15" fillId="11" borderId="2" xfId="0" applyFont="1" applyFill="1" applyBorder="1" applyAlignment="1">
      <alignment horizontal="centerContinuous" vertical="center"/>
    </xf>
    <xf numFmtId="0" fontId="15" fillId="11" borderId="3" xfId="0" applyFont="1" applyFill="1" applyBorder="1" applyAlignment="1">
      <alignment horizontal="centerContinuous" vertical="center"/>
    </xf>
    <xf numFmtId="0" fontId="15" fillId="11" borderId="4" xfId="0" applyFont="1" applyFill="1" applyBorder="1" applyAlignment="1">
      <alignment horizontal="centerContinuous" vertical="center"/>
    </xf>
    <xf numFmtId="0" fontId="15" fillId="10" borderId="1" xfId="0" applyFont="1" applyFill="1" applyBorder="1" applyAlignment="1">
      <alignment horizontal="centerContinuous" vertical="center"/>
    </xf>
    <xf numFmtId="0" fontId="15" fillId="11" borderId="1" xfId="0" applyFont="1" applyFill="1" applyBorder="1" applyAlignment="1">
      <alignment horizontal="centerContinuous" vertical="center"/>
    </xf>
    <xf numFmtId="0" fontId="15" fillId="10" borderId="1" xfId="0" applyFont="1" applyFill="1" applyBorder="1" applyAlignment="1">
      <alignment horizontal="center" vertical="center"/>
    </xf>
    <xf numFmtId="0" fontId="15" fillId="11" borderId="1" xfId="0" applyFont="1" applyFill="1" applyBorder="1" applyAlignment="1">
      <alignment horizontal="center" vertical="center"/>
    </xf>
    <xf numFmtId="0" fontId="8" fillId="0" borderId="4" xfId="0" applyFont="1" applyBorder="1" applyAlignment="1">
      <alignment horizontal="left"/>
    </xf>
    <xf numFmtId="0" fontId="15" fillId="11" borderId="10" xfId="0" applyFont="1" applyFill="1" applyBorder="1" applyAlignment="1">
      <alignment horizontal="centerContinuous" vertical="center"/>
    </xf>
    <xf numFmtId="0" fontId="15" fillId="11" borderId="19" xfId="0" applyFont="1" applyFill="1" applyBorder="1" applyAlignment="1">
      <alignment horizontal="centerContinuous" vertical="center" wrapText="1"/>
    </xf>
    <xf numFmtId="0" fontId="15" fillId="11" borderId="8" xfId="0" applyFont="1" applyFill="1" applyBorder="1" applyAlignment="1">
      <alignment horizontal="centerContinuous" vertical="center" wrapText="1"/>
    </xf>
    <xf numFmtId="0" fontId="15" fillId="11" borderId="7" xfId="0" applyFont="1" applyFill="1" applyBorder="1" applyAlignment="1">
      <alignment horizontal="center" vertical="center"/>
    </xf>
    <xf numFmtId="0" fontId="15" fillId="11" borderId="20" xfId="0" applyFont="1" applyFill="1" applyBorder="1" applyAlignment="1">
      <alignment horizontal="center" vertical="center"/>
    </xf>
    <xf numFmtId="0" fontId="15" fillId="11" borderId="5" xfId="0" applyFont="1" applyFill="1" applyBorder="1" applyAlignment="1">
      <alignment horizontal="center" vertical="center"/>
    </xf>
    <xf numFmtId="0" fontId="15" fillId="11" borderId="6" xfId="0" applyFont="1" applyFill="1" applyBorder="1" applyAlignment="1">
      <alignment horizontal="center" vertical="center"/>
    </xf>
    <xf numFmtId="0" fontId="15" fillId="10" borderId="0" xfId="0" applyFont="1" applyFill="1" applyAlignment="1">
      <alignment horizontal="centerContinuous" vertical="center" wrapText="1"/>
    </xf>
    <xf numFmtId="0" fontId="15" fillId="10" borderId="0" xfId="0" applyFont="1" applyFill="1" applyAlignment="1">
      <alignment vertical="center" wrapText="1"/>
    </xf>
    <xf numFmtId="0" fontId="9" fillId="10" borderId="5" xfId="0" applyFont="1" applyFill="1" applyBorder="1" applyAlignment="1">
      <alignment horizontal="left" vertical="center"/>
    </xf>
    <xf numFmtId="0" fontId="9" fillId="10" borderId="5" xfId="0" applyFont="1" applyFill="1" applyBorder="1" applyAlignment="1">
      <alignment horizontal="center" vertical="center"/>
    </xf>
    <xf numFmtId="0" fontId="9" fillId="11" borderId="6" xfId="0" applyFont="1" applyFill="1" applyBorder="1" applyAlignment="1">
      <alignment horizontal="left" vertical="center"/>
    </xf>
    <xf numFmtId="0" fontId="9" fillId="10" borderId="6" xfId="0" applyFont="1" applyFill="1" applyBorder="1" applyAlignment="1">
      <alignment horizontal="left" vertical="center"/>
    </xf>
    <xf numFmtId="0" fontId="9" fillId="11" borderId="7" xfId="0" applyFont="1" applyFill="1" applyBorder="1" applyAlignment="1">
      <alignment horizontal="left" vertical="center"/>
    </xf>
    <xf numFmtId="0" fontId="15" fillId="10" borderId="0" xfId="0" applyFont="1" applyFill="1" applyAlignment="1">
      <alignment horizontal="center" vertical="center" wrapText="1"/>
    </xf>
    <xf numFmtId="0" fontId="15" fillId="10" borderId="14" xfId="0" applyFont="1" applyFill="1" applyBorder="1" applyAlignment="1">
      <alignment horizontal="center" vertical="center" wrapText="1"/>
    </xf>
    <xf numFmtId="0" fontId="7" fillId="9" borderId="0" xfId="0" applyFont="1" applyFill="1" applyAlignment="1">
      <alignment horizontal="centerContinuous" vertical="center"/>
    </xf>
    <xf numFmtId="0" fontId="7" fillId="2" borderId="0" xfId="0" applyFont="1" applyFill="1" applyAlignment="1">
      <alignment horizontal="centerContinuous" vertical="center"/>
    </xf>
    <xf numFmtId="0" fontId="4" fillId="2" borderId="0" xfId="0" applyFont="1" applyFill="1" applyAlignment="1">
      <alignment horizontal="centerContinuous" vertical="center"/>
    </xf>
    <xf numFmtId="0" fontId="10" fillId="13" borderId="0" xfId="0" applyFont="1" applyFill="1" applyAlignment="1">
      <alignment horizontal="centerContinuous" vertical="center"/>
    </xf>
    <xf numFmtId="0" fontId="7" fillId="13" borderId="0" xfId="0" applyFont="1" applyFill="1" applyAlignment="1">
      <alignment horizontal="centerContinuous" vertical="center"/>
    </xf>
    <xf numFmtId="0" fontId="3" fillId="0" borderId="0" xfId="0" applyFont="1" applyAlignment="1">
      <alignment vertical="center"/>
    </xf>
    <xf numFmtId="0" fontId="14" fillId="0" borderId="0" xfId="0" applyFont="1" applyAlignment="1">
      <alignment vertical="center"/>
    </xf>
    <xf numFmtId="0" fontId="14" fillId="0" borderId="0" xfId="0" applyFont="1" applyAlignment="1">
      <alignment vertical="center" wrapText="1"/>
    </xf>
    <xf numFmtId="0" fontId="9" fillId="0" borderId="17" xfId="0" applyFont="1" applyBorder="1"/>
    <xf numFmtId="0" fontId="17" fillId="0" borderId="0" xfId="3" applyFont="1" applyAlignment="1">
      <alignment vertical="center"/>
    </xf>
    <xf numFmtId="0" fontId="18" fillId="0" borderId="0" xfId="3" applyFont="1" applyAlignment="1">
      <alignment horizontal="left" vertical="center" wrapText="1"/>
    </xf>
    <xf numFmtId="49" fontId="19" fillId="0" borderId="0" xfId="3" applyNumberFormat="1" applyFont="1" applyAlignment="1">
      <alignment horizontal="left" vertical="center"/>
    </xf>
    <xf numFmtId="49" fontId="17" fillId="0" borderId="0" xfId="3" applyNumberFormat="1" applyFont="1" applyAlignment="1">
      <alignment horizontal="left" vertical="center"/>
    </xf>
    <xf numFmtId="0" fontId="20" fillId="0" borderId="0" xfId="3" applyFont="1" applyAlignment="1">
      <alignment horizontal="left" vertical="center"/>
    </xf>
    <xf numFmtId="0" fontId="2" fillId="0" borderId="9" xfId="3" applyBorder="1" applyAlignment="1">
      <alignment horizontal="left" vertical="center" wrapText="1"/>
    </xf>
    <xf numFmtId="0" fontId="2" fillId="0" borderId="21" xfId="3" applyBorder="1" applyAlignment="1">
      <alignment horizontal="left" vertical="center" wrapText="1"/>
    </xf>
    <xf numFmtId="0" fontId="21" fillId="0" borderId="0" xfId="3" applyFont="1" applyAlignment="1">
      <alignment vertical="center"/>
    </xf>
    <xf numFmtId="0" fontId="22" fillId="0" borderId="21" xfId="3" quotePrefix="1" applyFont="1" applyBorder="1" applyAlignment="1">
      <alignment horizontal="left" vertical="center"/>
    </xf>
    <xf numFmtId="0" fontId="23" fillId="0" borderId="0" xfId="3" applyFont="1" applyAlignment="1">
      <alignment horizontal="right" vertical="center"/>
    </xf>
    <xf numFmtId="0" fontId="5" fillId="0" borderId="0" xfId="3" applyFont="1" applyAlignment="1">
      <alignment vertical="center"/>
    </xf>
    <xf numFmtId="0" fontId="22" fillId="0" borderId="0" xfId="3" quotePrefix="1" applyFont="1" applyAlignment="1">
      <alignment horizontal="left" vertical="center"/>
    </xf>
    <xf numFmtId="0" fontId="17" fillId="0" borderId="0" xfId="3" applyFont="1" applyAlignment="1">
      <alignment horizontal="right" vertical="center" wrapText="1"/>
    </xf>
    <xf numFmtId="0" fontId="20" fillId="0" borderId="0" xfId="3" quotePrefix="1" applyFont="1" applyAlignment="1">
      <alignment horizontal="left" vertical="center"/>
    </xf>
    <xf numFmtId="0" fontId="24" fillId="0" borderId="0" xfId="2" applyFont="1" applyFill="1" applyBorder="1" applyAlignment="1">
      <alignment horizontal="right" vertical="center"/>
    </xf>
    <xf numFmtId="0" fontId="23" fillId="0" borderId="0" xfId="3" applyFont="1" applyAlignment="1">
      <alignment horizontal="right" vertical="center" wrapText="1"/>
    </xf>
    <xf numFmtId="0" fontId="25" fillId="0" borderId="21" xfId="3" quotePrefix="1" applyFont="1" applyBorder="1" applyAlignment="1">
      <alignment horizontal="left" vertical="center"/>
    </xf>
    <xf numFmtId="0" fontId="5" fillId="0" borderId="0" xfId="3" applyFont="1" applyAlignment="1">
      <alignment horizontal="right" vertical="center"/>
    </xf>
    <xf numFmtId="0" fontId="17" fillId="0" borderId="21" xfId="3" applyFont="1" applyBorder="1" applyAlignment="1">
      <alignment horizontal="left" vertical="center"/>
    </xf>
    <xf numFmtId="0" fontId="26" fillId="0" borderId="0" xfId="3" applyFont="1" applyAlignment="1">
      <alignment horizontal="right" vertical="center"/>
    </xf>
    <xf numFmtId="0" fontId="17" fillId="0" borderId="0" xfId="3" applyFont="1" applyAlignment="1">
      <alignment horizontal="left" vertical="center"/>
    </xf>
    <xf numFmtId="0" fontId="3" fillId="12" borderId="2" xfId="0" applyFont="1" applyFill="1" applyBorder="1"/>
    <xf numFmtId="0" fontId="29" fillId="0" borderId="21" xfId="2" applyFont="1" applyFill="1" applyBorder="1" applyAlignment="1">
      <alignment horizontal="left" vertical="center"/>
    </xf>
    <xf numFmtId="0" fontId="31" fillId="0" borderId="0" xfId="2" applyFont="1"/>
    <xf numFmtId="164" fontId="3" fillId="0" borderId="0" xfId="1" applyNumberFormat="1" applyFont="1" applyFill="1" applyBorder="1"/>
    <xf numFmtId="0" fontId="3" fillId="0" borderId="12" xfId="0" applyFont="1" applyBorder="1"/>
    <xf numFmtId="0" fontId="32" fillId="0" borderId="21" xfId="3" applyFont="1" applyBorder="1" applyAlignment="1">
      <alignment horizontal="left" vertical="center" wrapText="1"/>
    </xf>
    <xf numFmtId="0" fontId="33" fillId="0" borderId="4" xfId="0" applyFont="1" applyBorder="1" applyAlignment="1">
      <alignment horizontal="left"/>
    </xf>
    <xf numFmtId="0" fontId="34" fillId="0" borderId="4" xfId="0" applyFont="1" applyBorder="1" applyAlignment="1">
      <alignment horizontal="left"/>
    </xf>
    <xf numFmtId="0" fontId="34" fillId="0" borderId="1" xfId="0" applyFont="1" applyBorder="1"/>
    <xf numFmtId="164" fontId="34" fillId="0" borderId="1" xfId="0" applyNumberFormat="1" applyFont="1" applyBorder="1"/>
    <xf numFmtId="164" fontId="34" fillId="0" borderId="2" xfId="0" applyNumberFormat="1" applyFont="1" applyBorder="1"/>
    <xf numFmtId="0" fontId="15" fillId="10" borderId="2" xfId="0" applyFont="1" applyFill="1" applyBorder="1" applyAlignment="1">
      <alignment horizontal="centerContinuous" vertical="center"/>
    </xf>
    <xf numFmtId="0" fontId="3" fillId="0" borderId="0" xfId="0" applyFont="1" applyProtection="1">
      <protection hidden="1"/>
    </xf>
    <xf numFmtId="0" fontId="3" fillId="0" borderId="0" xfId="0" applyFont="1" applyAlignment="1" applyProtection="1">
      <alignment horizontal="right"/>
      <protection hidden="1"/>
    </xf>
    <xf numFmtId="0" fontId="15" fillId="12" borderId="2" xfId="0" applyFont="1" applyFill="1" applyBorder="1" applyAlignment="1" applyProtection="1">
      <alignment horizontal="left" vertical="center"/>
      <protection hidden="1"/>
    </xf>
    <xf numFmtId="0" fontId="7" fillId="2" borderId="4" xfId="0" applyFont="1" applyFill="1" applyBorder="1" applyAlignment="1" applyProtection="1">
      <alignment horizontal="centerContinuous"/>
      <protection hidden="1"/>
    </xf>
    <xf numFmtId="0" fontId="7" fillId="2" borderId="1" xfId="0" applyFont="1" applyFill="1" applyBorder="1" applyAlignment="1" applyProtection="1">
      <alignment horizontal="centerContinuous"/>
      <protection hidden="1"/>
    </xf>
    <xf numFmtId="0" fontId="7" fillId="6" borderId="1" xfId="0" applyFont="1" applyFill="1" applyBorder="1" applyAlignment="1" applyProtection="1">
      <alignment horizontal="centerContinuous"/>
      <protection hidden="1"/>
    </xf>
    <xf numFmtId="0" fontId="4" fillId="10" borderId="1" xfId="0" applyFont="1" applyFill="1" applyBorder="1" applyAlignment="1" applyProtection="1">
      <alignment horizontal="centerContinuous" vertical="center" wrapText="1"/>
      <protection hidden="1"/>
    </xf>
    <xf numFmtId="0" fontId="4" fillId="11" borderId="1" xfId="0" applyFont="1" applyFill="1" applyBorder="1" applyAlignment="1" applyProtection="1">
      <alignment horizontal="centerContinuous" vertical="center" wrapText="1"/>
      <protection hidden="1"/>
    </xf>
    <xf numFmtId="0" fontId="4" fillId="10" borderId="1" xfId="0" applyFont="1" applyFill="1" applyBorder="1" applyAlignment="1" applyProtection="1">
      <alignment horizontal="center" vertical="center" wrapText="1"/>
      <protection hidden="1"/>
    </xf>
    <xf numFmtId="0" fontId="4" fillId="11" borderId="1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Border="1" applyProtection="1">
      <protection hidden="1"/>
    </xf>
    <xf numFmtId="164" fontId="3" fillId="7" borderId="1" xfId="1" applyNumberFormat="1" applyFont="1" applyFill="1" applyBorder="1" applyProtection="1">
      <protection hidden="1"/>
    </xf>
    <xf numFmtId="164" fontId="3" fillId="8" borderId="1" xfId="1" applyNumberFormat="1" applyFont="1" applyFill="1" applyBorder="1" applyProtection="1">
      <protection hidden="1"/>
    </xf>
    <xf numFmtId="164" fontId="3" fillId="0" borderId="0" xfId="1" applyNumberFormat="1" applyFont="1" applyFill="1" applyBorder="1" applyProtection="1">
      <protection hidden="1"/>
    </xf>
    <xf numFmtId="0" fontId="3" fillId="0" borderId="2" xfId="0" applyFont="1" applyBorder="1" applyAlignment="1" applyProtection="1">
      <alignment horizontal="left" vertical="center"/>
      <protection hidden="1"/>
    </xf>
    <xf numFmtId="0" fontId="5" fillId="0" borderId="0" xfId="3" applyFont="1" applyAlignment="1">
      <alignment horizontal="right" vertical="top"/>
    </xf>
    <xf numFmtId="0" fontId="35" fillId="0" borderId="0" xfId="3" applyFont="1" applyAlignment="1">
      <alignment horizontal="left" vertical="center"/>
    </xf>
    <xf numFmtId="0" fontId="36" fillId="0" borderId="21" xfId="2" applyFont="1" applyFill="1" applyBorder="1" applyAlignment="1">
      <alignment horizontal="left" vertical="center"/>
    </xf>
    <xf numFmtId="0" fontId="37" fillId="10" borderId="0" xfId="2" applyFont="1" applyFill="1" applyAlignment="1">
      <alignment horizontal="left" vertical="center" wrapText="1"/>
    </xf>
    <xf numFmtId="0" fontId="37" fillId="5" borderId="0" xfId="2" applyFont="1" applyFill="1" applyAlignment="1">
      <alignment horizontal="left" vertical="center" wrapText="1"/>
    </xf>
    <xf numFmtId="0" fontId="42" fillId="15" borderId="0" xfId="0" applyFont="1" applyFill="1" applyAlignment="1">
      <alignment horizontal="left"/>
    </xf>
    <xf numFmtId="0" fontId="41" fillId="15" borderId="25" xfId="0" applyFont="1" applyFill="1" applyBorder="1" applyAlignment="1">
      <alignment horizontal="left" vertical="center" wrapText="1"/>
    </xf>
    <xf numFmtId="0" fontId="43" fillId="22" borderId="22" xfId="0" applyFont="1" applyFill="1" applyBorder="1" applyAlignment="1">
      <alignment horizontal="center" vertical="center" wrapText="1"/>
    </xf>
    <xf numFmtId="0" fontId="43" fillId="22" borderId="23" xfId="0" applyFont="1" applyFill="1" applyBorder="1" applyAlignment="1">
      <alignment horizontal="center" vertical="center" wrapText="1"/>
    </xf>
    <xf numFmtId="0" fontId="43" fillId="22" borderId="22" xfId="0" applyFont="1" applyFill="1" applyBorder="1" applyAlignment="1">
      <alignment vertical="center" wrapText="1"/>
    </xf>
    <xf numFmtId="49" fontId="42" fillId="15" borderId="24" xfId="0" applyNumberFormat="1" applyFont="1" applyFill="1" applyBorder="1" applyAlignment="1">
      <alignment horizontal="left" wrapText="1"/>
    </xf>
    <xf numFmtId="165" fontId="42" fillId="15" borderId="24" xfId="0" applyNumberFormat="1" applyFont="1" applyFill="1" applyBorder="1" applyAlignment="1">
      <alignment horizontal="center" vertical="center"/>
    </xf>
    <xf numFmtId="166" fontId="42" fillId="15" borderId="24" xfId="0" applyNumberFormat="1" applyFont="1" applyFill="1" applyBorder="1" applyAlignment="1">
      <alignment horizontal="center" vertical="center"/>
    </xf>
    <xf numFmtId="166" fontId="42" fillId="15" borderId="28" xfId="0" applyNumberFormat="1" applyFont="1" applyFill="1" applyBorder="1" applyAlignment="1">
      <alignment horizontal="center" vertical="center"/>
    </xf>
    <xf numFmtId="166" fontId="42" fillId="15" borderId="24" xfId="0" applyNumberFormat="1" applyFont="1" applyFill="1" applyBorder="1" applyAlignment="1">
      <alignment vertical="center"/>
    </xf>
    <xf numFmtId="49" fontId="42" fillId="15" borderId="26" xfId="0" applyNumberFormat="1" applyFont="1" applyFill="1" applyBorder="1" applyAlignment="1">
      <alignment horizontal="left" wrapText="1"/>
    </xf>
    <xf numFmtId="165" fontId="42" fillId="15" borderId="26" xfId="0" applyNumberFormat="1" applyFont="1" applyFill="1" applyBorder="1" applyAlignment="1">
      <alignment horizontal="center" vertical="center"/>
    </xf>
    <xf numFmtId="166" fontId="42" fillId="15" borderId="26" xfId="0" applyNumberFormat="1" applyFont="1" applyFill="1" applyBorder="1" applyAlignment="1">
      <alignment horizontal="center" vertical="center"/>
    </xf>
    <xf numFmtId="166" fontId="42" fillId="15" borderId="42" xfId="0" applyNumberFormat="1" applyFont="1" applyFill="1" applyBorder="1" applyAlignment="1">
      <alignment horizontal="center" vertical="center"/>
    </xf>
    <xf numFmtId="166" fontId="42" fillId="15" borderId="26" xfId="0" applyNumberFormat="1" applyFont="1" applyFill="1" applyBorder="1" applyAlignment="1">
      <alignment vertical="center"/>
    </xf>
    <xf numFmtId="0" fontId="41" fillId="15" borderId="0" xfId="0" applyFont="1" applyFill="1" applyAlignment="1">
      <alignment horizontal="left"/>
    </xf>
    <xf numFmtId="165" fontId="42" fillId="15" borderId="43" xfId="0" applyNumberFormat="1" applyFont="1" applyFill="1" applyBorder="1" applyAlignment="1">
      <alignment horizontal="center" vertical="center"/>
    </xf>
    <xf numFmtId="166" fontId="42" fillId="15" borderId="43" xfId="0" applyNumberFormat="1" applyFont="1" applyFill="1" applyBorder="1" applyAlignment="1">
      <alignment horizontal="center" vertical="center"/>
    </xf>
    <xf numFmtId="166" fontId="42" fillId="15" borderId="44" xfId="0" applyNumberFormat="1" applyFont="1" applyFill="1" applyBorder="1" applyAlignment="1">
      <alignment horizontal="center" vertical="center"/>
    </xf>
    <xf numFmtId="166" fontId="42" fillId="15" borderId="43" xfId="0" applyNumberFormat="1" applyFont="1" applyFill="1" applyBorder="1" applyAlignment="1">
      <alignment vertical="center"/>
    </xf>
    <xf numFmtId="165" fontId="42" fillId="15" borderId="45" xfId="0" applyNumberFormat="1" applyFont="1" applyFill="1" applyBorder="1" applyAlignment="1">
      <alignment horizontal="center" vertical="center"/>
    </xf>
    <xf numFmtId="166" fontId="42" fillId="15" borderId="45" xfId="0" applyNumberFormat="1" applyFont="1" applyFill="1" applyBorder="1" applyAlignment="1">
      <alignment horizontal="center" vertical="center"/>
    </xf>
    <xf numFmtId="166" fontId="42" fillId="15" borderId="46" xfId="0" applyNumberFormat="1" applyFont="1" applyFill="1" applyBorder="1" applyAlignment="1">
      <alignment horizontal="center" vertical="center"/>
    </xf>
    <xf numFmtId="166" fontId="42" fillId="15" borderId="45" xfId="0" applyNumberFormat="1" applyFont="1" applyFill="1" applyBorder="1" applyAlignment="1">
      <alignment vertical="center"/>
    </xf>
    <xf numFmtId="0" fontId="15" fillId="10" borderId="1" xfId="0" applyFont="1" applyFill="1" applyBorder="1" applyAlignment="1">
      <alignment vertical="center"/>
    </xf>
    <xf numFmtId="0" fontId="41" fillId="0" borderId="1" xfId="0" applyFont="1" applyBorder="1"/>
    <xf numFmtId="3" fontId="8" fillId="0" borderId="1" xfId="0" applyNumberFormat="1" applyFont="1" applyBorder="1"/>
    <xf numFmtId="3" fontId="41" fillId="0" borderId="1" xfId="0" applyNumberFormat="1" applyFont="1" applyBorder="1"/>
    <xf numFmtId="164" fontId="8" fillId="0" borderId="1" xfId="1" applyNumberFormat="1" applyFont="1" applyBorder="1" applyAlignment="1"/>
    <xf numFmtId="164" fontId="41" fillId="0" borderId="1" xfId="1" applyNumberFormat="1" applyFont="1" applyBorder="1" applyAlignment="1"/>
    <xf numFmtId="0" fontId="41" fillId="7" borderId="1" xfId="0" applyFont="1" applyFill="1" applyBorder="1"/>
    <xf numFmtId="3" fontId="8" fillId="7" borderId="1" xfId="0" applyNumberFormat="1" applyFont="1" applyFill="1" applyBorder="1"/>
    <xf numFmtId="3" fontId="41" fillId="7" borderId="1" xfId="0" applyNumberFormat="1" applyFont="1" applyFill="1" applyBorder="1"/>
    <xf numFmtId="164" fontId="8" fillId="7" borderId="1" xfId="1" applyNumberFormat="1" applyFont="1" applyFill="1" applyBorder="1" applyAlignment="1"/>
    <xf numFmtId="164" fontId="41" fillId="7" borderId="1" xfId="1" applyNumberFormat="1" applyFont="1" applyFill="1" applyBorder="1" applyAlignment="1"/>
    <xf numFmtId="3" fontId="8" fillId="8" borderId="1" xfId="0" applyNumberFormat="1" applyFont="1" applyFill="1" applyBorder="1"/>
    <xf numFmtId="3" fontId="41" fillId="8" borderId="1" xfId="0" applyNumberFormat="1" applyFont="1" applyFill="1" applyBorder="1"/>
    <xf numFmtId="164" fontId="8" fillId="8" borderId="1" xfId="1" applyNumberFormat="1" applyFont="1" applyFill="1" applyBorder="1" applyAlignment="1"/>
    <xf numFmtId="164" fontId="41" fillId="8" borderId="1" xfId="1" applyNumberFormat="1" applyFont="1" applyFill="1" applyBorder="1" applyAlignment="1"/>
    <xf numFmtId="0" fontId="41" fillId="14" borderId="1" xfId="0" applyFont="1" applyFill="1" applyBorder="1"/>
    <xf numFmtId="3" fontId="8" fillId="14" borderId="1" xfId="0" applyNumberFormat="1" applyFont="1" applyFill="1" applyBorder="1"/>
    <xf numFmtId="3" fontId="41" fillId="14" borderId="1" xfId="0" applyNumberFormat="1" applyFont="1" applyFill="1" applyBorder="1"/>
    <xf numFmtId="0" fontId="8" fillId="14" borderId="1" xfId="0" applyFont="1" applyFill="1" applyBorder="1"/>
    <xf numFmtId="0" fontId="41" fillId="10" borderId="1" xfId="0" applyFont="1" applyFill="1" applyBorder="1"/>
    <xf numFmtId="3" fontId="8" fillId="10" borderId="1" xfId="0" applyNumberFormat="1" applyFont="1" applyFill="1" applyBorder="1"/>
    <xf numFmtId="3" fontId="41" fillId="10" borderId="1" xfId="0" applyNumberFormat="1" applyFont="1" applyFill="1" applyBorder="1"/>
    <xf numFmtId="164" fontId="8" fillId="10" borderId="1" xfId="1" applyNumberFormat="1" applyFont="1" applyFill="1" applyBorder="1" applyAlignment="1"/>
    <xf numFmtId="164" fontId="41" fillId="10" borderId="1" xfId="1" applyNumberFormat="1" applyFont="1" applyFill="1" applyBorder="1" applyAlignment="1"/>
    <xf numFmtId="0" fontId="8" fillId="10" borderId="1" xfId="0" applyFont="1" applyFill="1" applyBorder="1"/>
    <xf numFmtId="3" fontId="8" fillId="11" borderId="1" xfId="0" applyNumberFormat="1" applyFont="1" applyFill="1" applyBorder="1"/>
    <xf numFmtId="3" fontId="41" fillId="11" borderId="1" xfId="0" applyNumberFormat="1" applyFont="1" applyFill="1" applyBorder="1"/>
    <xf numFmtId="0" fontId="8" fillId="11" borderId="1" xfId="0" applyFont="1" applyFill="1" applyBorder="1"/>
    <xf numFmtId="0" fontId="41" fillId="15" borderId="1" xfId="0" applyFont="1" applyFill="1" applyBorder="1" applyAlignment="1">
      <alignment horizontal="left" vertical="center" wrapText="1"/>
    </xf>
    <xf numFmtId="49" fontId="41" fillId="15" borderId="1" xfId="0" applyNumberFormat="1" applyFont="1" applyFill="1" applyBorder="1" applyAlignment="1">
      <alignment horizontal="left" vertical="center" wrapText="1"/>
    </xf>
    <xf numFmtId="49" fontId="43" fillId="17" borderId="39" xfId="0" applyNumberFormat="1" applyFont="1" applyFill="1" applyBorder="1" applyAlignment="1">
      <alignment horizontal="center" vertical="center" wrapText="1"/>
    </xf>
    <xf numFmtId="49" fontId="43" fillId="17" borderId="23" xfId="0" applyNumberFormat="1" applyFont="1" applyFill="1" applyBorder="1" applyAlignment="1">
      <alignment horizontal="center" vertical="center" wrapText="1"/>
    </xf>
    <xf numFmtId="49" fontId="43" fillId="17" borderId="22" xfId="0" applyNumberFormat="1" applyFont="1" applyFill="1" applyBorder="1" applyAlignment="1">
      <alignment horizontal="center" vertical="center" wrapText="1"/>
    </xf>
    <xf numFmtId="49" fontId="43" fillId="18" borderId="22" xfId="0" applyNumberFormat="1" applyFont="1" applyFill="1" applyBorder="1" applyAlignment="1">
      <alignment horizontal="center" vertical="center" wrapText="1"/>
    </xf>
    <xf numFmtId="49" fontId="43" fillId="18" borderId="23" xfId="0" applyNumberFormat="1" applyFont="1" applyFill="1" applyBorder="1" applyAlignment="1">
      <alignment horizontal="center" vertical="center" wrapText="1"/>
    </xf>
    <xf numFmtId="49" fontId="43" fillId="19" borderId="22" xfId="0" applyNumberFormat="1" applyFont="1" applyFill="1" applyBorder="1" applyAlignment="1">
      <alignment horizontal="center" vertical="center" wrapText="1"/>
    </xf>
    <xf numFmtId="49" fontId="43" fillId="19" borderId="23" xfId="0" applyNumberFormat="1" applyFont="1" applyFill="1" applyBorder="1" applyAlignment="1">
      <alignment horizontal="center" vertical="center" wrapText="1"/>
    </xf>
    <xf numFmtId="49" fontId="43" fillId="19" borderId="26" xfId="0" applyNumberFormat="1" applyFont="1" applyFill="1" applyBorder="1" applyAlignment="1">
      <alignment horizontal="center" vertical="center" wrapText="1"/>
    </xf>
    <xf numFmtId="0" fontId="8" fillId="5" borderId="0" xfId="0" applyFont="1" applyFill="1"/>
    <xf numFmtId="0" fontId="42" fillId="21" borderId="0" xfId="0" applyFont="1" applyFill="1" applyAlignment="1">
      <alignment horizontal="left"/>
    </xf>
    <xf numFmtId="165" fontId="42" fillId="15" borderId="28" xfId="0" applyNumberFormat="1" applyFont="1" applyFill="1" applyBorder="1" applyAlignment="1">
      <alignment horizontal="center" vertical="center"/>
    </xf>
    <xf numFmtId="165" fontId="42" fillId="15" borderId="29" xfId="0" applyNumberFormat="1" applyFont="1" applyFill="1" applyBorder="1" applyAlignment="1">
      <alignment horizontal="center" vertical="center"/>
    </xf>
    <xf numFmtId="0" fontId="42" fillId="15" borderId="28" xfId="0" applyFont="1" applyFill="1" applyBorder="1" applyAlignment="1">
      <alignment horizontal="center" vertical="center"/>
    </xf>
    <xf numFmtId="0" fontId="42" fillId="15" borderId="24" xfId="0" applyFont="1" applyFill="1" applyBorder="1" applyAlignment="1">
      <alignment horizontal="center" vertical="center"/>
    </xf>
    <xf numFmtId="9" fontId="42" fillId="15" borderId="28" xfId="0" applyNumberFormat="1" applyFont="1" applyFill="1" applyBorder="1" applyAlignment="1">
      <alignment horizontal="center" vertical="center"/>
    </xf>
    <xf numFmtId="9" fontId="42" fillId="15" borderId="24" xfId="0" applyNumberFormat="1" applyFont="1" applyFill="1" applyBorder="1" applyAlignment="1">
      <alignment horizontal="center" vertical="center"/>
    </xf>
    <xf numFmtId="49" fontId="42" fillId="15" borderId="24" xfId="0" applyNumberFormat="1" applyFont="1" applyFill="1" applyBorder="1" applyAlignment="1">
      <alignment horizontal="left"/>
    </xf>
    <xf numFmtId="165" fontId="42" fillId="15" borderId="0" xfId="0" applyNumberFormat="1" applyFont="1" applyFill="1" applyAlignment="1">
      <alignment horizontal="center"/>
    </xf>
    <xf numFmtId="166" fontId="42" fillId="15" borderId="28" xfId="0" applyNumberFormat="1" applyFont="1" applyFill="1" applyBorder="1" applyAlignment="1">
      <alignment horizontal="center"/>
    </xf>
    <xf numFmtId="0" fontId="42" fillId="15" borderId="30" xfId="0" applyFont="1" applyFill="1" applyBorder="1" applyAlignment="1">
      <alignment horizontal="center"/>
    </xf>
    <xf numFmtId="9" fontId="42" fillId="15" borderId="28" xfId="0" applyNumberFormat="1" applyFont="1" applyFill="1" applyBorder="1" applyAlignment="1">
      <alignment horizontal="center"/>
    </xf>
    <xf numFmtId="166" fontId="42" fillId="15" borderId="24" xfId="0" applyNumberFormat="1" applyFont="1" applyFill="1" applyBorder="1" applyAlignment="1">
      <alignment horizontal="center"/>
    </xf>
    <xf numFmtId="165" fontId="42" fillId="15" borderId="30" xfId="0" applyNumberFormat="1" applyFont="1" applyFill="1" applyBorder="1" applyAlignment="1">
      <alignment horizontal="center"/>
    </xf>
    <xf numFmtId="9" fontId="42" fillId="15" borderId="31" xfId="0" applyNumberFormat="1" applyFont="1" applyFill="1" applyBorder="1" applyAlignment="1">
      <alignment horizontal="center"/>
    </xf>
    <xf numFmtId="166" fontId="42" fillId="15" borderId="30" xfId="0" applyNumberFormat="1" applyFont="1" applyFill="1" applyBorder="1" applyAlignment="1">
      <alignment horizontal="center"/>
    </xf>
    <xf numFmtId="49" fontId="44" fillId="15" borderId="32" xfId="0" applyNumberFormat="1" applyFont="1" applyFill="1" applyBorder="1" applyAlignment="1">
      <alignment horizontal="left"/>
    </xf>
    <xf numFmtId="165" fontId="44" fillId="15" borderId="33" xfId="0" applyNumberFormat="1" applyFont="1" applyFill="1" applyBorder="1" applyAlignment="1">
      <alignment horizontal="center" vertical="center"/>
    </xf>
    <xf numFmtId="165" fontId="44" fillId="15" borderId="34" xfId="0" applyNumberFormat="1" applyFont="1" applyFill="1" applyBorder="1" applyAlignment="1">
      <alignment horizontal="center" vertical="center"/>
    </xf>
    <xf numFmtId="165" fontId="44" fillId="15" borderId="34" xfId="0" applyNumberFormat="1" applyFont="1" applyFill="1" applyBorder="1" applyAlignment="1">
      <alignment horizontal="center"/>
    </xf>
    <xf numFmtId="166" fontId="44" fillId="15" borderId="33" xfId="0" applyNumberFormat="1" applyFont="1" applyFill="1" applyBorder="1" applyAlignment="1">
      <alignment horizontal="center"/>
    </xf>
    <xf numFmtId="166" fontId="44" fillId="15" borderId="34" xfId="0" applyNumberFormat="1" applyFont="1" applyFill="1" applyBorder="1" applyAlignment="1">
      <alignment horizontal="center"/>
    </xf>
    <xf numFmtId="0" fontId="42" fillId="15" borderId="0" xfId="0" applyFont="1" applyFill="1" applyAlignment="1">
      <alignment horizontal="center"/>
    </xf>
    <xf numFmtId="9" fontId="42" fillId="15" borderId="24" xfId="0" applyNumberFormat="1" applyFont="1" applyFill="1" applyBorder="1" applyAlignment="1">
      <alignment horizontal="center"/>
    </xf>
    <xf numFmtId="9" fontId="42" fillId="15" borderId="30" xfId="0" applyNumberFormat="1" applyFont="1" applyFill="1" applyBorder="1" applyAlignment="1">
      <alignment horizontal="center"/>
    </xf>
    <xf numFmtId="0" fontId="44" fillId="15" borderId="34" xfId="0" applyFont="1" applyFill="1" applyBorder="1" applyAlignment="1">
      <alignment horizontal="center"/>
    </xf>
    <xf numFmtId="9" fontId="44" fillId="15" borderId="33" xfId="0" applyNumberFormat="1" applyFont="1" applyFill="1" applyBorder="1" applyAlignment="1">
      <alignment horizontal="center"/>
    </xf>
    <xf numFmtId="0" fontId="44" fillId="15" borderId="33" xfId="0" applyFont="1" applyFill="1" applyBorder="1" applyAlignment="1">
      <alignment horizontal="center" vertical="center"/>
    </xf>
    <xf numFmtId="166" fontId="42" fillId="15" borderId="31" xfId="0" applyNumberFormat="1" applyFont="1" applyFill="1" applyBorder="1" applyAlignment="1">
      <alignment horizontal="center"/>
    </xf>
    <xf numFmtId="9" fontId="44" fillId="15" borderId="34" xfId="0" applyNumberFormat="1" applyFont="1" applyFill="1" applyBorder="1" applyAlignment="1">
      <alignment horizontal="center"/>
    </xf>
    <xf numFmtId="49" fontId="43" fillId="18" borderId="41" xfId="0" applyNumberFormat="1" applyFont="1" applyFill="1" applyBorder="1" applyAlignment="1">
      <alignment horizontal="center" vertical="center" wrapText="1"/>
    </xf>
    <xf numFmtId="0" fontId="43" fillId="18" borderId="22" xfId="0" applyFont="1" applyFill="1" applyBorder="1" applyAlignment="1">
      <alignment horizontal="center" vertical="center" wrapText="1"/>
    </xf>
    <xf numFmtId="0" fontId="43" fillId="18" borderId="23" xfId="0" applyFont="1" applyFill="1" applyBorder="1" applyAlignment="1">
      <alignment horizontal="center" vertical="center" wrapText="1"/>
    </xf>
    <xf numFmtId="0" fontId="43" fillId="18" borderId="23" xfId="0" applyFont="1" applyFill="1" applyBorder="1" applyAlignment="1">
      <alignment vertical="center" wrapText="1"/>
    </xf>
    <xf numFmtId="0" fontId="41" fillId="5" borderId="0" xfId="0" applyFont="1" applyFill="1" applyAlignment="1">
      <alignment horizontal="left" wrapText="1"/>
    </xf>
    <xf numFmtId="49" fontId="43" fillId="5" borderId="0" xfId="0" applyNumberFormat="1" applyFont="1" applyFill="1" applyAlignment="1">
      <alignment horizontal="center" vertical="center" wrapText="1"/>
    </xf>
    <xf numFmtId="0" fontId="43" fillId="5" borderId="0" xfId="0" applyFont="1" applyFill="1" applyAlignment="1">
      <alignment horizontal="center" vertical="center" wrapText="1"/>
    </xf>
    <xf numFmtId="0" fontId="43" fillId="5" borderId="0" xfId="0" applyFont="1" applyFill="1" applyAlignment="1">
      <alignment vertical="center" wrapText="1"/>
    </xf>
    <xf numFmtId="0" fontId="42" fillId="5" borderId="0" xfId="0" applyFont="1" applyFill="1" applyAlignment="1">
      <alignment horizontal="left"/>
    </xf>
    <xf numFmtId="0" fontId="42" fillId="15" borderId="0" xfId="0" applyFont="1" applyFill="1" applyAlignment="1">
      <alignment horizontal="left" wrapText="1"/>
    </xf>
    <xf numFmtId="0" fontId="44" fillId="20" borderId="1" xfId="0" applyFont="1" applyFill="1" applyBorder="1" applyAlignment="1">
      <alignment horizontal="left" vertical="center" wrapText="1"/>
    </xf>
    <xf numFmtId="165" fontId="42" fillId="15" borderId="24" xfId="0" applyNumberFormat="1" applyFont="1" applyFill="1" applyBorder="1" applyAlignment="1">
      <alignment horizontal="center"/>
    </xf>
    <xf numFmtId="166" fontId="42" fillId="15" borderId="31" xfId="0" applyNumberFormat="1" applyFont="1" applyFill="1" applyBorder="1"/>
    <xf numFmtId="0" fontId="42" fillId="15" borderId="24" xfId="0" applyFont="1" applyFill="1" applyBorder="1" applyAlignment="1">
      <alignment horizontal="center"/>
    </xf>
    <xf numFmtId="9" fontId="42" fillId="15" borderId="31" xfId="0" applyNumberFormat="1" applyFont="1" applyFill="1" applyBorder="1"/>
    <xf numFmtId="0" fontId="42" fillId="15" borderId="26" xfId="0" applyFont="1" applyFill="1" applyBorder="1" applyAlignment="1">
      <alignment horizontal="center" vertical="center"/>
    </xf>
    <xf numFmtId="0" fontId="42" fillId="15" borderId="25" xfId="0" applyFont="1" applyFill="1" applyBorder="1" applyAlignment="1">
      <alignment horizontal="center"/>
    </xf>
    <xf numFmtId="9" fontId="42" fillId="15" borderId="26" xfId="0" applyNumberFormat="1" applyFont="1" applyFill="1" applyBorder="1" applyAlignment="1">
      <alignment horizontal="center" vertical="center"/>
    </xf>
    <xf numFmtId="9" fontId="42" fillId="15" borderId="35" xfId="0" applyNumberFormat="1" applyFont="1" applyFill="1" applyBorder="1" applyAlignment="1">
      <alignment horizontal="center"/>
    </xf>
    <xf numFmtId="165" fontId="42" fillId="15" borderId="25" xfId="0" applyNumberFormat="1" applyFont="1" applyFill="1" applyBorder="1" applyAlignment="1">
      <alignment horizontal="center"/>
    </xf>
    <xf numFmtId="0" fontId="42" fillId="15" borderId="26" xfId="0" applyFont="1" applyFill="1" applyBorder="1" applyAlignment="1">
      <alignment horizontal="center"/>
    </xf>
    <xf numFmtId="9" fontId="42" fillId="15" borderId="26" xfId="0" applyNumberFormat="1" applyFont="1" applyFill="1" applyBorder="1" applyAlignment="1">
      <alignment horizontal="center"/>
    </xf>
    <xf numFmtId="9" fontId="42" fillId="15" borderId="35" xfId="0" applyNumberFormat="1" applyFont="1" applyFill="1" applyBorder="1"/>
    <xf numFmtId="165" fontId="42" fillId="15" borderId="36" xfId="0" applyNumberFormat="1" applyFont="1" applyFill="1" applyBorder="1" applyAlignment="1">
      <alignment horizontal="center"/>
    </xf>
    <xf numFmtId="9" fontId="42" fillId="15" borderId="36" xfId="0" applyNumberFormat="1" applyFont="1" applyFill="1" applyBorder="1" applyAlignment="1">
      <alignment horizontal="center"/>
    </xf>
    <xf numFmtId="0" fontId="42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49" fontId="41" fillId="16" borderId="1" xfId="0" applyNumberFormat="1" applyFont="1" applyFill="1" applyBorder="1" applyAlignment="1">
      <alignment horizontal="left" vertical="center" wrapText="1"/>
    </xf>
    <xf numFmtId="0" fontId="8" fillId="0" borderId="0" xfId="0" applyFont="1" applyAlignment="1">
      <alignment wrapText="1"/>
    </xf>
    <xf numFmtId="0" fontId="43" fillId="22" borderId="41" xfId="0" applyFont="1" applyFill="1" applyBorder="1" applyAlignment="1">
      <alignment horizontal="center" vertical="center" wrapText="1"/>
    </xf>
    <xf numFmtId="49" fontId="41" fillId="16" borderId="1" xfId="0" applyNumberFormat="1" applyFont="1" applyFill="1" applyBorder="1" applyAlignment="1">
      <alignment horizontal="left" vertical="center"/>
    </xf>
    <xf numFmtId="0" fontId="41" fillId="15" borderId="1" xfId="0" applyFont="1" applyFill="1" applyBorder="1" applyAlignment="1">
      <alignment horizontal="left" wrapText="1"/>
    </xf>
    <xf numFmtId="0" fontId="44" fillId="20" borderId="1" xfId="0" applyFont="1" applyFill="1" applyBorder="1" applyAlignment="1">
      <alignment vertical="center" wrapText="1"/>
    </xf>
    <xf numFmtId="9" fontId="42" fillId="15" borderId="42" xfId="0" applyNumberFormat="1" applyFont="1" applyFill="1" applyBorder="1" applyAlignment="1">
      <alignment horizontal="center" vertical="center"/>
    </xf>
    <xf numFmtId="0" fontId="42" fillId="15" borderId="43" xfId="0" applyFont="1" applyFill="1" applyBorder="1" applyAlignment="1">
      <alignment horizontal="center" vertical="center"/>
    </xf>
    <xf numFmtId="9" fontId="42" fillId="15" borderId="43" xfId="0" applyNumberFormat="1" applyFont="1" applyFill="1" applyBorder="1" applyAlignment="1">
      <alignment horizontal="center" vertical="center"/>
    </xf>
    <xf numFmtId="9" fontId="42" fillId="15" borderId="44" xfId="0" applyNumberFormat="1" applyFont="1" applyFill="1" applyBorder="1" applyAlignment="1">
      <alignment horizontal="center" vertical="center"/>
    </xf>
    <xf numFmtId="0" fontId="42" fillId="15" borderId="45" xfId="0" applyFont="1" applyFill="1" applyBorder="1" applyAlignment="1">
      <alignment horizontal="center" vertical="center"/>
    </xf>
    <xf numFmtId="9" fontId="42" fillId="15" borderId="45" xfId="0" applyNumberFormat="1" applyFont="1" applyFill="1" applyBorder="1" applyAlignment="1">
      <alignment horizontal="center" vertical="center"/>
    </xf>
    <xf numFmtId="9" fontId="42" fillId="15" borderId="46" xfId="0" applyNumberFormat="1" applyFont="1" applyFill="1" applyBorder="1" applyAlignment="1">
      <alignment horizontal="center" vertical="center"/>
    </xf>
    <xf numFmtId="0" fontId="46" fillId="0" borderId="9" xfId="3" quotePrefix="1" applyFont="1" applyBorder="1" applyAlignment="1">
      <alignment horizontal="left" vertical="center"/>
    </xf>
    <xf numFmtId="164" fontId="3" fillId="8" borderId="2" xfId="1" applyNumberFormat="1" applyFont="1" applyFill="1" applyBorder="1" applyProtection="1">
      <protection hidden="1"/>
    </xf>
    <xf numFmtId="167" fontId="3" fillId="0" borderId="0" xfId="0" applyNumberFormat="1" applyFont="1" applyProtection="1">
      <protection hidden="1"/>
    </xf>
    <xf numFmtId="0" fontId="13" fillId="0" borderId="0" xfId="0" applyFont="1" applyProtection="1">
      <protection hidden="1"/>
    </xf>
    <xf numFmtId="164" fontId="47" fillId="0" borderId="0" xfId="0" applyNumberFormat="1" applyFont="1" applyProtection="1">
      <protection hidden="1"/>
    </xf>
    <xf numFmtId="164" fontId="3" fillId="0" borderId="0" xfId="0" applyNumberFormat="1" applyFont="1" applyProtection="1">
      <protection hidden="1"/>
    </xf>
    <xf numFmtId="167" fontId="3" fillId="0" borderId="1" xfId="0" applyNumberFormat="1" applyFont="1" applyBorder="1" applyProtection="1">
      <protection hidden="1"/>
    </xf>
    <xf numFmtId="0" fontId="3" fillId="0" borderId="50" xfId="0" applyFont="1" applyBorder="1"/>
    <xf numFmtId="0" fontId="48" fillId="9" borderId="0" xfId="0" applyFont="1" applyFill="1" applyAlignment="1">
      <alignment horizontal="centerContinuous" vertical="center"/>
    </xf>
    <xf numFmtId="0" fontId="47" fillId="9" borderId="0" xfId="0" applyFont="1" applyFill="1" applyAlignment="1" applyProtection="1">
      <alignment horizontal="centerContinuous"/>
      <protection hidden="1"/>
    </xf>
    <xf numFmtId="0" fontId="49" fillId="9" borderId="0" xfId="2" applyFont="1" applyFill="1" applyAlignment="1">
      <alignment horizontal="left" vertical="center" wrapText="1"/>
    </xf>
    <xf numFmtId="0" fontId="4" fillId="14" borderId="2" xfId="0" applyFont="1" applyFill="1" applyBorder="1" applyAlignment="1" applyProtection="1">
      <alignment horizontal="left" vertical="center"/>
      <protection hidden="1"/>
    </xf>
    <xf numFmtId="0" fontId="7" fillId="23" borderId="0" xfId="0" applyFont="1" applyFill="1" applyProtection="1">
      <protection hidden="1"/>
    </xf>
    <xf numFmtId="0" fontId="50" fillId="0" borderId="6" xfId="3" quotePrefix="1" applyFont="1" applyBorder="1" applyAlignment="1">
      <alignment horizontal="left" vertical="center" wrapText="1"/>
    </xf>
    <xf numFmtId="0" fontId="47" fillId="5" borderId="0" xfId="0" applyFont="1" applyFill="1" applyProtection="1">
      <protection hidden="1"/>
    </xf>
    <xf numFmtId="167" fontId="47" fillId="5" borderId="0" xfId="0" applyNumberFormat="1" applyFont="1" applyFill="1" applyProtection="1">
      <protection hidden="1"/>
    </xf>
    <xf numFmtId="0" fontId="47" fillId="0" borderId="0" xfId="0" applyFont="1"/>
    <xf numFmtId="0" fontId="9" fillId="0" borderId="0" xfId="0" applyFont="1" applyProtection="1">
      <protection hidden="1"/>
    </xf>
    <xf numFmtId="164" fontId="47" fillId="0" borderId="0" xfId="1" applyNumberFormat="1" applyFont="1" applyProtection="1">
      <protection hidden="1"/>
    </xf>
    <xf numFmtId="0" fontId="47" fillId="0" borderId="0" xfId="0" applyFont="1" applyProtection="1">
      <protection hidden="1"/>
    </xf>
    <xf numFmtId="0" fontId="36" fillId="0" borderId="6" xfId="2" applyFont="1" applyBorder="1" applyAlignment="1">
      <alignment vertical="center"/>
    </xf>
    <xf numFmtId="0" fontId="4" fillId="0" borderId="9" xfId="0" applyFont="1" applyBorder="1" applyAlignment="1" applyProtection="1">
      <alignment horizontal="center" vertical="center" wrapText="1"/>
      <protection hidden="1"/>
    </xf>
    <xf numFmtId="0" fontId="4" fillId="0" borderId="21" xfId="0" applyFont="1" applyBorder="1" applyAlignment="1" applyProtection="1">
      <alignment horizontal="center" vertical="center" wrapText="1"/>
      <protection hidden="1"/>
    </xf>
    <xf numFmtId="0" fontId="4" fillId="0" borderId="6" xfId="0" applyFont="1" applyBorder="1" applyAlignment="1" applyProtection="1">
      <alignment horizontal="center" vertical="center" wrapText="1"/>
      <protection hidden="1"/>
    </xf>
    <xf numFmtId="0" fontId="41" fillId="10" borderId="1" xfId="0" applyFont="1" applyFill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vertical="center" wrapText="1"/>
    </xf>
    <xf numFmtId="0" fontId="41" fillId="0" borderId="1" xfId="0" applyFont="1" applyBorder="1" applyAlignment="1">
      <alignment horizontal="center" vertical="center" wrapText="1"/>
    </xf>
    <xf numFmtId="0" fontId="15" fillId="10" borderId="1" xfId="0" applyFont="1" applyFill="1" applyBorder="1" applyAlignment="1">
      <alignment horizontal="center" vertical="center"/>
    </xf>
    <xf numFmtId="0" fontId="15" fillId="10" borderId="2" xfId="0" applyFont="1" applyFill="1" applyBorder="1" applyAlignment="1">
      <alignment horizontal="center" vertical="center"/>
    </xf>
    <xf numFmtId="0" fontId="15" fillId="10" borderId="3" xfId="0" applyFont="1" applyFill="1" applyBorder="1" applyAlignment="1">
      <alignment horizontal="center" vertical="center"/>
    </xf>
    <xf numFmtId="0" fontId="15" fillId="10" borderId="4" xfId="0" applyFont="1" applyFill="1" applyBorder="1" applyAlignment="1">
      <alignment horizontal="center" vertical="center"/>
    </xf>
    <xf numFmtId="0" fontId="15" fillId="11" borderId="1" xfId="0" applyFont="1" applyFill="1" applyBorder="1" applyAlignment="1">
      <alignment horizontal="center" vertical="center"/>
    </xf>
    <xf numFmtId="0" fontId="15" fillId="11" borderId="2" xfId="0" applyFont="1" applyFill="1" applyBorder="1" applyAlignment="1">
      <alignment horizontal="center" vertical="center"/>
    </xf>
    <xf numFmtId="0" fontId="15" fillId="11" borderId="4" xfId="0" applyFont="1" applyFill="1" applyBorder="1" applyAlignment="1">
      <alignment horizontal="center" vertical="center"/>
    </xf>
    <xf numFmtId="49" fontId="41" fillId="22" borderId="37" xfId="0" applyNumberFormat="1" applyFont="1" applyFill="1" applyBorder="1" applyAlignment="1">
      <alignment horizontal="center" vertical="center"/>
    </xf>
    <xf numFmtId="49" fontId="41" fillId="22" borderId="38" xfId="0" applyNumberFormat="1" applyFont="1" applyFill="1" applyBorder="1" applyAlignment="1">
      <alignment horizontal="center" vertical="center"/>
    </xf>
    <xf numFmtId="49" fontId="41" fillId="22" borderId="39" xfId="0" applyNumberFormat="1" applyFont="1" applyFill="1" applyBorder="1" applyAlignment="1">
      <alignment horizontal="center" vertical="center"/>
    </xf>
    <xf numFmtId="49" fontId="41" fillId="22" borderId="47" xfId="0" applyNumberFormat="1" applyFont="1" applyFill="1" applyBorder="1" applyAlignment="1">
      <alignment horizontal="center" vertical="center"/>
    </xf>
    <xf numFmtId="49" fontId="41" fillId="22" borderId="48" xfId="0" applyNumberFormat="1" applyFont="1" applyFill="1" applyBorder="1" applyAlignment="1">
      <alignment horizontal="center" vertical="center"/>
    </xf>
    <xf numFmtId="49" fontId="41" fillId="22" borderId="49" xfId="0" applyNumberFormat="1" applyFont="1" applyFill="1" applyBorder="1" applyAlignment="1">
      <alignment horizontal="center" vertical="center"/>
    </xf>
    <xf numFmtId="49" fontId="41" fillId="22" borderId="40" xfId="0" applyNumberFormat="1" applyFont="1" applyFill="1" applyBorder="1" applyAlignment="1">
      <alignment horizontal="center" vertical="center"/>
    </xf>
    <xf numFmtId="49" fontId="41" fillId="22" borderId="41" xfId="0" applyNumberFormat="1" applyFont="1" applyFill="1" applyBorder="1" applyAlignment="1">
      <alignment horizontal="center" vertical="center"/>
    </xf>
    <xf numFmtId="49" fontId="41" fillId="18" borderId="23" xfId="0" applyNumberFormat="1" applyFont="1" applyFill="1" applyBorder="1" applyAlignment="1">
      <alignment horizontal="center" vertical="center"/>
    </xf>
    <xf numFmtId="49" fontId="41" fillId="18" borderId="29" xfId="0" applyNumberFormat="1" applyFont="1" applyFill="1" applyBorder="1" applyAlignment="1">
      <alignment horizontal="center" vertical="center"/>
    </xf>
    <xf numFmtId="49" fontId="41" fillId="19" borderId="23" xfId="0" applyNumberFormat="1" applyFont="1" applyFill="1" applyBorder="1" applyAlignment="1">
      <alignment horizontal="center" vertical="center"/>
    </xf>
    <xf numFmtId="49" fontId="41" fillId="19" borderId="22" xfId="0" applyNumberFormat="1" applyFont="1" applyFill="1" applyBorder="1" applyAlignment="1">
      <alignment horizontal="center" vertical="center"/>
    </xf>
    <xf numFmtId="49" fontId="42" fillId="15" borderId="27" xfId="0" applyNumberFormat="1" applyFont="1" applyFill="1" applyBorder="1" applyAlignment="1">
      <alignment horizontal="left" vertical="center" wrapText="1"/>
    </xf>
    <xf numFmtId="49" fontId="41" fillId="17" borderId="22" xfId="0" applyNumberFormat="1" applyFont="1" applyFill="1" applyBorder="1" applyAlignment="1">
      <alignment horizontal="center" vertical="center"/>
    </xf>
    <xf numFmtId="49" fontId="41" fillId="18" borderId="22" xfId="0" applyNumberFormat="1" applyFont="1" applyFill="1" applyBorder="1" applyAlignment="1">
      <alignment horizontal="center" vertical="center"/>
    </xf>
    <xf numFmtId="49" fontId="41" fillId="18" borderId="24" xfId="0" applyNumberFormat="1" applyFont="1" applyFill="1" applyBorder="1" applyAlignment="1">
      <alignment horizontal="center" vertical="center"/>
    </xf>
    <xf numFmtId="49" fontId="41" fillId="18" borderId="37" xfId="0" applyNumberFormat="1" applyFont="1" applyFill="1" applyBorder="1" applyAlignment="1">
      <alignment horizontal="center" vertical="center"/>
    </xf>
    <xf numFmtId="49" fontId="41" fillId="18" borderId="38" xfId="0" applyNumberFormat="1" applyFont="1" applyFill="1" applyBorder="1" applyAlignment="1">
      <alignment horizontal="center" vertical="center"/>
    </xf>
    <xf numFmtId="49" fontId="41" fillId="18" borderId="39" xfId="0" applyNumberFormat="1" applyFont="1" applyFill="1" applyBorder="1" applyAlignment="1">
      <alignment horizontal="center" vertical="center"/>
    </xf>
    <xf numFmtId="49" fontId="41" fillId="18" borderId="40" xfId="0" applyNumberFormat="1" applyFont="1" applyFill="1" applyBorder="1" applyAlignment="1">
      <alignment horizontal="center" vertical="center"/>
    </xf>
    <xf numFmtId="49" fontId="41" fillId="18" borderId="41" xfId="0" applyNumberFormat="1" applyFont="1" applyFill="1" applyBorder="1" applyAlignment="1">
      <alignment horizontal="center" vertical="center"/>
    </xf>
    <xf numFmtId="49" fontId="41" fillId="17" borderId="41" xfId="0" applyNumberFormat="1" applyFont="1" applyFill="1" applyBorder="1" applyAlignment="1">
      <alignment horizontal="center" vertical="center"/>
    </xf>
    <xf numFmtId="0" fontId="44" fillId="20" borderId="10" xfId="0" applyFont="1" applyFill="1" applyBorder="1" applyAlignment="1">
      <alignment horizontal="center" vertical="center" wrapText="1"/>
    </xf>
    <xf numFmtId="0" fontId="44" fillId="20" borderId="8" xfId="0" applyFont="1" applyFill="1" applyBorder="1" applyAlignment="1">
      <alignment horizontal="center" vertical="center" wrapText="1"/>
    </xf>
    <xf numFmtId="0" fontId="44" fillId="20" borderId="7" xfId="0" applyFont="1" applyFill="1" applyBorder="1" applyAlignment="1">
      <alignment horizontal="center" vertical="center" wrapText="1"/>
    </xf>
    <xf numFmtId="0" fontId="44" fillId="20" borderId="5" xfId="0" applyFont="1" applyFill="1" applyBorder="1" applyAlignment="1">
      <alignment horizontal="center" vertical="center" wrapText="1"/>
    </xf>
    <xf numFmtId="49" fontId="41" fillId="16" borderId="10" xfId="0" applyNumberFormat="1" applyFont="1" applyFill="1" applyBorder="1" applyAlignment="1">
      <alignment horizontal="center" vertical="center"/>
    </xf>
    <xf numFmtId="49" fontId="41" fillId="16" borderId="8" xfId="0" applyNumberFormat="1" applyFont="1" applyFill="1" applyBorder="1" applyAlignment="1">
      <alignment horizontal="center" vertical="center"/>
    </xf>
    <xf numFmtId="49" fontId="41" fillId="16" borderId="7" xfId="0" applyNumberFormat="1" applyFont="1" applyFill="1" applyBorder="1" applyAlignment="1">
      <alignment horizontal="center" vertical="center"/>
    </xf>
    <xf numFmtId="49" fontId="41" fillId="16" borderId="5" xfId="0" applyNumberFormat="1" applyFont="1" applyFill="1" applyBorder="1" applyAlignment="1">
      <alignment horizontal="center" vertical="center"/>
    </xf>
    <xf numFmtId="49" fontId="43" fillId="17" borderId="42" xfId="0" applyNumberFormat="1" applyFont="1" applyFill="1" applyBorder="1" applyAlignment="1">
      <alignment horizontal="center" vertical="center" wrapText="1"/>
    </xf>
    <xf numFmtId="49" fontId="43" fillId="17" borderId="26" xfId="0" applyNumberFormat="1" applyFont="1" applyFill="1" applyBorder="1" applyAlignment="1">
      <alignment horizontal="center" vertical="center" wrapText="1"/>
    </xf>
    <xf numFmtId="49" fontId="41" fillId="17" borderId="51" xfId="0" applyNumberFormat="1" applyFont="1" applyFill="1" applyBorder="1" applyAlignment="1">
      <alignment horizontal="center" vertical="center"/>
    </xf>
    <xf numFmtId="49" fontId="41" fillId="17" borderId="52" xfId="0" applyNumberFormat="1" applyFont="1" applyFill="1" applyBorder="1" applyAlignment="1">
      <alignment horizontal="center" vertical="center"/>
    </xf>
    <xf numFmtId="49" fontId="41" fillId="17" borderId="53" xfId="0" applyNumberFormat="1" applyFont="1" applyFill="1" applyBorder="1" applyAlignment="1">
      <alignment horizontal="center" vertical="center"/>
    </xf>
    <xf numFmtId="49" fontId="41" fillId="17" borderId="54" xfId="0" applyNumberFormat="1" applyFont="1" applyFill="1" applyBorder="1" applyAlignment="1">
      <alignment horizontal="center" vertical="center"/>
    </xf>
    <xf numFmtId="49" fontId="41" fillId="17" borderId="55" xfId="0" applyNumberFormat="1" applyFont="1" applyFill="1" applyBorder="1" applyAlignment="1">
      <alignment horizontal="center" vertical="center"/>
    </xf>
    <xf numFmtId="49" fontId="41" fillId="17" borderId="56" xfId="0" applyNumberFormat="1" applyFont="1" applyFill="1" applyBorder="1" applyAlignment="1">
      <alignment horizontal="center" vertical="center"/>
    </xf>
  </cellXfs>
  <cellStyles count="4">
    <cellStyle name="Lien hypertexte" xfId="2" builtinId="8"/>
    <cellStyle name="Normal" xfId="0" builtinId="0"/>
    <cellStyle name="Normal 2" xfId="3" xr:uid="{00000000-0005-0000-0000-000002000000}"/>
    <cellStyle name="Pourcentage" xfId="1" builtinId="5"/>
  </cellStyles>
  <dxfs count="734"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font>
        <b/>
        <i val="0"/>
      </font>
      <fill>
        <patternFill>
          <bgColor theme="4" tint="0.59996337778862885"/>
        </patternFill>
      </fill>
    </dxf>
    <dxf>
      <font>
        <b/>
        <i val="0"/>
      </font>
      <fill>
        <patternFill>
          <bgColor theme="4" tint="0.3999450666829432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9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4" tint="0.79998168889431442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minor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Arial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Arial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fill>
        <patternFill patternType="solid">
          <fgColor indexed="64"/>
          <bgColor theme="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minor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Arial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Arial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fill>
        <patternFill patternType="solid">
          <fgColor indexed="64"/>
          <bgColor theme="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minor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Arial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Arial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fill>
        <patternFill patternType="solid">
          <fgColor indexed="64"/>
          <bgColor theme="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minor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Arial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Arial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fill>
        <patternFill patternType="solid">
          <fgColor indexed="64"/>
          <bgColor theme="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minor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Arial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Arial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fill>
        <patternFill patternType="solid">
          <fgColor indexed="64"/>
          <bgColor theme="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/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minor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Arial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Arial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fill>
        <patternFill patternType="solid">
          <fgColor indexed="64"/>
          <bgColor theme="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name val="Arial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numFmt numFmtId="164" formatCode="0.0%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9"/>
        <color theme="1"/>
        <name val="Arial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minor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minor"/>
      </font>
      <numFmt numFmtId="0" formatCode="General"/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Arial"/>
      </font>
      <alignment horizontal="left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 outline="0">
        <top style="thin">
          <color indexed="64"/>
        </top>
      </border>
    </dxf>
    <dxf>
      <border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strike val="0"/>
        <outline val="0"/>
        <shadow val="0"/>
        <u val="none"/>
        <vertAlign val="baseline"/>
        <sz val="8"/>
        <name val="Arial"/>
      </font>
    </dxf>
    <dxf>
      <border outline="0"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fill>
        <patternFill patternType="solid">
          <fgColor indexed="64"/>
          <bgColor theme="5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/>
        <bottom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family val="2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9" tint="-0.499984740745262"/>
        <name val="Arial"/>
        <scheme val="none"/>
      </font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9" tint="-0.499984740745262"/>
        <name val="Arial"/>
        <scheme val="none"/>
      </font>
      <numFmt numFmtId="0" formatCode="General"/>
      <alignment horizontal="general" vertical="center" textRotation="0" wrapText="1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9" tint="-0.499984740745262"/>
        <name val="Arial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9" tint="-0.499984740745262"/>
        <name val="Arial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0" formatCode="General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border diagonalUp="0" diagonalDown="0" outline="0">
        <left/>
        <right/>
        <top style="thin">
          <color theme="4" tint="0.39997558519241921"/>
        </top>
        <bottom/>
      </border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border diagonalUp="0" diagonalDown="0" outline="0">
        <left/>
        <right/>
        <top style="thin">
          <color theme="4" tint="0.39997558519241921"/>
        </top>
        <bottom/>
      </border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border outline="0">
        <top style="thin">
          <color theme="4" tint="0.39997558519241921"/>
        </top>
      </border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border outline="0">
        <right style="thin">
          <color theme="4" tint="0.39997558519241921"/>
        </right>
        <top style="thin">
          <color theme="4" tint="0.39997558519241921"/>
        </top>
        <bottom style="thin">
          <color theme="4" tint="0.39997558519241921"/>
        </bottom>
      </border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border outline="0">
        <bottom style="thin">
          <color theme="4" tint="0.39997558519241921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8"/>
        <color theme="0"/>
        <name val="Arial"/>
        <scheme val="none"/>
      </font>
      <fill>
        <patternFill patternType="solid">
          <fgColor theme="4"/>
          <bgColor theme="4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bgColor auto="1"/>
        </patternFill>
      </fill>
      <border diagonalUp="0" diagonalDown="0" outline="0">
        <left style="thin">
          <color theme="4" tint="0.39997558519241921"/>
        </left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8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 style="thin">
          <color theme="4" tint="0.39997558519241921"/>
        </top>
        <bottom style="thin">
          <color theme="4" tint="0.39997558519241921"/>
        </bottom>
      </border>
    </dxf>
    <dxf>
      <border outline="0">
        <bottom style="thin">
          <color theme="4" tint="0.3999755851924192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auto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numFmt numFmtId="0" formatCode="General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8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8"/>
        <name val="Arial"/>
        <scheme val="none"/>
      </font>
      <fill>
        <patternFill patternType="none">
          <bgColor auto="1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Arial"/>
        <scheme val="none"/>
      </font>
      <fill>
        <patternFill patternType="none">
          <fgColor indexed="64"/>
          <bgColor indexed="65"/>
        </patternFill>
      </fill>
    </dxf>
    <dxf>
      <font>
        <strike val="0"/>
        <outline val="0"/>
        <shadow val="0"/>
        <u val="none"/>
        <vertAlign val="baseline"/>
        <sz val="8"/>
        <name val="Arial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8"/>
        <name val="Arial"/>
        <scheme val="none"/>
      </font>
    </dxf>
    <dxf>
      <font>
        <strike val="0"/>
        <outline val="0"/>
        <shadow val="0"/>
        <u val="none"/>
        <vertAlign val="baseline"/>
        <sz val="8"/>
        <name val="Arial"/>
        <scheme val="none"/>
      </font>
      <fill>
        <patternFill patternType="none">
          <bgColor auto="1"/>
        </patternFill>
      </fill>
    </dxf>
    <dxf>
      <font>
        <strike val="0"/>
        <outline val="0"/>
        <shadow val="0"/>
        <u val="none"/>
        <vertAlign val="baseline"/>
        <sz val="8"/>
        <name val="Arial"/>
        <scheme val="none"/>
      </font>
      <fill>
        <patternFill patternType="none">
          <bgColor auto="1"/>
        </patternFill>
      </fill>
    </dxf>
    <dxf>
      <font>
        <color theme="0"/>
      </font>
      <fill>
        <patternFill patternType="solid">
          <bgColor theme="0"/>
        </patternFill>
      </fill>
      <border diagonalUp="0" diagonalDown="0">
        <left/>
        <right/>
        <top/>
        <bottom/>
        <vertical/>
        <horizontal/>
      </border>
    </dxf>
  </dxfs>
  <tableStyles count="1" defaultTableStyle="TableStyleMedium2" defaultPivotStyle="PivotStyleLight16">
    <tableStyle name="Invisible" pivot="0" count="1" xr9:uid="{6A4C135F-A4E0-486E-B7BB-ABD793D18DA7}">
      <tableStyleElement type="wholeTable" dxfId="733"/>
    </tableStyle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microsoft.com/office/2017/10/relationships/person" Target="persons/perso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.xml"/><Relationship Id="rId1" Type="http://schemas.openxmlformats.org/officeDocument/2006/relationships/themeOverride" Target="../theme/themeOverrid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15135732323232"/>
          <c:y val="0.19898715277777779"/>
          <c:w val="0.86619870580808078"/>
          <c:h val="0.37787569444444447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Graphiques!$E$29</c:f>
              <c:strCache>
                <c:ptCount val="1"/>
                <c:pt idx="0">
                  <c:v>Demandes des familles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.0%;;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Graphiques!$D$34:$D$47</c:f>
              <c:strCache>
                <c:ptCount val="14"/>
                <c:pt idx="0">
                  <c:v>ACADEMIE DE CRETEIL</c:v>
                </c:pt>
                <c:pt idx="1">
                  <c:v>SEINE-ET-MARNE</c:v>
                </c:pt>
                <c:pt idx="2">
                  <c:v>D01 - CHELLES</c:v>
                </c:pt>
                <c:pt idx="3">
                  <c:v>D02 - MITRY-MORY</c:v>
                </c:pt>
                <c:pt idx="4">
                  <c:v>D03 - MEAUX</c:v>
                </c:pt>
                <c:pt idx="5">
                  <c:v>D04 - ROISSY-EN-BRIE</c:v>
                </c:pt>
                <c:pt idx="6">
                  <c:v>D05 - LAGNY-SUR-MARNE</c:v>
                </c:pt>
                <c:pt idx="7">
                  <c:v>D06 - COULOMMIERS</c:v>
                </c:pt>
                <c:pt idx="8">
                  <c:v>D07 - MARNE-LA-VALLEE</c:v>
                </c:pt>
                <c:pt idx="9">
                  <c:v>D08 - MELUN</c:v>
                </c:pt>
                <c:pt idx="10">
                  <c:v>D09 - PROVINS</c:v>
                </c:pt>
                <c:pt idx="11">
                  <c:v>D10 - BRIE-SENART</c:v>
                </c:pt>
                <c:pt idx="12">
                  <c:v>D11 - MONTEREAU-FAULT-YONNE</c:v>
                </c:pt>
                <c:pt idx="13">
                  <c:v>D12 - FONTAINEBLEAU</c:v>
                </c:pt>
              </c:strCache>
            </c:strRef>
          </c:cat>
          <c:val>
            <c:numRef>
              <c:f>[0]!MD_1</c:f>
              <c:numCache>
                <c:formatCode>0.0%</c:formatCode>
                <c:ptCount val="14"/>
                <c:pt idx="0">
                  <c:v>0.73151619750441388</c:v>
                </c:pt>
                <c:pt idx="1">
                  <c:v>0.72216638749302065</c:v>
                </c:pt>
                <c:pt idx="2">
                  <c:v>0.75636672325976229</c:v>
                </c:pt>
                <c:pt idx="3">
                  <c:v>0.7464406779661017</c:v>
                </c:pt>
                <c:pt idx="4">
                  <c:v>0.69249297470895221</c:v>
                </c:pt>
                <c:pt idx="5">
                  <c:v>0.73993174061433442</c:v>
                </c:pt>
                <c:pt idx="6">
                  <c:v>0.79467455621301775</c:v>
                </c:pt>
                <c:pt idx="7">
                  <c:v>0.6763527054108216</c:v>
                </c:pt>
                <c:pt idx="8">
                  <c:v>0.74334763948497851</c:v>
                </c:pt>
                <c:pt idx="9">
                  <c:v>0.67139852786540488</c:v>
                </c:pt>
                <c:pt idx="10">
                  <c:v>0.67966573816155984</c:v>
                </c:pt>
                <c:pt idx="11">
                  <c:v>0.72440234551195304</c:v>
                </c:pt>
                <c:pt idx="12">
                  <c:v>0.6761744966442953</c:v>
                </c:pt>
                <c:pt idx="13">
                  <c:v>0.74335748792270528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D-4376-AADB-317B9E0C2CE6}"/>
            </c:ext>
          </c:extLst>
        </c:ser>
        <c:ser>
          <c:idx val="2"/>
          <c:order val="1"/>
          <c:tx>
            <c:v> </c:v>
          </c:tx>
          <c:spPr>
            <a:noFill/>
            <a:ln>
              <a:noFill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40EF19C0-9D9B-4A43-A575-162683E6D79A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8719-4887-BB2C-C50249BDFF34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EB2AF3C8-6C2A-4C02-996B-49B9C72AD73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8719-4887-BB2C-C50249BDFF34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CF5B8EFF-C2DC-40A9-87A4-294438253A9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8719-4887-BB2C-C50249BDFF34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704E1BD1-1370-4C0A-B552-1CBF87F836CF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8719-4887-BB2C-C50249BDFF34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802B915F-867E-48B9-A416-56A115D2203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8719-4887-BB2C-C50249BDFF34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C5F8D8A-5824-4E60-B3B6-C094835EB28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6-8719-4887-BB2C-C50249BDFF34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07C82632-1C4C-463A-AF72-DFBEF7AD180C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8719-4887-BB2C-C50249BDFF34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E86C3F14-E339-48FD-AF01-26EA43888632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8719-4887-BB2C-C50249BDFF34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22F1B816-5D51-4088-A9D9-C7BB2AEE440D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9-8719-4887-BB2C-C50249BDFF34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4DE319FF-FDEF-4710-B8F1-E7427D0FD645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A-8719-4887-BB2C-C50249BDFF34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C6976CEB-F2C9-47DA-99AD-955162B8B0C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955D-4FEB-AE91-766DB9FA7555}"/>
                </c:ext>
              </c:extLst>
            </c:dLbl>
            <c:dLbl>
              <c:idx val="11"/>
              <c:tx>
                <c:rich>
                  <a:bodyPr/>
                  <a:lstStyle/>
                  <a:p>
                    <a:fld id="{DCDD9914-9EF5-431C-BCC8-CD5EAED1AFA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1-955D-4FEB-AE91-766DB9FA7555}"/>
                </c:ext>
              </c:extLst>
            </c:dLbl>
            <c:dLbl>
              <c:idx val="12"/>
              <c:tx>
                <c:rich>
                  <a:bodyPr/>
                  <a:lstStyle/>
                  <a:p>
                    <a:fld id="{B1AB2194-7998-4D52-B0F8-EDB98F3A4FC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955D-4FEB-AE91-766DB9FA7555}"/>
                </c:ext>
              </c:extLst>
            </c:dLbl>
            <c:dLbl>
              <c:idx val="13"/>
              <c:tx>
                <c:rich>
                  <a:bodyPr/>
                  <a:lstStyle/>
                  <a:p>
                    <a:fld id="{1CF88277-FCED-45D0-A90E-F84CAD5BF2B7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955D-4FEB-AE91-766DB9FA7555}"/>
                </c:ext>
              </c:extLst>
            </c:dLbl>
            <c:spPr>
              <a:solidFill>
                <a:schemeClr val="bg1"/>
              </a:solidFill>
              <a:ln>
                <a:solidFill>
                  <a:sysClr val="windowText" lastClr="000000"/>
                </a:solidFill>
              </a:ln>
              <a:effectLst/>
            </c:spPr>
            <c:txPr>
              <a:bodyPr wrap="square" lIns="36000" tIns="0" rIns="36000" bIns="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1"/>
              </c:ext>
            </c:extLst>
          </c:dLbls>
          <c:val>
            <c:numRef>
              <c:f>[0]!MD_3</c:f>
              <c:numCache>
                <c:formatCode>0.0%</c:formatCode>
                <c:ptCount val="14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</c:numCache>
            </c:numRef>
          </c:val>
          <c:extLst>
            <c:ext xmlns:c15="http://schemas.microsoft.com/office/drawing/2012/chart" uri="{02D57815-91ED-43cb-92C2-25804820EDAC}">
              <c15:datalabelsRange>
                <c15:f>Graphiques!$A$34:$A$47</c15:f>
                <c15:dlblRangeCache>
                  <c:ptCount val="14"/>
                  <c:pt idx="0">
                    <c:v>5,3</c:v>
                  </c:pt>
                  <c:pt idx="1">
                    <c:v>3,8</c:v>
                  </c:pt>
                  <c:pt idx="2">
                    <c:v>3,3</c:v>
                  </c:pt>
                  <c:pt idx="3">
                    <c:v>4,0</c:v>
                  </c:pt>
                  <c:pt idx="4">
                    <c:v>3,2</c:v>
                  </c:pt>
                  <c:pt idx="5">
                    <c:v>3,8</c:v>
                  </c:pt>
                  <c:pt idx="6">
                    <c:v>4,2</c:v>
                  </c:pt>
                  <c:pt idx="7">
                    <c:v>2,7</c:v>
                  </c:pt>
                  <c:pt idx="8">
                    <c:v>3,4</c:v>
                  </c:pt>
                  <c:pt idx="9">
                    <c:v>4,0</c:v>
                  </c:pt>
                  <c:pt idx="10">
                    <c:v>4,3</c:v>
                  </c:pt>
                  <c:pt idx="11">
                    <c:v>3,6</c:v>
                  </c:pt>
                  <c:pt idx="12">
                    <c:v>5,1</c:v>
                  </c:pt>
                  <c:pt idx="13">
                    <c:v>4,8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8719-4887-BB2C-C50249BDFF34}"/>
            </c:ext>
          </c:extLst>
        </c:ser>
        <c:ser>
          <c:idx val="1"/>
          <c:order val="2"/>
          <c:tx>
            <c:strRef>
              <c:f>Graphiques!$H$29</c:f>
              <c:strCache>
                <c:ptCount val="1"/>
                <c:pt idx="0">
                  <c:v>Décisions d'orientation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numFmt formatCode="0.0%;;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Graphiques!$D$34:$D$47</c:f>
              <c:strCache>
                <c:ptCount val="14"/>
                <c:pt idx="0">
                  <c:v>ACADEMIE DE CRETEIL</c:v>
                </c:pt>
                <c:pt idx="1">
                  <c:v>SEINE-ET-MARNE</c:v>
                </c:pt>
                <c:pt idx="2">
                  <c:v>D01 - CHELLES</c:v>
                </c:pt>
                <c:pt idx="3">
                  <c:v>D02 - MITRY-MORY</c:v>
                </c:pt>
                <c:pt idx="4">
                  <c:v>D03 - MEAUX</c:v>
                </c:pt>
                <c:pt idx="5">
                  <c:v>D04 - ROISSY-EN-BRIE</c:v>
                </c:pt>
                <c:pt idx="6">
                  <c:v>D05 - LAGNY-SUR-MARNE</c:v>
                </c:pt>
                <c:pt idx="7">
                  <c:v>D06 - COULOMMIERS</c:v>
                </c:pt>
                <c:pt idx="8">
                  <c:v>D07 - MARNE-LA-VALLEE</c:v>
                </c:pt>
                <c:pt idx="9">
                  <c:v>D08 - MELUN</c:v>
                </c:pt>
                <c:pt idx="10">
                  <c:v>D09 - PROVINS</c:v>
                </c:pt>
                <c:pt idx="11">
                  <c:v>D10 - BRIE-SENART</c:v>
                </c:pt>
                <c:pt idx="12">
                  <c:v>D11 - MONTEREAU-FAULT-YONNE</c:v>
                </c:pt>
                <c:pt idx="13">
                  <c:v>D12 - FONTAINEBLEAU</c:v>
                </c:pt>
              </c:strCache>
            </c:strRef>
          </c:cat>
          <c:val>
            <c:numRef>
              <c:f>[0]!MD_2</c:f>
              <c:numCache>
                <c:formatCode>0.0%</c:formatCode>
                <c:ptCount val="14"/>
                <c:pt idx="0">
                  <c:v>0.67885138539042822</c:v>
                </c:pt>
                <c:pt idx="1">
                  <c:v>0.6839726569120389</c:v>
                </c:pt>
                <c:pt idx="2">
                  <c:v>0.72275501307759371</c:v>
                </c:pt>
                <c:pt idx="3">
                  <c:v>0.70640326975476841</c:v>
                </c:pt>
                <c:pt idx="4">
                  <c:v>0.66016122189223592</c:v>
                </c:pt>
                <c:pt idx="5">
                  <c:v>0.7023319615912208</c:v>
                </c:pt>
                <c:pt idx="6">
                  <c:v>0.75326215895610915</c:v>
                </c:pt>
                <c:pt idx="7">
                  <c:v>0.64929859719438876</c:v>
                </c:pt>
                <c:pt idx="8">
                  <c:v>0.70898100172711576</c:v>
                </c:pt>
                <c:pt idx="9">
                  <c:v>0.63113456464379947</c:v>
                </c:pt>
                <c:pt idx="10">
                  <c:v>0.63661710037174724</c:v>
                </c:pt>
                <c:pt idx="11">
                  <c:v>0.68792401628222521</c:v>
                </c:pt>
                <c:pt idx="12">
                  <c:v>0.62521008403361344</c:v>
                </c:pt>
                <c:pt idx="13">
                  <c:v>0.69491525423728817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D-4376-AADB-317B9E0C2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50"/>
        <c:axId val="695694744"/>
        <c:axId val="695690064"/>
      </c:barChart>
      <c:catAx>
        <c:axId val="69569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5690064"/>
        <c:crosses val="autoZero"/>
        <c:auto val="1"/>
        <c:lblAlgn val="ctr"/>
        <c:lblOffset val="100"/>
        <c:noMultiLvlLbl val="0"/>
      </c:catAx>
      <c:valAx>
        <c:axId val="6956900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5694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4373364197530862"/>
          <c:w val="1"/>
          <c:h val="5.62663580246913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bg1">
          <a:lumMod val="75000"/>
        </a:scheme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>
        <c:manualLayout>
          <c:layoutTarget val="inner"/>
          <c:xMode val="edge"/>
          <c:yMode val="edge"/>
          <c:x val="0.12515130345548911"/>
          <c:y val="0.19738368055555555"/>
          <c:w val="0.86619870580808078"/>
          <c:h val="0.40955416666666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Graphiques!$E$29</c:f>
              <c:strCache>
                <c:ptCount val="1"/>
                <c:pt idx="0">
                  <c:v>Demandes des familles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numFmt formatCode="0.0%;;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1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[0]!LE_0</c:f>
              <c:strCache>
                <c:ptCount val="11"/>
                <c:pt idx="0">
                  <c:v>ACADEMIE DE CRETEIL</c:v>
                </c:pt>
                <c:pt idx="1">
                  <c:v>SEINE-ET-MARNE</c:v>
                </c:pt>
                <c:pt idx="2">
                  <c:v>D01 - CHELLES</c:v>
                </c:pt>
                <c:pt idx="3">
                  <c:v>Jean Jaurès</c:v>
                </c:pt>
                <c:pt idx="4">
                  <c:v>Camille Corot</c:v>
                </c:pt>
                <c:pt idx="5">
                  <c:v>Louis Lumière</c:v>
                </c:pt>
                <c:pt idx="6">
                  <c:v>René Goscinny</c:v>
                </c:pt>
                <c:pt idx="7">
                  <c:v>Pierre Weczerka</c:v>
                </c:pt>
                <c:pt idx="8">
                  <c:v>De l'Europe</c:v>
                </c:pt>
                <c:pt idx="9">
                  <c:v>Beau Soleil</c:v>
                </c:pt>
                <c:pt idx="10">
                  <c:v>Maria Callas</c:v>
                </c:pt>
              </c:strCache>
            </c:strRef>
          </c:cat>
          <c:val>
            <c:numRef>
              <c:f>[0]!ME_1</c:f>
              <c:numCache>
                <c:formatCode>0.0%</c:formatCode>
                <c:ptCount val="11"/>
                <c:pt idx="0">
                  <c:v>0.73151619750441388</c:v>
                </c:pt>
                <c:pt idx="1">
                  <c:v>0.72216638749302065</c:v>
                </c:pt>
                <c:pt idx="2">
                  <c:v>0.75636672325976229</c:v>
                </c:pt>
                <c:pt idx="3">
                  <c:v>0.76923076923076927</c:v>
                </c:pt>
                <c:pt idx="4">
                  <c:v>0.66666666666666663</c:v>
                </c:pt>
                <c:pt idx="5">
                  <c:v>0</c:v>
                </c:pt>
                <c:pt idx="6">
                  <c:v>0.75126903553299496</c:v>
                </c:pt>
                <c:pt idx="7">
                  <c:v>0.82296650717703346</c:v>
                </c:pt>
                <c:pt idx="8">
                  <c:v>0.83850931677018636</c:v>
                </c:pt>
                <c:pt idx="9">
                  <c:v>0.76756756756756761</c:v>
                </c:pt>
                <c:pt idx="10">
                  <c:v>0.76923076923076927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35D-4376-AADB-317B9E0C2CE6}"/>
            </c:ext>
          </c:extLst>
        </c:ser>
        <c:ser>
          <c:idx val="2"/>
          <c:order val="1"/>
          <c:tx>
            <c:v> </c:v>
          </c:tx>
          <c:spPr>
            <a:noFill/>
            <a:ln>
              <a:noFill/>
            </a:ln>
          </c:spPr>
          <c:invertIfNegative val="0"/>
          <c:dLbls>
            <c:dLbl>
              <c:idx val="0"/>
              <c:tx>
                <c:rich>
                  <a:bodyPr/>
                  <a:lstStyle/>
                  <a:p>
                    <a:fld id="{7A8E6B23-6916-469C-ABA0-BB6B4E2F77CE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 xmlns:c15="http://schemas.microsoft.com/office/drawing/2012/chart"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1-034F-4164-A3A6-90BE7E92F4BF}"/>
                </c:ext>
              </c:extLst>
            </c:dLbl>
            <c:dLbl>
              <c:idx val="1"/>
              <c:tx>
                <c:rich>
                  <a:bodyPr/>
                  <a:lstStyle/>
                  <a:p>
                    <a:fld id="{247D4E41-492B-40AD-9E0F-0D151723ECD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2-034F-4164-A3A6-90BE7E92F4BF}"/>
                </c:ext>
              </c:extLst>
            </c:dLbl>
            <c:dLbl>
              <c:idx val="2"/>
              <c:tx>
                <c:rich>
                  <a:bodyPr/>
                  <a:lstStyle/>
                  <a:p>
                    <a:fld id="{88F9BDF1-35CA-4D77-B905-5C4E728F09D0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3-034F-4164-A3A6-90BE7E92F4BF}"/>
                </c:ext>
              </c:extLst>
            </c:dLbl>
            <c:dLbl>
              <c:idx val="3"/>
              <c:tx>
                <c:rich>
                  <a:bodyPr/>
                  <a:lstStyle/>
                  <a:p>
                    <a:fld id="{C9FB1AC1-C8AD-432E-BF87-3C03200E84C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4-034F-4164-A3A6-90BE7E92F4BF}"/>
                </c:ext>
              </c:extLst>
            </c:dLbl>
            <c:dLbl>
              <c:idx val="4"/>
              <c:tx>
                <c:rich>
                  <a:bodyPr/>
                  <a:lstStyle/>
                  <a:p>
                    <a:fld id="{0F4942F1-BFD9-4CAE-81C2-493D6B2FB593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5-034F-4164-A3A6-90BE7E92F4BF}"/>
                </c:ext>
              </c:extLst>
            </c:dLbl>
            <c:dLbl>
              <c:idx val="5"/>
              <c:tx>
                <c:rich>
                  <a:bodyPr/>
                  <a:lstStyle/>
                  <a:p>
                    <a:fld id="{0ABFEF28-04D8-493C-BACF-6FA9873EEC9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6-034F-4164-A3A6-90BE7E92F4BF}"/>
                </c:ext>
              </c:extLst>
            </c:dLbl>
            <c:dLbl>
              <c:idx val="6"/>
              <c:tx>
                <c:rich>
                  <a:bodyPr/>
                  <a:lstStyle/>
                  <a:p>
                    <a:fld id="{1BBD0319-0FEB-487A-ACCB-42C1A7A6E1E1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7-034F-4164-A3A6-90BE7E92F4BF}"/>
                </c:ext>
              </c:extLst>
            </c:dLbl>
            <c:dLbl>
              <c:idx val="7"/>
              <c:tx>
                <c:rich>
                  <a:bodyPr/>
                  <a:lstStyle/>
                  <a:p>
                    <a:fld id="{1817FC40-9C24-4BAD-AFDA-1EE5253467EA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8-034F-4164-A3A6-90BE7E92F4BF}"/>
                </c:ext>
              </c:extLst>
            </c:dLbl>
            <c:dLbl>
              <c:idx val="8"/>
              <c:tx>
                <c:rich>
                  <a:bodyPr/>
                  <a:lstStyle/>
                  <a:p>
                    <a:fld id="{5228469D-CBE4-4F73-9421-E86D7A7A9A62}" type="CELLRANGE">
                      <a:rPr lang="en-US"/>
                      <a:pPr/>
                      <a:t>[PLAGECELL]</a:t>
                    </a:fld>
                    <a:endParaRPr lang="fr-F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showDataLabelsRange val="1"/>
                </c:ext>
                <c:ext xmlns:c16="http://schemas.microsoft.com/office/drawing/2014/chart" uri="{C3380CC4-5D6E-409C-BE32-E72D297353CC}">
                  <c16:uniqueId val="{00000009-034F-4164-A3A6-90BE7E92F4BF}"/>
                </c:ext>
              </c:extLst>
            </c:dLbl>
            <c:dLbl>
              <c:idx val="9"/>
              <c:tx>
                <c:rich>
                  <a:bodyPr/>
                  <a:lstStyle/>
                  <a:p>
                    <a:fld id="{27A4823C-9915-4B8B-B469-3F3737CC4C2B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0ED0-4F6C-A6DE-EDC7335EE248}"/>
                </c:ext>
              </c:extLst>
            </c:dLbl>
            <c:dLbl>
              <c:idx val="10"/>
              <c:tx>
                <c:rich>
                  <a:bodyPr/>
                  <a:lstStyle/>
                  <a:p>
                    <a:fld id="{4C9B21F8-F3AF-4544-A79C-29642752EA46}" type="CELLRANGE">
                      <a:rPr lang="fr-FR"/>
                      <a:pPr/>
                      <a:t>[PLAGECELL]</a:t>
                    </a:fld>
                    <a:endParaRPr lang="fr-FR"/>
                  </a:p>
                </c:rich>
              </c:tx>
              <c:dLblPos val="outEnd"/>
              <c:showLegendKey val="0"/>
              <c:showVal val="0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dlblFieldTable/>
                  <c15:xForSave val="1"/>
                  <c15:showDataLabelsRange val="1"/>
                </c:ext>
                <c:ext xmlns:c16="http://schemas.microsoft.com/office/drawing/2014/chart" uri="{C3380CC4-5D6E-409C-BE32-E72D297353CC}">
                  <c16:uniqueId val="{00000000-3FAD-4620-8526-9F2B9F90ABE9}"/>
                </c:ext>
              </c:extLst>
            </c:dLbl>
            <c:spPr>
              <a:solidFill>
                <a:srgbClr val="FFFFFF"/>
              </a:solidFill>
              <a:ln>
                <a:solidFill>
                  <a:srgbClr val="000000"/>
                </a:solidFill>
              </a:ln>
              <a:effectLst/>
            </c:spPr>
            <c:txPr>
              <a:bodyPr wrap="square" lIns="18000" tIns="0" rIns="18000" bIns="0" anchor="ctr">
                <a:spAutoFit/>
              </a:bodyPr>
              <a:lstStyle/>
              <a:p>
                <a:pPr>
                  <a:defRPr sz="800"/>
                </a:pPr>
                <a:endParaRPr lang="fr-FR"/>
              </a:p>
            </c:txPr>
            <c:dLblPos val="outEnd"/>
            <c:showLegendKey val="0"/>
            <c:showVal val="0"/>
            <c:showCatName val="0"/>
            <c:showSerName val="0"/>
            <c:showPercent val="0"/>
            <c:showBubbleSize val="0"/>
            <c:showLeaderLines val="0"/>
            <c:extLst xmlns:c15="http://schemas.microsoft.com/office/drawing/2012/chart"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DataLabelsRange val="1"/>
                <c15:showLeaderLines val="1"/>
              </c:ext>
            </c:extLst>
          </c:dLbls>
          <c:val>
            <c:numRef>
              <c:f>[0]!ME_3</c:f>
              <c:numCache>
                <c:formatCode>0.0%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  <c:extLst xmlns:c15="http://schemas.microsoft.com/office/drawing/2012/chart"/>
            </c:numRef>
          </c:val>
          <c:extLst xmlns:c15="http://schemas.microsoft.com/office/drawing/2012/chart">
            <c:ext xmlns:c15="http://schemas.microsoft.com/office/drawing/2012/chart" uri="{02D57815-91ED-43cb-92C2-25804820EDAC}">
              <c15:datalabelsRange>
                <c15:f>Graphiques!$A$78:$A$104</c15:f>
                <c15:dlblRangeCache>
                  <c:ptCount val="27"/>
                  <c:pt idx="0">
                    <c:v>5,3</c:v>
                  </c:pt>
                  <c:pt idx="1">
                    <c:v>3,8</c:v>
                  </c:pt>
                  <c:pt idx="2">
                    <c:v>3,3</c:v>
                  </c:pt>
                  <c:pt idx="3">
                    <c:v>3,8</c:v>
                  </c:pt>
                  <c:pt idx="4">
                    <c:v>0,0</c:v>
                  </c:pt>
                  <c:pt idx="6">
                    <c:v>4,7</c:v>
                  </c:pt>
                  <c:pt idx="7">
                    <c:v>5,3</c:v>
                  </c:pt>
                  <c:pt idx="8">
                    <c:v>1,9</c:v>
                  </c:pt>
                  <c:pt idx="9">
                    <c:v>6,0</c:v>
                  </c:pt>
                  <c:pt idx="10">
                    <c:v>2,5</c:v>
                  </c:pt>
                </c15:dlblRangeCache>
              </c15:datalabelsRange>
            </c:ext>
            <c:ext xmlns:c16="http://schemas.microsoft.com/office/drawing/2014/chart" uri="{C3380CC4-5D6E-409C-BE32-E72D297353CC}">
              <c16:uniqueId val="{00000000-034F-4164-A3A6-90BE7E92F4BF}"/>
            </c:ext>
          </c:extLst>
        </c:ser>
        <c:ser>
          <c:idx val="1"/>
          <c:order val="2"/>
          <c:tx>
            <c:strRef>
              <c:f>Graphiques!$H$29</c:f>
              <c:strCache>
                <c:ptCount val="1"/>
                <c:pt idx="0">
                  <c:v>Décisions d'orientation</c:v>
                </c:pt>
              </c:strCache>
            </c:strRef>
          </c:tx>
          <c:spPr>
            <a:solidFill>
              <a:schemeClr val="accent6"/>
            </a:solidFill>
            <a:ln>
              <a:noFill/>
            </a:ln>
            <a:effectLst/>
          </c:spPr>
          <c:invertIfNegative val="0"/>
          <c:dLbls>
            <c:numFmt formatCode="0.0%;;" sourceLinked="0"/>
            <c:spPr>
              <a:noFill/>
              <a:ln>
                <a:noFill/>
              </a:ln>
              <a:effectLst/>
            </c:spPr>
            <c:txPr>
              <a:bodyPr rot="-5400000" spcFirstLastPara="1" vertOverflow="ellipsis" vert="horz" wrap="square" lIns="0" tIns="0" rIns="0" bIns="0" anchor="ctr" anchorCtr="1">
                <a:spAutoFit/>
              </a:bodyPr>
              <a:lstStyle/>
              <a:p>
                <a:pPr>
                  <a:defRPr sz="8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fr-FR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pPr xmlns:c15="http://schemas.microsoft.com/office/drawing/2012/chart">
                  <a:prstGeom prst="rect">
                    <a:avLst/>
                  </a:prstGeom>
                </c15:spPr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[0]!LE_0</c:f>
              <c:strCache>
                <c:ptCount val="11"/>
                <c:pt idx="0">
                  <c:v>ACADEMIE DE CRETEIL</c:v>
                </c:pt>
                <c:pt idx="1">
                  <c:v>SEINE-ET-MARNE</c:v>
                </c:pt>
                <c:pt idx="2">
                  <c:v>D01 - CHELLES</c:v>
                </c:pt>
                <c:pt idx="3">
                  <c:v>Jean Jaurès</c:v>
                </c:pt>
                <c:pt idx="4">
                  <c:v>Camille Corot</c:v>
                </c:pt>
                <c:pt idx="5">
                  <c:v>Louis Lumière</c:v>
                </c:pt>
                <c:pt idx="6">
                  <c:v>René Goscinny</c:v>
                </c:pt>
                <c:pt idx="7">
                  <c:v>Pierre Weczerka</c:v>
                </c:pt>
                <c:pt idx="8">
                  <c:v>De l'Europe</c:v>
                </c:pt>
                <c:pt idx="9">
                  <c:v>Beau Soleil</c:v>
                </c:pt>
                <c:pt idx="10">
                  <c:v>Maria Callas</c:v>
                </c:pt>
              </c:strCache>
            </c:strRef>
          </c:cat>
          <c:val>
            <c:numRef>
              <c:f>[0]!ME_2</c:f>
              <c:numCache>
                <c:formatCode>0.0%</c:formatCode>
                <c:ptCount val="11"/>
                <c:pt idx="0">
                  <c:v>0.67885138539042822</c:v>
                </c:pt>
                <c:pt idx="1">
                  <c:v>0.6839726569120389</c:v>
                </c:pt>
                <c:pt idx="2">
                  <c:v>0.72275501307759371</c:v>
                </c:pt>
                <c:pt idx="3">
                  <c:v>0.73076923076923073</c:v>
                </c:pt>
                <c:pt idx="4">
                  <c:v>0.66666666666666663</c:v>
                </c:pt>
                <c:pt idx="5">
                  <c:v>0</c:v>
                </c:pt>
                <c:pt idx="6">
                  <c:v>0.70408163265306123</c:v>
                </c:pt>
                <c:pt idx="7">
                  <c:v>0.77033492822966509</c:v>
                </c:pt>
                <c:pt idx="8">
                  <c:v>0.81987577639751552</c:v>
                </c:pt>
                <c:pt idx="9">
                  <c:v>0.70810810810810809</c:v>
                </c:pt>
                <c:pt idx="10">
                  <c:v>0.74358974358974361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35D-4376-AADB-317B9E0C2C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50"/>
        <c:axId val="695694744"/>
        <c:axId val="695690064"/>
        <c:extLst/>
      </c:barChart>
      <c:catAx>
        <c:axId val="695694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5690064"/>
        <c:crosses val="autoZero"/>
        <c:auto val="1"/>
        <c:lblAlgn val="ctr"/>
        <c:lblOffset val="100"/>
        <c:noMultiLvlLbl val="0"/>
      </c:catAx>
      <c:valAx>
        <c:axId val="695690064"/>
        <c:scaling>
          <c:orientation val="minMax"/>
          <c:min val="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%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8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fr-FR"/>
          </a:p>
        </c:txPr>
        <c:crossAx val="69569474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94373364197530862"/>
          <c:w val="1"/>
          <c:h val="5.6266358024691356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fr-FR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rgbClr val="FFFFFF">
          <a:lumMod val="75000"/>
        </a:srgbClr>
      </a:solidFill>
      <a:round/>
    </a:ln>
    <a:effectLst/>
  </c:spPr>
  <c:txPr>
    <a:bodyPr/>
    <a:lstStyle/>
    <a:p>
      <a:pPr>
        <a:defRPr/>
      </a:pPr>
      <a:endParaRPr lang="fr-FR"/>
    </a:p>
  </c:txPr>
  <c:printSettings>
    <c:headerFooter/>
    <c:pageMargins b="0.75" l="0.7" r="0.7" t="0.75" header="0.3" footer="0.3"/>
    <c:pageSetup orientation="portrait"/>
  </c:printSettings>
  <c:userShapes r:id="rId2"/>
</c:chartSpace>
</file>

<file path=xl/ctrlProps/ctrlProp1.xml><?xml version="1.0" encoding="utf-8"?>
<formControlPr xmlns="http://schemas.microsoft.com/office/spreadsheetml/2009/9/main" objectType="Drop" dropStyle="combo" dx="22" fmlaLink="Palier" fmlaRange="Listes!$A$2:$A$8" noThreeD="1" sel="2" val="0"/>
</file>

<file path=xl/ctrlProps/ctrlProp10.xml><?xml version="1.0" encoding="utf-8"?>
<formControlPr xmlns="http://schemas.microsoft.com/office/spreadsheetml/2009/9/main" objectType="Radio" lockText="1" noThreeD="1"/>
</file>

<file path=xl/ctrlProps/ctrlProp11.xml><?xml version="1.0" encoding="utf-8"?>
<formControlPr xmlns="http://schemas.microsoft.com/office/spreadsheetml/2009/9/main" objectType="Drop" dropStyle="combo" dx="29" fmlaLink="EcD" fmlaRange="Listes!$D$51:$D$53" noThreeD="1" sel="1" val="0"/>
</file>

<file path=xl/ctrlProps/ctrlProp12.xml><?xml version="1.0" encoding="utf-8"?>
<formControlPr xmlns="http://schemas.microsoft.com/office/spreadsheetml/2009/9/main" objectType="Drop" dropStyle="combo" dx="29" fmlaLink="EcE" fmlaRange="Listes!$D$51:$D$53" noThreeD="1" sel="1" val="0"/>
</file>

<file path=xl/ctrlProps/ctrlProp2.xml><?xml version="1.0" encoding="utf-8"?>
<formControlPr xmlns="http://schemas.microsoft.com/office/spreadsheetml/2009/9/main" objectType="Drop" dropLines="5" dropStyle="combo" dx="22" fmlaLink="Dep" fmlaRange="Listes!$A$27:$A$29" noThreeD="1" sel="1" val="0"/>
</file>

<file path=xl/ctrlProps/ctrlProp3.xml><?xml version="1.0" encoding="utf-8"?>
<formControlPr xmlns="http://schemas.microsoft.com/office/spreadsheetml/2009/9/main" objectType="Drop" dropLines="12" dropStyle="combo" dx="22" fmlaLink="Dis" fmlaRange="MDistricts" noThreeD="1" sel="1" val="0"/>
</file>

<file path=xl/ctrlProps/ctrlProp4.xml><?xml version="1.0" encoding="utf-8"?>
<formControlPr xmlns="http://schemas.microsoft.com/office/spreadsheetml/2009/9/main" objectType="Drop" dropStyle="combo" dx="22" fmlaLink="Ph" fmlaRange="Mphase" noThreeD="1" sel="1" val="0"/>
</file>

<file path=xl/ctrlProps/ctrlProp5.xml><?xml version="1.0" encoding="utf-8"?>
<formControlPr xmlns="http://schemas.microsoft.com/office/spreadsheetml/2009/9/main" objectType="Drop" dropLines="12" dropStyle="combo" dx="22" fmlaLink="Voie" fmlaRange="Mvoie" noThreeD="1" sel="1" val="0"/>
</file>

<file path=xl/ctrlProps/ctrlProp6.xml><?xml version="1.0" encoding="utf-8"?>
<formControlPr xmlns="http://schemas.microsoft.com/office/spreadsheetml/2009/9/main" objectType="Drop" dropStyle="combo" dx="22" fmlaLink="Sx" fmlaRange="Msexe" noThreeD="1" sel="3" val="0"/>
</file>

<file path=xl/ctrlProps/ctrlProp7.xml><?xml version="1.0" encoding="utf-8"?>
<formControlPr xmlns="http://schemas.microsoft.com/office/spreadsheetml/2009/9/main" objectType="Drop" dropLines="12" dropStyle="combo" dx="22" fmlaLink="Cvoie" fmlaRange="MCvoie" noThreeD="1" sel="1" val="0"/>
</file>

<file path=xl/ctrlProps/ctrlProp8.xml><?xml version="1.0" encoding="utf-8"?>
<formControlPr xmlns="http://schemas.microsoft.com/office/spreadsheetml/2009/9/main" objectType="Radio" checked="Checked" firstButton="1" fmlaLink="Compar" lockText="1" noThreeD="1"/>
</file>

<file path=xl/ctrlProps/ctrlProp9.xml><?xml version="1.0" encoding="utf-8"?>
<formControlPr xmlns="http://schemas.microsoft.com/office/spreadsheetml/2009/9/main" objectType="Radio" lockText="1" noThreeD="1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3.jpe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0</xdr:colOff>
      <xdr:row>0</xdr:row>
      <xdr:rowOff>19050</xdr:rowOff>
    </xdr:from>
    <xdr:ext cx="1490345" cy="1327150"/>
    <xdr:pic>
      <xdr:nvPicPr>
        <xdr:cNvPr id="2" name="Image 1" descr="Logo de l'académie de Créteil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19050"/>
          <a:ext cx="1490345" cy="1327150"/>
        </a:xfrm>
        <a:prstGeom prst="rect">
          <a:avLst/>
        </a:prstGeom>
      </xdr:spPr>
    </xdr:pic>
    <xdr:clientData/>
  </xdr:oneCellAnchor>
  <xdr:oneCellAnchor>
    <xdr:from>
      <xdr:col>2</xdr:col>
      <xdr:colOff>2835508</xdr:colOff>
      <xdr:row>11</xdr:row>
      <xdr:rowOff>123825</xdr:rowOff>
    </xdr:from>
    <xdr:ext cx="245514" cy="252000"/>
    <xdr:pic>
      <xdr:nvPicPr>
        <xdr:cNvPr id="4" name="Image 3" descr="Icône de la fonction &quot;coller sous forme d'image&quot;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054833" y="2295525"/>
          <a:ext cx="245514" cy="252000"/>
        </a:xfrm>
        <a:prstGeom prst="rect">
          <a:avLst/>
        </a:prstGeom>
      </xdr:spPr>
    </xdr:pic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839337</xdr:colOff>
          <xdr:row>3</xdr:row>
          <xdr:rowOff>0</xdr:rowOff>
        </xdr:from>
        <xdr:to>
          <xdr:col>3</xdr:col>
          <xdr:colOff>1296537</xdr:colOff>
          <xdr:row>4</xdr:row>
          <xdr:rowOff>0</xdr:rowOff>
        </xdr:to>
        <xdr:sp macro="" textlink="">
          <xdr:nvSpPr>
            <xdr:cNvPr id="2049" name="Drop Down 1" descr="Type de classe" hidden="1">
              <a:extLst>
                <a:ext uri="{63B3BB69-23CF-44E3-9099-C40C66FF867C}">
                  <a14:compatExt spid="_x0000_s2049"/>
                </a:ext>
                <a:ext uri="{FF2B5EF4-FFF2-40B4-BE49-F238E27FC236}">
                  <a16:creationId xmlns:a16="http://schemas.microsoft.com/office/drawing/2014/main" id="{00000000-0008-0000-0100-000001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839337</xdr:colOff>
          <xdr:row>1</xdr:row>
          <xdr:rowOff>0</xdr:rowOff>
        </xdr:from>
        <xdr:to>
          <xdr:col>3</xdr:col>
          <xdr:colOff>1296537</xdr:colOff>
          <xdr:row>2</xdr:row>
          <xdr:rowOff>0</xdr:rowOff>
        </xdr:to>
        <xdr:sp macro="" textlink="">
          <xdr:nvSpPr>
            <xdr:cNvPr id="2059" name="Drop Down 11" descr="Type de classe" hidden="1">
              <a:extLst>
                <a:ext uri="{63B3BB69-23CF-44E3-9099-C40C66FF867C}">
                  <a14:compatExt spid="_x0000_s2059"/>
                </a:ext>
                <a:ext uri="{FF2B5EF4-FFF2-40B4-BE49-F238E27FC236}">
                  <a16:creationId xmlns:a16="http://schemas.microsoft.com/office/drawing/2014/main" id="{00000000-0008-0000-0100-00000B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839337</xdr:colOff>
          <xdr:row>2</xdr:row>
          <xdr:rowOff>0</xdr:rowOff>
        </xdr:from>
        <xdr:to>
          <xdr:col>3</xdr:col>
          <xdr:colOff>1296537</xdr:colOff>
          <xdr:row>3</xdr:row>
          <xdr:rowOff>0</xdr:rowOff>
        </xdr:to>
        <xdr:sp macro="" textlink="">
          <xdr:nvSpPr>
            <xdr:cNvPr id="2060" name="Drop Down 12" descr="Type de classe" hidden="1">
              <a:extLst>
                <a:ext uri="{63B3BB69-23CF-44E3-9099-C40C66FF867C}">
                  <a14:compatExt spid="_x0000_s2060"/>
                </a:ext>
                <a:ext uri="{FF2B5EF4-FFF2-40B4-BE49-F238E27FC236}">
                  <a16:creationId xmlns:a16="http://schemas.microsoft.com/office/drawing/2014/main" id="{00000000-0008-0000-0100-00000C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1</xdr:row>
          <xdr:rowOff>0</xdr:rowOff>
        </xdr:from>
        <xdr:to>
          <xdr:col>7</xdr:col>
          <xdr:colOff>0</xdr:colOff>
          <xdr:row>2</xdr:row>
          <xdr:rowOff>0</xdr:rowOff>
        </xdr:to>
        <xdr:sp macro="" textlink="">
          <xdr:nvSpPr>
            <xdr:cNvPr id="2061" name="Drop Down 13" descr="Type de classe" hidden="1">
              <a:extLst>
                <a:ext uri="{63B3BB69-23CF-44E3-9099-C40C66FF867C}">
                  <a14:compatExt spid="_x0000_s2061"/>
                </a:ext>
                <a:ext uri="{FF2B5EF4-FFF2-40B4-BE49-F238E27FC236}">
                  <a16:creationId xmlns:a16="http://schemas.microsoft.com/office/drawing/2014/main" id="{00000000-0008-0000-0100-00000D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2</xdr:row>
          <xdr:rowOff>0</xdr:rowOff>
        </xdr:from>
        <xdr:to>
          <xdr:col>7</xdr:col>
          <xdr:colOff>0</xdr:colOff>
          <xdr:row>3</xdr:row>
          <xdr:rowOff>0</xdr:rowOff>
        </xdr:to>
        <xdr:sp macro="" textlink="">
          <xdr:nvSpPr>
            <xdr:cNvPr id="2062" name="Drop Down 14" descr="Type de classe" hidden="1">
              <a:extLst>
                <a:ext uri="{63B3BB69-23CF-44E3-9099-C40C66FF867C}">
                  <a14:compatExt spid="_x0000_s2062"/>
                </a:ext>
                <a:ext uri="{FF2B5EF4-FFF2-40B4-BE49-F238E27FC236}">
                  <a16:creationId xmlns:a16="http://schemas.microsoft.com/office/drawing/2014/main" id="{00000000-0008-0000-0100-00000E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4</xdr:col>
          <xdr:colOff>0</xdr:colOff>
          <xdr:row>3</xdr:row>
          <xdr:rowOff>0</xdr:rowOff>
        </xdr:from>
        <xdr:to>
          <xdr:col>7</xdr:col>
          <xdr:colOff>0</xdr:colOff>
          <xdr:row>4</xdr:row>
          <xdr:rowOff>0</xdr:rowOff>
        </xdr:to>
        <xdr:sp macro="" textlink="">
          <xdr:nvSpPr>
            <xdr:cNvPr id="2063" name="Drop Down 15" descr="Type de classe" hidden="1">
              <a:extLst>
                <a:ext uri="{63B3BB69-23CF-44E3-9099-C40C66FF867C}">
                  <a14:compatExt spid="_x0000_s2063"/>
                </a:ext>
                <a:ext uri="{FF2B5EF4-FFF2-40B4-BE49-F238E27FC236}">
                  <a16:creationId xmlns:a16="http://schemas.microsoft.com/office/drawing/2014/main" id="{00000000-0008-0000-0100-00000F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0</xdr:colOff>
          <xdr:row>2</xdr:row>
          <xdr:rowOff>0</xdr:rowOff>
        </xdr:from>
        <xdr:to>
          <xdr:col>10</xdr:col>
          <xdr:colOff>6824</xdr:colOff>
          <xdr:row>3</xdr:row>
          <xdr:rowOff>0</xdr:rowOff>
        </xdr:to>
        <xdr:sp macro="" textlink="">
          <xdr:nvSpPr>
            <xdr:cNvPr id="2064" name="Drop Down 16" descr="Type de classe" hidden="1">
              <a:extLst>
                <a:ext uri="{63B3BB69-23CF-44E3-9099-C40C66FF867C}">
                  <a14:compatExt spid="_x0000_s2064"/>
                </a:ext>
                <a:ext uri="{FF2B5EF4-FFF2-40B4-BE49-F238E27FC236}">
                  <a16:creationId xmlns:a16="http://schemas.microsoft.com/office/drawing/2014/main" id="{00000000-0008-0000-0100-000010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1303361</xdr:colOff>
          <xdr:row>1</xdr:row>
          <xdr:rowOff>0</xdr:rowOff>
        </xdr:from>
        <xdr:to>
          <xdr:col>4</xdr:col>
          <xdr:colOff>0</xdr:colOff>
          <xdr:row>2</xdr:row>
          <xdr:rowOff>0</xdr:rowOff>
        </xdr:to>
        <xdr:sp macro="" textlink="">
          <xdr:nvSpPr>
            <xdr:cNvPr id="2066" name="Option Button 18" hidden="1">
              <a:extLst>
                <a:ext uri="{63B3BB69-23CF-44E3-9099-C40C66FF867C}">
                  <a14:compatExt spid="_x0000_s2066"/>
                </a:ext>
                <a:ext uri="{FF2B5EF4-FFF2-40B4-BE49-F238E27FC236}">
                  <a16:creationId xmlns:a16="http://schemas.microsoft.com/office/drawing/2014/main" id="{00000000-0008-0000-0100-000012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32004" rIns="0" bIns="32004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Phase du dialogue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1303361</xdr:colOff>
          <xdr:row>2</xdr:row>
          <xdr:rowOff>0</xdr:rowOff>
        </xdr:from>
        <xdr:to>
          <xdr:col>4</xdr:col>
          <xdr:colOff>0</xdr:colOff>
          <xdr:row>3</xdr:row>
          <xdr:rowOff>0</xdr:rowOff>
        </xdr:to>
        <xdr:sp macro="" textlink="">
          <xdr:nvSpPr>
            <xdr:cNvPr id="2068" name="Option Button 20" hidden="1">
              <a:extLst>
                <a:ext uri="{63B3BB69-23CF-44E3-9099-C40C66FF867C}">
                  <a14:compatExt spid="_x0000_s2068"/>
                </a:ext>
                <a:ext uri="{FF2B5EF4-FFF2-40B4-BE49-F238E27FC236}">
                  <a16:creationId xmlns:a16="http://schemas.microsoft.com/office/drawing/2014/main" id="{00000000-0008-0000-0100-000014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32004" rIns="0" bIns="32004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Voie d'orientation</a:t>
              </a:r>
            </a:p>
          </xdr:txBody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3</xdr:col>
          <xdr:colOff>1303361</xdr:colOff>
          <xdr:row>3</xdr:row>
          <xdr:rowOff>0</xdr:rowOff>
        </xdr:from>
        <xdr:to>
          <xdr:col>4</xdr:col>
          <xdr:colOff>0</xdr:colOff>
          <xdr:row>4</xdr:row>
          <xdr:rowOff>0</xdr:rowOff>
        </xdr:to>
        <xdr:sp macro="" textlink="">
          <xdr:nvSpPr>
            <xdr:cNvPr id="2069" name="Option Button 21" hidden="1">
              <a:extLst>
                <a:ext uri="{63B3BB69-23CF-44E3-9099-C40C66FF867C}">
                  <a14:compatExt spid="_x0000_s2069"/>
                </a:ext>
                <a:ext uri="{FF2B5EF4-FFF2-40B4-BE49-F238E27FC236}">
                  <a16:creationId xmlns:a16="http://schemas.microsoft.com/office/drawing/2014/main" id="{00000000-0008-0000-0100-000015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09E8E84-426E-40DD-AFC4-6F175D3DCCD1}">
                <a14:hiddenFill>
                  <a:solidFill>
                    <a:srgbClr val="FFFFFF" mc:Ignorable="a14" a14:legacySpreadsheetColorIndex="65"/>
                  </a:solidFill>
                </a14:hiddenFill>
              </a:ext>
              <a:ext uri="{91240B29-F687-4F45-9708-019B960494DF}">
                <a14:hiddenLine w="9525">
                  <a:solidFill>
                    <a:srgbClr val="000000" mc:Ignorable="a14" a14:legacySpreadsheetColorIndex="64"/>
                  </a:solidFill>
                  <a:miter lim="800000"/>
                  <a:headEnd/>
                  <a:tailEnd/>
                </a14:hiddenLine>
              </a:ext>
            </a:extLst>
          </xdr:spPr>
          <xdr:txBody>
            <a:bodyPr vertOverflow="clip" wrap="square" lIns="27432" tIns="32004" rIns="0" bIns="32004" anchor="ctr" upright="1"/>
            <a:lstStyle/>
            <a:p>
              <a:pPr algn="l" rtl="0">
                <a:defRPr sz="1000"/>
              </a:pPr>
              <a:r>
                <a:rPr lang="fr-FR" sz="800" b="0" i="0" u="none" strike="noStrike" baseline="0">
                  <a:solidFill>
                    <a:srgbClr val="000000"/>
                  </a:solidFill>
                  <a:latin typeface="Segoe UI"/>
                  <a:cs typeface="Segoe UI"/>
                </a:rPr>
                <a:t>Sexe</a:t>
              </a:r>
            </a:p>
          </xdr:txBody>
        </xdr:sp>
        <xdr:clientData fPrintsWithSheet="0"/>
      </xdr:twoCellAnchor>
    </mc:Choice>
    <mc:Fallback/>
  </mc:AlternateContent>
  <xdr:twoCellAnchor editAs="absolute">
    <xdr:from>
      <xdr:col>2</xdr:col>
      <xdr:colOff>0</xdr:colOff>
      <xdr:row>4</xdr:row>
      <xdr:rowOff>0</xdr:rowOff>
    </xdr:from>
    <xdr:to>
      <xdr:col>10</xdr:col>
      <xdr:colOff>535275</xdr:colOff>
      <xdr:row>24</xdr:row>
      <xdr:rowOff>22500</xdr:rowOff>
    </xdr:to>
    <xdr:graphicFrame macro="">
      <xdr:nvGraphicFramePr>
        <xdr:cNvPr id="2" name="Graphique 1" descr="Graphique par district du département sélectionné" title="Graphique du département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2</xdr:col>
      <xdr:colOff>0</xdr:colOff>
      <xdr:row>49</xdr:row>
      <xdr:rowOff>6824</xdr:rowOff>
    </xdr:from>
    <xdr:to>
      <xdr:col>10</xdr:col>
      <xdr:colOff>535275</xdr:colOff>
      <xdr:row>69</xdr:row>
      <xdr:rowOff>29324</xdr:rowOff>
    </xdr:to>
    <xdr:graphicFrame macro="">
      <xdr:nvGraphicFramePr>
        <xdr:cNvPr id="4" name="Graphique 3" descr="Graphique par établissement du district sélectionné" title="Graphique du district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9</xdr:col>
          <xdr:colOff>436728</xdr:colOff>
          <xdr:row>1</xdr:row>
          <xdr:rowOff>0</xdr:rowOff>
        </xdr:from>
        <xdr:to>
          <xdr:col>11</xdr:col>
          <xdr:colOff>750627</xdr:colOff>
          <xdr:row>2</xdr:row>
          <xdr:rowOff>0</xdr:rowOff>
        </xdr:to>
        <xdr:sp macro="" textlink="">
          <xdr:nvSpPr>
            <xdr:cNvPr id="2070" name="Drop Down 22" hidden="1">
              <a:extLst>
                <a:ext uri="{63B3BB69-23CF-44E3-9099-C40C66FF867C}">
                  <a14:compatExt spid="_x0000_s2070"/>
                </a:ext>
                <a:ext uri="{FF2B5EF4-FFF2-40B4-BE49-F238E27FC236}">
                  <a16:creationId xmlns:a16="http://schemas.microsoft.com/office/drawing/2014/main" id="{00000000-0008-0000-0100-000016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0</xdr:colOff>
          <xdr:row>3</xdr:row>
          <xdr:rowOff>0</xdr:rowOff>
        </xdr:from>
        <xdr:to>
          <xdr:col>12</xdr:col>
          <xdr:colOff>0</xdr:colOff>
          <xdr:row>4</xdr:row>
          <xdr:rowOff>0</xdr:rowOff>
        </xdr:to>
        <xdr:sp macro="" textlink="">
          <xdr:nvSpPr>
            <xdr:cNvPr id="2071" name="Drop Down 23" hidden="1">
              <a:extLst>
                <a:ext uri="{63B3BB69-23CF-44E3-9099-C40C66FF867C}">
                  <a14:compatExt spid="_x0000_s2071"/>
                </a:ext>
                <a:ext uri="{FF2B5EF4-FFF2-40B4-BE49-F238E27FC236}">
                  <a16:creationId xmlns:a16="http://schemas.microsoft.com/office/drawing/2014/main" id="{00000000-0008-0000-0100-00001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 fPrintsWithSheet="0"/>
      </xdr:twoCellAnchor>
    </mc:Choice>
    <mc:Fallback/>
  </mc:AlternateContent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</cdr:y>
    </cdr:to>
    <cdr:sp macro="" textlink="">
      <cdr:nvSpPr>
        <cdr:cNvPr id="2" name="ZoneTexte 1">
          <a:extLst xmlns:a="http://schemas.openxmlformats.org/drawingml/2006/main">
            <a:ext uri="{FF2B5EF4-FFF2-40B4-BE49-F238E27FC236}">
              <a16:creationId xmlns:a16="http://schemas.microsoft.com/office/drawing/2014/main" id="{2C94FFE3-D640-D0A1-A245-3E2CEA4B0077}"/>
            </a:ext>
          </a:extLst>
        </cdr:cNvPr>
        <cdr:cNvSpPr txBox="1"/>
      </cdr:nvSpPr>
      <cdr:spPr>
        <a:xfrm xmlns:a="http://schemas.openxmlformats.org/drawingml/2006/main">
          <a:off x="0" y="0"/>
          <a:ext cx="6336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fr-FR" sz="900" b="1">
            <a:latin typeface="+mn-lt"/>
          </a:endParaRPr>
        </a:p>
      </cdr:txBody>
    </cdr:sp>
  </cdr:relSizeAnchor>
  <cdr:relSizeAnchor xmlns:cdr="http://schemas.openxmlformats.org/drawingml/2006/chartDrawing">
    <cdr:from>
      <cdr:x>0</cdr:x>
      <cdr:y>2.77778E-7</cdr:y>
    </cdr:from>
    <cdr:to>
      <cdr:x>1</cdr:x>
      <cdr:y>0.08909</cdr:y>
    </cdr:to>
    <cdr:sp macro="" textlink="">
      <cdr:nvSpPr>
        <cdr:cNvPr id="3" name="ZoneTexte 2">
          <a:extLst xmlns:a="http://schemas.openxmlformats.org/drawingml/2006/main">
            <a:ext uri="{FF2B5EF4-FFF2-40B4-BE49-F238E27FC236}">
              <a16:creationId xmlns:a16="http://schemas.microsoft.com/office/drawing/2014/main" id="{E18571BB-8BF4-200F-3E9A-388BC4960A5D}"/>
            </a:ext>
          </a:extLst>
        </cdr:cNvPr>
        <cdr:cNvSpPr txBox="1"/>
      </cdr:nvSpPr>
      <cdr:spPr>
        <a:xfrm xmlns:a="http://schemas.openxmlformats.org/drawingml/2006/main">
          <a:off x="0" y="1"/>
          <a:ext cx="6336000" cy="3207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900" b="1">
            <a:latin typeface="+mn-lt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0.12898</cdr:y>
    </cdr:to>
    <cdr:sp macro="" textlink="Listes!$J$65">
      <cdr:nvSpPr>
        <cdr:cNvPr id="4" name="ZoneTexte 3">
          <a:extLst xmlns:a="http://schemas.openxmlformats.org/drawingml/2006/main">
            <a:ext uri="{FF2B5EF4-FFF2-40B4-BE49-F238E27FC236}">
              <a16:creationId xmlns:a16="http://schemas.microsoft.com/office/drawing/2014/main" id="{1D0574B9-8839-3CB6-0584-CD4F784B0978}"/>
            </a:ext>
          </a:extLst>
        </cdr:cNvPr>
        <cdr:cNvSpPr txBox="1"/>
      </cdr:nvSpPr>
      <cdr:spPr>
        <a:xfrm xmlns:a="http://schemas.openxmlformats.org/drawingml/2006/main">
          <a:off x="0" y="0"/>
          <a:ext cx="6336000" cy="3714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51076A9-DF6A-466F-8431-77E71E6F84FA}" type="TxLink">
            <a:rPr lang="en-US" sz="9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Arial"/>
              <a:cs typeface="Arial"/>
            </a:rPr>
            <a:pPr algn="ctr"/>
            <a:t>Avis d'orientation définitifs pour la 2de GT des districts
de Seine-et-Marne (3e générale)</a:t>
          </a:fld>
          <a:endParaRPr lang="fr-FR" sz="900" b="1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</cdr:y>
    </cdr:to>
    <cdr:sp macro="" textlink="">
      <cdr:nvSpPr>
        <cdr:cNvPr id="2" name="ZoneTexte 1">
          <a:extLst xmlns:a="http://schemas.openxmlformats.org/drawingml/2006/main">
            <a:ext uri="{FF2B5EF4-FFF2-40B4-BE49-F238E27FC236}">
              <a16:creationId xmlns:a16="http://schemas.microsoft.com/office/drawing/2014/main" id="{2C94FFE3-D640-D0A1-A245-3E2CEA4B0077}"/>
            </a:ext>
          </a:extLst>
        </cdr:cNvPr>
        <cdr:cNvSpPr txBox="1"/>
      </cdr:nvSpPr>
      <cdr:spPr>
        <a:xfrm xmlns:a="http://schemas.openxmlformats.org/drawingml/2006/main">
          <a:off x="0" y="0"/>
          <a:ext cx="6336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fr-FR" sz="900" b="1">
            <a:latin typeface="+mn-lt"/>
          </a:endParaRPr>
        </a:p>
      </cdr:txBody>
    </cdr:sp>
  </cdr:relSizeAnchor>
  <cdr:relSizeAnchor xmlns:cdr="http://schemas.openxmlformats.org/drawingml/2006/chartDrawing">
    <cdr:from>
      <cdr:x>0</cdr:x>
      <cdr:y>2.77778E-7</cdr:y>
    </cdr:from>
    <cdr:to>
      <cdr:x>1</cdr:x>
      <cdr:y>0.08909</cdr:y>
    </cdr:to>
    <cdr:sp macro="" textlink="">
      <cdr:nvSpPr>
        <cdr:cNvPr id="3" name="ZoneTexte 2">
          <a:extLst xmlns:a="http://schemas.openxmlformats.org/drawingml/2006/main">
            <a:ext uri="{FF2B5EF4-FFF2-40B4-BE49-F238E27FC236}">
              <a16:creationId xmlns:a16="http://schemas.microsoft.com/office/drawing/2014/main" id="{E18571BB-8BF4-200F-3E9A-388BC4960A5D}"/>
            </a:ext>
          </a:extLst>
        </cdr:cNvPr>
        <cdr:cNvSpPr txBox="1"/>
      </cdr:nvSpPr>
      <cdr:spPr>
        <a:xfrm xmlns:a="http://schemas.openxmlformats.org/drawingml/2006/main">
          <a:off x="0" y="1"/>
          <a:ext cx="6336000" cy="3207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900" b="1">
            <a:latin typeface="+mn-lt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0.12661</cdr:y>
    </cdr:to>
    <cdr:sp macro="" textlink="Listes!$I$65">
      <cdr:nvSpPr>
        <cdr:cNvPr id="4" name="ZoneTexte 3">
          <a:extLst xmlns:a="http://schemas.openxmlformats.org/drawingml/2006/main">
            <a:ext uri="{FF2B5EF4-FFF2-40B4-BE49-F238E27FC236}">
              <a16:creationId xmlns:a16="http://schemas.microsoft.com/office/drawing/2014/main" id="{1D0574B9-8839-3CB6-0584-CD4F784B0978}"/>
            </a:ext>
          </a:extLst>
        </cdr:cNvPr>
        <cdr:cNvSpPr txBox="1"/>
      </cdr:nvSpPr>
      <cdr:spPr>
        <a:xfrm xmlns:a="http://schemas.openxmlformats.org/drawingml/2006/main">
          <a:off x="0" y="0"/>
          <a:ext cx="6336000" cy="36465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1B866FA-2B1B-409D-8676-BDF82CBEBA36}" type="TxLink">
            <a:rPr lang="en-US" sz="9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Arial"/>
              <a:cs typeface="Arial"/>
            </a:rPr>
            <a:pPr algn="ctr"/>
            <a:t>Avis d'orientation définitifs pour la 2de GT des établissements
du district D01 - CHELLES (3e générale)</a:t>
          </a:fld>
          <a:endParaRPr lang="fr-FR" sz="1000" b="1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1</cdr:x>
      <cdr:y>0.1</cdr:y>
    </cdr:to>
    <cdr:sp macro="" textlink="">
      <cdr:nvSpPr>
        <cdr:cNvPr id="5" name="ZoneTexte 1">
          <a:extLst xmlns:a="http://schemas.openxmlformats.org/drawingml/2006/main">
            <a:ext uri="{FF2B5EF4-FFF2-40B4-BE49-F238E27FC236}">
              <a16:creationId xmlns:a16="http://schemas.microsoft.com/office/drawing/2014/main" id="{2C94FFE3-D640-D0A1-A245-3E2CEA4B0077}"/>
            </a:ext>
          </a:extLst>
        </cdr:cNvPr>
        <cdr:cNvSpPr txBox="1"/>
      </cdr:nvSpPr>
      <cdr:spPr>
        <a:xfrm xmlns:a="http://schemas.openxmlformats.org/drawingml/2006/main">
          <a:off x="0" y="0"/>
          <a:ext cx="6336000" cy="3600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fr-FR" sz="900" b="1">
            <a:latin typeface="+mn-lt"/>
          </a:endParaRPr>
        </a:p>
      </cdr:txBody>
    </cdr:sp>
  </cdr:relSizeAnchor>
  <cdr:relSizeAnchor xmlns:cdr="http://schemas.openxmlformats.org/drawingml/2006/chartDrawing">
    <cdr:from>
      <cdr:x>0</cdr:x>
      <cdr:y>2.77778E-7</cdr:y>
    </cdr:from>
    <cdr:to>
      <cdr:x>1</cdr:x>
      <cdr:y>0.08909</cdr:y>
    </cdr:to>
    <cdr:sp macro="" textlink="">
      <cdr:nvSpPr>
        <cdr:cNvPr id="6" name="ZoneTexte 2">
          <a:extLst xmlns:a="http://schemas.openxmlformats.org/drawingml/2006/main">
            <a:ext uri="{FF2B5EF4-FFF2-40B4-BE49-F238E27FC236}">
              <a16:creationId xmlns:a16="http://schemas.microsoft.com/office/drawing/2014/main" id="{E18571BB-8BF4-200F-3E9A-388BC4960A5D}"/>
            </a:ext>
          </a:extLst>
        </cdr:cNvPr>
        <cdr:cNvSpPr txBox="1"/>
      </cdr:nvSpPr>
      <cdr:spPr>
        <a:xfrm xmlns:a="http://schemas.openxmlformats.org/drawingml/2006/main">
          <a:off x="0" y="1"/>
          <a:ext cx="6336000" cy="32074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/>
        <a:lstStyle xmlns:a="http://schemas.openxmlformats.org/drawingml/2006/main"/>
        <a:p xmlns:a="http://schemas.openxmlformats.org/drawingml/2006/main">
          <a:endParaRPr lang="fr-FR" sz="900" b="1">
            <a:latin typeface="+mn-lt"/>
          </a:endParaRPr>
        </a:p>
      </cdr:txBody>
    </cdr:sp>
  </cdr:relSizeAnchor>
</c:userShapes>
</file>

<file path=xl/persons/person.xml><?xml version="1.0" encoding="utf-8"?>
<personList xmlns="http://schemas.microsoft.com/office/spreadsheetml/2018/threadedcomments" xmlns:x="http://schemas.openxmlformats.org/spreadsheetml/2006/main"/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TypeClasse" displayName="TypeClasse" ref="A1:B8" headerRowDxfId="732" dataDxfId="731" totalsRowDxfId="730">
  <tableColumns count="2">
    <tableColumn id="1" xr3:uid="{00000000-0010-0000-0000-000001000000}" name="Type de classe" totalsRowFunction="count" dataDxfId="729" totalsRowDxfId="728"/>
    <tableColumn id="3" xr3:uid="{00000000-0010-0000-0000-000003000000}" name="Choisir" dataDxfId="727" totalsRowDxfId="726">
      <calculatedColumnFormula>ROW(B1)</calculatedColumnFormula>
    </tableColumn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8" xr:uid="{7861485F-4973-4A79-BB46-4C633A074BC7}" name="Étiquettes" displayName="Étiquettes" ref="D46:E48" totalsRowShown="0" headerRowDxfId="654" dataDxfId="653">
  <autoFilter ref="D46:E48" xr:uid="{7861485F-4973-4A79-BB46-4C633A074BC7}"/>
  <tableColumns count="2">
    <tableColumn id="1" xr3:uid="{79A04CAD-7FB3-45A6-9209-4D7B3418E096}" name="Étiquettes" dataDxfId="652"/>
    <tableColumn id="2" xr3:uid="{1A751AFF-41CA-4B96-B920-EBDA02BF8B6C}" name="Valeur" dataDxfId="651"/>
  </tableColumns>
  <tableStyleInfo name="TableStyleMedium2" showFirstColumn="0" showLastColumn="0" showRowStripes="1" showColumnStripes="0"/>
</table>
</file>

<file path=xl/tables/table1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9" xr:uid="{2DB4A976-5330-4798-8F68-0E175FEA33F2}" name="Tableau19" displayName="Tableau19" ref="D50:D53" totalsRowShown="0" headerRowDxfId="650" dataDxfId="649">
  <autoFilter ref="D50:D53" xr:uid="{2DB4A976-5330-4798-8F68-0E175FEA33F2}"/>
  <tableColumns count="1">
    <tableColumn id="1" xr3:uid="{655191B1-F8BD-4836-AE2C-81330D22BDB7}" name="Écarts" dataDxfId="648"/>
  </tableColumns>
  <tableStyleInfo name="TableStyleMedium2" showFirstColumn="0" showLastColumn="0" showRowStripes="1" showColumnStripes="0"/>
</table>
</file>

<file path=xl/tables/table1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00000000-000C-0000-FFFF-FFFF09000000}" name="T_2GT" displayName="T_2GT" ref="A4:FJ164" totalsRowShown="0" headerRowDxfId="647" dataDxfId="645" headerRowBorderDxfId="646" tableBorderDxfId="644" totalsRowBorderDxfId="643">
  <autoFilter ref="A4:FJ164" xr:uid="{00000000-0009-0000-0100-000010000000}"/>
  <tableColumns count="166">
    <tableColumn id="65" xr3:uid="{00000000-0010-0000-0900-000041000000}" name="Dép" dataDxfId="642">
      <calculatedColumnFormula>IF(COUNTIFS(T_2GT[[#This Row],[Secteur]],"  *"),A4,T_2GT[[#This Row],[Secteur]])</calculatedColumnFormula>
    </tableColumn>
    <tableColumn id="66" xr3:uid="{00000000-0010-0000-0900-000042000000}" name="Dis" dataDxfId="641">
      <calculatedColumnFormula>IF(COUNTIFS(T_2GT[[#This Row],[Secteur]],"    *"),B4,T_2GT[[#This Row],[Secteur]])</calculatedColumnFormula>
    </tableColumn>
    <tableColumn id="67" xr3:uid="{00000000-0010-0000-0900-000043000000}" name="UAI" dataDxfId="640"/>
    <tableColumn id="1" xr3:uid="{00000000-0010-0000-0900-000001000000}" name="Secteur" dataDxfId="639"/>
    <tableColumn id="2" xr3:uid="{00000000-0010-0000-0900-000002000000}" name="nes_nes_nb_f" dataDxfId="638"/>
    <tableColumn id="3" xr3:uid="{00000000-0010-0000-0900-000003000000}" name="nes_nes_nb_m" dataDxfId="637"/>
    <tableColumn id="4" xr3:uid="{00000000-0010-0000-0900-000004000000}" name="nes_nes_nb_t" dataDxfId="636"/>
    <tableColumn id="164" xr3:uid="{00000000-0010-0000-0900-0000A4000000}" name="hp_tot_nb_f" dataDxfId="635"/>
    <tableColumn id="165" xr3:uid="{00000000-0010-0000-0900-0000A5000000}" name="hp_tot_nb_m" dataDxfId="634"/>
    <tableColumn id="166" xr3:uid="{00000000-0010-0000-0900-0000A6000000}" name="hp_tot_nb_t" dataDxfId="633"/>
    <tableColumn id="5" xr3:uid="{00000000-0010-0000-0900-000005000000}" name="df_eff_nb_f" dataDxfId="632"/>
    <tableColumn id="6" xr3:uid="{00000000-0010-0000-0900-000006000000}" name="df_eff_nb_m" dataDxfId="631"/>
    <tableColumn id="7" xr3:uid="{00000000-0010-0000-0900-000007000000}" name="df_eff_nb_t" dataDxfId="630"/>
    <tableColumn id="8" xr3:uid="{00000000-0010-0000-0900-000008000000}" name="df_eff_%_f" dataDxfId="629"/>
    <tableColumn id="9" xr3:uid="{00000000-0010-0000-0900-000009000000}" name="df_eff_%_m" dataDxfId="628"/>
    <tableColumn id="10" xr3:uid="{00000000-0010-0000-0900-00000A000000}" name="df_eff_%_t" dataDxfId="627"/>
    <tableColumn id="11" xr3:uid="{00000000-0010-0000-0900-00000B000000}" name="df_1g_nb_f" dataDxfId="626"/>
    <tableColumn id="12" xr3:uid="{00000000-0010-0000-0900-00000C000000}" name="df_1g_nb_m" dataDxfId="625"/>
    <tableColumn id="13" xr3:uid="{00000000-0010-0000-0900-00000D000000}" name="df_1g_nb_t" dataDxfId="624"/>
    <tableColumn id="14" xr3:uid="{00000000-0010-0000-0900-00000E000000}" name="df_1g_%_f" dataDxfId="623"/>
    <tableColumn id="15" xr3:uid="{00000000-0010-0000-0900-00000F000000}" name="df_1g_%_m" dataDxfId="622"/>
    <tableColumn id="16" xr3:uid="{00000000-0010-0000-0900-000010000000}" name="df_1g_%_t" dataDxfId="621"/>
    <tableColumn id="17" xr3:uid="{00000000-0010-0000-0900-000011000000}" name="df_1t_nb_f" dataDxfId="620"/>
    <tableColumn id="18" xr3:uid="{00000000-0010-0000-0900-000012000000}" name="df_1t_nb_m" dataDxfId="619"/>
    <tableColumn id="19" xr3:uid="{00000000-0010-0000-0900-000013000000}" name="df_1t_nb_t" dataDxfId="618"/>
    <tableColumn id="20" xr3:uid="{00000000-0010-0000-0900-000014000000}" name="df_1t_%_f" dataDxfId="617"/>
    <tableColumn id="21" xr3:uid="{00000000-0010-0000-0900-000015000000}" name="df_1t_%_m" dataDxfId="616"/>
    <tableColumn id="22" xr3:uid="{00000000-0010-0000-0900-000016000000}" name="df_1t_%_t" dataDxfId="615"/>
    <tableColumn id="23" xr3:uid="{00000000-0010-0000-0900-000017000000}" name="df_vp_nb_f" dataDxfId="614"/>
    <tableColumn id="24" xr3:uid="{00000000-0010-0000-0900-000018000000}" name="df_vp_nb_m" dataDxfId="613"/>
    <tableColumn id="25" xr3:uid="{00000000-0010-0000-0900-000019000000}" name="df_vp_nb_t" dataDxfId="612"/>
    <tableColumn id="26" xr3:uid="{00000000-0010-0000-0900-00001A000000}" name="df_vp_%_f" dataDxfId="611"/>
    <tableColumn id="27" xr3:uid="{00000000-0010-0000-0900-00001B000000}" name="df_vp_%_m" dataDxfId="610"/>
    <tableColumn id="28" xr3:uid="{00000000-0010-0000-0900-00001C000000}" name="df_vp_%_t" dataDxfId="609"/>
    <tableColumn id="29" xr3:uid="{00000000-0010-0000-0900-00001D000000}" name="df_stmg_nb_f" dataDxfId="608"/>
    <tableColumn id="30" xr3:uid="{00000000-0010-0000-0900-00001E000000}" name="df_stmg_nb_m" dataDxfId="607"/>
    <tableColumn id="31" xr3:uid="{00000000-0010-0000-0900-00001F000000}" name="df_stmg_nb_t" dataDxfId="606"/>
    <tableColumn id="32" xr3:uid="{00000000-0010-0000-0900-000020000000}" name="df_stmg_%_f" dataDxfId="605"/>
    <tableColumn id="33" xr3:uid="{00000000-0010-0000-0900-000021000000}" name="df_stmg_%_m" dataDxfId="604"/>
    <tableColumn id="34" xr3:uid="{00000000-0010-0000-0900-000022000000}" name="df_stmg_%_t" dataDxfId="603"/>
    <tableColumn id="35" xr3:uid="{00000000-0010-0000-0900-000023000000}" name="df_sti2d_nb_f" dataDxfId="602"/>
    <tableColumn id="36" xr3:uid="{00000000-0010-0000-0900-000024000000}" name="df_sti2d_nb_m" dataDxfId="601"/>
    <tableColumn id="37" xr3:uid="{00000000-0010-0000-0900-000025000000}" name="df_sti2d_nb_t" dataDxfId="600"/>
    <tableColumn id="38" xr3:uid="{00000000-0010-0000-0900-000026000000}" name="df_sti2d_%_f" dataDxfId="599"/>
    <tableColumn id="39" xr3:uid="{00000000-0010-0000-0900-000027000000}" name="df_sti2d_%_m" dataDxfId="598"/>
    <tableColumn id="40" xr3:uid="{00000000-0010-0000-0900-000028000000}" name="df_sti2d_%_t" dataDxfId="597"/>
    <tableColumn id="41" xr3:uid="{00000000-0010-0000-0900-000029000000}" name="df_st2s_nb_f" dataDxfId="596"/>
    <tableColumn id="42" xr3:uid="{00000000-0010-0000-0900-00002A000000}" name="df_st2s_nb_m" dataDxfId="595"/>
    <tableColumn id="43" xr3:uid="{00000000-0010-0000-0900-00002B000000}" name="df_st2s_nb_t" dataDxfId="594"/>
    <tableColumn id="44" xr3:uid="{00000000-0010-0000-0900-00002C000000}" name="df_st2s_%_f" dataDxfId="593"/>
    <tableColumn id="45" xr3:uid="{00000000-0010-0000-0900-00002D000000}" name="df_st2s_%_m" dataDxfId="592"/>
    <tableColumn id="46" xr3:uid="{00000000-0010-0000-0900-00002E000000}" name="df_st2s_%_t" dataDxfId="591"/>
    <tableColumn id="47" xr3:uid="{00000000-0010-0000-0900-00002F000000}" name="df_stl_nb_f" dataDxfId="590"/>
    <tableColumn id="48" xr3:uid="{00000000-0010-0000-0900-000030000000}" name="df_stl_nb_m" dataDxfId="589"/>
    <tableColumn id="49" xr3:uid="{00000000-0010-0000-0900-000031000000}" name="df_stl_nb_t" dataDxfId="588"/>
    <tableColumn id="50" xr3:uid="{00000000-0010-0000-0900-000032000000}" name="df_stl_%_f" dataDxfId="587"/>
    <tableColumn id="51" xr3:uid="{00000000-0010-0000-0900-000033000000}" name="df_stl_%_m" dataDxfId="586"/>
    <tableColumn id="52" xr3:uid="{00000000-0010-0000-0900-000034000000}" name="df_stl_%_t" dataDxfId="585"/>
    <tableColumn id="53" xr3:uid="{00000000-0010-0000-0900-000035000000}" name="df_std2a_nb_f" dataDxfId="584"/>
    <tableColumn id="54" xr3:uid="{00000000-0010-0000-0900-000036000000}" name="df_std2a_nb_m" dataDxfId="583"/>
    <tableColumn id="55" xr3:uid="{00000000-0010-0000-0900-000037000000}" name="df_std2a_nb_t" dataDxfId="582"/>
    <tableColumn id="56" xr3:uid="{00000000-0010-0000-0900-000038000000}" name="df_std2a_%_f" dataDxfId="581"/>
    <tableColumn id="57" xr3:uid="{00000000-0010-0000-0900-000039000000}" name="df_std2a_%_m" dataDxfId="580"/>
    <tableColumn id="58" xr3:uid="{00000000-0010-0000-0900-00003A000000}" name="df_std2a_%_t" dataDxfId="579"/>
    <tableColumn id="59" xr3:uid="{00000000-0010-0000-0900-00003B000000}" name="df_sthr_nb_f" dataDxfId="578"/>
    <tableColumn id="60" xr3:uid="{00000000-0010-0000-0900-00003C000000}" name="df_sthr_nb_m" dataDxfId="577"/>
    <tableColumn id="61" xr3:uid="{00000000-0010-0000-0900-00003D000000}" name="df_sthr_nb_t" dataDxfId="576"/>
    <tableColumn id="62" xr3:uid="{00000000-0010-0000-0900-00003E000000}" name="df_sthr_%_f" dataDxfId="575"/>
    <tableColumn id="63" xr3:uid="{00000000-0010-0000-0900-00003F000000}" name="df_sthr_%_m" dataDxfId="574"/>
    <tableColumn id="64" xr3:uid="{00000000-0010-0000-0900-000040000000}" name="df_sthr_%_t" dataDxfId="573"/>
    <tableColumn id="68" xr3:uid="{00000000-0010-0000-0900-000044000000}" name="df_stav_nb_f" dataDxfId="572"/>
    <tableColumn id="69" xr3:uid="{00000000-0010-0000-0900-000045000000}" name="df_stav_nb_m" dataDxfId="571"/>
    <tableColumn id="70" xr3:uid="{00000000-0010-0000-0900-000046000000}" name="df_stav_nb_t" dataDxfId="570"/>
    <tableColumn id="71" xr3:uid="{00000000-0010-0000-0900-000047000000}" name="df_stav_%_f" dataDxfId="569"/>
    <tableColumn id="72" xr3:uid="{00000000-0010-0000-0900-000048000000}" name="df_stav_%_m" dataDxfId="568"/>
    <tableColumn id="73" xr3:uid="{00000000-0010-0000-0900-000049000000}" name="df_stav_%_t" dataDxfId="567"/>
    <tableColumn id="74" xr3:uid="{00000000-0010-0000-0900-00004A000000}" name="df_s2tmd_nb_f" dataDxfId="566"/>
    <tableColumn id="75" xr3:uid="{00000000-0010-0000-0900-00004B000000}" name="df_s2tmd_nb_m" dataDxfId="565"/>
    <tableColumn id="76" xr3:uid="{00000000-0010-0000-0900-00004C000000}" name="df_s2tmd_nb_t" dataDxfId="564"/>
    <tableColumn id="77" xr3:uid="{00000000-0010-0000-0900-00004D000000}" name="df_s2tmd_%_f" dataDxfId="563"/>
    <tableColumn id="78" xr3:uid="{00000000-0010-0000-0900-00004E000000}" name="df_s2tmd_%_m" dataDxfId="562"/>
    <tableColumn id="79" xr3:uid="{00000000-0010-0000-0900-00004F000000}" name="df_s2tmd_%_t" dataDxfId="561"/>
    <tableColumn id="80" xr3:uid="{00000000-0010-0000-0900-000050000000}" name="df_bt_nb_f" dataDxfId="560"/>
    <tableColumn id="81" xr3:uid="{00000000-0010-0000-0900-000051000000}" name="df_bt_nb_m" dataDxfId="559"/>
    <tableColumn id="82" xr3:uid="{00000000-0010-0000-0900-000052000000}" name="df_bt_nb_t" dataDxfId="558"/>
    <tableColumn id="83" xr3:uid="{00000000-0010-0000-0900-000053000000}" name="df_bt_%_f" dataDxfId="557"/>
    <tableColumn id="84" xr3:uid="{00000000-0010-0000-0900-000054000000}" name="df_bt_%_m" dataDxfId="556"/>
    <tableColumn id="85" xr3:uid="{00000000-0010-0000-0900-000055000000}" name="df_bt_%_t" dataDxfId="555"/>
    <tableColumn id="86" xr3:uid="{00000000-0010-0000-0900-000056000000}" name="do_eff_nb_f" dataDxfId="554"/>
    <tableColumn id="87" xr3:uid="{00000000-0010-0000-0900-000057000000}" name="do_eff_nb_m" dataDxfId="553"/>
    <tableColumn id="88" xr3:uid="{00000000-0010-0000-0900-000058000000}" name="do_eff_nb_t" dataDxfId="552"/>
    <tableColumn id="89" xr3:uid="{00000000-0010-0000-0900-000059000000}" name="do_eff_%_f" dataDxfId="551"/>
    <tableColumn id="90" xr3:uid="{00000000-0010-0000-0900-00005A000000}" name="do_eff_%_m" dataDxfId="550"/>
    <tableColumn id="91" xr3:uid="{00000000-0010-0000-0900-00005B000000}" name="do_eff_%_t" dataDxfId="549"/>
    <tableColumn id="92" xr3:uid="{00000000-0010-0000-0900-00005C000000}" name="do_1g_nb_f" dataDxfId="548"/>
    <tableColumn id="93" xr3:uid="{00000000-0010-0000-0900-00005D000000}" name="do_1g_nb_m" dataDxfId="547"/>
    <tableColumn id="94" xr3:uid="{00000000-0010-0000-0900-00005E000000}" name="do_1g_nb_t" dataDxfId="546"/>
    <tableColumn id="95" xr3:uid="{00000000-0010-0000-0900-00005F000000}" name="do_1g_%_f" dataDxfId="545"/>
    <tableColumn id="96" xr3:uid="{00000000-0010-0000-0900-000060000000}" name="do_1g_%_m" dataDxfId="544"/>
    <tableColumn id="97" xr3:uid="{00000000-0010-0000-0900-000061000000}" name="do_1g_%_t" dataDxfId="543"/>
    <tableColumn id="98" xr3:uid="{00000000-0010-0000-0900-000062000000}" name="do_1t_nb_f" dataDxfId="542"/>
    <tableColumn id="99" xr3:uid="{00000000-0010-0000-0900-000063000000}" name="do_1t_nb_m" dataDxfId="541"/>
    <tableColumn id="100" xr3:uid="{00000000-0010-0000-0900-000064000000}" name="do_1t_nb_t" dataDxfId="540"/>
    <tableColumn id="101" xr3:uid="{00000000-0010-0000-0900-000065000000}" name="do_1t_%_f" dataDxfId="539"/>
    <tableColumn id="102" xr3:uid="{00000000-0010-0000-0900-000066000000}" name="do_1t_%_m" dataDxfId="538"/>
    <tableColumn id="103" xr3:uid="{00000000-0010-0000-0900-000067000000}" name="do_1t_%_t" dataDxfId="537"/>
    <tableColumn id="104" xr3:uid="{00000000-0010-0000-0900-000068000000}" name="do_vp_nb_f" dataDxfId="536"/>
    <tableColumn id="105" xr3:uid="{00000000-0010-0000-0900-000069000000}" name="do_vp_nb_m" dataDxfId="535"/>
    <tableColumn id="106" xr3:uid="{00000000-0010-0000-0900-00006A000000}" name="do_vp_nb_t" dataDxfId="534"/>
    <tableColumn id="107" xr3:uid="{00000000-0010-0000-0900-00006B000000}" name="do_vp_%_f" dataDxfId="533"/>
    <tableColumn id="108" xr3:uid="{00000000-0010-0000-0900-00006C000000}" name="do_vp_%_m" dataDxfId="532"/>
    <tableColumn id="109" xr3:uid="{00000000-0010-0000-0900-00006D000000}" name="do_vp_%_t" dataDxfId="531"/>
    <tableColumn id="110" xr3:uid="{00000000-0010-0000-0900-00006E000000}" name="do_stmg_nb_f" dataDxfId="530"/>
    <tableColumn id="111" xr3:uid="{00000000-0010-0000-0900-00006F000000}" name="do_stmg_nb_m" dataDxfId="529"/>
    <tableColumn id="112" xr3:uid="{00000000-0010-0000-0900-000070000000}" name="do_stmg_nb_t" dataDxfId="528"/>
    <tableColumn id="113" xr3:uid="{00000000-0010-0000-0900-000071000000}" name="do_stmg_%_f" dataDxfId="527"/>
    <tableColumn id="114" xr3:uid="{00000000-0010-0000-0900-000072000000}" name="do_stmg_%_m" dataDxfId="526"/>
    <tableColumn id="115" xr3:uid="{00000000-0010-0000-0900-000073000000}" name="do_stmg_%_t" dataDxfId="525"/>
    <tableColumn id="116" xr3:uid="{00000000-0010-0000-0900-000074000000}" name="do_sti2d_nb_f" dataDxfId="524"/>
    <tableColumn id="117" xr3:uid="{00000000-0010-0000-0900-000075000000}" name="do_sti2d_nb_m" dataDxfId="523"/>
    <tableColumn id="118" xr3:uid="{00000000-0010-0000-0900-000076000000}" name="do_sti2d_nb_t" dataDxfId="522"/>
    <tableColumn id="119" xr3:uid="{00000000-0010-0000-0900-000077000000}" name="do_sti2d_%_f" dataDxfId="521"/>
    <tableColumn id="120" xr3:uid="{00000000-0010-0000-0900-000078000000}" name="do_sti2d_%_m" dataDxfId="520"/>
    <tableColumn id="121" xr3:uid="{00000000-0010-0000-0900-000079000000}" name="do_sti2d_%_t" dataDxfId="519"/>
    <tableColumn id="122" xr3:uid="{00000000-0010-0000-0900-00007A000000}" name="do_st2s_nb_f" dataDxfId="518"/>
    <tableColumn id="123" xr3:uid="{00000000-0010-0000-0900-00007B000000}" name="do_st2s_nb_m" dataDxfId="517"/>
    <tableColumn id="124" xr3:uid="{00000000-0010-0000-0900-00007C000000}" name="do_st2s_nb_t" dataDxfId="516"/>
    <tableColumn id="125" xr3:uid="{00000000-0010-0000-0900-00007D000000}" name="do_st2s_%_f" dataDxfId="515"/>
    <tableColumn id="126" xr3:uid="{00000000-0010-0000-0900-00007E000000}" name="do_st2s_%_m" dataDxfId="514"/>
    <tableColumn id="127" xr3:uid="{00000000-0010-0000-0900-00007F000000}" name="do_st2s_%_t" dataDxfId="513"/>
    <tableColumn id="128" xr3:uid="{00000000-0010-0000-0900-000080000000}" name="do_stl_nb_f" dataDxfId="512"/>
    <tableColumn id="129" xr3:uid="{00000000-0010-0000-0900-000081000000}" name="do_stl_nb_m" dataDxfId="511"/>
    <tableColumn id="130" xr3:uid="{00000000-0010-0000-0900-000082000000}" name="do_stl_nb_t" dataDxfId="510"/>
    <tableColumn id="131" xr3:uid="{00000000-0010-0000-0900-000083000000}" name="do_stl_%_f" dataDxfId="509"/>
    <tableColumn id="132" xr3:uid="{00000000-0010-0000-0900-000084000000}" name="do_stl_%_m" dataDxfId="508"/>
    <tableColumn id="133" xr3:uid="{00000000-0010-0000-0900-000085000000}" name="do_stl_%_t" dataDxfId="507"/>
    <tableColumn id="134" xr3:uid="{00000000-0010-0000-0900-000086000000}" name="do_std2a_nb_f" dataDxfId="506"/>
    <tableColumn id="135" xr3:uid="{00000000-0010-0000-0900-000087000000}" name="do_std2a_nb_m" dataDxfId="505"/>
    <tableColumn id="136" xr3:uid="{00000000-0010-0000-0900-000088000000}" name="do_std2a_nb_t" dataDxfId="504"/>
    <tableColumn id="137" xr3:uid="{00000000-0010-0000-0900-000089000000}" name="do_std2a_%_f" dataDxfId="503"/>
    <tableColumn id="138" xr3:uid="{00000000-0010-0000-0900-00008A000000}" name="do_std2a_%_m" dataDxfId="502"/>
    <tableColumn id="139" xr3:uid="{00000000-0010-0000-0900-00008B000000}" name="do_std2a_%_t" dataDxfId="501"/>
    <tableColumn id="140" xr3:uid="{00000000-0010-0000-0900-00008C000000}" name="do_sthr_nb_f" dataDxfId="500"/>
    <tableColumn id="141" xr3:uid="{00000000-0010-0000-0900-00008D000000}" name="do_sthr_nb_m" dataDxfId="499"/>
    <tableColumn id="142" xr3:uid="{00000000-0010-0000-0900-00008E000000}" name="do_sthr_nb_t" dataDxfId="498"/>
    <tableColumn id="143" xr3:uid="{00000000-0010-0000-0900-00008F000000}" name="do_sthr_%_f" dataDxfId="497"/>
    <tableColumn id="144" xr3:uid="{00000000-0010-0000-0900-000090000000}" name="do_sthr_%_m" dataDxfId="496"/>
    <tableColumn id="145" xr3:uid="{00000000-0010-0000-0900-000091000000}" name="do_sthr_%_t" dataDxfId="495"/>
    <tableColumn id="146" xr3:uid="{00000000-0010-0000-0900-000092000000}" name="do_stav_nb_f" dataDxfId="494"/>
    <tableColumn id="147" xr3:uid="{00000000-0010-0000-0900-000093000000}" name="do_stav_nb_m" dataDxfId="493"/>
    <tableColumn id="148" xr3:uid="{00000000-0010-0000-0900-000094000000}" name="do_stav_nb_t" dataDxfId="492"/>
    <tableColumn id="149" xr3:uid="{00000000-0010-0000-0900-000095000000}" name="do_stav_%_f" dataDxfId="491"/>
    <tableColumn id="150" xr3:uid="{00000000-0010-0000-0900-000096000000}" name="do_stav_%_m" dataDxfId="490"/>
    <tableColumn id="151" xr3:uid="{00000000-0010-0000-0900-000097000000}" name="do_stav_%_t" dataDxfId="489"/>
    <tableColumn id="152" xr3:uid="{00000000-0010-0000-0900-000098000000}" name="do_s2tmd_nb_f" dataDxfId="488"/>
    <tableColumn id="153" xr3:uid="{00000000-0010-0000-0900-000099000000}" name="do_s2tmd_nb_m" dataDxfId="487"/>
    <tableColumn id="154" xr3:uid="{00000000-0010-0000-0900-00009A000000}" name="do_s2tmd_nb_t" dataDxfId="486"/>
    <tableColumn id="155" xr3:uid="{00000000-0010-0000-0900-00009B000000}" name="do_s2tmd_%_f" dataDxfId="485"/>
    <tableColumn id="156" xr3:uid="{00000000-0010-0000-0900-00009C000000}" name="do_s2tmd_%_m" dataDxfId="484"/>
    <tableColumn id="157" xr3:uid="{00000000-0010-0000-0900-00009D000000}" name="do_s2tmd_%_t" dataDxfId="483"/>
    <tableColumn id="158" xr3:uid="{00000000-0010-0000-0900-00009E000000}" name="do_bt_nb_f" dataDxfId="482"/>
    <tableColumn id="159" xr3:uid="{00000000-0010-0000-0900-00009F000000}" name="do_bt_nb_m" dataDxfId="481"/>
    <tableColumn id="160" xr3:uid="{00000000-0010-0000-0900-0000A0000000}" name="do_bt_nb_t" dataDxfId="480"/>
    <tableColumn id="161" xr3:uid="{00000000-0010-0000-0900-0000A1000000}" name="do_bt_%_f" dataDxfId="479"/>
    <tableColumn id="162" xr3:uid="{00000000-0010-0000-0900-0000A2000000}" name="do_bt_%_m" dataDxfId="478"/>
    <tableColumn id="163" xr3:uid="{00000000-0010-0000-0900-0000A3000000}" name="do_bt_%_t" dataDxfId="477"/>
  </tableColumns>
  <tableStyleInfo name="TableStyleMedium2" showFirstColumn="0" showLastColumn="0" showRowStripes="1" showColumnStripes="0"/>
</table>
</file>

<file path=xl/tables/table1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A000000}" name="T_3G" displayName="T_3G" ref="A4:BR430" totalsRowShown="0" headerRowDxfId="476" dataDxfId="474" headerRowBorderDxfId="475" tableBorderDxfId="473" totalsRowBorderDxfId="472">
  <autoFilter ref="A4:BR430" xr:uid="{00000000-0009-0000-0100-000001000000}"/>
  <tableColumns count="70">
    <tableColumn id="65" xr3:uid="{00000000-0010-0000-0A00-000041000000}" name="Dép" dataDxfId="471">
      <calculatedColumnFormula>IF(COUNTIFS(T_3G[[#This Row],[Secteur]],"  *"),A4,T_3G[[#This Row],[Secteur]])</calculatedColumnFormula>
    </tableColumn>
    <tableColumn id="66" xr3:uid="{00000000-0010-0000-0A00-000042000000}" name="Dis" dataDxfId="470">
      <calculatedColumnFormula>IF(COUNTIFS(T_3G[[#This Row],[Secteur]],"    *"),B4,T_3G[[#This Row],[Secteur]])</calculatedColumnFormula>
    </tableColumn>
    <tableColumn id="67" xr3:uid="{00000000-0010-0000-0A00-000043000000}" name="UAI" dataDxfId="469"/>
    <tableColumn id="1" xr3:uid="{00000000-0010-0000-0A00-000001000000}" name="Secteur" dataDxfId="468"/>
    <tableColumn id="2" xr3:uid="{00000000-0010-0000-0A00-000002000000}" name="nes_nes_nb_f" dataDxfId="467"/>
    <tableColumn id="3" xr3:uid="{00000000-0010-0000-0A00-000003000000}" name="nes_nes_nb_m" dataDxfId="466"/>
    <tableColumn id="4" xr3:uid="{00000000-0010-0000-0A00-000004000000}" name="nes_nes_nb_t" dataDxfId="465"/>
    <tableColumn id="68" xr3:uid="{00000000-0010-0000-0A00-000044000000}" name="hp_tot_nb_f" dataDxfId="464"/>
    <tableColumn id="69" xr3:uid="{00000000-0010-0000-0A00-000045000000}" name="hp_tot_nb_m" dataDxfId="463"/>
    <tableColumn id="70" xr3:uid="{00000000-0010-0000-0A00-000046000000}" name="hp_tot_nb_t" dataDxfId="462"/>
    <tableColumn id="5" xr3:uid="{00000000-0010-0000-0A00-000005000000}" name="df_eff_nb_f" dataDxfId="461"/>
    <tableColumn id="6" xr3:uid="{00000000-0010-0000-0A00-000006000000}" name="df_eff_nb_m" dataDxfId="460"/>
    <tableColumn id="7" xr3:uid="{00000000-0010-0000-0A00-000007000000}" name="df_eff_nb_t" dataDxfId="459"/>
    <tableColumn id="8" xr3:uid="{00000000-0010-0000-0A00-000008000000}" name="df_eff_%_f" dataDxfId="458"/>
    <tableColumn id="9" xr3:uid="{00000000-0010-0000-0A00-000009000000}" name="df_eff_%_m" dataDxfId="457"/>
    <tableColumn id="10" xr3:uid="{00000000-0010-0000-0A00-00000A000000}" name="df_eff_%_t" dataDxfId="456"/>
    <tableColumn id="11" xr3:uid="{00000000-0010-0000-0A00-00000B000000}" name="df_2GT_nb_f" dataDxfId="455"/>
    <tableColumn id="12" xr3:uid="{00000000-0010-0000-0A00-00000C000000}" name="df_2GT_nb_m" dataDxfId="454"/>
    <tableColumn id="13" xr3:uid="{00000000-0010-0000-0A00-00000D000000}" name="df_2GT_nb_t" dataDxfId="453"/>
    <tableColumn id="14" xr3:uid="{00000000-0010-0000-0A00-00000E000000}" name="df_2GT_%_f" dataDxfId="452"/>
    <tableColumn id="15" xr3:uid="{00000000-0010-0000-0A00-00000F000000}" name="df_2GT_%_m" dataDxfId="451"/>
    <tableColumn id="16" xr3:uid="{00000000-0010-0000-0A00-000010000000}" name="df_2GT_%_t" dataDxfId="450"/>
    <tableColumn id="17" xr3:uid="{00000000-0010-0000-0A00-000011000000}" name="df_vp_nb_f" dataDxfId="449"/>
    <tableColumn id="18" xr3:uid="{00000000-0010-0000-0A00-000012000000}" name="df_vp_nb_m" dataDxfId="448"/>
    <tableColumn id="19" xr3:uid="{00000000-0010-0000-0A00-000013000000}" name="df_vp_nb_t" dataDxfId="447"/>
    <tableColumn id="20" xr3:uid="{00000000-0010-0000-0A00-000014000000}" name="df_vp_%_f" dataDxfId="446"/>
    <tableColumn id="21" xr3:uid="{00000000-0010-0000-0A00-000015000000}" name="df_vp_%_m" dataDxfId="445"/>
    <tableColumn id="22" xr3:uid="{00000000-0010-0000-0A00-000016000000}" name="df_vp_%_t" dataDxfId="444"/>
    <tableColumn id="23" xr3:uid="{00000000-0010-0000-0A00-000017000000}" name="df_2pro_nb_f" dataDxfId="443"/>
    <tableColumn id="24" xr3:uid="{00000000-0010-0000-0A00-000018000000}" name="df_2pro_nb_m" dataDxfId="442"/>
    <tableColumn id="25" xr3:uid="{00000000-0010-0000-0A00-000019000000}" name="df_2pro_nb_t" dataDxfId="441"/>
    <tableColumn id="26" xr3:uid="{00000000-0010-0000-0A00-00001A000000}" name="df_2pro_%_f" dataDxfId="440"/>
    <tableColumn id="27" xr3:uid="{00000000-0010-0000-0A00-00001B000000}" name="df_2pro_%_m" dataDxfId="439"/>
    <tableColumn id="28" xr3:uid="{00000000-0010-0000-0A00-00001C000000}" name="df_2pro_%_t" dataDxfId="438"/>
    <tableColumn id="29" xr3:uid="{00000000-0010-0000-0A00-00001D000000}" name="df_1cap_nb_f" dataDxfId="437"/>
    <tableColumn id="30" xr3:uid="{00000000-0010-0000-0A00-00001E000000}" name="df_1cap_nb_m" dataDxfId="436"/>
    <tableColumn id="31" xr3:uid="{00000000-0010-0000-0A00-00001F000000}" name="df_1cap_nb_t" dataDxfId="435"/>
    <tableColumn id="32" xr3:uid="{00000000-0010-0000-0A00-000020000000}" name="df_1cap_%_f" dataDxfId="434"/>
    <tableColumn id="33" xr3:uid="{00000000-0010-0000-0A00-000021000000}" name="df_1cap_%_m" dataDxfId="433"/>
    <tableColumn id="34" xr3:uid="{00000000-0010-0000-0A00-000022000000}" name="df_1cap_%_t" dataDxfId="432"/>
    <tableColumn id="35" xr3:uid="{00000000-0010-0000-0A00-000023000000}" name="do_eff_nb_f" dataDxfId="431"/>
    <tableColumn id="36" xr3:uid="{00000000-0010-0000-0A00-000024000000}" name="do_eff_nb_m" dataDxfId="430"/>
    <tableColumn id="37" xr3:uid="{00000000-0010-0000-0A00-000025000000}" name="do_eff_nb_t" dataDxfId="429"/>
    <tableColumn id="38" xr3:uid="{00000000-0010-0000-0A00-000026000000}" name="do_eff_%_f" dataDxfId="428"/>
    <tableColumn id="39" xr3:uid="{00000000-0010-0000-0A00-000027000000}" name="do_eff_%_m" dataDxfId="427"/>
    <tableColumn id="40" xr3:uid="{00000000-0010-0000-0A00-000028000000}" name="do_eff_%_t" dataDxfId="426"/>
    <tableColumn id="41" xr3:uid="{00000000-0010-0000-0A00-000029000000}" name="do_2GT_nb_f" dataDxfId="425"/>
    <tableColumn id="42" xr3:uid="{00000000-0010-0000-0A00-00002A000000}" name="do_2GT_nb_m" dataDxfId="424"/>
    <tableColumn id="43" xr3:uid="{00000000-0010-0000-0A00-00002B000000}" name="do_2GT_nb_t" dataDxfId="423"/>
    <tableColumn id="44" xr3:uid="{00000000-0010-0000-0A00-00002C000000}" name="do_2GT_%_f" dataDxfId="422"/>
    <tableColumn id="45" xr3:uid="{00000000-0010-0000-0A00-00002D000000}" name="do_2GT_%_m" dataDxfId="421"/>
    <tableColumn id="46" xr3:uid="{00000000-0010-0000-0A00-00002E000000}" name="do_2GT_%_t" dataDxfId="420"/>
    <tableColumn id="47" xr3:uid="{00000000-0010-0000-0A00-00002F000000}" name="do_vp_nb_f" dataDxfId="419"/>
    <tableColumn id="48" xr3:uid="{00000000-0010-0000-0A00-000030000000}" name="do_vp_nb_m" dataDxfId="418"/>
    <tableColumn id="49" xr3:uid="{00000000-0010-0000-0A00-000031000000}" name="do_vp_nb_t" dataDxfId="417"/>
    <tableColumn id="50" xr3:uid="{00000000-0010-0000-0A00-000032000000}" name="do_vp_%_f" dataDxfId="416"/>
    <tableColumn id="51" xr3:uid="{00000000-0010-0000-0A00-000033000000}" name="do_vp_%_m" dataDxfId="415"/>
    <tableColumn id="52" xr3:uid="{00000000-0010-0000-0A00-000034000000}" name="do_vp_%_t" dataDxfId="414"/>
    <tableColumn id="53" xr3:uid="{00000000-0010-0000-0A00-000035000000}" name="do_2pro_nb_f" dataDxfId="413"/>
    <tableColumn id="54" xr3:uid="{00000000-0010-0000-0A00-000036000000}" name="do_2pro_nb_m" dataDxfId="412"/>
    <tableColumn id="55" xr3:uid="{00000000-0010-0000-0A00-000037000000}" name="do_2pro_nb_t" dataDxfId="411"/>
    <tableColumn id="56" xr3:uid="{00000000-0010-0000-0A00-000038000000}" name="do_2pro_%_f" dataDxfId="410"/>
    <tableColumn id="57" xr3:uid="{00000000-0010-0000-0A00-000039000000}" name="do_2pro_%_m" dataDxfId="409"/>
    <tableColumn id="58" xr3:uid="{00000000-0010-0000-0A00-00003A000000}" name="do_2pro_%_t" dataDxfId="408"/>
    <tableColumn id="59" xr3:uid="{00000000-0010-0000-0A00-00003B000000}" name="do_1cap_nb_f" dataDxfId="407"/>
    <tableColumn id="60" xr3:uid="{00000000-0010-0000-0A00-00003C000000}" name="do_1cap_nb_m" dataDxfId="406"/>
    <tableColumn id="61" xr3:uid="{00000000-0010-0000-0A00-00003D000000}" name="do_1cap_nb_t" dataDxfId="405"/>
    <tableColumn id="62" xr3:uid="{00000000-0010-0000-0A00-00003E000000}" name="do_1cap_%_f" dataDxfId="404"/>
    <tableColumn id="63" xr3:uid="{00000000-0010-0000-0A00-00003F000000}" name="do_1cap_%_m" dataDxfId="403"/>
    <tableColumn id="64" xr3:uid="{00000000-0010-0000-0A00-000040000000}" name="do_1cap_%_t" dataDxfId="402"/>
  </tableColumns>
  <tableStyleInfo name="TableStyleMedium2" showFirstColumn="0" showLastColumn="0" showRowStripes="1" showColumnStripes="0"/>
</table>
</file>

<file path=xl/tables/table1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00000000-000C-0000-FFFF-FFFF0B000000}" name="T_3GPM" displayName="T_3GPM" ref="A4:BR457" totalsRowShown="0" headerRowDxfId="401" dataDxfId="399" headerRowBorderDxfId="400" tableBorderDxfId="398" totalsRowBorderDxfId="397">
  <autoFilter ref="A4:BR457" xr:uid="{00000000-0009-0000-0100-00000D000000}"/>
  <tableColumns count="70">
    <tableColumn id="65" xr3:uid="{00000000-0010-0000-0B00-000041000000}" name="Dép" dataDxfId="396">
      <calculatedColumnFormula>IF(COUNTIFS(T_3GPM[[#This Row],[Secteur]],"  *"),A4,T_3GPM[[#This Row],[Secteur]])</calculatedColumnFormula>
    </tableColumn>
    <tableColumn id="66" xr3:uid="{00000000-0010-0000-0B00-000042000000}" name="Dis" dataDxfId="395">
      <calculatedColumnFormula>IF(COUNTIFS(T_3GPM[[#This Row],[Secteur]],"    *"),B4,T_3GPM[[#This Row],[Secteur]])</calculatedColumnFormula>
    </tableColumn>
    <tableColumn id="67" xr3:uid="{00000000-0010-0000-0B00-000043000000}" name="UAI" dataDxfId="394"/>
    <tableColumn id="1" xr3:uid="{00000000-0010-0000-0B00-000001000000}" name="Secteur" dataDxfId="393"/>
    <tableColumn id="2" xr3:uid="{00000000-0010-0000-0B00-000002000000}" name="nes_nes_nb_f" dataDxfId="392"/>
    <tableColumn id="3" xr3:uid="{00000000-0010-0000-0B00-000003000000}" name="nes_nes_nb_m" dataDxfId="391"/>
    <tableColumn id="4" xr3:uid="{00000000-0010-0000-0B00-000004000000}" name="nes_nes_nb_t" dataDxfId="390"/>
    <tableColumn id="68" xr3:uid="{00000000-0010-0000-0B00-000044000000}" name="hp_tot_nb_f" dataDxfId="389"/>
    <tableColumn id="69" xr3:uid="{00000000-0010-0000-0B00-000045000000}" name="hp_tot_nb_m" dataDxfId="388"/>
    <tableColumn id="70" xr3:uid="{00000000-0010-0000-0B00-000046000000}" name="hp_tot_nb_t" dataDxfId="387"/>
    <tableColumn id="5" xr3:uid="{00000000-0010-0000-0B00-000005000000}" name="df_eff_nb_f" dataDxfId="386"/>
    <tableColumn id="6" xr3:uid="{00000000-0010-0000-0B00-000006000000}" name="df_eff_nb_m" dataDxfId="385"/>
    <tableColumn id="7" xr3:uid="{00000000-0010-0000-0B00-000007000000}" name="df_eff_nb_t" dataDxfId="384"/>
    <tableColumn id="8" xr3:uid="{00000000-0010-0000-0B00-000008000000}" name="df_eff_%_f" dataDxfId="383"/>
    <tableColumn id="9" xr3:uid="{00000000-0010-0000-0B00-000009000000}" name="df_eff_%_m" dataDxfId="382"/>
    <tableColumn id="10" xr3:uid="{00000000-0010-0000-0B00-00000A000000}" name="df_eff_%_t" dataDxfId="381"/>
    <tableColumn id="11" xr3:uid="{00000000-0010-0000-0B00-00000B000000}" name="df_2GT_nb_f" dataDxfId="380"/>
    <tableColumn id="12" xr3:uid="{00000000-0010-0000-0B00-00000C000000}" name="df_2GT_nb_m" dataDxfId="379"/>
    <tableColumn id="13" xr3:uid="{00000000-0010-0000-0B00-00000D000000}" name="df_2GT_nb_t" dataDxfId="378"/>
    <tableColumn id="14" xr3:uid="{00000000-0010-0000-0B00-00000E000000}" name="df_2GT_%_f" dataDxfId="377"/>
    <tableColumn id="15" xr3:uid="{00000000-0010-0000-0B00-00000F000000}" name="df_2GT_%_m" dataDxfId="376"/>
    <tableColumn id="16" xr3:uid="{00000000-0010-0000-0B00-000010000000}" name="df_2GT_%_t" dataDxfId="375"/>
    <tableColumn id="17" xr3:uid="{00000000-0010-0000-0B00-000011000000}" name="df_vp_nb_f" dataDxfId="374"/>
    <tableColumn id="18" xr3:uid="{00000000-0010-0000-0B00-000012000000}" name="df_vp_nb_m" dataDxfId="373"/>
    <tableColumn id="19" xr3:uid="{00000000-0010-0000-0B00-000013000000}" name="df_vp_nb_t" dataDxfId="372"/>
    <tableColumn id="20" xr3:uid="{00000000-0010-0000-0B00-000014000000}" name="df_vp_%_f" dataDxfId="371"/>
    <tableColumn id="21" xr3:uid="{00000000-0010-0000-0B00-000015000000}" name="df_vp_%_m" dataDxfId="370"/>
    <tableColumn id="22" xr3:uid="{00000000-0010-0000-0B00-000016000000}" name="df_vp_%_t" dataDxfId="369"/>
    <tableColumn id="23" xr3:uid="{00000000-0010-0000-0B00-000017000000}" name="df_2pro_nb_f" dataDxfId="368"/>
    <tableColumn id="24" xr3:uid="{00000000-0010-0000-0B00-000018000000}" name="df_2pro_nb_m" dataDxfId="367"/>
    <tableColumn id="25" xr3:uid="{00000000-0010-0000-0B00-000019000000}" name="df_2pro_nb_t" dataDxfId="366"/>
    <tableColumn id="26" xr3:uid="{00000000-0010-0000-0B00-00001A000000}" name="df_2pro_%_f" dataDxfId="365"/>
    <tableColumn id="27" xr3:uid="{00000000-0010-0000-0B00-00001B000000}" name="df_2pro_%_m" dataDxfId="364"/>
    <tableColumn id="28" xr3:uid="{00000000-0010-0000-0B00-00001C000000}" name="df_2pro_%_t" dataDxfId="363"/>
    <tableColumn id="29" xr3:uid="{00000000-0010-0000-0B00-00001D000000}" name="df_1cap_nb_f" dataDxfId="362"/>
    <tableColumn id="30" xr3:uid="{00000000-0010-0000-0B00-00001E000000}" name="df_1cap_nb_m" dataDxfId="361"/>
    <tableColumn id="31" xr3:uid="{00000000-0010-0000-0B00-00001F000000}" name="df_1cap_nb_t" dataDxfId="360"/>
    <tableColumn id="32" xr3:uid="{00000000-0010-0000-0B00-000020000000}" name="df_1cap_%_f" dataDxfId="359"/>
    <tableColumn id="33" xr3:uid="{00000000-0010-0000-0B00-000021000000}" name="df_1cap_%_m" dataDxfId="358"/>
    <tableColumn id="34" xr3:uid="{00000000-0010-0000-0B00-000022000000}" name="df_1cap_%_t" dataDxfId="357"/>
    <tableColumn id="35" xr3:uid="{00000000-0010-0000-0B00-000023000000}" name="do_eff_nb_f" dataDxfId="356"/>
    <tableColumn id="36" xr3:uid="{00000000-0010-0000-0B00-000024000000}" name="do_eff_nb_m" dataDxfId="355"/>
    <tableColumn id="37" xr3:uid="{00000000-0010-0000-0B00-000025000000}" name="do_eff_nb_t" dataDxfId="354"/>
    <tableColumn id="38" xr3:uid="{00000000-0010-0000-0B00-000026000000}" name="do_eff_%_f" dataDxfId="353"/>
    <tableColumn id="39" xr3:uid="{00000000-0010-0000-0B00-000027000000}" name="do_eff_%_m" dataDxfId="352"/>
    <tableColumn id="40" xr3:uid="{00000000-0010-0000-0B00-000028000000}" name="do_eff_%_t" dataDxfId="351"/>
    <tableColumn id="41" xr3:uid="{00000000-0010-0000-0B00-000029000000}" name="do_2GT_nb_f" dataDxfId="350"/>
    <tableColumn id="42" xr3:uid="{00000000-0010-0000-0B00-00002A000000}" name="do_2GT_nb_m" dataDxfId="349"/>
    <tableColumn id="43" xr3:uid="{00000000-0010-0000-0B00-00002B000000}" name="do_2GT_nb_t" dataDxfId="348"/>
    <tableColumn id="44" xr3:uid="{00000000-0010-0000-0B00-00002C000000}" name="do_2GT_%_f" dataDxfId="347"/>
    <tableColumn id="45" xr3:uid="{00000000-0010-0000-0B00-00002D000000}" name="do_2GT_%_m" dataDxfId="346"/>
    <tableColumn id="46" xr3:uid="{00000000-0010-0000-0B00-00002E000000}" name="do_2GT_%_t" dataDxfId="345"/>
    <tableColumn id="47" xr3:uid="{00000000-0010-0000-0B00-00002F000000}" name="do_vp_nb_f" dataDxfId="344"/>
    <tableColumn id="48" xr3:uid="{00000000-0010-0000-0B00-000030000000}" name="do_vp_nb_m" dataDxfId="343"/>
    <tableColumn id="49" xr3:uid="{00000000-0010-0000-0B00-000031000000}" name="do_vp_nb_t" dataDxfId="342"/>
    <tableColumn id="50" xr3:uid="{00000000-0010-0000-0B00-000032000000}" name="do_vp_%_f" dataDxfId="341"/>
    <tableColumn id="51" xr3:uid="{00000000-0010-0000-0B00-000033000000}" name="do_vp_%_m" dataDxfId="340"/>
    <tableColumn id="52" xr3:uid="{00000000-0010-0000-0B00-000034000000}" name="do_vp_%_t" dataDxfId="339"/>
    <tableColumn id="53" xr3:uid="{00000000-0010-0000-0B00-000035000000}" name="do_2pro_nb_f" dataDxfId="338"/>
    <tableColumn id="54" xr3:uid="{00000000-0010-0000-0B00-000036000000}" name="do_2pro_nb_m" dataDxfId="337"/>
    <tableColumn id="55" xr3:uid="{00000000-0010-0000-0B00-000037000000}" name="do_2pro_nb_t" dataDxfId="336"/>
    <tableColumn id="56" xr3:uid="{00000000-0010-0000-0B00-000038000000}" name="do_2pro_%_f" dataDxfId="335"/>
    <tableColumn id="57" xr3:uid="{00000000-0010-0000-0B00-000039000000}" name="do_2pro_%_m" dataDxfId="334"/>
    <tableColumn id="58" xr3:uid="{00000000-0010-0000-0B00-00003A000000}" name="do_2pro_%_t" dataDxfId="333"/>
    <tableColumn id="59" xr3:uid="{00000000-0010-0000-0B00-00003B000000}" name="do_1cap_nb_f" dataDxfId="332"/>
    <tableColumn id="60" xr3:uid="{00000000-0010-0000-0B00-00003C000000}" name="do_1cap_nb_m" dataDxfId="331"/>
    <tableColumn id="61" xr3:uid="{00000000-0010-0000-0B00-00003D000000}" name="do_1cap_nb_t" dataDxfId="330"/>
    <tableColumn id="62" xr3:uid="{00000000-0010-0000-0B00-00003E000000}" name="do_1cap_%_f" dataDxfId="329"/>
    <tableColumn id="63" xr3:uid="{00000000-0010-0000-0B00-00003F000000}" name="do_1cap_%_m" dataDxfId="328"/>
    <tableColumn id="64" xr3:uid="{00000000-0010-0000-0B00-000040000000}" name="do_1cap_%_t" dataDxfId="327"/>
  </tableColumns>
  <tableStyleInfo name="TableStyleMedium2" showFirstColumn="0" showLastColumn="0" showRowStripes="1" showColumnStripes="0"/>
</table>
</file>

<file path=xl/tables/table1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00000000-000C-0000-FFFF-FFFF0C000000}" name="T_PM" displayName="T_PM" ref="A4:BR96" totalsRowShown="0" headerRowDxfId="326" dataDxfId="324" headerRowBorderDxfId="325" tableBorderDxfId="323" totalsRowBorderDxfId="322">
  <autoFilter ref="A4:BR96" xr:uid="{00000000-0009-0000-0100-00000B000000}"/>
  <tableColumns count="70">
    <tableColumn id="65" xr3:uid="{00000000-0010-0000-0C00-000041000000}" name="Dép" dataDxfId="321">
      <calculatedColumnFormula>IF(COUNTIFS(T_PM[[#This Row],[Secteur]],"  *"),A4,T_PM[[#This Row],[Secteur]])</calculatedColumnFormula>
    </tableColumn>
    <tableColumn id="66" xr3:uid="{00000000-0010-0000-0C00-000042000000}" name="Dis" dataDxfId="320">
      <calculatedColumnFormula>IF(COUNTIFS(T_PM[[#This Row],[Secteur]],"    *"),B4,T_PM[[#This Row],[Secteur]])</calculatedColumnFormula>
    </tableColumn>
    <tableColumn id="67" xr3:uid="{00000000-0010-0000-0C00-000043000000}" name="UAI" dataDxfId="319"/>
    <tableColumn id="1" xr3:uid="{00000000-0010-0000-0C00-000001000000}" name="Secteur" dataDxfId="318"/>
    <tableColumn id="2" xr3:uid="{00000000-0010-0000-0C00-000002000000}" name="nes_nes_nb_f" dataDxfId="317"/>
    <tableColumn id="3" xr3:uid="{00000000-0010-0000-0C00-000003000000}" name="nes_nes_nb_m" dataDxfId="316"/>
    <tableColumn id="4" xr3:uid="{00000000-0010-0000-0C00-000004000000}" name="nes_nes_nb_t" dataDxfId="315"/>
    <tableColumn id="68" xr3:uid="{00000000-0010-0000-0C00-000044000000}" name="hp_tot_nb_f" dataDxfId="314"/>
    <tableColumn id="69" xr3:uid="{00000000-0010-0000-0C00-000045000000}" name="hp_tot_nb_m" dataDxfId="313"/>
    <tableColumn id="70" xr3:uid="{00000000-0010-0000-0C00-000046000000}" name="hp_tot_nb_t" dataDxfId="312"/>
    <tableColumn id="5" xr3:uid="{00000000-0010-0000-0C00-000005000000}" name="df_eff_nb_f" dataDxfId="311"/>
    <tableColumn id="6" xr3:uid="{00000000-0010-0000-0C00-000006000000}" name="df_eff_nb_m" dataDxfId="310"/>
    <tableColumn id="7" xr3:uid="{00000000-0010-0000-0C00-000007000000}" name="df_eff_nb_t" dataDxfId="309"/>
    <tableColumn id="8" xr3:uid="{00000000-0010-0000-0C00-000008000000}" name="df_eff_%_f" dataDxfId="308"/>
    <tableColumn id="9" xr3:uid="{00000000-0010-0000-0C00-000009000000}" name="df_eff_%_m" dataDxfId="307"/>
    <tableColumn id="10" xr3:uid="{00000000-0010-0000-0C00-00000A000000}" name="df_eff_%_t" dataDxfId="306"/>
    <tableColumn id="11" xr3:uid="{00000000-0010-0000-0C00-00000B000000}" name="df_2GT_nb_f" dataDxfId="305"/>
    <tableColumn id="12" xr3:uid="{00000000-0010-0000-0C00-00000C000000}" name="df_2GT_nb_m" dataDxfId="304"/>
    <tableColumn id="13" xr3:uid="{00000000-0010-0000-0C00-00000D000000}" name="df_2GT_nb_t" dataDxfId="303"/>
    <tableColumn id="14" xr3:uid="{00000000-0010-0000-0C00-00000E000000}" name="df_2GT_%_f" dataDxfId="302"/>
    <tableColumn id="15" xr3:uid="{00000000-0010-0000-0C00-00000F000000}" name="df_2GT_%_m" dataDxfId="301"/>
    <tableColumn id="16" xr3:uid="{00000000-0010-0000-0C00-000010000000}" name="df_2GT_%_t" dataDxfId="300"/>
    <tableColumn id="17" xr3:uid="{00000000-0010-0000-0C00-000011000000}" name="df_vp_nb_f" dataDxfId="299"/>
    <tableColumn id="18" xr3:uid="{00000000-0010-0000-0C00-000012000000}" name="df_vp_nb_m" dataDxfId="298"/>
    <tableColumn id="19" xr3:uid="{00000000-0010-0000-0C00-000013000000}" name="df_vp_nb_t" dataDxfId="297"/>
    <tableColumn id="20" xr3:uid="{00000000-0010-0000-0C00-000014000000}" name="df_vp_%_f" dataDxfId="296"/>
    <tableColumn id="21" xr3:uid="{00000000-0010-0000-0C00-000015000000}" name="df_vp_%_m" dataDxfId="295"/>
    <tableColumn id="22" xr3:uid="{00000000-0010-0000-0C00-000016000000}" name="df_vp_%_t" dataDxfId="294"/>
    <tableColumn id="23" xr3:uid="{00000000-0010-0000-0C00-000017000000}" name="df_2pro_nb_f" dataDxfId="293"/>
    <tableColumn id="24" xr3:uid="{00000000-0010-0000-0C00-000018000000}" name="df_2pro_nb_m" dataDxfId="292"/>
    <tableColumn id="25" xr3:uid="{00000000-0010-0000-0C00-000019000000}" name="df_2pro_nb_t" dataDxfId="291"/>
    <tableColumn id="26" xr3:uid="{00000000-0010-0000-0C00-00001A000000}" name="df_2pro_%_f" dataDxfId="290"/>
    <tableColumn id="27" xr3:uid="{00000000-0010-0000-0C00-00001B000000}" name="df_2pro_%_m" dataDxfId="289"/>
    <tableColumn id="28" xr3:uid="{00000000-0010-0000-0C00-00001C000000}" name="df_2pro_%_t" dataDxfId="288"/>
    <tableColumn id="29" xr3:uid="{00000000-0010-0000-0C00-00001D000000}" name="df_1cap_nb_f" dataDxfId="287"/>
    <tableColumn id="30" xr3:uid="{00000000-0010-0000-0C00-00001E000000}" name="df_1cap_nb_m" dataDxfId="286"/>
    <tableColumn id="31" xr3:uid="{00000000-0010-0000-0C00-00001F000000}" name="df_1cap_nb_t" dataDxfId="285"/>
    <tableColumn id="32" xr3:uid="{00000000-0010-0000-0C00-000020000000}" name="df_1cap_%_f" dataDxfId="284"/>
    <tableColumn id="33" xr3:uid="{00000000-0010-0000-0C00-000021000000}" name="df_1cap_%_m" dataDxfId="283"/>
    <tableColumn id="34" xr3:uid="{00000000-0010-0000-0C00-000022000000}" name="df_1cap_%_t" dataDxfId="282"/>
    <tableColumn id="35" xr3:uid="{00000000-0010-0000-0C00-000023000000}" name="do_eff_nb_f" dataDxfId="281"/>
    <tableColumn id="36" xr3:uid="{00000000-0010-0000-0C00-000024000000}" name="do_eff_nb_m" dataDxfId="280"/>
    <tableColumn id="37" xr3:uid="{00000000-0010-0000-0C00-000025000000}" name="do_eff_nb_t" dataDxfId="279"/>
    <tableColumn id="38" xr3:uid="{00000000-0010-0000-0C00-000026000000}" name="do_eff_%_f" dataDxfId="278"/>
    <tableColumn id="39" xr3:uid="{00000000-0010-0000-0C00-000027000000}" name="do_eff_%_m" dataDxfId="277"/>
    <tableColumn id="40" xr3:uid="{00000000-0010-0000-0C00-000028000000}" name="do_eff_%_t" dataDxfId="276"/>
    <tableColumn id="41" xr3:uid="{00000000-0010-0000-0C00-000029000000}" name="do_2GT_nb_f" dataDxfId="275"/>
    <tableColumn id="42" xr3:uid="{00000000-0010-0000-0C00-00002A000000}" name="do_2GT_nb_m" dataDxfId="274"/>
    <tableColumn id="43" xr3:uid="{00000000-0010-0000-0C00-00002B000000}" name="do_2GT_nb_t" dataDxfId="273"/>
    <tableColumn id="44" xr3:uid="{00000000-0010-0000-0C00-00002C000000}" name="do_2GT_%_f" dataDxfId="272"/>
    <tableColumn id="45" xr3:uid="{00000000-0010-0000-0C00-00002D000000}" name="do_2GT_%_m" dataDxfId="271"/>
    <tableColumn id="46" xr3:uid="{00000000-0010-0000-0C00-00002E000000}" name="do_2GT_%_t" dataDxfId="270"/>
    <tableColumn id="47" xr3:uid="{00000000-0010-0000-0C00-00002F000000}" name="do_vp_nb_f" dataDxfId="269"/>
    <tableColumn id="48" xr3:uid="{00000000-0010-0000-0C00-000030000000}" name="do_vp_nb_m" dataDxfId="268"/>
    <tableColumn id="49" xr3:uid="{00000000-0010-0000-0C00-000031000000}" name="do_vp_nb_t" dataDxfId="267"/>
    <tableColumn id="50" xr3:uid="{00000000-0010-0000-0C00-000032000000}" name="do_vp_%_f" dataDxfId="266"/>
    <tableColumn id="51" xr3:uid="{00000000-0010-0000-0C00-000033000000}" name="do_vp_%_m" dataDxfId="265"/>
    <tableColumn id="52" xr3:uid="{00000000-0010-0000-0C00-000034000000}" name="do_vp_%_t" dataDxfId="264"/>
    <tableColumn id="53" xr3:uid="{00000000-0010-0000-0C00-000035000000}" name="do_2pro_nb_f" dataDxfId="263"/>
    <tableColumn id="54" xr3:uid="{00000000-0010-0000-0C00-000036000000}" name="do_2pro_nb_m" dataDxfId="262"/>
    <tableColumn id="55" xr3:uid="{00000000-0010-0000-0C00-000037000000}" name="do_2pro_nb_t" dataDxfId="261"/>
    <tableColumn id="56" xr3:uid="{00000000-0010-0000-0C00-000038000000}" name="do_2pro_%_f" dataDxfId="260"/>
    <tableColumn id="57" xr3:uid="{00000000-0010-0000-0C00-000039000000}" name="do_2pro_%_m" dataDxfId="259"/>
    <tableColumn id="58" xr3:uid="{00000000-0010-0000-0C00-00003A000000}" name="do_2pro_%_t" dataDxfId="258"/>
    <tableColumn id="59" xr3:uid="{00000000-0010-0000-0C00-00003B000000}" name="do_1cap_nb_f" dataDxfId="257"/>
    <tableColumn id="60" xr3:uid="{00000000-0010-0000-0C00-00003C000000}" name="do_1cap_nb_m" dataDxfId="256"/>
    <tableColumn id="61" xr3:uid="{00000000-0010-0000-0C00-00003D000000}" name="do_1cap_nb_t" dataDxfId="255"/>
    <tableColumn id="62" xr3:uid="{00000000-0010-0000-0C00-00003E000000}" name="do_1cap_%_f" dataDxfId="254"/>
    <tableColumn id="63" xr3:uid="{00000000-0010-0000-0C00-00003F000000}" name="do_1cap_%_m" dataDxfId="253"/>
    <tableColumn id="64" xr3:uid="{00000000-0010-0000-0C00-000040000000}" name="do_1cap_%_t" dataDxfId="252"/>
  </tableColumns>
  <tableStyleInfo name="TableStyleMedium2" showFirstColumn="0" showLastColumn="0" showRowStripes="1" showColumnStripes="0"/>
</table>
</file>

<file path=xl/tables/table1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00000000-000C-0000-FFFF-FFFF0D000000}" name="T_ULIS" displayName="T_ULIS" ref="A4:BR218" totalsRowShown="0" headerRowDxfId="251" dataDxfId="249" headerRowBorderDxfId="250" tableBorderDxfId="248" totalsRowBorderDxfId="247">
  <autoFilter ref="A4:BR218" xr:uid="{00000000-0009-0000-0100-00000C000000}"/>
  <tableColumns count="70">
    <tableColumn id="65" xr3:uid="{00000000-0010-0000-0D00-000041000000}" name="Dép" dataDxfId="246">
      <calculatedColumnFormula>IF(COUNTIFS(T_ULIS[[#This Row],[Secteur]],"  *"),A4,T_ULIS[[#This Row],[Secteur]])</calculatedColumnFormula>
    </tableColumn>
    <tableColumn id="66" xr3:uid="{00000000-0010-0000-0D00-000042000000}" name="Dis" dataDxfId="245">
      <calculatedColumnFormula>IF(COUNTIFS(T_ULIS[[#This Row],[Secteur]],"    *"),B4,T_ULIS[[#This Row],[Secteur]])</calculatedColumnFormula>
    </tableColumn>
    <tableColumn id="67" xr3:uid="{00000000-0010-0000-0D00-000043000000}" name="UAI" dataDxfId="244"/>
    <tableColumn id="1" xr3:uid="{00000000-0010-0000-0D00-000001000000}" name="Secteur" dataDxfId="243"/>
    <tableColumn id="2" xr3:uid="{00000000-0010-0000-0D00-000002000000}" name="nes_nes_nb_f" dataDxfId="242"/>
    <tableColumn id="3" xr3:uid="{00000000-0010-0000-0D00-000003000000}" name="nes_nes_nb_m" dataDxfId="241"/>
    <tableColumn id="4" xr3:uid="{00000000-0010-0000-0D00-000004000000}" name="nes_nes_nb_t" dataDxfId="240"/>
    <tableColumn id="68" xr3:uid="{00000000-0010-0000-0D00-000044000000}" name="hp_tot_nb_f" dataDxfId="239"/>
    <tableColumn id="69" xr3:uid="{00000000-0010-0000-0D00-000045000000}" name="hp_tot_nb_m" dataDxfId="238"/>
    <tableColumn id="70" xr3:uid="{00000000-0010-0000-0D00-000046000000}" name="hp_tot_nb_t" dataDxfId="237"/>
    <tableColumn id="5" xr3:uid="{00000000-0010-0000-0D00-000005000000}" name="df_eff_nb_f" dataDxfId="236"/>
    <tableColumn id="6" xr3:uid="{00000000-0010-0000-0D00-000006000000}" name="df_eff_nb_m" dataDxfId="235"/>
    <tableColumn id="7" xr3:uid="{00000000-0010-0000-0D00-000007000000}" name="df_eff_nb_t" dataDxfId="234"/>
    <tableColumn id="8" xr3:uid="{00000000-0010-0000-0D00-000008000000}" name="df_eff_%_f" dataDxfId="233"/>
    <tableColumn id="9" xr3:uid="{00000000-0010-0000-0D00-000009000000}" name="df_eff_%_m" dataDxfId="232"/>
    <tableColumn id="10" xr3:uid="{00000000-0010-0000-0D00-00000A000000}" name="df_eff_%_t" dataDxfId="231"/>
    <tableColumn id="11" xr3:uid="{00000000-0010-0000-0D00-00000B000000}" name="df_2GT_nb_f" dataDxfId="230"/>
    <tableColumn id="12" xr3:uid="{00000000-0010-0000-0D00-00000C000000}" name="df_2GT_nb_m" dataDxfId="229"/>
    <tableColumn id="13" xr3:uid="{00000000-0010-0000-0D00-00000D000000}" name="df_2GT_nb_t" dataDxfId="228"/>
    <tableColumn id="14" xr3:uid="{00000000-0010-0000-0D00-00000E000000}" name="df_2GT_%_f" dataDxfId="227"/>
    <tableColumn id="15" xr3:uid="{00000000-0010-0000-0D00-00000F000000}" name="df_2GT_%_m" dataDxfId="226"/>
    <tableColumn id="16" xr3:uid="{00000000-0010-0000-0D00-000010000000}" name="df_2GT_%_t" dataDxfId="225"/>
    <tableColumn id="17" xr3:uid="{00000000-0010-0000-0D00-000011000000}" name="df_vp_nb_f" dataDxfId="224"/>
    <tableColumn id="18" xr3:uid="{00000000-0010-0000-0D00-000012000000}" name="df_vp_nb_m" dataDxfId="223"/>
    <tableColumn id="19" xr3:uid="{00000000-0010-0000-0D00-000013000000}" name="df_vp_nb_t" dataDxfId="222"/>
    <tableColumn id="20" xr3:uid="{00000000-0010-0000-0D00-000014000000}" name="df_vp_%_f" dataDxfId="221"/>
    <tableColumn id="21" xr3:uid="{00000000-0010-0000-0D00-000015000000}" name="df_vp_%_m" dataDxfId="220"/>
    <tableColumn id="22" xr3:uid="{00000000-0010-0000-0D00-000016000000}" name="df_vp_%_t" dataDxfId="219"/>
    <tableColumn id="23" xr3:uid="{00000000-0010-0000-0D00-000017000000}" name="df_2pro_nb_f" dataDxfId="218"/>
    <tableColumn id="24" xr3:uid="{00000000-0010-0000-0D00-000018000000}" name="df_2pro_nb_m" dataDxfId="217"/>
    <tableColumn id="25" xr3:uid="{00000000-0010-0000-0D00-000019000000}" name="df_2pro_nb_t" dataDxfId="216"/>
    <tableColumn id="26" xr3:uid="{00000000-0010-0000-0D00-00001A000000}" name="df_2pro_%_f" dataDxfId="215"/>
    <tableColumn id="27" xr3:uid="{00000000-0010-0000-0D00-00001B000000}" name="df_2pro_%_m" dataDxfId="214"/>
    <tableColumn id="28" xr3:uid="{00000000-0010-0000-0D00-00001C000000}" name="df_2pro_%_t" dataDxfId="213"/>
    <tableColumn id="29" xr3:uid="{00000000-0010-0000-0D00-00001D000000}" name="df_1cap_nb_f" dataDxfId="212"/>
    <tableColumn id="30" xr3:uid="{00000000-0010-0000-0D00-00001E000000}" name="df_1cap_nb_m" dataDxfId="211"/>
    <tableColumn id="31" xr3:uid="{00000000-0010-0000-0D00-00001F000000}" name="df_1cap_nb_t" dataDxfId="210"/>
    <tableColumn id="32" xr3:uid="{00000000-0010-0000-0D00-000020000000}" name="df_1cap_%_f" dataDxfId="209"/>
    <tableColumn id="33" xr3:uid="{00000000-0010-0000-0D00-000021000000}" name="df_1cap_%_m" dataDxfId="208"/>
    <tableColumn id="34" xr3:uid="{00000000-0010-0000-0D00-000022000000}" name="df_1cap_%_t" dataDxfId="207"/>
    <tableColumn id="35" xr3:uid="{00000000-0010-0000-0D00-000023000000}" name="do_eff_nb_f" dataDxfId="206"/>
    <tableColumn id="36" xr3:uid="{00000000-0010-0000-0D00-000024000000}" name="do_eff_nb_m" dataDxfId="205"/>
    <tableColumn id="37" xr3:uid="{00000000-0010-0000-0D00-000025000000}" name="do_eff_nb_t" dataDxfId="204"/>
    <tableColumn id="38" xr3:uid="{00000000-0010-0000-0D00-000026000000}" name="do_eff_%_f" dataDxfId="203"/>
    <tableColumn id="39" xr3:uid="{00000000-0010-0000-0D00-000027000000}" name="do_eff_%_m" dataDxfId="202"/>
    <tableColumn id="40" xr3:uid="{00000000-0010-0000-0D00-000028000000}" name="do_eff_%_t" dataDxfId="201"/>
    <tableColumn id="41" xr3:uid="{00000000-0010-0000-0D00-000029000000}" name="do_2GT_nb_f" dataDxfId="200"/>
    <tableColumn id="42" xr3:uid="{00000000-0010-0000-0D00-00002A000000}" name="do_2GT_nb_m" dataDxfId="199"/>
    <tableColumn id="43" xr3:uid="{00000000-0010-0000-0D00-00002B000000}" name="do_2GT_nb_t" dataDxfId="198"/>
    <tableColumn id="44" xr3:uid="{00000000-0010-0000-0D00-00002C000000}" name="do_2GT_%_f" dataDxfId="197"/>
    <tableColumn id="45" xr3:uid="{00000000-0010-0000-0D00-00002D000000}" name="do_2GT_%_m" dataDxfId="196"/>
    <tableColumn id="46" xr3:uid="{00000000-0010-0000-0D00-00002E000000}" name="do_2GT_%_t" dataDxfId="195"/>
    <tableColumn id="47" xr3:uid="{00000000-0010-0000-0D00-00002F000000}" name="do_vp_nb_f" dataDxfId="194"/>
    <tableColumn id="48" xr3:uid="{00000000-0010-0000-0D00-000030000000}" name="do_vp_nb_m" dataDxfId="193"/>
    <tableColumn id="49" xr3:uid="{00000000-0010-0000-0D00-000031000000}" name="do_vp_nb_t" dataDxfId="192"/>
    <tableColumn id="50" xr3:uid="{00000000-0010-0000-0D00-000032000000}" name="do_vp_%_f" dataDxfId="191"/>
    <tableColumn id="51" xr3:uid="{00000000-0010-0000-0D00-000033000000}" name="do_vp_%_m" dataDxfId="190"/>
    <tableColumn id="52" xr3:uid="{00000000-0010-0000-0D00-000034000000}" name="do_vp_%_t" dataDxfId="189"/>
    <tableColumn id="53" xr3:uid="{00000000-0010-0000-0D00-000035000000}" name="do_2pro_nb_f" dataDxfId="188"/>
    <tableColumn id="54" xr3:uid="{00000000-0010-0000-0D00-000036000000}" name="do_2pro_nb_m" dataDxfId="187"/>
    <tableColumn id="55" xr3:uid="{00000000-0010-0000-0D00-000037000000}" name="do_2pro_nb_t" dataDxfId="186"/>
    <tableColumn id="56" xr3:uid="{00000000-0010-0000-0D00-000038000000}" name="do_2pro_%_f" dataDxfId="185"/>
    <tableColumn id="57" xr3:uid="{00000000-0010-0000-0D00-000039000000}" name="do_2pro_%_m" dataDxfId="184"/>
    <tableColumn id="58" xr3:uid="{00000000-0010-0000-0D00-00003A000000}" name="do_2pro_%_t" dataDxfId="183"/>
    <tableColumn id="59" xr3:uid="{00000000-0010-0000-0D00-00003B000000}" name="do_1cap_nb_f" dataDxfId="182"/>
    <tableColumn id="60" xr3:uid="{00000000-0010-0000-0D00-00003C000000}" name="do_1cap_nb_m" dataDxfId="181"/>
    <tableColumn id="61" xr3:uid="{00000000-0010-0000-0D00-00003D000000}" name="do_1cap_nb_t" dataDxfId="180"/>
    <tableColumn id="62" xr3:uid="{00000000-0010-0000-0D00-00003E000000}" name="do_1cap_%_f" dataDxfId="179"/>
    <tableColumn id="63" xr3:uid="{00000000-0010-0000-0D00-00003F000000}" name="do_1cap_%_m" dataDxfId="178"/>
    <tableColumn id="64" xr3:uid="{00000000-0010-0000-0D00-000040000000}" name="do_1cap_%_t" dataDxfId="177"/>
  </tableColumns>
  <tableStyleInfo name="TableStyleMedium2" showFirstColumn="0" showLastColumn="0" showRowStripes="1" showColumnStripes="0"/>
</table>
</file>

<file path=xl/tables/table1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00000000-000C-0000-FFFF-FFFF0E000000}" name="T_UPE2A" displayName="T_UPE2A" ref="A4:BR185" totalsRowShown="0" headerRowDxfId="176" dataDxfId="174" headerRowBorderDxfId="175" tableBorderDxfId="173" totalsRowBorderDxfId="172">
  <autoFilter ref="A4:BR185" xr:uid="{00000000-0009-0000-0100-00000E000000}"/>
  <tableColumns count="70">
    <tableColumn id="65" xr3:uid="{00000000-0010-0000-0E00-000041000000}" name="Dép" dataDxfId="171">
      <calculatedColumnFormula>IF(COUNTIFS(T_UPE2A[[#This Row],[Secteur]],"  *"),A4,T_UPE2A[[#This Row],[Secteur]])</calculatedColumnFormula>
    </tableColumn>
    <tableColumn id="66" xr3:uid="{00000000-0010-0000-0E00-000042000000}" name="Dis" dataDxfId="170">
      <calculatedColumnFormula>IF(COUNTIFS(T_UPE2A[[#This Row],[Secteur]],"    *"),B4,T_UPE2A[[#This Row],[Secteur]])</calculatedColumnFormula>
    </tableColumn>
    <tableColumn id="67" xr3:uid="{00000000-0010-0000-0E00-000043000000}" name="UAI" dataDxfId="169"/>
    <tableColumn id="1" xr3:uid="{00000000-0010-0000-0E00-000001000000}" name="Secteur" dataDxfId="168"/>
    <tableColumn id="2" xr3:uid="{00000000-0010-0000-0E00-000002000000}" name="nes_nes_nb_f" dataDxfId="167"/>
    <tableColumn id="3" xr3:uid="{00000000-0010-0000-0E00-000003000000}" name="nes_nes_nb_m" dataDxfId="166"/>
    <tableColumn id="4" xr3:uid="{00000000-0010-0000-0E00-000004000000}" name="nes_nes_nb_t" dataDxfId="165"/>
    <tableColumn id="68" xr3:uid="{00000000-0010-0000-0E00-000044000000}" name="hp_tot_nb_f" dataDxfId="164"/>
    <tableColumn id="69" xr3:uid="{00000000-0010-0000-0E00-000045000000}" name="hp_tot_nb_m" dataDxfId="163"/>
    <tableColumn id="70" xr3:uid="{00000000-0010-0000-0E00-000046000000}" name="hp_tot_nb_t" dataDxfId="162"/>
    <tableColumn id="5" xr3:uid="{00000000-0010-0000-0E00-000005000000}" name="df_eff_nb_f" dataDxfId="161"/>
    <tableColumn id="6" xr3:uid="{00000000-0010-0000-0E00-000006000000}" name="df_eff_nb_m" dataDxfId="160"/>
    <tableColumn id="7" xr3:uid="{00000000-0010-0000-0E00-000007000000}" name="df_eff_nb_t" dataDxfId="159"/>
    <tableColumn id="8" xr3:uid="{00000000-0010-0000-0E00-000008000000}" name="df_eff_%_f" dataDxfId="158"/>
    <tableColumn id="9" xr3:uid="{00000000-0010-0000-0E00-000009000000}" name="df_eff_%_m" dataDxfId="157"/>
    <tableColumn id="10" xr3:uid="{00000000-0010-0000-0E00-00000A000000}" name="df_eff_%_t" dataDxfId="156"/>
    <tableColumn id="11" xr3:uid="{00000000-0010-0000-0E00-00000B000000}" name="df_2GT_nb_f" dataDxfId="155"/>
    <tableColumn id="12" xr3:uid="{00000000-0010-0000-0E00-00000C000000}" name="df_2GT_nb_m" dataDxfId="154"/>
    <tableColumn id="13" xr3:uid="{00000000-0010-0000-0E00-00000D000000}" name="df_2GT_nb_t" dataDxfId="153"/>
    <tableColumn id="14" xr3:uid="{00000000-0010-0000-0E00-00000E000000}" name="df_2GT_%_f" dataDxfId="152"/>
    <tableColumn id="15" xr3:uid="{00000000-0010-0000-0E00-00000F000000}" name="df_2GT_%_m" dataDxfId="151"/>
    <tableColumn id="16" xr3:uid="{00000000-0010-0000-0E00-000010000000}" name="df_2GT_%_t" dataDxfId="150"/>
    <tableColumn id="17" xr3:uid="{00000000-0010-0000-0E00-000011000000}" name="df_vp_nb_f" dataDxfId="149"/>
    <tableColumn id="18" xr3:uid="{00000000-0010-0000-0E00-000012000000}" name="df_vp_nb_m" dataDxfId="148"/>
    <tableColumn id="19" xr3:uid="{00000000-0010-0000-0E00-000013000000}" name="df_vp_nb_t" dataDxfId="147"/>
    <tableColumn id="20" xr3:uid="{00000000-0010-0000-0E00-000014000000}" name="df_vp_%_f" dataDxfId="146"/>
    <tableColumn id="21" xr3:uid="{00000000-0010-0000-0E00-000015000000}" name="df_vp_%_m" dataDxfId="145"/>
    <tableColumn id="22" xr3:uid="{00000000-0010-0000-0E00-000016000000}" name="df_vp_%_t" dataDxfId="144"/>
    <tableColumn id="23" xr3:uid="{00000000-0010-0000-0E00-000017000000}" name="df_2pro_nb_f" dataDxfId="143"/>
    <tableColumn id="24" xr3:uid="{00000000-0010-0000-0E00-000018000000}" name="df_2pro_nb_m" dataDxfId="142"/>
    <tableColumn id="25" xr3:uid="{00000000-0010-0000-0E00-000019000000}" name="df_2pro_nb_t" dataDxfId="141"/>
    <tableColumn id="26" xr3:uid="{00000000-0010-0000-0E00-00001A000000}" name="df_2pro_%_f" dataDxfId="140"/>
    <tableColumn id="27" xr3:uid="{00000000-0010-0000-0E00-00001B000000}" name="df_2pro_%_m" dataDxfId="139"/>
    <tableColumn id="28" xr3:uid="{00000000-0010-0000-0E00-00001C000000}" name="df_2pro_%_t" dataDxfId="138"/>
    <tableColumn id="29" xr3:uid="{00000000-0010-0000-0E00-00001D000000}" name="df_1cap_nb_f" dataDxfId="137"/>
    <tableColumn id="30" xr3:uid="{00000000-0010-0000-0E00-00001E000000}" name="df_1cap_nb_m" dataDxfId="136"/>
    <tableColumn id="31" xr3:uid="{00000000-0010-0000-0E00-00001F000000}" name="df_1cap_nb_t" dataDxfId="135"/>
    <tableColumn id="32" xr3:uid="{00000000-0010-0000-0E00-000020000000}" name="df_1cap_%_f" dataDxfId="134"/>
    <tableColumn id="33" xr3:uid="{00000000-0010-0000-0E00-000021000000}" name="df_1cap_%_m" dataDxfId="133"/>
    <tableColumn id="34" xr3:uid="{00000000-0010-0000-0E00-000022000000}" name="df_1cap_%_t" dataDxfId="132"/>
    <tableColumn id="35" xr3:uid="{00000000-0010-0000-0E00-000023000000}" name="do_eff_nb_f" dataDxfId="131"/>
    <tableColumn id="36" xr3:uid="{00000000-0010-0000-0E00-000024000000}" name="do_eff_nb_m" dataDxfId="130"/>
    <tableColumn id="37" xr3:uid="{00000000-0010-0000-0E00-000025000000}" name="do_eff_nb_t" dataDxfId="129"/>
    <tableColumn id="38" xr3:uid="{00000000-0010-0000-0E00-000026000000}" name="do_eff_%_f" dataDxfId="128"/>
    <tableColumn id="39" xr3:uid="{00000000-0010-0000-0E00-000027000000}" name="do_eff_%_m" dataDxfId="127"/>
    <tableColumn id="40" xr3:uid="{00000000-0010-0000-0E00-000028000000}" name="do_eff_%_t" dataDxfId="126"/>
    <tableColumn id="41" xr3:uid="{00000000-0010-0000-0E00-000029000000}" name="do_2GT_nb_f" dataDxfId="125"/>
    <tableColumn id="42" xr3:uid="{00000000-0010-0000-0E00-00002A000000}" name="do_2GT_nb_m" dataDxfId="124"/>
    <tableColumn id="43" xr3:uid="{00000000-0010-0000-0E00-00002B000000}" name="do_2GT_nb_t" dataDxfId="123"/>
    <tableColumn id="44" xr3:uid="{00000000-0010-0000-0E00-00002C000000}" name="do_2GT_%_f" dataDxfId="122"/>
    <tableColumn id="45" xr3:uid="{00000000-0010-0000-0E00-00002D000000}" name="do_2GT_%_m" dataDxfId="121"/>
    <tableColumn id="46" xr3:uid="{00000000-0010-0000-0E00-00002E000000}" name="do_2GT_%_t" dataDxfId="120"/>
    <tableColumn id="47" xr3:uid="{00000000-0010-0000-0E00-00002F000000}" name="do_vp_nb_f" dataDxfId="119"/>
    <tableColumn id="48" xr3:uid="{00000000-0010-0000-0E00-000030000000}" name="do_vp_nb_m" dataDxfId="118"/>
    <tableColumn id="49" xr3:uid="{00000000-0010-0000-0E00-000031000000}" name="do_vp_nb_t" dataDxfId="117"/>
    <tableColumn id="50" xr3:uid="{00000000-0010-0000-0E00-000032000000}" name="do_vp_%_f" dataDxfId="116"/>
    <tableColumn id="51" xr3:uid="{00000000-0010-0000-0E00-000033000000}" name="do_vp_%_m" dataDxfId="115"/>
    <tableColumn id="52" xr3:uid="{00000000-0010-0000-0E00-000034000000}" name="do_vp_%_t" dataDxfId="114"/>
    <tableColumn id="53" xr3:uid="{00000000-0010-0000-0E00-000035000000}" name="do_2pro_nb_f" dataDxfId="113"/>
    <tableColumn id="54" xr3:uid="{00000000-0010-0000-0E00-000036000000}" name="do_2pro_nb_m" dataDxfId="112"/>
    <tableColumn id="55" xr3:uid="{00000000-0010-0000-0E00-000037000000}" name="do_2pro_nb_t" dataDxfId="111"/>
    <tableColumn id="56" xr3:uid="{00000000-0010-0000-0E00-000038000000}" name="do_2pro_%_f" dataDxfId="110"/>
    <tableColumn id="57" xr3:uid="{00000000-0010-0000-0E00-000039000000}" name="do_2pro_%_m" dataDxfId="109"/>
    <tableColumn id="58" xr3:uid="{00000000-0010-0000-0E00-00003A000000}" name="do_2pro_%_t" dataDxfId="108"/>
    <tableColumn id="59" xr3:uid="{00000000-0010-0000-0E00-00003B000000}" name="do_1cap_nb_f" dataDxfId="107"/>
    <tableColumn id="60" xr3:uid="{00000000-0010-0000-0E00-00003C000000}" name="do_1cap_nb_m" dataDxfId="106"/>
    <tableColumn id="61" xr3:uid="{00000000-0010-0000-0E00-00003D000000}" name="do_1cap_nb_t" dataDxfId="105"/>
    <tableColumn id="62" xr3:uid="{00000000-0010-0000-0E00-00003E000000}" name="do_1cap_%_f" dataDxfId="104"/>
    <tableColumn id="63" xr3:uid="{00000000-0010-0000-0E00-00003F000000}" name="do_1cap_%_m" dataDxfId="103"/>
    <tableColumn id="64" xr3:uid="{00000000-0010-0000-0E00-000040000000}" name="do_1cap_%_t" dataDxfId="102"/>
  </tableColumns>
  <tableStyleInfo name="TableStyleMedium2" showFirstColumn="0" showLastColumn="0" showRowStripes="1" showColumnStripes="0"/>
</table>
</file>

<file path=xl/tables/table1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00000000-000C-0000-FFFF-FFFF0F000000}" name="T_SEGPA" displayName="T_SEGPA" ref="A4:BR123" totalsRowShown="0" headerRowDxfId="101" dataDxfId="99" headerRowBorderDxfId="100" tableBorderDxfId="98" totalsRowBorderDxfId="97">
  <autoFilter ref="A4:BR123" xr:uid="{00000000-0009-0000-0100-00000F000000}"/>
  <tableColumns count="70">
    <tableColumn id="65" xr3:uid="{00000000-0010-0000-0F00-000041000000}" name="Dép" dataDxfId="96">
      <calculatedColumnFormula>IF(COUNTIFS(T_SEGPA[[#This Row],[Secteur]],"  *"),A4,T_SEGPA[[#This Row],[Secteur]])</calculatedColumnFormula>
    </tableColumn>
    <tableColumn id="66" xr3:uid="{00000000-0010-0000-0F00-000042000000}" name="Dis" dataDxfId="95">
      <calculatedColumnFormula>IF(COUNTIFS(T_SEGPA[[#This Row],[Secteur]],"    *"),B4,T_SEGPA[[#This Row],[Secteur]])</calculatedColumnFormula>
    </tableColumn>
    <tableColumn id="67" xr3:uid="{00000000-0010-0000-0F00-000043000000}" name="UAI" dataDxfId="94"/>
    <tableColumn id="1" xr3:uid="{00000000-0010-0000-0F00-000001000000}" name="Secteur" dataDxfId="93"/>
    <tableColumn id="2" xr3:uid="{00000000-0010-0000-0F00-000002000000}" name="nes_nes_nb_f" dataDxfId="92"/>
    <tableColumn id="3" xr3:uid="{00000000-0010-0000-0F00-000003000000}" name="nes_nes_nb_m" dataDxfId="91"/>
    <tableColumn id="4" xr3:uid="{00000000-0010-0000-0F00-000004000000}" name="nes_nes_nb_t" dataDxfId="90"/>
    <tableColumn id="68" xr3:uid="{00000000-0010-0000-0F00-000044000000}" name="hp_tot_nb_f" dataDxfId="89"/>
    <tableColumn id="69" xr3:uid="{00000000-0010-0000-0F00-000045000000}" name="hp_tot_nb_m" dataDxfId="88"/>
    <tableColumn id="70" xr3:uid="{00000000-0010-0000-0F00-000046000000}" name="hp_tot_nb_t" dataDxfId="87"/>
    <tableColumn id="5" xr3:uid="{00000000-0010-0000-0F00-000005000000}" name="df_eff_nb_f" dataDxfId="86"/>
    <tableColumn id="6" xr3:uid="{00000000-0010-0000-0F00-000006000000}" name="df_eff_nb_m" dataDxfId="85"/>
    <tableColumn id="7" xr3:uid="{00000000-0010-0000-0F00-000007000000}" name="df_eff_nb_t" dataDxfId="84"/>
    <tableColumn id="8" xr3:uid="{00000000-0010-0000-0F00-000008000000}" name="df_eff_%_f" dataDxfId="83"/>
    <tableColumn id="9" xr3:uid="{00000000-0010-0000-0F00-000009000000}" name="df_eff_%_m" dataDxfId="82"/>
    <tableColumn id="10" xr3:uid="{00000000-0010-0000-0F00-00000A000000}" name="df_eff_%_t" dataDxfId="81"/>
    <tableColumn id="11" xr3:uid="{00000000-0010-0000-0F00-00000B000000}" name="df_2GT_nb_f" dataDxfId="80"/>
    <tableColumn id="12" xr3:uid="{00000000-0010-0000-0F00-00000C000000}" name="df_2GT_nb_m" dataDxfId="79"/>
    <tableColumn id="13" xr3:uid="{00000000-0010-0000-0F00-00000D000000}" name="df_2GT_nb_t" dataDxfId="78"/>
    <tableColumn id="14" xr3:uid="{00000000-0010-0000-0F00-00000E000000}" name="df_2GT_%_f" dataDxfId="77"/>
    <tableColumn id="15" xr3:uid="{00000000-0010-0000-0F00-00000F000000}" name="df_2GT_%_m" dataDxfId="76"/>
    <tableColumn id="16" xr3:uid="{00000000-0010-0000-0F00-000010000000}" name="df_2GT_%_t" dataDxfId="75"/>
    <tableColumn id="17" xr3:uid="{00000000-0010-0000-0F00-000011000000}" name="df_vp_nb_f" dataDxfId="74"/>
    <tableColumn id="18" xr3:uid="{00000000-0010-0000-0F00-000012000000}" name="df_vp_nb_m" dataDxfId="73"/>
    <tableColumn id="19" xr3:uid="{00000000-0010-0000-0F00-000013000000}" name="df_vp_nb_t" dataDxfId="72"/>
    <tableColumn id="20" xr3:uid="{00000000-0010-0000-0F00-000014000000}" name="df_vp_%_f" dataDxfId="71"/>
    <tableColumn id="21" xr3:uid="{00000000-0010-0000-0F00-000015000000}" name="df_vp_%_m" dataDxfId="70"/>
    <tableColumn id="22" xr3:uid="{00000000-0010-0000-0F00-000016000000}" name="df_vp_%_t" dataDxfId="69"/>
    <tableColumn id="23" xr3:uid="{00000000-0010-0000-0F00-000017000000}" name="df_2pro_nb_f" dataDxfId="68"/>
    <tableColumn id="24" xr3:uid="{00000000-0010-0000-0F00-000018000000}" name="df_2pro_nb_m" dataDxfId="67"/>
    <tableColumn id="25" xr3:uid="{00000000-0010-0000-0F00-000019000000}" name="df_2pro_nb_t" dataDxfId="66"/>
    <tableColumn id="26" xr3:uid="{00000000-0010-0000-0F00-00001A000000}" name="df_2pro_%_f" dataDxfId="65"/>
    <tableColumn id="27" xr3:uid="{00000000-0010-0000-0F00-00001B000000}" name="df_2pro_%_m" dataDxfId="64"/>
    <tableColumn id="28" xr3:uid="{00000000-0010-0000-0F00-00001C000000}" name="df_2pro_%_t" dataDxfId="63"/>
    <tableColumn id="29" xr3:uid="{00000000-0010-0000-0F00-00001D000000}" name="df_1cap_nb_f" dataDxfId="62"/>
    <tableColumn id="30" xr3:uid="{00000000-0010-0000-0F00-00001E000000}" name="df_1cap_nb_m" dataDxfId="61"/>
    <tableColumn id="31" xr3:uid="{00000000-0010-0000-0F00-00001F000000}" name="df_1cap_nb_t" dataDxfId="60"/>
    <tableColumn id="32" xr3:uid="{00000000-0010-0000-0F00-000020000000}" name="df_1cap_%_f" dataDxfId="59"/>
    <tableColumn id="33" xr3:uid="{00000000-0010-0000-0F00-000021000000}" name="df_1cap_%_m" dataDxfId="58"/>
    <tableColumn id="34" xr3:uid="{00000000-0010-0000-0F00-000022000000}" name="df_1cap_%_t" dataDxfId="57"/>
    <tableColumn id="35" xr3:uid="{00000000-0010-0000-0F00-000023000000}" name="do_eff_nb_f" dataDxfId="56"/>
    <tableColumn id="36" xr3:uid="{00000000-0010-0000-0F00-000024000000}" name="do_eff_nb_m" dataDxfId="55"/>
    <tableColumn id="37" xr3:uid="{00000000-0010-0000-0F00-000025000000}" name="do_eff_nb_t" dataDxfId="54"/>
    <tableColumn id="38" xr3:uid="{00000000-0010-0000-0F00-000026000000}" name="do_eff_%_f" dataDxfId="53"/>
    <tableColumn id="39" xr3:uid="{00000000-0010-0000-0F00-000027000000}" name="do_eff_%_m" dataDxfId="52"/>
    <tableColumn id="40" xr3:uid="{00000000-0010-0000-0F00-000028000000}" name="do_eff_%_t" dataDxfId="51"/>
    <tableColumn id="41" xr3:uid="{00000000-0010-0000-0F00-000029000000}" name="do_2GT_nb_f" dataDxfId="50"/>
    <tableColumn id="42" xr3:uid="{00000000-0010-0000-0F00-00002A000000}" name="do_2GT_nb_m" dataDxfId="49"/>
    <tableColumn id="43" xr3:uid="{00000000-0010-0000-0F00-00002B000000}" name="do_2GT_nb_t" dataDxfId="48"/>
    <tableColumn id="44" xr3:uid="{00000000-0010-0000-0F00-00002C000000}" name="do_2GT_%_f" dataDxfId="47"/>
    <tableColumn id="45" xr3:uid="{00000000-0010-0000-0F00-00002D000000}" name="do_2GT_%_m" dataDxfId="46"/>
    <tableColumn id="46" xr3:uid="{00000000-0010-0000-0F00-00002E000000}" name="do_2GT_%_t" dataDxfId="45"/>
    <tableColumn id="47" xr3:uid="{00000000-0010-0000-0F00-00002F000000}" name="do_vp_nb_f" dataDxfId="44"/>
    <tableColumn id="48" xr3:uid="{00000000-0010-0000-0F00-000030000000}" name="do_vp_nb_m" dataDxfId="43"/>
    <tableColumn id="49" xr3:uid="{00000000-0010-0000-0F00-000031000000}" name="do_vp_nb_t" dataDxfId="42"/>
    <tableColumn id="50" xr3:uid="{00000000-0010-0000-0F00-000032000000}" name="do_vp_%_f" dataDxfId="41"/>
    <tableColumn id="51" xr3:uid="{00000000-0010-0000-0F00-000033000000}" name="do_vp_%_m" dataDxfId="40"/>
    <tableColumn id="52" xr3:uid="{00000000-0010-0000-0F00-000034000000}" name="do_vp_%_t" dataDxfId="39"/>
    <tableColumn id="53" xr3:uid="{00000000-0010-0000-0F00-000035000000}" name="do_2pro_nb_f" dataDxfId="38"/>
    <tableColumn id="54" xr3:uid="{00000000-0010-0000-0F00-000036000000}" name="do_2pro_nb_m" dataDxfId="37"/>
    <tableColumn id="55" xr3:uid="{00000000-0010-0000-0F00-000037000000}" name="do_2pro_nb_t" dataDxfId="36"/>
    <tableColumn id="56" xr3:uid="{00000000-0010-0000-0F00-000038000000}" name="do_2pro_%_f" dataDxfId="35"/>
    <tableColumn id="57" xr3:uid="{00000000-0010-0000-0F00-000039000000}" name="do_2pro_%_m" dataDxfId="34"/>
    <tableColumn id="58" xr3:uid="{00000000-0010-0000-0F00-00003A000000}" name="do_2pro_%_t" dataDxfId="33"/>
    <tableColumn id="59" xr3:uid="{00000000-0010-0000-0F00-00003B000000}" name="do_1cap_nb_f" dataDxfId="32"/>
    <tableColumn id="60" xr3:uid="{00000000-0010-0000-0F00-00003C000000}" name="do_1cap_nb_m" dataDxfId="31"/>
    <tableColumn id="61" xr3:uid="{00000000-0010-0000-0F00-00003D000000}" name="do_1cap_nb_t" dataDxfId="30"/>
    <tableColumn id="62" xr3:uid="{00000000-0010-0000-0F00-00003E000000}" name="do_1cap_%_f" dataDxfId="29"/>
    <tableColumn id="63" xr3:uid="{00000000-0010-0000-0F00-00003F000000}" name="do_1cap_%_m" dataDxfId="28"/>
    <tableColumn id="64" xr3:uid="{00000000-0010-0000-0F00-000040000000}" name="do_1cap_%_t" dataDxfId="27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00000000-000C-0000-FFFF-FFFF01000000}" name="Voie_Orientation" displayName="Voie_Orientation" ref="D1:J14" totalsRowCount="1" headerRowDxfId="725" dataDxfId="724" totalsRowDxfId="723">
  <tableColumns count="7">
    <tableColumn id="4" xr3:uid="{00000000-0010-0000-0100-000004000000}" name="2de" dataDxfId="722" totalsRowDxfId="721"/>
    <tableColumn id="2" xr3:uid="{00000000-0010-0000-0100-000002000000}" name="Palier 2de" dataDxfId="720" totalsRowDxfId="719"/>
    <tableColumn id="5" xr3:uid="{00000000-0010-0000-0100-000005000000}" name="3e" dataDxfId="718" totalsRowDxfId="717"/>
    <tableColumn id="1" xr3:uid="{00000000-0010-0000-0100-000001000000}" name="Palier 3e" dataDxfId="716" totalsRowDxfId="715"/>
    <tableColumn id="6" xr3:uid="{00000000-0010-0000-0100-000006000000}" name="Voie" dataDxfId="714" totalsRowDxfId="713">
      <calculatedColumnFormula>IF(Palier=1,Voie_Orientation[[#This Row],[2de]],IF(Voie_Orientation[[#This Row],[3e]]="","",Voie_Orientation[[#This Row],[3e]]))</calculatedColumnFormula>
    </tableColumn>
    <tableColumn id="3" xr3:uid="{00000000-0010-0000-0100-000003000000}" name="Voie d'orientation" totalsRowFunction="custom" dataDxfId="712" totalsRowDxfId="711">
      <calculatedColumnFormula>IF(Palier=1,Voie_Orientation[[#This Row],[Palier 2de]],IF(Voie_Orientation[[#This Row],[Palier 3e]]="","",Voie_Orientation[[#This Row],[Palier 3e]]))</calculatedColumnFormula>
      <totalsRowFormula>COUNTA(Voie_Orientation[Voie d''orientation])-COUNTBLANK(Voie_Orientation[Voie d''orientation])</totalsRowFormula>
    </tableColumn>
    <tableColumn id="7" xr3:uid="{00000000-0010-0000-0100-000007000000}" name="Cvoie" totalsRowFunction="custom" dataDxfId="710" totalsRowDxfId="709">
      <calculatedColumnFormula>IF( Compar=2,
  Voie_Orientation[[#This Row],[Voie d''orientation]],
  IF( ROW(Voie_Orientation[[#This Row],[Voie d''orientation]])=2,
         voie1,
         ""))</calculatedColumnFormula>
      <totalsRowFormula>COUNTA(Voie_Orientation[Cvoie])-COUNTBLANK(Voie_Orientation[Cvoie])</totalsRowFormula>
    </tableColumn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00000000-000C-0000-FFFF-FFFF02000000}" name="Phase" displayName="Phase" ref="A11:B14" totalsRowCount="1" headerRowDxfId="708" dataDxfId="707" totalsRowDxfId="706">
  <tableColumns count="2">
    <tableColumn id="2" xr3:uid="{00000000-0010-0000-0200-000002000000}" name="Phase du dialogue" totalsRowFunction="custom" dataDxfId="705" totalsRowDxfId="704">
      <totalsRowFormula>IF(Compar=1,1,2)</totalsRowFormula>
    </tableColumn>
    <tableColumn id="4" xr3:uid="{00000000-0010-0000-0200-000004000000}" name="Ph" dataDxfId="703" totalsRowDxfId="702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8" xr:uid="{00000000-000C-0000-FFFF-FFFF03000000}" name="Dép" displayName="Dép" ref="D17:G30" totalsRowCount="1" headerRowDxfId="701" dataDxfId="700" totalsRowDxfId="699">
  <tableColumns count="4">
    <tableColumn id="2" xr3:uid="{00000000-0010-0000-0300-000002000000}" name="SEINE-ET-MARNE" dataDxfId="698" totalsRowDxfId="697"/>
    <tableColumn id="3" xr3:uid="{00000000-0010-0000-0300-000003000000}" name="SEINE-SAINT-DENIS" dataDxfId="696" totalsRowDxfId="695"/>
    <tableColumn id="4" xr3:uid="{00000000-0010-0000-0300-000004000000}" name="VAL-DE-MARNE" dataDxfId="694" totalsRowDxfId="693"/>
    <tableColumn id="5" xr3:uid="{00000000-0010-0000-0300-000005000000}" name="DISTRICTS" totalsRowFunction="custom" dataDxfId="692" totalsRowDxfId="691">
      <calculatedColumnFormula>IF(INDEX(Dép[],,$E$34)="","",INDEX(Dép[],,$E$34))</calculatedColumnFormula>
      <totalsRowFormula>COUNTA(Dép[DISTRICTS])-COUNTBLANK(Dép[DISTRICTS])</totalsRowFormula>
    </tableColumn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9" xr:uid="{00000000-000C-0000-FFFF-FFFF04000000}" name="MDep" displayName="MDep" ref="A26:B29" totalsRowShown="0" headerRowDxfId="690" dataDxfId="689" tableBorderDxfId="688">
  <tableColumns count="2">
    <tableColumn id="1" xr3:uid="{00000000-0010-0000-0400-000001000000}" name="DEPARTEMENTS" dataDxfId="687"/>
    <tableColumn id="2" xr3:uid="{00000000-0010-0000-0400-000002000000}" name="Départements" dataDxfId="686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0" xr:uid="{00000000-000C-0000-FFFF-FFFF05000000}" name="Menus" displayName="Menus" ref="D33:F37" totalsRowShown="0" headerRowDxfId="685" dataDxfId="684">
  <tableColumns count="3">
    <tableColumn id="1" xr3:uid="{00000000-0010-0000-0500-000001000000}" name="Catégorie" dataDxfId="683"/>
    <tableColumn id="2" xr3:uid="{00000000-0010-0000-0500-000002000000}" name="Valeur" dataDxfId="682"/>
    <tableColumn id="3" xr3:uid="{00000000-0010-0000-0500-000003000000}" name="Titre" dataDxfId="681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6000000}" name="Dictionnaire" displayName="Dictionnaire" ref="A33:B56" totalsRowShown="0" headerRowDxfId="680" dataDxfId="679">
  <tableColumns count="2">
    <tableColumn id="2" xr3:uid="{00000000-0010-0000-0600-000002000000}" name="Nom" dataDxfId="678"/>
    <tableColumn id="1" xr3:uid="{00000000-0010-0000-0600-000001000000}" name="Abrég" dataDxfId="677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00000000-000C-0000-FFFF-FFFF07000000}" name="Sexe" displayName="Sexe" ref="A18:B22" totalsRowCount="1" headerRowDxfId="676" dataDxfId="674" totalsRowDxfId="672" headerRowBorderDxfId="675" tableBorderDxfId="673" totalsRowBorderDxfId="671">
  <tableColumns count="2">
    <tableColumn id="2" xr3:uid="{00000000-0010-0000-0700-000002000000}" name="Sexe" totalsRowFunction="custom" dataDxfId="670" totalsRowDxfId="669">
      <totalsRowFormula>IF(Compar=3,1,3)</totalsRowFormula>
    </tableColumn>
    <tableColumn id="4" xr3:uid="{00000000-0010-0000-0700-000004000000}" name="Sx" dataDxfId="668" totalsRowDxfId="667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00000000-000C-0000-FFFF-FFFF08000000}" name="Valeurs" displayName="Valeurs" ref="A60:J63" totalsRowShown="0" headerRowDxfId="666" dataDxfId="665">
  <tableColumns count="10">
    <tableColumn id="1" xr3:uid="{00000000-0010-0000-0800-000001000000}" name="Catégorie" dataDxfId="664"/>
    <tableColumn id="12" xr3:uid="{00000000-0010-0000-0800-00000C000000}" name="Compar" dataDxfId="663">
      <calculatedColumnFormula>ROW(B1)</calculatedColumnFormula>
    </tableColumn>
    <tableColumn id="2" xr3:uid="{00000000-0010-0000-0800-000002000000}" name="Valeur1" dataDxfId="662"/>
    <tableColumn id="3" xr3:uid="{00000000-0010-0000-0800-000003000000}" name="Nom1" dataDxfId="661">
      <calculatedColumnFormula>INDEX(Mvoie,Voie)</calculatedColumnFormula>
    </tableColumn>
    <tableColumn id="4" xr3:uid="{00000000-0010-0000-0800-000004000000}" name="Abrev1" dataDxfId="660">
      <calculatedColumnFormula>VLOOKUP(Valeurs[[#This Row],[Nom1]],Dictionnaire[],2,0)</calculatedColumnFormula>
    </tableColumn>
    <tableColumn id="5" xr3:uid="{00000000-0010-0000-0800-000005000000}" name="Valeur2" dataDxfId="659"/>
    <tableColumn id="6" xr3:uid="{00000000-0010-0000-0800-000006000000}" name="Nom2" dataDxfId="658"/>
    <tableColumn id="7" xr3:uid="{00000000-0010-0000-0800-000007000000}" name="Abrev2" dataDxfId="657">
      <calculatedColumnFormula>VLOOKUP(Valeurs[[#This Row],[Nom2]],Dictionnaire[],2,0)</calculatedColumnFormula>
    </tableColumn>
    <tableColumn id="13" xr3:uid="{00000000-0010-0000-0800-00000D000000}" name="Titre établissements" dataDxfId="656">
      <calculatedColumnFormula>"Avis d'orientation définitifs dans les établissements du "&amp;F35&amp;" ("&amp;F36&amp;")"</calculatedColumnFormula>
    </tableColumn>
    <tableColumn id="8" xr3:uid="{00000000-0010-0000-0800-000008000000}" name="Titre districts" dataDxfId="655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Charte Marianne b">
  <a:themeElements>
    <a:clrScheme name="Marianne 2021">
      <a:dk1>
        <a:srgbClr val="000000"/>
      </a:dk1>
      <a:lt1>
        <a:srgbClr val="FFFFFF"/>
      </a:lt1>
      <a:dk2>
        <a:srgbClr val="000091"/>
      </a:dk2>
      <a:lt2>
        <a:srgbClr val="FF0000"/>
      </a:lt2>
      <a:accent1>
        <a:srgbClr val="3558A2"/>
      </a:accent1>
      <a:accent2>
        <a:srgbClr val="00A95F"/>
      </a:accent2>
      <a:accent3>
        <a:srgbClr val="FF732C"/>
      </a:accent3>
      <a:accent4>
        <a:srgbClr val="FF9575"/>
      </a:accent4>
      <a:accent5>
        <a:srgbClr val="FFCA00"/>
      </a:accent5>
      <a:accent6>
        <a:srgbClr val="CE70CC"/>
      </a:accent6>
      <a:hlink>
        <a:srgbClr val="000000"/>
      </a:hlink>
      <a:folHlink>
        <a:srgbClr val="8D533E"/>
      </a:folHlink>
    </a:clrScheme>
    <a:fontScheme name="Personnalisé 2">
      <a:majorFont>
        <a:latin typeface="Arial"/>
        <a:ea typeface=""/>
        <a:cs typeface=""/>
      </a:majorFont>
      <a:minorFont>
        <a:latin typeface="Arial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SAIO 2022" id="{ACB644E7-420C-4E24-ADA7-CD382F68C478}" vid="{54C39B1D-7E81-4CFF-B985-A5DB50AD4CD2}"/>
    </a:ext>
  </a:extLst>
</a:theme>
</file>

<file path=xl/theme/themeOverride1.xml><?xml version="1.0" encoding="utf-8"?>
<a:themeOverride xmlns:a="http://schemas.openxmlformats.org/drawingml/2006/main">
  <a:clrScheme name="Marianne 2021">
    <a:dk1>
      <a:srgbClr val="000000"/>
    </a:dk1>
    <a:lt1>
      <a:srgbClr val="FFFFFF"/>
    </a:lt1>
    <a:dk2>
      <a:srgbClr val="000091"/>
    </a:dk2>
    <a:lt2>
      <a:srgbClr val="FF0000"/>
    </a:lt2>
    <a:accent1>
      <a:srgbClr val="3558A2"/>
    </a:accent1>
    <a:accent2>
      <a:srgbClr val="00A95F"/>
    </a:accent2>
    <a:accent3>
      <a:srgbClr val="FF732C"/>
    </a:accent3>
    <a:accent4>
      <a:srgbClr val="FF9575"/>
    </a:accent4>
    <a:accent5>
      <a:srgbClr val="FFCA00"/>
    </a:accent5>
    <a:accent6>
      <a:srgbClr val="CE70CC"/>
    </a:accent6>
    <a:hlink>
      <a:srgbClr val="000000"/>
    </a:hlink>
    <a:folHlink>
      <a:srgbClr val="8D533E"/>
    </a:folHlink>
  </a:clrScheme>
  <a:fontScheme name="Personnalisé 2">
    <a:majorFont>
      <a:latin typeface="Arial"/>
      <a:ea typeface=""/>
      <a:cs typeface=""/>
    </a:majorFont>
    <a:minorFont>
      <a:latin typeface="Arial"/>
      <a:ea typeface=""/>
      <a:cs typeface="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mailto:ce.saio@ac-creteil.fr" TargetMode="External"/><Relationship Id="rId1" Type="http://schemas.openxmlformats.org/officeDocument/2006/relationships/hyperlink" Target="http://www.ac-creteil.fr/" TargetMode="External"/><Relationship Id="rId4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8.xml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4.xml"/><Relationship Id="rId13" Type="http://schemas.openxmlformats.org/officeDocument/2006/relationships/ctrlProp" Target="../ctrlProps/ctrlProp9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3.xml"/><Relationship Id="rId12" Type="http://schemas.openxmlformats.org/officeDocument/2006/relationships/ctrlProp" Target="../ctrlProps/ctrlProp8.xml"/><Relationship Id="rId2" Type="http://schemas.openxmlformats.org/officeDocument/2006/relationships/drawing" Target="../drawings/drawing2.xml"/><Relationship Id="rId16" Type="http://schemas.openxmlformats.org/officeDocument/2006/relationships/ctrlProp" Target="../ctrlProps/ctrlProp12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2.xml"/><Relationship Id="rId11" Type="http://schemas.openxmlformats.org/officeDocument/2006/relationships/ctrlProp" Target="../ctrlProps/ctrlProp7.xml"/><Relationship Id="rId5" Type="http://schemas.openxmlformats.org/officeDocument/2006/relationships/ctrlProp" Target="../ctrlProps/ctrlProp1.xml"/><Relationship Id="rId15" Type="http://schemas.openxmlformats.org/officeDocument/2006/relationships/ctrlProp" Target="../ctrlProps/ctrlProp11.xml"/><Relationship Id="rId10" Type="http://schemas.openxmlformats.org/officeDocument/2006/relationships/ctrlProp" Target="../ctrlProps/ctrlProp6.xml"/><Relationship Id="rId4" Type="http://schemas.openxmlformats.org/officeDocument/2006/relationships/vmlDrawing" Target="../drawings/vmlDrawing2.vml"/><Relationship Id="rId9" Type="http://schemas.openxmlformats.org/officeDocument/2006/relationships/ctrlProp" Target="../ctrlProps/ctrlProp5.xml"/><Relationship Id="rId14" Type="http://schemas.openxmlformats.org/officeDocument/2006/relationships/ctrlProp" Target="../ctrlProps/ctrlProp10.xml"/></Relationships>
</file>

<file path=xl/worksheets/_rels/sheet3.xml.rels><?xml version="1.0" encoding="UTF-8" standalone="yes"?>
<Relationships xmlns="http://schemas.openxmlformats.org/package/2006/relationships"><Relationship Id="rId8" Type="http://schemas.openxmlformats.org/officeDocument/2006/relationships/table" Target="../tables/table8.xml"/><Relationship Id="rId3" Type="http://schemas.openxmlformats.org/officeDocument/2006/relationships/table" Target="../tables/table3.xml"/><Relationship Id="rId7" Type="http://schemas.openxmlformats.org/officeDocument/2006/relationships/table" Target="../tables/table7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6" Type="http://schemas.openxmlformats.org/officeDocument/2006/relationships/table" Target="../tables/table6.xml"/><Relationship Id="rId11" Type="http://schemas.openxmlformats.org/officeDocument/2006/relationships/table" Target="../tables/table11.xml"/><Relationship Id="rId5" Type="http://schemas.openxmlformats.org/officeDocument/2006/relationships/table" Target="../tables/table5.xml"/><Relationship Id="rId10" Type="http://schemas.openxmlformats.org/officeDocument/2006/relationships/table" Target="../tables/table10.xml"/><Relationship Id="rId4" Type="http://schemas.openxmlformats.org/officeDocument/2006/relationships/table" Target="../tables/table4.xml"/><Relationship Id="rId9" Type="http://schemas.openxmlformats.org/officeDocument/2006/relationships/table" Target="../tables/table9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3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table" Target="../tables/table1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4">
    <pageSetUpPr fitToPage="1"/>
  </sheetPr>
  <dimension ref="A3:C38"/>
  <sheetViews>
    <sheetView showGridLines="0" tabSelected="1" workbookViewId="0">
      <selection activeCell="C1" sqref="C1"/>
    </sheetView>
  </sheetViews>
  <sheetFormatPr baseColWidth="10" defaultColWidth="9" defaultRowHeight="12.9"/>
  <cols>
    <col min="1" max="1" width="24.6328125" style="72" customWidth="1"/>
    <col min="2" max="2" width="4.453125" style="72" customWidth="1"/>
    <col min="3" max="3" width="90" style="92" customWidth="1"/>
    <col min="4" max="4" width="15.7265625" style="72" customWidth="1"/>
    <col min="5" max="16384" width="9" style="72"/>
  </cols>
  <sheetData>
    <row r="3" spans="1:3" ht="17.75">
      <c r="C3" s="73" t="s">
        <v>2027</v>
      </c>
    </row>
    <row r="5" spans="1:3" ht="13.45">
      <c r="C5" s="74" t="s">
        <v>2052</v>
      </c>
    </row>
    <row r="6" spans="1:3">
      <c r="C6" s="75"/>
    </row>
    <row r="7" spans="1:3">
      <c r="C7" s="76" t="s">
        <v>970</v>
      </c>
    </row>
    <row r="8" spans="1:3">
      <c r="C8" s="77" t="s">
        <v>983</v>
      </c>
    </row>
    <row r="9" spans="1:3">
      <c r="A9" s="81" t="s">
        <v>971</v>
      </c>
      <c r="C9" s="78" t="s">
        <v>2028</v>
      </c>
    </row>
    <row r="10" spans="1:3">
      <c r="B10" s="79"/>
      <c r="C10" s="80" t="s">
        <v>2029</v>
      </c>
    </row>
    <row r="11" spans="1:3">
      <c r="A11" s="81" t="s">
        <v>973</v>
      </c>
      <c r="B11" s="79"/>
      <c r="C11" s="90"/>
    </row>
    <row r="12" spans="1:3" ht="25.8">
      <c r="A12" s="84" t="s">
        <v>974</v>
      </c>
      <c r="B12" s="79"/>
      <c r="C12" s="271" t="s">
        <v>972</v>
      </c>
    </row>
    <row r="13" spans="1:3">
      <c r="A13" s="86" t="s">
        <v>975</v>
      </c>
      <c r="B13" s="79"/>
      <c r="C13" s="83"/>
    </row>
    <row r="14" spans="1:3">
      <c r="A14" s="87" t="s">
        <v>976</v>
      </c>
      <c r="B14" s="79"/>
      <c r="C14" s="85" t="s">
        <v>2054</v>
      </c>
    </row>
    <row r="15" spans="1:3">
      <c r="B15" s="79"/>
      <c r="C15" s="258" t="s">
        <v>992</v>
      </c>
    </row>
    <row r="16" spans="1:3" ht="23.65">
      <c r="A16" s="81" t="s">
        <v>977</v>
      </c>
      <c r="B16" s="79"/>
      <c r="C16" s="78" t="s">
        <v>1380</v>
      </c>
    </row>
    <row r="17" spans="1:3" ht="23.65">
      <c r="A17" s="120" t="s">
        <v>978</v>
      </c>
      <c r="B17" s="79"/>
      <c r="C17" s="78" t="s">
        <v>1381</v>
      </c>
    </row>
    <row r="18" spans="1:3">
      <c r="A18" s="89"/>
      <c r="B18" s="79"/>
      <c r="C18" s="98" t="s">
        <v>993</v>
      </c>
    </row>
    <row r="19" spans="1:3">
      <c r="A19" s="89"/>
      <c r="B19" s="79"/>
      <c r="C19" s="98"/>
    </row>
    <row r="20" spans="1:3">
      <c r="A20" s="82"/>
      <c r="B20" s="79"/>
      <c r="C20" s="98" t="s">
        <v>2057</v>
      </c>
    </row>
    <row r="21" spans="1:3">
      <c r="A21" s="91" t="s">
        <v>980</v>
      </c>
      <c r="B21" s="79"/>
      <c r="C21" s="78" t="s">
        <v>2055</v>
      </c>
    </row>
    <row r="22" spans="1:3" ht="12.9" customHeight="1">
      <c r="A22" s="91" t="s">
        <v>981</v>
      </c>
      <c r="B22" s="79"/>
      <c r="C22" s="78" t="s">
        <v>2056</v>
      </c>
    </row>
    <row r="23" spans="1:3">
      <c r="A23" s="86" t="s">
        <v>982</v>
      </c>
      <c r="B23" s="79"/>
      <c r="C23" s="90"/>
    </row>
    <row r="24" spans="1:3">
      <c r="A24" s="82"/>
      <c r="B24" s="79"/>
      <c r="C24" s="88" t="s">
        <v>979</v>
      </c>
    </row>
    <row r="25" spans="1:3">
      <c r="A25" s="89"/>
      <c r="B25" s="79"/>
      <c r="C25" s="94" t="s">
        <v>1382</v>
      </c>
    </row>
    <row r="26" spans="1:3">
      <c r="A26" s="89"/>
      <c r="B26" s="79"/>
      <c r="C26" s="94" t="s">
        <v>2034</v>
      </c>
    </row>
    <row r="27" spans="1:3">
      <c r="A27" s="89"/>
      <c r="B27" s="79"/>
      <c r="C27" s="94" t="s">
        <v>2038</v>
      </c>
    </row>
    <row r="28" spans="1:3">
      <c r="A28" s="89"/>
      <c r="B28" s="79"/>
      <c r="C28" s="94" t="s">
        <v>2035</v>
      </c>
    </row>
    <row r="29" spans="1:3">
      <c r="A29" s="86"/>
      <c r="B29" s="79"/>
      <c r="C29" s="94" t="s">
        <v>2036</v>
      </c>
    </row>
    <row r="30" spans="1:3">
      <c r="A30" s="86"/>
      <c r="B30" s="79"/>
      <c r="C30" s="94" t="s">
        <v>2037</v>
      </c>
    </row>
    <row r="31" spans="1:3">
      <c r="C31" s="94" t="s">
        <v>97</v>
      </c>
    </row>
    <row r="32" spans="1:3">
      <c r="C32" s="94"/>
    </row>
    <row r="33" spans="3:3">
      <c r="C33" s="88" t="s">
        <v>1412</v>
      </c>
    </row>
    <row r="34" spans="3:3">
      <c r="C34" s="122" t="s">
        <v>1413</v>
      </c>
    </row>
    <row r="35" spans="3:3">
      <c r="C35" s="122" t="s">
        <v>2023</v>
      </c>
    </row>
    <row r="36" spans="3:3">
      <c r="C36" s="122" t="s">
        <v>1414</v>
      </c>
    </row>
    <row r="37" spans="3:3">
      <c r="C37" s="278" t="s">
        <v>2024</v>
      </c>
    </row>
    <row r="38" spans="3:3">
      <c r="C38" s="121"/>
    </row>
  </sheetData>
  <sheetProtection sheet="1" objects="1" scenarios="1"/>
  <hyperlinks>
    <hyperlink ref="A23" r:id="rId1" xr:uid="{00000000-0004-0000-0000-000000000000}"/>
    <hyperlink ref="A13" r:id="rId2" xr:uid="{00000000-0004-0000-0000-000001000000}"/>
    <hyperlink ref="C15" location="Graphiques!A1" display="Graphiques" xr:uid="{00000000-0004-0000-0000-000002000000}"/>
    <hyperlink ref="C26" location="'3G'!D1" display="3G (classes de 3e hors prépa-métiers et hors SEGPA)" xr:uid="{00000000-0004-0000-0000-000003000000}"/>
    <hyperlink ref="C25" location="'2de'!D1" display="2de" xr:uid="{00000000-0004-0000-0000-000004000000}"/>
    <hyperlink ref="C31" location="SEGPA!D1" display="SEGPA" xr:uid="{00000000-0004-0000-0000-000005000000}"/>
    <hyperlink ref="C28" location="'Prépa-Métiers'!D1" display="Prépa-métiers" xr:uid="{00000000-0004-0000-0000-000006000000}"/>
    <hyperlink ref="C29" location="ULIS!D1" display="ULIS" xr:uid="{00000000-0004-0000-0000-000007000000}"/>
    <hyperlink ref="C30" location="UPE2A!D1" display="UPE2A" xr:uid="{00000000-0004-0000-0000-000008000000}"/>
    <hyperlink ref="C27" location="'3G avec PM'!D1" display="3G avec PM (classes de 3e, y compris 3e prépa-métiers)" xr:uid="{00000000-0004-0000-0000-000009000000}"/>
    <hyperlink ref="C34" location="'2GT EDS'!A1" display="EDS demandés en 2de GT pour la poursuite en 1re générale" xr:uid="{00000000-0004-0000-0000-00000A000000}"/>
    <hyperlink ref="C36" location="'1re EDS'!A1" display="EDS demandés en 1re pour la poursuite en terminale générale" xr:uid="{00000000-0004-0000-0000-00000B000000}"/>
    <hyperlink ref="C35" location="'2GT combinaisons'!A1" display="Combinaisons d'EDS demandés en 2de GT pour la poursuite en 1re générale" xr:uid="{00000000-0004-0000-0000-00000C000000}"/>
    <hyperlink ref="C37" location="'1re couples'!A1" display="Couples d'EDS demandés en 1re pour la poursuite en terminale générale" xr:uid="{00000000-0004-0000-0000-00000D000000}"/>
  </hyperlinks>
  <pageMargins left="0.6692913385826772" right="0.6692913385826772" top="0.39370078740157483" bottom="0.6692913385826772" header="0.39370078740157483" footer="0.6692913385826772"/>
  <pageSetup paperSize="9" scale="98" orientation="landscape" r:id="rId3"/>
  <drawing r:id="rId4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"/>
  <dimension ref="A1:BR123"/>
  <sheetViews>
    <sheetView workbookViewId="0">
      <pane xSplit="4" ySplit="4" topLeftCell="E5" activePane="bottomRight" state="frozen"/>
      <selection activeCell="H1" sqref="H1:J1048576"/>
      <selection pane="topRight" activeCell="H1" sqref="H1:J1048576"/>
      <selection pane="bottomLeft" activeCell="H1" sqref="H1:J1048576"/>
      <selection pane="bottomRight" activeCell="D1" sqref="D1"/>
    </sheetView>
  </sheetViews>
  <sheetFormatPr baseColWidth="10" defaultColWidth="11" defaultRowHeight="10.25"/>
  <cols>
    <col min="1" max="1" width="16.90625" style="21" hidden="1" customWidth="1"/>
    <col min="2" max="2" width="22.6328125" style="21" hidden="1" customWidth="1"/>
    <col min="3" max="3" width="13.26953125" style="21" hidden="1" customWidth="1"/>
    <col min="4" max="4" width="22" style="21" bestFit="1" customWidth="1"/>
    <col min="5" max="70" width="8.7265625" style="21" customWidth="1"/>
    <col min="71" max="71" width="11" style="21" customWidth="1"/>
    <col min="72" max="16384" width="11" style="21"/>
  </cols>
  <sheetData>
    <row r="1" spans="1:70" ht="11.95" customHeight="1">
      <c r="A1" s="55"/>
      <c r="B1" s="55"/>
      <c r="C1" s="54"/>
      <c r="D1" s="123" t="s">
        <v>1415</v>
      </c>
      <c r="E1" s="47" t="s">
        <v>0</v>
      </c>
      <c r="F1" s="48"/>
      <c r="G1" s="49"/>
      <c r="H1" s="48" t="s">
        <v>2030</v>
      </c>
      <c r="I1" s="48"/>
      <c r="J1" s="48"/>
      <c r="K1" s="104" t="s">
        <v>1</v>
      </c>
      <c r="L1" s="37"/>
      <c r="M1" s="37"/>
      <c r="N1" s="37"/>
      <c r="O1" s="37"/>
      <c r="P1" s="38"/>
      <c r="Q1" s="104" t="s">
        <v>1</v>
      </c>
      <c r="R1" s="37"/>
      <c r="S1" s="37"/>
      <c r="T1" s="37"/>
      <c r="U1" s="37"/>
      <c r="V1" s="38"/>
      <c r="W1" s="104" t="s">
        <v>1</v>
      </c>
      <c r="X1" s="37"/>
      <c r="Y1" s="37"/>
      <c r="Z1" s="37"/>
      <c r="AA1" s="37"/>
      <c r="AB1" s="38"/>
      <c r="AC1" s="104" t="s">
        <v>1</v>
      </c>
      <c r="AD1" s="37"/>
      <c r="AE1" s="37"/>
      <c r="AF1" s="37"/>
      <c r="AG1" s="37"/>
      <c r="AH1" s="38"/>
      <c r="AI1" s="104" t="s">
        <v>1</v>
      </c>
      <c r="AJ1" s="37"/>
      <c r="AK1" s="37"/>
      <c r="AL1" s="37"/>
      <c r="AM1" s="37"/>
      <c r="AN1" s="38"/>
      <c r="AO1" s="39" t="s">
        <v>2</v>
      </c>
      <c r="AP1" s="40"/>
      <c r="AQ1" s="40"/>
      <c r="AR1" s="40"/>
      <c r="AS1" s="40"/>
      <c r="AT1" s="41"/>
      <c r="AU1" s="39" t="s">
        <v>2</v>
      </c>
      <c r="AV1" s="40"/>
      <c r="AW1" s="40"/>
      <c r="AX1" s="40"/>
      <c r="AY1" s="40"/>
      <c r="AZ1" s="41"/>
      <c r="BA1" s="39" t="s">
        <v>2</v>
      </c>
      <c r="BB1" s="40"/>
      <c r="BC1" s="40"/>
      <c r="BD1" s="40"/>
      <c r="BE1" s="40"/>
      <c r="BF1" s="41"/>
      <c r="BG1" s="39" t="s">
        <v>2</v>
      </c>
      <c r="BH1" s="40"/>
      <c r="BI1" s="40"/>
      <c r="BJ1" s="40"/>
      <c r="BK1" s="40"/>
      <c r="BL1" s="41"/>
      <c r="BM1" s="39" t="s">
        <v>2</v>
      </c>
      <c r="BN1" s="40"/>
      <c r="BO1" s="40"/>
      <c r="BP1" s="40"/>
      <c r="BQ1" s="40"/>
      <c r="BR1" s="41"/>
    </row>
    <row r="2" spans="1:70" ht="10.75">
      <c r="A2" s="55"/>
      <c r="B2" s="55"/>
      <c r="C2" s="54"/>
      <c r="D2" s="61" t="s">
        <v>97</v>
      </c>
      <c r="E2" s="50"/>
      <c r="F2" s="51"/>
      <c r="G2" s="52"/>
      <c r="H2" s="50"/>
      <c r="I2" s="51"/>
      <c r="J2" s="52"/>
      <c r="K2" s="38" t="s">
        <v>3</v>
      </c>
      <c r="L2" s="42"/>
      <c r="M2" s="42"/>
      <c r="N2" s="42" t="s">
        <v>4</v>
      </c>
      <c r="O2" s="42"/>
      <c r="P2" s="42"/>
      <c r="Q2" s="42" t="s">
        <v>5</v>
      </c>
      <c r="R2" s="42"/>
      <c r="S2" s="42"/>
      <c r="T2" s="42" t="s">
        <v>6</v>
      </c>
      <c r="U2" s="42"/>
      <c r="V2" s="42"/>
      <c r="W2" s="42" t="s">
        <v>7</v>
      </c>
      <c r="X2" s="42"/>
      <c r="Y2" s="42"/>
      <c r="Z2" s="42" t="s">
        <v>8</v>
      </c>
      <c r="AA2" s="42"/>
      <c r="AB2" s="42"/>
      <c r="AC2" s="42" t="s">
        <v>9</v>
      </c>
      <c r="AD2" s="42"/>
      <c r="AE2" s="42"/>
      <c r="AF2" s="42" t="s">
        <v>10</v>
      </c>
      <c r="AG2" s="42"/>
      <c r="AH2" s="42"/>
      <c r="AI2" s="42" t="s">
        <v>11</v>
      </c>
      <c r="AJ2" s="42"/>
      <c r="AK2" s="42"/>
      <c r="AL2" s="42" t="s">
        <v>12</v>
      </c>
      <c r="AM2" s="42"/>
      <c r="AN2" s="42"/>
      <c r="AO2" s="43" t="s">
        <v>13</v>
      </c>
      <c r="AP2" s="43"/>
      <c r="AQ2" s="43"/>
      <c r="AR2" s="43" t="s">
        <v>14</v>
      </c>
      <c r="AS2" s="43"/>
      <c r="AT2" s="43"/>
      <c r="AU2" s="43" t="s">
        <v>15</v>
      </c>
      <c r="AV2" s="43"/>
      <c r="AW2" s="43"/>
      <c r="AX2" s="43" t="s">
        <v>16</v>
      </c>
      <c r="AY2" s="43"/>
      <c r="AZ2" s="43"/>
      <c r="BA2" s="43" t="s">
        <v>17</v>
      </c>
      <c r="BB2" s="43"/>
      <c r="BC2" s="43"/>
      <c r="BD2" s="43" t="s">
        <v>18</v>
      </c>
      <c r="BE2" s="43"/>
      <c r="BF2" s="43"/>
      <c r="BG2" s="43" t="s">
        <v>19</v>
      </c>
      <c r="BH2" s="43"/>
      <c r="BI2" s="43"/>
      <c r="BJ2" s="43" t="s">
        <v>20</v>
      </c>
      <c r="BK2" s="43"/>
      <c r="BL2" s="43"/>
      <c r="BM2" s="43" t="s">
        <v>21</v>
      </c>
      <c r="BN2" s="43"/>
      <c r="BO2" s="43"/>
      <c r="BP2" s="43" t="s">
        <v>22</v>
      </c>
      <c r="BQ2" s="43"/>
      <c r="BR2" s="43"/>
    </row>
    <row r="3" spans="1:70" ht="10.75">
      <c r="A3" s="55"/>
      <c r="B3" s="55"/>
      <c r="C3" s="55"/>
      <c r="D3" s="62" t="s">
        <v>2039</v>
      </c>
      <c r="E3" s="53" t="s">
        <v>23</v>
      </c>
      <c r="F3" s="53" t="s">
        <v>24</v>
      </c>
      <c r="G3" s="53" t="s">
        <v>25</v>
      </c>
      <c r="H3" s="53" t="s">
        <v>23</v>
      </c>
      <c r="I3" s="53" t="s">
        <v>24</v>
      </c>
      <c r="J3" s="53" t="s">
        <v>25</v>
      </c>
      <c r="K3" s="44" t="s">
        <v>23</v>
      </c>
      <c r="L3" s="44" t="s">
        <v>24</v>
      </c>
      <c r="M3" s="44" t="s">
        <v>25</v>
      </c>
      <c r="N3" s="44" t="s">
        <v>23</v>
      </c>
      <c r="O3" s="44" t="s">
        <v>24</v>
      </c>
      <c r="P3" s="44" t="s">
        <v>25</v>
      </c>
      <c r="Q3" s="44" t="s">
        <v>23</v>
      </c>
      <c r="R3" s="44" t="s">
        <v>24</v>
      </c>
      <c r="S3" s="44" t="s">
        <v>25</v>
      </c>
      <c r="T3" s="44" t="s">
        <v>23</v>
      </c>
      <c r="U3" s="44" t="s">
        <v>24</v>
      </c>
      <c r="V3" s="44" t="s">
        <v>25</v>
      </c>
      <c r="W3" s="44" t="s">
        <v>23</v>
      </c>
      <c r="X3" s="44" t="s">
        <v>24</v>
      </c>
      <c r="Y3" s="44" t="s">
        <v>25</v>
      </c>
      <c r="Z3" s="44" t="s">
        <v>23</v>
      </c>
      <c r="AA3" s="44" t="s">
        <v>24</v>
      </c>
      <c r="AB3" s="44" t="s">
        <v>25</v>
      </c>
      <c r="AC3" s="44" t="s">
        <v>23</v>
      </c>
      <c r="AD3" s="44" t="s">
        <v>24</v>
      </c>
      <c r="AE3" s="44" t="s">
        <v>25</v>
      </c>
      <c r="AF3" s="44" t="s">
        <v>23</v>
      </c>
      <c r="AG3" s="44" t="s">
        <v>24</v>
      </c>
      <c r="AH3" s="44" t="s">
        <v>25</v>
      </c>
      <c r="AI3" s="44" t="s">
        <v>23</v>
      </c>
      <c r="AJ3" s="44" t="s">
        <v>24</v>
      </c>
      <c r="AK3" s="44" t="s">
        <v>25</v>
      </c>
      <c r="AL3" s="44" t="s">
        <v>23</v>
      </c>
      <c r="AM3" s="44" t="s">
        <v>24</v>
      </c>
      <c r="AN3" s="44" t="s">
        <v>25</v>
      </c>
      <c r="AO3" s="45" t="s">
        <v>23</v>
      </c>
      <c r="AP3" s="45" t="s">
        <v>24</v>
      </c>
      <c r="AQ3" s="45" t="s">
        <v>25</v>
      </c>
      <c r="AR3" s="45" t="s">
        <v>23</v>
      </c>
      <c r="AS3" s="45" t="s">
        <v>24</v>
      </c>
      <c r="AT3" s="45" t="s">
        <v>25</v>
      </c>
      <c r="AU3" s="45" t="s">
        <v>23</v>
      </c>
      <c r="AV3" s="45" t="s">
        <v>24</v>
      </c>
      <c r="AW3" s="45" t="s">
        <v>25</v>
      </c>
      <c r="AX3" s="45" t="s">
        <v>23</v>
      </c>
      <c r="AY3" s="45" t="s">
        <v>24</v>
      </c>
      <c r="AZ3" s="45" t="s">
        <v>25</v>
      </c>
      <c r="BA3" s="45" t="s">
        <v>23</v>
      </c>
      <c r="BB3" s="45" t="s">
        <v>24</v>
      </c>
      <c r="BC3" s="45" t="s">
        <v>25</v>
      </c>
      <c r="BD3" s="45" t="s">
        <v>23</v>
      </c>
      <c r="BE3" s="45" t="s">
        <v>24</v>
      </c>
      <c r="BF3" s="45" t="s">
        <v>25</v>
      </c>
      <c r="BG3" s="45" t="s">
        <v>23</v>
      </c>
      <c r="BH3" s="45" t="s">
        <v>24</v>
      </c>
      <c r="BI3" s="45" t="s">
        <v>25</v>
      </c>
      <c r="BJ3" s="45" t="s">
        <v>23</v>
      </c>
      <c r="BK3" s="45" t="s">
        <v>24</v>
      </c>
      <c r="BL3" s="45" t="s">
        <v>25</v>
      </c>
      <c r="BM3" s="45" t="s">
        <v>23</v>
      </c>
      <c r="BN3" s="45" t="s">
        <v>24</v>
      </c>
      <c r="BO3" s="45" t="s">
        <v>25</v>
      </c>
      <c r="BP3" s="45" t="s">
        <v>23</v>
      </c>
      <c r="BQ3" s="45" t="s">
        <v>24</v>
      </c>
      <c r="BR3" s="45" t="s">
        <v>25</v>
      </c>
    </row>
    <row r="4" spans="1:70">
      <c r="A4" s="56" t="s">
        <v>136</v>
      </c>
      <c r="B4" s="56" t="s">
        <v>181</v>
      </c>
      <c r="C4" s="56" t="s">
        <v>208</v>
      </c>
      <c r="D4" s="57" t="s">
        <v>26</v>
      </c>
      <c r="E4" s="58" t="s">
        <v>27</v>
      </c>
      <c r="F4" s="58" t="s">
        <v>28</v>
      </c>
      <c r="G4" s="58" t="s">
        <v>29</v>
      </c>
      <c r="H4" s="58" t="s">
        <v>2031</v>
      </c>
      <c r="I4" s="58" t="s">
        <v>2032</v>
      </c>
      <c r="J4" s="58" t="s">
        <v>2033</v>
      </c>
      <c r="K4" s="59" t="s">
        <v>30</v>
      </c>
      <c r="L4" s="59" t="s">
        <v>31</v>
      </c>
      <c r="M4" s="59" t="s">
        <v>32</v>
      </c>
      <c r="N4" s="59" t="s">
        <v>33</v>
      </c>
      <c r="O4" s="59" t="s">
        <v>34</v>
      </c>
      <c r="P4" s="59" t="s">
        <v>35</v>
      </c>
      <c r="Q4" s="59" t="s">
        <v>36</v>
      </c>
      <c r="R4" s="59" t="s">
        <v>37</v>
      </c>
      <c r="S4" s="59" t="s">
        <v>38</v>
      </c>
      <c r="T4" s="59" t="s">
        <v>39</v>
      </c>
      <c r="U4" s="59" t="s">
        <v>40</v>
      </c>
      <c r="V4" s="59" t="s">
        <v>41</v>
      </c>
      <c r="W4" s="59" t="s">
        <v>42</v>
      </c>
      <c r="X4" s="59" t="s">
        <v>43</v>
      </c>
      <c r="Y4" s="59" t="s">
        <v>44</v>
      </c>
      <c r="Z4" s="59" t="s">
        <v>45</v>
      </c>
      <c r="AA4" s="59" t="s">
        <v>46</v>
      </c>
      <c r="AB4" s="59" t="s">
        <v>47</v>
      </c>
      <c r="AC4" s="59" t="s">
        <v>48</v>
      </c>
      <c r="AD4" s="59" t="s">
        <v>49</v>
      </c>
      <c r="AE4" s="59" t="s">
        <v>50</v>
      </c>
      <c r="AF4" s="59" t="s">
        <v>51</v>
      </c>
      <c r="AG4" s="59" t="s">
        <v>52</v>
      </c>
      <c r="AH4" s="59" t="s">
        <v>53</v>
      </c>
      <c r="AI4" s="59" t="s">
        <v>54</v>
      </c>
      <c r="AJ4" s="59" t="s">
        <v>55</v>
      </c>
      <c r="AK4" s="59" t="s">
        <v>56</v>
      </c>
      <c r="AL4" s="59" t="s">
        <v>57</v>
      </c>
      <c r="AM4" s="59" t="s">
        <v>58</v>
      </c>
      <c r="AN4" s="59" t="s">
        <v>59</v>
      </c>
      <c r="AO4" s="58" t="s">
        <v>60</v>
      </c>
      <c r="AP4" s="58" t="s">
        <v>61</v>
      </c>
      <c r="AQ4" s="58" t="s">
        <v>62</v>
      </c>
      <c r="AR4" s="58" t="s">
        <v>63</v>
      </c>
      <c r="AS4" s="58" t="s">
        <v>64</v>
      </c>
      <c r="AT4" s="58" t="s">
        <v>65</v>
      </c>
      <c r="AU4" s="58" t="s">
        <v>66</v>
      </c>
      <c r="AV4" s="58" t="s">
        <v>67</v>
      </c>
      <c r="AW4" s="58" t="s">
        <v>68</v>
      </c>
      <c r="AX4" s="58" t="s">
        <v>69</v>
      </c>
      <c r="AY4" s="58" t="s">
        <v>70</v>
      </c>
      <c r="AZ4" s="58" t="s">
        <v>71</v>
      </c>
      <c r="BA4" s="58" t="s">
        <v>72</v>
      </c>
      <c r="BB4" s="58" t="s">
        <v>73</v>
      </c>
      <c r="BC4" s="58" t="s">
        <v>74</v>
      </c>
      <c r="BD4" s="58" t="s">
        <v>75</v>
      </c>
      <c r="BE4" s="58" t="s">
        <v>76</v>
      </c>
      <c r="BF4" s="58" t="s">
        <v>77</v>
      </c>
      <c r="BG4" s="58" t="s">
        <v>78</v>
      </c>
      <c r="BH4" s="58" t="s">
        <v>79</v>
      </c>
      <c r="BI4" s="58" t="s">
        <v>80</v>
      </c>
      <c r="BJ4" s="58" t="s">
        <v>81</v>
      </c>
      <c r="BK4" s="58" t="s">
        <v>82</v>
      </c>
      <c r="BL4" s="58" t="s">
        <v>83</v>
      </c>
      <c r="BM4" s="58" t="s">
        <v>84</v>
      </c>
      <c r="BN4" s="58" t="s">
        <v>85</v>
      </c>
      <c r="BO4" s="58" t="s">
        <v>86</v>
      </c>
      <c r="BP4" s="58" t="s">
        <v>87</v>
      </c>
      <c r="BQ4" s="58" t="s">
        <v>88</v>
      </c>
      <c r="BR4" s="60" t="s">
        <v>89</v>
      </c>
    </row>
    <row r="5" spans="1:70" ht="11.85">
      <c r="A5" s="46" t="str">
        <f>IF(COUNTIFS(T_SEGPA[[#This Row],[Secteur]],"  *"),A4,T_SEGPA[[#This Row],[Secteur]])</f>
        <v>ACADEMIE DE CRETEIL</v>
      </c>
      <c r="B5" s="46" t="str">
        <f>IF(COUNTIFS(T_SEGPA[[#This Row],[Secteur]],"    *"),B4,T_SEGPA[[#This Row],[Secteur]])</f>
        <v>ACADEMIE DE CRETEIL</v>
      </c>
      <c r="C5" s="1" t="s">
        <v>209</v>
      </c>
      <c r="D5" s="1" t="s">
        <v>90</v>
      </c>
      <c r="E5" s="2">
        <v>532</v>
      </c>
      <c r="F5" s="2">
        <v>864</v>
      </c>
      <c r="G5" s="2">
        <v>1396</v>
      </c>
      <c r="H5" s="2">
        <v>1</v>
      </c>
      <c r="I5" s="2">
        <v>0</v>
      </c>
      <c r="J5" s="2">
        <v>1</v>
      </c>
      <c r="K5" s="2">
        <v>484</v>
      </c>
      <c r="L5" s="2">
        <v>794</v>
      </c>
      <c r="M5" s="2">
        <v>1278</v>
      </c>
      <c r="N5" s="3">
        <v>0.91165413533834583</v>
      </c>
      <c r="O5" s="3">
        <v>0.91898148148148151</v>
      </c>
      <c r="P5" s="3">
        <v>0.916189111747851</v>
      </c>
      <c r="Q5" s="2">
        <v>6</v>
      </c>
      <c r="R5" s="2">
        <v>3</v>
      </c>
      <c r="S5" s="2">
        <v>9</v>
      </c>
      <c r="T5" s="3">
        <v>1.2396694214876033E-2</v>
      </c>
      <c r="U5" s="3">
        <v>3.778337531486146E-3</v>
      </c>
      <c r="V5" s="3">
        <v>7.0422535211267607E-3</v>
      </c>
      <c r="W5" s="2">
        <v>478</v>
      </c>
      <c r="X5" s="2">
        <v>791</v>
      </c>
      <c r="Y5" s="2">
        <v>1269</v>
      </c>
      <c r="Z5" s="3">
        <v>0.98760330578512401</v>
      </c>
      <c r="AA5" s="3">
        <v>0.99622166246851385</v>
      </c>
      <c r="AB5" s="3">
        <v>0.99295774647887325</v>
      </c>
      <c r="AC5" s="2">
        <v>177</v>
      </c>
      <c r="AD5" s="2">
        <v>210</v>
      </c>
      <c r="AE5" s="2">
        <v>387</v>
      </c>
      <c r="AF5" s="3">
        <v>0.36570247933884298</v>
      </c>
      <c r="AG5" s="3">
        <v>0.26448362720403024</v>
      </c>
      <c r="AH5" s="3">
        <v>0.30281690140845069</v>
      </c>
      <c r="AI5" s="2">
        <v>301</v>
      </c>
      <c r="AJ5" s="2">
        <v>581</v>
      </c>
      <c r="AK5" s="2">
        <v>882</v>
      </c>
      <c r="AL5" s="3">
        <v>0.62190082644628097</v>
      </c>
      <c r="AM5" s="3">
        <v>0.73173803526448367</v>
      </c>
      <c r="AN5" s="3">
        <v>0.6901408450704225</v>
      </c>
      <c r="AO5" s="2">
        <v>445</v>
      </c>
      <c r="AP5" s="2">
        <v>742</v>
      </c>
      <c r="AQ5" s="2">
        <v>1187</v>
      </c>
      <c r="AR5" s="3">
        <v>0.83834586466165417</v>
      </c>
      <c r="AS5" s="3">
        <v>0.85879629629629628</v>
      </c>
      <c r="AT5" s="3">
        <v>0.85100286532951286</v>
      </c>
      <c r="AU5" s="2">
        <v>0</v>
      </c>
      <c r="AV5" s="2">
        <v>1</v>
      </c>
      <c r="AW5" s="2">
        <v>1</v>
      </c>
      <c r="AX5" s="3">
        <v>0</v>
      </c>
      <c r="AY5" s="3">
        <v>1.3477088948787063E-3</v>
      </c>
      <c r="AZ5" s="3">
        <v>8.4245998315080029E-4</v>
      </c>
      <c r="BA5" s="2">
        <v>445</v>
      </c>
      <c r="BB5" s="2">
        <v>741</v>
      </c>
      <c r="BC5" s="2">
        <v>1186</v>
      </c>
      <c r="BD5" s="3">
        <v>1</v>
      </c>
      <c r="BE5" s="3">
        <v>0.99865229110512133</v>
      </c>
      <c r="BF5" s="3">
        <v>0.9991575400168492</v>
      </c>
      <c r="BG5" s="2">
        <v>149</v>
      </c>
      <c r="BH5" s="2">
        <v>168</v>
      </c>
      <c r="BI5" s="2">
        <v>317</v>
      </c>
      <c r="BJ5" s="3">
        <v>0.33483146067415731</v>
      </c>
      <c r="BK5" s="3">
        <v>0.22641509433962265</v>
      </c>
      <c r="BL5" s="3">
        <v>0.26705981465880368</v>
      </c>
      <c r="BM5" s="2">
        <v>296</v>
      </c>
      <c r="BN5" s="2">
        <v>573</v>
      </c>
      <c r="BO5" s="2">
        <v>869</v>
      </c>
      <c r="BP5" s="3">
        <v>0.66516853932584274</v>
      </c>
      <c r="BQ5" s="3">
        <v>0.77223719676549862</v>
      </c>
      <c r="BR5" s="4">
        <v>0.73209772535804551</v>
      </c>
    </row>
    <row r="6" spans="1:70" ht="11.85">
      <c r="A6" s="46" t="str">
        <f>IF(COUNTIFS(T_SEGPA[[#This Row],[Secteur]],"  *"),A5,T_SEGPA[[#This Row],[Secteur]])</f>
        <v>SEINE-ET-MARNE</v>
      </c>
      <c r="B6" s="46" t="str">
        <f>IF(COUNTIFS(T_SEGPA[[#This Row],[Secteur]],"    *"),B5,T_SEGPA[[#This Row],[Secteur]])</f>
        <v>SEINE-ET-MARNE</v>
      </c>
      <c r="C6" s="1" t="s">
        <v>91</v>
      </c>
      <c r="D6" s="1" t="s">
        <v>91</v>
      </c>
      <c r="E6" s="2">
        <v>216</v>
      </c>
      <c r="F6" s="2">
        <v>308</v>
      </c>
      <c r="G6" s="2">
        <v>524</v>
      </c>
      <c r="H6" s="2">
        <v>1</v>
      </c>
      <c r="I6" s="2">
        <v>0</v>
      </c>
      <c r="J6" s="2">
        <v>1</v>
      </c>
      <c r="K6" s="2">
        <v>194</v>
      </c>
      <c r="L6" s="2">
        <v>290</v>
      </c>
      <c r="M6" s="2">
        <v>484</v>
      </c>
      <c r="N6" s="5">
        <v>0.90277777777777779</v>
      </c>
      <c r="O6" s="5">
        <v>0.94155844155844159</v>
      </c>
      <c r="P6" s="5">
        <v>0.92557251908396942</v>
      </c>
      <c r="Q6" s="2">
        <v>3</v>
      </c>
      <c r="R6" s="2">
        <v>0</v>
      </c>
      <c r="S6" s="2">
        <v>3</v>
      </c>
      <c r="T6" s="5">
        <v>1.5463917525773196E-2</v>
      </c>
      <c r="U6" s="5">
        <v>0</v>
      </c>
      <c r="V6" s="5">
        <v>6.1983471074380167E-3</v>
      </c>
      <c r="W6" s="2">
        <v>191</v>
      </c>
      <c r="X6" s="2">
        <v>290</v>
      </c>
      <c r="Y6" s="2">
        <v>481</v>
      </c>
      <c r="Z6" s="5">
        <v>0.98453608247422686</v>
      </c>
      <c r="AA6" s="5">
        <v>1</v>
      </c>
      <c r="AB6" s="5">
        <v>0.99380165289256195</v>
      </c>
      <c r="AC6" s="2">
        <v>51</v>
      </c>
      <c r="AD6" s="2">
        <v>43</v>
      </c>
      <c r="AE6" s="2">
        <v>94</v>
      </c>
      <c r="AF6" s="5">
        <v>0.26288659793814434</v>
      </c>
      <c r="AG6" s="5">
        <v>0.14827586206896551</v>
      </c>
      <c r="AH6" s="5">
        <v>0.19421487603305784</v>
      </c>
      <c r="AI6" s="2">
        <v>140</v>
      </c>
      <c r="AJ6" s="2">
        <v>247</v>
      </c>
      <c r="AK6" s="2">
        <v>387</v>
      </c>
      <c r="AL6" s="5">
        <v>0.72164948453608246</v>
      </c>
      <c r="AM6" s="5">
        <v>0.85172413793103452</v>
      </c>
      <c r="AN6" s="5">
        <v>0.79958677685950408</v>
      </c>
      <c r="AO6" s="2">
        <v>178</v>
      </c>
      <c r="AP6" s="2">
        <v>276</v>
      </c>
      <c r="AQ6" s="2">
        <v>454</v>
      </c>
      <c r="AR6" s="5">
        <v>0.82870370370370372</v>
      </c>
      <c r="AS6" s="5">
        <v>0.89610389610389607</v>
      </c>
      <c r="AT6" s="5">
        <v>0.86832061068702293</v>
      </c>
      <c r="AU6" s="2">
        <v>0</v>
      </c>
      <c r="AV6" s="2">
        <v>0</v>
      </c>
      <c r="AW6" s="2">
        <v>0</v>
      </c>
      <c r="AX6" s="5">
        <v>0</v>
      </c>
      <c r="AY6" s="5">
        <v>0</v>
      </c>
      <c r="AZ6" s="5">
        <v>0</v>
      </c>
      <c r="BA6" s="2">
        <v>178</v>
      </c>
      <c r="BB6" s="2">
        <v>276</v>
      </c>
      <c r="BC6" s="2">
        <v>454</v>
      </c>
      <c r="BD6" s="5">
        <v>1</v>
      </c>
      <c r="BE6" s="5">
        <v>1</v>
      </c>
      <c r="BF6" s="5">
        <v>1</v>
      </c>
      <c r="BG6" s="2">
        <v>45</v>
      </c>
      <c r="BH6" s="2">
        <v>37</v>
      </c>
      <c r="BI6" s="2">
        <v>82</v>
      </c>
      <c r="BJ6" s="5">
        <v>0.25280898876404495</v>
      </c>
      <c r="BK6" s="5">
        <v>0.13405797101449277</v>
      </c>
      <c r="BL6" s="5">
        <v>0.18061674008810572</v>
      </c>
      <c r="BM6" s="2">
        <v>133</v>
      </c>
      <c r="BN6" s="2">
        <v>239</v>
      </c>
      <c r="BO6" s="2">
        <v>372</v>
      </c>
      <c r="BP6" s="5">
        <v>0.7471910112359551</v>
      </c>
      <c r="BQ6" s="5">
        <v>0.86594202898550721</v>
      </c>
      <c r="BR6" s="6">
        <v>0.81938325991189431</v>
      </c>
    </row>
    <row r="7" spans="1:70" ht="11.85">
      <c r="A7" s="46" t="str">
        <f>IF(COUNTIFS(T_SEGPA[[#This Row],[Secteur]],"  *"),A6,T_SEGPA[[#This Row],[Secteur]])</f>
        <v>SEINE-ET-MARNE</v>
      </c>
      <c r="B7" s="46" t="str">
        <f>IF(COUNTIFS(T_SEGPA[[#This Row],[Secteur]],"    *"),B6,T_SEGPA[[#This Row],[Secteur]])</f>
        <v xml:space="preserve">   D01 - Chelles</v>
      </c>
      <c r="C7" s="1" t="s">
        <v>210</v>
      </c>
      <c r="D7" s="1" t="s">
        <v>211</v>
      </c>
      <c r="E7" s="2">
        <v>15</v>
      </c>
      <c r="F7" s="2">
        <v>17</v>
      </c>
      <c r="G7" s="2">
        <v>32</v>
      </c>
      <c r="H7" s="2">
        <v>0</v>
      </c>
      <c r="I7" s="2">
        <v>0</v>
      </c>
      <c r="J7" s="2">
        <v>0</v>
      </c>
      <c r="K7" s="2">
        <v>14</v>
      </c>
      <c r="L7" s="2">
        <v>16</v>
      </c>
      <c r="M7" s="2">
        <v>30</v>
      </c>
      <c r="N7" s="5">
        <v>0.93333333333333335</v>
      </c>
      <c r="O7" s="5">
        <v>0.94117647058823528</v>
      </c>
      <c r="P7" s="5">
        <v>0.9375</v>
      </c>
      <c r="Q7" s="2">
        <v>0</v>
      </c>
      <c r="R7" s="2">
        <v>0</v>
      </c>
      <c r="S7" s="2">
        <v>0</v>
      </c>
      <c r="T7" s="5">
        <v>0</v>
      </c>
      <c r="U7" s="5">
        <v>0</v>
      </c>
      <c r="V7" s="5">
        <v>0</v>
      </c>
      <c r="W7" s="2">
        <v>14</v>
      </c>
      <c r="X7" s="2">
        <v>16</v>
      </c>
      <c r="Y7" s="2">
        <v>30</v>
      </c>
      <c r="Z7" s="5">
        <v>1</v>
      </c>
      <c r="AA7" s="5">
        <v>1</v>
      </c>
      <c r="AB7" s="5">
        <v>1</v>
      </c>
      <c r="AC7" s="2">
        <v>6</v>
      </c>
      <c r="AD7" s="2">
        <v>3</v>
      </c>
      <c r="AE7" s="2">
        <v>9</v>
      </c>
      <c r="AF7" s="5">
        <v>0.42857142857142855</v>
      </c>
      <c r="AG7" s="5">
        <v>0.1875</v>
      </c>
      <c r="AH7" s="5">
        <v>0.3</v>
      </c>
      <c r="AI7" s="2">
        <v>8</v>
      </c>
      <c r="AJ7" s="2">
        <v>13</v>
      </c>
      <c r="AK7" s="2">
        <v>21</v>
      </c>
      <c r="AL7" s="5">
        <v>0.5714285714285714</v>
      </c>
      <c r="AM7" s="5">
        <v>0.8125</v>
      </c>
      <c r="AN7" s="5">
        <v>0.7</v>
      </c>
      <c r="AO7" s="2">
        <v>14</v>
      </c>
      <c r="AP7" s="2">
        <v>16</v>
      </c>
      <c r="AQ7" s="2">
        <v>30</v>
      </c>
      <c r="AR7" s="5">
        <v>0.93333333333333335</v>
      </c>
      <c r="AS7" s="5">
        <v>0.94117647058823528</v>
      </c>
      <c r="AT7" s="5">
        <v>0.9375</v>
      </c>
      <c r="AU7" s="2">
        <v>0</v>
      </c>
      <c r="AV7" s="2">
        <v>0</v>
      </c>
      <c r="AW7" s="2">
        <v>0</v>
      </c>
      <c r="AX7" s="5">
        <v>0</v>
      </c>
      <c r="AY7" s="5">
        <v>0</v>
      </c>
      <c r="AZ7" s="5">
        <v>0</v>
      </c>
      <c r="BA7" s="2">
        <v>14</v>
      </c>
      <c r="BB7" s="2">
        <v>16</v>
      </c>
      <c r="BC7" s="2">
        <v>30</v>
      </c>
      <c r="BD7" s="5">
        <v>1</v>
      </c>
      <c r="BE7" s="5">
        <v>1</v>
      </c>
      <c r="BF7" s="5">
        <v>1</v>
      </c>
      <c r="BG7" s="2">
        <v>5</v>
      </c>
      <c r="BH7" s="2">
        <v>3</v>
      </c>
      <c r="BI7" s="2">
        <v>8</v>
      </c>
      <c r="BJ7" s="5">
        <v>0.35714285714285715</v>
      </c>
      <c r="BK7" s="5">
        <v>0.1875</v>
      </c>
      <c r="BL7" s="5">
        <v>0.26666666666666666</v>
      </c>
      <c r="BM7" s="2">
        <v>9</v>
      </c>
      <c r="BN7" s="2">
        <v>13</v>
      </c>
      <c r="BO7" s="2">
        <v>22</v>
      </c>
      <c r="BP7" s="5">
        <v>0.6428571428571429</v>
      </c>
      <c r="BQ7" s="5">
        <v>0.8125</v>
      </c>
      <c r="BR7" s="6">
        <v>0.73333333333333328</v>
      </c>
    </row>
    <row r="8" spans="1:70" ht="11.85">
      <c r="A8" s="99" t="str">
        <f>IF(COUNTIFS(T_SEGPA[[#This Row],[Secteur]],"  *"),A7,T_SEGPA[[#This Row],[Secteur]])</f>
        <v>SEINE-ET-MARNE</v>
      </c>
      <c r="B8" s="99" t="str">
        <f>IF(COUNTIFS(T_SEGPA[[#This Row],[Secteur]],"    *"),B7,T_SEGPA[[#This Row],[Secteur]])</f>
        <v xml:space="preserve">   D01 - Chelles</v>
      </c>
      <c r="C8" s="100" t="s">
        <v>222</v>
      </c>
      <c r="D8" s="100" t="s">
        <v>223</v>
      </c>
      <c r="E8" s="101">
        <v>6</v>
      </c>
      <c r="F8" s="101">
        <v>9</v>
      </c>
      <c r="G8" s="101">
        <v>15</v>
      </c>
      <c r="H8" s="101">
        <v>0</v>
      </c>
      <c r="I8" s="101">
        <v>0</v>
      </c>
      <c r="J8" s="101">
        <v>0</v>
      </c>
      <c r="K8" s="101">
        <v>6</v>
      </c>
      <c r="L8" s="101">
        <v>9</v>
      </c>
      <c r="M8" s="101">
        <v>15</v>
      </c>
      <c r="N8" s="102">
        <v>1</v>
      </c>
      <c r="O8" s="102">
        <v>1</v>
      </c>
      <c r="P8" s="102">
        <v>1</v>
      </c>
      <c r="Q8" s="101">
        <v>0</v>
      </c>
      <c r="R8" s="101">
        <v>0</v>
      </c>
      <c r="S8" s="101">
        <v>0</v>
      </c>
      <c r="T8" s="102">
        <v>0</v>
      </c>
      <c r="U8" s="102">
        <v>0</v>
      </c>
      <c r="V8" s="102">
        <v>0</v>
      </c>
      <c r="W8" s="101">
        <v>6</v>
      </c>
      <c r="X8" s="101">
        <v>9</v>
      </c>
      <c r="Y8" s="101">
        <v>15</v>
      </c>
      <c r="Z8" s="102">
        <v>1</v>
      </c>
      <c r="AA8" s="102">
        <v>1</v>
      </c>
      <c r="AB8" s="102">
        <v>1</v>
      </c>
      <c r="AC8" s="101">
        <v>3</v>
      </c>
      <c r="AD8" s="101">
        <v>1</v>
      </c>
      <c r="AE8" s="101">
        <v>4</v>
      </c>
      <c r="AF8" s="102">
        <v>0.5</v>
      </c>
      <c r="AG8" s="102">
        <v>0.1111111111111111</v>
      </c>
      <c r="AH8" s="102">
        <v>0.26666666666666666</v>
      </c>
      <c r="AI8" s="101">
        <v>3</v>
      </c>
      <c r="AJ8" s="101">
        <v>8</v>
      </c>
      <c r="AK8" s="101">
        <v>11</v>
      </c>
      <c r="AL8" s="102">
        <v>0.5</v>
      </c>
      <c r="AM8" s="102">
        <v>0.88888888888888884</v>
      </c>
      <c r="AN8" s="102">
        <v>0.73333333333333328</v>
      </c>
      <c r="AO8" s="101">
        <v>6</v>
      </c>
      <c r="AP8" s="101">
        <v>9</v>
      </c>
      <c r="AQ8" s="101">
        <v>15</v>
      </c>
      <c r="AR8" s="102">
        <v>1</v>
      </c>
      <c r="AS8" s="102">
        <v>1</v>
      </c>
      <c r="AT8" s="102">
        <v>1</v>
      </c>
      <c r="AU8" s="101">
        <v>0</v>
      </c>
      <c r="AV8" s="101">
        <v>0</v>
      </c>
      <c r="AW8" s="101">
        <v>0</v>
      </c>
      <c r="AX8" s="102">
        <v>0</v>
      </c>
      <c r="AY8" s="102">
        <v>0</v>
      </c>
      <c r="AZ8" s="102">
        <v>0</v>
      </c>
      <c r="BA8" s="101">
        <v>6</v>
      </c>
      <c r="BB8" s="101">
        <v>9</v>
      </c>
      <c r="BC8" s="101">
        <v>15</v>
      </c>
      <c r="BD8" s="102">
        <v>1</v>
      </c>
      <c r="BE8" s="102">
        <v>1</v>
      </c>
      <c r="BF8" s="102">
        <v>1</v>
      </c>
      <c r="BG8" s="101">
        <v>2</v>
      </c>
      <c r="BH8" s="101">
        <v>1</v>
      </c>
      <c r="BI8" s="101">
        <v>3</v>
      </c>
      <c r="BJ8" s="102">
        <v>0.33333333333333331</v>
      </c>
      <c r="BK8" s="102">
        <v>0.1111111111111111</v>
      </c>
      <c r="BL8" s="102">
        <v>0.2</v>
      </c>
      <c r="BM8" s="101">
        <v>4</v>
      </c>
      <c r="BN8" s="101">
        <v>8</v>
      </c>
      <c r="BO8" s="101">
        <v>12</v>
      </c>
      <c r="BP8" s="102">
        <v>0.66666666666666663</v>
      </c>
      <c r="BQ8" s="102">
        <v>0.88888888888888884</v>
      </c>
      <c r="BR8" s="103">
        <v>0.8</v>
      </c>
    </row>
    <row r="9" spans="1:70" ht="11.85">
      <c r="A9" s="99" t="str">
        <f>IF(COUNTIFS(T_SEGPA[[#This Row],[Secteur]],"  *"),A8,T_SEGPA[[#This Row],[Secteur]])</f>
        <v>SEINE-ET-MARNE</v>
      </c>
      <c r="B9" s="99" t="str">
        <f>IF(COUNTIFS(T_SEGPA[[#This Row],[Secteur]],"    *"),B8,T_SEGPA[[#This Row],[Secteur]])</f>
        <v xml:space="preserve">   D01 - Chelles</v>
      </c>
      <c r="C9" s="100" t="s">
        <v>224</v>
      </c>
      <c r="D9" s="100" t="s">
        <v>225</v>
      </c>
      <c r="E9" s="101">
        <v>9</v>
      </c>
      <c r="F9" s="101">
        <v>8</v>
      </c>
      <c r="G9" s="101">
        <v>17</v>
      </c>
      <c r="H9" s="101">
        <v>0</v>
      </c>
      <c r="I9" s="101">
        <v>0</v>
      </c>
      <c r="J9" s="101">
        <v>0</v>
      </c>
      <c r="K9" s="101">
        <v>8</v>
      </c>
      <c r="L9" s="101">
        <v>7</v>
      </c>
      <c r="M9" s="101">
        <v>15</v>
      </c>
      <c r="N9" s="102">
        <v>0.88888888888888884</v>
      </c>
      <c r="O9" s="102">
        <v>0.875</v>
      </c>
      <c r="P9" s="102">
        <v>0.88235294117647056</v>
      </c>
      <c r="Q9" s="101">
        <v>0</v>
      </c>
      <c r="R9" s="101">
        <v>0</v>
      </c>
      <c r="S9" s="101">
        <v>0</v>
      </c>
      <c r="T9" s="102">
        <v>0</v>
      </c>
      <c r="U9" s="102">
        <v>0</v>
      </c>
      <c r="V9" s="102">
        <v>0</v>
      </c>
      <c r="W9" s="101">
        <v>8</v>
      </c>
      <c r="X9" s="101">
        <v>7</v>
      </c>
      <c r="Y9" s="101">
        <v>15</v>
      </c>
      <c r="Z9" s="102">
        <v>1</v>
      </c>
      <c r="AA9" s="102">
        <v>1</v>
      </c>
      <c r="AB9" s="102">
        <v>1</v>
      </c>
      <c r="AC9" s="101">
        <v>3</v>
      </c>
      <c r="AD9" s="101">
        <v>2</v>
      </c>
      <c r="AE9" s="101">
        <v>5</v>
      </c>
      <c r="AF9" s="102">
        <v>0.375</v>
      </c>
      <c r="AG9" s="102">
        <v>0.2857142857142857</v>
      </c>
      <c r="AH9" s="102">
        <v>0.33333333333333331</v>
      </c>
      <c r="AI9" s="101">
        <v>5</v>
      </c>
      <c r="AJ9" s="101">
        <v>5</v>
      </c>
      <c r="AK9" s="101">
        <v>10</v>
      </c>
      <c r="AL9" s="102">
        <v>0.625</v>
      </c>
      <c r="AM9" s="102">
        <v>0.7142857142857143</v>
      </c>
      <c r="AN9" s="102">
        <v>0.66666666666666663</v>
      </c>
      <c r="AO9" s="101">
        <v>8</v>
      </c>
      <c r="AP9" s="101">
        <v>7</v>
      </c>
      <c r="AQ9" s="101">
        <v>15</v>
      </c>
      <c r="AR9" s="102">
        <v>0.88888888888888884</v>
      </c>
      <c r="AS9" s="102">
        <v>0.875</v>
      </c>
      <c r="AT9" s="102">
        <v>0.88235294117647056</v>
      </c>
      <c r="AU9" s="101">
        <v>0</v>
      </c>
      <c r="AV9" s="101">
        <v>0</v>
      </c>
      <c r="AW9" s="101">
        <v>0</v>
      </c>
      <c r="AX9" s="102">
        <v>0</v>
      </c>
      <c r="AY9" s="102">
        <v>0</v>
      </c>
      <c r="AZ9" s="102">
        <v>0</v>
      </c>
      <c r="BA9" s="101">
        <v>8</v>
      </c>
      <c r="BB9" s="101">
        <v>7</v>
      </c>
      <c r="BC9" s="101">
        <v>15</v>
      </c>
      <c r="BD9" s="102">
        <v>1</v>
      </c>
      <c r="BE9" s="102">
        <v>1</v>
      </c>
      <c r="BF9" s="102">
        <v>1</v>
      </c>
      <c r="BG9" s="101">
        <v>3</v>
      </c>
      <c r="BH9" s="101">
        <v>2</v>
      </c>
      <c r="BI9" s="101">
        <v>5</v>
      </c>
      <c r="BJ9" s="102">
        <v>0.375</v>
      </c>
      <c r="BK9" s="102">
        <v>0.2857142857142857</v>
      </c>
      <c r="BL9" s="102">
        <v>0.33333333333333331</v>
      </c>
      <c r="BM9" s="101">
        <v>5</v>
      </c>
      <c r="BN9" s="101">
        <v>5</v>
      </c>
      <c r="BO9" s="101">
        <v>10</v>
      </c>
      <c r="BP9" s="102">
        <v>0.625</v>
      </c>
      <c r="BQ9" s="102">
        <v>0.7142857142857143</v>
      </c>
      <c r="BR9" s="103">
        <v>0.66666666666666663</v>
      </c>
    </row>
    <row r="10" spans="1:70" ht="11.85">
      <c r="A10" s="99" t="str">
        <f>IF(COUNTIFS(T_SEGPA[[#This Row],[Secteur]],"  *"),A9,T_SEGPA[[#This Row],[Secteur]])</f>
        <v>SEINE-ET-MARNE</v>
      </c>
      <c r="B10" s="99" t="str">
        <f>IF(COUNTIFS(T_SEGPA[[#This Row],[Secteur]],"    *"),B9,T_SEGPA[[#This Row],[Secteur]])</f>
        <v xml:space="preserve">   D02 - Mitry-Mory</v>
      </c>
      <c r="C10" s="100" t="s">
        <v>228</v>
      </c>
      <c r="D10" s="100" t="s">
        <v>229</v>
      </c>
      <c r="E10" s="101">
        <v>14</v>
      </c>
      <c r="F10" s="101">
        <v>14</v>
      </c>
      <c r="G10" s="101">
        <v>28</v>
      </c>
      <c r="H10" s="101">
        <v>0</v>
      </c>
      <c r="I10" s="101">
        <v>0</v>
      </c>
      <c r="J10" s="101">
        <v>0</v>
      </c>
      <c r="K10" s="101">
        <v>14</v>
      </c>
      <c r="L10" s="101">
        <v>14</v>
      </c>
      <c r="M10" s="101">
        <v>28</v>
      </c>
      <c r="N10" s="102">
        <v>1</v>
      </c>
      <c r="O10" s="102">
        <v>1</v>
      </c>
      <c r="P10" s="102">
        <v>1</v>
      </c>
      <c r="Q10" s="101">
        <v>0</v>
      </c>
      <c r="R10" s="101">
        <v>0</v>
      </c>
      <c r="S10" s="101">
        <v>0</v>
      </c>
      <c r="T10" s="102">
        <v>0</v>
      </c>
      <c r="U10" s="102">
        <v>0</v>
      </c>
      <c r="V10" s="102">
        <v>0</v>
      </c>
      <c r="W10" s="101">
        <v>14</v>
      </c>
      <c r="X10" s="101">
        <v>14</v>
      </c>
      <c r="Y10" s="101">
        <v>28</v>
      </c>
      <c r="Z10" s="102">
        <v>1</v>
      </c>
      <c r="AA10" s="102">
        <v>1</v>
      </c>
      <c r="AB10" s="102">
        <v>1</v>
      </c>
      <c r="AC10" s="101">
        <v>3</v>
      </c>
      <c r="AD10" s="101">
        <v>2</v>
      </c>
      <c r="AE10" s="101">
        <v>5</v>
      </c>
      <c r="AF10" s="102">
        <v>0.21428571428571427</v>
      </c>
      <c r="AG10" s="102">
        <v>0.14285714285714285</v>
      </c>
      <c r="AH10" s="102">
        <v>0.17857142857142858</v>
      </c>
      <c r="AI10" s="101">
        <v>11</v>
      </c>
      <c r="AJ10" s="101">
        <v>12</v>
      </c>
      <c r="AK10" s="101">
        <v>23</v>
      </c>
      <c r="AL10" s="102">
        <v>0.7857142857142857</v>
      </c>
      <c r="AM10" s="102">
        <v>0.8571428571428571</v>
      </c>
      <c r="AN10" s="102">
        <v>0.8214285714285714</v>
      </c>
      <c r="AO10" s="101">
        <v>14</v>
      </c>
      <c r="AP10" s="101">
        <v>14</v>
      </c>
      <c r="AQ10" s="101">
        <v>28</v>
      </c>
      <c r="AR10" s="102">
        <v>1</v>
      </c>
      <c r="AS10" s="102">
        <v>1</v>
      </c>
      <c r="AT10" s="102">
        <v>1</v>
      </c>
      <c r="AU10" s="101">
        <v>0</v>
      </c>
      <c r="AV10" s="101">
        <v>0</v>
      </c>
      <c r="AW10" s="101">
        <v>0</v>
      </c>
      <c r="AX10" s="102">
        <v>0</v>
      </c>
      <c r="AY10" s="102">
        <v>0</v>
      </c>
      <c r="AZ10" s="102">
        <v>0</v>
      </c>
      <c r="BA10" s="101">
        <v>14</v>
      </c>
      <c r="BB10" s="101">
        <v>14</v>
      </c>
      <c r="BC10" s="101">
        <v>28</v>
      </c>
      <c r="BD10" s="102">
        <v>1</v>
      </c>
      <c r="BE10" s="102">
        <v>1</v>
      </c>
      <c r="BF10" s="102">
        <v>1</v>
      </c>
      <c r="BG10" s="101">
        <v>3</v>
      </c>
      <c r="BH10" s="101">
        <v>2</v>
      </c>
      <c r="BI10" s="101">
        <v>5</v>
      </c>
      <c r="BJ10" s="102">
        <v>0.21428571428571427</v>
      </c>
      <c r="BK10" s="102">
        <v>0.14285714285714285</v>
      </c>
      <c r="BL10" s="102">
        <v>0.17857142857142858</v>
      </c>
      <c r="BM10" s="101">
        <v>11</v>
      </c>
      <c r="BN10" s="101">
        <v>12</v>
      </c>
      <c r="BO10" s="101">
        <v>23</v>
      </c>
      <c r="BP10" s="102">
        <v>0.7857142857142857</v>
      </c>
      <c r="BQ10" s="102">
        <v>0.8571428571428571</v>
      </c>
      <c r="BR10" s="103">
        <v>0.8214285714285714</v>
      </c>
    </row>
    <row r="11" spans="1:70" ht="11.85">
      <c r="A11" s="99" t="str">
        <f>IF(COUNTIFS(T_SEGPA[[#This Row],[Secteur]],"  *"),A10,T_SEGPA[[#This Row],[Secteur]])</f>
        <v>SEINE-ET-MARNE</v>
      </c>
      <c r="B11" s="99" t="str">
        <f>IF(COUNTIFS(T_SEGPA[[#This Row],[Secteur]],"    *"),B10,T_SEGPA[[#This Row],[Secteur]])</f>
        <v xml:space="preserve">   D02 - Mitry-Mory</v>
      </c>
      <c r="C11" s="100" t="s">
        <v>232</v>
      </c>
      <c r="D11" s="100" t="s">
        <v>233</v>
      </c>
      <c r="E11" s="101">
        <v>6</v>
      </c>
      <c r="F11" s="101">
        <v>6</v>
      </c>
      <c r="G11" s="101">
        <v>12</v>
      </c>
      <c r="H11" s="101">
        <v>0</v>
      </c>
      <c r="I11" s="101">
        <v>0</v>
      </c>
      <c r="J11" s="101">
        <v>0</v>
      </c>
      <c r="K11" s="101">
        <v>6</v>
      </c>
      <c r="L11" s="101">
        <v>6</v>
      </c>
      <c r="M11" s="101">
        <v>12</v>
      </c>
      <c r="N11" s="102">
        <v>1</v>
      </c>
      <c r="O11" s="102">
        <v>1</v>
      </c>
      <c r="P11" s="102">
        <v>1</v>
      </c>
      <c r="Q11" s="101">
        <v>0</v>
      </c>
      <c r="R11" s="101">
        <v>0</v>
      </c>
      <c r="S11" s="101">
        <v>0</v>
      </c>
      <c r="T11" s="102">
        <v>0</v>
      </c>
      <c r="U11" s="102">
        <v>0</v>
      </c>
      <c r="V11" s="102">
        <v>0</v>
      </c>
      <c r="W11" s="101">
        <v>6</v>
      </c>
      <c r="X11" s="101">
        <v>6</v>
      </c>
      <c r="Y11" s="101">
        <v>12</v>
      </c>
      <c r="Z11" s="102">
        <v>1</v>
      </c>
      <c r="AA11" s="102">
        <v>1</v>
      </c>
      <c r="AB11" s="102">
        <v>1</v>
      </c>
      <c r="AC11" s="101">
        <v>3</v>
      </c>
      <c r="AD11" s="101">
        <v>2</v>
      </c>
      <c r="AE11" s="101">
        <v>5</v>
      </c>
      <c r="AF11" s="102">
        <v>0.5</v>
      </c>
      <c r="AG11" s="102">
        <v>0.33333333333333331</v>
      </c>
      <c r="AH11" s="102">
        <v>0.41666666666666669</v>
      </c>
      <c r="AI11" s="101">
        <v>3</v>
      </c>
      <c r="AJ11" s="101">
        <v>4</v>
      </c>
      <c r="AK11" s="101">
        <v>7</v>
      </c>
      <c r="AL11" s="102">
        <v>0.5</v>
      </c>
      <c r="AM11" s="102">
        <v>0.66666666666666663</v>
      </c>
      <c r="AN11" s="102">
        <v>0.58333333333333337</v>
      </c>
      <c r="AO11" s="101">
        <v>6</v>
      </c>
      <c r="AP11" s="101">
        <v>6</v>
      </c>
      <c r="AQ11" s="101">
        <v>12</v>
      </c>
      <c r="AR11" s="102">
        <v>1</v>
      </c>
      <c r="AS11" s="102">
        <v>1</v>
      </c>
      <c r="AT11" s="102">
        <v>1</v>
      </c>
      <c r="AU11" s="101">
        <v>0</v>
      </c>
      <c r="AV11" s="101">
        <v>0</v>
      </c>
      <c r="AW11" s="101">
        <v>0</v>
      </c>
      <c r="AX11" s="102">
        <v>0</v>
      </c>
      <c r="AY11" s="102">
        <v>0</v>
      </c>
      <c r="AZ11" s="102">
        <v>0</v>
      </c>
      <c r="BA11" s="101">
        <v>6</v>
      </c>
      <c r="BB11" s="101">
        <v>6</v>
      </c>
      <c r="BC11" s="101">
        <v>12</v>
      </c>
      <c r="BD11" s="102">
        <v>1</v>
      </c>
      <c r="BE11" s="102">
        <v>1</v>
      </c>
      <c r="BF11" s="102">
        <v>1</v>
      </c>
      <c r="BG11" s="101">
        <v>3</v>
      </c>
      <c r="BH11" s="101">
        <v>2</v>
      </c>
      <c r="BI11" s="101">
        <v>5</v>
      </c>
      <c r="BJ11" s="102">
        <v>0.5</v>
      </c>
      <c r="BK11" s="102">
        <v>0.33333333333333331</v>
      </c>
      <c r="BL11" s="102">
        <v>0.41666666666666669</v>
      </c>
      <c r="BM11" s="101">
        <v>3</v>
      </c>
      <c r="BN11" s="101">
        <v>4</v>
      </c>
      <c r="BO11" s="101">
        <v>7</v>
      </c>
      <c r="BP11" s="102">
        <v>0.5</v>
      </c>
      <c r="BQ11" s="102">
        <v>0.66666666666666663</v>
      </c>
      <c r="BR11" s="103">
        <v>0.58333333333333337</v>
      </c>
    </row>
    <row r="12" spans="1:70" ht="11.85">
      <c r="A12" s="99" t="str">
        <f>IF(COUNTIFS(T_SEGPA[[#This Row],[Secteur]],"  *"),A11,T_SEGPA[[#This Row],[Secteur]])</f>
        <v>SEINE-ET-MARNE</v>
      </c>
      <c r="B12" s="99" t="str">
        <f>IF(COUNTIFS(T_SEGPA[[#This Row],[Secteur]],"    *"),B11,T_SEGPA[[#This Row],[Secteur]])</f>
        <v xml:space="preserve">   D02 - Mitry-Mory</v>
      </c>
      <c r="C12" s="100" t="s">
        <v>240</v>
      </c>
      <c r="D12" s="100" t="s">
        <v>241</v>
      </c>
      <c r="E12" s="101">
        <v>8</v>
      </c>
      <c r="F12" s="101">
        <v>8</v>
      </c>
      <c r="G12" s="101">
        <v>16</v>
      </c>
      <c r="H12" s="101">
        <v>0</v>
      </c>
      <c r="I12" s="101">
        <v>0</v>
      </c>
      <c r="J12" s="101">
        <v>0</v>
      </c>
      <c r="K12" s="101">
        <v>8</v>
      </c>
      <c r="L12" s="101">
        <v>8</v>
      </c>
      <c r="M12" s="101">
        <v>16</v>
      </c>
      <c r="N12" s="102">
        <v>1</v>
      </c>
      <c r="O12" s="102">
        <v>1</v>
      </c>
      <c r="P12" s="102">
        <v>1</v>
      </c>
      <c r="Q12" s="101">
        <v>0</v>
      </c>
      <c r="R12" s="101">
        <v>0</v>
      </c>
      <c r="S12" s="101">
        <v>0</v>
      </c>
      <c r="T12" s="102">
        <v>0</v>
      </c>
      <c r="U12" s="102">
        <v>0</v>
      </c>
      <c r="V12" s="102">
        <v>0</v>
      </c>
      <c r="W12" s="101">
        <v>8</v>
      </c>
      <c r="X12" s="101">
        <v>8</v>
      </c>
      <c r="Y12" s="101">
        <v>16</v>
      </c>
      <c r="Z12" s="102">
        <v>1</v>
      </c>
      <c r="AA12" s="102">
        <v>1</v>
      </c>
      <c r="AB12" s="102">
        <v>1</v>
      </c>
      <c r="AC12" s="101">
        <v>0</v>
      </c>
      <c r="AD12" s="101">
        <v>0</v>
      </c>
      <c r="AE12" s="101">
        <v>0</v>
      </c>
      <c r="AF12" s="102">
        <v>0</v>
      </c>
      <c r="AG12" s="102">
        <v>0</v>
      </c>
      <c r="AH12" s="102">
        <v>0</v>
      </c>
      <c r="AI12" s="101">
        <v>8</v>
      </c>
      <c r="AJ12" s="101">
        <v>8</v>
      </c>
      <c r="AK12" s="101">
        <v>16</v>
      </c>
      <c r="AL12" s="102">
        <v>1</v>
      </c>
      <c r="AM12" s="102">
        <v>1</v>
      </c>
      <c r="AN12" s="102">
        <v>1</v>
      </c>
      <c r="AO12" s="101">
        <v>8</v>
      </c>
      <c r="AP12" s="101">
        <v>8</v>
      </c>
      <c r="AQ12" s="101">
        <v>16</v>
      </c>
      <c r="AR12" s="102">
        <v>1</v>
      </c>
      <c r="AS12" s="102">
        <v>1</v>
      </c>
      <c r="AT12" s="102">
        <v>1</v>
      </c>
      <c r="AU12" s="101">
        <v>0</v>
      </c>
      <c r="AV12" s="101">
        <v>0</v>
      </c>
      <c r="AW12" s="101">
        <v>0</v>
      </c>
      <c r="AX12" s="102">
        <v>0</v>
      </c>
      <c r="AY12" s="102">
        <v>0</v>
      </c>
      <c r="AZ12" s="102">
        <v>0</v>
      </c>
      <c r="BA12" s="101">
        <v>8</v>
      </c>
      <c r="BB12" s="101">
        <v>8</v>
      </c>
      <c r="BC12" s="101">
        <v>16</v>
      </c>
      <c r="BD12" s="102">
        <v>1</v>
      </c>
      <c r="BE12" s="102">
        <v>1</v>
      </c>
      <c r="BF12" s="102">
        <v>1</v>
      </c>
      <c r="BG12" s="101">
        <v>0</v>
      </c>
      <c r="BH12" s="101">
        <v>0</v>
      </c>
      <c r="BI12" s="101">
        <v>0</v>
      </c>
      <c r="BJ12" s="102">
        <v>0</v>
      </c>
      <c r="BK12" s="102">
        <v>0</v>
      </c>
      <c r="BL12" s="102">
        <v>0</v>
      </c>
      <c r="BM12" s="101">
        <v>8</v>
      </c>
      <c r="BN12" s="101">
        <v>8</v>
      </c>
      <c r="BO12" s="101">
        <v>16</v>
      </c>
      <c r="BP12" s="102">
        <v>1</v>
      </c>
      <c r="BQ12" s="102">
        <v>1</v>
      </c>
      <c r="BR12" s="103">
        <v>1</v>
      </c>
    </row>
    <row r="13" spans="1:70" ht="11.85">
      <c r="A13" s="99" t="str">
        <f>IF(COUNTIFS(T_SEGPA[[#This Row],[Secteur]],"  *"),A12,T_SEGPA[[#This Row],[Secteur]])</f>
        <v>SEINE-ET-MARNE</v>
      </c>
      <c r="B13" s="99" t="str">
        <f>IF(COUNTIFS(T_SEGPA[[#This Row],[Secteur]],"    *"),B12,T_SEGPA[[#This Row],[Secteur]])</f>
        <v xml:space="preserve">   D03 - Meaux</v>
      </c>
      <c r="C13" s="100" t="s">
        <v>249</v>
      </c>
      <c r="D13" s="100" t="s">
        <v>250</v>
      </c>
      <c r="E13" s="101">
        <v>25</v>
      </c>
      <c r="F13" s="101">
        <v>66</v>
      </c>
      <c r="G13" s="101">
        <v>91</v>
      </c>
      <c r="H13" s="101">
        <v>1</v>
      </c>
      <c r="I13" s="101">
        <v>0</v>
      </c>
      <c r="J13" s="101">
        <v>1</v>
      </c>
      <c r="K13" s="101">
        <v>24</v>
      </c>
      <c r="L13" s="101">
        <v>64</v>
      </c>
      <c r="M13" s="101">
        <v>88</v>
      </c>
      <c r="N13" s="102">
        <v>1</v>
      </c>
      <c r="O13" s="102">
        <v>0.96969696969696972</v>
      </c>
      <c r="P13" s="102">
        <v>0.97802197802197799</v>
      </c>
      <c r="Q13" s="101">
        <v>0</v>
      </c>
      <c r="R13" s="101">
        <v>0</v>
      </c>
      <c r="S13" s="101">
        <v>0</v>
      </c>
      <c r="T13" s="102">
        <v>0</v>
      </c>
      <c r="U13" s="102">
        <v>0</v>
      </c>
      <c r="V13" s="102">
        <v>0</v>
      </c>
      <c r="W13" s="101">
        <v>24</v>
      </c>
      <c r="X13" s="101">
        <v>64</v>
      </c>
      <c r="Y13" s="101">
        <v>88</v>
      </c>
      <c r="Z13" s="102">
        <v>1</v>
      </c>
      <c r="AA13" s="102">
        <v>1</v>
      </c>
      <c r="AB13" s="102">
        <v>1</v>
      </c>
      <c r="AC13" s="101">
        <v>4</v>
      </c>
      <c r="AD13" s="101">
        <v>10</v>
      </c>
      <c r="AE13" s="101">
        <v>14</v>
      </c>
      <c r="AF13" s="102">
        <v>0.16666666666666666</v>
      </c>
      <c r="AG13" s="102">
        <v>0.15625</v>
      </c>
      <c r="AH13" s="102">
        <v>0.15909090909090909</v>
      </c>
      <c r="AI13" s="101">
        <v>20</v>
      </c>
      <c r="AJ13" s="101">
        <v>54</v>
      </c>
      <c r="AK13" s="101">
        <v>74</v>
      </c>
      <c r="AL13" s="102">
        <v>0.83333333333333337</v>
      </c>
      <c r="AM13" s="102">
        <v>0.84375</v>
      </c>
      <c r="AN13" s="102">
        <v>0.84090909090909094</v>
      </c>
      <c r="AO13" s="101">
        <v>17</v>
      </c>
      <c r="AP13" s="101">
        <v>55</v>
      </c>
      <c r="AQ13" s="101">
        <v>72</v>
      </c>
      <c r="AR13" s="102">
        <v>0.72</v>
      </c>
      <c r="AS13" s="102">
        <v>0.83333333333333337</v>
      </c>
      <c r="AT13" s="102">
        <v>0.80219780219780223</v>
      </c>
      <c r="AU13" s="101">
        <v>0</v>
      </c>
      <c r="AV13" s="101">
        <v>0</v>
      </c>
      <c r="AW13" s="101">
        <v>0</v>
      </c>
      <c r="AX13" s="102">
        <v>0</v>
      </c>
      <c r="AY13" s="102">
        <v>0</v>
      </c>
      <c r="AZ13" s="102">
        <v>0</v>
      </c>
      <c r="BA13" s="101">
        <v>17</v>
      </c>
      <c r="BB13" s="101">
        <v>55</v>
      </c>
      <c r="BC13" s="101">
        <v>72</v>
      </c>
      <c r="BD13" s="102">
        <v>1</v>
      </c>
      <c r="BE13" s="102">
        <v>1</v>
      </c>
      <c r="BF13" s="102">
        <v>1</v>
      </c>
      <c r="BG13" s="101">
        <v>3</v>
      </c>
      <c r="BH13" s="101">
        <v>7</v>
      </c>
      <c r="BI13" s="101">
        <v>10</v>
      </c>
      <c r="BJ13" s="102">
        <v>0.17647058823529413</v>
      </c>
      <c r="BK13" s="102">
        <v>0.12727272727272726</v>
      </c>
      <c r="BL13" s="102">
        <v>0.1388888888888889</v>
      </c>
      <c r="BM13" s="101">
        <v>14</v>
      </c>
      <c r="BN13" s="101">
        <v>48</v>
      </c>
      <c r="BO13" s="101">
        <v>62</v>
      </c>
      <c r="BP13" s="102">
        <v>0.82352941176470584</v>
      </c>
      <c r="BQ13" s="102">
        <v>0.87272727272727268</v>
      </c>
      <c r="BR13" s="103">
        <v>0.86111111111111116</v>
      </c>
    </row>
    <row r="14" spans="1:70" ht="11.85">
      <c r="A14" s="99" t="str">
        <f>IF(COUNTIFS(T_SEGPA[[#This Row],[Secteur]],"  *"),A13,T_SEGPA[[#This Row],[Secteur]])</f>
        <v>SEINE-ET-MARNE</v>
      </c>
      <c r="B14" s="99" t="str">
        <f>IF(COUNTIFS(T_SEGPA[[#This Row],[Secteur]],"    *"),B13,T_SEGPA[[#This Row],[Secteur]])</f>
        <v xml:space="preserve">   D03 - Meaux</v>
      </c>
      <c r="C14" s="100" t="s">
        <v>259</v>
      </c>
      <c r="D14" s="100" t="s">
        <v>260</v>
      </c>
      <c r="E14" s="101">
        <v>2</v>
      </c>
      <c r="F14" s="101">
        <v>11</v>
      </c>
      <c r="G14" s="101">
        <v>13</v>
      </c>
      <c r="H14" s="101">
        <v>0</v>
      </c>
      <c r="I14" s="101">
        <v>0</v>
      </c>
      <c r="J14" s="101">
        <v>0</v>
      </c>
      <c r="K14" s="101">
        <v>2</v>
      </c>
      <c r="L14" s="101">
        <v>10</v>
      </c>
      <c r="M14" s="101">
        <v>12</v>
      </c>
      <c r="N14" s="102">
        <v>1</v>
      </c>
      <c r="O14" s="102">
        <v>0.90909090909090906</v>
      </c>
      <c r="P14" s="102">
        <v>0.92307692307692313</v>
      </c>
      <c r="Q14" s="101">
        <v>0</v>
      </c>
      <c r="R14" s="101">
        <v>0</v>
      </c>
      <c r="S14" s="101">
        <v>0</v>
      </c>
      <c r="T14" s="102">
        <v>0</v>
      </c>
      <c r="U14" s="102">
        <v>0</v>
      </c>
      <c r="V14" s="102">
        <v>0</v>
      </c>
      <c r="W14" s="101">
        <v>2</v>
      </c>
      <c r="X14" s="101">
        <v>10</v>
      </c>
      <c r="Y14" s="101">
        <v>12</v>
      </c>
      <c r="Z14" s="102">
        <v>1</v>
      </c>
      <c r="AA14" s="102">
        <v>1</v>
      </c>
      <c r="AB14" s="102">
        <v>1</v>
      </c>
      <c r="AC14" s="101">
        <v>0</v>
      </c>
      <c r="AD14" s="101">
        <v>2</v>
      </c>
      <c r="AE14" s="101">
        <v>2</v>
      </c>
      <c r="AF14" s="102">
        <v>0</v>
      </c>
      <c r="AG14" s="102">
        <v>0.2</v>
      </c>
      <c r="AH14" s="102">
        <v>0.16666666666666666</v>
      </c>
      <c r="AI14" s="101">
        <v>2</v>
      </c>
      <c r="AJ14" s="101">
        <v>8</v>
      </c>
      <c r="AK14" s="101">
        <v>10</v>
      </c>
      <c r="AL14" s="102">
        <v>1</v>
      </c>
      <c r="AM14" s="102">
        <v>0.8</v>
      </c>
      <c r="AN14" s="102">
        <v>0.83333333333333337</v>
      </c>
      <c r="AO14" s="101">
        <v>2</v>
      </c>
      <c r="AP14" s="101">
        <v>10</v>
      </c>
      <c r="AQ14" s="101">
        <v>12</v>
      </c>
      <c r="AR14" s="102">
        <v>1</v>
      </c>
      <c r="AS14" s="102">
        <v>0.90909090909090906</v>
      </c>
      <c r="AT14" s="102">
        <v>0.92307692307692313</v>
      </c>
      <c r="AU14" s="101">
        <v>0</v>
      </c>
      <c r="AV14" s="101">
        <v>0</v>
      </c>
      <c r="AW14" s="101">
        <v>0</v>
      </c>
      <c r="AX14" s="102">
        <v>0</v>
      </c>
      <c r="AY14" s="102">
        <v>0</v>
      </c>
      <c r="AZ14" s="102">
        <v>0</v>
      </c>
      <c r="BA14" s="101">
        <v>2</v>
      </c>
      <c r="BB14" s="101">
        <v>10</v>
      </c>
      <c r="BC14" s="101">
        <v>12</v>
      </c>
      <c r="BD14" s="102">
        <v>1</v>
      </c>
      <c r="BE14" s="102">
        <v>1</v>
      </c>
      <c r="BF14" s="102">
        <v>1</v>
      </c>
      <c r="BG14" s="101">
        <v>0</v>
      </c>
      <c r="BH14" s="101">
        <v>2</v>
      </c>
      <c r="BI14" s="101">
        <v>2</v>
      </c>
      <c r="BJ14" s="102">
        <v>0</v>
      </c>
      <c r="BK14" s="102">
        <v>0.2</v>
      </c>
      <c r="BL14" s="102">
        <v>0.16666666666666666</v>
      </c>
      <c r="BM14" s="101">
        <v>2</v>
      </c>
      <c r="BN14" s="101">
        <v>8</v>
      </c>
      <c r="BO14" s="101">
        <v>10</v>
      </c>
      <c r="BP14" s="102">
        <v>1</v>
      </c>
      <c r="BQ14" s="102">
        <v>0.8</v>
      </c>
      <c r="BR14" s="103">
        <v>0.83333333333333337</v>
      </c>
    </row>
    <row r="15" spans="1:70" ht="11.85">
      <c r="A15" s="99" t="str">
        <f>IF(COUNTIFS(T_SEGPA[[#This Row],[Secteur]],"  *"),A14,T_SEGPA[[#This Row],[Secteur]])</f>
        <v>SEINE-ET-MARNE</v>
      </c>
      <c r="B15" s="99" t="str">
        <f>IF(COUNTIFS(T_SEGPA[[#This Row],[Secteur]],"    *"),B14,T_SEGPA[[#This Row],[Secteur]])</f>
        <v xml:space="preserve">   D03 - Meaux</v>
      </c>
      <c r="C15" s="100" t="s">
        <v>263</v>
      </c>
      <c r="D15" s="100" t="s">
        <v>264</v>
      </c>
      <c r="E15" s="101">
        <v>5</v>
      </c>
      <c r="F15" s="101">
        <v>11</v>
      </c>
      <c r="G15" s="101">
        <v>16</v>
      </c>
      <c r="H15" s="101">
        <v>0</v>
      </c>
      <c r="I15" s="101">
        <v>0</v>
      </c>
      <c r="J15" s="101">
        <v>0</v>
      </c>
      <c r="K15" s="101">
        <v>5</v>
      </c>
      <c r="L15" s="101">
        <v>11</v>
      </c>
      <c r="M15" s="101">
        <v>16</v>
      </c>
      <c r="N15" s="102">
        <v>1</v>
      </c>
      <c r="O15" s="102">
        <v>1</v>
      </c>
      <c r="P15" s="102">
        <v>1</v>
      </c>
      <c r="Q15" s="101">
        <v>0</v>
      </c>
      <c r="R15" s="101">
        <v>0</v>
      </c>
      <c r="S15" s="101">
        <v>0</v>
      </c>
      <c r="T15" s="102">
        <v>0</v>
      </c>
      <c r="U15" s="102">
        <v>0</v>
      </c>
      <c r="V15" s="102">
        <v>0</v>
      </c>
      <c r="W15" s="101">
        <v>5</v>
      </c>
      <c r="X15" s="101">
        <v>11</v>
      </c>
      <c r="Y15" s="101">
        <v>16</v>
      </c>
      <c r="Z15" s="102">
        <v>1</v>
      </c>
      <c r="AA15" s="102">
        <v>1</v>
      </c>
      <c r="AB15" s="102">
        <v>1</v>
      </c>
      <c r="AC15" s="101">
        <v>2</v>
      </c>
      <c r="AD15" s="101">
        <v>2</v>
      </c>
      <c r="AE15" s="101">
        <v>4</v>
      </c>
      <c r="AF15" s="102">
        <v>0.4</v>
      </c>
      <c r="AG15" s="102">
        <v>0.18181818181818182</v>
      </c>
      <c r="AH15" s="102">
        <v>0.25</v>
      </c>
      <c r="AI15" s="101">
        <v>3</v>
      </c>
      <c r="AJ15" s="101">
        <v>9</v>
      </c>
      <c r="AK15" s="101">
        <v>12</v>
      </c>
      <c r="AL15" s="102">
        <v>0.6</v>
      </c>
      <c r="AM15" s="102">
        <v>0.81818181818181823</v>
      </c>
      <c r="AN15" s="102">
        <v>0.75</v>
      </c>
      <c r="AO15" s="101">
        <v>5</v>
      </c>
      <c r="AP15" s="101">
        <v>11</v>
      </c>
      <c r="AQ15" s="101">
        <v>16</v>
      </c>
      <c r="AR15" s="102">
        <v>1</v>
      </c>
      <c r="AS15" s="102">
        <v>1</v>
      </c>
      <c r="AT15" s="102">
        <v>1</v>
      </c>
      <c r="AU15" s="101">
        <v>0</v>
      </c>
      <c r="AV15" s="101">
        <v>0</v>
      </c>
      <c r="AW15" s="101">
        <v>0</v>
      </c>
      <c r="AX15" s="102">
        <v>0</v>
      </c>
      <c r="AY15" s="102">
        <v>0</v>
      </c>
      <c r="AZ15" s="102">
        <v>0</v>
      </c>
      <c r="BA15" s="101">
        <v>5</v>
      </c>
      <c r="BB15" s="101">
        <v>11</v>
      </c>
      <c r="BC15" s="101">
        <v>16</v>
      </c>
      <c r="BD15" s="102">
        <v>1</v>
      </c>
      <c r="BE15" s="102">
        <v>1</v>
      </c>
      <c r="BF15" s="102">
        <v>1</v>
      </c>
      <c r="BG15" s="101">
        <v>2</v>
      </c>
      <c r="BH15" s="101">
        <v>2</v>
      </c>
      <c r="BI15" s="101">
        <v>4</v>
      </c>
      <c r="BJ15" s="102">
        <v>0.4</v>
      </c>
      <c r="BK15" s="102">
        <v>0.18181818181818182</v>
      </c>
      <c r="BL15" s="102">
        <v>0.25</v>
      </c>
      <c r="BM15" s="101">
        <v>3</v>
      </c>
      <c r="BN15" s="101">
        <v>9</v>
      </c>
      <c r="BO15" s="101">
        <v>12</v>
      </c>
      <c r="BP15" s="102">
        <v>0.6</v>
      </c>
      <c r="BQ15" s="102">
        <v>0.81818181818181823</v>
      </c>
      <c r="BR15" s="103">
        <v>0.75</v>
      </c>
    </row>
    <row r="16" spans="1:70" ht="11.85">
      <c r="A16" s="99" t="str">
        <f>IF(COUNTIFS(T_SEGPA[[#This Row],[Secteur]],"  *"),A15,T_SEGPA[[#This Row],[Secteur]])</f>
        <v>SEINE-ET-MARNE</v>
      </c>
      <c r="B16" s="99" t="str">
        <f>IF(COUNTIFS(T_SEGPA[[#This Row],[Secteur]],"    *"),B15,T_SEGPA[[#This Row],[Secteur]])</f>
        <v xml:space="preserve">   D03 - Meaux</v>
      </c>
      <c r="C16" s="100" t="s">
        <v>267</v>
      </c>
      <c r="D16" s="100" t="s">
        <v>268</v>
      </c>
      <c r="E16" s="101">
        <v>3</v>
      </c>
      <c r="F16" s="101">
        <v>11</v>
      </c>
      <c r="G16" s="101">
        <v>14</v>
      </c>
      <c r="H16" s="101">
        <v>1</v>
      </c>
      <c r="I16" s="101">
        <v>0</v>
      </c>
      <c r="J16" s="101">
        <v>1</v>
      </c>
      <c r="K16" s="101">
        <v>2</v>
      </c>
      <c r="L16" s="101">
        <v>11</v>
      </c>
      <c r="M16" s="101">
        <v>13</v>
      </c>
      <c r="N16" s="102">
        <v>1</v>
      </c>
      <c r="O16" s="102">
        <v>1</v>
      </c>
      <c r="P16" s="102">
        <v>1</v>
      </c>
      <c r="Q16" s="101">
        <v>0</v>
      </c>
      <c r="R16" s="101">
        <v>0</v>
      </c>
      <c r="S16" s="101">
        <v>0</v>
      </c>
      <c r="T16" s="102">
        <v>0</v>
      </c>
      <c r="U16" s="102">
        <v>0</v>
      </c>
      <c r="V16" s="102">
        <v>0</v>
      </c>
      <c r="W16" s="101">
        <v>2</v>
      </c>
      <c r="X16" s="101">
        <v>11</v>
      </c>
      <c r="Y16" s="101">
        <v>13</v>
      </c>
      <c r="Z16" s="102">
        <v>1</v>
      </c>
      <c r="AA16" s="102">
        <v>1</v>
      </c>
      <c r="AB16" s="102">
        <v>1</v>
      </c>
      <c r="AC16" s="101">
        <v>0</v>
      </c>
      <c r="AD16" s="101">
        <v>5</v>
      </c>
      <c r="AE16" s="101">
        <v>5</v>
      </c>
      <c r="AF16" s="102">
        <v>0</v>
      </c>
      <c r="AG16" s="102">
        <v>0.45454545454545453</v>
      </c>
      <c r="AH16" s="102">
        <v>0.38461538461538464</v>
      </c>
      <c r="AI16" s="101">
        <v>2</v>
      </c>
      <c r="AJ16" s="101">
        <v>6</v>
      </c>
      <c r="AK16" s="101">
        <v>8</v>
      </c>
      <c r="AL16" s="102">
        <v>1</v>
      </c>
      <c r="AM16" s="102">
        <v>0.54545454545454541</v>
      </c>
      <c r="AN16" s="102">
        <v>0.61538461538461542</v>
      </c>
      <c r="AO16" s="101">
        <v>2</v>
      </c>
      <c r="AP16" s="101">
        <v>11</v>
      </c>
      <c r="AQ16" s="101">
        <v>13</v>
      </c>
      <c r="AR16" s="102">
        <v>1</v>
      </c>
      <c r="AS16" s="102">
        <v>1</v>
      </c>
      <c r="AT16" s="102">
        <v>1</v>
      </c>
      <c r="AU16" s="101">
        <v>0</v>
      </c>
      <c r="AV16" s="101">
        <v>0</v>
      </c>
      <c r="AW16" s="101">
        <v>0</v>
      </c>
      <c r="AX16" s="102">
        <v>0</v>
      </c>
      <c r="AY16" s="102">
        <v>0</v>
      </c>
      <c r="AZ16" s="102">
        <v>0</v>
      </c>
      <c r="BA16" s="101">
        <v>2</v>
      </c>
      <c r="BB16" s="101">
        <v>11</v>
      </c>
      <c r="BC16" s="101">
        <v>13</v>
      </c>
      <c r="BD16" s="102">
        <v>1</v>
      </c>
      <c r="BE16" s="102">
        <v>1</v>
      </c>
      <c r="BF16" s="102">
        <v>1</v>
      </c>
      <c r="BG16" s="101">
        <v>0</v>
      </c>
      <c r="BH16" s="101">
        <v>2</v>
      </c>
      <c r="BI16" s="101">
        <v>2</v>
      </c>
      <c r="BJ16" s="102">
        <v>0</v>
      </c>
      <c r="BK16" s="102">
        <v>0.18181818181818182</v>
      </c>
      <c r="BL16" s="102">
        <v>0.15384615384615385</v>
      </c>
      <c r="BM16" s="101">
        <v>2</v>
      </c>
      <c r="BN16" s="101">
        <v>9</v>
      </c>
      <c r="BO16" s="101">
        <v>11</v>
      </c>
      <c r="BP16" s="102">
        <v>1</v>
      </c>
      <c r="BQ16" s="102">
        <v>0.81818181818181823</v>
      </c>
      <c r="BR16" s="103">
        <v>0.84615384615384615</v>
      </c>
    </row>
    <row r="17" spans="1:70" ht="11.85">
      <c r="A17" s="99" t="str">
        <f>IF(COUNTIFS(T_SEGPA[[#This Row],[Secteur]],"  *"),A16,T_SEGPA[[#This Row],[Secteur]])</f>
        <v>SEINE-ET-MARNE</v>
      </c>
      <c r="B17" s="99" t="str">
        <f>IF(COUNTIFS(T_SEGPA[[#This Row],[Secteur]],"    *"),B16,T_SEGPA[[#This Row],[Secteur]])</f>
        <v xml:space="preserve">   D03 - Meaux</v>
      </c>
      <c r="C17" s="100" t="s">
        <v>269</v>
      </c>
      <c r="D17" s="100" t="s">
        <v>270</v>
      </c>
      <c r="E17" s="101">
        <v>7</v>
      </c>
      <c r="F17" s="101">
        <v>9</v>
      </c>
      <c r="G17" s="101">
        <v>16</v>
      </c>
      <c r="H17" s="101">
        <v>0</v>
      </c>
      <c r="I17" s="101">
        <v>0</v>
      </c>
      <c r="J17" s="101">
        <v>0</v>
      </c>
      <c r="K17" s="101">
        <v>7</v>
      </c>
      <c r="L17" s="101">
        <v>9</v>
      </c>
      <c r="M17" s="101">
        <v>16</v>
      </c>
      <c r="N17" s="102">
        <v>1</v>
      </c>
      <c r="O17" s="102">
        <v>1</v>
      </c>
      <c r="P17" s="102">
        <v>1</v>
      </c>
      <c r="Q17" s="101">
        <v>0</v>
      </c>
      <c r="R17" s="101">
        <v>0</v>
      </c>
      <c r="S17" s="101">
        <v>0</v>
      </c>
      <c r="T17" s="102">
        <v>0</v>
      </c>
      <c r="U17" s="102">
        <v>0</v>
      </c>
      <c r="V17" s="102">
        <v>0</v>
      </c>
      <c r="W17" s="101">
        <v>7</v>
      </c>
      <c r="X17" s="101">
        <v>9</v>
      </c>
      <c r="Y17" s="101">
        <v>16</v>
      </c>
      <c r="Z17" s="102">
        <v>1</v>
      </c>
      <c r="AA17" s="102">
        <v>1</v>
      </c>
      <c r="AB17" s="102">
        <v>1</v>
      </c>
      <c r="AC17" s="101">
        <v>0</v>
      </c>
      <c r="AD17" s="101">
        <v>0</v>
      </c>
      <c r="AE17" s="101">
        <v>0</v>
      </c>
      <c r="AF17" s="102">
        <v>0</v>
      </c>
      <c r="AG17" s="102">
        <v>0</v>
      </c>
      <c r="AH17" s="102">
        <v>0</v>
      </c>
      <c r="AI17" s="101">
        <v>7</v>
      </c>
      <c r="AJ17" s="101">
        <v>9</v>
      </c>
      <c r="AK17" s="101">
        <v>16</v>
      </c>
      <c r="AL17" s="102">
        <v>1</v>
      </c>
      <c r="AM17" s="102">
        <v>1</v>
      </c>
      <c r="AN17" s="102">
        <v>1</v>
      </c>
      <c r="AO17" s="101">
        <v>0</v>
      </c>
      <c r="AP17" s="101">
        <v>0</v>
      </c>
      <c r="AQ17" s="101">
        <v>0</v>
      </c>
      <c r="AR17" s="102">
        <v>0</v>
      </c>
      <c r="AS17" s="102">
        <v>0</v>
      </c>
      <c r="AT17" s="102">
        <v>0</v>
      </c>
      <c r="AU17" s="101">
        <v>0</v>
      </c>
      <c r="AV17" s="101">
        <v>0</v>
      </c>
      <c r="AW17" s="101">
        <v>0</v>
      </c>
      <c r="AX17" s="102" t="s">
        <v>92</v>
      </c>
      <c r="AY17" s="102" t="s">
        <v>92</v>
      </c>
      <c r="AZ17" s="102" t="s">
        <v>92</v>
      </c>
      <c r="BA17" s="101">
        <v>0</v>
      </c>
      <c r="BB17" s="101">
        <v>0</v>
      </c>
      <c r="BC17" s="101">
        <v>0</v>
      </c>
      <c r="BD17" s="102" t="s">
        <v>92</v>
      </c>
      <c r="BE17" s="102" t="s">
        <v>92</v>
      </c>
      <c r="BF17" s="102" t="s">
        <v>92</v>
      </c>
      <c r="BG17" s="101">
        <v>0</v>
      </c>
      <c r="BH17" s="101">
        <v>0</v>
      </c>
      <c r="BI17" s="101">
        <v>0</v>
      </c>
      <c r="BJ17" s="102" t="s">
        <v>92</v>
      </c>
      <c r="BK17" s="102" t="s">
        <v>92</v>
      </c>
      <c r="BL17" s="102" t="s">
        <v>92</v>
      </c>
      <c r="BM17" s="101">
        <v>0</v>
      </c>
      <c r="BN17" s="101">
        <v>0</v>
      </c>
      <c r="BO17" s="101">
        <v>0</v>
      </c>
      <c r="BP17" s="102" t="s">
        <v>92</v>
      </c>
      <c r="BQ17" s="102" t="s">
        <v>92</v>
      </c>
      <c r="BR17" s="103" t="s">
        <v>92</v>
      </c>
    </row>
    <row r="18" spans="1:70" ht="11.85">
      <c r="A18" s="99" t="str">
        <f>IF(COUNTIFS(T_SEGPA[[#This Row],[Secteur]],"  *"),A17,T_SEGPA[[#This Row],[Secteur]])</f>
        <v>SEINE-ET-MARNE</v>
      </c>
      <c r="B18" s="99" t="str">
        <f>IF(COUNTIFS(T_SEGPA[[#This Row],[Secteur]],"    *"),B17,T_SEGPA[[#This Row],[Secteur]])</f>
        <v xml:space="preserve">   D03 - Meaux</v>
      </c>
      <c r="C18" s="100" t="s">
        <v>273</v>
      </c>
      <c r="D18" s="100" t="s">
        <v>274</v>
      </c>
      <c r="E18" s="101">
        <v>4</v>
      </c>
      <c r="F18" s="101">
        <v>12</v>
      </c>
      <c r="G18" s="101">
        <v>16</v>
      </c>
      <c r="H18" s="101">
        <v>0</v>
      </c>
      <c r="I18" s="101">
        <v>0</v>
      </c>
      <c r="J18" s="101">
        <v>0</v>
      </c>
      <c r="K18" s="101">
        <v>4</v>
      </c>
      <c r="L18" s="101">
        <v>12</v>
      </c>
      <c r="M18" s="101">
        <v>16</v>
      </c>
      <c r="N18" s="102">
        <v>1</v>
      </c>
      <c r="O18" s="102">
        <v>1</v>
      </c>
      <c r="P18" s="102">
        <v>1</v>
      </c>
      <c r="Q18" s="101">
        <v>0</v>
      </c>
      <c r="R18" s="101">
        <v>0</v>
      </c>
      <c r="S18" s="101">
        <v>0</v>
      </c>
      <c r="T18" s="102">
        <v>0</v>
      </c>
      <c r="U18" s="102">
        <v>0</v>
      </c>
      <c r="V18" s="102">
        <v>0</v>
      </c>
      <c r="W18" s="101">
        <v>4</v>
      </c>
      <c r="X18" s="101">
        <v>12</v>
      </c>
      <c r="Y18" s="101">
        <v>16</v>
      </c>
      <c r="Z18" s="102">
        <v>1</v>
      </c>
      <c r="AA18" s="102">
        <v>1</v>
      </c>
      <c r="AB18" s="102">
        <v>1</v>
      </c>
      <c r="AC18" s="101">
        <v>2</v>
      </c>
      <c r="AD18" s="101">
        <v>1</v>
      </c>
      <c r="AE18" s="101">
        <v>3</v>
      </c>
      <c r="AF18" s="102">
        <v>0.5</v>
      </c>
      <c r="AG18" s="102">
        <v>8.3333333333333329E-2</v>
      </c>
      <c r="AH18" s="102">
        <v>0.1875</v>
      </c>
      <c r="AI18" s="101">
        <v>2</v>
      </c>
      <c r="AJ18" s="101">
        <v>11</v>
      </c>
      <c r="AK18" s="101">
        <v>13</v>
      </c>
      <c r="AL18" s="102">
        <v>0.5</v>
      </c>
      <c r="AM18" s="102">
        <v>0.91666666666666663</v>
      </c>
      <c r="AN18" s="102">
        <v>0.8125</v>
      </c>
      <c r="AO18" s="101">
        <v>4</v>
      </c>
      <c r="AP18" s="101">
        <v>12</v>
      </c>
      <c r="AQ18" s="101">
        <v>16</v>
      </c>
      <c r="AR18" s="102">
        <v>1</v>
      </c>
      <c r="AS18" s="102">
        <v>1</v>
      </c>
      <c r="AT18" s="102">
        <v>1</v>
      </c>
      <c r="AU18" s="101">
        <v>0</v>
      </c>
      <c r="AV18" s="101">
        <v>0</v>
      </c>
      <c r="AW18" s="101">
        <v>0</v>
      </c>
      <c r="AX18" s="102">
        <v>0</v>
      </c>
      <c r="AY18" s="102">
        <v>0</v>
      </c>
      <c r="AZ18" s="102">
        <v>0</v>
      </c>
      <c r="BA18" s="101">
        <v>4</v>
      </c>
      <c r="BB18" s="101">
        <v>12</v>
      </c>
      <c r="BC18" s="101">
        <v>16</v>
      </c>
      <c r="BD18" s="102">
        <v>1</v>
      </c>
      <c r="BE18" s="102">
        <v>1</v>
      </c>
      <c r="BF18" s="102">
        <v>1</v>
      </c>
      <c r="BG18" s="101">
        <v>1</v>
      </c>
      <c r="BH18" s="101">
        <v>1</v>
      </c>
      <c r="BI18" s="101">
        <v>2</v>
      </c>
      <c r="BJ18" s="102">
        <v>0.25</v>
      </c>
      <c r="BK18" s="102">
        <v>8.3333333333333329E-2</v>
      </c>
      <c r="BL18" s="102">
        <v>0.125</v>
      </c>
      <c r="BM18" s="101">
        <v>3</v>
      </c>
      <c r="BN18" s="101">
        <v>11</v>
      </c>
      <c r="BO18" s="101">
        <v>14</v>
      </c>
      <c r="BP18" s="102">
        <v>0.75</v>
      </c>
      <c r="BQ18" s="102">
        <v>0.91666666666666663</v>
      </c>
      <c r="BR18" s="103">
        <v>0.875</v>
      </c>
    </row>
    <row r="19" spans="1:70" ht="11.85">
      <c r="A19" s="99" t="str">
        <f>IF(COUNTIFS(T_SEGPA[[#This Row],[Secteur]],"  *"),A18,T_SEGPA[[#This Row],[Secteur]])</f>
        <v>SEINE-ET-MARNE</v>
      </c>
      <c r="B19" s="99" t="str">
        <f>IF(COUNTIFS(T_SEGPA[[#This Row],[Secteur]],"    *"),B18,T_SEGPA[[#This Row],[Secteur]])</f>
        <v xml:space="preserve">   D03 - Meaux</v>
      </c>
      <c r="C19" s="100" t="s">
        <v>277</v>
      </c>
      <c r="D19" s="100" t="s">
        <v>278</v>
      </c>
      <c r="E19" s="101">
        <v>4</v>
      </c>
      <c r="F19" s="101">
        <v>12</v>
      </c>
      <c r="G19" s="101">
        <v>16</v>
      </c>
      <c r="H19" s="101">
        <v>0</v>
      </c>
      <c r="I19" s="101">
        <v>0</v>
      </c>
      <c r="J19" s="101">
        <v>0</v>
      </c>
      <c r="K19" s="101">
        <v>4</v>
      </c>
      <c r="L19" s="101">
        <v>11</v>
      </c>
      <c r="M19" s="101">
        <v>15</v>
      </c>
      <c r="N19" s="102">
        <v>1</v>
      </c>
      <c r="O19" s="102">
        <v>0.91666666666666663</v>
      </c>
      <c r="P19" s="102">
        <v>0.9375</v>
      </c>
      <c r="Q19" s="101">
        <v>0</v>
      </c>
      <c r="R19" s="101">
        <v>0</v>
      </c>
      <c r="S19" s="101">
        <v>0</v>
      </c>
      <c r="T19" s="102">
        <v>0</v>
      </c>
      <c r="U19" s="102">
        <v>0</v>
      </c>
      <c r="V19" s="102">
        <v>0</v>
      </c>
      <c r="W19" s="101">
        <v>4</v>
      </c>
      <c r="X19" s="101">
        <v>11</v>
      </c>
      <c r="Y19" s="101">
        <v>15</v>
      </c>
      <c r="Z19" s="102">
        <v>1</v>
      </c>
      <c r="AA19" s="102">
        <v>1</v>
      </c>
      <c r="AB19" s="102">
        <v>1</v>
      </c>
      <c r="AC19" s="101">
        <v>0</v>
      </c>
      <c r="AD19" s="101">
        <v>0</v>
      </c>
      <c r="AE19" s="101">
        <v>0</v>
      </c>
      <c r="AF19" s="102">
        <v>0</v>
      </c>
      <c r="AG19" s="102">
        <v>0</v>
      </c>
      <c r="AH19" s="102">
        <v>0</v>
      </c>
      <c r="AI19" s="101">
        <v>4</v>
      </c>
      <c r="AJ19" s="101">
        <v>11</v>
      </c>
      <c r="AK19" s="101">
        <v>15</v>
      </c>
      <c r="AL19" s="102">
        <v>1</v>
      </c>
      <c r="AM19" s="102">
        <v>1</v>
      </c>
      <c r="AN19" s="102">
        <v>1</v>
      </c>
      <c r="AO19" s="101">
        <v>4</v>
      </c>
      <c r="AP19" s="101">
        <v>11</v>
      </c>
      <c r="AQ19" s="101">
        <v>15</v>
      </c>
      <c r="AR19" s="102">
        <v>1</v>
      </c>
      <c r="AS19" s="102">
        <v>0.91666666666666663</v>
      </c>
      <c r="AT19" s="102">
        <v>0.9375</v>
      </c>
      <c r="AU19" s="101">
        <v>0</v>
      </c>
      <c r="AV19" s="101">
        <v>0</v>
      </c>
      <c r="AW19" s="101">
        <v>0</v>
      </c>
      <c r="AX19" s="102">
        <v>0</v>
      </c>
      <c r="AY19" s="102">
        <v>0</v>
      </c>
      <c r="AZ19" s="102">
        <v>0</v>
      </c>
      <c r="BA19" s="101">
        <v>4</v>
      </c>
      <c r="BB19" s="101">
        <v>11</v>
      </c>
      <c r="BC19" s="101">
        <v>15</v>
      </c>
      <c r="BD19" s="102">
        <v>1</v>
      </c>
      <c r="BE19" s="102">
        <v>1</v>
      </c>
      <c r="BF19" s="102">
        <v>1</v>
      </c>
      <c r="BG19" s="101">
        <v>0</v>
      </c>
      <c r="BH19" s="101">
        <v>0</v>
      </c>
      <c r="BI19" s="101">
        <v>0</v>
      </c>
      <c r="BJ19" s="102">
        <v>0</v>
      </c>
      <c r="BK19" s="102">
        <v>0</v>
      </c>
      <c r="BL19" s="102">
        <v>0</v>
      </c>
      <c r="BM19" s="101">
        <v>4</v>
      </c>
      <c r="BN19" s="101">
        <v>11</v>
      </c>
      <c r="BO19" s="101">
        <v>15</v>
      </c>
      <c r="BP19" s="102">
        <v>1</v>
      </c>
      <c r="BQ19" s="102">
        <v>1</v>
      </c>
      <c r="BR19" s="103">
        <v>1</v>
      </c>
    </row>
    <row r="20" spans="1:70" ht="11.85">
      <c r="A20" s="99" t="str">
        <f>IF(COUNTIFS(T_SEGPA[[#This Row],[Secteur]],"  *"),A19,T_SEGPA[[#This Row],[Secteur]])</f>
        <v>SEINE-ET-MARNE</v>
      </c>
      <c r="B20" s="99" t="str">
        <f>IF(COUNTIFS(T_SEGPA[[#This Row],[Secteur]],"    *"),B19,T_SEGPA[[#This Row],[Secteur]])</f>
        <v xml:space="preserve">   D04 - Roissy-En-Brie</v>
      </c>
      <c r="C20" s="100" t="s">
        <v>287</v>
      </c>
      <c r="D20" s="100" t="s">
        <v>288</v>
      </c>
      <c r="E20" s="101">
        <v>18</v>
      </c>
      <c r="F20" s="101">
        <v>35</v>
      </c>
      <c r="G20" s="101">
        <v>53</v>
      </c>
      <c r="H20" s="101">
        <v>0</v>
      </c>
      <c r="I20" s="101">
        <v>0</v>
      </c>
      <c r="J20" s="101">
        <v>0</v>
      </c>
      <c r="K20" s="101">
        <v>17</v>
      </c>
      <c r="L20" s="101">
        <v>35</v>
      </c>
      <c r="M20" s="101">
        <v>52</v>
      </c>
      <c r="N20" s="102">
        <v>0.94444444444444442</v>
      </c>
      <c r="O20" s="102">
        <v>1</v>
      </c>
      <c r="P20" s="102">
        <v>0.98113207547169812</v>
      </c>
      <c r="Q20" s="101">
        <v>0</v>
      </c>
      <c r="R20" s="101">
        <v>0</v>
      </c>
      <c r="S20" s="101">
        <v>0</v>
      </c>
      <c r="T20" s="102">
        <v>0</v>
      </c>
      <c r="U20" s="102">
        <v>0</v>
      </c>
      <c r="V20" s="102">
        <v>0</v>
      </c>
      <c r="W20" s="101">
        <v>17</v>
      </c>
      <c r="X20" s="101">
        <v>35</v>
      </c>
      <c r="Y20" s="101">
        <v>52</v>
      </c>
      <c r="Z20" s="102">
        <v>1</v>
      </c>
      <c r="AA20" s="102">
        <v>1</v>
      </c>
      <c r="AB20" s="102">
        <v>1</v>
      </c>
      <c r="AC20" s="101">
        <v>9</v>
      </c>
      <c r="AD20" s="101">
        <v>6</v>
      </c>
      <c r="AE20" s="101">
        <v>15</v>
      </c>
      <c r="AF20" s="102">
        <v>0.52941176470588236</v>
      </c>
      <c r="AG20" s="102">
        <v>0.17142857142857143</v>
      </c>
      <c r="AH20" s="102">
        <v>0.28846153846153844</v>
      </c>
      <c r="AI20" s="101">
        <v>8</v>
      </c>
      <c r="AJ20" s="101">
        <v>29</v>
      </c>
      <c r="AK20" s="101">
        <v>37</v>
      </c>
      <c r="AL20" s="102">
        <v>0.47058823529411764</v>
      </c>
      <c r="AM20" s="102">
        <v>0.82857142857142863</v>
      </c>
      <c r="AN20" s="102">
        <v>0.71153846153846156</v>
      </c>
      <c r="AO20" s="101">
        <v>17</v>
      </c>
      <c r="AP20" s="101">
        <v>35</v>
      </c>
      <c r="AQ20" s="101">
        <v>52</v>
      </c>
      <c r="AR20" s="102">
        <v>0.94444444444444442</v>
      </c>
      <c r="AS20" s="102">
        <v>1</v>
      </c>
      <c r="AT20" s="102">
        <v>0.98113207547169812</v>
      </c>
      <c r="AU20" s="101">
        <v>0</v>
      </c>
      <c r="AV20" s="101">
        <v>0</v>
      </c>
      <c r="AW20" s="101">
        <v>0</v>
      </c>
      <c r="AX20" s="102">
        <v>0</v>
      </c>
      <c r="AY20" s="102">
        <v>0</v>
      </c>
      <c r="AZ20" s="102">
        <v>0</v>
      </c>
      <c r="BA20" s="101">
        <v>17</v>
      </c>
      <c r="BB20" s="101">
        <v>35</v>
      </c>
      <c r="BC20" s="101">
        <v>52</v>
      </c>
      <c r="BD20" s="102">
        <v>1</v>
      </c>
      <c r="BE20" s="102">
        <v>1</v>
      </c>
      <c r="BF20" s="102">
        <v>1</v>
      </c>
      <c r="BG20" s="101">
        <v>9</v>
      </c>
      <c r="BH20" s="101">
        <v>6</v>
      </c>
      <c r="BI20" s="101">
        <v>15</v>
      </c>
      <c r="BJ20" s="102">
        <v>0.52941176470588236</v>
      </c>
      <c r="BK20" s="102">
        <v>0.17142857142857143</v>
      </c>
      <c r="BL20" s="102">
        <v>0.28846153846153844</v>
      </c>
      <c r="BM20" s="101">
        <v>8</v>
      </c>
      <c r="BN20" s="101">
        <v>29</v>
      </c>
      <c r="BO20" s="101">
        <v>37</v>
      </c>
      <c r="BP20" s="102">
        <v>0.47058823529411764</v>
      </c>
      <c r="BQ20" s="102">
        <v>0.82857142857142863</v>
      </c>
      <c r="BR20" s="103">
        <v>0.71153846153846156</v>
      </c>
    </row>
    <row r="21" spans="1:70" ht="11.85">
      <c r="A21" s="99" t="str">
        <f>IF(COUNTIFS(T_SEGPA[[#This Row],[Secteur]],"  *"),A20,T_SEGPA[[#This Row],[Secteur]])</f>
        <v>SEINE-ET-MARNE</v>
      </c>
      <c r="B21" s="99" t="str">
        <f>IF(COUNTIFS(T_SEGPA[[#This Row],[Secteur]],"    *"),B20,T_SEGPA[[#This Row],[Secteur]])</f>
        <v xml:space="preserve">   D04 - Roissy-En-Brie</v>
      </c>
      <c r="C21" s="100" t="s">
        <v>289</v>
      </c>
      <c r="D21" s="100" t="s">
        <v>290</v>
      </c>
      <c r="E21" s="101">
        <v>10</v>
      </c>
      <c r="F21" s="101">
        <v>18</v>
      </c>
      <c r="G21" s="101">
        <v>28</v>
      </c>
      <c r="H21" s="101">
        <v>0</v>
      </c>
      <c r="I21" s="101">
        <v>0</v>
      </c>
      <c r="J21" s="101">
        <v>0</v>
      </c>
      <c r="K21" s="101">
        <v>10</v>
      </c>
      <c r="L21" s="101">
        <v>18</v>
      </c>
      <c r="M21" s="101">
        <v>28</v>
      </c>
      <c r="N21" s="102">
        <v>1</v>
      </c>
      <c r="O21" s="102">
        <v>1</v>
      </c>
      <c r="P21" s="102">
        <v>1</v>
      </c>
      <c r="Q21" s="101">
        <v>0</v>
      </c>
      <c r="R21" s="101">
        <v>0</v>
      </c>
      <c r="S21" s="101">
        <v>0</v>
      </c>
      <c r="T21" s="102">
        <v>0</v>
      </c>
      <c r="U21" s="102">
        <v>0</v>
      </c>
      <c r="V21" s="102">
        <v>0</v>
      </c>
      <c r="W21" s="101">
        <v>10</v>
      </c>
      <c r="X21" s="101">
        <v>18</v>
      </c>
      <c r="Y21" s="101">
        <v>28</v>
      </c>
      <c r="Z21" s="102">
        <v>1</v>
      </c>
      <c r="AA21" s="102">
        <v>1</v>
      </c>
      <c r="AB21" s="102">
        <v>1</v>
      </c>
      <c r="AC21" s="101">
        <v>6</v>
      </c>
      <c r="AD21" s="101">
        <v>6</v>
      </c>
      <c r="AE21" s="101">
        <v>12</v>
      </c>
      <c r="AF21" s="102">
        <v>0.6</v>
      </c>
      <c r="AG21" s="102">
        <v>0.33333333333333331</v>
      </c>
      <c r="AH21" s="102">
        <v>0.42857142857142855</v>
      </c>
      <c r="AI21" s="101">
        <v>4</v>
      </c>
      <c r="AJ21" s="101">
        <v>12</v>
      </c>
      <c r="AK21" s="101">
        <v>16</v>
      </c>
      <c r="AL21" s="102">
        <v>0.4</v>
      </c>
      <c r="AM21" s="102">
        <v>0.66666666666666663</v>
      </c>
      <c r="AN21" s="102">
        <v>0.5714285714285714</v>
      </c>
      <c r="AO21" s="101">
        <v>10</v>
      </c>
      <c r="AP21" s="101">
        <v>18</v>
      </c>
      <c r="AQ21" s="101">
        <v>28</v>
      </c>
      <c r="AR21" s="102">
        <v>1</v>
      </c>
      <c r="AS21" s="102">
        <v>1</v>
      </c>
      <c r="AT21" s="102">
        <v>1</v>
      </c>
      <c r="AU21" s="101">
        <v>0</v>
      </c>
      <c r="AV21" s="101">
        <v>0</v>
      </c>
      <c r="AW21" s="101">
        <v>0</v>
      </c>
      <c r="AX21" s="102">
        <v>0</v>
      </c>
      <c r="AY21" s="102">
        <v>0</v>
      </c>
      <c r="AZ21" s="102">
        <v>0</v>
      </c>
      <c r="BA21" s="101">
        <v>10</v>
      </c>
      <c r="BB21" s="101">
        <v>18</v>
      </c>
      <c r="BC21" s="101">
        <v>28</v>
      </c>
      <c r="BD21" s="102">
        <v>1</v>
      </c>
      <c r="BE21" s="102">
        <v>1</v>
      </c>
      <c r="BF21" s="102">
        <v>1</v>
      </c>
      <c r="BG21" s="101">
        <v>6</v>
      </c>
      <c r="BH21" s="101">
        <v>6</v>
      </c>
      <c r="BI21" s="101">
        <v>12</v>
      </c>
      <c r="BJ21" s="102">
        <v>0.6</v>
      </c>
      <c r="BK21" s="102">
        <v>0.33333333333333331</v>
      </c>
      <c r="BL21" s="102">
        <v>0.42857142857142855</v>
      </c>
      <c r="BM21" s="101">
        <v>4</v>
      </c>
      <c r="BN21" s="101">
        <v>12</v>
      </c>
      <c r="BO21" s="101">
        <v>16</v>
      </c>
      <c r="BP21" s="102">
        <v>0.4</v>
      </c>
      <c r="BQ21" s="102">
        <v>0.66666666666666663</v>
      </c>
      <c r="BR21" s="103">
        <v>0.5714285714285714</v>
      </c>
    </row>
    <row r="22" spans="1:70" ht="11.85">
      <c r="A22" s="99" t="str">
        <f>IF(COUNTIFS(T_SEGPA[[#This Row],[Secteur]],"  *"),A21,T_SEGPA[[#This Row],[Secteur]])</f>
        <v>SEINE-ET-MARNE</v>
      </c>
      <c r="B22" s="99" t="str">
        <f>IF(COUNTIFS(T_SEGPA[[#This Row],[Secteur]],"    *"),B21,T_SEGPA[[#This Row],[Secteur]])</f>
        <v xml:space="preserve">   D04 - Roissy-En-Brie</v>
      </c>
      <c r="C22" s="100" t="s">
        <v>298</v>
      </c>
      <c r="D22" s="100" t="s">
        <v>299</v>
      </c>
      <c r="E22" s="101">
        <v>8</v>
      </c>
      <c r="F22" s="101">
        <v>17</v>
      </c>
      <c r="G22" s="101">
        <v>25</v>
      </c>
      <c r="H22" s="101">
        <v>0</v>
      </c>
      <c r="I22" s="101">
        <v>0</v>
      </c>
      <c r="J22" s="101">
        <v>0</v>
      </c>
      <c r="K22" s="101">
        <v>7</v>
      </c>
      <c r="L22" s="101">
        <v>17</v>
      </c>
      <c r="M22" s="101">
        <v>24</v>
      </c>
      <c r="N22" s="102">
        <v>0.875</v>
      </c>
      <c r="O22" s="102">
        <v>1</v>
      </c>
      <c r="P22" s="102">
        <v>0.96</v>
      </c>
      <c r="Q22" s="101">
        <v>0</v>
      </c>
      <c r="R22" s="101">
        <v>0</v>
      </c>
      <c r="S22" s="101">
        <v>0</v>
      </c>
      <c r="T22" s="102">
        <v>0</v>
      </c>
      <c r="U22" s="102">
        <v>0</v>
      </c>
      <c r="V22" s="102">
        <v>0</v>
      </c>
      <c r="W22" s="101">
        <v>7</v>
      </c>
      <c r="X22" s="101">
        <v>17</v>
      </c>
      <c r="Y22" s="101">
        <v>24</v>
      </c>
      <c r="Z22" s="102">
        <v>1</v>
      </c>
      <c r="AA22" s="102">
        <v>1</v>
      </c>
      <c r="AB22" s="102">
        <v>1</v>
      </c>
      <c r="AC22" s="101">
        <v>3</v>
      </c>
      <c r="AD22" s="101">
        <v>0</v>
      </c>
      <c r="AE22" s="101">
        <v>3</v>
      </c>
      <c r="AF22" s="102">
        <v>0.42857142857142855</v>
      </c>
      <c r="AG22" s="102">
        <v>0</v>
      </c>
      <c r="AH22" s="102">
        <v>0.125</v>
      </c>
      <c r="AI22" s="101">
        <v>4</v>
      </c>
      <c r="AJ22" s="101">
        <v>17</v>
      </c>
      <c r="AK22" s="101">
        <v>21</v>
      </c>
      <c r="AL22" s="102">
        <v>0.5714285714285714</v>
      </c>
      <c r="AM22" s="102">
        <v>1</v>
      </c>
      <c r="AN22" s="102">
        <v>0.875</v>
      </c>
      <c r="AO22" s="101">
        <v>7</v>
      </c>
      <c r="AP22" s="101">
        <v>17</v>
      </c>
      <c r="AQ22" s="101">
        <v>24</v>
      </c>
      <c r="AR22" s="102">
        <v>0.875</v>
      </c>
      <c r="AS22" s="102">
        <v>1</v>
      </c>
      <c r="AT22" s="102">
        <v>0.96</v>
      </c>
      <c r="AU22" s="101">
        <v>0</v>
      </c>
      <c r="AV22" s="101">
        <v>0</v>
      </c>
      <c r="AW22" s="101">
        <v>0</v>
      </c>
      <c r="AX22" s="102">
        <v>0</v>
      </c>
      <c r="AY22" s="102">
        <v>0</v>
      </c>
      <c r="AZ22" s="102">
        <v>0</v>
      </c>
      <c r="BA22" s="101">
        <v>7</v>
      </c>
      <c r="BB22" s="101">
        <v>17</v>
      </c>
      <c r="BC22" s="101">
        <v>24</v>
      </c>
      <c r="BD22" s="102">
        <v>1</v>
      </c>
      <c r="BE22" s="102">
        <v>1</v>
      </c>
      <c r="BF22" s="102">
        <v>1</v>
      </c>
      <c r="BG22" s="101">
        <v>3</v>
      </c>
      <c r="BH22" s="101">
        <v>0</v>
      </c>
      <c r="BI22" s="101">
        <v>3</v>
      </c>
      <c r="BJ22" s="102">
        <v>0.42857142857142855</v>
      </c>
      <c r="BK22" s="102">
        <v>0</v>
      </c>
      <c r="BL22" s="102">
        <v>0.125</v>
      </c>
      <c r="BM22" s="101">
        <v>4</v>
      </c>
      <c r="BN22" s="101">
        <v>17</v>
      </c>
      <c r="BO22" s="101">
        <v>21</v>
      </c>
      <c r="BP22" s="102">
        <v>0.5714285714285714</v>
      </c>
      <c r="BQ22" s="102">
        <v>1</v>
      </c>
      <c r="BR22" s="103">
        <v>0.875</v>
      </c>
    </row>
    <row r="23" spans="1:70" ht="11.85">
      <c r="A23" s="99" t="str">
        <f>IF(COUNTIFS(T_SEGPA[[#This Row],[Secteur]],"  *"),A22,T_SEGPA[[#This Row],[Secteur]])</f>
        <v>SEINE-ET-MARNE</v>
      </c>
      <c r="B23" s="99" t="str">
        <f>IF(COUNTIFS(T_SEGPA[[#This Row],[Secteur]],"    *"),B22,T_SEGPA[[#This Row],[Secteur]])</f>
        <v xml:space="preserve">   D05 - Lagny-Sur-Marne</v>
      </c>
      <c r="C23" s="100" t="s">
        <v>306</v>
      </c>
      <c r="D23" s="100" t="s">
        <v>307</v>
      </c>
      <c r="E23" s="101">
        <v>7</v>
      </c>
      <c r="F23" s="101">
        <v>6</v>
      </c>
      <c r="G23" s="101">
        <v>13</v>
      </c>
      <c r="H23" s="101">
        <v>0</v>
      </c>
      <c r="I23" s="101">
        <v>0</v>
      </c>
      <c r="J23" s="101">
        <v>0</v>
      </c>
      <c r="K23" s="101">
        <v>7</v>
      </c>
      <c r="L23" s="101">
        <v>6</v>
      </c>
      <c r="M23" s="101">
        <v>13</v>
      </c>
      <c r="N23" s="102">
        <v>1</v>
      </c>
      <c r="O23" s="102">
        <v>1</v>
      </c>
      <c r="P23" s="102">
        <v>1</v>
      </c>
      <c r="Q23" s="101">
        <v>0</v>
      </c>
      <c r="R23" s="101">
        <v>0</v>
      </c>
      <c r="S23" s="101">
        <v>0</v>
      </c>
      <c r="T23" s="102">
        <v>0</v>
      </c>
      <c r="U23" s="102">
        <v>0</v>
      </c>
      <c r="V23" s="102">
        <v>0</v>
      </c>
      <c r="W23" s="101">
        <v>7</v>
      </c>
      <c r="X23" s="101">
        <v>6</v>
      </c>
      <c r="Y23" s="101">
        <v>13</v>
      </c>
      <c r="Z23" s="102">
        <v>1</v>
      </c>
      <c r="AA23" s="102">
        <v>1</v>
      </c>
      <c r="AB23" s="102">
        <v>1</v>
      </c>
      <c r="AC23" s="101">
        <v>0</v>
      </c>
      <c r="AD23" s="101">
        <v>0</v>
      </c>
      <c r="AE23" s="101">
        <v>0</v>
      </c>
      <c r="AF23" s="102">
        <v>0</v>
      </c>
      <c r="AG23" s="102">
        <v>0</v>
      </c>
      <c r="AH23" s="102">
        <v>0</v>
      </c>
      <c r="AI23" s="101">
        <v>7</v>
      </c>
      <c r="AJ23" s="101">
        <v>6</v>
      </c>
      <c r="AK23" s="101">
        <v>13</v>
      </c>
      <c r="AL23" s="102">
        <v>1</v>
      </c>
      <c r="AM23" s="102">
        <v>1</v>
      </c>
      <c r="AN23" s="102">
        <v>1</v>
      </c>
      <c r="AO23" s="101">
        <v>7</v>
      </c>
      <c r="AP23" s="101">
        <v>6</v>
      </c>
      <c r="AQ23" s="101">
        <v>13</v>
      </c>
      <c r="AR23" s="102">
        <v>1</v>
      </c>
      <c r="AS23" s="102">
        <v>1</v>
      </c>
      <c r="AT23" s="102">
        <v>1</v>
      </c>
      <c r="AU23" s="101">
        <v>0</v>
      </c>
      <c r="AV23" s="101">
        <v>0</v>
      </c>
      <c r="AW23" s="101">
        <v>0</v>
      </c>
      <c r="AX23" s="102">
        <v>0</v>
      </c>
      <c r="AY23" s="102">
        <v>0</v>
      </c>
      <c r="AZ23" s="102">
        <v>0</v>
      </c>
      <c r="BA23" s="101">
        <v>7</v>
      </c>
      <c r="BB23" s="101">
        <v>6</v>
      </c>
      <c r="BC23" s="101">
        <v>13</v>
      </c>
      <c r="BD23" s="102">
        <v>1</v>
      </c>
      <c r="BE23" s="102">
        <v>1</v>
      </c>
      <c r="BF23" s="102">
        <v>1</v>
      </c>
      <c r="BG23" s="101">
        <v>0</v>
      </c>
      <c r="BH23" s="101">
        <v>0</v>
      </c>
      <c r="BI23" s="101">
        <v>0</v>
      </c>
      <c r="BJ23" s="102">
        <v>0</v>
      </c>
      <c r="BK23" s="102">
        <v>0</v>
      </c>
      <c r="BL23" s="102">
        <v>0</v>
      </c>
      <c r="BM23" s="101">
        <v>7</v>
      </c>
      <c r="BN23" s="101">
        <v>6</v>
      </c>
      <c r="BO23" s="101">
        <v>13</v>
      </c>
      <c r="BP23" s="102">
        <v>1</v>
      </c>
      <c r="BQ23" s="102">
        <v>1</v>
      </c>
      <c r="BR23" s="103">
        <v>1</v>
      </c>
    </row>
    <row r="24" spans="1:70" ht="11.85">
      <c r="A24" s="99" t="str">
        <f>IF(COUNTIFS(T_SEGPA[[#This Row],[Secteur]],"  *"),A23,T_SEGPA[[#This Row],[Secteur]])</f>
        <v>SEINE-ET-MARNE</v>
      </c>
      <c r="B24" s="99" t="str">
        <f>IF(COUNTIFS(T_SEGPA[[#This Row],[Secteur]],"    *"),B23,T_SEGPA[[#This Row],[Secteur]])</f>
        <v xml:space="preserve">   D05 - Lagny-Sur-Marne</v>
      </c>
      <c r="C24" s="100" t="s">
        <v>314</v>
      </c>
      <c r="D24" s="100" t="s">
        <v>315</v>
      </c>
      <c r="E24" s="101">
        <v>7</v>
      </c>
      <c r="F24" s="101">
        <v>6</v>
      </c>
      <c r="G24" s="101">
        <v>13</v>
      </c>
      <c r="H24" s="101">
        <v>0</v>
      </c>
      <c r="I24" s="101">
        <v>0</v>
      </c>
      <c r="J24" s="101">
        <v>0</v>
      </c>
      <c r="K24" s="101">
        <v>7</v>
      </c>
      <c r="L24" s="101">
        <v>6</v>
      </c>
      <c r="M24" s="101">
        <v>13</v>
      </c>
      <c r="N24" s="102">
        <v>1</v>
      </c>
      <c r="O24" s="102">
        <v>1</v>
      </c>
      <c r="P24" s="102">
        <v>1</v>
      </c>
      <c r="Q24" s="101">
        <v>0</v>
      </c>
      <c r="R24" s="101">
        <v>0</v>
      </c>
      <c r="S24" s="101">
        <v>0</v>
      </c>
      <c r="T24" s="102">
        <v>0</v>
      </c>
      <c r="U24" s="102">
        <v>0</v>
      </c>
      <c r="V24" s="102">
        <v>0</v>
      </c>
      <c r="W24" s="101">
        <v>7</v>
      </c>
      <c r="X24" s="101">
        <v>6</v>
      </c>
      <c r="Y24" s="101">
        <v>13</v>
      </c>
      <c r="Z24" s="102">
        <v>1</v>
      </c>
      <c r="AA24" s="102">
        <v>1</v>
      </c>
      <c r="AB24" s="102">
        <v>1</v>
      </c>
      <c r="AC24" s="101">
        <v>0</v>
      </c>
      <c r="AD24" s="101">
        <v>0</v>
      </c>
      <c r="AE24" s="101">
        <v>0</v>
      </c>
      <c r="AF24" s="102">
        <v>0</v>
      </c>
      <c r="AG24" s="102">
        <v>0</v>
      </c>
      <c r="AH24" s="102">
        <v>0</v>
      </c>
      <c r="AI24" s="101">
        <v>7</v>
      </c>
      <c r="AJ24" s="101">
        <v>6</v>
      </c>
      <c r="AK24" s="101">
        <v>13</v>
      </c>
      <c r="AL24" s="102">
        <v>1</v>
      </c>
      <c r="AM24" s="102">
        <v>1</v>
      </c>
      <c r="AN24" s="102">
        <v>1</v>
      </c>
      <c r="AO24" s="101">
        <v>7</v>
      </c>
      <c r="AP24" s="101">
        <v>6</v>
      </c>
      <c r="AQ24" s="101">
        <v>13</v>
      </c>
      <c r="AR24" s="102">
        <v>1</v>
      </c>
      <c r="AS24" s="102">
        <v>1</v>
      </c>
      <c r="AT24" s="102">
        <v>1</v>
      </c>
      <c r="AU24" s="101">
        <v>0</v>
      </c>
      <c r="AV24" s="101">
        <v>0</v>
      </c>
      <c r="AW24" s="101">
        <v>0</v>
      </c>
      <c r="AX24" s="102">
        <v>0</v>
      </c>
      <c r="AY24" s="102">
        <v>0</v>
      </c>
      <c r="AZ24" s="102">
        <v>0</v>
      </c>
      <c r="BA24" s="101">
        <v>7</v>
      </c>
      <c r="BB24" s="101">
        <v>6</v>
      </c>
      <c r="BC24" s="101">
        <v>13</v>
      </c>
      <c r="BD24" s="102">
        <v>1</v>
      </c>
      <c r="BE24" s="102">
        <v>1</v>
      </c>
      <c r="BF24" s="102">
        <v>1</v>
      </c>
      <c r="BG24" s="101">
        <v>0</v>
      </c>
      <c r="BH24" s="101">
        <v>0</v>
      </c>
      <c r="BI24" s="101">
        <v>0</v>
      </c>
      <c r="BJ24" s="102">
        <v>0</v>
      </c>
      <c r="BK24" s="102">
        <v>0</v>
      </c>
      <c r="BL24" s="102">
        <v>0</v>
      </c>
      <c r="BM24" s="101">
        <v>7</v>
      </c>
      <c r="BN24" s="101">
        <v>6</v>
      </c>
      <c r="BO24" s="101">
        <v>13</v>
      </c>
      <c r="BP24" s="102">
        <v>1</v>
      </c>
      <c r="BQ24" s="102">
        <v>1</v>
      </c>
      <c r="BR24" s="103">
        <v>1</v>
      </c>
    </row>
    <row r="25" spans="1:70" ht="11.85">
      <c r="A25" s="99" t="str">
        <f>IF(COUNTIFS(T_SEGPA[[#This Row],[Secteur]],"  *"),A24,T_SEGPA[[#This Row],[Secteur]])</f>
        <v>SEINE-ET-MARNE</v>
      </c>
      <c r="B25" s="99" t="str">
        <f>IF(COUNTIFS(T_SEGPA[[#This Row],[Secteur]],"    *"),B24,T_SEGPA[[#This Row],[Secteur]])</f>
        <v xml:space="preserve">   D06 - Coulommiers</v>
      </c>
      <c r="C25" s="100" t="s">
        <v>334</v>
      </c>
      <c r="D25" s="100" t="s">
        <v>335</v>
      </c>
      <c r="E25" s="101">
        <v>22</v>
      </c>
      <c r="F25" s="101">
        <v>18</v>
      </c>
      <c r="G25" s="101">
        <v>40</v>
      </c>
      <c r="H25" s="101">
        <v>0</v>
      </c>
      <c r="I25" s="101">
        <v>0</v>
      </c>
      <c r="J25" s="101">
        <v>0</v>
      </c>
      <c r="K25" s="101">
        <v>17</v>
      </c>
      <c r="L25" s="101">
        <v>16</v>
      </c>
      <c r="M25" s="101">
        <v>33</v>
      </c>
      <c r="N25" s="102">
        <v>0.77272727272727271</v>
      </c>
      <c r="O25" s="102">
        <v>0.88888888888888884</v>
      </c>
      <c r="P25" s="102">
        <v>0.82499999999999996</v>
      </c>
      <c r="Q25" s="101">
        <v>1</v>
      </c>
      <c r="R25" s="101">
        <v>0</v>
      </c>
      <c r="S25" s="101">
        <v>1</v>
      </c>
      <c r="T25" s="102">
        <v>5.8823529411764705E-2</v>
      </c>
      <c r="U25" s="102">
        <v>0</v>
      </c>
      <c r="V25" s="102">
        <v>3.0303030303030304E-2</v>
      </c>
      <c r="W25" s="101">
        <v>16</v>
      </c>
      <c r="X25" s="101">
        <v>16</v>
      </c>
      <c r="Y25" s="101">
        <v>32</v>
      </c>
      <c r="Z25" s="102">
        <v>0.94117647058823528</v>
      </c>
      <c r="AA25" s="102">
        <v>1</v>
      </c>
      <c r="AB25" s="102">
        <v>0.96969696969696972</v>
      </c>
      <c r="AC25" s="101">
        <v>0</v>
      </c>
      <c r="AD25" s="101">
        <v>2</v>
      </c>
      <c r="AE25" s="101">
        <v>2</v>
      </c>
      <c r="AF25" s="102">
        <v>0</v>
      </c>
      <c r="AG25" s="102">
        <v>0.125</v>
      </c>
      <c r="AH25" s="102">
        <v>6.0606060606060608E-2</v>
      </c>
      <c r="AI25" s="101">
        <v>16</v>
      </c>
      <c r="AJ25" s="101">
        <v>14</v>
      </c>
      <c r="AK25" s="101">
        <v>30</v>
      </c>
      <c r="AL25" s="102">
        <v>0.94117647058823528</v>
      </c>
      <c r="AM25" s="102">
        <v>0.875</v>
      </c>
      <c r="AN25" s="102">
        <v>0.90909090909090906</v>
      </c>
      <c r="AO25" s="101">
        <v>10</v>
      </c>
      <c r="AP25" s="101">
        <v>14</v>
      </c>
      <c r="AQ25" s="101">
        <v>24</v>
      </c>
      <c r="AR25" s="102">
        <v>0.45454545454545453</v>
      </c>
      <c r="AS25" s="102">
        <v>0.77777777777777779</v>
      </c>
      <c r="AT25" s="102">
        <v>0.6</v>
      </c>
      <c r="AU25" s="101">
        <v>0</v>
      </c>
      <c r="AV25" s="101">
        <v>0</v>
      </c>
      <c r="AW25" s="101">
        <v>0</v>
      </c>
      <c r="AX25" s="102">
        <v>0</v>
      </c>
      <c r="AY25" s="102">
        <v>0</v>
      </c>
      <c r="AZ25" s="102">
        <v>0</v>
      </c>
      <c r="BA25" s="101">
        <v>10</v>
      </c>
      <c r="BB25" s="101">
        <v>14</v>
      </c>
      <c r="BC25" s="101">
        <v>24</v>
      </c>
      <c r="BD25" s="102">
        <v>1</v>
      </c>
      <c r="BE25" s="102">
        <v>1</v>
      </c>
      <c r="BF25" s="102">
        <v>1</v>
      </c>
      <c r="BG25" s="101">
        <v>0</v>
      </c>
      <c r="BH25" s="101">
        <v>2</v>
      </c>
      <c r="BI25" s="101">
        <v>2</v>
      </c>
      <c r="BJ25" s="102">
        <v>0</v>
      </c>
      <c r="BK25" s="102">
        <v>0.14285714285714285</v>
      </c>
      <c r="BL25" s="102">
        <v>8.3333333333333329E-2</v>
      </c>
      <c r="BM25" s="101">
        <v>10</v>
      </c>
      <c r="BN25" s="101">
        <v>12</v>
      </c>
      <c r="BO25" s="101">
        <v>22</v>
      </c>
      <c r="BP25" s="102">
        <v>1</v>
      </c>
      <c r="BQ25" s="102">
        <v>0.8571428571428571</v>
      </c>
      <c r="BR25" s="103">
        <v>0.91666666666666663</v>
      </c>
    </row>
    <row r="26" spans="1:70" ht="11.85">
      <c r="A26" s="99" t="str">
        <f>IF(COUNTIFS(T_SEGPA[[#This Row],[Secteur]],"  *"),A25,T_SEGPA[[#This Row],[Secteur]])</f>
        <v>SEINE-ET-MARNE</v>
      </c>
      <c r="B26" s="99" t="str">
        <f>IF(COUNTIFS(T_SEGPA[[#This Row],[Secteur]],"    *"),B25,T_SEGPA[[#This Row],[Secteur]])</f>
        <v xml:space="preserve">   D06 - Coulommiers</v>
      </c>
      <c r="C26" s="100" t="s">
        <v>336</v>
      </c>
      <c r="D26" s="100" t="s">
        <v>337</v>
      </c>
      <c r="E26" s="101">
        <v>10</v>
      </c>
      <c r="F26" s="101">
        <v>14</v>
      </c>
      <c r="G26" s="101">
        <v>24</v>
      </c>
      <c r="H26" s="101">
        <v>0</v>
      </c>
      <c r="I26" s="101">
        <v>0</v>
      </c>
      <c r="J26" s="101">
        <v>0</v>
      </c>
      <c r="K26" s="101">
        <v>10</v>
      </c>
      <c r="L26" s="101">
        <v>14</v>
      </c>
      <c r="M26" s="101">
        <v>24</v>
      </c>
      <c r="N26" s="102">
        <v>1</v>
      </c>
      <c r="O26" s="102">
        <v>1</v>
      </c>
      <c r="P26" s="102">
        <v>1</v>
      </c>
      <c r="Q26" s="101">
        <v>0</v>
      </c>
      <c r="R26" s="101">
        <v>0</v>
      </c>
      <c r="S26" s="101">
        <v>0</v>
      </c>
      <c r="T26" s="102">
        <v>0</v>
      </c>
      <c r="U26" s="102">
        <v>0</v>
      </c>
      <c r="V26" s="102">
        <v>0</v>
      </c>
      <c r="W26" s="101">
        <v>10</v>
      </c>
      <c r="X26" s="101">
        <v>14</v>
      </c>
      <c r="Y26" s="101">
        <v>24</v>
      </c>
      <c r="Z26" s="102">
        <v>1</v>
      </c>
      <c r="AA26" s="102">
        <v>1</v>
      </c>
      <c r="AB26" s="102">
        <v>1</v>
      </c>
      <c r="AC26" s="101">
        <v>0</v>
      </c>
      <c r="AD26" s="101">
        <v>2</v>
      </c>
      <c r="AE26" s="101">
        <v>2</v>
      </c>
      <c r="AF26" s="102">
        <v>0</v>
      </c>
      <c r="AG26" s="102">
        <v>0.14285714285714285</v>
      </c>
      <c r="AH26" s="102">
        <v>8.3333333333333329E-2</v>
      </c>
      <c r="AI26" s="101">
        <v>10</v>
      </c>
      <c r="AJ26" s="101">
        <v>12</v>
      </c>
      <c r="AK26" s="101">
        <v>22</v>
      </c>
      <c r="AL26" s="102">
        <v>1</v>
      </c>
      <c r="AM26" s="102">
        <v>0.8571428571428571</v>
      </c>
      <c r="AN26" s="102">
        <v>0.91666666666666663</v>
      </c>
      <c r="AO26" s="101">
        <v>10</v>
      </c>
      <c r="AP26" s="101">
        <v>14</v>
      </c>
      <c r="AQ26" s="101">
        <v>24</v>
      </c>
      <c r="AR26" s="102">
        <v>1</v>
      </c>
      <c r="AS26" s="102">
        <v>1</v>
      </c>
      <c r="AT26" s="102">
        <v>1</v>
      </c>
      <c r="AU26" s="101">
        <v>0</v>
      </c>
      <c r="AV26" s="101">
        <v>0</v>
      </c>
      <c r="AW26" s="101">
        <v>0</v>
      </c>
      <c r="AX26" s="102">
        <v>0</v>
      </c>
      <c r="AY26" s="102">
        <v>0</v>
      </c>
      <c r="AZ26" s="102">
        <v>0</v>
      </c>
      <c r="BA26" s="101">
        <v>10</v>
      </c>
      <c r="BB26" s="101">
        <v>14</v>
      </c>
      <c r="BC26" s="101">
        <v>24</v>
      </c>
      <c r="BD26" s="102">
        <v>1</v>
      </c>
      <c r="BE26" s="102">
        <v>1</v>
      </c>
      <c r="BF26" s="102">
        <v>1</v>
      </c>
      <c r="BG26" s="101">
        <v>0</v>
      </c>
      <c r="BH26" s="101">
        <v>2</v>
      </c>
      <c r="BI26" s="101">
        <v>2</v>
      </c>
      <c r="BJ26" s="102">
        <v>0</v>
      </c>
      <c r="BK26" s="102">
        <v>0.14285714285714285</v>
      </c>
      <c r="BL26" s="102">
        <v>8.3333333333333329E-2</v>
      </c>
      <c r="BM26" s="101">
        <v>10</v>
      </c>
      <c r="BN26" s="101">
        <v>12</v>
      </c>
      <c r="BO26" s="101">
        <v>22</v>
      </c>
      <c r="BP26" s="102">
        <v>1</v>
      </c>
      <c r="BQ26" s="102">
        <v>0.8571428571428571</v>
      </c>
      <c r="BR26" s="103">
        <v>0.91666666666666663</v>
      </c>
    </row>
    <row r="27" spans="1:70" ht="11.85">
      <c r="A27" s="99" t="str">
        <f>IF(COUNTIFS(T_SEGPA[[#This Row],[Secteur]],"  *"),A26,T_SEGPA[[#This Row],[Secteur]])</f>
        <v>SEINE-ET-MARNE</v>
      </c>
      <c r="B27" s="99" t="str">
        <f>IF(COUNTIFS(T_SEGPA[[#This Row],[Secteur]],"    *"),B26,T_SEGPA[[#This Row],[Secteur]])</f>
        <v xml:space="preserve">   D06 - Coulommiers</v>
      </c>
      <c r="C27" s="100" t="s">
        <v>342</v>
      </c>
      <c r="D27" s="100" t="s">
        <v>343</v>
      </c>
      <c r="E27" s="101">
        <v>12</v>
      </c>
      <c r="F27" s="101">
        <v>4</v>
      </c>
      <c r="G27" s="101">
        <v>16</v>
      </c>
      <c r="H27" s="101">
        <v>0</v>
      </c>
      <c r="I27" s="101">
        <v>0</v>
      </c>
      <c r="J27" s="101">
        <v>0</v>
      </c>
      <c r="K27" s="101">
        <v>7</v>
      </c>
      <c r="L27" s="101">
        <v>2</v>
      </c>
      <c r="M27" s="101">
        <v>9</v>
      </c>
      <c r="N27" s="102">
        <v>0.58333333333333337</v>
      </c>
      <c r="O27" s="102">
        <v>0.5</v>
      </c>
      <c r="P27" s="102">
        <v>0.5625</v>
      </c>
      <c r="Q27" s="101">
        <v>1</v>
      </c>
      <c r="R27" s="101">
        <v>0</v>
      </c>
      <c r="S27" s="101">
        <v>1</v>
      </c>
      <c r="T27" s="102">
        <v>0.14285714285714285</v>
      </c>
      <c r="U27" s="102">
        <v>0</v>
      </c>
      <c r="V27" s="102">
        <v>0.1111111111111111</v>
      </c>
      <c r="W27" s="101">
        <v>6</v>
      </c>
      <c r="X27" s="101">
        <v>2</v>
      </c>
      <c r="Y27" s="101">
        <v>8</v>
      </c>
      <c r="Z27" s="102">
        <v>0.8571428571428571</v>
      </c>
      <c r="AA27" s="102">
        <v>1</v>
      </c>
      <c r="AB27" s="102">
        <v>0.88888888888888884</v>
      </c>
      <c r="AC27" s="101">
        <v>0</v>
      </c>
      <c r="AD27" s="101">
        <v>0</v>
      </c>
      <c r="AE27" s="101">
        <v>0</v>
      </c>
      <c r="AF27" s="102">
        <v>0</v>
      </c>
      <c r="AG27" s="102">
        <v>0</v>
      </c>
      <c r="AH27" s="102">
        <v>0</v>
      </c>
      <c r="AI27" s="101">
        <v>6</v>
      </c>
      <c r="AJ27" s="101">
        <v>2</v>
      </c>
      <c r="AK27" s="101">
        <v>8</v>
      </c>
      <c r="AL27" s="102">
        <v>0.8571428571428571</v>
      </c>
      <c r="AM27" s="102">
        <v>1</v>
      </c>
      <c r="AN27" s="102">
        <v>0.88888888888888884</v>
      </c>
      <c r="AO27" s="101">
        <v>0</v>
      </c>
      <c r="AP27" s="101">
        <v>0</v>
      </c>
      <c r="AQ27" s="101">
        <v>0</v>
      </c>
      <c r="AR27" s="102">
        <v>0</v>
      </c>
      <c r="AS27" s="102">
        <v>0</v>
      </c>
      <c r="AT27" s="102">
        <v>0</v>
      </c>
      <c r="AU27" s="101">
        <v>0</v>
      </c>
      <c r="AV27" s="101">
        <v>0</v>
      </c>
      <c r="AW27" s="101">
        <v>0</v>
      </c>
      <c r="AX27" s="102" t="s">
        <v>92</v>
      </c>
      <c r="AY27" s="102" t="s">
        <v>92</v>
      </c>
      <c r="AZ27" s="102" t="s">
        <v>92</v>
      </c>
      <c r="BA27" s="101">
        <v>0</v>
      </c>
      <c r="BB27" s="101">
        <v>0</v>
      </c>
      <c r="BC27" s="101">
        <v>0</v>
      </c>
      <c r="BD27" s="102" t="s">
        <v>92</v>
      </c>
      <c r="BE27" s="102" t="s">
        <v>92</v>
      </c>
      <c r="BF27" s="102" t="s">
        <v>92</v>
      </c>
      <c r="BG27" s="101">
        <v>0</v>
      </c>
      <c r="BH27" s="101">
        <v>0</v>
      </c>
      <c r="BI27" s="101">
        <v>0</v>
      </c>
      <c r="BJ27" s="102" t="s">
        <v>92</v>
      </c>
      <c r="BK27" s="102" t="s">
        <v>92</v>
      </c>
      <c r="BL27" s="102" t="s">
        <v>92</v>
      </c>
      <c r="BM27" s="101">
        <v>0</v>
      </c>
      <c r="BN27" s="101">
        <v>0</v>
      </c>
      <c r="BO27" s="101">
        <v>0</v>
      </c>
      <c r="BP27" s="102" t="s">
        <v>92</v>
      </c>
      <c r="BQ27" s="102" t="s">
        <v>92</v>
      </c>
      <c r="BR27" s="103" t="s">
        <v>92</v>
      </c>
    </row>
    <row r="28" spans="1:70" ht="11.85">
      <c r="A28" s="99" t="str">
        <f>IF(COUNTIFS(T_SEGPA[[#This Row],[Secteur]],"  *"),A27,T_SEGPA[[#This Row],[Secteur]])</f>
        <v>SEINE-ET-MARNE</v>
      </c>
      <c r="B28" s="99" t="str">
        <f>IF(COUNTIFS(T_SEGPA[[#This Row],[Secteur]],"    *"),B27,T_SEGPA[[#This Row],[Secteur]])</f>
        <v xml:space="preserve">   D07 - Marne-La-Vallee</v>
      </c>
      <c r="C28" s="100" t="s">
        <v>351</v>
      </c>
      <c r="D28" s="100" t="s">
        <v>352</v>
      </c>
      <c r="E28" s="101">
        <v>15</v>
      </c>
      <c r="F28" s="101">
        <v>15</v>
      </c>
      <c r="G28" s="101">
        <v>30</v>
      </c>
      <c r="H28" s="101">
        <v>0</v>
      </c>
      <c r="I28" s="101">
        <v>0</v>
      </c>
      <c r="J28" s="101">
        <v>0</v>
      </c>
      <c r="K28" s="101">
        <v>15</v>
      </c>
      <c r="L28" s="101">
        <v>15</v>
      </c>
      <c r="M28" s="101">
        <v>30</v>
      </c>
      <c r="N28" s="102">
        <v>1</v>
      </c>
      <c r="O28" s="102">
        <v>1</v>
      </c>
      <c r="P28" s="102">
        <v>1</v>
      </c>
      <c r="Q28" s="101">
        <v>0</v>
      </c>
      <c r="R28" s="101">
        <v>0</v>
      </c>
      <c r="S28" s="101">
        <v>0</v>
      </c>
      <c r="T28" s="102">
        <v>0</v>
      </c>
      <c r="U28" s="102">
        <v>0</v>
      </c>
      <c r="V28" s="102">
        <v>0</v>
      </c>
      <c r="W28" s="101">
        <v>15</v>
      </c>
      <c r="X28" s="101">
        <v>15</v>
      </c>
      <c r="Y28" s="101">
        <v>30</v>
      </c>
      <c r="Z28" s="102">
        <v>1</v>
      </c>
      <c r="AA28" s="102">
        <v>1</v>
      </c>
      <c r="AB28" s="102">
        <v>1</v>
      </c>
      <c r="AC28" s="101">
        <v>7</v>
      </c>
      <c r="AD28" s="101">
        <v>5</v>
      </c>
      <c r="AE28" s="101">
        <v>12</v>
      </c>
      <c r="AF28" s="102">
        <v>0.46666666666666667</v>
      </c>
      <c r="AG28" s="102">
        <v>0.33333333333333331</v>
      </c>
      <c r="AH28" s="102">
        <v>0.4</v>
      </c>
      <c r="AI28" s="101">
        <v>8</v>
      </c>
      <c r="AJ28" s="101">
        <v>10</v>
      </c>
      <c r="AK28" s="101">
        <v>18</v>
      </c>
      <c r="AL28" s="102">
        <v>0.53333333333333333</v>
      </c>
      <c r="AM28" s="102">
        <v>0.66666666666666663</v>
      </c>
      <c r="AN28" s="102">
        <v>0.6</v>
      </c>
      <c r="AO28" s="101">
        <v>15</v>
      </c>
      <c r="AP28" s="101">
        <v>15</v>
      </c>
      <c r="AQ28" s="101">
        <v>30</v>
      </c>
      <c r="AR28" s="102">
        <v>1</v>
      </c>
      <c r="AS28" s="102">
        <v>1</v>
      </c>
      <c r="AT28" s="102">
        <v>1</v>
      </c>
      <c r="AU28" s="101">
        <v>0</v>
      </c>
      <c r="AV28" s="101">
        <v>0</v>
      </c>
      <c r="AW28" s="101">
        <v>0</v>
      </c>
      <c r="AX28" s="102">
        <v>0</v>
      </c>
      <c r="AY28" s="102">
        <v>0</v>
      </c>
      <c r="AZ28" s="102">
        <v>0</v>
      </c>
      <c r="BA28" s="101">
        <v>15</v>
      </c>
      <c r="BB28" s="101">
        <v>15</v>
      </c>
      <c r="BC28" s="101">
        <v>30</v>
      </c>
      <c r="BD28" s="102">
        <v>1</v>
      </c>
      <c r="BE28" s="102">
        <v>1</v>
      </c>
      <c r="BF28" s="102">
        <v>1</v>
      </c>
      <c r="BG28" s="101">
        <v>6</v>
      </c>
      <c r="BH28" s="101">
        <v>5</v>
      </c>
      <c r="BI28" s="101">
        <v>11</v>
      </c>
      <c r="BJ28" s="102">
        <v>0.4</v>
      </c>
      <c r="BK28" s="102">
        <v>0.33333333333333331</v>
      </c>
      <c r="BL28" s="102">
        <v>0.36666666666666664</v>
      </c>
      <c r="BM28" s="101">
        <v>9</v>
      </c>
      <c r="BN28" s="101">
        <v>10</v>
      </c>
      <c r="BO28" s="101">
        <v>19</v>
      </c>
      <c r="BP28" s="102">
        <v>0.6</v>
      </c>
      <c r="BQ28" s="102">
        <v>0.66666666666666663</v>
      </c>
      <c r="BR28" s="103">
        <v>0.6333333333333333</v>
      </c>
    </row>
    <row r="29" spans="1:70" ht="11.85">
      <c r="A29" s="99" t="str">
        <f>IF(COUNTIFS(T_SEGPA[[#This Row],[Secteur]],"  *"),A28,T_SEGPA[[#This Row],[Secteur]])</f>
        <v>SEINE-ET-MARNE</v>
      </c>
      <c r="B29" s="99" t="str">
        <f>IF(COUNTIFS(T_SEGPA[[#This Row],[Secteur]],"    *"),B28,T_SEGPA[[#This Row],[Secteur]])</f>
        <v xml:space="preserve">   D07 - Marne-La-Vallee</v>
      </c>
      <c r="C29" s="100" t="s">
        <v>355</v>
      </c>
      <c r="D29" s="100" t="s">
        <v>356</v>
      </c>
      <c r="E29" s="101">
        <v>9</v>
      </c>
      <c r="F29" s="101">
        <v>7</v>
      </c>
      <c r="G29" s="101">
        <v>16</v>
      </c>
      <c r="H29" s="101">
        <v>0</v>
      </c>
      <c r="I29" s="101">
        <v>0</v>
      </c>
      <c r="J29" s="101">
        <v>0</v>
      </c>
      <c r="K29" s="101">
        <v>9</v>
      </c>
      <c r="L29" s="101">
        <v>7</v>
      </c>
      <c r="M29" s="101">
        <v>16</v>
      </c>
      <c r="N29" s="102">
        <v>1</v>
      </c>
      <c r="O29" s="102">
        <v>1</v>
      </c>
      <c r="P29" s="102">
        <v>1</v>
      </c>
      <c r="Q29" s="101">
        <v>0</v>
      </c>
      <c r="R29" s="101">
        <v>0</v>
      </c>
      <c r="S29" s="101">
        <v>0</v>
      </c>
      <c r="T29" s="102">
        <v>0</v>
      </c>
      <c r="U29" s="102">
        <v>0</v>
      </c>
      <c r="V29" s="102">
        <v>0</v>
      </c>
      <c r="W29" s="101">
        <v>9</v>
      </c>
      <c r="X29" s="101">
        <v>7</v>
      </c>
      <c r="Y29" s="101">
        <v>16</v>
      </c>
      <c r="Z29" s="102">
        <v>1</v>
      </c>
      <c r="AA29" s="102">
        <v>1</v>
      </c>
      <c r="AB29" s="102">
        <v>1</v>
      </c>
      <c r="AC29" s="101">
        <v>4</v>
      </c>
      <c r="AD29" s="101">
        <v>4</v>
      </c>
      <c r="AE29" s="101">
        <v>8</v>
      </c>
      <c r="AF29" s="102">
        <v>0.44444444444444442</v>
      </c>
      <c r="AG29" s="102">
        <v>0.5714285714285714</v>
      </c>
      <c r="AH29" s="102">
        <v>0.5</v>
      </c>
      <c r="AI29" s="101">
        <v>5</v>
      </c>
      <c r="AJ29" s="101">
        <v>3</v>
      </c>
      <c r="AK29" s="101">
        <v>8</v>
      </c>
      <c r="AL29" s="102">
        <v>0.55555555555555558</v>
      </c>
      <c r="AM29" s="102">
        <v>0.42857142857142855</v>
      </c>
      <c r="AN29" s="102">
        <v>0.5</v>
      </c>
      <c r="AO29" s="101">
        <v>9</v>
      </c>
      <c r="AP29" s="101">
        <v>7</v>
      </c>
      <c r="AQ29" s="101">
        <v>16</v>
      </c>
      <c r="AR29" s="102">
        <v>1</v>
      </c>
      <c r="AS29" s="102">
        <v>1</v>
      </c>
      <c r="AT29" s="102">
        <v>1</v>
      </c>
      <c r="AU29" s="101">
        <v>0</v>
      </c>
      <c r="AV29" s="101">
        <v>0</v>
      </c>
      <c r="AW29" s="101">
        <v>0</v>
      </c>
      <c r="AX29" s="102">
        <v>0</v>
      </c>
      <c r="AY29" s="102">
        <v>0</v>
      </c>
      <c r="AZ29" s="102">
        <v>0</v>
      </c>
      <c r="BA29" s="101">
        <v>9</v>
      </c>
      <c r="BB29" s="101">
        <v>7</v>
      </c>
      <c r="BC29" s="101">
        <v>16</v>
      </c>
      <c r="BD29" s="102">
        <v>1</v>
      </c>
      <c r="BE29" s="102">
        <v>1</v>
      </c>
      <c r="BF29" s="102">
        <v>1</v>
      </c>
      <c r="BG29" s="101">
        <v>3</v>
      </c>
      <c r="BH29" s="101">
        <v>4</v>
      </c>
      <c r="BI29" s="101">
        <v>7</v>
      </c>
      <c r="BJ29" s="102">
        <v>0.33333333333333331</v>
      </c>
      <c r="BK29" s="102">
        <v>0.5714285714285714</v>
      </c>
      <c r="BL29" s="102">
        <v>0.4375</v>
      </c>
      <c r="BM29" s="101">
        <v>6</v>
      </c>
      <c r="BN29" s="101">
        <v>3</v>
      </c>
      <c r="BO29" s="101">
        <v>9</v>
      </c>
      <c r="BP29" s="102">
        <v>0.66666666666666663</v>
      </c>
      <c r="BQ29" s="102">
        <v>0.42857142857142855</v>
      </c>
      <c r="BR29" s="103">
        <v>0.5625</v>
      </c>
    </row>
    <row r="30" spans="1:70" ht="11.85">
      <c r="A30" s="99" t="str">
        <f>IF(COUNTIFS(T_SEGPA[[#This Row],[Secteur]],"  *"),A29,T_SEGPA[[#This Row],[Secteur]])</f>
        <v>SEINE-ET-MARNE</v>
      </c>
      <c r="B30" s="99" t="str">
        <f>IF(COUNTIFS(T_SEGPA[[#This Row],[Secteur]],"    *"),B29,T_SEGPA[[#This Row],[Secteur]])</f>
        <v xml:space="preserve">   D07 - Marne-La-Vallee</v>
      </c>
      <c r="C30" s="100" t="s">
        <v>363</v>
      </c>
      <c r="D30" s="100" t="s">
        <v>364</v>
      </c>
      <c r="E30" s="101">
        <v>6</v>
      </c>
      <c r="F30" s="101">
        <v>8</v>
      </c>
      <c r="G30" s="101">
        <v>14</v>
      </c>
      <c r="H30" s="101">
        <v>0</v>
      </c>
      <c r="I30" s="101">
        <v>0</v>
      </c>
      <c r="J30" s="101">
        <v>0</v>
      </c>
      <c r="K30" s="101">
        <v>6</v>
      </c>
      <c r="L30" s="101">
        <v>8</v>
      </c>
      <c r="M30" s="101">
        <v>14</v>
      </c>
      <c r="N30" s="102">
        <v>1</v>
      </c>
      <c r="O30" s="102">
        <v>1</v>
      </c>
      <c r="P30" s="102">
        <v>1</v>
      </c>
      <c r="Q30" s="101">
        <v>0</v>
      </c>
      <c r="R30" s="101">
        <v>0</v>
      </c>
      <c r="S30" s="101">
        <v>0</v>
      </c>
      <c r="T30" s="102">
        <v>0</v>
      </c>
      <c r="U30" s="102">
        <v>0</v>
      </c>
      <c r="V30" s="102">
        <v>0</v>
      </c>
      <c r="W30" s="101">
        <v>6</v>
      </c>
      <c r="X30" s="101">
        <v>8</v>
      </c>
      <c r="Y30" s="101">
        <v>14</v>
      </c>
      <c r="Z30" s="102">
        <v>1</v>
      </c>
      <c r="AA30" s="102">
        <v>1</v>
      </c>
      <c r="AB30" s="102">
        <v>1</v>
      </c>
      <c r="AC30" s="101">
        <v>3</v>
      </c>
      <c r="AD30" s="101">
        <v>1</v>
      </c>
      <c r="AE30" s="101">
        <v>4</v>
      </c>
      <c r="AF30" s="102">
        <v>0.5</v>
      </c>
      <c r="AG30" s="102">
        <v>0.125</v>
      </c>
      <c r="AH30" s="102">
        <v>0.2857142857142857</v>
      </c>
      <c r="AI30" s="101">
        <v>3</v>
      </c>
      <c r="AJ30" s="101">
        <v>7</v>
      </c>
      <c r="AK30" s="101">
        <v>10</v>
      </c>
      <c r="AL30" s="102">
        <v>0.5</v>
      </c>
      <c r="AM30" s="102">
        <v>0.875</v>
      </c>
      <c r="AN30" s="102">
        <v>0.7142857142857143</v>
      </c>
      <c r="AO30" s="101">
        <v>6</v>
      </c>
      <c r="AP30" s="101">
        <v>8</v>
      </c>
      <c r="AQ30" s="101">
        <v>14</v>
      </c>
      <c r="AR30" s="102">
        <v>1</v>
      </c>
      <c r="AS30" s="102">
        <v>1</v>
      </c>
      <c r="AT30" s="102">
        <v>1</v>
      </c>
      <c r="AU30" s="101">
        <v>0</v>
      </c>
      <c r="AV30" s="101">
        <v>0</v>
      </c>
      <c r="AW30" s="101">
        <v>0</v>
      </c>
      <c r="AX30" s="102">
        <v>0</v>
      </c>
      <c r="AY30" s="102">
        <v>0</v>
      </c>
      <c r="AZ30" s="102">
        <v>0</v>
      </c>
      <c r="BA30" s="101">
        <v>6</v>
      </c>
      <c r="BB30" s="101">
        <v>8</v>
      </c>
      <c r="BC30" s="101">
        <v>14</v>
      </c>
      <c r="BD30" s="102">
        <v>1</v>
      </c>
      <c r="BE30" s="102">
        <v>1</v>
      </c>
      <c r="BF30" s="102">
        <v>1</v>
      </c>
      <c r="BG30" s="101">
        <v>3</v>
      </c>
      <c r="BH30" s="101">
        <v>1</v>
      </c>
      <c r="BI30" s="101">
        <v>4</v>
      </c>
      <c r="BJ30" s="102">
        <v>0.5</v>
      </c>
      <c r="BK30" s="102">
        <v>0.125</v>
      </c>
      <c r="BL30" s="102">
        <v>0.2857142857142857</v>
      </c>
      <c r="BM30" s="101">
        <v>3</v>
      </c>
      <c r="BN30" s="101">
        <v>7</v>
      </c>
      <c r="BO30" s="101">
        <v>10</v>
      </c>
      <c r="BP30" s="102">
        <v>0.5</v>
      </c>
      <c r="BQ30" s="102">
        <v>0.875</v>
      </c>
      <c r="BR30" s="103">
        <v>0.7142857142857143</v>
      </c>
    </row>
    <row r="31" spans="1:70" ht="11.85">
      <c r="A31" s="99" t="str">
        <f>IF(COUNTIFS(T_SEGPA[[#This Row],[Secteur]],"  *"),A30,T_SEGPA[[#This Row],[Secteur]])</f>
        <v>SEINE-ET-MARNE</v>
      </c>
      <c r="B31" s="99" t="str">
        <f>IF(COUNTIFS(T_SEGPA[[#This Row],[Secteur]],"    *"),B30,T_SEGPA[[#This Row],[Secteur]])</f>
        <v xml:space="preserve">   D08 - Melun</v>
      </c>
      <c r="C31" s="100" t="s">
        <v>373</v>
      </c>
      <c r="D31" s="100" t="s">
        <v>374</v>
      </c>
      <c r="E31" s="101">
        <v>33</v>
      </c>
      <c r="F31" s="101">
        <v>31</v>
      </c>
      <c r="G31" s="101">
        <v>64</v>
      </c>
      <c r="H31" s="101">
        <v>0</v>
      </c>
      <c r="I31" s="101">
        <v>0</v>
      </c>
      <c r="J31" s="101">
        <v>0</v>
      </c>
      <c r="K31" s="101">
        <v>19</v>
      </c>
      <c r="L31" s="101">
        <v>18</v>
      </c>
      <c r="M31" s="101">
        <v>37</v>
      </c>
      <c r="N31" s="102">
        <v>0.5757575757575758</v>
      </c>
      <c r="O31" s="102">
        <v>0.58064516129032262</v>
      </c>
      <c r="P31" s="102">
        <v>0.578125</v>
      </c>
      <c r="Q31" s="101">
        <v>1</v>
      </c>
      <c r="R31" s="101">
        <v>0</v>
      </c>
      <c r="S31" s="101">
        <v>1</v>
      </c>
      <c r="T31" s="102">
        <v>5.2631578947368418E-2</v>
      </c>
      <c r="U31" s="102">
        <v>0</v>
      </c>
      <c r="V31" s="102">
        <v>2.7027027027027029E-2</v>
      </c>
      <c r="W31" s="101">
        <v>18</v>
      </c>
      <c r="X31" s="101">
        <v>18</v>
      </c>
      <c r="Y31" s="101">
        <v>36</v>
      </c>
      <c r="Z31" s="102">
        <v>0.94736842105263153</v>
      </c>
      <c r="AA31" s="102">
        <v>1</v>
      </c>
      <c r="AB31" s="102">
        <v>0.97297297297297303</v>
      </c>
      <c r="AC31" s="101">
        <v>11</v>
      </c>
      <c r="AD31" s="101">
        <v>4</v>
      </c>
      <c r="AE31" s="101">
        <v>15</v>
      </c>
      <c r="AF31" s="102">
        <v>0.57894736842105265</v>
      </c>
      <c r="AG31" s="102">
        <v>0.22222222222222221</v>
      </c>
      <c r="AH31" s="102">
        <v>0.40540540540540543</v>
      </c>
      <c r="AI31" s="101">
        <v>7</v>
      </c>
      <c r="AJ31" s="101">
        <v>14</v>
      </c>
      <c r="AK31" s="101">
        <v>21</v>
      </c>
      <c r="AL31" s="102">
        <v>0.36842105263157893</v>
      </c>
      <c r="AM31" s="102">
        <v>0.77777777777777779</v>
      </c>
      <c r="AN31" s="102">
        <v>0.56756756756756754</v>
      </c>
      <c r="AO31" s="101">
        <v>17</v>
      </c>
      <c r="AP31" s="101">
        <v>15</v>
      </c>
      <c r="AQ31" s="101">
        <v>32</v>
      </c>
      <c r="AR31" s="102">
        <v>0.51515151515151514</v>
      </c>
      <c r="AS31" s="102">
        <v>0.4838709677419355</v>
      </c>
      <c r="AT31" s="102">
        <v>0.5</v>
      </c>
      <c r="AU31" s="101">
        <v>0</v>
      </c>
      <c r="AV31" s="101">
        <v>0</v>
      </c>
      <c r="AW31" s="101">
        <v>0</v>
      </c>
      <c r="AX31" s="102">
        <v>0</v>
      </c>
      <c r="AY31" s="102">
        <v>0</v>
      </c>
      <c r="AZ31" s="102">
        <v>0</v>
      </c>
      <c r="BA31" s="101">
        <v>17</v>
      </c>
      <c r="BB31" s="101">
        <v>15</v>
      </c>
      <c r="BC31" s="101">
        <v>32</v>
      </c>
      <c r="BD31" s="102">
        <v>1</v>
      </c>
      <c r="BE31" s="102">
        <v>1</v>
      </c>
      <c r="BF31" s="102">
        <v>1</v>
      </c>
      <c r="BG31" s="101">
        <v>10</v>
      </c>
      <c r="BH31" s="101">
        <v>3</v>
      </c>
      <c r="BI31" s="101">
        <v>13</v>
      </c>
      <c r="BJ31" s="102">
        <v>0.58823529411764708</v>
      </c>
      <c r="BK31" s="102">
        <v>0.2</v>
      </c>
      <c r="BL31" s="102">
        <v>0.40625</v>
      </c>
      <c r="BM31" s="101">
        <v>7</v>
      </c>
      <c r="BN31" s="101">
        <v>12</v>
      </c>
      <c r="BO31" s="101">
        <v>19</v>
      </c>
      <c r="BP31" s="102">
        <v>0.41176470588235292</v>
      </c>
      <c r="BQ31" s="102">
        <v>0.8</v>
      </c>
      <c r="BR31" s="103">
        <v>0.59375</v>
      </c>
    </row>
    <row r="32" spans="1:70" ht="11.85">
      <c r="A32" s="99" t="str">
        <f>IF(COUNTIFS(T_SEGPA[[#This Row],[Secteur]],"  *"),A31,T_SEGPA[[#This Row],[Secteur]])</f>
        <v>SEINE-ET-MARNE</v>
      </c>
      <c r="B32" s="99" t="str">
        <f>IF(COUNTIFS(T_SEGPA[[#This Row],[Secteur]],"    *"),B31,T_SEGPA[[#This Row],[Secteur]])</f>
        <v xml:space="preserve">   D08 - Melun</v>
      </c>
      <c r="C32" s="100" t="s">
        <v>375</v>
      </c>
      <c r="D32" s="100" t="s">
        <v>376</v>
      </c>
      <c r="E32" s="101">
        <v>17</v>
      </c>
      <c r="F32" s="101">
        <v>15</v>
      </c>
      <c r="G32" s="101">
        <v>32</v>
      </c>
      <c r="H32" s="101">
        <v>0</v>
      </c>
      <c r="I32" s="101">
        <v>0</v>
      </c>
      <c r="J32" s="101">
        <v>0</v>
      </c>
      <c r="K32" s="101">
        <v>17</v>
      </c>
      <c r="L32" s="101">
        <v>15</v>
      </c>
      <c r="M32" s="101">
        <v>32</v>
      </c>
      <c r="N32" s="102">
        <v>1</v>
      </c>
      <c r="O32" s="102">
        <v>1</v>
      </c>
      <c r="P32" s="102">
        <v>1</v>
      </c>
      <c r="Q32" s="101">
        <v>1</v>
      </c>
      <c r="R32" s="101">
        <v>0</v>
      </c>
      <c r="S32" s="101">
        <v>1</v>
      </c>
      <c r="T32" s="102">
        <v>5.8823529411764705E-2</v>
      </c>
      <c r="U32" s="102">
        <v>0</v>
      </c>
      <c r="V32" s="102">
        <v>3.125E-2</v>
      </c>
      <c r="W32" s="101">
        <v>16</v>
      </c>
      <c r="X32" s="101">
        <v>15</v>
      </c>
      <c r="Y32" s="101">
        <v>31</v>
      </c>
      <c r="Z32" s="102">
        <v>0.94117647058823528</v>
      </c>
      <c r="AA32" s="102">
        <v>1</v>
      </c>
      <c r="AB32" s="102">
        <v>0.96875</v>
      </c>
      <c r="AC32" s="101">
        <v>9</v>
      </c>
      <c r="AD32" s="101">
        <v>3</v>
      </c>
      <c r="AE32" s="101">
        <v>12</v>
      </c>
      <c r="AF32" s="102">
        <v>0.52941176470588236</v>
      </c>
      <c r="AG32" s="102">
        <v>0.2</v>
      </c>
      <c r="AH32" s="102">
        <v>0.375</v>
      </c>
      <c r="AI32" s="101">
        <v>7</v>
      </c>
      <c r="AJ32" s="101">
        <v>12</v>
      </c>
      <c r="AK32" s="101">
        <v>19</v>
      </c>
      <c r="AL32" s="102">
        <v>0.41176470588235292</v>
      </c>
      <c r="AM32" s="102">
        <v>0.8</v>
      </c>
      <c r="AN32" s="102">
        <v>0.59375</v>
      </c>
      <c r="AO32" s="101">
        <v>17</v>
      </c>
      <c r="AP32" s="101">
        <v>15</v>
      </c>
      <c r="AQ32" s="101">
        <v>32</v>
      </c>
      <c r="AR32" s="102">
        <v>1</v>
      </c>
      <c r="AS32" s="102">
        <v>1</v>
      </c>
      <c r="AT32" s="102">
        <v>1</v>
      </c>
      <c r="AU32" s="101">
        <v>0</v>
      </c>
      <c r="AV32" s="101">
        <v>0</v>
      </c>
      <c r="AW32" s="101">
        <v>0</v>
      </c>
      <c r="AX32" s="102">
        <v>0</v>
      </c>
      <c r="AY32" s="102">
        <v>0</v>
      </c>
      <c r="AZ32" s="102">
        <v>0</v>
      </c>
      <c r="BA32" s="101">
        <v>17</v>
      </c>
      <c r="BB32" s="101">
        <v>15</v>
      </c>
      <c r="BC32" s="101">
        <v>32</v>
      </c>
      <c r="BD32" s="102">
        <v>1</v>
      </c>
      <c r="BE32" s="102">
        <v>1</v>
      </c>
      <c r="BF32" s="102">
        <v>1</v>
      </c>
      <c r="BG32" s="101">
        <v>10</v>
      </c>
      <c r="BH32" s="101">
        <v>3</v>
      </c>
      <c r="BI32" s="101">
        <v>13</v>
      </c>
      <c r="BJ32" s="102">
        <v>0.58823529411764708</v>
      </c>
      <c r="BK32" s="102">
        <v>0.2</v>
      </c>
      <c r="BL32" s="102">
        <v>0.40625</v>
      </c>
      <c r="BM32" s="101">
        <v>7</v>
      </c>
      <c r="BN32" s="101">
        <v>12</v>
      </c>
      <c r="BO32" s="101">
        <v>19</v>
      </c>
      <c r="BP32" s="102">
        <v>0.41176470588235292</v>
      </c>
      <c r="BQ32" s="102">
        <v>0.8</v>
      </c>
      <c r="BR32" s="103">
        <v>0.59375</v>
      </c>
    </row>
    <row r="33" spans="1:70" ht="11.85">
      <c r="A33" s="99" t="str">
        <f>IF(COUNTIFS(T_SEGPA[[#This Row],[Secteur]],"  *"),A32,T_SEGPA[[#This Row],[Secteur]])</f>
        <v>SEINE-ET-MARNE</v>
      </c>
      <c r="B33" s="99" t="str">
        <f>IF(COUNTIFS(T_SEGPA[[#This Row],[Secteur]],"    *"),B32,T_SEGPA[[#This Row],[Secteur]])</f>
        <v xml:space="preserve">   D08 - Melun</v>
      </c>
      <c r="C33" s="100" t="s">
        <v>391</v>
      </c>
      <c r="D33" s="100" t="s">
        <v>392</v>
      </c>
      <c r="E33" s="101">
        <v>16</v>
      </c>
      <c r="F33" s="101">
        <v>16</v>
      </c>
      <c r="G33" s="101">
        <v>32</v>
      </c>
      <c r="H33" s="101">
        <v>0</v>
      </c>
      <c r="I33" s="101">
        <v>0</v>
      </c>
      <c r="J33" s="101">
        <v>0</v>
      </c>
      <c r="K33" s="101">
        <v>2</v>
      </c>
      <c r="L33" s="101">
        <v>3</v>
      </c>
      <c r="M33" s="101">
        <v>5</v>
      </c>
      <c r="N33" s="102">
        <v>0.125</v>
      </c>
      <c r="O33" s="102">
        <v>0.1875</v>
      </c>
      <c r="P33" s="102">
        <v>0.15625</v>
      </c>
      <c r="Q33" s="101">
        <v>0</v>
      </c>
      <c r="R33" s="101">
        <v>0</v>
      </c>
      <c r="S33" s="101">
        <v>0</v>
      </c>
      <c r="T33" s="102">
        <v>0</v>
      </c>
      <c r="U33" s="102">
        <v>0</v>
      </c>
      <c r="V33" s="102">
        <v>0</v>
      </c>
      <c r="W33" s="101">
        <v>2</v>
      </c>
      <c r="X33" s="101">
        <v>3</v>
      </c>
      <c r="Y33" s="101">
        <v>5</v>
      </c>
      <c r="Z33" s="102">
        <v>1</v>
      </c>
      <c r="AA33" s="102">
        <v>1</v>
      </c>
      <c r="AB33" s="102">
        <v>1</v>
      </c>
      <c r="AC33" s="101">
        <v>2</v>
      </c>
      <c r="AD33" s="101">
        <v>1</v>
      </c>
      <c r="AE33" s="101">
        <v>3</v>
      </c>
      <c r="AF33" s="102">
        <v>1</v>
      </c>
      <c r="AG33" s="102">
        <v>0.33333333333333331</v>
      </c>
      <c r="AH33" s="102">
        <v>0.6</v>
      </c>
      <c r="AI33" s="101">
        <v>0</v>
      </c>
      <c r="AJ33" s="101">
        <v>2</v>
      </c>
      <c r="AK33" s="101">
        <v>2</v>
      </c>
      <c r="AL33" s="102">
        <v>0</v>
      </c>
      <c r="AM33" s="102">
        <v>0.66666666666666663</v>
      </c>
      <c r="AN33" s="102">
        <v>0.4</v>
      </c>
      <c r="AO33" s="101">
        <v>0</v>
      </c>
      <c r="AP33" s="101">
        <v>0</v>
      </c>
      <c r="AQ33" s="101">
        <v>0</v>
      </c>
      <c r="AR33" s="102">
        <v>0</v>
      </c>
      <c r="AS33" s="102">
        <v>0</v>
      </c>
      <c r="AT33" s="102">
        <v>0</v>
      </c>
      <c r="AU33" s="101">
        <v>0</v>
      </c>
      <c r="AV33" s="101">
        <v>0</v>
      </c>
      <c r="AW33" s="101">
        <v>0</v>
      </c>
      <c r="AX33" s="102" t="s">
        <v>92</v>
      </c>
      <c r="AY33" s="102" t="s">
        <v>92</v>
      </c>
      <c r="AZ33" s="102" t="s">
        <v>92</v>
      </c>
      <c r="BA33" s="101">
        <v>0</v>
      </c>
      <c r="BB33" s="101">
        <v>0</v>
      </c>
      <c r="BC33" s="101">
        <v>0</v>
      </c>
      <c r="BD33" s="102" t="s">
        <v>92</v>
      </c>
      <c r="BE33" s="102" t="s">
        <v>92</v>
      </c>
      <c r="BF33" s="102" t="s">
        <v>92</v>
      </c>
      <c r="BG33" s="101">
        <v>0</v>
      </c>
      <c r="BH33" s="101">
        <v>0</v>
      </c>
      <c r="BI33" s="101">
        <v>0</v>
      </c>
      <c r="BJ33" s="102" t="s">
        <v>92</v>
      </c>
      <c r="BK33" s="102" t="s">
        <v>92</v>
      </c>
      <c r="BL33" s="102" t="s">
        <v>92</v>
      </c>
      <c r="BM33" s="101">
        <v>0</v>
      </c>
      <c r="BN33" s="101">
        <v>0</v>
      </c>
      <c r="BO33" s="101">
        <v>0</v>
      </c>
      <c r="BP33" s="102" t="s">
        <v>92</v>
      </c>
      <c r="BQ33" s="102" t="s">
        <v>92</v>
      </c>
      <c r="BR33" s="103" t="s">
        <v>92</v>
      </c>
    </row>
    <row r="34" spans="1:70" ht="11.85">
      <c r="A34" s="99" t="str">
        <f>IF(COUNTIFS(T_SEGPA[[#This Row],[Secteur]],"  *"),A33,T_SEGPA[[#This Row],[Secteur]])</f>
        <v>SEINE-ET-MARNE</v>
      </c>
      <c r="B34" s="99" t="str">
        <f>IF(COUNTIFS(T_SEGPA[[#This Row],[Secteur]],"    *"),B33,T_SEGPA[[#This Row],[Secteur]])</f>
        <v xml:space="preserve">   D09 - Provins</v>
      </c>
      <c r="C34" s="100" t="s">
        <v>405</v>
      </c>
      <c r="D34" s="100" t="s">
        <v>406</v>
      </c>
      <c r="E34" s="101">
        <v>9</v>
      </c>
      <c r="F34" s="101">
        <v>14</v>
      </c>
      <c r="G34" s="101">
        <v>23</v>
      </c>
      <c r="H34" s="101">
        <v>0</v>
      </c>
      <c r="I34" s="101">
        <v>0</v>
      </c>
      <c r="J34" s="101">
        <v>0</v>
      </c>
      <c r="K34" s="101">
        <v>9</v>
      </c>
      <c r="L34" s="101">
        <v>14</v>
      </c>
      <c r="M34" s="101">
        <v>23</v>
      </c>
      <c r="N34" s="102">
        <v>1</v>
      </c>
      <c r="O34" s="102">
        <v>1</v>
      </c>
      <c r="P34" s="102">
        <v>1</v>
      </c>
      <c r="Q34" s="101">
        <v>0</v>
      </c>
      <c r="R34" s="101">
        <v>0</v>
      </c>
      <c r="S34" s="101">
        <v>0</v>
      </c>
      <c r="T34" s="102">
        <v>0</v>
      </c>
      <c r="U34" s="102">
        <v>0</v>
      </c>
      <c r="V34" s="102">
        <v>0</v>
      </c>
      <c r="W34" s="101">
        <v>9</v>
      </c>
      <c r="X34" s="101">
        <v>14</v>
      </c>
      <c r="Y34" s="101">
        <v>23</v>
      </c>
      <c r="Z34" s="102">
        <v>1</v>
      </c>
      <c r="AA34" s="102">
        <v>1</v>
      </c>
      <c r="AB34" s="102">
        <v>1</v>
      </c>
      <c r="AC34" s="101">
        <v>1</v>
      </c>
      <c r="AD34" s="101">
        <v>1</v>
      </c>
      <c r="AE34" s="101">
        <v>2</v>
      </c>
      <c r="AF34" s="102">
        <v>0.1111111111111111</v>
      </c>
      <c r="AG34" s="102">
        <v>7.1428571428571425E-2</v>
      </c>
      <c r="AH34" s="102">
        <v>8.6956521739130432E-2</v>
      </c>
      <c r="AI34" s="101">
        <v>8</v>
      </c>
      <c r="AJ34" s="101">
        <v>13</v>
      </c>
      <c r="AK34" s="101">
        <v>21</v>
      </c>
      <c r="AL34" s="102">
        <v>0.88888888888888884</v>
      </c>
      <c r="AM34" s="102">
        <v>0.9285714285714286</v>
      </c>
      <c r="AN34" s="102">
        <v>0.91304347826086951</v>
      </c>
      <c r="AO34" s="101">
        <v>9</v>
      </c>
      <c r="AP34" s="101">
        <v>14</v>
      </c>
      <c r="AQ34" s="101">
        <v>23</v>
      </c>
      <c r="AR34" s="102">
        <v>1</v>
      </c>
      <c r="AS34" s="102">
        <v>1</v>
      </c>
      <c r="AT34" s="102">
        <v>1</v>
      </c>
      <c r="AU34" s="101">
        <v>0</v>
      </c>
      <c r="AV34" s="101">
        <v>0</v>
      </c>
      <c r="AW34" s="101">
        <v>0</v>
      </c>
      <c r="AX34" s="102">
        <v>0</v>
      </c>
      <c r="AY34" s="102">
        <v>0</v>
      </c>
      <c r="AZ34" s="102">
        <v>0</v>
      </c>
      <c r="BA34" s="101">
        <v>9</v>
      </c>
      <c r="BB34" s="101">
        <v>14</v>
      </c>
      <c r="BC34" s="101">
        <v>23</v>
      </c>
      <c r="BD34" s="102">
        <v>1</v>
      </c>
      <c r="BE34" s="102">
        <v>1</v>
      </c>
      <c r="BF34" s="102">
        <v>1</v>
      </c>
      <c r="BG34" s="101">
        <v>1</v>
      </c>
      <c r="BH34" s="101">
        <v>0</v>
      </c>
      <c r="BI34" s="101">
        <v>1</v>
      </c>
      <c r="BJ34" s="102">
        <v>0.1111111111111111</v>
      </c>
      <c r="BK34" s="102">
        <v>0</v>
      </c>
      <c r="BL34" s="102">
        <v>4.3478260869565216E-2</v>
      </c>
      <c r="BM34" s="101">
        <v>8</v>
      </c>
      <c r="BN34" s="101">
        <v>14</v>
      </c>
      <c r="BO34" s="101">
        <v>22</v>
      </c>
      <c r="BP34" s="102">
        <v>0.88888888888888884</v>
      </c>
      <c r="BQ34" s="102">
        <v>1</v>
      </c>
      <c r="BR34" s="103">
        <v>0.95652173913043481</v>
      </c>
    </row>
    <row r="35" spans="1:70" ht="11.85">
      <c r="A35" s="99" t="str">
        <f>IF(COUNTIFS(T_SEGPA[[#This Row],[Secteur]],"  *"),A34,T_SEGPA[[#This Row],[Secteur]])</f>
        <v>SEINE-ET-MARNE</v>
      </c>
      <c r="B35" s="99" t="str">
        <f>IF(COUNTIFS(T_SEGPA[[#This Row],[Secteur]],"    *"),B34,T_SEGPA[[#This Row],[Secteur]])</f>
        <v xml:space="preserve">   D09 - Provins</v>
      </c>
      <c r="C35" s="100" t="s">
        <v>415</v>
      </c>
      <c r="D35" s="100" t="s">
        <v>416</v>
      </c>
      <c r="E35" s="101">
        <v>9</v>
      </c>
      <c r="F35" s="101">
        <v>14</v>
      </c>
      <c r="G35" s="101">
        <v>23</v>
      </c>
      <c r="H35" s="101">
        <v>0</v>
      </c>
      <c r="I35" s="101">
        <v>0</v>
      </c>
      <c r="J35" s="101">
        <v>0</v>
      </c>
      <c r="K35" s="101">
        <v>9</v>
      </c>
      <c r="L35" s="101">
        <v>14</v>
      </c>
      <c r="M35" s="101">
        <v>23</v>
      </c>
      <c r="N35" s="102">
        <v>1</v>
      </c>
      <c r="O35" s="102">
        <v>1</v>
      </c>
      <c r="P35" s="102">
        <v>1</v>
      </c>
      <c r="Q35" s="101">
        <v>0</v>
      </c>
      <c r="R35" s="101">
        <v>0</v>
      </c>
      <c r="S35" s="101">
        <v>0</v>
      </c>
      <c r="T35" s="102">
        <v>0</v>
      </c>
      <c r="U35" s="102">
        <v>0</v>
      </c>
      <c r="V35" s="102">
        <v>0</v>
      </c>
      <c r="W35" s="101">
        <v>9</v>
      </c>
      <c r="X35" s="101">
        <v>14</v>
      </c>
      <c r="Y35" s="101">
        <v>23</v>
      </c>
      <c r="Z35" s="102">
        <v>1</v>
      </c>
      <c r="AA35" s="102">
        <v>1</v>
      </c>
      <c r="AB35" s="102">
        <v>1</v>
      </c>
      <c r="AC35" s="101">
        <v>1</v>
      </c>
      <c r="AD35" s="101">
        <v>1</v>
      </c>
      <c r="AE35" s="101">
        <v>2</v>
      </c>
      <c r="AF35" s="102">
        <v>0.1111111111111111</v>
      </c>
      <c r="AG35" s="102">
        <v>7.1428571428571425E-2</v>
      </c>
      <c r="AH35" s="102">
        <v>8.6956521739130432E-2</v>
      </c>
      <c r="AI35" s="101">
        <v>8</v>
      </c>
      <c r="AJ35" s="101">
        <v>13</v>
      </c>
      <c r="AK35" s="101">
        <v>21</v>
      </c>
      <c r="AL35" s="102">
        <v>0.88888888888888884</v>
      </c>
      <c r="AM35" s="102">
        <v>0.9285714285714286</v>
      </c>
      <c r="AN35" s="102">
        <v>0.91304347826086951</v>
      </c>
      <c r="AO35" s="101">
        <v>9</v>
      </c>
      <c r="AP35" s="101">
        <v>14</v>
      </c>
      <c r="AQ35" s="101">
        <v>23</v>
      </c>
      <c r="AR35" s="102">
        <v>1</v>
      </c>
      <c r="AS35" s="102">
        <v>1</v>
      </c>
      <c r="AT35" s="102">
        <v>1</v>
      </c>
      <c r="AU35" s="101">
        <v>0</v>
      </c>
      <c r="AV35" s="101">
        <v>0</v>
      </c>
      <c r="AW35" s="101">
        <v>0</v>
      </c>
      <c r="AX35" s="102">
        <v>0</v>
      </c>
      <c r="AY35" s="102">
        <v>0</v>
      </c>
      <c r="AZ35" s="102">
        <v>0</v>
      </c>
      <c r="BA35" s="101">
        <v>9</v>
      </c>
      <c r="BB35" s="101">
        <v>14</v>
      </c>
      <c r="BC35" s="101">
        <v>23</v>
      </c>
      <c r="BD35" s="102">
        <v>1</v>
      </c>
      <c r="BE35" s="102">
        <v>1</v>
      </c>
      <c r="BF35" s="102">
        <v>1</v>
      </c>
      <c r="BG35" s="101">
        <v>1</v>
      </c>
      <c r="BH35" s="101">
        <v>0</v>
      </c>
      <c r="BI35" s="101">
        <v>1</v>
      </c>
      <c r="BJ35" s="102">
        <v>0.1111111111111111</v>
      </c>
      <c r="BK35" s="102">
        <v>0</v>
      </c>
      <c r="BL35" s="102">
        <v>4.3478260869565216E-2</v>
      </c>
      <c r="BM35" s="101">
        <v>8</v>
      </c>
      <c r="BN35" s="101">
        <v>14</v>
      </c>
      <c r="BO35" s="101">
        <v>22</v>
      </c>
      <c r="BP35" s="102">
        <v>0.88888888888888884</v>
      </c>
      <c r="BQ35" s="102">
        <v>1</v>
      </c>
      <c r="BR35" s="103">
        <v>0.95652173913043481</v>
      </c>
    </row>
    <row r="36" spans="1:70" ht="11.85">
      <c r="A36" s="99" t="str">
        <f>IF(COUNTIFS(T_SEGPA[[#This Row],[Secteur]],"  *"),A35,T_SEGPA[[#This Row],[Secteur]])</f>
        <v>SEINE-ET-MARNE</v>
      </c>
      <c r="B36" s="99" t="str">
        <f>IF(COUNTIFS(T_SEGPA[[#This Row],[Secteur]],"    *"),B35,T_SEGPA[[#This Row],[Secteur]])</f>
        <v xml:space="preserve">   D10 - Brie-Senart</v>
      </c>
      <c r="C36" s="100" t="s">
        <v>425</v>
      </c>
      <c r="D36" s="100" t="s">
        <v>426</v>
      </c>
      <c r="E36" s="101">
        <v>25</v>
      </c>
      <c r="F36" s="101">
        <v>35</v>
      </c>
      <c r="G36" s="101">
        <v>60</v>
      </c>
      <c r="H36" s="101">
        <v>0</v>
      </c>
      <c r="I36" s="101">
        <v>0</v>
      </c>
      <c r="J36" s="101">
        <v>0</v>
      </c>
      <c r="K36" s="101">
        <v>25</v>
      </c>
      <c r="L36" s="101">
        <v>35</v>
      </c>
      <c r="M36" s="101">
        <v>60</v>
      </c>
      <c r="N36" s="102">
        <v>1</v>
      </c>
      <c r="O36" s="102">
        <v>1</v>
      </c>
      <c r="P36" s="102">
        <v>1</v>
      </c>
      <c r="Q36" s="101">
        <v>0</v>
      </c>
      <c r="R36" s="101">
        <v>0</v>
      </c>
      <c r="S36" s="101">
        <v>0</v>
      </c>
      <c r="T36" s="102">
        <v>0</v>
      </c>
      <c r="U36" s="102">
        <v>0</v>
      </c>
      <c r="V36" s="102">
        <v>0</v>
      </c>
      <c r="W36" s="101">
        <v>25</v>
      </c>
      <c r="X36" s="101">
        <v>35</v>
      </c>
      <c r="Y36" s="101">
        <v>60</v>
      </c>
      <c r="Z36" s="102">
        <v>1</v>
      </c>
      <c r="AA36" s="102">
        <v>1</v>
      </c>
      <c r="AB36" s="102">
        <v>1</v>
      </c>
      <c r="AC36" s="101">
        <v>7</v>
      </c>
      <c r="AD36" s="101">
        <v>3</v>
      </c>
      <c r="AE36" s="101">
        <v>10</v>
      </c>
      <c r="AF36" s="102">
        <v>0.28000000000000003</v>
      </c>
      <c r="AG36" s="102">
        <v>8.5714285714285715E-2</v>
      </c>
      <c r="AH36" s="102">
        <v>0.16666666666666666</v>
      </c>
      <c r="AI36" s="101">
        <v>18</v>
      </c>
      <c r="AJ36" s="101">
        <v>32</v>
      </c>
      <c r="AK36" s="101">
        <v>50</v>
      </c>
      <c r="AL36" s="102">
        <v>0.72</v>
      </c>
      <c r="AM36" s="102">
        <v>0.91428571428571426</v>
      </c>
      <c r="AN36" s="102">
        <v>0.83333333333333337</v>
      </c>
      <c r="AO36" s="101">
        <v>25</v>
      </c>
      <c r="AP36" s="101">
        <v>35</v>
      </c>
      <c r="AQ36" s="101">
        <v>60</v>
      </c>
      <c r="AR36" s="102">
        <v>1</v>
      </c>
      <c r="AS36" s="102">
        <v>1</v>
      </c>
      <c r="AT36" s="102">
        <v>1</v>
      </c>
      <c r="AU36" s="101">
        <v>0</v>
      </c>
      <c r="AV36" s="101">
        <v>0</v>
      </c>
      <c r="AW36" s="101">
        <v>0</v>
      </c>
      <c r="AX36" s="102">
        <v>0</v>
      </c>
      <c r="AY36" s="102">
        <v>0</v>
      </c>
      <c r="AZ36" s="102">
        <v>0</v>
      </c>
      <c r="BA36" s="101">
        <v>25</v>
      </c>
      <c r="BB36" s="101">
        <v>35</v>
      </c>
      <c r="BC36" s="101">
        <v>60</v>
      </c>
      <c r="BD36" s="102">
        <v>1</v>
      </c>
      <c r="BE36" s="102">
        <v>1</v>
      </c>
      <c r="BF36" s="102">
        <v>1</v>
      </c>
      <c r="BG36" s="101">
        <v>6</v>
      </c>
      <c r="BH36" s="101">
        <v>4</v>
      </c>
      <c r="BI36" s="101">
        <v>10</v>
      </c>
      <c r="BJ36" s="102">
        <v>0.24</v>
      </c>
      <c r="BK36" s="102">
        <v>0.11428571428571428</v>
      </c>
      <c r="BL36" s="102">
        <v>0.16666666666666666</v>
      </c>
      <c r="BM36" s="101">
        <v>19</v>
      </c>
      <c r="BN36" s="101">
        <v>31</v>
      </c>
      <c r="BO36" s="101">
        <v>50</v>
      </c>
      <c r="BP36" s="102">
        <v>0.76</v>
      </c>
      <c r="BQ36" s="102">
        <v>0.88571428571428568</v>
      </c>
      <c r="BR36" s="103">
        <v>0.83333333333333337</v>
      </c>
    </row>
    <row r="37" spans="1:70" ht="11.85">
      <c r="A37" s="99" t="str">
        <f>IF(COUNTIFS(T_SEGPA[[#This Row],[Secteur]],"  *"),A36,T_SEGPA[[#This Row],[Secteur]])</f>
        <v>SEINE-ET-MARNE</v>
      </c>
      <c r="B37" s="99" t="str">
        <f>IF(COUNTIFS(T_SEGPA[[#This Row],[Secteur]],"    *"),B36,T_SEGPA[[#This Row],[Secteur]])</f>
        <v xml:space="preserve">   D10 - Brie-Senart</v>
      </c>
      <c r="C37" s="100" t="s">
        <v>427</v>
      </c>
      <c r="D37" s="100" t="s">
        <v>428</v>
      </c>
      <c r="E37" s="101">
        <v>9</v>
      </c>
      <c r="F37" s="101">
        <v>7</v>
      </c>
      <c r="G37" s="101">
        <v>16</v>
      </c>
      <c r="H37" s="101">
        <v>0</v>
      </c>
      <c r="I37" s="101">
        <v>0</v>
      </c>
      <c r="J37" s="101">
        <v>0</v>
      </c>
      <c r="K37" s="101">
        <v>9</v>
      </c>
      <c r="L37" s="101">
        <v>7</v>
      </c>
      <c r="M37" s="101">
        <v>16</v>
      </c>
      <c r="N37" s="102">
        <v>1</v>
      </c>
      <c r="O37" s="102">
        <v>1</v>
      </c>
      <c r="P37" s="102">
        <v>1</v>
      </c>
      <c r="Q37" s="101">
        <v>0</v>
      </c>
      <c r="R37" s="101">
        <v>0</v>
      </c>
      <c r="S37" s="101">
        <v>0</v>
      </c>
      <c r="T37" s="102">
        <v>0</v>
      </c>
      <c r="U37" s="102">
        <v>0</v>
      </c>
      <c r="V37" s="102">
        <v>0</v>
      </c>
      <c r="W37" s="101">
        <v>9</v>
      </c>
      <c r="X37" s="101">
        <v>7</v>
      </c>
      <c r="Y37" s="101">
        <v>16</v>
      </c>
      <c r="Z37" s="102">
        <v>1</v>
      </c>
      <c r="AA37" s="102">
        <v>1</v>
      </c>
      <c r="AB37" s="102">
        <v>1</v>
      </c>
      <c r="AC37" s="101">
        <v>3</v>
      </c>
      <c r="AD37" s="101">
        <v>2</v>
      </c>
      <c r="AE37" s="101">
        <v>5</v>
      </c>
      <c r="AF37" s="102">
        <v>0.33333333333333331</v>
      </c>
      <c r="AG37" s="102">
        <v>0.2857142857142857</v>
      </c>
      <c r="AH37" s="102">
        <v>0.3125</v>
      </c>
      <c r="AI37" s="101">
        <v>6</v>
      </c>
      <c r="AJ37" s="101">
        <v>5</v>
      </c>
      <c r="AK37" s="101">
        <v>11</v>
      </c>
      <c r="AL37" s="102">
        <v>0.66666666666666663</v>
      </c>
      <c r="AM37" s="102">
        <v>0.7142857142857143</v>
      </c>
      <c r="AN37" s="102">
        <v>0.6875</v>
      </c>
      <c r="AO37" s="101">
        <v>9</v>
      </c>
      <c r="AP37" s="101">
        <v>7</v>
      </c>
      <c r="AQ37" s="101">
        <v>16</v>
      </c>
      <c r="AR37" s="102">
        <v>1</v>
      </c>
      <c r="AS37" s="102">
        <v>1</v>
      </c>
      <c r="AT37" s="102">
        <v>1</v>
      </c>
      <c r="AU37" s="101">
        <v>0</v>
      </c>
      <c r="AV37" s="101">
        <v>0</v>
      </c>
      <c r="AW37" s="101">
        <v>0</v>
      </c>
      <c r="AX37" s="102">
        <v>0</v>
      </c>
      <c r="AY37" s="102">
        <v>0</v>
      </c>
      <c r="AZ37" s="102">
        <v>0</v>
      </c>
      <c r="BA37" s="101">
        <v>9</v>
      </c>
      <c r="BB37" s="101">
        <v>7</v>
      </c>
      <c r="BC37" s="101">
        <v>16</v>
      </c>
      <c r="BD37" s="102">
        <v>1</v>
      </c>
      <c r="BE37" s="102">
        <v>1</v>
      </c>
      <c r="BF37" s="102">
        <v>1</v>
      </c>
      <c r="BG37" s="101">
        <v>2</v>
      </c>
      <c r="BH37" s="101">
        <v>2</v>
      </c>
      <c r="BI37" s="101">
        <v>4</v>
      </c>
      <c r="BJ37" s="102">
        <v>0.22222222222222221</v>
      </c>
      <c r="BK37" s="102">
        <v>0.2857142857142857</v>
      </c>
      <c r="BL37" s="102">
        <v>0.25</v>
      </c>
      <c r="BM37" s="101">
        <v>7</v>
      </c>
      <c r="BN37" s="101">
        <v>5</v>
      </c>
      <c r="BO37" s="101">
        <v>12</v>
      </c>
      <c r="BP37" s="102">
        <v>0.77777777777777779</v>
      </c>
      <c r="BQ37" s="102">
        <v>0.7142857142857143</v>
      </c>
      <c r="BR37" s="103">
        <v>0.75</v>
      </c>
    </row>
    <row r="38" spans="1:70" ht="11.85">
      <c r="A38" s="99" t="str">
        <f>IF(COUNTIFS(T_SEGPA[[#This Row],[Secteur]],"  *"),A37,T_SEGPA[[#This Row],[Secteur]])</f>
        <v>SEINE-ET-MARNE</v>
      </c>
      <c r="B38" s="99" t="str">
        <f>IF(COUNTIFS(T_SEGPA[[#This Row],[Secteur]],"    *"),B37,T_SEGPA[[#This Row],[Secteur]])</f>
        <v xml:space="preserve">   D10 - Brie-Senart</v>
      </c>
      <c r="C38" s="100" t="s">
        <v>433</v>
      </c>
      <c r="D38" s="100" t="s">
        <v>434</v>
      </c>
      <c r="E38" s="101">
        <v>1</v>
      </c>
      <c r="F38" s="101">
        <v>14</v>
      </c>
      <c r="G38" s="101">
        <v>15</v>
      </c>
      <c r="H38" s="101">
        <v>0</v>
      </c>
      <c r="I38" s="101">
        <v>0</v>
      </c>
      <c r="J38" s="101">
        <v>0</v>
      </c>
      <c r="K38" s="101">
        <v>1</v>
      </c>
      <c r="L38" s="101">
        <v>14</v>
      </c>
      <c r="M38" s="101">
        <v>15</v>
      </c>
      <c r="N38" s="102">
        <v>1</v>
      </c>
      <c r="O38" s="102">
        <v>1</v>
      </c>
      <c r="P38" s="102">
        <v>1</v>
      </c>
      <c r="Q38" s="101">
        <v>0</v>
      </c>
      <c r="R38" s="101">
        <v>0</v>
      </c>
      <c r="S38" s="101">
        <v>0</v>
      </c>
      <c r="T38" s="102">
        <v>0</v>
      </c>
      <c r="U38" s="102">
        <v>0</v>
      </c>
      <c r="V38" s="102">
        <v>0</v>
      </c>
      <c r="W38" s="101">
        <v>1</v>
      </c>
      <c r="X38" s="101">
        <v>14</v>
      </c>
      <c r="Y38" s="101">
        <v>15</v>
      </c>
      <c r="Z38" s="102">
        <v>1</v>
      </c>
      <c r="AA38" s="102">
        <v>1</v>
      </c>
      <c r="AB38" s="102">
        <v>1</v>
      </c>
      <c r="AC38" s="101">
        <v>1</v>
      </c>
      <c r="AD38" s="101">
        <v>1</v>
      </c>
      <c r="AE38" s="101">
        <v>2</v>
      </c>
      <c r="AF38" s="102">
        <v>1</v>
      </c>
      <c r="AG38" s="102">
        <v>7.1428571428571425E-2</v>
      </c>
      <c r="AH38" s="102">
        <v>0.13333333333333333</v>
      </c>
      <c r="AI38" s="101">
        <v>0</v>
      </c>
      <c r="AJ38" s="101">
        <v>13</v>
      </c>
      <c r="AK38" s="101">
        <v>13</v>
      </c>
      <c r="AL38" s="102">
        <v>0</v>
      </c>
      <c r="AM38" s="102">
        <v>0.9285714285714286</v>
      </c>
      <c r="AN38" s="102">
        <v>0.8666666666666667</v>
      </c>
      <c r="AO38" s="101">
        <v>1</v>
      </c>
      <c r="AP38" s="101">
        <v>14</v>
      </c>
      <c r="AQ38" s="101">
        <v>15</v>
      </c>
      <c r="AR38" s="102">
        <v>1</v>
      </c>
      <c r="AS38" s="102">
        <v>1</v>
      </c>
      <c r="AT38" s="102">
        <v>1</v>
      </c>
      <c r="AU38" s="101">
        <v>0</v>
      </c>
      <c r="AV38" s="101">
        <v>0</v>
      </c>
      <c r="AW38" s="101">
        <v>0</v>
      </c>
      <c r="AX38" s="102">
        <v>0</v>
      </c>
      <c r="AY38" s="102">
        <v>0</v>
      </c>
      <c r="AZ38" s="102">
        <v>0</v>
      </c>
      <c r="BA38" s="101">
        <v>1</v>
      </c>
      <c r="BB38" s="101">
        <v>14</v>
      </c>
      <c r="BC38" s="101">
        <v>15</v>
      </c>
      <c r="BD38" s="102">
        <v>1</v>
      </c>
      <c r="BE38" s="102">
        <v>1</v>
      </c>
      <c r="BF38" s="102">
        <v>1</v>
      </c>
      <c r="BG38" s="101">
        <v>1</v>
      </c>
      <c r="BH38" s="101">
        <v>1</v>
      </c>
      <c r="BI38" s="101">
        <v>2</v>
      </c>
      <c r="BJ38" s="102">
        <v>1</v>
      </c>
      <c r="BK38" s="102">
        <v>7.1428571428571425E-2</v>
      </c>
      <c r="BL38" s="102">
        <v>0.13333333333333333</v>
      </c>
      <c r="BM38" s="101">
        <v>0</v>
      </c>
      <c r="BN38" s="101">
        <v>13</v>
      </c>
      <c r="BO38" s="101">
        <v>13</v>
      </c>
      <c r="BP38" s="102">
        <v>0</v>
      </c>
      <c r="BQ38" s="102">
        <v>0.9285714285714286</v>
      </c>
      <c r="BR38" s="103">
        <v>0.8666666666666667</v>
      </c>
    </row>
    <row r="39" spans="1:70" ht="11.85">
      <c r="A39" s="99" t="str">
        <f>IF(COUNTIFS(T_SEGPA[[#This Row],[Secteur]],"  *"),A38,T_SEGPA[[#This Row],[Secteur]])</f>
        <v>SEINE-ET-MARNE</v>
      </c>
      <c r="B39" s="99" t="str">
        <f>IF(COUNTIFS(T_SEGPA[[#This Row],[Secteur]],"    *"),B38,T_SEGPA[[#This Row],[Secteur]])</f>
        <v xml:space="preserve">   D10 - Brie-Senart</v>
      </c>
      <c r="C39" s="100" t="s">
        <v>443</v>
      </c>
      <c r="D39" s="100" t="s">
        <v>444</v>
      </c>
      <c r="E39" s="101">
        <v>15</v>
      </c>
      <c r="F39" s="101">
        <v>14</v>
      </c>
      <c r="G39" s="101">
        <v>29</v>
      </c>
      <c r="H39" s="101">
        <v>0</v>
      </c>
      <c r="I39" s="101">
        <v>0</v>
      </c>
      <c r="J39" s="101">
        <v>0</v>
      </c>
      <c r="K39" s="101">
        <v>15</v>
      </c>
      <c r="L39" s="101">
        <v>14</v>
      </c>
      <c r="M39" s="101">
        <v>29</v>
      </c>
      <c r="N39" s="102">
        <v>1</v>
      </c>
      <c r="O39" s="102">
        <v>1</v>
      </c>
      <c r="P39" s="102">
        <v>1</v>
      </c>
      <c r="Q39" s="101">
        <v>0</v>
      </c>
      <c r="R39" s="101">
        <v>0</v>
      </c>
      <c r="S39" s="101">
        <v>0</v>
      </c>
      <c r="T39" s="102">
        <v>0</v>
      </c>
      <c r="U39" s="102">
        <v>0</v>
      </c>
      <c r="V39" s="102">
        <v>0</v>
      </c>
      <c r="W39" s="101">
        <v>15</v>
      </c>
      <c r="X39" s="101">
        <v>14</v>
      </c>
      <c r="Y39" s="101">
        <v>29</v>
      </c>
      <c r="Z39" s="102">
        <v>1</v>
      </c>
      <c r="AA39" s="102">
        <v>1</v>
      </c>
      <c r="AB39" s="102">
        <v>1</v>
      </c>
      <c r="AC39" s="101">
        <v>3</v>
      </c>
      <c r="AD39" s="101">
        <v>0</v>
      </c>
      <c r="AE39" s="101">
        <v>3</v>
      </c>
      <c r="AF39" s="102">
        <v>0.2</v>
      </c>
      <c r="AG39" s="102">
        <v>0</v>
      </c>
      <c r="AH39" s="102">
        <v>0.10344827586206896</v>
      </c>
      <c r="AI39" s="101">
        <v>12</v>
      </c>
      <c r="AJ39" s="101">
        <v>14</v>
      </c>
      <c r="AK39" s="101">
        <v>26</v>
      </c>
      <c r="AL39" s="102">
        <v>0.8</v>
      </c>
      <c r="AM39" s="102">
        <v>1</v>
      </c>
      <c r="AN39" s="102">
        <v>0.89655172413793105</v>
      </c>
      <c r="AO39" s="101">
        <v>15</v>
      </c>
      <c r="AP39" s="101">
        <v>14</v>
      </c>
      <c r="AQ39" s="101">
        <v>29</v>
      </c>
      <c r="AR39" s="102">
        <v>1</v>
      </c>
      <c r="AS39" s="102">
        <v>1</v>
      </c>
      <c r="AT39" s="102">
        <v>1</v>
      </c>
      <c r="AU39" s="101">
        <v>0</v>
      </c>
      <c r="AV39" s="101">
        <v>0</v>
      </c>
      <c r="AW39" s="101">
        <v>0</v>
      </c>
      <c r="AX39" s="102">
        <v>0</v>
      </c>
      <c r="AY39" s="102">
        <v>0</v>
      </c>
      <c r="AZ39" s="102">
        <v>0</v>
      </c>
      <c r="BA39" s="101">
        <v>15</v>
      </c>
      <c r="BB39" s="101">
        <v>14</v>
      </c>
      <c r="BC39" s="101">
        <v>29</v>
      </c>
      <c r="BD39" s="102">
        <v>1</v>
      </c>
      <c r="BE39" s="102">
        <v>1</v>
      </c>
      <c r="BF39" s="102">
        <v>1</v>
      </c>
      <c r="BG39" s="101">
        <v>3</v>
      </c>
      <c r="BH39" s="101">
        <v>1</v>
      </c>
      <c r="BI39" s="101">
        <v>4</v>
      </c>
      <c r="BJ39" s="102">
        <v>0.2</v>
      </c>
      <c r="BK39" s="102">
        <v>7.1428571428571425E-2</v>
      </c>
      <c r="BL39" s="102">
        <v>0.13793103448275862</v>
      </c>
      <c r="BM39" s="101">
        <v>12</v>
      </c>
      <c r="BN39" s="101">
        <v>13</v>
      </c>
      <c r="BO39" s="101">
        <v>25</v>
      </c>
      <c r="BP39" s="102">
        <v>0.8</v>
      </c>
      <c r="BQ39" s="102">
        <v>0.9285714285714286</v>
      </c>
      <c r="BR39" s="103">
        <v>0.86206896551724133</v>
      </c>
    </row>
    <row r="40" spans="1:70" ht="11.85">
      <c r="A40" s="99" t="str">
        <f>IF(COUNTIFS(T_SEGPA[[#This Row],[Secteur]],"  *"),A39,T_SEGPA[[#This Row],[Secteur]])</f>
        <v>SEINE-ET-MARNE</v>
      </c>
      <c r="B40" s="99" t="str">
        <f>IF(COUNTIFS(T_SEGPA[[#This Row],[Secteur]],"    *"),B39,T_SEGPA[[#This Row],[Secteur]])</f>
        <v xml:space="preserve">   D11 - Montereau-Fault-Yonne</v>
      </c>
      <c r="C40" s="100" t="s">
        <v>456</v>
      </c>
      <c r="D40" s="100" t="s">
        <v>457</v>
      </c>
      <c r="E40" s="101">
        <v>11</v>
      </c>
      <c r="F40" s="101">
        <v>18</v>
      </c>
      <c r="G40" s="101">
        <v>29</v>
      </c>
      <c r="H40" s="101">
        <v>0</v>
      </c>
      <c r="I40" s="101">
        <v>0</v>
      </c>
      <c r="J40" s="101">
        <v>0</v>
      </c>
      <c r="K40" s="101">
        <v>11</v>
      </c>
      <c r="L40" s="101">
        <v>18</v>
      </c>
      <c r="M40" s="101">
        <v>29</v>
      </c>
      <c r="N40" s="102">
        <v>1</v>
      </c>
      <c r="O40" s="102">
        <v>1</v>
      </c>
      <c r="P40" s="102">
        <v>1</v>
      </c>
      <c r="Q40" s="101">
        <v>0</v>
      </c>
      <c r="R40" s="101">
        <v>0</v>
      </c>
      <c r="S40" s="101">
        <v>0</v>
      </c>
      <c r="T40" s="102">
        <v>0</v>
      </c>
      <c r="U40" s="102">
        <v>0</v>
      </c>
      <c r="V40" s="102">
        <v>0</v>
      </c>
      <c r="W40" s="101">
        <v>11</v>
      </c>
      <c r="X40" s="101">
        <v>18</v>
      </c>
      <c r="Y40" s="101">
        <v>29</v>
      </c>
      <c r="Z40" s="102">
        <v>1</v>
      </c>
      <c r="AA40" s="102">
        <v>1</v>
      </c>
      <c r="AB40" s="102">
        <v>1</v>
      </c>
      <c r="AC40" s="101">
        <v>0</v>
      </c>
      <c r="AD40" s="101">
        <v>2</v>
      </c>
      <c r="AE40" s="101">
        <v>2</v>
      </c>
      <c r="AF40" s="102">
        <v>0</v>
      </c>
      <c r="AG40" s="102">
        <v>0.1111111111111111</v>
      </c>
      <c r="AH40" s="102">
        <v>6.8965517241379309E-2</v>
      </c>
      <c r="AI40" s="101">
        <v>11</v>
      </c>
      <c r="AJ40" s="101">
        <v>16</v>
      </c>
      <c r="AK40" s="101">
        <v>27</v>
      </c>
      <c r="AL40" s="102">
        <v>1</v>
      </c>
      <c r="AM40" s="102">
        <v>0.88888888888888884</v>
      </c>
      <c r="AN40" s="102">
        <v>0.93103448275862066</v>
      </c>
      <c r="AO40" s="101">
        <v>11</v>
      </c>
      <c r="AP40" s="101">
        <v>18</v>
      </c>
      <c r="AQ40" s="101">
        <v>29</v>
      </c>
      <c r="AR40" s="102">
        <v>1</v>
      </c>
      <c r="AS40" s="102">
        <v>1</v>
      </c>
      <c r="AT40" s="102">
        <v>1</v>
      </c>
      <c r="AU40" s="101">
        <v>0</v>
      </c>
      <c r="AV40" s="101">
        <v>0</v>
      </c>
      <c r="AW40" s="101">
        <v>0</v>
      </c>
      <c r="AX40" s="102">
        <v>0</v>
      </c>
      <c r="AY40" s="102">
        <v>0</v>
      </c>
      <c r="AZ40" s="102">
        <v>0</v>
      </c>
      <c r="BA40" s="101">
        <v>11</v>
      </c>
      <c r="BB40" s="101">
        <v>18</v>
      </c>
      <c r="BC40" s="101">
        <v>29</v>
      </c>
      <c r="BD40" s="102">
        <v>1</v>
      </c>
      <c r="BE40" s="102">
        <v>1</v>
      </c>
      <c r="BF40" s="102">
        <v>1</v>
      </c>
      <c r="BG40" s="101">
        <v>0</v>
      </c>
      <c r="BH40" s="101">
        <v>2</v>
      </c>
      <c r="BI40" s="101">
        <v>2</v>
      </c>
      <c r="BJ40" s="102">
        <v>0</v>
      </c>
      <c r="BK40" s="102">
        <v>0.1111111111111111</v>
      </c>
      <c r="BL40" s="102">
        <v>6.8965517241379309E-2</v>
      </c>
      <c r="BM40" s="101">
        <v>11</v>
      </c>
      <c r="BN40" s="101">
        <v>16</v>
      </c>
      <c r="BO40" s="101">
        <v>27</v>
      </c>
      <c r="BP40" s="102">
        <v>1</v>
      </c>
      <c r="BQ40" s="102">
        <v>0.88888888888888884</v>
      </c>
      <c r="BR40" s="103">
        <v>0.93103448275862066</v>
      </c>
    </row>
    <row r="41" spans="1:70" ht="11.85">
      <c r="A41" s="99" t="str">
        <f>IF(COUNTIFS(T_SEGPA[[#This Row],[Secteur]],"  *"),A40,T_SEGPA[[#This Row],[Secteur]])</f>
        <v>SEINE-ET-MARNE</v>
      </c>
      <c r="B41" s="99" t="str">
        <f>IF(COUNTIFS(T_SEGPA[[#This Row],[Secteur]],"    *"),B40,T_SEGPA[[#This Row],[Secteur]])</f>
        <v xml:space="preserve">   D11 - Montereau-Fault-Yonne</v>
      </c>
      <c r="C41" s="100" t="s">
        <v>461</v>
      </c>
      <c r="D41" s="100" t="s">
        <v>462</v>
      </c>
      <c r="E41" s="101">
        <v>11</v>
      </c>
      <c r="F41" s="101">
        <v>18</v>
      </c>
      <c r="G41" s="101">
        <v>29</v>
      </c>
      <c r="H41" s="101">
        <v>0</v>
      </c>
      <c r="I41" s="101">
        <v>0</v>
      </c>
      <c r="J41" s="101">
        <v>0</v>
      </c>
      <c r="K41" s="101">
        <v>11</v>
      </c>
      <c r="L41" s="101">
        <v>18</v>
      </c>
      <c r="M41" s="101">
        <v>29</v>
      </c>
      <c r="N41" s="102">
        <v>1</v>
      </c>
      <c r="O41" s="102">
        <v>1</v>
      </c>
      <c r="P41" s="102">
        <v>1</v>
      </c>
      <c r="Q41" s="101">
        <v>0</v>
      </c>
      <c r="R41" s="101">
        <v>0</v>
      </c>
      <c r="S41" s="101">
        <v>0</v>
      </c>
      <c r="T41" s="102">
        <v>0</v>
      </c>
      <c r="U41" s="102">
        <v>0</v>
      </c>
      <c r="V41" s="102">
        <v>0</v>
      </c>
      <c r="W41" s="101">
        <v>11</v>
      </c>
      <c r="X41" s="101">
        <v>18</v>
      </c>
      <c r="Y41" s="101">
        <v>29</v>
      </c>
      <c r="Z41" s="102">
        <v>1</v>
      </c>
      <c r="AA41" s="102">
        <v>1</v>
      </c>
      <c r="AB41" s="102">
        <v>1</v>
      </c>
      <c r="AC41" s="101">
        <v>0</v>
      </c>
      <c r="AD41" s="101">
        <v>2</v>
      </c>
      <c r="AE41" s="101">
        <v>2</v>
      </c>
      <c r="AF41" s="102">
        <v>0</v>
      </c>
      <c r="AG41" s="102">
        <v>0.1111111111111111</v>
      </c>
      <c r="AH41" s="102">
        <v>6.8965517241379309E-2</v>
      </c>
      <c r="AI41" s="101">
        <v>11</v>
      </c>
      <c r="AJ41" s="101">
        <v>16</v>
      </c>
      <c r="AK41" s="101">
        <v>27</v>
      </c>
      <c r="AL41" s="102">
        <v>1</v>
      </c>
      <c r="AM41" s="102">
        <v>0.88888888888888884</v>
      </c>
      <c r="AN41" s="102">
        <v>0.93103448275862066</v>
      </c>
      <c r="AO41" s="101">
        <v>11</v>
      </c>
      <c r="AP41" s="101">
        <v>18</v>
      </c>
      <c r="AQ41" s="101">
        <v>29</v>
      </c>
      <c r="AR41" s="102">
        <v>1</v>
      </c>
      <c r="AS41" s="102">
        <v>1</v>
      </c>
      <c r="AT41" s="102">
        <v>1</v>
      </c>
      <c r="AU41" s="101">
        <v>0</v>
      </c>
      <c r="AV41" s="101">
        <v>0</v>
      </c>
      <c r="AW41" s="101">
        <v>0</v>
      </c>
      <c r="AX41" s="102">
        <v>0</v>
      </c>
      <c r="AY41" s="102">
        <v>0</v>
      </c>
      <c r="AZ41" s="102">
        <v>0</v>
      </c>
      <c r="BA41" s="101">
        <v>11</v>
      </c>
      <c r="BB41" s="101">
        <v>18</v>
      </c>
      <c r="BC41" s="101">
        <v>29</v>
      </c>
      <c r="BD41" s="102">
        <v>1</v>
      </c>
      <c r="BE41" s="102">
        <v>1</v>
      </c>
      <c r="BF41" s="102">
        <v>1</v>
      </c>
      <c r="BG41" s="101">
        <v>0</v>
      </c>
      <c r="BH41" s="101">
        <v>2</v>
      </c>
      <c r="BI41" s="101">
        <v>2</v>
      </c>
      <c r="BJ41" s="102">
        <v>0</v>
      </c>
      <c r="BK41" s="102">
        <v>0.1111111111111111</v>
      </c>
      <c r="BL41" s="102">
        <v>6.8965517241379309E-2</v>
      </c>
      <c r="BM41" s="101">
        <v>11</v>
      </c>
      <c r="BN41" s="101">
        <v>16</v>
      </c>
      <c r="BO41" s="101">
        <v>27</v>
      </c>
      <c r="BP41" s="102">
        <v>1</v>
      </c>
      <c r="BQ41" s="102">
        <v>0.88888888888888884</v>
      </c>
      <c r="BR41" s="103">
        <v>0.93103448275862066</v>
      </c>
    </row>
    <row r="42" spans="1:70" ht="11.85">
      <c r="A42" s="99" t="str">
        <f>IF(COUNTIFS(T_SEGPA[[#This Row],[Secteur]],"  *"),A41,T_SEGPA[[#This Row],[Secteur]])</f>
        <v>SEINE-ET-MARNE</v>
      </c>
      <c r="B42" s="99" t="str">
        <f>IF(COUNTIFS(T_SEGPA[[#This Row],[Secteur]],"    *"),B41,T_SEGPA[[#This Row],[Secteur]])</f>
        <v xml:space="preserve">   D12 - Fontainebleau</v>
      </c>
      <c r="C42" s="100" t="s">
        <v>465</v>
      </c>
      <c r="D42" s="100" t="s">
        <v>466</v>
      </c>
      <c r="E42" s="101">
        <v>22</v>
      </c>
      <c r="F42" s="101">
        <v>39</v>
      </c>
      <c r="G42" s="101">
        <v>61</v>
      </c>
      <c r="H42" s="101">
        <v>0</v>
      </c>
      <c r="I42" s="101">
        <v>0</v>
      </c>
      <c r="J42" s="101">
        <v>0</v>
      </c>
      <c r="K42" s="101">
        <v>22</v>
      </c>
      <c r="L42" s="101">
        <v>39</v>
      </c>
      <c r="M42" s="101">
        <v>61</v>
      </c>
      <c r="N42" s="102">
        <v>1</v>
      </c>
      <c r="O42" s="102">
        <v>1</v>
      </c>
      <c r="P42" s="102">
        <v>1</v>
      </c>
      <c r="Q42" s="101">
        <v>1</v>
      </c>
      <c r="R42" s="101">
        <v>0</v>
      </c>
      <c r="S42" s="101">
        <v>1</v>
      </c>
      <c r="T42" s="102">
        <v>4.5454545454545456E-2</v>
      </c>
      <c r="U42" s="102">
        <v>0</v>
      </c>
      <c r="V42" s="102">
        <v>1.6393442622950821E-2</v>
      </c>
      <c r="W42" s="101">
        <v>21</v>
      </c>
      <c r="X42" s="101">
        <v>39</v>
      </c>
      <c r="Y42" s="101">
        <v>60</v>
      </c>
      <c r="Z42" s="102">
        <v>0.95454545454545459</v>
      </c>
      <c r="AA42" s="102">
        <v>1</v>
      </c>
      <c r="AB42" s="102">
        <v>0.98360655737704916</v>
      </c>
      <c r="AC42" s="101">
        <v>3</v>
      </c>
      <c r="AD42" s="101">
        <v>5</v>
      </c>
      <c r="AE42" s="101">
        <v>8</v>
      </c>
      <c r="AF42" s="102">
        <v>0.13636363636363635</v>
      </c>
      <c r="AG42" s="102">
        <v>0.12820512820512819</v>
      </c>
      <c r="AH42" s="102">
        <v>0.13114754098360656</v>
      </c>
      <c r="AI42" s="101">
        <v>18</v>
      </c>
      <c r="AJ42" s="101">
        <v>34</v>
      </c>
      <c r="AK42" s="101">
        <v>52</v>
      </c>
      <c r="AL42" s="102">
        <v>0.81818181818181823</v>
      </c>
      <c r="AM42" s="102">
        <v>0.87179487179487181</v>
      </c>
      <c r="AN42" s="102">
        <v>0.85245901639344257</v>
      </c>
      <c r="AO42" s="101">
        <v>22</v>
      </c>
      <c r="AP42" s="101">
        <v>39</v>
      </c>
      <c r="AQ42" s="101">
        <v>61</v>
      </c>
      <c r="AR42" s="102">
        <v>1</v>
      </c>
      <c r="AS42" s="102">
        <v>1</v>
      </c>
      <c r="AT42" s="102">
        <v>1</v>
      </c>
      <c r="AU42" s="101">
        <v>0</v>
      </c>
      <c r="AV42" s="101">
        <v>0</v>
      </c>
      <c r="AW42" s="101">
        <v>0</v>
      </c>
      <c r="AX42" s="102">
        <v>0</v>
      </c>
      <c r="AY42" s="102">
        <v>0</v>
      </c>
      <c r="AZ42" s="102">
        <v>0</v>
      </c>
      <c r="BA42" s="101">
        <v>22</v>
      </c>
      <c r="BB42" s="101">
        <v>39</v>
      </c>
      <c r="BC42" s="101">
        <v>61</v>
      </c>
      <c r="BD42" s="102">
        <v>1</v>
      </c>
      <c r="BE42" s="102">
        <v>1</v>
      </c>
      <c r="BF42" s="102">
        <v>1</v>
      </c>
      <c r="BG42" s="101">
        <v>2</v>
      </c>
      <c r="BH42" s="101">
        <v>3</v>
      </c>
      <c r="BI42" s="101">
        <v>5</v>
      </c>
      <c r="BJ42" s="102">
        <v>9.0909090909090912E-2</v>
      </c>
      <c r="BK42" s="102">
        <v>7.6923076923076927E-2</v>
      </c>
      <c r="BL42" s="102">
        <v>8.1967213114754092E-2</v>
      </c>
      <c r="BM42" s="101">
        <v>20</v>
      </c>
      <c r="BN42" s="101">
        <v>36</v>
      </c>
      <c r="BO42" s="101">
        <v>56</v>
      </c>
      <c r="BP42" s="102">
        <v>0.90909090909090906</v>
      </c>
      <c r="BQ42" s="102">
        <v>0.92307692307692313</v>
      </c>
      <c r="BR42" s="103">
        <v>0.91803278688524592</v>
      </c>
    </row>
    <row r="43" spans="1:70" ht="11.85">
      <c r="A43" s="99" t="str">
        <f>IF(COUNTIFS(T_SEGPA[[#This Row],[Secteur]],"  *"),A42,T_SEGPA[[#This Row],[Secteur]])</f>
        <v>SEINE-ET-MARNE</v>
      </c>
      <c r="B43" s="99" t="str">
        <f>IF(COUNTIFS(T_SEGPA[[#This Row],[Secteur]],"    *"),B42,T_SEGPA[[#This Row],[Secteur]])</f>
        <v xml:space="preserve">   D12 - Fontainebleau</v>
      </c>
      <c r="C43" s="100" t="s">
        <v>480</v>
      </c>
      <c r="D43" s="100" t="s">
        <v>481</v>
      </c>
      <c r="E43" s="101">
        <v>6</v>
      </c>
      <c r="F43" s="101">
        <v>9</v>
      </c>
      <c r="G43" s="101">
        <v>15</v>
      </c>
      <c r="H43" s="101">
        <v>0</v>
      </c>
      <c r="I43" s="101">
        <v>0</v>
      </c>
      <c r="J43" s="101">
        <v>0</v>
      </c>
      <c r="K43" s="101">
        <v>6</v>
      </c>
      <c r="L43" s="101">
        <v>9</v>
      </c>
      <c r="M43" s="101">
        <v>15</v>
      </c>
      <c r="N43" s="102">
        <v>1</v>
      </c>
      <c r="O43" s="102">
        <v>1</v>
      </c>
      <c r="P43" s="102">
        <v>1</v>
      </c>
      <c r="Q43" s="101">
        <v>0</v>
      </c>
      <c r="R43" s="101">
        <v>0</v>
      </c>
      <c r="S43" s="101">
        <v>0</v>
      </c>
      <c r="T43" s="102">
        <v>0</v>
      </c>
      <c r="U43" s="102">
        <v>0</v>
      </c>
      <c r="V43" s="102">
        <v>0</v>
      </c>
      <c r="W43" s="101">
        <v>6</v>
      </c>
      <c r="X43" s="101">
        <v>9</v>
      </c>
      <c r="Y43" s="101">
        <v>15</v>
      </c>
      <c r="Z43" s="102">
        <v>1</v>
      </c>
      <c r="AA43" s="102">
        <v>1</v>
      </c>
      <c r="AB43" s="102">
        <v>1</v>
      </c>
      <c r="AC43" s="101">
        <v>0</v>
      </c>
      <c r="AD43" s="101">
        <v>1</v>
      </c>
      <c r="AE43" s="101">
        <v>1</v>
      </c>
      <c r="AF43" s="102">
        <v>0</v>
      </c>
      <c r="AG43" s="102">
        <v>0.1111111111111111</v>
      </c>
      <c r="AH43" s="102">
        <v>6.6666666666666666E-2</v>
      </c>
      <c r="AI43" s="101">
        <v>6</v>
      </c>
      <c r="AJ43" s="101">
        <v>8</v>
      </c>
      <c r="AK43" s="101">
        <v>14</v>
      </c>
      <c r="AL43" s="102">
        <v>1</v>
      </c>
      <c r="AM43" s="102">
        <v>0.88888888888888884</v>
      </c>
      <c r="AN43" s="102">
        <v>0.93333333333333335</v>
      </c>
      <c r="AO43" s="101">
        <v>6</v>
      </c>
      <c r="AP43" s="101">
        <v>9</v>
      </c>
      <c r="AQ43" s="101">
        <v>15</v>
      </c>
      <c r="AR43" s="102">
        <v>1</v>
      </c>
      <c r="AS43" s="102">
        <v>1</v>
      </c>
      <c r="AT43" s="102">
        <v>1</v>
      </c>
      <c r="AU43" s="101">
        <v>0</v>
      </c>
      <c r="AV43" s="101">
        <v>0</v>
      </c>
      <c r="AW43" s="101">
        <v>0</v>
      </c>
      <c r="AX43" s="102">
        <v>0</v>
      </c>
      <c r="AY43" s="102">
        <v>0</v>
      </c>
      <c r="AZ43" s="102">
        <v>0</v>
      </c>
      <c r="BA43" s="101">
        <v>6</v>
      </c>
      <c r="BB43" s="101">
        <v>9</v>
      </c>
      <c r="BC43" s="101">
        <v>15</v>
      </c>
      <c r="BD43" s="102">
        <v>1</v>
      </c>
      <c r="BE43" s="102">
        <v>1</v>
      </c>
      <c r="BF43" s="102">
        <v>1</v>
      </c>
      <c r="BG43" s="101">
        <v>0</v>
      </c>
      <c r="BH43" s="101">
        <v>0</v>
      </c>
      <c r="BI43" s="101">
        <v>0</v>
      </c>
      <c r="BJ43" s="102">
        <v>0</v>
      </c>
      <c r="BK43" s="102">
        <v>0</v>
      </c>
      <c r="BL43" s="102">
        <v>0</v>
      </c>
      <c r="BM43" s="101">
        <v>6</v>
      </c>
      <c r="BN43" s="101">
        <v>9</v>
      </c>
      <c r="BO43" s="101">
        <v>15</v>
      </c>
      <c r="BP43" s="102">
        <v>1</v>
      </c>
      <c r="BQ43" s="102">
        <v>1</v>
      </c>
      <c r="BR43" s="103">
        <v>1</v>
      </c>
    </row>
    <row r="44" spans="1:70" ht="11.85">
      <c r="A44" s="99" t="str">
        <f>IF(COUNTIFS(T_SEGPA[[#This Row],[Secteur]],"  *"),A43,T_SEGPA[[#This Row],[Secteur]])</f>
        <v>SEINE-ET-MARNE</v>
      </c>
      <c r="B44" s="99" t="str">
        <f>IF(COUNTIFS(T_SEGPA[[#This Row],[Secteur]],"    *"),B43,T_SEGPA[[#This Row],[Secteur]])</f>
        <v xml:space="preserve">   D12 - Fontainebleau</v>
      </c>
      <c r="C44" s="100" t="s">
        <v>482</v>
      </c>
      <c r="D44" s="100" t="s">
        <v>483</v>
      </c>
      <c r="E44" s="101">
        <v>5</v>
      </c>
      <c r="F44" s="101">
        <v>11</v>
      </c>
      <c r="G44" s="101">
        <v>16</v>
      </c>
      <c r="H44" s="101">
        <v>0</v>
      </c>
      <c r="I44" s="101">
        <v>0</v>
      </c>
      <c r="J44" s="101">
        <v>0</v>
      </c>
      <c r="K44" s="101">
        <v>5</v>
      </c>
      <c r="L44" s="101">
        <v>11</v>
      </c>
      <c r="M44" s="101">
        <v>16</v>
      </c>
      <c r="N44" s="102">
        <v>1</v>
      </c>
      <c r="O44" s="102">
        <v>1</v>
      </c>
      <c r="P44" s="102">
        <v>1</v>
      </c>
      <c r="Q44" s="101">
        <v>0</v>
      </c>
      <c r="R44" s="101">
        <v>0</v>
      </c>
      <c r="S44" s="101">
        <v>0</v>
      </c>
      <c r="T44" s="102">
        <v>0</v>
      </c>
      <c r="U44" s="102">
        <v>0</v>
      </c>
      <c r="V44" s="102">
        <v>0</v>
      </c>
      <c r="W44" s="101">
        <v>5</v>
      </c>
      <c r="X44" s="101">
        <v>11</v>
      </c>
      <c r="Y44" s="101">
        <v>16</v>
      </c>
      <c r="Z44" s="102">
        <v>1</v>
      </c>
      <c r="AA44" s="102">
        <v>1</v>
      </c>
      <c r="AB44" s="102">
        <v>1</v>
      </c>
      <c r="AC44" s="101">
        <v>1</v>
      </c>
      <c r="AD44" s="101">
        <v>3</v>
      </c>
      <c r="AE44" s="101">
        <v>4</v>
      </c>
      <c r="AF44" s="102">
        <v>0.2</v>
      </c>
      <c r="AG44" s="102">
        <v>0.27272727272727271</v>
      </c>
      <c r="AH44" s="102">
        <v>0.25</v>
      </c>
      <c r="AI44" s="101">
        <v>4</v>
      </c>
      <c r="AJ44" s="101">
        <v>8</v>
      </c>
      <c r="AK44" s="101">
        <v>12</v>
      </c>
      <c r="AL44" s="102">
        <v>0.8</v>
      </c>
      <c r="AM44" s="102">
        <v>0.72727272727272729</v>
      </c>
      <c r="AN44" s="102">
        <v>0.75</v>
      </c>
      <c r="AO44" s="101">
        <v>5</v>
      </c>
      <c r="AP44" s="101">
        <v>11</v>
      </c>
      <c r="AQ44" s="101">
        <v>16</v>
      </c>
      <c r="AR44" s="102">
        <v>1</v>
      </c>
      <c r="AS44" s="102">
        <v>1</v>
      </c>
      <c r="AT44" s="102">
        <v>1</v>
      </c>
      <c r="AU44" s="101">
        <v>0</v>
      </c>
      <c r="AV44" s="101">
        <v>0</v>
      </c>
      <c r="AW44" s="101">
        <v>0</v>
      </c>
      <c r="AX44" s="102">
        <v>0</v>
      </c>
      <c r="AY44" s="102">
        <v>0</v>
      </c>
      <c r="AZ44" s="102">
        <v>0</v>
      </c>
      <c r="BA44" s="101">
        <v>5</v>
      </c>
      <c r="BB44" s="101">
        <v>11</v>
      </c>
      <c r="BC44" s="101">
        <v>16</v>
      </c>
      <c r="BD44" s="102">
        <v>1</v>
      </c>
      <c r="BE44" s="102">
        <v>1</v>
      </c>
      <c r="BF44" s="102">
        <v>1</v>
      </c>
      <c r="BG44" s="101">
        <v>1</v>
      </c>
      <c r="BH44" s="101">
        <v>2</v>
      </c>
      <c r="BI44" s="101">
        <v>3</v>
      </c>
      <c r="BJ44" s="102">
        <v>0.2</v>
      </c>
      <c r="BK44" s="102">
        <v>0.18181818181818182</v>
      </c>
      <c r="BL44" s="102">
        <v>0.1875</v>
      </c>
      <c r="BM44" s="101">
        <v>4</v>
      </c>
      <c r="BN44" s="101">
        <v>9</v>
      </c>
      <c r="BO44" s="101">
        <v>13</v>
      </c>
      <c r="BP44" s="102">
        <v>0.8</v>
      </c>
      <c r="BQ44" s="102">
        <v>0.81818181818181823</v>
      </c>
      <c r="BR44" s="103">
        <v>0.8125</v>
      </c>
    </row>
    <row r="45" spans="1:70" ht="11.85">
      <c r="A45" s="99" t="str">
        <f>IF(COUNTIFS(T_SEGPA[[#This Row],[Secteur]],"  *"),A44,T_SEGPA[[#This Row],[Secteur]])</f>
        <v>SEINE-ET-MARNE</v>
      </c>
      <c r="B45" s="99" t="str">
        <f>IF(COUNTIFS(T_SEGPA[[#This Row],[Secteur]],"    *"),B44,T_SEGPA[[#This Row],[Secteur]])</f>
        <v xml:space="preserve">   D12 - Fontainebleau</v>
      </c>
      <c r="C45" s="100" t="s">
        <v>486</v>
      </c>
      <c r="D45" s="100" t="s">
        <v>487</v>
      </c>
      <c r="E45" s="101">
        <v>11</v>
      </c>
      <c r="F45" s="101">
        <v>19</v>
      </c>
      <c r="G45" s="101">
        <v>30</v>
      </c>
      <c r="H45" s="101">
        <v>0</v>
      </c>
      <c r="I45" s="101">
        <v>0</v>
      </c>
      <c r="J45" s="101">
        <v>0</v>
      </c>
      <c r="K45" s="101">
        <v>11</v>
      </c>
      <c r="L45" s="101">
        <v>19</v>
      </c>
      <c r="M45" s="101">
        <v>30</v>
      </c>
      <c r="N45" s="102">
        <v>1</v>
      </c>
      <c r="O45" s="102">
        <v>1</v>
      </c>
      <c r="P45" s="102">
        <v>1</v>
      </c>
      <c r="Q45" s="101">
        <v>1</v>
      </c>
      <c r="R45" s="101">
        <v>0</v>
      </c>
      <c r="S45" s="101">
        <v>1</v>
      </c>
      <c r="T45" s="102">
        <v>9.0909090909090912E-2</v>
      </c>
      <c r="U45" s="102">
        <v>0</v>
      </c>
      <c r="V45" s="102">
        <v>3.3333333333333333E-2</v>
      </c>
      <c r="W45" s="101">
        <v>10</v>
      </c>
      <c r="X45" s="101">
        <v>19</v>
      </c>
      <c r="Y45" s="101">
        <v>29</v>
      </c>
      <c r="Z45" s="102">
        <v>0.90909090909090906</v>
      </c>
      <c r="AA45" s="102">
        <v>1</v>
      </c>
      <c r="AB45" s="102">
        <v>0.96666666666666667</v>
      </c>
      <c r="AC45" s="101">
        <v>2</v>
      </c>
      <c r="AD45" s="101">
        <v>1</v>
      </c>
      <c r="AE45" s="101">
        <v>3</v>
      </c>
      <c r="AF45" s="102">
        <v>0.18181818181818182</v>
      </c>
      <c r="AG45" s="102">
        <v>5.2631578947368418E-2</v>
      </c>
      <c r="AH45" s="102">
        <v>0.1</v>
      </c>
      <c r="AI45" s="101">
        <v>8</v>
      </c>
      <c r="AJ45" s="101">
        <v>18</v>
      </c>
      <c r="AK45" s="101">
        <v>26</v>
      </c>
      <c r="AL45" s="102">
        <v>0.72727272727272729</v>
      </c>
      <c r="AM45" s="102">
        <v>0.94736842105263153</v>
      </c>
      <c r="AN45" s="102">
        <v>0.8666666666666667</v>
      </c>
      <c r="AO45" s="101">
        <v>11</v>
      </c>
      <c r="AP45" s="101">
        <v>19</v>
      </c>
      <c r="AQ45" s="101">
        <v>30</v>
      </c>
      <c r="AR45" s="102">
        <v>1</v>
      </c>
      <c r="AS45" s="102">
        <v>1</v>
      </c>
      <c r="AT45" s="102">
        <v>1</v>
      </c>
      <c r="AU45" s="101">
        <v>0</v>
      </c>
      <c r="AV45" s="101">
        <v>0</v>
      </c>
      <c r="AW45" s="101">
        <v>0</v>
      </c>
      <c r="AX45" s="102">
        <v>0</v>
      </c>
      <c r="AY45" s="102">
        <v>0</v>
      </c>
      <c r="AZ45" s="102">
        <v>0</v>
      </c>
      <c r="BA45" s="101">
        <v>11</v>
      </c>
      <c r="BB45" s="101">
        <v>19</v>
      </c>
      <c r="BC45" s="101">
        <v>30</v>
      </c>
      <c r="BD45" s="102">
        <v>1</v>
      </c>
      <c r="BE45" s="102">
        <v>1</v>
      </c>
      <c r="BF45" s="102">
        <v>1</v>
      </c>
      <c r="BG45" s="101">
        <v>1</v>
      </c>
      <c r="BH45" s="101">
        <v>1</v>
      </c>
      <c r="BI45" s="101">
        <v>2</v>
      </c>
      <c r="BJ45" s="102">
        <v>9.0909090909090912E-2</v>
      </c>
      <c r="BK45" s="102">
        <v>5.2631578947368418E-2</v>
      </c>
      <c r="BL45" s="102">
        <v>6.6666666666666666E-2</v>
      </c>
      <c r="BM45" s="101">
        <v>10</v>
      </c>
      <c r="BN45" s="101">
        <v>18</v>
      </c>
      <c r="BO45" s="101">
        <v>28</v>
      </c>
      <c r="BP45" s="102">
        <v>0.90909090909090906</v>
      </c>
      <c r="BQ45" s="102">
        <v>0.94736842105263153</v>
      </c>
      <c r="BR45" s="103">
        <v>0.93333333333333335</v>
      </c>
    </row>
    <row r="46" spans="1:70" ht="11.85">
      <c r="A46" s="99" t="str">
        <f>IF(COUNTIFS(T_SEGPA[[#This Row],[Secteur]],"  *"),A45,T_SEGPA[[#This Row],[Secteur]])</f>
        <v>SEINE-SAINT-DENIS</v>
      </c>
      <c r="B46" s="99" t="str">
        <f>IF(COUNTIFS(T_SEGPA[[#This Row],[Secteur]],"    *"),B45,T_SEGPA[[#This Row],[Secteur]])</f>
        <v>SEINE-SAINT-DENIS</v>
      </c>
      <c r="C46" s="100" t="s">
        <v>93</v>
      </c>
      <c r="D46" s="100" t="s">
        <v>93</v>
      </c>
      <c r="E46" s="101">
        <v>191</v>
      </c>
      <c r="F46" s="101">
        <v>315</v>
      </c>
      <c r="G46" s="101">
        <v>506</v>
      </c>
      <c r="H46" s="101">
        <v>0</v>
      </c>
      <c r="I46" s="101">
        <v>0</v>
      </c>
      <c r="J46" s="101">
        <v>0</v>
      </c>
      <c r="K46" s="101">
        <v>170</v>
      </c>
      <c r="L46" s="101">
        <v>282</v>
      </c>
      <c r="M46" s="101">
        <v>452</v>
      </c>
      <c r="N46" s="102">
        <v>0.89005235602094246</v>
      </c>
      <c r="O46" s="102">
        <v>0.89523809523809528</v>
      </c>
      <c r="P46" s="102">
        <v>0.89328063241106714</v>
      </c>
      <c r="Q46" s="101">
        <v>2</v>
      </c>
      <c r="R46" s="101">
        <v>1</v>
      </c>
      <c r="S46" s="101">
        <v>3</v>
      </c>
      <c r="T46" s="102">
        <v>1.1764705882352941E-2</v>
      </c>
      <c r="U46" s="102">
        <v>3.5460992907801418E-3</v>
      </c>
      <c r="V46" s="102">
        <v>6.6371681415929203E-3</v>
      </c>
      <c r="W46" s="101">
        <v>168</v>
      </c>
      <c r="X46" s="101">
        <v>281</v>
      </c>
      <c r="Y46" s="101">
        <v>449</v>
      </c>
      <c r="Z46" s="102">
        <v>0.9882352941176471</v>
      </c>
      <c r="AA46" s="102">
        <v>0.99645390070921991</v>
      </c>
      <c r="AB46" s="102">
        <v>0.99336283185840712</v>
      </c>
      <c r="AC46" s="101">
        <v>80</v>
      </c>
      <c r="AD46" s="101">
        <v>103</v>
      </c>
      <c r="AE46" s="101">
        <v>183</v>
      </c>
      <c r="AF46" s="102">
        <v>0.47058823529411764</v>
      </c>
      <c r="AG46" s="102">
        <v>0.36524822695035464</v>
      </c>
      <c r="AH46" s="102">
        <v>0.40486725663716816</v>
      </c>
      <c r="AI46" s="101">
        <v>88</v>
      </c>
      <c r="AJ46" s="101">
        <v>178</v>
      </c>
      <c r="AK46" s="101">
        <v>266</v>
      </c>
      <c r="AL46" s="102">
        <v>0.51764705882352946</v>
      </c>
      <c r="AM46" s="102">
        <v>0.63120567375886527</v>
      </c>
      <c r="AN46" s="102">
        <v>0.58849557522123896</v>
      </c>
      <c r="AO46" s="101">
        <v>156</v>
      </c>
      <c r="AP46" s="101">
        <v>262</v>
      </c>
      <c r="AQ46" s="101">
        <v>418</v>
      </c>
      <c r="AR46" s="102">
        <v>0.81675392670157065</v>
      </c>
      <c r="AS46" s="102">
        <v>0.83174603174603179</v>
      </c>
      <c r="AT46" s="102">
        <v>0.82608695652173914</v>
      </c>
      <c r="AU46" s="101">
        <v>0</v>
      </c>
      <c r="AV46" s="101">
        <v>0</v>
      </c>
      <c r="AW46" s="101">
        <v>0</v>
      </c>
      <c r="AX46" s="102">
        <v>0</v>
      </c>
      <c r="AY46" s="102">
        <v>0</v>
      </c>
      <c r="AZ46" s="102">
        <v>0</v>
      </c>
      <c r="BA46" s="101">
        <v>156</v>
      </c>
      <c r="BB46" s="101">
        <v>262</v>
      </c>
      <c r="BC46" s="101">
        <v>418</v>
      </c>
      <c r="BD46" s="102">
        <v>1</v>
      </c>
      <c r="BE46" s="102">
        <v>1</v>
      </c>
      <c r="BF46" s="102">
        <v>1</v>
      </c>
      <c r="BG46" s="101">
        <v>70</v>
      </c>
      <c r="BH46" s="101">
        <v>89</v>
      </c>
      <c r="BI46" s="101">
        <v>159</v>
      </c>
      <c r="BJ46" s="102">
        <v>0.44871794871794873</v>
      </c>
      <c r="BK46" s="102">
        <v>0.33969465648854963</v>
      </c>
      <c r="BL46" s="102">
        <v>0.38038277511961721</v>
      </c>
      <c r="BM46" s="101">
        <v>86</v>
      </c>
      <c r="BN46" s="101">
        <v>173</v>
      </c>
      <c r="BO46" s="101">
        <v>259</v>
      </c>
      <c r="BP46" s="102">
        <v>0.55128205128205132</v>
      </c>
      <c r="BQ46" s="102">
        <v>0.66030534351145043</v>
      </c>
      <c r="BR46" s="103">
        <v>0.61961722488038273</v>
      </c>
    </row>
    <row r="47" spans="1:70" ht="11.85">
      <c r="A47" s="99" t="str">
        <f>IF(COUNTIFS(T_SEGPA[[#This Row],[Secteur]],"  *"),A46,T_SEGPA[[#This Row],[Secteur]])</f>
        <v>SEINE-SAINT-DENIS</v>
      </c>
      <c r="B47" s="99" t="str">
        <f>IF(COUNTIFS(T_SEGPA[[#This Row],[Secteur]],"    *"),B46,T_SEGPA[[#This Row],[Secteur]])</f>
        <v xml:space="preserve">   D01 - Saint-Denis</v>
      </c>
      <c r="C47" s="100" t="s">
        <v>494</v>
      </c>
      <c r="D47" s="100" t="s">
        <v>495</v>
      </c>
      <c r="E47" s="101">
        <v>32</v>
      </c>
      <c r="F47" s="101">
        <v>51</v>
      </c>
      <c r="G47" s="101">
        <v>83</v>
      </c>
      <c r="H47" s="101">
        <v>0</v>
      </c>
      <c r="I47" s="101">
        <v>0</v>
      </c>
      <c r="J47" s="101">
        <v>0</v>
      </c>
      <c r="K47" s="101">
        <v>25</v>
      </c>
      <c r="L47" s="101">
        <v>44</v>
      </c>
      <c r="M47" s="101">
        <v>69</v>
      </c>
      <c r="N47" s="102">
        <v>0.78125</v>
      </c>
      <c r="O47" s="102">
        <v>0.86274509803921573</v>
      </c>
      <c r="P47" s="102">
        <v>0.83132530120481929</v>
      </c>
      <c r="Q47" s="101">
        <v>0</v>
      </c>
      <c r="R47" s="101">
        <v>0</v>
      </c>
      <c r="S47" s="101">
        <v>0</v>
      </c>
      <c r="T47" s="102">
        <v>0</v>
      </c>
      <c r="U47" s="102">
        <v>0</v>
      </c>
      <c r="V47" s="102">
        <v>0</v>
      </c>
      <c r="W47" s="101">
        <v>25</v>
      </c>
      <c r="X47" s="101">
        <v>44</v>
      </c>
      <c r="Y47" s="101">
        <v>69</v>
      </c>
      <c r="Z47" s="102">
        <v>1</v>
      </c>
      <c r="AA47" s="102">
        <v>1</v>
      </c>
      <c r="AB47" s="102">
        <v>1</v>
      </c>
      <c r="AC47" s="101">
        <v>13</v>
      </c>
      <c r="AD47" s="101">
        <v>13</v>
      </c>
      <c r="AE47" s="101">
        <v>26</v>
      </c>
      <c r="AF47" s="102">
        <v>0.52</v>
      </c>
      <c r="AG47" s="102">
        <v>0.29545454545454547</v>
      </c>
      <c r="AH47" s="102">
        <v>0.37681159420289856</v>
      </c>
      <c r="AI47" s="101">
        <v>12</v>
      </c>
      <c r="AJ47" s="101">
        <v>31</v>
      </c>
      <c r="AK47" s="101">
        <v>43</v>
      </c>
      <c r="AL47" s="102">
        <v>0.48</v>
      </c>
      <c r="AM47" s="102">
        <v>0.70454545454545459</v>
      </c>
      <c r="AN47" s="102">
        <v>0.62318840579710144</v>
      </c>
      <c r="AO47" s="101">
        <v>25</v>
      </c>
      <c r="AP47" s="101">
        <v>43</v>
      </c>
      <c r="AQ47" s="101">
        <v>68</v>
      </c>
      <c r="AR47" s="102">
        <v>0.78125</v>
      </c>
      <c r="AS47" s="102">
        <v>0.84313725490196079</v>
      </c>
      <c r="AT47" s="102">
        <v>0.81927710843373491</v>
      </c>
      <c r="AU47" s="101">
        <v>0</v>
      </c>
      <c r="AV47" s="101">
        <v>0</v>
      </c>
      <c r="AW47" s="101">
        <v>0</v>
      </c>
      <c r="AX47" s="102">
        <v>0</v>
      </c>
      <c r="AY47" s="102">
        <v>0</v>
      </c>
      <c r="AZ47" s="102">
        <v>0</v>
      </c>
      <c r="BA47" s="101">
        <v>25</v>
      </c>
      <c r="BB47" s="101">
        <v>43</v>
      </c>
      <c r="BC47" s="101">
        <v>68</v>
      </c>
      <c r="BD47" s="102">
        <v>1</v>
      </c>
      <c r="BE47" s="102">
        <v>1</v>
      </c>
      <c r="BF47" s="102">
        <v>1</v>
      </c>
      <c r="BG47" s="101">
        <v>13</v>
      </c>
      <c r="BH47" s="101">
        <v>12</v>
      </c>
      <c r="BI47" s="101">
        <v>25</v>
      </c>
      <c r="BJ47" s="102">
        <v>0.52</v>
      </c>
      <c r="BK47" s="102">
        <v>0.27906976744186046</v>
      </c>
      <c r="BL47" s="102">
        <v>0.36764705882352944</v>
      </c>
      <c r="BM47" s="101">
        <v>12</v>
      </c>
      <c r="BN47" s="101">
        <v>31</v>
      </c>
      <c r="BO47" s="101">
        <v>43</v>
      </c>
      <c r="BP47" s="102">
        <v>0.48</v>
      </c>
      <c r="BQ47" s="102">
        <v>0.72093023255813948</v>
      </c>
      <c r="BR47" s="103">
        <v>0.63235294117647056</v>
      </c>
    </row>
    <row r="48" spans="1:70" ht="11.85">
      <c r="A48" s="99" t="str">
        <f>IF(COUNTIFS(T_SEGPA[[#This Row],[Secteur]],"  *"),A47,T_SEGPA[[#This Row],[Secteur]])</f>
        <v>SEINE-SAINT-DENIS</v>
      </c>
      <c r="B48" s="99" t="str">
        <f>IF(COUNTIFS(T_SEGPA[[#This Row],[Secteur]],"    *"),B47,T_SEGPA[[#This Row],[Secteur]])</f>
        <v xml:space="preserve">   D01 - Saint-Denis</v>
      </c>
      <c r="C48" s="100" t="s">
        <v>500</v>
      </c>
      <c r="D48" s="100" t="s">
        <v>501</v>
      </c>
      <c r="E48" s="101">
        <v>6</v>
      </c>
      <c r="F48" s="101">
        <v>7</v>
      </c>
      <c r="G48" s="101">
        <v>13</v>
      </c>
      <c r="H48" s="101">
        <v>0</v>
      </c>
      <c r="I48" s="101">
        <v>0</v>
      </c>
      <c r="J48" s="101">
        <v>0</v>
      </c>
      <c r="K48" s="101">
        <v>5</v>
      </c>
      <c r="L48" s="101">
        <v>6</v>
      </c>
      <c r="M48" s="101">
        <v>11</v>
      </c>
      <c r="N48" s="102">
        <v>0.83333333333333337</v>
      </c>
      <c r="O48" s="102">
        <v>0.8571428571428571</v>
      </c>
      <c r="P48" s="102">
        <v>0.84615384615384615</v>
      </c>
      <c r="Q48" s="101">
        <v>0</v>
      </c>
      <c r="R48" s="101">
        <v>0</v>
      </c>
      <c r="S48" s="101">
        <v>0</v>
      </c>
      <c r="T48" s="102">
        <v>0</v>
      </c>
      <c r="U48" s="102">
        <v>0</v>
      </c>
      <c r="V48" s="102">
        <v>0</v>
      </c>
      <c r="W48" s="101">
        <v>5</v>
      </c>
      <c r="X48" s="101">
        <v>6</v>
      </c>
      <c r="Y48" s="101">
        <v>11</v>
      </c>
      <c r="Z48" s="102">
        <v>1</v>
      </c>
      <c r="AA48" s="102">
        <v>1</v>
      </c>
      <c r="AB48" s="102">
        <v>1</v>
      </c>
      <c r="AC48" s="101">
        <v>1</v>
      </c>
      <c r="AD48" s="101">
        <v>1</v>
      </c>
      <c r="AE48" s="101">
        <v>2</v>
      </c>
      <c r="AF48" s="102">
        <v>0.2</v>
      </c>
      <c r="AG48" s="102">
        <v>0.16666666666666666</v>
      </c>
      <c r="AH48" s="102">
        <v>0.18181818181818182</v>
      </c>
      <c r="AI48" s="101">
        <v>4</v>
      </c>
      <c r="AJ48" s="101">
        <v>5</v>
      </c>
      <c r="AK48" s="101">
        <v>9</v>
      </c>
      <c r="AL48" s="102">
        <v>0.8</v>
      </c>
      <c r="AM48" s="102">
        <v>0.83333333333333337</v>
      </c>
      <c r="AN48" s="102">
        <v>0.81818181818181823</v>
      </c>
      <c r="AO48" s="101">
        <v>5</v>
      </c>
      <c r="AP48" s="101">
        <v>6</v>
      </c>
      <c r="AQ48" s="101">
        <v>11</v>
      </c>
      <c r="AR48" s="102">
        <v>0.83333333333333337</v>
      </c>
      <c r="AS48" s="102">
        <v>0.8571428571428571</v>
      </c>
      <c r="AT48" s="102">
        <v>0.84615384615384615</v>
      </c>
      <c r="AU48" s="101">
        <v>0</v>
      </c>
      <c r="AV48" s="101">
        <v>0</v>
      </c>
      <c r="AW48" s="101">
        <v>0</v>
      </c>
      <c r="AX48" s="102">
        <v>0</v>
      </c>
      <c r="AY48" s="102">
        <v>0</v>
      </c>
      <c r="AZ48" s="102">
        <v>0</v>
      </c>
      <c r="BA48" s="101">
        <v>5</v>
      </c>
      <c r="BB48" s="101">
        <v>6</v>
      </c>
      <c r="BC48" s="101">
        <v>11</v>
      </c>
      <c r="BD48" s="102">
        <v>1</v>
      </c>
      <c r="BE48" s="102">
        <v>1</v>
      </c>
      <c r="BF48" s="102">
        <v>1</v>
      </c>
      <c r="BG48" s="101">
        <v>1</v>
      </c>
      <c r="BH48" s="101">
        <v>1</v>
      </c>
      <c r="BI48" s="101">
        <v>2</v>
      </c>
      <c r="BJ48" s="102">
        <v>0.2</v>
      </c>
      <c r="BK48" s="102">
        <v>0.16666666666666666</v>
      </c>
      <c r="BL48" s="102">
        <v>0.18181818181818182</v>
      </c>
      <c r="BM48" s="101">
        <v>4</v>
      </c>
      <c r="BN48" s="101">
        <v>5</v>
      </c>
      <c r="BO48" s="101">
        <v>9</v>
      </c>
      <c r="BP48" s="102">
        <v>0.8</v>
      </c>
      <c r="BQ48" s="102">
        <v>0.83333333333333337</v>
      </c>
      <c r="BR48" s="103">
        <v>0.81818181818181823</v>
      </c>
    </row>
    <row r="49" spans="1:70" ht="11.85">
      <c r="A49" s="99" t="str">
        <f>IF(COUNTIFS(T_SEGPA[[#This Row],[Secteur]],"  *"),A48,T_SEGPA[[#This Row],[Secteur]])</f>
        <v>SEINE-SAINT-DENIS</v>
      </c>
      <c r="B49" s="99" t="str">
        <f>IF(COUNTIFS(T_SEGPA[[#This Row],[Secteur]],"    *"),B48,T_SEGPA[[#This Row],[Secteur]])</f>
        <v xml:space="preserve">   D01 - Saint-Denis</v>
      </c>
      <c r="C49" s="100" t="s">
        <v>502</v>
      </c>
      <c r="D49" s="100" t="s">
        <v>213</v>
      </c>
      <c r="E49" s="101">
        <v>6</v>
      </c>
      <c r="F49" s="101">
        <v>10</v>
      </c>
      <c r="G49" s="101">
        <v>16</v>
      </c>
      <c r="H49" s="101">
        <v>0</v>
      </c>
      <c r="I49" s="101">
        <v>0</v>
      </c>
      <c r="J49" s="101">
        <v>0</v>
      </c>
      <c r="K49" s="101">
        <v>6</v>
      </c>
      <c r="L49" s="101">
        <v>10</v>
      </c>
      <c r="M49" s="101">
        <v>16</v>
      </c>
      <c r="N49" s="102">
        <v>1</v>
      </c>
      <c r="O49" s="102">
        <v>1</v>
      </c>
      <c r="P49" s="102">
        <v>1</v>
      </c>
      <c r="Q49" s="101">
        <v>0</v>
      </c>
      <c r="R49" s="101">
        <v>0</v>
      </c>
      <c r="S49" s="101">
        <v>0</v>
      </c>
      <c r="T49" s="102">
        <v>0</v>
      </c>
      <c r="U49" s="102">
        <v>0</v>
      </c>
      <c r="V49" s="102">
        <v>0</v>
      </c>
      <c r="W49" s="101">
        <v>6</v>
      </c>
      <c r="X49" s="101">
        <v>10</v>
      </c>
      <c r="Y49" s="101">
        <v>16</v>
      </c>
      <c r="Z49" s="102">
        <v>1</v>
      </c>
      <c r="AA49" s="102">
        <v>1</v>
      </c>
      <c r="AB49" s="102">
        <v>1</v>
      </c>
      <c r="AC49" s="101">
        <v>3</v>
      </c>
      <c r="AD49" s="101">
        <v>4</v>
      </c>
      <c r="AE49" s="101">
        <v>7</v>
      </c>
      <c r="AF49" s="102">
        <v>0.5</v>
      </c>
      <c r="AG49" s="102">
        <v>0.4</v>
      </c>
      <c r="AH49" s="102">
        <v>0.4375</v>
      </c>
      <c r="AI49" s="101">
        <v>3</v>
      </c>
      <c r="AJ49" s="101">
        <v>6</v>
      </c>
      <c r="AK49" s="101">
        <v>9</v>
      </c>
      <c r="AL49" s="102">
        <v>0.5</v>
      </c>
      <c r="AM49" s="102">
        <v>0.6</v>
      </c>
      <c r="AN49" s="102">
        <v>0.5625</v>
      </c>
      <c r="AO49" s="101">
        <v>6</v>
      </c>
      <c r="AP49" s="101">
        <v>10</v>
      </c>
      <c r="AQ49" s="101">
        <v>16</v>
      </c>
      <c r="AR49" s="102">
        <v>1</v>
      </c>
      <c r="AS49" s="102">
        <v>1</v>
      </c>
      <c r="AT49" s="102">
        <v>1</v>
      </c>
      <c r="AU49" s="101">
        <v>0</v>
      </c>
      <c r="AV49" s="101">
        <v>0</v>
      </c>
      <c r="AW49" s="101">
        <v>0</v>
      </c>
      <c r="AX49" s="102">
        <v>0</v>
      </c>
      <c r="AY49" s="102">
        <v>0</v>
      </c>
      <c r="AZ49" s="102">
        <v>0</v>
      </c>
      <c r="BA49" s="101">
        <v>6</v>
      </c>
      <c r="BB49" s="101">
        <v>10</v>
      </c>
      <c r="BC49" s="101">
        <v>16</v>
      </c>
      <c r="BD49" s="102">
        <v>1</v>
      </c>
      <c r="BE49" s="102">
        <v>1</v>
      </c>
      <c r="BF49" s="102">
        <v>1</v>
      </c>
      <c r="BG49" s="101">
        <v>3</v>
      </c>
      <c r="BH49" s="101">
        <v>4</v>
      </c>
      <c r="BI49" s="101">
        <v>7</v>
      </c>
      <c r="BJ49" s="102">
        <v>0.5</v>
      </c>
      <c r="BK49" s="102">
        <v>0.4</v>
      </c>
      <c r="BL49" s="102">
        <v>0.4375</v>
      </c>
      <c r="BM49" s="101">
        <v>3</v>
      </c>
      <c r="BN49" s="101">
        <v>6</v>
      </c>
      <c r="BO49" s="101">
        <v>9</v>
      </c>
      <c r="BP49" s="102">
        <v>0.5</v>
      </c>
      <c r="BQ49" s="102">
        <v>0.6</v>
      </c>
      <c r="BR49" s="103">
        <v>0.5625</v>
      </c>
    </row>
    <row r="50" spans="1:70" ht="11.85">
      <c r="A50" s="99" t="str">
        <f>IF(COUNTIFS(T_SEGPA[[#This Row],[Secteur]],"  *"),A49,T_SEGPA[[#This Row],[Secteur]])</f>
        <v>SEINE-SAINT-DENIS</v>
      </c>
      <c r="B50" s="99" t="str">
        <f>IF(COUNTIFS(T_SEGPA[[#This Row],[Secteur]],"    *"),B49,T_SEGPA[[#This Row],[Secteur]])</f>
        <v xml:space="preserve">   D01 - Saint-Denis</v>
      </c>
      <c r="C50" s="100" t="s">
        <v>505</v>
      </c>
      <c r="D50" s="100" t="s">
        <v>506</v>
      </c>
      <c r="E50" s="101">
        <v>5</v>
      </c>
      <c r="F50" s="101">
        <v>8</v>
      </c>
      <c r="G50" s="101">
        <v>13</v>
      </c>
      <c r="H50" s="101">
        <v>0</v>
      </c>
      <c r="I50" s="101">
        <v>0</v>
      </c>
      <c r="J50" s="101">
        <v>0</v>
      </c>
      <c r="K50" s="101">
        <v>5</v>
      </c>
      <c r="L50" s="101">
        <v>8</v>
      </c>
      <c r="M50" s="101">
        <v>13</v>
      </c>
      <c r="N50" s="102">
        <v>1</v>
      </c>
      <c r="O50" s="102">
        <v>1</v>
      </c>
      <c r="P50" s="102">
        <v>1</v>
      </c>
      <c r="Q50" s="101">
        <v>0</v>
      </c>
      <c r="R50" s="101">
        <v>0</v>
      </c>
      <c r="S50" s="101">
        <v>0</v>
      </c>
      <c r="T50" s="102">
        <v>0</v>
      </c>
      <c r="U50" s="102">
        <v>0</v>
      </c>
      <c r="V50" s="102">
        <v>0</v>
      </c>
      <c r="W50" s="101">
        <v>5</v>
      </c>
      <c r="X50" s="101">
        <v>8</v>
      </c>
      <c r="Y50" s="101">
        <v>13</v>
      </c>
      <c r="Z50" s="102">
        <v>1</v>
      </c>
      <c r="AA50" s="102">
        <v>1</v>
      </c>
      <c r="AB50" s="102">
        <v>1</v>
      </c>
      <c r="AC50" s="101">
        <v>5</v>
      </c>
      <c r="AD50" s="101">
        <v>7</v>
      </c>
      <c r="AE50" s="101">
        <v>12</v>
      </c>
      <c r="AF50" s="102">
        <v>1</v>
      </c>
      <c r="AG50" s="102">
        <v>0.875</v>
      </c>
      <c r="AH50" s="102">
        <v>0.92307692307692313</v>
      </c>
      <c r="AI50" s="101">
        <v>0</v>
      </c>
      <c r="AJ50" s="101">
        <v>1</v>
      </c>
      <c r="AK50" s="101">
        <v>1</v>
      </c>
      <c r="AL50" s="102">
        <v>0</v>
      </c>
      <c r="AM50" s="102">
        <v>0.125</v>
      </c>
      <c r="AN50" s="102">
        <v>7.6923076923076927E-2</v>
      </c>
      <c r="AO50" s="101">
        <v>5</v>
      </c>
      <c r="AP50" s="101">
        <v>8</v>
      </c>
      <c r="AQ50" s="101">
        <v>13</v>
      </c>
      <c r="AR50" s="102">
        <v>1</v>
      </c>
      <c r="AS50" s="102">
        <v>1</v>
      </c>
      <c r="AT50" s="102">
        <v>1</v>
      </c>
      <c r="AU50" s="101">
        <v>0</v>
      </c>
      <c r="AV50" s="101">
        <v>0</v>
      </c>
      <c r="AW50" s="101">
        <v>0</v>
      </c>
      <c r="AX50" s="102">
        <v>0</v>
      </c>
      <c r="AY50" s="102">
        <v>0</v>
      </c>
      <c r="AZ50" s="102">
        <v>0</v>
      </c>
      <c r="BA50" s="101">
        <v>5</v>
      </c>
      <c r="BB50" s="101">
        <v>8</v>
      </c>
      <c r="BC50" s="101">
        <v>13</v>
      </c>
      <c r="BD50" s="102">
        <v>1</v>
      </c>
      <c r="BE50" s="102">
        <v>1</v>
      </c>
      <c r="BF50" s="102">
        <v>1</v>
      </c>
      <c r="BG50" s="101">
        <v>5</v>
      </c>
      <c r="BH50" s="101">
        <v>6</v>
      </c>
      <c r="BI50" s="101">
        <v>11</v>
      </c>
      <c r="BJ50" s="102">
        <v>1</v>
      </c>
      <c r="BK50" s="102">
        <v>0.75</v>
      </c>
      <c r="BL50" s="102">
        <v>0.84615384615384615</v>
      </c>
      <c r="BM50" s="101">
        <v>0</v>
      </c>
      <c r="BN50" s="101">
        <v>2</v>
      </c>
      <c r="BO50" s="101">
        <v>2</v>
      </c>
      <c r="BP50" s="102">
        <v>0</v>
      </c>
      <c r="BQ50" s="102">
        <v>0.25</v>
      </c>
      <c r="BR50" s="103">
        <v>0.15384615384615385</v>
      </c>
    </row>
    <row r="51" spans="1:70" ht="11.85">
      <c r="A51" s="99" t="str">
        <f>IF(COUNTIFS(T_SEGPA[[#This Row],[Secteur]],"  *"),A50,T_SEGPA[[#This Row],[Secteur]])</f>
        <v>SEINE-SAINT-DENIS</v>
      </c>
      <c r="B51" s="99" t="str">
        <f>IF(COUNTIFS(T_SEGPA[[#This Row],[Secteur]],"    *"),B50,T_SEGPA[[#This Row],[Secteur]])</f>
        <v xml:space="preserve">   D01 - Saint-Denis</v>
      </c>
      <c r="C51" s="100" t="s">
        <v>510</v>
      </c>
      <c r="D51" s="100" t="s">
        <v>511</v>
      </c>
      <c r="E51" s="101">
        <v>6</v>
      </c>
      <c r="F51" s="101">
        <v>7</v>
      </c>
      <c r="G51" s="101">
        <v>13</v>
      </c>
      <c r="H51" s="101">
        <v>0</v>
      </c>
      <c r="I51" s="101">
        <v>0</v>
      </c>
      <c r="J51" s="101">
        <v>0</v>
      </c>
      <c r="K51" s="101">
        <v>0</v>
      </c>
      <c r="L51" s="101">
        <v>1</v>
      </c>
      <c r="M51" s="101">
        <v>1</v>
      </c>
      <c r="N51" s="102">
        <v>0</v>
      </c>
      <c r="O51" s="102">
        <v>0.14285714285714285</v>
      </c>
      <c r="P51" s="102">
        <v>7.6923076923076927E-2</v>
      </c>
      <c r="Q51" s="101">
        <v>0</v>
      </c>
      <c r="R51" s="101">
        <v>0</v>
      </c>
      <c r="S51" s="101">
        <v>0</v>
      </c>
      <c r="T51" s="102" t="s">
        <v>92</v>
      </c>
      <c r="U51" s="102">
        <v>0</v>
      </c>
      <c r="V51" s="102">
        <v>0</v>
      </c>
      <c r="W51" s="101">
        <v>0</v>
      </c>
      <c r="X51" s="101">
        <v>1</v>
      </c>
      <c r="Y51" s="101">
        <v>1</v>
      </c>
      <c r="Z51" s="102" t="s">
        <v>92</v>
      </c>
      <c r="AA51" s="102">
        <v>1</v>
      </c>
      <c r="AB51" s="102">
        <v>1</v>
      </c>
      <c r="AC51" s="101">
        <v>0</v>
      </c>
      <c r="AD51" s="101">
        <v>0</v>
      </c>
      <c r="AE51" s="101">
        <v>0</v>
      </c>
      <c r="AF51" s="102" t="s">
        <v>92</v>
      </c>
      <c r="AG51" s="102">
        <v>0</v>
      </c>
      <c r="AH51" s="102">
        <v>0</v>
      </c>
      <c r="AI51" s="101">
        <v>0</v>
      </c>
      <c r="AJ51" s="101">
        <v>1</v>
      </c>
      <c r="AK51" s="101">
        <v>1</v>
      </c>
      <c r="AL51" s="102" t="s">
        <v>92</v>
      </c>
      <c r="AM51" s="102">
        <v>1</v>
      </c>
      <c r="AN51" s="102">
        <v>1</v>
      </c>
      <c r="AO51" s="101">
        <v>0</v>
      </c>
      <c r="AP51" s="101">
        <v>0</v>
      </c>
      <c r="AQ51" s="101">
        <v>0</v>
      </c>
      <c r="AR51" s="102">
        <v>0</v>
      </c>
      <c r="AS51" s="102">
        <v>0</v>
      </c>
      <c r="AT51" s="102">
        <v>0</v>
      </c>
      <c r="AU51" s="101">
        <v>0</v>
      </c>
      <c r="AV51" s="101">
        <v>0</v>
      </c>
      <c r="AW51" s="101">
        <v>0</v>
      </c>
      <c r="AX51" s="102" t="s">
        <v>92</v>
      </c>
      <c r="AY51" s="102" t="s">
        <v>92</v>
      </c>
      <c r="AZ51" s="102" t="s">
        <v>92</v>
      </c>
      <c r="BA51" s="101">
        <v>0</v>
      </c>
      <c r="BB51" s="101">
        <v>0</v>
      </c>
      <c r="BC51" s="101">
        <v>0</v>
      </c>
      <c r="BD51" s="102" t="s">
        <v>92</v>
      </c>
      <c r="BE51" s="102" t="s">
        <v>92</v>
      </c>
      <c r="BF51" s="102" t="s">
        <v>92</v>
      </c>
      <c r="BG51" s="101">
        <v>0</v>
      </c>
      <c r="BH51" s="101">
        <v>0</v>
      </c>
      <c r="BI51" s="101">
        <v>0</v>
      </c>
      <c r="BJ51" s="102" t="s">
        <v>92</v>
      </c>
      <c r="BK51" s="102" t="s">
        <v>92</v>
      </c>
      <c r="BL51" s="102" t="s">
        <v>92</v>
      </c>
      <c r="BM51" s="101">
        <v>0</v>
      </c>
      <c r="BN51" s="101">
        <v>0</v>
      </c>
      <c r="BO51" s="101">
        <v>0</v>
      </c>
      <c r="BP51" s="102" t="s">
        <v>92</v>
      </c>
      <c r="BQ51" s="102" t="s">
        <v>92</v>
      </c>
      <c r="BR51" s="103" t="s">
        <v>92</v>
      </c>
    </row>
    <row r="52" spans="1:70" ht="11.85">
      <c r="A52" s="99" t="str">
        <f>IF(COUNTIFS(T_SEGPA[[#This Row],[Secteur]],"  *"),A51,T_SEGPA[[#This Row],[Secteur]])</f>
        <v>SEINE-SAINT-DENIS</v>
      </c>
      <c r="B52" s="99" t="str">
        <f>IF(COUNTIFS(T_SEGPA[[#This Row],[Secteur]],"    *"),B51,T_SEGPA[[#This Row],[Secteur]])</f>
        <v xml:space="preserve">   D01 - Saint-Denis</v>
      </c>
      <c r="C52" s="100" t="s">
        <v>515</v>
      </c>
      <c r="D52" s="100" t="s">
        <v>516</v>
      </c>
      <c r="E52" s="101">
        <v>5</v>
      </c>
      <c r="F52" s="101">
        <v>10</v>
      </c>
      <c r="G52" s="101">
        <v>15</v>
      </c>
      <c r="H52" s="101">
        <v>0</v>
      </c>
      <c r="I52" s="101">
        <v>0</v>
      </c>
      <c r="J52" s="101">
        <v>0</v>
      </c>
      <c r="K52" s="101">
        <v>5</v>
      </c>
      <c r="L52" s="101">
        <v>10</v>
      </c>
      <c r="M52" s="101">
        <v>15</v>
      </c>
      <c r="N52" s="102">
        <v>1</v>
      </c>
      <c r="O52" s="102">
        <v>1</v>
      </c>
      <c r="P52" s="102">
        <v>1</v>
      </c>
      <c r="Q52" s="101">
        <v>0</v>
      </c>
      <c r="R52" s="101">
        <v>0</v>
      </c>
      <c r="S52" s="101">
        <v>0</v>
      </c>
      <c r="T52" s="102">
        <v>0</v>
      </c>
      <c r="U52" s="102">
        <v>0</v>
      </c>
      <c r="V52" s="102">
        <v>0</v>
      </c>
      <c r="W52" s="101">
        <v>5</v>
      </c>
      <c r="X52" s="101">
        <v>10</v>
      </c>
      <c r="Y52" s="101">
        <v>15</v>
      </c>
      <c r="Z52" s="102">
        <v>1</v>
      </c>
      <c r="AA52" s="102">
        <v>1</v>
      </c>
      <c r="AB52" s="102">
        <v>1</v>
      </c>
      <c r="AC52" s="101">
        <v>4</v>
      </c>
      <c r="AD52" s="101">
        <v>1</v>
      </c>
      <c r="AE52" s="101">
        <v>5</v>
      </c>
      <c r="AF52" s="102">
        <v>0.8</v>
      </c>
      <c r="AG52" s="102">
        <v>0.1</v>
      </c>
      <c r="AH52" s="102">
        <v>0.33333333333333331</v>
      </c>
      <c r="AI52" s="101">
        <v>1</v>
      </c>
      <c r="AJ52" s="101">
        <v>9</v>
      </c>
      <c r="AK52" s="101">
        <v>10</v>
      </c>
      <c r="AL52" s="102">
        <v>0.2</v>
      </c>
      <c r="AM52" s="102">
        <v>0.9</v>
      </c>
      <c r="AN52" s="102">
        <v>0.66666666666666663</v>
      </c>
      <c r="AO52" s="101">
        <v>5</v>
      </c>
      <c r="AP52" s="101">
        <v>10</v>
      </c>
      <c r="AQ52" s="101">
        <v>15</v>
      </c>
      <c r="AR52" s="102">
        <v>1</v>
      </c>
      <c r="AS52" s="102">
        <v>1</v>
      </c>
      <c r="AT52" s="102">
        <v>1</v>
      </c>
      <c r="AU52" s="101">
        <v>0</v>
      </c>
      <c r="AV52" s="101">
        <v>0</v>
      </c>
      <c r="AW52" s="101">
        <v>0</v>
      </c>
      <c r="AX52" s="102">
        <v>0</v>
      </c>
      <c r="AY52" s="102">
        <v>0</v>
      </c>
      <c r="AZ52" s="102">
        <v>0</v>
      </c>
      <c r="BA52" s="101">
        <v>5</v>
      </c>
      <c r="BB52" s="101">
        <v>10</v>
      </c>
      <c r="BC52" s="101">
        <v>15</v>
      </c>
      <c r="BD52" s="102">
        <v>1</v>
      </c>
      <c r="BE52" s="102">
        <v>1</v>
      </c>
      <c r="BF52" s="102">
        <v>1</v>
      </c>
      <c r="BG52" s="101">
        <v>4</v>
      </c>
      <c r="BH52" s="101">
        <v>1</v>
      </c>
      <c r="BI52" s="101">
        <v>5</v>
      </c>
      <c r="BJ52" s="102">
        <v>0.8</v>
      </c>
      <c r="BK52" s="102">
        <v>0.1</v>
      </c>
      <c r="BL52" s="102">
        <v>0.33333333333333331</v>
      </c>
      <c r="BM52" s="101">
        <v>1</v>
      </c>
      <c r="BN52" s="101">
        <v>9</v>
      </c>
      <c r="BO52" s="101">
        <v>10</v>
      </c>
      <c r="BP52" s="102">
        <v>0.2</v>
      </c>
      <c r="BQ52" s="102">
        <v>0.9</v>
      </c>
      <c r="BR52" s="103">
        <v>0.66666666666666663</v>
      </c>
    </row>
    <row r="53" spans="1:70" ht="11.85">
      <c r="A53" s="99" t="str">
        <f>IF(COUNTIFS(T_SEGPA[[#This Row],[Secteur]],"  *"),A52,T_SEGPA[[#This Row],[Secteur]])</f>
        <v>SEINE-SAINT-DENIS</v>
      </c>
      <c r="B53" s="99" t="str">
        <f>IF(COUNTIFS(T_SEGPA[[#This Row],[Secteur]],"    *"),B52,T_SEGPA[[#This Row],[Secteur]])</f>
        <v xml:space="preserve">   D01 - Saint-Denis</v>
      </c>
      <c r="C53" s="100" t="s">
        <v>519</v>
      </c>
      <c r="D53" s="100" t="s">
        <v>520</v>
      </c>
      <c r="E53" s="101">
        <v>4</v>
      </c>
      <c r="F53" s="101">
        <v>9</v>
      </c>
      <c r="G53" s="101">
        <v>13</v>
      </c>
      <c r="H53" s="101">
        <v>0</v>
      </c>
      <c r="I53" s="101">
        <v>0</v>
      </c>
      <c r="J53" s="101">
        <v>0</v>
      </c>
      <c r="K53" s="101">
        <v>4</v>
      </c>
      <c r="L53" s="101">
        <v>9</v>
      </c>
      <c r="M53" s="101">
        <v>13</v>
      </c>
      <c r="N53" s="102">
        <v>1</v>
      </c>
      <c r="O53" s="102">
        <v>1</v>
      </c>
      <c r="P53" s="102">
        <v>1</v>
      </c>
      <c r="Q53" s="101">
        <v>0</v>
      </c>
      <c r="R53" s="101">
        <v>0</v>
      </c>
      <c r="S53" s="101">
        <v>0</v>
      </c>
      <c r="T53" s="102">
        <v>0</v>
      </c>
      <c r="U53" s="102">
        <v>0</v>
      </c>
      <c r="V53" s="102">
        <v>0</v>
      </c>
      <c r="W53" s="101">
        <v>4</v>
      </c>
      <c r="X53" s="101">
        <v>9</v>
      </c>
      <c r="Y53" s="101">
        <v>13</v>
      </c>
      <c r="Z53" s="102">
        <v>1</v>
      </c>
      <c r="AA53" s="102">
        <v>1</v>
      </c>
      <c r="AB53" s="102">
        <v>1</v>
      </c>
      <c r="AC53" s="101">
        <v>0</v>
      </c>
      <c r="AD53" s="101">
        <v>0</v>
      </c>
      <c r="AE53" s="101">
        <v>0</v>
      </c>
      <c r="AF53" s="102">
        <v>0</v>
      </c>
      <c r="AG53" s="102">
        <v>0</v>
      </c>
      <c r="AH53" s="102">
        <v>0</v>
      </c>
      <c r="AI53" s="101">
        <v>4</v>
      </c>
      <c r="AJ53" s="101">
        <v>9</v>
      </c>
      <c r="AK53" s="101">
        <v>13</v>
      </c>
      <c r="AL53" s="102">
        <v>1</v>
      </c>
      <c r="AM53" s="102">
        <v>1</v>
      </c>
      <c r="AN53" s="102">
        <v>1</v>
      </c>
      <c r="AO53" s="101">
        <v>4</v>
      </c>
      <c r="AP53" s="101">
        <v>9</v>
      </c>
      <c r="AQ53" s="101">
        <v>13</v>
      </c>
      <c r="AR53" s="102">
        <v>1</v>
      </c>
      <c r="AS53" s="102">
        <v>1</v>
      </c>
      <c r="AT53" s="102">
        <v>1</v>
      </c>
      <c r="AU53" s="101">
        <v>0</v>
      </c>
      <c r="AV53" s="101">
        <v>0</v>
      </c>
      <c r="AW53" s="101">
        <v>0</v>
      </c>
      <c r="AX53" s="102">
        <v>0</v>
      </c>
      <c r="AY53" s="102">
        <v>0</v>
      </c>
      <c r="AZ53" s="102">
        <v>0</v>
      </c>
      <c r="BA53" s="101">
        <v>4</v>
      </c>
      <c r="BB53" s="101">
        <v>9</v>
      </c>
      <c r="BC53" s="101">
        <v>13</v>
      </c>
      <c r="BD53" s="102">
        <v>1</v>
      </c>
      <c r="BE53" s="102">
        <v>1</v>
      </c>
      <c r="BF53" s="102">
        <v>1</v>
      </c>
      <c r="BG53" s="101">
        <v>0</v>
      </c>
      <c r="BH53" s="101">
        <v>0</v>
      </c>
      <c r="BI53" s="101">
        <v>0</v>
      </c>
      <c r="BJ53" s="102">
        <v>0</v>
      </c>
      <c r="BK53" s="102">
        <v>0</v>
      </c>
      <c r="BL53" s="102">
        <v>0</v>
      </c>
      <c r="BM53" s="101">
        <v>4</v>
      </c>
      <c r="BN53" s="101">
        <v>9</v>
      </c>
      <c r="BO53" s="101">
        <v>13</v>
      </c>
      <c r="BP53" s="102">
        <v>1</v>
      </c>
      <c r="BQ53" s="102">
        <v>1</v>
      </c>
      <c r="BR53" s="103">
        <v>1</v>
      </c>
    </row>
    <row r="54" spans="1:70" ht="11.85">
      <c r="A54" s="99" t="str">
        <f>IF(COUNTIFS(T_SEGPA[[#This Row],[Secteur]],"  *"),A53,T_SEGPA[[#This Row],[Secteur]])</f>
        <v>SEINE-SAINT-DENIS</v>
      </c>
      <c r="B54" s="99" t="str">
        <f>IF(COUNTIFS(T_SEGPA[[#This Row],[Secteur]],"    *"),B53,T_SEGPA[[#This Row],[Secteur]])</f>
        <v xml:space="preserve">   D02 - La Courneuve</v>
      </c>
      <c r="C54" s="100" t="s">
        <v>531</v>
      </c>
      <c r="D54" s="100" t="s">
        <v>532</v>
      </c>
      <c r="E54" s="101">
        <v>27</v>
      </c>
      <c r="F54" s="101">
        <v>39</v>
      </c>
      <c r="G54" s="101">
        <v>66</v>
      </c>
      <c r="H54" s="101">
        <v>0</v>
      </c>
      <c r="I54" s="101">
        <v>0</v>
      </c>
      <c r="J54" s="101">
        <v>0</v>
      </c>
      <c r="K54" s="101">
        <v>27</v>
      </c>
      <c r="L54" s="101">
        <v>39</v>
      </c>
      <c r="M54" s="101">
        <v>66</v>
      </c>
      <c r="N54" s="102">
        <v>1</v>
      </c>
      <c r="O54" s="102">
        <v>1</v>
      </c>
      <c r="P54" s="102">
        <v>1</v>
      </c>
      <c r="Q54" s="101">
        <v>1</v>
      </c>
      <c r="R54" s="101">
        <v>1</v>
      </c>
      <c r="S54" s="101">
        <v>2</v>
      </c>
      <c r="T54" s="102">
        <v>3.7037037037037035E-2</v>
      </c>
      <c r="U54" s="102">
        <v>2.564102564102564E-2</v>
      </c>
      <c r="V54" s="102">
        <v>3.0303030303030304E-2</v>
      </c>
      <c r="W54" s="101">
        <v>26</v>
      </c>
      <c r="X54" s="101">
        <v>38</v>
      </c>
      <c r="Y54" s="101">
        <v>64</v>
      </c>
      <c r="Z54" s="102">
        <v>0.96296296296296291</v>
      </c>
      <c r="AA54" s="102">
        <v>0.97435897435897434</v>
      </c>
      <c r="AB54" s="102">
        <v>0.96969696969696972</v>
      </c>
      <c r="AC54" s="101">
        <v>12</v>
      </c>
      <c r="AD54" s="101">
        <v>7</v>
      </c>
      <c r="AE54" s="101">
        <v>19</v>
      </c>
      <c r="AF54" s="102">
        <v>0.44444444444444442</v>
      </c>
      <c r="AG54" s="102">
        <v>0.17948717948717949</v>
      </c>
      <c r="AH54" s="102">
        <v>0.2878787878787879</v>
      </c>
      <c r="AI54" s="101">
        <v>14</v>
      </c>
      <c r="AJ54" s="101">
        <v>31</v>
      </c>
      <c r="AK54" s="101">
        <v>45</v>
      </c>
      <c r="AL54" s="102">
        <v>0.51851851851851849</v>
      </c>
      <c r="AM54" s="102">
        <v>0.79487179487179482</v>
      </c>
      <c r="AN54" s="102">
        <v>0.68181818181818177</v>
      </c>
      <c r="AO54" s="101">
        <v>27</v>
      </c>
      <c r="AP54" s="101">
        <v>39</v>
      </c>
      <c r="AQ54" s="101">
        <v>66</v>
      </c>
      <c r="AR54" s="102">
        <v>1</v>
      </c>
      <c r="AS54" s="102">
        <v>1</v>
      </c>
      <c r="AT54" s="102">
        <v>1</v>
      </c>
      <c r="AU54" s="101">
        <v>0</v>
      </c>
      <c r="AV54" s="101">
        <v>0</v>
      </c>
      <c r="AW54" s="101">
        <v>0</v>
      </c>
      <c r="AX54" s="102">
        <v>0</v>
      </c>
      <c r="AY54" s="102">
        <v>0</v>
      </c>
      <c r="AZ54" s="102">
        <v>0</v>
      </c>
      <c r="BA54" s="101">
        <v>27</v>
      </c>
      <c r="BB54" s="101">
        <v>39</v>
      </c>
      <c r="BC54" s="101">
        <v>66</v>
      </c>
      <c r="BD54" s="102">
        <v>1</v>
      </c>
      <c r="BE54" s="102">
        <v>1</v>
      </c>
      <c r="BF54" s="102">
        <v>1</v>
      </c>
      <c r="BG54" s="101">
        <v>10</v>
      </c>
      <c r="BH54" s="101">
        <v>7</v>
      </c>
      <c r="BI54" s="101">
        <v>17</v>
      </c>
      <c r="BJ54" s="102">
        <v>0.37037037037037035</v>
      </c>
      <c r="BK54" s="102">
        <v>0.17948717948717949</v>
      </c>
      <c r="BL54" s="102">
        <v>0.25757575757575757</v>
      </c>
      <c r="BM54" s="101">
        <v>17</v>
      </c>
      <c r="BN54" s="101">
        <v>32</v>
      </c>
      <c r="BO54" s="101">
        <v>49</v>
      </c>
      <c r="BP54" s="102">
        <v>0.62962962962962965</v>
      </c>
      <c r="BQ54" s="102">
        <v>0.82051282051282048</v>
      </c>
      <c r="BR54" s="103">
        <v>0.74242424242424243</v>
      </c>
    </row>
    <row r="55" spans="1:70" ht="11.85">
      <c r="A55" s="99" t="str">
        <f>IF(COUNTIFS(T_SEGPA[[#This Row],[Secteur]],"  *"),A54,T_SEGPA[[#This Row],[Secteur]])</f>
        <v>SEINE-SAINT-DENIS</v>
      </c>
      <c r="B55" s="99" t="str">
        <f>IF(COUNTIFS(T_SEGPA[[#This Row],[Secteur]],"    *"),B54,T_SEGPA[[#This Row],[Secteur]])</f>
        <v xml:space="preserve">   D02 - La Courneuve</v>
      </c>
      <c r="C55" s="100" t="s">
        <v>539</v>
      </c>
      <c r="D55" s="100" t="s">
        <v>394</v>
      </c>
      <c r="E55" s="101">
        <v>7</v>
      </c>
      <c r="F55" s="101">
        <v>6</v>
      </c>
      <c r="G55" s="101">
        <v>13</v>
      </c>
      <c r="H55" s="101">
        <v>0</v>
      </c>
      <c r="I55" s="101">
        <v>0</v>
      </c>
      <c r="J55" s="101">
        <v>0</v>
      </c>
      <c r="K55" s="101">
        <v>7</v>
      </c>
      <c r="L55" s="101">
        <v>6</v>
      </c>
      <c r="M55" s="101">
        <v>13</v>
      </c>
      <c r="N55" s="102">
        <v>1</v>
      </c>
      <c r="O55" s="102">
        <v>1</v>
      </c>
      <c r="P55" s="102">
        <v>1</v>
      </c>
      <c r="Q55" s="101">
        <v>0</v>
      </c>
      <c r="R55" s="101">
        <v>0</v>
      </c>
      <c r="S55" s="101">
        <v>0</v>
      </c>
      <c r="T55" s="102">
        <v>0</v>
      </c>
      <c r="U55" s="102">
        <v>0</v>
      </c>
      <c r="V55" s="102">
        <v>0</v>
      </c>
      <c r="W55" s="101">
        <v>7</v>
      </c>
      <c r="X55" s="101">
        <v>6</v>
      </c>
      <c r="Y55" s="101">
        <v>13</v>
      </c>
      <c r="Z55" s="102">
        <v>1</v>
      </c>
      <c r="AA55" s="102">
        <v>1</v>
      </c>
      <c r="AB55" s="102">
        <v>1</v>
      </c>
      <c r="AC55" s="101">
        <v>1</v>
      </c>
      <c r="AD55" s="101">
        <v>0</v>
      </c>
      <c r="AE55" s="101">
        <v>1</v>
      </c>
      <c r="AF55" s="102">
        <v>0.14285714285714285</v>
      </c>
      <c r="AG55" s="102">
        <v>0</v>
      </c>
      <c r="AH55" s="102">
        <v>7.6923076923076927E-2</v>
      </c>
      <c r="AI55" s="101">
        <v>6</v>
      </c>
      <c r="AJ55" s="101">
        <v>6</v>
      </c>
      <c r="AK55" s="101">
        <v>12</v>
      </c>
      <c r="AL55" s="102">
        <v>0.8571428571428571</v>
      </c>
      <c r="AM55" s="102">
        <v>1</v>
      </c>
      <c r="AN55" s="102">
        <v>0.92307692307692313</v>
      </c>
      <c r="AO55" s="101">
        <v>7</v>
      </c>
      <c r="AP55" s="101">
        <v>6</v>
      </c>
      <c r="AQ55" s="101">
        <v>13</v>
      </c>
      <c r="AR55" s="102">
        <v>1</v>
      </c>
      <c r="AS55" s="102">
        <v>1</v>
      </c>
      <c r="AT55" s="102">
        <v>1</v>
      </c>
      <c r="AU55" s="101">
        <v>0</v>
      </c>
      <c r="AV55" s="101">
        <v>0</v>
      </c>
      <c r="AW55" s="101">
        <v>0</v>
      </c>
      <c r="AX55" s="102">
        <v>0</v>
      </c>
      <c r="AY55" s="102">
        <v>0</v>
      </c>
      <c r="AZ55" s="102">
        <v>0</v>
      </c>
      <c r="BA55" s="101">
        <v>7</v>
      </c>
      <c r="BB55" s="101">
        <v>6</v>
      </c>
      <c r="BC55" s="101">
        <v>13</v>
      </c>
      <c r="BD55" s="102">
        <v>1</v>
      </c>
      <c r="BE55" s="102">
        <v>1</v>
      </c>
      <c r="BF55" s="102">
        <v>1</v>
      </c>
      <c r="BG55" s="101">
        <v>1</v>
      </c>
      <c r="BH55" s="101">
        <v>0</v>
      </c>
      <c r="BI55" s="101">
        <v>1</v>
      </c>
      <c r="BJ55" s="102">
        <v>0.14285714285714285</v>
      </c>
      <c r="BK55" s="102">
        <v>0</v>
      </c>
      <c r="BL55" s="102">
        <v>7.6923076923076927E-2</v>
      </c>
      <c r="BM55" s="101">
        <v>6</v>
      </c>
      <c r="BN55" s="101">
        <v>6</v>
      </c>
      <c r="BO55" s="101">
        <v>12</v>
      </c>
      <c r="BP55" s="102">
        <v>0.8571428571428571</v>
      </c>
      <c r="BQ55" s="102">
        <v>1</v>
      </c>
      <c r="BR55" s="103">
        <v>0.92307692307692313</v>
      </c>
    </row>
    <row r="56" spans="1:70" ht="11.85">
      <c r="A56" s="99" t="str">
        <f>IF(COUNTIFS(T_SEGPA[[#This Row],[Secteur]],"  *"),A55,T_SEGPA[[#This Row],[Secteur]])</f>
        <v>SEINE-SAINT-DENIS</v>
      </c>
      <c r="B56" s="99" t="str">
        <f>IF(COUNTIFS(T_SEGPA[[#This Row],[Secteur]],"    *"),B55,T_SEGPA[[#This Row],[Secteur]])</f>
        <v xml:space="preserve">   D02 - La Courneuve</v>
      </c>
      <c r="C56" s="100" t="s">
        <v>540</v>
      </c>
      <c r="D56" s="100" t="s">
        <v>295</v>
      </c>
      <c r="E56" s="101">
        <v>6</v>
      </c>
      <c r="F56" s="101">
        <v>9</v>
      </c>
      <c r="G56" s="101">
        <v>15</v>
      </c>
      <c r="H56" s="101">
        <v>0</v>
      </c>
      <c r="I56" s="101">
        <v>0</v>
      </c>
      <c r="J56" s="101">
        <v>0</v>
      </c>
      <c r="K56" s="101">
        <v>6</v>
      </c>
      <c r="L56" s="101">
        <v>9</v>
      </c>
      <c r="M56" s="101">
        <v>15</v>
      </c>
      <c r="N56" s="102">
        <v>1</v>
      </c>
      <c r="O56" s="102">
        <v>1</v>
      </c>
      <c r="P56" s="102">
        <v>1</v>
      </c>
      <c r="Q56" s="101">
        <v>1</v>
      </c>
      <c r="R56" s="101">
        <v>0</v>
      </c>
      <c r="S56" s="101">
        <v>1</v>
      </c>
      <c r="T56" s="102">
        <v>0.16666666666666666</v>
      </c>
      <c r="U56" s="102">
        <v>0</v>
      </c>
      <c r="V56" s="102">
        <v>6.6666666666666666E-2</v>
      </c>
      <c r="W56" s="101">
        <v>5</v>
      </c>
      <c r="X56" s="101">
        <v>9</v>
      </c>
      <c r="Y56" s="101">
        <v>14</v>
      </c>
      <c r="Z56" s="102">
        <v>0.83333333333333337</v>
      </c>
      <c r="AA56" s="102">
        <v>1</v>
      </c>
      <c r="AB56" s="102">
        <v>0.93333333333333335</v>
      </c>
      <c r="AC56" s="101">
        <v>3</v>
      </c>
      <c r="AD56" s="101">
        <v>0</v>
      </c>
      <c r="AE56" s="101">
        <v>3</v>
      </c>
      <c r="AF56" s="102">
        <v>0.5</v>
      </c>
      <c r="AG56" s="102">
        <v>0</v>
      </c>
      <c r="AH56" s="102">
        <v>0.2</v>
      </c>
      <c r="AI56" s="101">
        <v>2</v>
      </c>
      <c r="AJ56" s="101">
        <v>9</v>
      </c>
      <c r="AK56" s="101">
        <v>11</v>
      </c>
      <c r="AL56" s="102">
        <v>0.33333333333333331</v>
      </c>
      <c r="AM56" s="102">
        <v>1</v>
      </c>
      <c r="AN56" s="102">
        <v>0.73333333333333328</v>
      </c>
      <c r="AO56" s="101">
        <v>6</v>
      </c>
      <c r="AP56" s="101">
        <v>9</v>
      </c>
      <c r="AQ56" s="101">
        <v>15</v>
      </c>
      <c r="AR56" s="102">
        <v>1</v>
      </c>
      <c r="AS56" s="102">
        <v>1</v>
      </c>
      <c r="AT56" s="102">
        <v>1</v>
      </c>
      <c r="AU56" s="101">
        <v>0</v>
      </c>
      <c r="AV56" s="101">
        <v>0</v>
      </c>
      <c r="AW56" s="101">
        <v>0</v>
      </c>
      <c r="AX56" s="102">
        <v>0</v>
      </c>
      <c r="AY56" s="102">
        <v>0</v>
      </c>
      <c r="AZ56" s="102">
        <v>0</v>
      </c>
      <c r="BA56" s="101">
        <v>6</v>
      </c>
      <c r="BB56" s="101">
        <v>9</v>
      </c>
      <c r="BC56" s="101">
        <v>15</v>
      </c>
      <c r="BD56" s="102">
        <v>1</v>
      </c>
      <c r="BE56" s="102">
        <v>1</v>
      </c>
      <c r="BF56" s="102">
        <v>1</v>
      </c>
      <c r="BG56" s="101">
        <v>2</v>
      </c>
      <c r="BH56" s="101">
        <v>0</v>
      </c>
      <c r="BI56" s="101">
        <v>2</v>
      </c>
      <c r="BJ56" s="102">
        <v>0.33333333333333331</v>
      </c>
      <c r="BK56" s="102">
        <v>0</v>
      </c>
      <c r="BL56" s="102">
        <v>0.13333333333333333</v>
      </c>
      <c r="BM56" s="101">
        <v>4</v>
      </c>
      <c r="BN56" s="101">
        <v>9</v>
      </c>
      <c r="BO56" s="101">
        <v>13</v>
      </c>
      <c r="BP56" s="102">
        <v>0.66666666666666663</v>
      </c>
      <c r="BQ56" s="102">
        <v>1</v>
      </c>
      <c r="BR56" s="103">
        <v>0.8666666666666667</v>
      </c>
    </row>
    <row r="57" spans="1:70" ht="11.85">
      <c r="A57" s="99" t="str">
        <f>IF(COUNTIFS(T_SEGPA[[#This Row],[Secteur]],"  *"),A56,T_SEGPA[[#This Row],[Secteur]])</f>
        <v>SEINE-SAINT-DENIS</v>
      </c>
      <c r="B57" s="99" t="str">
        <f>IF(COUNTIFS(T_SEGPA[[#This Row],[Secteur]],"    *"),B56,T_SEGPA[[#This Row],[Secteur]])</f>
        <v xml:space="preserve">   D02 - La Courneuve</v>
      </c>
      <c r="C57" s="100" t="s">
        <v>549</v>
      </c>
      <c r="D57" s="100" t="s">
        <v>550</v>
      </c>
      <c r="E57" s="101">
        <v>5</v>
      </c>
      <c r="F57" s="101">
        <v>7</v>
      </c>
      <c r="G57" s="101">
        <v>12</v>
      </c>
      <c r="H57" s="101">
        <v>0</v>
      </c>
      <c r="I57" s="101">
        <v>0</v>
      </c>
      <c r="J57" s="101">
        <v>0</v>
      </c>
      <c r="K57" s="101">
        <v>5</v>
      </c>
      <c r="L57" s="101">
        <v>7</v>
      </c>
      <c r="M57" s="101">
        <v>12</v>
      </c>
      <c r="N57" s="102">
        <v>1</v>
      </c>
      <c r="O57" s="102">
        <v>1</v>
      </c>
      <c r="P57" s="102">
        <v>1</v>
      </c>
      <c r="Q57" s="101">
        <v>0</v>
      </c>
      <c r="R57" s="101">
        <v>0</v>
      </c>
      <c r="S57" s="101">
        <v>0</v>
      </c>
      <c r="T57" s="102">
        <v>0</v>
      </c>
      <c r="U57" s="102">
        <v>0</v>
      </c>
      <c r="V57" s="102">
        <v>0</v>
      </c>
      <c r="W57" s="101">
        <v>5</v>
      </c>
      <c r="X57" s="101">
        <v>7</v>
      </c>
      <c r="Y57" s="101">
        <v>12</v>
      </c>
      <c r="Z57" s="102">
        <v>1</v>
      </c>
      <c r="AA57" s="102">
        <v>1</v>
      </c>
      <c r="AB57" s="102">
        <v>1</v>
      </c>
      <c r="AC57" s="101">
        <v>2</v>
      </c>
      <c r="AD57" s="101">
        <v>4</v>
      </c>
      <c r="AE57" s="101">
        <v>6</v>
      </c>
      <c r="AF57" s="102">
        <v>0.4</v>
      </c>
      <c r="AG57" s="102">
        <v>0.5714285714285714</v>
      </c>
      <c r="AH57" s="102">
        <v>0.5</v>
      </c>
      <c r="AI57" s="101">
        <v>3</v>
      </c>
      <c r="AJ57" s="101">
        <v>3</v>
      </c>
      <c r="AK57" s="101">
        <v>6</v>
      </c>
      <c r="AL57" s="102">
        <v>0.6</v>
      </c>
      <c r="AM57" s="102">
        <v>0.42857142857142855</v>
      </c>
      <c r="AN57" s="102">
        <v>0.5</v>
      </c>
      <c r="AO57" s="101">
        <v>5</v>
      </c>
      <c r="AP57" s="101">
        <v>7</v>
      </c>
      <c r="AQ57" s="101">
        <v>12</v>
      </c>
      <c r="AR57" s="102">
        <v>1</v>
      </c>
      <c r="AS57" s="102">
        <v>1</v>
      </c>
      <c r="AT57" s="102">
        <v>1</v>
      </c>
      <c r="AU57" s="101">
        <v>0</v>
      </c>
      <c r="AV57" s="101">
        <v>0</v>
      </c>
      <c r="AW57" s="101">
        <v>0</v>
      </c>
      <c r="AX57" s="102">
        <v>0</v>
      </c>
      <c r="AY57" s="102">
        <v>0</v>
      </c>
      <c r="AZ57" s="102">
        <v>0</v>
      </c>
      <c r="BA57" s="101">
        <v>5</v>
      </c>
      <c r="BB57" s="101">
        <v>7</v>
      </c>
      <c r="BC57" s="101">
        <v>12</v>
      </c>
      <c r="BD57" s="102">
        <v>1</v>
      </c>
      <c r="BE57" s="102">
        <v>1</v>
      </c>
      <c r="BF57" s="102">
        <v>1</v>
      </c>
      <c r="BG57" s="101">
        <v>1</v>
      </c>
      <c r="BH57" s="101">
        <v>4</v>
      </c>
      <c r="BI57" s="101">
        <v>5</v>
      </c>
      <c r="BJ57" s="102">
        <v>0.2</v>
      </c>
      <c r="BK57" s="102">
        <v>0.5714285714285714</v>
      </c>
      <c r="BL57" s="102">
        <v>0.41666666666666669</v>
      </c>
      <c r="BM57" s="101">
        <v>4</v>
      </c>
      <c r="BN57" s="101">
        <v>3</v>
      </c>
      <c r="BO57" s="101">
        <v>7</v>
      </c>
      <c r="BP57" s="102">
        <v>0.8</v>
      </c>
      <c r="BQ57" s="102">
        <v>0.42857142857142855</v>
      </c>
      <c r="BR57" s="103">
        <v>0.58333333333333337</v>
      </c>
    </row>
    <row r="58" spans="1:70" ht="11.85">
      <c r="A58" s="99" t="str">
        <f>IF(COUNTIFS(T_SEGPA[[#This Row],[Secteur]],"  *"),A57,T_SEGPA[[#This Row],[Secteur]])</f>
        <v>SEINE-SAINT-DENIS</v>
      </c>
      <c r="B58" s="99" t="str">
        <f>IF(COUNTIFS(T_SEGPA[[#This Row],[Secteur]],"    *"),B57,T_SEGPA[[#This Row],[Secteur]])</f>
        <v xml:space="preserve">   D02 - La Courneuve</v>
      </c>
      <c r="C58" s="100" t="s">
        <v>555</v>
      </c>
      <c r="D58" s="100" t="s">
        <v>552</v>
      </c>
      <c r="E58" s="101">
        <v>3</v>
      </c>
      <c r="F58" s="101">
        <v>10</v>
      </c>
      <c r="G58" s="101">
        <v>13</v>
      </c>
      <c r="H58" s="101">
        <v>0</v>
      </c>
      <c r="I58" s="101">
        <v>0</v>
      </c>
      <c r="J58" s="101">
        <v>0</v>
      </c>
      <c r="K58" s="101">
        <v>3</v>
      </c>
      <c r="L58" s="101">
        <v>10</v>
      </c>
      <c r="M58" s="101">
        <v>13</v>
      </c>
      <c r="N58" s="102">
        <v>1</v>
      </c>
      <c r="O58" s="102">
        <v>1</v>
      </c>
      <c r="P58" s="102">
        <v>1</v>
      </c>
      <c r="Q58" s="101">
        <v>0</v>
      </c>
      <c r="R58" s="101">
        <v>0</v>
      </c>
      <c r="S58" s="101">
        <v>0</v>
      </c>
      <c r="T58" s="102">
        <v>0</v>
      </c>
      <c r="U58" s="102">
        <v>0</v>
      </c>
      <c r="V58" s="102">
        <v>0</v>
      </c>
      <c r="W58" s="101">
        <v>3</v>
      </c>
      <c r="X58" s="101">
        <v>10</v>
      </c>
      <c r="Y58" s="101">
        <v>13</v>
      </c>
      <c r="Z58" s="102">
        <v>1</v>
      </c>
      <c r="AA58" s="102">
        <v>1</v>
      </c>
      <c r="AB58" s="102">
        <v>1</v>
      </c>
      <c r="AC58" s="101">
        <v>1</v>
      </c>
      <c r="AD58" s="101">
        <v>0</v>
      </c>
      <c r="AE58" s="101">
        <v>1</v>
      </c>
      <c r="AF58" s="102">
        <v>0.33333333333333331</v>
      </c>
      <c r="AG58" s="102">
        <v>0</v>
      </c>
      <c r="AH58" s="102">
        <v>7.6923076923076927E-2</v>
      </c>
      <c r="AI58" s="101">
        <v>2</v>
      </c>
      <c r="AJ58" s="101">
        <v>10</v>
      </c>
      <c r="AK58" s="101">
        <v>12</v>
      </c>
      <c r="AL58" s="102">
        <v>0.66666666666666663</v>
      </c>
      <c r="AM58" s="102">
        <v>1</v>
      </c>
      <c r="AN58" s="102">
        <v>0.92307692307692313</v>
      </c>
      <c r="AO58" s="101">
        <v>3</v>
      </c>
      <c r="AP58" s="101">
        <v>10</v>
      </c>
      <c r="AQ58" s="101">
        <v>13</v>
      </c>
      <c r="AR58" s="102">
        <v>1</v>
      </c>
      <c r="AS58" s="102">
        <v>1</v>
      </c>
      <c r="AT58" s="102">
        <v>1</v>
      </c>
      <c r="AU58" s="101">
        <v>0</v>
      </c>
      <c r="AV58" s="101">
        <v>0</v>
      </c>
      <c r="AW58" s="101">
        <v>0</v>
      </c>
      <c r="AX58" s="102">
        <v>0</v>
      </c>
      <c r="AY58" s="102">
        <v>0</v>
      </c>
      <c r="AZ58" s="102">
        <v>0</v>
      </c>
      <c r="BA58" s="101">
        <v>3</v>
      </c>
      <c r="BB58" s="101">
        <v>10</v>
      </c>
      <c r="BC58" s="101">
        <v>13</v>
      </c>
      <c r="BD58" s="102">
        <v>1</v>
      </c>
      <c r="BE58" s="102">
        <v>1</v>
      </c>
      <c r="BF58" s="102">
        <v>1</v>
      </c>
      <c r="BG58" s="101">
        <v>1</v>
      </c>
      <c r="BH58" s="101">
        <v>0</v>
      </c>
      <c r="BI58" s="101">
        <v>1</v>
      </c>
      <c r="BJ58" s="102">
        <v>0.33333333333333331</v>
      </c>
      <c r="BK58" s="102">
        <v>0</v>
      </c>
      <c r="BL58" s="102">
        <v>7.6923076923076927E-2</v>
      </c>
      <c r="BM58" s="101">
        <v>2</v>
      </c>
      <c r="BN58" s="101">
        <v>10</v>
      </c>
      <c r="BO58" s="101">
        <v>12</v>
      </c>
      <c r="BP58" s="102">
        <v>0.66666666666666663</v>
      </c>
      <c r="BQ58" s="102">
        <v>1</v>
      </c>
      <c r="BR58" s="103">
        <v>0.92307692307692313</v>
      </c>
    </row>
    <row r="59" spans="1:70" ht="11.85">
      <c r="A59" s="99" t="str">
        <f>IF(COUNTIFS(T_SEGPA[[#This Row],[Secteur]],"  *"),A58,T_SEGPA[[#This Row],[Secteur]])</f>
        <v>SEINE-SAINT-DENIS</v>
      </c>
      <c r="B59" s="99" t="str">
        <f>IF(COUNTIFS(T_SEGPA[[#This Row],[Secteur]],"    *"),B58,T_SEGPA[[#This Row],[Secteur]])</f>
        <v xml:space="preserve">   D02 - La Courneuve</v>
      </c>
      <c r="C59" s="100" t="s">
        <v>563</v>
      </c>
      <c r="D59" s="100" t="s">
        <v>564</v>
      </c>
      <c r="E59" s="101">
        <v>6</v>
      </c>
      <c r="F59" s="101">
        <v>7</v>
      </c>
      <c r="G59" s="101">
        <v>13</v>
      </c>
      <c r="H59" s="101">
        <v>0</v>
      </c>
      <c r="I59" s="101">
        <v>0</v>
      </c>
      <c r="J59" s="101">
        <v>0</v>
      </c>
      <c r="K59" s="101">
        <v>6</v>
      </c>
      <c r="L59" s="101">
        <v>7</v>
      </c>
      <c r="M59" s="101">
        <v>13</v>
      </c>
      <c r="N59" s="102">
        <v>1</v>
      </c>
      <c r="O59" s="102">
        <v>1</v>
      </c>
      <c r="P59" s="102">
        <v>1</v>
      </c>
      <c r="Q59" s="101">
        <v>0</v>
      </c>
      <c r="R59" s="101">
        <v>1</v>
      </c>
      <c r="S59" s="101">
        <v>1</v>
      </c>
      <c r="T59" s="102">
        <v>0</v>
      </c>
      <c r="U59" s="102">
        <v>0.14285714285714285</v>
      </c>
      <c r="V59" s="102">
        <v>7.6923076923076927E-2</v>
      </c>
      <c r="W59" s="101">
        <v>6</v>
      </c>
      <c r="X59" s="101">
        <v>6</v>
      </c>
      <c r="Y59" s="101">
        <v>12</v>
      </c>
      <c r="Z59" s="102">
        <v>1</v>
      </c>
      <c r="AA59" s="102">
        <v>0.8571428571428571</v>
      </c>
      <c r="AB59" s="102">
        <v>0.92307692307692313</v>
      </c>
      <c r="AC59" s="101">
        <v>5</v>
      </c>
      <c r="AD59" s="101">
        <v>3</v>
      </c>
      <c r="AE59" s="101">
        <v>8</v>
      </c>
      <c r="AF59" s="102">
        <v>0.83333333333333337</v>
      </c>
      <c r="AG59" s="102">
        <v>0.42857142857142855</v>
      </c>
      <c r="AH59" s="102">
        <v>0.61538461538461542</v>
      </c>
      <c r="AI59" s="101">
        <v>1</v>
      </c>
      <c r="AJ59" s="101">
        <v>3</v>
      </c>
      <c r="AK59" s="101">
        <v>4</v>
      </c>
      <c r="AL59" s="102">
        <v>0.16666666666666666</v>
      </c>
      <c r="AM59" s="102">
        <v>0.42857142857142855</v>
      </c>
      <c r="AN59" s="102">
        <v>0.30769230769230771</v>
      </c>
      <c r="AO59" s="101">
        <v>6</v>
      </c>
      <c r="AP59" s="101">
        <v>7</v>
      </c>
      <c r="AQ59" s="101">
        <v>13</v>
      </c>
      <c r="AR59" s="102">
        <v>1</v>
      </c>
      <c r="AS59" s="102">
        <v>1</v>
      </c>
      <c r="AT59" s="102">
        <v>1</v>
      </c>
      <c r="AU59" s="101">
        <v>0</v>
      </c>
      <c r="AV59" s="101">
        <v>0</v>
      </c>
      <c r="AW59" s="101">
        <v>0</v>
      </c>
      <c r="AX59" s="102">
        <v>0</v>
      </c>
      <c r="AY59" s="102">
        <v>0</v>
      </c>
      <c r="AZ59" s="102">
        <v>0</v>
      </c>
      <c r="BA59" s="101">
        <v>6</v>
      </c>
      <c r="BB59" s="101">
        <v>7</v>
      </c>
      <c r="BC59" s="101">
        <v>13</v>
      </c>
      <c r="BD59" s="102">
        <v>1</v>
      </c>
      <c r="BE59" s="102">
        <v>1</v>
      </c>
      <c r="BF59" s="102">
        <v>1</v>
      </c>
      <c r="BG59" s="101">
        <v>5</v>
      </c>
      <c r="BH59" s="101">
        <v>3</v>
      </c>
      <c r="BI59" s="101">
        <v>8</v>
      </c>
      <c r="BJ59" s="102">
        <v>0.83333333333333337</v>
      </c>
      <c r="BK59" s="102">
        <v>0.42857142857142855</v>
      </c>
      <c r="BL59" s="102">
        <v>0.61538461538461542</v>
      </c>
      <c r="BM59" s="101">
        <v>1</v>
      </c>
      <c r="BN59" s="101">
        <v>4</v>
      </c>
      <c r="BO59" s="101">
        <v>5</v>
      </c>
      <c r="BP59" s="102">
        <v>0.16666666666666666</v>
      </c>
      <c r="BQ59" s="102">
        <v>0.5714285714285714</v>
      </c>
      <c r="BR59" s="103">
        <v>0.38461538461538464</v>
      </c>
    </row>
    <row r="60" spans="1:70" ht="11.85">
      <c r="A60" s="99" t="str">
        <f>IF(COUNTIFS(T_SEGPA[[#This Row],[Secteur]],"  *"),A59,T_SEGPA[[#This Row],[Secteur]])</f>
        <v>SEINE-SAINT-DENIS</v>
      </c>
      <c r="B60" s="99" t="str">
        <f>IF(COUNTIFS(T_SEGPA[[#This Row],[Secteur]],"    *"),B59,T_SEGPA[[#This Row],[Secteur]])</f>
        <v xml:space="preserve">   D03 - Drancy</v>
      </c>
      <c r="C60" s="100" t="s">
        <v>569</v>
      </c>
      <c r="D60" s="100" t="s">
        <v>570</v>
      </c>
      <c r="E60" s="101">
        <v>12</v>
      </c>
      <c r="F60" s="101">
        <v>25</v>
      </c>
      <c r="G60" s="101">
        <v>37</v>
      </c>
      <c r="H60" s="101">
        <v>0</v>
      </c>
      <c r="I60" s="101">
        <v>0</v>
      </c>
      <c r="J60" s="101">
        <v>0</v>
      </c>
      <c r="K60" s="101">
        <v>7</v>
      </c>
      <c r="L60" s="101">
        <v>13</v>
      </c>
      <c r="M60" s="101">
        <v>20</v>
      </c>
      <c r="N60" s="102">
        <v>0.58333333333333337</v>
      </c>
      <c r="O60" s="102">
        <v>0.52</v>
      </c>
      <c r="P60" s="102">
        <v>0.54054054054054057</v>
      </c>
      <c r="Q60" s="101">
        <v>0</v>
      </c>
      <c r="R60" s="101">
        <v>0</v>
      </c>
      <c r="S60" s="101">
        <v>0</v>
      </c>
      <c r="T60" s="102">
        <v>0</v>
      </c>
      <c r="U60" s="102">
        <v>0</v>
      </c>
      <c r="V60" s="102">
        <v>0</v>
      </c>
      <c r="W60" s="101">
        <v>7</v>
      </c>
      <c r="X60" s="101">
        <v>13</v>
      </c>
      <c r="Y60" s="101">
        <v>20</v>
      </c>
      <c r="Z60" s="102">
        <v>1</v>
      </c>
      <c r="AA60" s="102">
        <v>1</v>
      </c>
      <c r="AB60" s="102">
        <v>1</v>
      </c>
      <c r="AC60" s="101">
        <v>4</v>
      </c>
      <c r="AD60" s="101">
        <v>4</v>
      </c>
      <c r="AE60" s="101">
        <v>8</v>
      </c>
      <c r="AF60" s="102">
        <v>0.5714285714285714</v>
      </c>
      <c r="AG60" s="102">
        <v>0.30769230769230771</v>
      </c>
      <c r="AH60" s="102">
        <v>0.4</v>
      </c>
      <c r="AI60" s="101">
        <v>3</v>
      </c>
      <c r="AJ60" s="101">
        <v>9</v>
      </c>
      <c r="AK60" s="101">
        <v>12</v>
      </c>
      <c r="AL60" s="102">
        <v>0.42857142857142855</v>
      </c>
      <c r="AM60" s="102">
        <v>0.69230769230769229</v>
      </c>
      <c r="AN60" s="102">
        <v>0.6</v>
      </c>
      <c r="AO60" s="101">
        <v>7</v>
      </c>
      <c r="AP60" s="101">
        <v>13</v>
      </c>
      <c r="AQ60" s="101">
        <v>20</v>
      </c>
      <c r="AR60" s="102">
        <v>0.58333333333333337</v>
      </c>
      <c r="AS60" s="102">
        <v>0.52</v>
      </c>
      <c r="AT60" s="102">
        <v>0.54054054054054057</v>
      </c>
      <c r="AU60" s="101">
        <v>0</v>
      </c>
      <c r="AV60" s="101">
        <v>0</v>
      </c>
      <c r="AW60" s="101">
        <v>0</v>
      </c>
      <c r="AX60" s="102">
        <v>0</v>
      </c>
      <c r="AY60" s="102">
        <v>0</v>
      </c>
      <c r="AZ60" s="102">
        <v>0</v>
      </c>
      <c r="BA60" s="101">
        <v>7</v>
      </c>
      <c r="BB60" s="101">
        <v>13</v>
      </c>
      <c r="BC60" s="101">
        <v>20</v>
      </c>
      <c r="BD60" s="102">
        <v>1</v>
      </c>
      <c r="BE60" s="102">
        <v>1</v>
      </c>
      <c r="BF60" s="102">
        <v>1</v>
      </c>
      <c r="BG60" s="101">
        <v>4</v>
      </c>
      <c r="BH60" s="101">
        <v>4</v>
      </c>
      <c r="BI60" s="101">
        <v>8</v>
      </c>
      <c r="BJ60" s="102">
        <v>0.5714285714285714</v>
      </c>
      <c r="BK60" s="102">
        <v>0.30769230769230771</v>
      </c>
      <c r="BL60" s="102">
        <v>0.4</v>
      </c>
      <c r="BM60" s="101">
        <v>3</v>
      </c>
      <c r="BN60" s="101">
        <v>9</v>
      </c>
      <c r="BO60" s="101">
        <v>12</v>
      </c>
      <c r="BP60" s="102">
        <v>0.42857142857142855</v>
      </c>
      <c r="BQ60" s="102">
        <v>0.69230769230769229</v>
      </c>
      <c r="BR60" s="103">
        <v>0.6</v>
      </c>
    </row>
    <row r="61" spans="1:70" ht="11.85">
      <c r="A61" s="99" t="str">
        <f>IF(COUNTIFS(T_SEGPA[[#This Row],[Secteur]],"  *"),A60,T_SEGPA[[#This Row],[Secteur]])</f>
        <v>SEINE-SAINT-DENIS</v>
      </c>
      <c r="B61" s="99" t="str">
        <f>IF(COUNTIFS(T_SEGPA[[#This Row],[Secteur]],"    *"),B60,T_SEGPA[[#This Row],[Secteur]])</f>
        <v xml:space="preserve">   D03 - Drancy</v>
      </c>
      <c r="C61" s="100" t="s">
        <v>579</v>
      </c>
      <c r="D61" s="100" t="s">
        <v>580</v>
      </c>
      <c r="E61" s="101">
        <v>3</v>
      </c>
      <c r="F61" s="101">
        <v>7</v>
      </c>
      <c r="G61" s="101">
        <v>10</v>
      </c>
      <c r="H61" s="101">
        <v>0</v>
      </c>
      <c r="I61" s="101">
        <v>0</v>
      </c>
      <c r="J61" s="101">
        <v>0</v>
      </c>
      <c r="K61" s="101">
        <v>3</v>
      </c>
      <c r="L61" s="101">
        <v>7</v>
      </c>
      <c r="M61" s="101">
        <v>10</v>
      </c>
      <c r="N61" s="102">
        <v>1</v>
      </c>
      <c r="O61" s="102">
        <v>1</v>
      </c>
      <c r="P61" s="102">
        <v>1</v>
      </c>
      <c r="Q61" s="101">
        <v>0</v>
      </c>
      <c r="R61" s="101">
        <v>0</v>
      </c>
      <c r="S61" s="101">
        <v>0</v>
      </c>
      <c r="T61" s="102">
        <v>0</v>
      </c>
      <c r="U61" s="102">
        <v>0</v>
      </c>
      <c r="V61" s="102">
        <v>0</v>
      </c>
      <c r="W61" s="101">
        <v>3</v>
      </c>
      <c r="X61" s="101">
        <v>7</v>
      </c>
      <c r="Y61" s="101">
        <v>10</v>
      </c>
      <c r="Z61" s="102">
        <v>1</v>
      </c>
      <c r="AA61" s="102">
        <v>1</v>
      </c>
      <c r="AB61" s="102">
        <v>1</v>
      </c>
      <c r="AC61" s="101">
        <v>1</v>
      </c>
      <c r="AD61" s="101">
        <v>1</v>
      </c>
      <c r="AE61" s="101">
        <v>2</v>
      </c>
      <c r="AF61" s="102">
        <v>0.33333333333333331</v>
      </c>
      <c r="AG61" s="102">
        <v>0.14285714285714285</v>
      </c>
      <c r="AH61" s="102">
        <v>0.2</v>
      </c>
      <c r="AI61" s="101">
        <v>2</v>
      </c>
      <c r="AJ61" s="101">
        <v>6</v>
      </c>
      <c r="AK61" s="101">
        <v>8</v>
      </c>
      <c r="AL61" s="102">
        <v>0.66666666666666663</v>
      </c>
      <c r="AM61" s="102">
        <v>0.8571428571428571</v>
      </c>
      <c r="AN61" s="102">
        <v>0.8</v>
      </c>
      <c r="AO61" s="101">
        <v>3</v>
      </c>
      <c r="AP61" s="101">
        <v>7</v>
      </c>
      <c r="AQ61" s="101">
        <v>10</v>
      </c>
      <c r="AR61" s="102">
        <v>1</v>
      </c>
      <c r="AS61" s="102">
        <v>1</v>
      </c>
      <c r="AT61" s="102">
        <v>1</v>
      </c>
      <c r="AU61" s="101">
        <v>0</v>
      </c>
      <c r="AV61" s="101">
        <v>0</v>
      </c>
      <c r="AW61" s="101">
        <v>0</v>
      </c>
      <c r="AX61" s="102">
        <v>0</v>
      </c>
      <c r="AY61" s="102">
        <v>0</v>
      </c>
      <c r="AZ61" s="102">
        <v>0</v>
      </c>
      <c r="BA61" s="101">
        <v>3</v>
      </c>
      <c r="BB61" s="101">
        <v>7</v>
      </c>
      <c r="BC61" s="101">
        <v>10</v>
      </c>
      <c r="BD61" s="102">
        <v>1</v>
      </c>
      <c r="BE61" s="102">
        <v>1</v>
      </c>
      <c r="BF61" s="102">
        <v>1</v>
      </c>
      <c r="BG61" s="101">
        <v>1</v>
      </c>
      <c r="BH61" s="101">
        <v>1</v>
      </c>
      <c r="BI61" s="101">
        <v>2</v>
      </c>
      <c r="BJ61" s="102">
        <v>0.33333333333333331</v>
      </c>
      <c r="BK61" s="102">
        <v>0.14285714285714285</v>
      </c>
      <c r="BL61" s="102">
        <v>0.2</v>
      </c>
      <c r="BM61" s="101">
        <v>2</v>
      </c>
      <c r="BN61" s="101">
        <v>6</v>
      </c>
      <c r="BO61" s="101">
        <v>8</v>
      </c>
      <c r="BP61" s="102">
        <v>0.66666666666666663</v>
      </c>
      <c r="BQ61" s="102">
        <v>0.8571428571428571</v>
      </c>
      <c r="BR61" s="103">
        <v>0.8</v>
      </c>
    </row>
    <row r="62" spans="1:70" ht="11.85">
      <c r="A62" s="99" t="str">
        <f>IF(COUNTIFS(T_SEGPA[[#This Row],[Secteur]],"  *"),A61,T_SEGPA[[#This Row],[Secteur]])</f>
        <v>SEINE-SAINT-DENIS</v>
      </c>
      <c r="B62" s="99" t="str">
        <f>IF(COUNTIFS(T_SEGPA[[#This Row],[Secteur]],"    *"),B61,T_SEGPA[[#This Row],[Secteur]])</f>
        <v xml:space="preserve">   D03 - Drancy</v>
      </c>
      <c r="C62" s="100" t="s">
        <v>587</v>
      </c>
      <c r="D62" s="100" t="s">
        <v>588</v>
      </c>
      <c r="E62" s="101">
        <v>4</v>
      </c>
      <c r="F62" s="101">
        <v>8</v>
      </c>
      <c r="G62" s="101">
        <v>12</v>
      </c>
      <c r="H62" s="101">
        <v>0</v>
      </c>
      <c r="I62" s="101">
        <v>0</v>
      </c>
      <c r="J62" s="101">
        <v>0</v>
      </c>
      <c r="K62" s="101">
        <v>4</v>
      </c>
      <c r="L62" s="101">
        <v>6</v>
      </c>
      <c r="M62" s="101">
        <v>10</v>
      </c>
      <c r="N62" s="102">
        <v>1</v>
      </c>
      <c r="O62" s="102">
        <v>0.75</v>
      </c>
      <c r="P62" s="102">
        <v>0.83333333333333337</v>
      </c>
      <c r="Q62" s="101">
        <v>0</v>
      </c>
      <c r="R62" s="101">
        <v>0</v>
      </c>
      <c r="S62" s="101">
        <v>0</v>
      </c>
      <c r="T62" s="102">
        <v>0</v>
      </c>
      <c r="U62" s="102">
        <v>0</v>
      </c>
      <c r="V62" s="102">
        <v>0</v>
      </c>
      <c r="W62" s="101">
        <v>4</v>
      </c>
      <c r="X62" s="101">
        <v>6</v>
      </c>
      <c r="Y62" s="101">
        <v>10</v>
      </c>
      <c r="Z62" s="102">
        <v>1</v>
      </c>
      <c r="AA62" s="102">
        <v>1</v>
      </c>
      <c r="AB62" s="102">
        <v>1</v>
      </c>
      <c r="AC62" s="101">
        <v>3</v>
      </c>
      <c r="AD62" s="101">
        <v>3</v>
      </c>
      <c r="AE62" s="101">
        <v>6</v>
      </c>
      <c r="AF62" s="102">
        <v>0.75</v>
      </c>
      <c r="AG62" s="102">
        <v>0.5</v>
      </c>
      <c r="AH62" s="102">
        <v>0.6</v>
      </c>
      <c r="AI62" s="101">
        <v>1</v>
      </c>
      <c r="AJ62" s="101">
        <v>3</v>
      </c>
      <c r="AK62" s="101">
        <v>4</v>
      </c>
      <c r="AL62" s="102">
        <v>0.25</v>
      </c>
      <c r="AM62" s="102">
        <v>0.5</v>
      </c>
      <c r="AN62" s="102">
        <v>0.4</v>
      </c>
      <c r="AO62" s="101">
        <v>4</v>
      </c>
      <c r="AP62" s="101">
        <v>6</v>
      </c>
      <c r="AQ62" s="101">
        <v>10</v>
      </c>
      <c r="AR62" s="102">
        <v>1</v>
      </c>
      <c r="AS62" s="102">
        <v>0.75</v>
      </c>
      <c r="AT62" s="102">
        <v>0.83333333333333337</v>
      </c>
      <c r="AU62" s="101">
        <v>0</v>
      </c>
      <c r="AV62" s="101">
        <v>0</v>
      </c>
      <c r="AW62" s="101">
        <v>0</v>
      </c>
      <c r="AX62" s="102">
        <v>0</v>
      </c>
      <c r="AY62" s="102">
        <v>0</v>
      </c>
      <c r="AZ62" s="102">
        <v>0</v>
      </c>
      <c r="BA62" s="101">
        <v>4</v>
      </c>
      <c r="BB62" s="101">
        <v>6</v>
      </c>
      <c r="BC62" s="101">
        <v>10</v>
      </c>
      <c r="BD62" s="102">
        <v>1</v>
      </c>
      <c r="BE62" s="102">
        <v>1</v>
      </c>
      <c r="BF62" s="102">
        <v>1</v>
      </c>
      <c r="BG62" s="101">
        <v>3</v>
      </c>
      <c r="BH62" s="101">
        <v>3</v>
      </c>
      <c r="BI62" s="101">
        <v>6</v>
      </c>
      <c r="BJ62" s="102">
        <v>0.75</v>
      </c>
      <c r="BK62" s="102">
        <v>0.5</v>
      </c>
      <c r="BL62" s="102">
        <v>0.6</v>
      </c>
      <c r="BM62" s="101">
        <v>1</v>
      </c>
      <c r="BN62" s="101">
        <v>3</v>
      </c>
      <c r="BO62" s="101">
        <v>4</v>
      </c>
      <c r="BP62" s="102">
        <v>0.25</v>
      </c>
      <c r="BQ62" s="102">
        <v>0.5</v>
      </c>
      <c r="BR62" s="103">
        <v>0.4</v>
      </c>
    </row>
    <row r="63" spans="1:70" ht="11.85">
      <c r="A63" s="99" t="str">
        <f>IF(COUNTIFS(T_SEGPA[[#This Row],[Secteur]],"  *"),A62,T_SEGPA[[#This Row],[Secteur]])</f>
        <v>SEINE-SAINT-DENIS</v>
      </c>
      <c r="B63" s="99" t="str">
        <f>IF(COUNTIFS(T_SEGPA[[#This Row],[Secteur]],"    *"),B62,T_SEGPA[[#This Row],[Secteur]])</f>
        <v xml:space="preserve">   D03 - Drancy</v>
      </c>
      <c r="C63" s="100" t="s">
        <v>589</v>
      </c>
      <c r="D63" s="100" t="s">
        <v>590</v>
      </c>
      <c r="E63" s="101">
        <v>5</v>
      </c>
      <c r="F63" s="101">
        <v>10</v>
      </c>
      <c r="G63" s="101">
        <v>15</v>
      </c>
      <c r="H63" s="101">
        <v>0</v>
      </c>
      <c r="I63" s="101">
        <v>0</v>
      </c>
      <c r="J63" s="101">
        <v>0</v>
      </c>
      <c r="K63" s="101">
        <v>0</v>
      </c>
      <c r="L63" s="101">
        <v>0</v>
      </c>
      <c r="M63" s="101">
        <v>0</v>
      </c>
      <c r="N63" s="102">
        <v>0</v>
      </c>
      <c r="O63" s="102">
        <v>0</v>
      </c>
      <c r="P63" s="102">
        <v>0</v>
      </c>
      <c r="Q63" s="101">
        <v>0</v>
      </c>
      <c r="R63" s="101">
        <v>0</v>
      </c>
      <c r="S63" s="101">
        <v>0</v>
      </c>
      <c r="T63" s="102" t="s">
        <v>92</v>
      </c>
      <c r="U63" s="102" t="s">
        <v>92</v>
      </c>
      <c r="V63" s="102" t="s">
        <v>92</v>
      </c>
      <c r="W63" s="101">
        <v>0</v>
      </c>
      <c r="X63" s="101">
        <v>0</v>
      </c>
      <c r="Y63" s="101">
        <v>0</v>
      </c>
      <c r="Z63" s="102" t="s">
        <v>92</v>
      </c>
      <c r="AA63" s="102" t="s">
        <v>92</v>
      </c>
      <c r="AB63" s="102" t="s">
        <v>92</v>
      </c>
      <c r="AC63" s="101">
        <v>0</v>
      </c>
      <c r="AD63" s="101">
        <v>0</v>
      </c>
      <c r="AE63" s="101">
        <v>0</v>
      </c>
      <c r="AF63" s="102" t="s">
        <v>92</v>
      </c>
      <c r="AG63" s="102" t="s">
        <v>92</v>
      </c>
      <c r="AH63" s="102" t="s">
        <v>92</v>
      </c>
      <c r="AI63" s="101">
        <v>0</v>
      </c>
      <c r="AJ63" s="101">
        <v>0</v>
      </c>
      <c r="AK63" s="101">
        <v>0</v>
      </c>
      <c r="AL63" s="102" t="s">
        <v>92</v>
      </c>
      <c r="AM63" s="102" t="s">
        <v>92</v>
      </c>
      <c r="AN63" s="102" t="s">
        <v>92</v>
      </c>
      <c r="AO63" s="101">
        <v>0</v>
      </c>
      <c r="AP63" s="101">
        <v>0</v>
      </c>
      <c r="AQ63" s="101">
        <v>0</v>
      </c>
      <c r="AR63" s="102">
        <v>0</v>
      </c>
      <c r="AS63" s="102">
        <v>0</v>
      </c>
      <c r="AT63" s="102">
        <v>0</v>
      </c>
      <c r="AU63" s="101">
        <v>0</v>
      </c>
      <c r="AV63" s="101">
        <v>0</v>
      </c>
      <c r="AW63" s="101">
        <v>0</v>
      </c>
      <c r="AX63" s="102" t="s">
        <v>92</v>
      </c>
      <c r="AY63" s="102" t="s">
        <v>92</v>
      </c>
      <c r="AZ63" s="102" t="s">
        <v>92</v>
      </c>
      <c r="BA63" s="101">
        <v>0</v>
      </c>
      <c r="BB63" s="101">
        <v>0</v>
      </c>
      <c r="BC63" s="101">
        <v>0</v>
      </c>
      <c r="BD63" s="102" t="s">
        <v>92</v>
      </c>
      <c r="BE63" s="102" t="s">
        <v>92</v>
      </c>
      <c r="BF63" s="102" t="s">
        <v>92</v>
      </c>
      <c r="BG63" s="101">
        <v>0</v>
      </c>
      <c r="BH63" s="101">
        <v>0</v>
      </c>
      <c r="BI63" s="101">
        <v>0</v>
      </c>
      <c r="BJ63" s="102" t="s">
        <v>92</v>
      </c>
      <c r="BK63" s="102" t="s">
        <v>92</v>
      </c>
      <c r="BL63" s="102" t="s">
        <v>92</v>
      </c>
      <c r="BM63" s="101">
        <v>0</v>
      </c>
      <c r="BN63" s="101">
        <v>0</v>
      </c>
      <c r="BO63" s="101">
        <v>0</v>
      </c>
      <c r="BP63" s="102" t="s">
        <v>92</v>
      </c>
      <c r="BQ63" s="102" t="s">
        <v>92</v>
      </c>
      <c r="BR63" s="103" t="s">
        <v>92</v>
      </c>
    </row>
    <row r="64" spans="1:70" ht="11.85">
      <c r="A64" s="99" t="str">
        <f>IF(COUNTIFS(T_SEGPA[[#This Row],[Secteur]],"  *"),A63,T_SEGPA[[#This Row],[Secteur]])</f>
        <v>SEINE-SAINT-DENIS</v>
      </c>
      <c r="B64" s="99" t="str">
        <f>IF(COUNTIFS(T_SEGPA[[#This Row],[Secteur]],"    *"),B63,T_SEGPA[[#This Row],[Secteur]])</f>
        <v xml:space="preserve">   D04 - Aulnay-Sous-Bois</v>
      </c>
      <c r="C64" s="100" t="s">
        <v>594</v>
      </c>
      <c r="D64" s="100" t="s">
        <v>595</v>
      </c>
      <c r="E64" s="101">
        <v>25</v>
      </c>
      <c r="F64" s="101">
        <v>40</v>
      </c>
      <c r="G64" s="101">
        <v>65</v>
      </c>
      <c r="H64" s="101">
        <v>0</v>
      </c>
      <c r="I64" s="101">
        <v>0</v>
      </c>
      <c r="J64" s="101">
        <v>0</v>
      </c>
      <c r="K64" s="101">
        <v>19</v>
      </c>
      <c r="L64" s="101">
        <v>34</v>
      </c>
      <c r="M64" s="101">
        <v>53</v>
      </c>
      <c r="N64" s="102">
        <v>0.76</v>
      </c>
      <c r="O64" s="102">
        <v>0.85</v>
      </c>
      <c r="P64" s="102">
        <v>0.81538461538461537</v>
      </c>
      <c r="Q64" s="101">
        <v>1</v>
      </c>
      <c r="R64" s="101">
        <v>0</v>
      </c>
      <c r="S64" s="101">
        <v>1</v>
      </c>
      <c r="T64" s="102">
        <v>5.2631578947368418E-2</v>
      </c>
      <c r="U64" s="102">
        <v>0</v>
      </c>
      <c r="V64" s="102">
        <v>1.8867924528301886E-2</v>
      </c>
      <c r="W64" s="101">
        <v>18</v>
      </c>
      <c r="X64" s="101">
        <v>34</v>
      </c>
      <c r="Y64" s="101">
        <v>52</v>
      </c>
      <c r="Z64" s="102">
        <v>0.94736842105263153</v>
      </c>
      <c r="AA64" s="102">
        <v>1</v>
      </c>
      <c r="AB64" s="102">
        <v>0.98113207547169812</v>
      </c>
      <c r="AC64" s="101">
        <v>9</v>
      </c>
      <c r="AD64" s="101">
        <v>17</v>
      </c>
      <c r="AE64" s="101">
        <v>26</v>
      </c>
      <c r="AF64" s="102">
        <v>0.47368421052631576</v>
      </c>
      <c r="AG64" s="102">
        <v>0.5</v>
      </c>
      <c r="AH64" s="102">
        <v>0.49056603773584906</v>
      </c>
      <c r="AI64" s="101">
        <v>9</v>
      </c>
      <c r="AJ64" s="101">
        <v>17</v>
      </c>
      <c r="AK64" s="101">
        <v>26</v>
      </c>
      <c r="AL64" s="102">
        <v>0.47368421052631576</v>
      </c>
      <c r="AM64" s="102">
        <v>0.5</v>
      </c>
      <c r="AN64" s="102">
        <v>0.49056603773584906</v>
      </c>
      <c r="AO64" s="101">
        <v>18</v>
      </c>
      <c r="AP64" s="101">
        <v>33</v>
      </c>
      <c r="AQ64" s="101">
        <v>51</v>
      </c>
      <c r="AR64" s="102">
        <v>0.72</v>
      </c>
      <c r="AS64" s="102">
        <v>0.82499999999999996</v>
      </c>
      <c r="AT64" s="102">
        <v>0.7846153846153846</v>
      </c>
      <c r="AU64" s="101">
        <v>0</v>
      </c>
      <c r="AV64" s="101">
        <v>0</v>
      </c>
      <c r="AW64" s="101">
        <v>0</v>
      </c>
      <c r="AX64" s="102">
        <v>0</v>
      </c>
      <c r="AY64" s="102">
        <v>0</v>
      </c>
      <c r="AZ64" s="102">
        <v>0</v>
      </c>
      <c r="BA64" s="101">
        <v>18</v>
      </c>
      <c r="BB64" s="101">
        <v>33</v>
      </c>
      <c r="BC64" s="101">
        <v>51</v>
      </c>
      <c r="BD64" s="102">
        <v>1</v>
      </c>
      <c r="BE64" s="102">
        <v>1</v>
      </c>
      <c r="BF64" s="102">
        <v>1</v>
      </c>
      <c r="BG64" s="101">
        <v>9</v>
      </c>
      <c r="BH64" s="101">
        <v>17</v>
      </c>
      <c r="BI64" s="101">
        <v>26</v>
      </c>
      <c r="BJ64" s="102">
        <v>0.5</v>
      </c>
      <c r="BK64" s="102">
        <v>0.51515151515151514</v>
      </c>
      <c r="BL64" s="102">
        <v>0.50980392156862742</v>
      </c>
      <c r="BM64" s="101">
        <v>9</v>
      </c>
      <c r="BN64" s="101">
        <v>16</v>
      </c>
      <c r="BO64" s="101">
        <v>25</v>
      </c>
      <c r="BP64" s="102">
        <v>0.5</v>
      </c>
      <c r="BQ64" s="102">
        <v>0.48484848484848486</v>
      </c>
      <c r="BR64" s="103">
        <v>0.49019607843137253</v>
      </c>
    </row>
    <row r="65" spans="1:70" ht="11.85">
      <c r="A65" s="99" t="str">
        <f>IF(COUNTIFS(T_SEGPA[[#This Row],[Secteur]],"  *"),A64,T_SEGPA[[#This Row],[Secteur]])</f>
        <v>SEINE-SAINT-DENIS</v>
      </c>
      <c r="B65" s="99" t="str">
        <f>IF(COUNTIFS(T_SEGPA[[#This Row],[Secteur]],"    *"),B64,T_SEGPA[[#This Row],[Secteur]])</f>
        <v xml:space="preserve">   D04 - Aulnay-Sous-Bois</v>
      </c>
      <c r="C65" s="100" t="s">
        <v>599</v>
      </c>
      <c r="D65" s="100" t="s">
        <v>600</v>
      </c>
      <c r="E65" s="101">
        <v>4</v>
      </c>
      <c r="F65" s="101">
        <v>9</v>
      </c>
      <c r="G65" s="101">
        <v>13</v>
      </c>
      <c r="H65" s="101">
        <v>0</v>
      </c>
      <c r="I65" s="101">
        <v>0</v>
      </c>
      <c r="J65" s="101">
        <v>0</v>
      </c>
      <c r="K65" s="101">
        <v>4</v>
      </c>
      <c r="L65" s="101">
        <v>9</v>
      </c>
      <c r="M65" s="101">
        <v>13</v>
      </c>
      <c r="N65" s="102">
        <v>1</v>
      </c>
      <c r="O65" s="102">
        <v>1</v>
      </c>
      <c r="P65" s="102">
        <v>1</v>
      </c>
      <c r="Q65" s="101">
        <v>1</v>
      </c>
      <c r="R65" s="101">
        <v>0</v>
      </c>
      <c r="S65" s="101">
        <v>1</v>
      </c>
      <c r="T65" s="102">
        <v>0.25</v>
      </c>
      <c r="U65" s="102">
        <v>0</v>
      </c>
      <c r="V65" s="102">
        <v>7.6923076923076927E-2</v>
      </c>
      <c r="W65" s="101">
        <v>3</v>
      </c>
      <c r="X65" s="101">
        <v>9</v>
      </c>
      <c r="Y65" s="101">
        <v>12</v>
      </c>
      <c r="Z65" s="102">
        <v>0.75</v>
      </c>
      <c r="AA65" s="102">
        <v>1</v>
      </c>
      <c r="AB65" s="102">
        <v>0.92307692307692313</v>
      </c>
      <c r="AC65" s="101">
        <v>3</v>
      </c>
      <c r="AD65" s="101">
        <v>5</v>
      </c>
      <c r="AE65" s="101">
        <v>8</v>
      </c>
      <c r="AF65" s="102">
        <v>0.75</v>
      </c>
      <c r="AG65" s="102">
        <v>0.55555555555555558</v>
      </c>
      <c r="AH65" s="102">
        <v>0.61538461538461542</v>
      </c>
      <c r="AI65" s="101">
        <v>0</v>
      </c>
      <c r="AJ65" s="101">
        <v>4</v>
      </c>
      <c r="AK65" s="101">
        <v>4</v>
      </c>
      <c r="AL65" s="102">
        <v>0</v>
      </c>
      <c r="AM65" s="102">
        <v>0.44444444444444442</v>
      </c>
      <c r="AN65" s="102">
        <v>0.30769230769230771</v>
      </c>
      <c r="AO65" s="101">
        <v>4</v>
      </c>
      <c r="AP65" s="101">
        <v>9</v>
      </c>
      <c r="AQ65" s="101">
        <v>13</v>
      </c>
      <c r="AR65" s="102">
        <v>1</v>
      </c>
      <c r="AS65" s="102">
        <v>1</v>
      </c>
      <c r="AT65" s="102">
        <v>1</v>
      </c>
      <c r="AU65" s="101">
        <v>0</v>
      </c>
      <c r="AV65" s="101">
        <v>0</v>
      </c>
      <c r="AW65" s="101">
        <v>0</v>
      </c>
      <c r="AX65" s="102">
        <v>0</v>
      </c>
      <c r="AY65" s="102">
        <v>0</v>
      </c>
      <c r="AZ65" s="102">
        <v>0</v>
      </c>
      <c r="BA65" s="101">
        <v>4</v>
      </c>
      <c r="BB65" s="101">
        <v>9</v>
      </c>
      <c r="BC65" s="101">
        <v>13</v>
      </c>
      <c r="BD65" s="102">
        <v>1</v>
      </c>
      <c r="BE65" s="102">
        <v>1</v>
      </c>
      <c r="BF65" s="102">
        <v>1</v>
      </c>
      <c r="BG65" s="101">
        <v>3</v>
      </c>
      <c r="BH65" s="101">
        <v>5</v>
      </c>
      <c r="BI65" s="101">
        <v>8</v>
      </c>
      <c r="BJ65" s="102">
        <v>0.75</v>
      </c>
      <c r="BK65" s="102">
        <v>0.55555555555555558</v>
      </c>
      <c r="BL65" s="102">
        <v>0.61538461538461542</v>
      </c>
      <c r="BM65" s="101">
        <v>1</v>
      </c>
      <c r="BN65" s="101">
        <v>4</v>
      </c>
      <c r="BO65" s="101">
        <v>5</v>
      </c>
      <c r="BP65" s="102">
        <v>0.25</v>
      </c>
      <c r="BQ65" s="102">
        <v>0.44444444444444442</v>
      </c>
      <c r="BR65" s="103">
        <v>0.38461538461538464</v>
      </c>
    </row>
    <row r="66" spans="1:70" ht="11.85">
      <c r="A66" s="99" t="str">
        <f>IF(COUNTIFS(T_SEGPA[[#This Row],[Secteur]],"  *"),A65,T_SEGPA[[#This Row],[Secteur]])</f>
        <v>SEINE-SAINT-DENIS</v>
      </c>
      <c r="B66" s="99" t="str">
        <f>IF(COUNTIFS(T_SEGPA[[#This Row],[Secteur]],"    *"),B65,T_SEGPA[[#This Row],[Secteur]])</f>
        <v xml:space="preserve">   D04 - Aulnay-Sous-Bois</v>
      </c>
      <c r="C66" s="100" t="s">
        <v>607</v>
      </c>
      <c r="D66" s="100" t="s">
        <v>509</v>
      </c>
      <c r="E66" s="101">
        <v>5</v>
      </c>
      <c r="F66" s="101">
        <v>10</v>
      </c>
      <c r="G66" s="101">
        <v>15</v>
      </c>
      <c r="H66" s="101">
        <v>0</v>
      </c>
      <c r="I66" s="101">
        <v>0</v>
      </c>
      <c r="J66" s="101">
        <v>0</v>
      </c>
      <c r="K66" s="101">
        <v>5</v>
      </c>
      <c r="L66" s="101">
        <v>10</v>
      </c>
      <c r="M66" s="101">
        <v>15</v>
      </c>
      <c r="N66" s="102">
        <v>1</v>
      </c>
      <c r="O66" s="102">
        <v>1</v>
      </c>
      <c r="P66" s="102">
        <v>1</v>
      </c>
      <c r="Q66" s="101">
        <v>0</v>
      </c>
      <c r="R66" s="101">
        <v>0</v>
      </c>
      <c r="S66" s="101">
        <v>0</v>
      </c>
      <c r="T66" s="102">
        <v>0</v>
      </c>
      <c r="U66" s="102">
        <v>0</v>
      </c>
      <c r="V66" s="102">
        <v>0</v>
      </c>
      <c r="W66" s="101">
        <v>5</v>
      </c>
      <c r="X66" s="101">
        <v>10</v>
      </c>
      <c r="Y66" s="101">
        <v>15</v>
      </c>
      <c r="Z66" s="102">
        <v>1</v>
      </c>
      <c r="AA66" s="102">
        <v>1</v>
      </c>
      <c r="AB66" s="102">
        <v>1</v>
      </c>
      <c r="AC66" s="101">
        <v>4</v>
      </c>
      <c r="AD66" s="101">
        <v>8</v>
      </c>
      <c r="AE66" s="101">
        <v>12</v>
      </c>
      <c r="AF66" s="102">
        <v>0.8</v>
      </c>
      <c r="AG66" s="102">
        <v>0.8</v>
      </c>
      <c r="AH66" s="102">
        <v>0.8</v>
      </c>
      <c r="AI66" s="101">
        <v>1</v>
      </c>
      <c r="AJ66" s="101">
        <v>2</v>
      </c>
      <c r="AK66" s="101">
        <v>3</v>
      </c>
      <c r="AL66" s="102">
        <v>0.2</v>
      </c>
      <c r="AM66" s="102">
        <v>0.2</v>
      </c>
      <c r="AN66" s="102">
        <v>0.2</v>
      </c>
      <c r="AO66" s="101">
        <v>5</v>
      </c>
      <c r="AP66" s="101">
        <v>10</v>
      </c>
      <c r="AQ66" s="101">
        <v>15</v>
      </c>
      <c r="AR66" s="102">
        <v>1</v>
      </c>
      <c r="AS66" s="102">
        <v>1</v>
      </c>
      <c r="AT66" s="102">
        <v>1</v>
      </c>
      <c r="AU66" s="101">
        <v>0</v>
      </c>
      <c r="AV66" s="101">
        <v>0</v>
      </c>
      <c r="AW66" s="101">
        <v>0</v>
      </c>
      <c r="AX66" s="102">
        <v>0</v>
      </c>
      <c r="AY66" s="102">
        <v>0</v>
      </c>
      <c r="AZ66" s="102">
        <v>0</v>
      </c>
      <c r="BA66" s="101">
        <v>5</v>
      </c>
      <c r="BB66" s="101">
        <v>10</v>
      </c>
      <c r="BC66" s="101">
        <v>15</v>
      </c>
      <c r="BD66" s="102">
        <v>1</v>
      </c>
      <c r="BE66" s="102">
        <v>1</v>
      </c>
      <c r="BF66" s="102">
        <v>1</v>
      </c>
      <c r="BG66" s="101">
        <v>4</v>
      </c>
      <c r="BH66" s="101">
        <v>8</v>
      </c>
      <c r="BI66" s="101">
        <v>12</v>
      </c>
      <c r="BJ66" s="102">
        <v>0.8</v>
      </c>
      <c r="BK66" s="102">
        <v>0.8</v>
      </c>
      <c r="BL66" s="102">
        <v>0.8</v>
      </c>
      <c r="BM66" s="101">
        <v>1</v>
      </c>
      <c r="BN66" s="101">
        <v>2</v>
      </c>
      <c r="BO66" s="101">
        <v>3</v>
      </c>
      <c r="BP66" s="102">
        <v>0.2</v>
      </c>
      <c r="BQ66" s="102">
        <v>0.2</v>
      </c>
      <c r="BR66" s="103">
        <v>0.2</v>
      </c>
    </row>
    <row r="67" spans="1:70" ht="11.85">
      <c r="A67" s="99" t="str">
        <f>IF(COUNTIFS(T_SEGPA[[#This Row],[Secteur]],"  *"),A66,T_SEGPA[[#This Row],[Secteur]])</f>
        <v>SEINE-SAINT-DENIS</v>
      </c>
      <c r="B67" s="99" t="str">
        <f>IF(COUNTIFS(T_SEGPA[[#This Row],[Secteur]],"    *"),B66,T_SEGPA[[#This Row],[Secteur]])</f>
        <v xml:space="preserve">   D04 - Aulnay-Sous-Bois</v>
      </c>
      <c r="C67" s="100" t="s">
        <v>612</v>
      </c>
      <c r="D67" s="100" t="s">
        <v>552</v>
      </c>
      <c r="E67" s="101">
        <v>5</v>
      </c>
      <c r="F67" s="101">
        <v>11</v>
      </c>
      <c r="G67" s="101">
        <v>16</v>
      </c>
      <c r="H67" s="101">
        <v>0</v>
      </c>
      <c r="I67" s="101">
        <v>0</v>
      </c>
      <c r="J67" s="101">
        <v>0</v>
      </c>
      <c r="K67" s="101">
        <v>5</v>
      </c>
      <c r="L67" s="101">
        <v>11</v>
      </c>
      <c r="M67" s="101">
        <v>16</v>
      </c>
      <c r="N67" s="102">
        <v>1</v>
      </c>
      <c r="O67" s="102">
        <v>1</v>
      </c>
      <c r="P67" s="102">
        <v>1</v>
      </c>
      <c r="Q67" s="101">
        <v>0</v>
      </c>
      <c r="R67" s="101">
        <v>0</v>
      </c>
      <c r="S67" s="101">
        <v>0</v>
      </c>
      <c r="T67" s="102">
        <v>0</v>
      </c>
      <c r="U67" s="102">
        <v>0</v>
      </c>
      <c r="V67" s="102">
        <v>0</v>
      </c>
      <c r="W67" s="101">
        <v>5</v>
      </c>
      <c r="X67" s="101">
        <v>11</v>
      </c>
      <c r="Y67" s="101">
        <v>16</v>
      </c>
      <c r="Z67" s="102">
        <v>1</v>
      </c>
      <c r="AA67" s="102">
        <v>1</v>
      </c>
      <c r="AB67" s="102">
        <v>1</v>
      </c>
      <c r="AC67" s="101">
        <v>1</v>
      </c>
      <c r="AD67" s="101">
        <v>1</v>
      </c>
      <c r="AE67" s="101">
        <v>2</v>
      </c>
      <c r="AF67" s="102">
        <v>0.2</v>
      </c>
      <c r="AG67" s="102">
        <v>9.0909090909090912E-2</v>
      </c>
      <c r="AH67" s="102">
        <v>0.125</v>
      </c>
      <c r="AI67" s="101">
        <v>4</v>
      </c>
      <c r="AJ67" s="101">
        <v>10</v>
      </c>
      <c r="AK67" s="101">
        <v>14</v>
      </c>
      <c r="AL67" s="102">
        <v>0.8</v>
      </c>
      <c r="AM67" s="102">
        <v>0.90909090909090906</v>
      </c>
      <c r="AN67" s="102">
        <v>0.875</v>
      </c>
      <c r="AO67" s="101">
        <v>5</v>
      </c>
      <c r="AP67" s="101">
        <v>11</v>
      </c>
      <c r="AQ67" s="101">
        <v>16</v>
      </c>
      <c r="AR67" s="102">
        <v>1</v>
      </c>
      <c r="AS67" s="102">
        <v>1</v>
      </c>
      <c r="AT67" s="102">
        <v>1</v>
      </c>
      <c r="AU67" s="101">
        <v>0</v>
      </c>
      <c r="AV67" s="101">
        <v>0</v>
      </c>
      <c r="AW67" s="101">
        <v>0</v>
      </c>
      <c r="AX67" s="102">
        <v>0</v>
      </c>
      <c r="AY67" s="102">
        <v>0</v>
      </c>
      <c r="AZ67" s="102">
        <v>0</v>
      </c>
      <c r="BA67" s="101">
        <v>5</v>
      </c>
      <c r="BB67" s="101">
        <v>11</v>
      </c>
      <c r="BC67" s="101">
        <v>16</v>
      </c>
      <c r="BD67" s="102">
        <v>1</v>
      </c>
      <c r="BE67" s="102">
        <v>1</v>
      </c>
      <c r="BF67" s="102">
        <v>1</v>
      </c>
      <c r="BG67" s="101">
        <v>1</v>
      </c>
      <c r="BH67" s="101">
        <v>1</v>
      </c>
      <c r="BI67" s="101">
        <v>2</v>
      </c>
      <c r="BJ67" s="102">
        <v>0.2</v>
      </c>
      <c r="BK67" s="102">
        <v>9.0909090909090912E-2</v>
      </c>
      <c r="BL67" s="102">
        <v>0.125</v>
      </c>
      <c r="BM67" s="101">
        <v>4</v>
      </c>
      <c r="BN67" s="101">
        <v>10</v>
      </c>
      <c r="BO67" s="101">
        <v>14</v>
      </c>
      <c r="BP67" s="102">
        <v>0.8</v>
      </c>
      <c r="BQ67" s="102">
        <v>0.90909090909090906</v>
      </c>
      <c r="BR67" s="103">
        <v>0.875</v>
      </c>
    </row>
    <row r="68" spans="1:70" ht="11.85">
      <c r="A68" s="99" t="str">
        <f>IF(COUNTIFS(T_SEGPA[[#This Row],[Secteur]],"  *"),A67,T_SEGPA[[#This Row],[Secteur]])</f>
        <v>SEINE-SAINT-DENIS</v>
      </c>
      <c r="B68" s="99" t="str">
        <f>IF(COUNTIFS(T_SEGPA[[#This Row],[Secteur]],"    *"),B67,T_SEGPA[[#This Row],[Secteur]])</f>
        <v xml:space="preserve">   D04 - Aulnay-Sous-Bois</v>
      </c>
      <c r="C68" s="100" t="s">
        <v>615</v>
      </c>
      <c r="D68" s="100" t="s">
        <v>616</v>
      </c>
      <c r="E68" s="101">
        <v>4</v>
      </c>
      <c r="F68" s="101">
        <v>3</v>
      </c>
      <c r="G68" s="101">
        <v>7</v>
      </c>
      <c r="H68" s="101">
        <v>0</v>
      </c>
      <c r="I68" s="101">
        <v>0</v>
      </c>
      <c r="J68" s="101">
        <v>0</v>
      </c>
      <c r="K68" s="101">
        <v>4</v>
      </c>
      <c r="L68" s="101">
        <v>3</v>
      </c>
      <c r="M68" s="101">
        <v>7</v>
      </c>
      <c r="N68" s="102">
        <v>1</v>
      </c>
      <c r="O68" s="102">
        <v>1</v>
      </c>
      <c r="P68" s="102">
        <v>1</v>
      </c>
      <c r="Q68" s="101">
        <v>0</v>
      </c>
      <c r="R68" s="101">
        <v>0</v>
      </c>
      <c r="S68" s="101">
        <v>0</v>
      </c>
      <c r="T68" s="102">
        <v>0</v>
      </c>
      <c r="U68" s="102">
        <v>0</v>
      </c>
      <c r="V68" s="102">
        <v>0</v>
      </c>
      <c r="W68" s="101">
        <v>4</v>
      </c>
      <c r="X68" s="101">
        <v>3</v>
      </c>
      <c r="Y68" s="101">
        <v>7</v>
      </c>
      <c r="Z68" s="102">
        <v>1</v>
      </c>
      <c r="AA68" s="102">
        <v>1</v>
      </c>
      <c r="AB68" s="102">
        <v>1</v>
      </c>
      <c r="AC68" s="101">
        <v>1</v>
      </c>
      <c r="AD68" s="101">
        <v>3</v>
      </c>
      <c r="AE68" s="101">
        <v>4</v>
      </c>
      <c r="AF68" s="102">
        <v>0.25</v>
      </c>
      <c r="AG68" s="102">
        <v>1</v>
      </c>
      <c r="AH68" s="102">
        <v>0.5714285714285714</v>
      </c>
      <c r="AI68" s="101">
        <v>3</v>
      </c>
      <c r="AJ68" s="101">
        <v>0</v>
      </c>
      <c r="AK68" s="101">
        <v>3</v>
      </c>
      <c r="AL68" s="102">
        <v>0.75</v>
      </c>
      <c r="AM68" s="102">
        <v>0</v>
      </c>
      <c r="AN68" s="102">
        <v>0.42857142857142855</v>
      </c>
      <c r="AO68" s="101">
        <v>4</v>
      </c>
      <c r="AP68" s="101">
        <v>3</v>
      </c>
      <c r="AQ68" s="101">
        <v>7</v>
      </c>
      <c r="AR68" s="102">
        <v>1</v>
      </c>
      <c r="AS68" s="102">
        <v>1</v>
      </c>
      <c r="AT68" s="102">
        <v>1</v>
      </c>
      <c r="AU68" s="101">
        <v>0</v>
      </c>
      <c r="AV68" s="101">
        <v>0</v>
      </c>
      <c r="AW68" s="101">
        <v>0</v>
      </c>
      <c r="AX68" s="102">
        <v>0</v>
      </c>
      <c r="AY68" s="102">
        <v>0</v>
      </c>
      <c r="AZ68" s="102">
        <v>0</v>
      </c>
      <c r="BA68" s="101">
        <v>4</v>
      </c>
      <c r="BB68" s="101">
        <v>3</v>
      </c>
      <c r="BC68" s="101">
        <v>7</v>
      </c>
      <c r="BD68" s="102">
        <v>1</v>
      </c>
      <c r="BE68" s="102">
        <v>1</v>
      </c>
      <c r="BF68" s="102">
        <v>1</v>
      </c>
      <c r="BG68" s="101">
        <v>1</v>
      </c>
      <c r="BH68" s="101">
        <v>3</v>
      </c>
      <c r="BI68" s="101">
        <v>4</v>
      </c>
      <c r="BJ68" s="102">
        <v>0.25</v>
      </c>
      <c r="BK68" s="102">
        <v>1</v>
      </c>
      <c r="BL68" s="102">
        <v>0.5714285714285714</v>
      </c>
      <c r="BM68" s="101">
        <v>3</v>
      </c>
      <c r="BN68" s="101">
        <v>0</v>
      </c>
      <c r="BO68" s="101">
        <v>3</v>
      </c>
      <c r="BP68" s="102">
        <v>0.75</v>
      </c>
      <c r="BQ68" s="102">
        <v>0</v>
      </c>
      <c r="BR68" s="103">
        <v>0.42857142857142855</v>
      </c>
    </row>
    <row r="69" spans="1:70" ht="11.85">
      <c r="A69" s="99" t="str">
        <f>IF(COUNTIFS(T_SEGPA[[#This Row],[Secteur]],"  *"),A68,T_SEGPA[[#This Row],[Secteur]])</f>
        <v>SEINE-SAINT-DENIS</v>
      </c>
      <c r="B69" s="99" t="str">
        <f>IF(COUNTIFS(T_SEGPA[[#This Row],[Secteur]],"    *"),B68,T_SEGPA[[#This Row],[Secteur]])</f>
        <v xml:space="preserve">   D04 - Aulnay-Sous-Bois</v>
      </c>
      <c r="C69" s="100" t="s">
        <v>617</v>
      </c>
      <c r="D69" s="100" t="s">
        <v>213</v>
      </c>
      <c r="E69" s="101">
        <v>7</v>
      </c>
      <c r="F69" s="101">
        <v>7</v>
      </c>
      <c r="G69" s="101">
        <v>14</v>
      </c>
      <c r="H69" s="101">
        <v>0</v>
      </c>
      <c r="I69" s="101">
        <v>0</v>
      </c>
      <c r="J69" s="101">
        <v>0</v>
      </c>
      <c r="K69" s="101">
        <v>1</v>
      </c>
      <c r="L69" s="101">
        <v>1</v>
      </c>
      <c r="M69" s="101">
        <v>2</v>
      </c>
      <c r="N69" s="102">
        <v>0.14285714285714285</v>
      </c>
      <c r="O69" s="102">
        <v>0.14285714285714285</v>
      </c>
      <c r="P69" s="102">
        <v>0.14285714285714285</v>
      </c>
      <c r="Q69" s="101">
        <v>0</v>
      </c>
      <c r="R69" s="101">
        <v>0</v>
      </c>
      <c r="S69" s="101">
        <v>0</v>
      </c>
      <c r="T69" s="102">
        <v>0</v>
      </c>
      <c r="U69" s="102">
        <v>0</v>
      </c>
      <c r="V69" s="102">
        <v>0</v>
      </c>
      <c r="W69" s="101">
        <v>1</v>
      </c>
      <c r="X69" s="101">
        <v>1</v>
      </c>
      <c r="Y69" s="101">
        <v>2</v>
      </c>
      <c r="Z69" s="102">
        <v>1</v>
      </c>
      <c r="AA69" s="102">
        <v>1</v>
      </c>
      <c r="AB69" s="102">
        <v>1</v>
      </c>
      <c r="AC69" s="101">
        <v>0</v>
      </c>
      <c r="AD69" s="101">
        <v>0</v>
      </c>
      <c r="AE69" s="101">
        <v>0</v>
      </c>
      <c r="AF69" s="102">
        <v>0</v>
      </c>
      <c r="AG69" s="102">
        <v>0</v>
      </c>
      <c r="AH69" s="102">
        <v>0</v>
      </c>
      <c r="AI69" s="101">
        <v>1</v>
      </c>
      <c r="AJ69" s="101">
        <v>1</v>
      </c>
      <c r="AK69" s="101">
        <v>2</v>
      </c>
      <c r="AL69" s="102">
        <v>1</v>
      </c>
      <c r="AM69" s="102">
        <v>1</v>
      </c>
      <c r="AN69" s="102">
        <v>1</v>
      </c>
      <c r="AO69" s="101">
        <v>0</v>
      </c>
      <c r="AP69" s="101">
        <v>0</v>
      </c>
      <c r="AQ69" s="101">
        <v>0</v>
      </c>
      <c r="AR69" s="102">
        <v>0</v>
      </c>
      <c r="AS69" s="102">
        <v>0</v>
      </c>
      <c r="AT69" s="102">
        <v>0</v>
      </c>
      <c r="AU69" s="101">
        <v>0</v>
      </c>
      <c r="AV69" s="101">
        <v>0</v>
      </c>
      <c r="AW69" s="101">
        <v>0</v>
      </c>
      <c r="AX69" s="102" t="s">
        <v>92</v>
      </c>
      <c r="AY69" s="102" t="s">
        <v>92</v>
      </c>
      <c r="AZ69" s="102" t="s">
        <v>92</v>
      </c>
      <c r="BA69" s="101">
        <v>0</v>
      </c>
      <c r="BB69" s="101">
        <v>0</v>
      </c>
      <c r="BC69" s="101">
        <v>0</v>
      </c>
      <c r="BD69" s="102" t="s">
        <v>92</v>
      </c>
      <c r="BE69" s="102" t="s">
        <v>92</v>
      </c>
      <c r="BF69" s="102" t="s">
        <v>92</v>
      </c>
      <c r="BG69" s="101">
        <v>0</v>
      </c>
      <c r="BH69" s="101">
        <v>0</v>
      </c>
      <c r="BI69" s="101">
        <v>0</v>
      </c>
      <c r="BJ69" s="102" t="s">
        <v>92</v>
      </c>
      <c r="BK69" s="102" t="s">
        <v>92</v>
      </c>
      <c r="BL69" s="102" t="s">
        <v>92</v>
      </c>
      <c r="BM69" s="101">
        <v>0</v>
      </c>
      <c r="BN69" s="101">
        <v>0</v>
      </c>
      <c r="BO69" s="101">
        <v>0</v>
      </c>
      <c r="BP69" s="102" t="s">
        <v>92</v>
      </c>
      <c r="BQ69" s="102" t="s">
        <v>92</v>
      </c>
      <c r="BR69" s="103" t="s">
        <v>92</v>
      </c>
    </row>
    <row r="70" spans="1:70" ht="11.85">
      <c r="A70" s="99" t="str">
        <f>IF(COUNTIFS(T_SEGPA[[#This Row],[Secteur]],"  *"),A69,T_SEGPA[[#This Row],[Secteur]])</f>
        <v>SEINE-SAINT-DENIS</v>
      </c>
      <c r="B70" s="99" t="str">
        <f>IF(COUNTIFS(T_SEGPA[[#This Row],[Secteur]],"    *"),B69,T_SEGPA[[#This Row],[Secteur]])</f>
        <v xml:space="preserve">   D05 - Bobigny</v>
      </c>
      <c r="C70" s="100" t="s">
        <v>629</v>
      </c>
      <c r="D70" s="100" t="s">
        <v>630</v>
      </c>
      <c r="E70" s="101">
        <v>13</v>
      </c>
      <c r="F70" s="101">
        <v>20</v>
      </c>
      <c r="G70" s="101">
        <v>33</v>
      </c>
      <c r="H70" s="101">
        <v>0</v>
      </c>
      <c r="I70" s="101">
        <v>0</v>
      </c>
      <c r="J70" s="101">
        <v>0</v>
      </c>
      <c r="K70" s="101">
        <v>13</v>
      </c>
      <c r="L70" s="101">
        <v>20</v>
      </c>
      <c r="M70" s="101">
        <v>33</v>
      </c>
      <c r="N70" s="102">
        <v>1</v>
      </c>
      <c r="O70" s="102">
        <v>1</v>
      </c>
      <c r="P70" s="102">
        <v>1</v>
      </c>
      <c r="Q70" s="101">
        <v>0</v>
      </c>
      <c r="R70" s="101">
        <v>0</v>
      </c>
      <c r="S70" s="101">
        <v>0</v>
      </c>
      <c r="T70" s="102">
        <v>0</v>
      </c>
      <c r="U70" s="102">
        <v>0</v>
      </c>
      <c r="V70" s="102">
        <v>0</v>
      </c>
      <c r="W70" s="101">
        <v>13</v>
      </c>
      <c r="X70" s="101">
        <v>20</v>
      </c>
      <c r="Y70" s="101">
        <v>33</v>
      </c>
      <c r="Z70" s="102">
        <v>1</v>
      </c>
      <c r="AA70" s="102">
        <v>1</v>
      </c>
      <c r="AB70" s="102">
        <v>1</v>
      </c>
      <c r="AC70" s="101">
        <v>5</v>
      </c>
      <c r="AD70" s="101">
        <v>10</v>
      </c>
      <c r="AE70" s="101">
        <v>15</v>
      </c>
      <c r="AF70" s="102">
        <v>0.38461538461538464</v>
      </c>
      <c r="AG70" s="102">
        <v>0.5</v>
      </c>
      <c r="AH70" s="102">
        <v>0.45454545454545453</v>
      </c>
      <c r="AI70" s="101">
        <v>8</v>
      </c>
      <c r="AJ70" s="101">
        <v>10</v>
      </c>
      <c r="AK70" s="101">
        <v>18</v>
      </c>
      <c r="AL70" s="102">
        <v>0.61538461538461542</v>
      </c>
      <c r="AM70" s="102">
        <v>0.5</v>
      </c>
      <c r="AN70" s="102">
        <v>0.54545454545454541</v>
      </c>
      <c r="AO70" s="101">
        <v>13</v>
      </c>
      <c r="AP70" s="101">
        <v>20</v>
      </c>
      <c r="AQ70" s="101">
        <v>33</v>
      </c>
      <c r="AR70" s="102">
        <v>1</v>
      </c>
      <c r="AS70" s="102">
        <v>1</v>
      </c>
      <c r="AT70" s="102">
        <v>1</v>
      </c>
      <c r="AU70" s="101">
        <v>0</v>
      </c>
      <c r="AV70" s="101">
        <v>0</v>
      </c>
      <c r="AW70" s="101">
        <v>0</v>
      </c>
      <c r="AX70" s="102">
        <v>0</v>
      </c>
      <c r="AY70" s="102">
        <v>0</v>
      </c>
      <c r="AZ70" s="102">
        <v>0</v>
      </c>
      <c r="BA70" s="101">
        <v>13</v>
      </c>
      <c r="BB70" s="101">
        <v>20</v>
      </c>
      <c r="BC70" s="101">
        <v>33</v>
      </c>
      <c r="BD70" s="102">
        <v>1</v>
      </c>
      <c r="BE70" s="102">
        <v>1</v>
      </c>
      <c r="BF70" s="102">
        <v>1</v>
      </c>
      <c r="BG70" s="101">
        <v>5</v>
      </c>
      <c r="BH70" s="101">
        <v>11</v>
      </c>
      <c r="BI70" s="101">
        <v>16</v>
      </c>
      <c r="BJ70" s="102">
        <v>0.38461538461538464</v>
      </c>
      <c r="BK70" s="102">
        <v>0.55000000000000004</v>
      </c>
      <c r="BL70" s="102">
        <v>0.48484848484848486</v>
      </c>
      <c r="BM70" s="101">
        <v>8</v>
      </c>
      <c r="BN70" s="101">
        <v>9</v>
      </c>
      <c r="BO70" s="101">
        <v>17</v>
      </c>
      <c r="BP70" s="102">
        <v>0.61538461538461542</v>
      </c>
      <c r="BQ70" s="102">
        <v>0.45</v>
      </c>
      <c r="BR70" s="103">
        <v>0.51515151515151514</v>
      </c>
    </row>
    <row r="71" spans="1:70" ht="11.85">
      <c r="A71" s="99" t="str">
        <f>IF(COUNTIFS(T_SEGPA[[#This Row],[Secteur]],"  *"),A70,T_SEGPA[[#This Row],[Secteur]])</f>
        <v>SEINE-SAINT-DENIS</v>
      </c>
      <c r="B71" s="99" t="str">
        <f>IF(COUNTIFS(T_SEGPA[[#This Row],[Secteur]],"    *"),B70,T_SEGPA[[#This Row],[Secteur]])</f>
        <v xml:space="preserve">   D05 - Bobigny</v>
      </c>
      <c r="C71" s="100" t="s">
        <v>634</v>
      </c>
      <c r="D71" s="100" t="s">
        <v>635</v>
      </c>
      <c r="E71" s="101">
        <v>9</v>
      </c>
      <c r="F71" s="101">
        <v>11</v>
      </c>
      <c r="G71" s="101">
        <v>20</v>
      </c>
      <c r="H71" s="101">
        <v>0</v>
      </c>
      <c r="I71" s="101">
        <v>0</v>
      </c>
      <c r="J71" s="101">
        <v>0</v>
      </c>
      <c r="K71" s="101">
        <v>9</v>
      </c>
      <c r="L71" s="101">
        <v>11</v>
      </c>
      <c r="M71" s="101">
        <v>20</v>
      </c>
      <c r="N71" s="102">
        <v>1</v>
      </c>
      <c r="O71" s="102">
        <v>1</v>
      </c>
      <c r="P71" s="102">
        <v>1</v>
      </c>
      <c r="Q71" s="101">
        <v>0</v>
      </c>
      <c r="R71" s="101">
        <v>0</v>
      </c>
      <c r="S71" s="101">
        <v>0</v>
      </c>
      <c r="T71" s="102">
        <v>0</v>
      </c>
      <c r="U71" s="102">
        <v>0</v>
      </c>
      <c r="V71" s="102">
        <v>0</v>
      </c>
      <c r="W71" s="101">
        <v>9</v>
      </c>
      <c r="X71" s="101">
        <v>11</v>
      </c>
      <c r="Y71" s="101">
        <v>20</v>
      </c>
      <c r="Z71" s="102">
        <v>1</v>
      </c>
      <c r="AA71" s="102">
        <v>1</v>
      </c>
      <c r="AB71" s="102">
        <v>1</v>
      </c>
      <c r="AC71" s="101">
        <v>3</v>
      </c>
      <c r="AD71" s="101">
        <v>7</v>
      </c>
      <c r="AE71" s="101">
        <v>10</v>
      </c>
      <c r="AF71" s="102">
        <v>0.33333333333333331</v>
      </c>
      <c r="AG71" s="102">
        <v>0.63636363636363635</v>
      </c>
      <c r="AH71" s="102">
        <v>0.5</v>
      </c>
      <c r="AI71" s="101">
        <v>6</v>
      </c>
      <c r="AJ71" s="101">
        <v>4</v>
      </c>
      <c r="AK71" s="101">
        <v>10</v>
      </c>
      <c r="AL71" s="102">
        <v>0.66666666666666663</v>
      </c>
      <c r="AM71" s="102">
        <v>0.36363636363636365</v>
      </c>
      <c r="AN71" s="102">
        <v>0.5</v>
      </c>
      <c r="AO71" s="101">
        <v>9</v>
      </c>
      <c r="AP71" s="101">
        <v>11</v>
      </c>
      <c r="AQ71" s="101">
        <v>20</v>
      </c>
      <c r="AR71" s="102">
        <v>1</v>
      </c>
      <c r="AS71" s="102">
        <v>1</v>
      </c>
      <c r="AT71" s="102">
        <v>1</v>
      </c>
      <c r="AU71" s="101">
        <v>0</v>
      </c>
      <c r="AV71" s="101">
        <v>0</v>
      </c>
      <c r="AW71" s="101">
        <v>0</v>
      </c>
      <c r="AX71" s="102">
        <v>0</v>
      </c>
      <c r="AY71" s="102">
        <v>0</v>
      </c>
      <c r="AZ71" s="102">
        <v>0</v>
      </c>
      <c r="BA71" s="101">
        <v>9</v>
      </c>
      <c r="BB71" s="101">
        <v>11</v>
      </c>
      <c r="BC71" s="101">
        <v>20</v>
      </c>
      <c r="BD71" s="102">
        <v>1</v>
      </c>
      <c r="BE71" s="102">
        <v>1</v>
      </c>
      <c r="BF71" s="102">
        <v>1</v>
      </c>
      <c r="BG71" s="101">
        <v>3</v>
      </c>
      <c r="BH71" s="101">
        <v>8</v>
      </c>
      <c r="BI71" s="101">
        <v>11</v>
      </c>
      <c r="BJ71" s="102">
        <v>0.33333333333333331</v>
      </c>
      <c r="BK71" s="102">
        <v>0.72727272727272729</v>
      </c>
      <c r="BL71" s="102">
        <v>0.55000000000000004</v>
      </c>
      <c r="BM71" s="101">
        <v>6</v>
      </c>
      <c r="BN71" s="101">
        <v>3</v>
      </c>
      <c r="BO71" s="101">
        <v>9</v>
      </c>
      <c r="BP71" s="102">
        <v>0.66666666666666663</v>
      </c>
      <c r="BQ71" s="102">
        <v>0.27272727272727271</v>
      </c>
      <c r="BR71" s="103">
        <v>0.45</v>
      </c>
    </row>
    <row r="72" spans="1:70" ht="11.85">
      <c r="A72" s="99" t="str">
        <f>IF(COUNTIFS(T_SEGPA[[#This Row],[Secteur]],"  *"),A71,T_SEGPA[[#This Row],[Secteur]])</f>
        <v>SEINE-SAINT-DENIS</v>
      </c>
      <c r="B72" s="99" t="str">
        <f>IF(COUNTIFS(T_SEGPA[[#This Row],[Secteur]],"    *"),B71,T_SEGPA[[#This Row],[Secteur]])</f>
        <v xml:space="preserve">   D05 - Bobigny</v>
      </c>
      <c r="C72" s="100" t="s">
        <v>648</v>
      </c>
      <c r="D72" s="100" t="s">
        <v>649</v>
      </c>
      <c r="E72" s="101">
        <v>4</v>
      </c>
      <c r="F72" s="101">
        <v>9</v>
      </c>
      <c r="G72" s="101">
        <v>13</v>
      </c>
      <c r="H72" s="101">
        <v>0</v>
      </c>
      <c r="I72" s="101">
        <v>0</v>
      </c>
      <c r="J72" s="101">
        <v>0</v>
      </c>
      <c r="K72" s="101">
        <v>4</v>
      </c>
      <c r="L72" s="101">
        <v>9</v>
      </c>
      <c r="M72" s="101">
        <v>13</v>
      </c>
      <c r="N72" s="102">
        <v>1</v>
      </c>
      <c r="O72" s="102">
        <v>1</v>
      </c>
      <c r="P72" s="102">
        <v>1</v>
      </c>
      <c r="Q72" s="101">
        <v>0</v>
      </c>
      <c r="R72" s="101">
        <v>0</v>
      </c>
      <c r="S72" s="101">
        <v>0</v>
      </c>
      <c r="T72" s="102">
        <v>0</v>
      </c>
      <c r="U72" s="102">
        <v>0</v>
      </c>
      <c r="V72" s="102">
        <v>0</v>
      </c>
      <c r="W72" s="101">
        <v>4</v>
      </c>
      <c r="X72" s="101">
        <v>9</v>
      </c>
      <c r="Y72" s="101">
        <v>13</v>
      </c>
      <c r="Z72" s="102">
        <v>1</v>
      </c>
      <c r="AA72" s="102">
        <v>1</v>
      </c>
      <c r="AB72" s="102">
        <v>1</v>
      </c>
      <c r="AC72" s="101">
        <v>2</v>
      </c>
      <c r="AD72" s="101">
        <v>3</v>
      </c>
      <c r="AE72" s="101">
        <v>5</v>
      </c>
      <c r="AF72" s="102">
        <v>0.5</v>
      </c>
      <c r="AG72" s="102">
        <v>0.33333333333333331</v>
      </c>
      <c r="AH72" s="102">
        <v>0.38461538461538464</v>
      </c>
      <c r="AI72" s="101">
        <v>2</v>
      </c>
      <c r="AJ72" s="101">
        <v>6</v>
      </c>
      <c r="AK72" s="101">
        <v>8</v>
      </c>
      <c r="AL72" s="102">
        <v>0.5</v>
      </c>
      <c r="AM72" s="102">
        <v>0.66666666666666663</v>
      </c>
      <c r="AN72" s="102">
        <v>0.61538461538461542</v>
      </c>
      <c r="AO72" s="101">
        <v>4</v>
      </c>
      <c r="AP72" s="101">
        <v>9</v>
      </c>
      <c r="AQ72" s="101">
        <v>13</v>
      </c>
      <c r="AR72" s="102">
        <v>1</v>
      </c>
      <c r="AS72" s="102">
        <v>1</v>
      </c>
      <c r="AT72" s="102">
        <v>1</v>
      </c>
      <c r="AU72" s="101">
        <v>0</v>
      </c>
      <c r="AV72" s="101">
        <v>0</v>
      </c>
      <c r="AW72" s="101">
        <v>0</v>
      </c>
      <c r="AX72" s="102">
        <v>0</v>
      </c>
      <c r="AY72" s="102">
        <v>0</v>
      </c>
      <c r="AZ72" s="102">
        <v>0</v>
      </c>
      <c r="BA72" s="101">
        <v>4</v>
      </c>
      <c r="BB72" s="101">
        <v>9</v>
      </c>
      <c r="BC72" s="101">
        <v>13</v>
      </c>
      <c r="BD72" s="102">
        <v>1</v>
      </c>
      <c r="BE72" s="102">
        <v>1</v>
      </c>
      <c r="BF72" s="102">
        <v>1</v>
      </c>
      <c r="BG72" s="101">
        <v>2</v>
      </c>
      <c r="BH72" s="101">
        <v>3</v>
      </c>
      <c r="BI72" s="101">
        <v>5</v>
      </c>
      <c r="BJ72" s="102">
        <v>0.5</v>
      </c>
      <c r="BK72" s="102">
        <v>0.33333333333333331</v>
      </c>
      <c r="BL72" s="102">
        <v>0.38461538461538464</v>
      </c>
      <c r="BM72" s="101">
        <v>2</v>
      </c>
      <c r="BN72" s="101">
        <v>6</v>
      </c>
      <c r="BO72" s="101">
        <v>8</v>
      </c>
      <c r="BP72" s="102">
        <v>0.5</v>
      </c>
      <c r="BQ72" s="102">
        <v>0.66666666666666663</v>
      </c>
      <c r="BR72" s="103">
        <v>0.61538461538461542</v>
      </c>
    </row>
    <row r="73" spans="1:70" ht="11.85">
      <c r="A73" s="99" t="str">
        <f>IF(COUNTIFS(T_SEGPA[[#This Row],[Secteur]],"  *"),A72,T_SEGPA[[#This Row],[Secteur]])</f>
        <v>SEINE-SAINT-DENIS</v>
      </c>
      <c r="B73" s="99" t="str">
        <f>IF(COUNTIFS(T_SEGPA[[#This Row],[Secteur]],"    *"),B72,T_SEGPA[[#This Row],[Secteur]])</f>
        <v xml:space="preserve">   D06 - Montreuil</v>
      </c>
      <c r="C73" s="100" t="s">
        <v>652</v>
      </c>
      <c r="D73" s="100" t="s">
        <v>653</v>
      </c>
      <c r="E73" s="101">
        <v>25</v>
      </c>
      <c r="F73" s="101">
        <v>58</v>
      </c>
      <c r="G73" s="101">
        <v>83</v>
      </c>
      <c r="H73" s="101">
        <v>0</v>
      </c>
      <c r="I73" s="101">
        <v>0</v>
      </c>
      <c r="J73" s="101">
        <v>0</v>
      </c>
      <c r="K73" s="101">
        <v>22</v>
      </c>
      <c r="L73" s="101">
        <v>50</v>
      </c>
      <c r="M73" s="101">
        <v>72</v>
      </c>
      <c r="N73" s="102">
        <v>0.88</v>
      </c>
      <c r="O73" s="102">
        <v>0.86206896551724133</v>
      </c>
      <c r="P73" s="102">
        <v>0.86746987951807231</v>
      </c>
      <c r="Q73" s="101">
        <v>0</v>
      </c>
      <c r="R73" s="101">
        <v>0</v>
      </c>
      <c r="S73" s="101">
        <v>0</v>
      </c>
      <c r="T73" s="102">
        <v>0</v>
      </c>
      <c r="U73" s="102">
        <v>0</v>
      </c>
      <c r="V73" s="102">
        <v>0</v>
      </c>
      <c r="W73" s="101">
        <v>22</v>
      </c>
      <c r="X73" s="101">
        <v>50</v>
      </c>
      <c r="Y73" s="101">
        <v>72</v>
      </c>
      <c r="Z73" s="102">
        <v>1</v>
      </c>
      <c r="AA73" s="102">
        <v>1</v>
      </c>
      <c r="AB73" s="102">
        <v>1</v>
      </c>
      <c r="AC73" s="101">
        <v>16</v>
      </c>
      <c r="AD73" s="101">
        <v>27</v>
      </c>
      <c r="AE73" s="101">
        <v>43</v>
      </c>
      <c r="AF73" s="102">
        <v>0.72727272727272729</v>
      </c>
      <c r="AG73" s="102">
        <v>0.54</v>
      </c>
      <c r="AH73" s="102">
        <v>0.59722222222222221</v>
      </c>
      <c r="AI73" s="101">
        <v>6</v>
      </c>
      <c r="AJ73" s="101">
        <v>23</v>
      </c>
      <c r="AK73" s="101">
        <v>29</v>
      </c>
      <c r="AL73" s="102">
        <v>0.27272727272727271</v>
      </c>
      <c r="AM73" s="102">
        <v>0.46</v>
      </c>
      <c r="AN73" s="102">
        <v>0.40277777777777779</v>
      </c>
      <c r="AO73" s="101">
        <v>16</v>
      </c>
      <c r="AP73" s="101">
        <v>41</v>
      </c>
      <c r="AQ73" s="101">
        <v>57</v>
      </c>
      <c r="AR73" s="102">
        <v>0.64</v>
      </c>
      <c r="AS73" s="102">
        <v>0.7068965517241379</v>
      </c>
      <c r="AT73" s="102">
        <v>0.68674698795180722</v>
      </c>
      <c r="AU73" s="101">
        <v>0</v>
      </c>
      <c r="AV73" s="101">
        <v>0</v>
      </c>
      <c r="AW73" s="101">
        <v>0</v>
      </c>
      <c r="AX73" s="102">
        <v>0</v>
      </c>
      <c r="AY73" s="102">
        <v>0</v>
      </c>
      <c r="AZ73" s="102">
        <v>0</v>
      </c>
      <c r="BA73" s="101">
        <v>16</v>
      </c>
      <c r="BB73" s="101">
        <v>41</v>
      </c>
      <c r="BC73" s="101">
        <v>57</v>
      </c>
      <c r="BD73" s="102">
        <v>1</v>
      </c>
      <c r="BE73" s="102">
        <v>1</v>
      </c>
      <c r="BF73" s="102">
        <v>1</v>
      </c>
      <c r="BG73" s="101">
        <v>13</v>
      </c>
      <c r="BH73" s="101">
        <v>17</v>
      </c>
      <c r="BI73" s="101">
        <v>30</v>
      </c>
      <c r="BJ73" s="102">
        <v>0.8125</v>
      </c>
      <c r="BK73" s="102">
        <v>0.41463414634146339</v>
      </c>
      <c r="BL73" s="102">
        <v>0.52631578947368418</v>
      </c>
      <c r="BM73" s="101">
        <v>3</v>
      </c>
      <c r="BN73" s="101">
        <v>24</v>
      </c>
      <c r="BO73" s="101">
        <v>27</v>
      </c>
      <c r="BP73" s="102">
        <v>0.1875</v>
      </c>
      <c r="BQ73" s="102">
        <v>0.58536585365853655</v>
      </c>
      <c r="BR73" s="103">
        <v>0.47368421052631576</v>
      </c>
    </row>
    <row r="74" spans="1:70" ht="11.85">
      <c r="A74" s="99" t="str">
        <f>IF(COUNTIFS(T_SEGPA[[#This Row],[Secteur]],"  *"),A73,T_SEGPA[[#This Row],[Secteur]])</f>
        <v>SEINE-SAINT-DENIS</v>
      </c>
      <c r="B74" s="99" t="str">
        <f>IF(COUNTIFS(T_SEGPA[[#This Row],[Secteur]],"    *"),B73,T_SEGPA[[#This Row],[Secteur]])</f>
        <v xml:space="preserve">   D06 - Montreuil</v>
      </c>
      <c r="C74" s="100" t="s">
        <v>657</v>
      </c>
      <c r="D74" s="100" t="s">
        <v>658</v>
      </c>
      <c r="E74" s="101">
        <v>2</v>
      </c>
      <c r="F74" s="101">
        <v>11</v>
      </c>
      <c r="G74" s="101">
        <v>13</v>
      </c>
      <c r="H74" s="101">
        <v>0</v>
      </c>
      <c r="I74" s="101">
        <v>0</v>
      </c>
      <c r="J74" s="101">
        <v>0</v>
      </c>
      <c r="K74" s="101">
        <v>2</v>
      </c>
      <c r="L74" s="101">
        <v>11</v>
      </c>
      <c r="M74" s="101">
        <v>13</v>
      </c>
      <c r="N74" s="102">
        <v>1</v>
      </c>
      <c r="O74" s="102">
        <v>1</v>
      </c>
      <c r="P74" s="102">
        <v>1</v>
      </c>
      <c r="Q74" s="101">
        <v>0</v>
      </c>
      <c r="R74" s="101">
        <v>0</v>
      </c>
      <c r="S74" s="101">
        <v>0</v>
      </c>
      <c r="T74" s="102">
        <v>0</v>
      </c>
      <c r="U74" s="102">
        <v>0</v>
      </c>
      <c r="V74" s="102">
        <v>0</v>
      </c>
      <c r="W74" s="101">
        <v>2</v>
      </c>
      <c r="X74" s="101">
        <v>11</v>
      </c>
      <c r="Y74" s="101">
        <v>13</v>
      </c>
      <c r="Z74" s="102">
        <v>1</v>
      </c>
      <c r="AA74" s="102">
        <v>1</v>
      </c>
      <c r="AB74" s="102">
        <v>1</v>
      </c>
      <c r="AC74" s="101">
        <v>2</v>
      </c>
      <c r="AD74" s="101">
        <v>6</v>
      </c>
      <c r="AE74" s="101">
        <v>8</v>
      </c>
      <c r="AF74" s="102">
        <v>1</v>
      </c>
      <c r="AG74" s="102">
        <v>0.54545454545454541</v>
      </c>
      <c r="AH74" s="102">
        <v>0.61538461538461542</v>
      </c>
      <c r="AI74" s="101">
        <v>0</v>
      </c>
      <c r="AJ74" s="101">
        <v>5</v>
      </c>
      <c r="AK74" s="101">
        <v>5</v>
      </c>
      <c r="AL74" s="102">
        <v>0</v>
      </c>
      <c r="AM74" s="102">
        <v>0.45454545454545453</v>
      </c>
      <c r="AN74" s="102">
        <v>0.38461538461538464</v>
      </c>
      <c r="AO74" s="101">
        <v>2</v>
      </c>
      <c r="AP74" s="101">
        <v>10</v>
      </c>
      <c r="AQ74" s="101">
        <v>12</v>
      </c>
      <c r="AR74" s="102">
        <v>1</v>
      </c>
      <c r="AS74" s="102">
        <v>0.90909090909090906</v>
      </c>
      <c r="AT74" s="102">
        <v>0.92307692307692313</v>
      </c>
      <c r="AU74" s="101">
        <v>0</v>
      </c>
      <c r="AV74" s="101">
        <v>0</v>
      </c>
      <c r="AW74" s="101">
        <v>0</v>
      </c>
      <c r="AX74" s="102">
        <v>0</v>
      </c>
      <c r="AY74" s="102">
        <v>0</v>
      </c>
      <c r="AZ74" s="102">
        <v>0</v>
      </c>
      <c r="BA74" s="101">
        <v>2</v>
      </c>
      <c r="BB74" s="101">
        <v>10</v>
      </c>
      <c r="BC74" s="101">
        <v>12</v>
      </c>
      <c r="BD74" s="102">
        <v>1</v>
      </c>
      <c r="BE74" s="102">
        <v>1</v>
      </c>
      <c r="BF74" s="102">
        <v>1</v>
      </c>
      <c r="BG74" s="101">
        <v>2</v>
      </c>
      <c r="BH74" s="101">
        <v>4</v>
      </c>
      <c r="BI74" s="101">
        <v>6</v>
      </c>
      <c r="BJ74" s="102">
        <v>1</v>
      </c>
      <c r="BK74" s="102">
        <v>0.4</v>
      </c>
      <c r="BL74" s="102">
        <v>0.5</v>
      </c>
      <c r="BM74" s="101">
        <v>0</v>
      </c>
      <c r="BN74" s="101">
        <v>6</v>
      </c>
      <c r="BO74" s="101">
        <v>6</v>
      </c>
      <c r="BP74" s="102">
        <v>0</v>
      </c>
      <c r="BQ74" s="102">
        <v>0.6</v>
      </c>
      <c r="BR74" s="103">
        <v>0.5</v>
      </c>
    </row>
    <row r="75" spans="1:70" ht="11.85">
      <c r="A75" s="99" t="str">
        <f>IF(COUNTIFS(T_SEGPA[[#This Row],[Secteur]],"  *"),A74,T_SEGPA[[#This Row],[Secteur]])</f>
        <v>SEINE-SAINT-DENIS</v>
      </c>
      <c r="B75" s="99" t="str">
        <f>IF(COUNTIFS(T_SEGPA[[#This Row],[Secteur]],"    *"),B74,T_SEGPA[[#This Row],[Secteur]])</f>
        <v xml:space="preserve">   D06 - Montreuil</v>
      </c>
      <c r="C75" s="100" t="s">
        <v>659</v>
      </c>
      <c r="D75" s="100" t="s">
        <v>295</v>
      </c>
      <c r="E75" s="101">
        <v>5</v>
      </c>
      <c r="F75" s="101">
        <v>11</v>
      </c>
      <c r="G75" s="101">
        <v>16</v>
      </c>
      <c r="H75" s="101">
        <v>0</v>
      </c>
      <c r="I75" s="101">
        <v>0</v>
      </c>
      <c r="J75" s="101">
        <v>0</v>
      </c>
      <c r="K75" s="101">
        <v>5</v>
      </c>
      <c r="L75" s="101">
        <v>11</v>
      </c>
      <c r="M75" s="101">
        <v>16</v>
      </c>
      <c r="N75" s="102">
        <v>1</v>
      </c>
      <c r="O75" s="102">
        <v>1</v>
      </c>
      <c r="P75" s="102">
        <v>1</v>
      </c>
      <c r="Q75" s="101">
        <v>0</v>
      </c>
      <c r="R75" s="101">
        <v>0</v>
      </c>
      <c r="S75" s="101">
        <v>0</v>
      </c>
      <c r="T75" s="102">
        <v>0</v>
      </c>
      <c r="U75" s="102">
        <v>0</v>
      </c>
      <c r="V75" s="102">
        <v>0</v>
      </c>
      <c r="W75" s="101">
        <v>5</v>
      </c>
      <c r="X75" s="101">
        <v>11</v>
      </c>
      <c r="Y75" s="101">
        <v>16</v>
      </c>
      <c r="Z75" s="102">
        <v>1</v>
      </c>
      <c r="AA75" s="102">
        <v>1</v>
      </c>
      <c r="AB75" s="102">
        <v>1</v>
      </c>
      <c r="AC75" s="101">
        <v>3</v>
      </c>
      <c r="AD75" s="101">
        <v>4</v>
      </c>
      <c r="AE75" s="101">
        <v>7</v>
      </c>
      <c r="AF75" s="102">
        <v>0.6</v>
      </c>
      <c r="AG75" s="102">
        <v>0.36363636363636365</v>
      </c>
      <c r="AH75" s="102">
        <v>0.4375</v>
      </c>
      <c r="AI75" s="101">
        <v>2</v>
      </c>
      <c r="AJ75" s="101">
        <v>7</v>
      </c>
      <c r="AK75" s="101">
        <v>9</v>
      </c>
      <c r="AL75" s="102">
        <v>0.4</v>
      </c>
      <c r="AM75" s="102">
        <v>0.63636363636363635</v>
      </c>
      <c r="AN75" s="102">
        <v>0.5625</v>
      </c>
      <c r="AO75" s="101">
        <v>5</v>
      </c>
      <c r="AP75" s="101">
        <v>11</v>
      </c>
      <c r="AQ75" s="101">
        <v>16</v>
      </c>
      <c r="AR75" s="102">
        <v>1</v>
      </c>
      <c r="AS75" s="102">
        <v>1</v>
      </c>
      <c r="AT75" s="102">
        <v>1</v>
      </c>
      <c r="AU75" s="101">
        <v>0</v>
      </c>
      <c r="AV75" s="101">
        <v>0</v>
      </c>
      <c r="AW75" s="101">
        <v>0</v>
      </c>
      <c r="AX75" s="102">
        <v>0</v>
      </c>
      <c r="AY75" s="102">
        <v>0</v>
      </c>
      <c r="AZ75" s="102">
        <v>0</v>
      </c>
      <c r="BA75" s="101">
        <v>5</v>
      </c>
      <c r="BB75" s="101">
        <v>11</v>
      </c>
      <c r="BC75" s="101">
        <v>16</v>
      </c>
      <c r="BD75" s="102">
        <v>1</v>
      </c>
      <c r="BE75" s="102">
        <v>1</v>
      </c>
      <c r="BF75" s="102">
        <v>1</v>
      </c>
      <c r="BG75" s="101">
        <v>3</v>
      </c>
      <c r="BH75" s="101">
        <v>2</v>
      </c>
      <c r="BI75" s="101">
        <v>5</v>
      </c>
      <c r="BJ75" s="102">
        <v>0.6</v>
      </c>
      <c r="BK75" s="102">
        <v>0.18181818181818182</v>
      </c>
      <c r="BL75" s="102">
        <v>0.3125</v>
      </c>
      <c r="BM75" s="101">
        <v>2</v>
      </c>
      <c r="BN75" s="101">
        <v>9</v>
      </c>
      <c r="BO75" s="101">
        <v>11</v>
      </c>
      <c r="BP75" s="102">
        <v>0.4</v>
      </c>
      <c r="BQ75" s="102">
        <v>0.81818181818181823</v>
      </c>
      <c r="BR75" s="103">
        <v>0.6875</v>
      </c>
    </row>
    <row r="76" spans="1:70" ht="11.85">
      <c r="A76" s="99" t="str">
        <f>IF(COUNTIFS(T_SEGPA[[#This Row],[Secteur]],"  *"),A75,T_SEGPA[[#This Row],[Secteur]])</f>
        <v>SEINE-SAINT-DENIS</v>
      </c>
      <c r="B76" s="99" t="str">
        <f>IF(COUNTIFS(T_SEGPA[[#This Row],[Secteur]],"    *"),B75,T_SEGPA[[#This Row],[Secteur]])</f>
        <v xml:space="preserve">   D06 - Montreuil</v>
      </c>
      <c r="C76" s="100" t="s">
        <v>660</v>
      </c>
      <c r="D76" s="100" t="s">
        <v>661</v>
      </c>
      <c r="E76" s="101">
        <v>3</v>
      </c>
      <c r="F76" s="101">
        <v>7</v>
      </c>
      <c r="G76" s="101">
        <v>10</v>
      </c>
      <c r="H76" s="101">
        <v>0</v>
      </c>
      <c r="I76" s="101">
        <v>0</v>
      </c>
      <c r="J76" s="101">
        <v>0</v>
      </c>
      <c r="K76" s="101">
        <v>0</v>
      </c>
      <c r="L76" s="101">
        <v>0</v>
      </c>
      <c r="M76" s="101">
        <v>0</v>
      </c>
      <c r="N76" s="102">
        <v>0</v>
      </c>
      <c r="O76" s="102">
        <v>0</v>
      </c>
      <c r="P76" s="102">
        <v>0</v>
      </c>
      <c r="Q76" s="101">
        <v>0</v>
      </c>
      <c r="R76" s="101">
        <v>0</v>
      </c>
      <c r="S76" s="101">
        <v>0</v>
      </c>
      <c r="T76" s="102" t="s">
        <v>92</v>
      </c>
      <c r="U76" s="102" t="s">
        <v>92</v>
      </c>
      <c r="V76" s="102" t="s">
        <v>92</v>
      </c>
      <c r="W76" s="101">
        <v>0</v>
      </c>
      <c r="X76" s="101">
        <v>0</v>
      </c>
      <c r="Y76" s="101">
        <v>0</v>
      </c>
      <c r="Z76" s="102" t="s">
        <v>92</v>
      </c>
      <c r="AA76" s="102" t="s">
        <v>92</v>
      </c>
      <c r="AB76" s="102" t="s">
        <v>92</v>
      </c>
      <c r="AC76" s="101">
        <v>0</v>
      </c>
      <c r="AD76" s="101">
        <v>0</v>
      </c>
      <c r="AE76" s="101">
        <v>0</v>
      </c>
      <c r="AF76" s="102" t="s">
        <v>92</v>
      </c>
      <c r="AG76" s="102" t="s">
        <v>92</v>
      </c>
      <c r="AH76" s="102" t="s">
        <v>92</v>
      </c>
      <c r="AI76" s="101">
        <v>0</v>
      </c>
      <c r="AJ76" s="101">
        <v>0</v>
      </c>
      <c r="AK76" s="101">
        <v>0</v>
      </c>
      <c r="AL76" s="102" t="s">
        <v>92</v>
      </c>
      <c r="AM76" s="102" t="s">
        <v>92</v>
      </c>
      <c r="AN76" s="102" t="s">
        <v>92</v>
      </c>
      <c r="AO76" s="101">
        <v>0</v>
      </c>
      <c r="AP76" s="101">
        <v>0</v>
      </c>
      <c r="AQ76" s="101">
        <v>0</v>
      </c>
      <c r="AR76" s="102">
        <v>0</v>
      </c>
      <c r="AS76" s="102">
        <v>0</v>
      </c>
      <c r="AT76" s="102">
        <v>0</v>
      </c>
      <c r="AU76" s="101">
        <v>0</v>
      </c>
      <c r="AV76" s="101">
        <v>0</v>
      </c>
      <c r="AW76" s="101">
        <v>0</v>
      </c>
      <c r="AX76" s="102" t="s">
        <v>92</v>
      </c>
      <c r="AY76" s="102" t="s">
        <v>92</v>
      </c>
      <c r="AZ76" s="102" t="s">
        <v>92</v>
      </c>
      <c r="BA76" s="101">
        <v>0</v>
      </c>
      <c r="BB76" s="101">
        <v>0</v>
      </c>
      <c r="BC76" s="101">
        <v>0</v>
      </c>
      <c r="BD76" s="102" t="s">
        <v>92</v>
      </c>
      <c r="BE76" s="102" t="s">
        <v>92</v>
      </c>
      <c r="BF76" s="102" t="s">
        <v>92</v>
      </c>
      <c r="BG76" s="101">
        <v>0</v>
      </c>
      <c r="BH76" s="101">
        <v>0</v>
      </c>
      <c r="BI76" s="101">
        <v>0</v>
      </c>
      <c r="BJ76" s="102" t="s">
        <v>92</v>
      </c>
      <c r="BK76" s="102" t="s">
        <v>92</v>
      </c>
      <c r="BL76" s="102" t="s">
        <v>92</v>
      </c>
      <c r="BM76" s="101">
        <v>0</v>
      </c>
      <c r="BN76" s="101">
        <v>0</v>
      </c>
      <c r="BO76" s="101">
        <v>0</v>
      </c>
      <c r="BP76" s="102" t="s">
        <v>92</v>
      </c>
      <c r="BQ76" s="102" t="s">
        <v>92</v>
      </c>
      <c r="BR76" s="103" t="s">
        <v>92</v>
      </c>
    </row>
    <row r="77" spans="1:70" ht="11.85">
      <c r="A77" s="99" t="str">
        <f>IF(COUNTIFS(T_SEGPA[[#This Row],[Secteur]],"  *"),A76,T_SEGPA[[#This Row],[Secteur]])</f>
        <v>SEINE-SAINT-DENIS</v>
      </c>
      <c r="B77" s="99" t="str">
        <f>IF(COUNTIFS(T_SEGPA[[#This Row],[Secteur]],"    *"),B76,T_SEGPA[[#This Row],[Secteur]])</f>
        <v xml:space="preserve">   D06 - Montreuil</v>
      </c>
      <c r="C77" s="100" t="s">
        <v>668</v>
      </c>
      <c r="D77" s="100" t="s">
        <v>669</v>
      </c>
      <c r="E77" s="101">
        <v>6</v>
      </c>
      <c r="F77" s="101">
        <v>8</v>
      </c>
      <c r="G77" s="101">
        <v>14</v>
      </c>
      <c r="H77" s="101">
        <v>0</v>
      </c>
      <c r="I77" s="101">
        <v>0</v>
      </c>
      <c r="J77" s="101">
        <v>0</v>
      </c>
      <c r="K77" s="101">
        <v>6</v>
      </c>
      <c r="L77" s="101">
        <v>8</v>
      </c>
      <c r="M77" s="101">
        <v>14</v>
      </c>
      <c r="N77" s="102">
        <v>1</v>
      </c>
      <c r="O77" s="102">
        <v>1</v>
      </c>
      <c r="P77" s="102">
        <v>1</v>
      </c>
      <c r="Q77" s="101">
        <v>0</v>
      </c>
      <c r="R77" s="101">
        <v>0</v>
      </c>
      <c r="S77" s="101">
        <v>0</v>
      </c>
      <c r="T77" s="102">
        <v>0</v>
      </c>
      <c r="U77" s="102">
        <v>0</v>
      </c>
      <c r="V77" s="102">
        <v>0</v>
      </c>
      <c r="W77" s="101">
        <v>6</v>
      </c>
      <c r="X77" s="101">
        <v>8</v>
      </c>
      <c r="Y77" s="101">
        <v>14</v>
      </c>
      <c r="Z77" s="102">
        <v>1</v>
      </c>
      <c r="AA77" s="102">
        <v>1</v>
      </c>
      <c r="AB77" s="102">
        <v>1</v>
      </c>
      <c r="AC77" s="101">
        <v>3</v>
      </c>
      <c r="AD77" s="101">
        <v>6</v>
      </c>
      <c r="AE77" s="101">
        <v>9</v>
      </c>
      <c r="AF77" s="102">
        <v>0.5</v>
      </c>
      <c r="AG77" s="102">
        <v>0.75</v>
      </c>
      <c r="AH77" s="102">
        <v>0.6428571428571429</v>
      </c>
      <c r="AI77" s="101">
        <v>3</v>
      </c>
      <c r="AJ77" s="101">
        <v>2</v>
      </c>
      <c r="AK77" s="101">
        <v>5</v>
      </c>
      <c r="AL77" s="102">
        <v>0.5</v>
      </c>
      <c r="AM77" s="102">
        <v>0.25</v>
      </c>
      <c r="AN77" s="102">
        <v>0.35714285714285715</v>
      </c>
      <c r="AO77" s="101">
        <v>0</v>
      </c>
      <c r="AP77" s="101">
        <v>0</v>
      </c>
      <c r="AQ77" s="101">
        <v>0</v>
      </c>
      <c r="AR77" s="102">
        <v>0</v>
      </c>
      <c r="AS77" s="102">
        <v>0</v>
      </c>
      <c r="AT77" s="102">
        <v>0</v>
      </c>
      <c r="AU77" s="101">
        <v>0</v>
      </c>
      <c r="AV77" s="101">
        <v>0</v>
      </c>
      <c r="AW77" s="101">
        <v>0</v>
      </c>
      <c r="AX77" s="102" t="s">
        <v>92</v>
      </c>
      <c r="AY77" s="102" t="s">
        <v>92</v>
      </c>
      <c r="AZ77" s="102" t="s">
        <v>92</v>
      </c>
      <c r="BA77" s="101">
        <v>0</v>
      </c>
      <c r="BB77" s="101">
        <v>0</v>
      </c>
      <c r="BC77" s="101">
        <v>0</v>
      </c>
      <c r="BD77" s="102" t="s">
        <v>92</v>
      </c>
      <c r="BE77" s="102" t="s">
        <v>92</v>
      </c>
      <c r="BF77" s="102" t="s">
        <v>92</v>
      </c>
      <c r="BG77" s="101">
        <v>0</v>
      </c>
      <c r="BH77" s="101">
        <v>0</v>
      </c>
      <c r="BI77" s="101">
        <v>0</v>
      </c>
      <c r="BJ77" s="102" t="s">
        <v>92</v>
      </c>
      <c r="BK77" s="102" t="s">
        <v>92</v>
      </c>
      <c r="BL77" s="102" t="s">
        <v>92</v>
      </c>
      <c r="BM77" s="101">
        <v>0</v>
      </c>
      <c r="BN77" s="101">
        <v>0</v>
      </c>
      <c r="BO77" s="101">
        <v>0</v>
      </c>
      <c r="BP77" s="102" t="s">
        <v>92</v>
      </c>
      <c r="BQ77" s="102" t="s">
        <v>92</v>
      </c>
      <c r="BR77" s="103" t="s">
        <v>92</v>
      </c>
    </row>
    <row r="78" spans="1:70" ht="11.85">
      <c r="A78" s="99" t="str">
        <f>IF(COUNTIFS(T_SEGPA[[#This Row],[Secteur]],"  *"),A77,T_SEGPA[[#This Row],[Secteur]])</f>
        <v>SEINE-SAINT-DENIS</v>
      </c>
      <c r="B78" s="99" t="str">
        <f>IF(COUNTIFS(T_SEGPA[[#This Row],[Secteur]],"    *"),B77,T_SEGPA[[#This Row],[Secteur]])</f>
        <v xml:space="preserve">   D06 - Montreuil</v>
      </c>
      <c r="C78" s="100" t="s">
        <v>676</v>
      </c>
      <c r="D78" s="100" t="s">
        <v>550</v>
      </c>
      <c r="E78" s="101">
        <v>3</v>
      </c>
      <c r="F78" s="101">
        <v>13</v>
      </c>
      <c r="G78" s="101">
        <v>16</v>
      </c>
      <c r="H78" s="101">
        <v>0</v>
      </c>
      <c r="I78" s="101">
        <v>0</v>
      </c>
      <c r="J78" s="101">
        <v>0</v>
      </c>
      <c r="K78" s="101">
        <v>3</v>
      </c>
      <c r="L78" s="101">
        <v>12</v>
      </c>
      <c r="M78" s="101">
        <v>15</v>
      </c>
      <c r="N78" s="102">
        <v>1</v>
      </c>
      <c r="O78" s="102">
        <v>0.92307692307692313</v>
      </c>
      <c r="P78" s="102">
        <v>0.9375</v>
      </c>
      <c r="Q78" s="101">
        <v>0</v>
      </c>
      <c r="R78" s="101">
        <v>0</v>
      </c>
      <c r="S78" s="101">
        <v>0</v>
      </c>
      <c r="T78" s="102">
        <v>0</v>
      </c>
      <c r="U78" s="102">
        <v>0</v>
      </c>
      <c r="V78" s="102">
        <v>0</v>
      </c>
      <c r="W78" s="101">
        <v>3</v>
      </c>
      <c r="X78" s="101">
        <v>12</v>
      </c>
      <c r="Y78" s="101">
        <v>15</v>
      </c>
      <c r="Z78" s="102">
        <v>1</v>
      </c>
      <c r="AA78" s="102">
        <v>1</v>
      </c>
      <c r="AB78" s="102">
        <v>1</v>
      </c>
      <c r="AC78" s="101">
        <v>3</v>
      </c>
      <c r="AD78" s="101">
        <v>7</v>
      </c>
      <c r="AE78" s="101">
        <v>10</v>
      </c>
      <c r="AF78" s="102">
        <v>1</v>
      </c>
      <c r="AG78" s="102">
        <v>0.58333333333333337</v>
      </c>
      <c r="AH78" s="102">
        <v>0.66666666666666663</v>
      </c>
      <c r="AI78" s="101">
        <v>0</v>
      </c>
      <c r="AJ78" s="101">
        <v>5</v>
      </c>
      <c r="AK78" s="101">
        <v>5</v>
      </c>
      <c r="AL78" s="102">
        <v>0</v>
      </c>
      <c r="AM78" s="102">
        <v>0.41666666666666669</v>
      </c>
      <c r="AN78" s="102">
        <v>0.33333333333333331</v>
      </c>
      <c r="AO78" s="101">
        <v>3</v>
      </c>
      <c r="AP78" s="101">
        <v>12</v>
      </c>
      <c r="AQ78" s="101">
        <v>15</v>
      </c>
      <c r="AR78" s="102">
        <v>1</v>
      </c>
      <c r="AS78" s="102">
        <v>0.92307692307692313</v>
      </c>
      <c r="AT78" s="102">
        <v>0.9375</v>
      </c>
      <c r="AU78" s="101">
        <v>0</v>
      </c>
      <c r="AV78" s="101">
        <v>0</v>
      </c>
      <c r="AW78" s="101">
        <v>0</v>
      </c>
      <c r="AX78" s="102">
        <v>0</v>
      </c>
      <c r="AY78" s="102">
        <v>0</v>
      </c>
      <c r="AZ78" s="102">
        <v>0</v>
      </c>
      <c r="BA78" s="101">
        <v>3</v>
      </c>
      <c r="BB78" s="101">
        <v>12</v>
      </c>
      <c r="BC78" s="101">
        <v>15</v>
      </c>
      <c r="BD78" s="102">
        <v>1</v>
      </c>
      <c r="BE78" s="102">
        <v>1</v>
      </c>
      <c r="BF78" s="102">
        <v>1</v>
      </c>
      <c r="BG78" s="101">
        <v>3</v>
      </c>
      <c r="BH78" s="101">
        <v>7</v>
      </c>
      <c r="BI78" s="101">
        <v>10</v>
      </c>
      <c r="BJ78" s="102">
        <v>1</v>
      </c>
      <c r="BK78" s="102">
        <v>0.58333333333333337</v>
      </c>
      <c r="BL78" s="102">
        <v>0.66666666666666663</v>
      </c>
      <c r="BM78" s="101">
        <v>0</v>
      </c>
      <c r="BN78" s="101">
        <v>5</v>
      </c>
      <c r="BO78" s="101">
        <v>5</v>
      </c>
      <c r="BP78" s="102">
        <v>0</v>
      </c>
      <c r="BQ78" s="102">
        <v>0.41666666666666669</v>
      </c>
      <c r="BR78" s="103">
        <v>0.33333333333333331</v>
      </c>
    </row>
    <row r="79" spans="1:70" ht="11.85">
      <c r="A79" s="99" t="str">
        <f>IF(COUNTIFS(T_SEGPA[[#This Row],[Secteur]],"  *"),A78,T_SEGPA[[#This Row],[Secteur]])</f>
        <v>SEINE-SAINT-DENIS</v>
      </c>
      <c r="B79" s="99" t="str">
        <f>IF(COUNTIFS(T_SEGPA[[#This Row],[Secteur]],"    *"),B78,T_SEGPA[[#This Row],[Secteur]])</f>
        <v xml:space="preserve">   D06 - Montreuil</v>
      </c>
      <c r="C79" s="100" t="s">
        <v>678</v>
      </c>
      <c r="D79" s="100" t="s">
        <v>347</v>
      </c>
      <c r="E79" s="101">
        <v>6</v>
      </c>
      <c r="F79" s="101">
        <v>8</v>
      </c>
      <c r="G79" s="101">
        <v>14</v>
      </c>
      <c r="H79" s="101">
        <v>0</v>
      </c>
      <c r="I79" s="101">
        <v>0</v>
      </c>
      <c r="J79" s="101">
        <v>0</v>
      </c>
      <c r="K79" s="101">
        <v>6</v>
      </c>
      <c r="L79" s="101">
        <v>8</v>
      </c>
      <c r="M79" s="101">
        <v>14</v>
      </c>
      <c r="N79" s="102">
        <v>1</v>
      </c>
      <c r="O79" s="102">
        <v>1</v>
      </c>
      <c r="P79" s="102">
        <v>1</v>
      </c>
      <c r="Q79" s="101">
        <v>0</v>
      </c>
      <c r="R79" s="101">
        <v>0</v>
      </c>
      <c r="S79" s="101">
        <v>0</v>
      </c>
      <c r="T79" s="102">
        <v>0</v>
      </c>
      <c r="U79" s="102">
        <v>0</v>
      </c>
      <c r="V79" s="102">
        <v>0</v>
      </c>
      <c r="W79" s="101">
        <v>6</v>
      </c>
      <c r="X79" s="101">
        <v>8</v>
      </c>
      <c r="Y79" s="101">
        <v>14</v>
      </c>
      <c r="Z79" s="102">
        <v>1</v>
      </c>
      <c r="AA79" s="102">
        <v>1</v>
      </c>
      <c r="AB79" s="102">
        <v>1</v>
      </c>
      <c r="AC79" s="101">
        <v>5</v>
      </c>
      <c r="AD79" s="101">
        <v>4</v>
      </c>
      <c r="AE79" s="101">
        <v>9</v>
      </c>
      <c r="AF79" s="102">
        <v>0.83333333333333337</v>
      </c>
      <c r="AG79" s="102">
        <v>0.5</v>
      </c>
      <c r="AH79" s="102">
        <v>0.6428571428571429</v>
      </c>
      <c r="AI79" s="101">
        <v>1</v>
      </c>
      <c r="AJ79" s="101">
        <v>4</v>
      </c>
      <c r="AK79" s="101">
        <v>5</v>
      </c>
      <c r="AL79" s="102">
        <v>0.16666666666666666</v>
      </c>
      <c r="AM79" s="102">
        <v>0.5</v>
      </c>
      <c r="AN79" s="102">
        <v>0.35714285714285715</v>
      </c>
      <c r="AO79" s="101">
        <v>6</v>
      </c>
      <c r="AP79" s="101">
        <v>8</v>
      </c>
      <c r="AQ79" s="101">
        <v>14</v>
      </c>
      <c r="AR79" s="102">
        <v>1</v>
      </c>
      <c r="AS79" s="102">
        <v>1</v>
      </c>
      <c r="AT79" s="102">
        <v>1</v>
      </c>
      <c r="AU79" s="101">
        <v>0</v>
      </c>
      <c r="AV79" s="101">
        <v>0</v>
      </c>
      <c r="AW79" s="101">
        <v>0</v>
      </c>
      <c r="AX79" s="102">
        <v>0</v>
      </c>
      <c r="AY79" s="102">
        <v>0</v>
      </c>
      <c r="AZ79" s="102">
        <v>0</v>
      </c>
      <c r="BA79" s="101">
        <v>6</v>
      </c>
      <c r="BB79" s="101">
        <v>8</v>
      </c>
      <c r="BC79" s="101">
        <v>14</v>
      </c>
      <c r="BD79" s="102">
        <v>1</v>
      </c>
      <c r="BE79" s="102">
        <v>1</v>
      </c>
      <c r="BF79" s="102">
        <v>1</v>
      </c>
      <c r="BG79" s="101">
        <v>5</v>
      </c>
      <c r="BH79" s="101">
        <v>4</v>
      </c>
      <c r="BI79" s="101">
        <v>9</v>
      </c>
      <c r="BJ79" s="102">
        <v>0.83333333333333337</v>
      </c>
      <c r="BK79" s="102">
        <v>0.5</v>
      </c>
      <c r="BL79" s="102">
        <v>0.6428571428571429</v>
      </c>
      <c r="BM79" s="101">
        <v>1</v>
      </c>
      <c r="BN79" s="101">
        <v>4</v>
      </c>
      <c r="BO79" s="101">
        <v>5</v>
      </c>
      <c r="BP79" s="102">
        <v>0.16666666666666666</v>
      </c>
      <c r="BQ79" s="102">
        <v>0.5</v>
      </c>
      <c r="BR79" s="103">
        <v>0.35714285714285715</v>
      </c>
    </row>
    <row r="80" spans="1:70" ht="11.85">
      <c r="A80" s="99" t="str">
        <f>IF(COUNTIFS(T_SEGPA[[#This Row],[Secteur]],"  *"),A79,T_SEGPA[[#This Row],[Secteur]])</f>
        <v>SEINE-SAINT-DENIS</v>
      </c>
      <c r="B80" s="99" t="str">
        <f>IF(COUNTIFS(T_SEGPA[[#This Row],[Secteur]],"    *"),B79,T_SEGPA[[#This Row],[Secteur]])</f>
        <v xml:space="preserve">   D07 - Le Raincy</v>
      </c>
      <c r="C80" s="100" t="s">
        <v>694</v>
      </c>
      <c r="D80" s="100" t="s">
        <v>695</v>
      </c>
      <c r="E80" s="101">
        <v>35</v>
      </c>
      <c r="F80" s="101">
        <v>41</v>
      </c>
      <c r="G80" s="101">
        <v>76</v>
      </c>
      <c r="H80" s="101">
        <v>0</v>
      </c>
      <c r="I80" s="101">
        <v>0</v>
      </c>
      <c r="J80" s="101">
        <v>0</v>
      </c>
      <c r="K80" s="101">
        <v>35</v>
      </c>
      <c r="L80" s="101">
        <v>41</v>
      </c>
      <c r="M80" s="101">
        <v>76</v>
      </c>
      <c r="N80" s="102">
        <v>1</v>
      </c>
      <c r="O80" s="102">
        <v>1</v>
      </c>
      <c r="P80" s="102">
        <v>1</v>
      </c>
      <c r="Q80" s="101">
        <v>0</v>
      </c>
      <c r="R80" s="101">
        <v>0</v>
      </c>
      <c r="S80" s="101">
        <v>0</v>
      </c>
      <c r="T80" s="102">
        <v>0</v>
      </c>
      <c r="U80" s="102">
        <v>0</v>
      </c>
      <c r="V80" s="102">
        <v>0</v>
      </c>
      <c r="W80" s="101">
        <v>35</v>
      </c>
      <c r="X80" s="101">
        <v>41</v>
      </c>
      <c r="Y80" s="101">
        <v>76</v>
      </c>
      <c r="Z80" s="102">
        <v>1</v>
      </c>
      <c r="AA80" s="102">
        <v>1</v>
      </c>
      <c r="AB80" s="102">
        <v>1</v>
      </c>
      <c r="AC80" s="101">
        <v>13</v>
      </c>
      <c r="AD80" s="101">
        <v>14</v>
      </c>
      <c r="AE80" s="101">
        <v>27</v>
      </c>
      <c r="AF80" s="102">
        <v>0.37142857142857144</v>
      </c>
      <c r="AG80" s="102">
        <v>0.34146341463414637</v>
      </c>
      <c r="AH80" s="102">
        <v>0.35526315789473684</v>
      </c>
      <c r="AI80" s="101">
        <v>22</v>
      </c>
      <c r="AJ80" s="101">
        <v>27</v>
      </c>
      <c r="AK80" s="101">
        <v>49</v>
      </c>
      <c r="AL80" s="102">
        <v>0.62857142857142856</v>
      </c>
      <c r="AM80" s="102">
        <v>0.65853658536585369</v>
      </c>
      <c r="AN80" s="102">
        <v>0.64473684210526316</v>
      </c>
      <c r="AO80" s="101">
        <v>28</v>
      </c>
      <c r="AP80" s="101">
        <v>32</v>
      </c>
      <c r="AQ80" s="101">
        <v>60</v>
      </c>
      <c r="AR80" s="102">
        <v>0.8</v>
      </c>
      <c r="AS80" s="102">
        <v>0.78048780487804881</v>
      </c>
      <c r="AT80" s="102">
        <v>0.78947368421052633</v>
      </c>
      <c r="AU80" s="101">
        <v>0</v>
      </c>
      <c r="AV80" s="101">
        <v>0</v>
      </c>
      <c r="AW80" s="101">
        <v>0</v>
      </c>
      <c r="AX80" s="102">
        <v>0</v>
      </c>
      <c r="AY80" s="102">
        <v>0</v>
      </c>
      <c r="AZ80" s="102">
        <v>0</v>
      </c>
      <c r="BA80" s="101">
        <v>28</v>
      </c>
      <c r="BB80" s="101">
        <v>32</v>
      </c>
      <c r="BC80" s="101">
        <v>60</v>
      </c>
      <c r="BD80" s="102">
        <v>1</v>
      </c>
      <c r="BE80" s="102">
        <v>1</v>
      </c>
      <c r="BF80" s="102">
        <v>1</v>
      </c>
      <c r="BG80" s="101">
        <v>8</v>
      </c>
      <c r="BH80" s="101">
        <v>10</v>
      </c>
      <c r="BI80" s="101">
        <v>18</v>
      </c>
      <c r="BJ80" s="102">
        <v>0.2857142857142857</v>
      </c>
      <c r="BK80" s="102">
        <v>0.3125</v>
      </c>
      <c r="BL80" s="102">
        <v>0.3</v>
      </c>
      <c r="BM80" s="101">
        <v>20</v>
      </c>
      <c r="BN80" s="101">
        <v>22</v>
      </c>
      <c r="BO80" s="101">
        <v>42</v>
      </c>
      <c r="BP80" s="102">
        <v>0.7142857142857143</v>
      </c>
      <c r="BQ80" s="102">
        <v>0.6875</v>
      </c>
      <c r="BR80" s="103">
        <v>0.7</v>
      </c>
    </row>
    <row r="81" spans="1:70" ht="11.85">
      <c r="A81" s="99" t="str">
        <f>IF(COUNTIFS(T_SEGPA[[#This Row],[Secteur]],"  *"),A80,T_SEGPA[[#This Row],[Secteur]])</f>
        <v>SEINE-SAINT-DENIS</v>
      </c>
      <c r="B81" s="99" t="str">
        <f>IF(COUNTIFS(T_SEGPA[[#This Row],[Secteur]],"    *"),B80,T_SEGPA[[#This Row],[Secteur]])</f>
        <v xml:space="preserve">   D07 - Le Raincy</v>
      </c>
      <c r="C81" s="100" t="s">
        <v>705</v>
      </c>
      <c r="D81" s="100" t="s">
        <v>706</v>
      </c>
      <c r="E81" s="101">
        <v>7</v>
      </c>
      <c r="F81" s="101">
        <v>9</v>
      </c>
      <c r="G81" s="101">
        <v>16</v>
      </c>
      <c r="H81" s="101">
        <v>0</v>
      </c>
      <c r="I81" s="101">
        <v>0</v>
      </c>
      <c r="J81" s="101">
        <v>0</v>
      </c>
      <c r="K81" s="101">
        <v>7</v>
      </c>
      <c r="L81" s="101">
        <v>9</v>
      </c>
      <c r="M81" s="101">
        <v>16</v>
      </c>
      <c r="N81" s="102">
        <v>1</v>
      </c>
      <c r="O81" s="102">
        <v>1</v>
      </c>
      <c r="P81" s="102">
        <v>1</v>
      </c>
      <c r="Q81" s="101">
        <v>0</v>
      </c>
      <c r="R81" s="101">
        <v>0</v>
      </c>
      <c r="S81" s="101">
        <v>0</v>
      </c>
      <c r="T81" s="102">
        <v>0</v>
      </c>
      <c r="U81" s="102">
        <v>0</v>
      </c>
      <c r="V81" s="102">
        <v>0</v>
      </c>
      <c r="W81" s="101">
        <v>7</v>
      </c>
      <c r="X81" s="101">
        <v>9</v>
      </c>
      <c r="Y81" s="101">
        <v>16</v>
      </c>
      <c r="Z81" s="102">
        <v>1</v>
      </c>
      <c r="AA81" s="102">
        <v>1</v>
      </c>
      <c r="AB81" s="102">
        <v>1</v>
      </c>
      <c r="AC81" s="101">
        <v>1</v>
      </c>
      <c r="AD81" s="101">
        <v>5</v>
      </c>
      <c r="AE81" s="101">
        <v>6</v>
      </c>
      <c r="AF81" s="102">
        <v>0.14285714285714285</v>
      </c>
      <c r="AG81" s="102">
        <v>0.55555555555555558</v>
      </c>
      <c r="AH81" s="102">
        <v>0.375</v>
      </c>
      <c r="AI81" s="101">
        <v>6</v>
      </c>
      <c r="AJ81" s="101">
        <v>4</v>
      </c>
      <c r="AK81" s="101">
        <v>10</v>
      </c>
      <c r="AL81" s="102">
        <v>0.8571428571428571</v>
      </c>
      <c r="AM81" s="102">
        <v>0.44444444444444442</v>
      </c>
      <c r="AN81" s="102">
        <v>0.625</v>
      </c>
      <c r="AO81" s="101">
        <v>7</v>
      </c>
      <c r="AP81" s="101">
        <v>9</v>
      </c>
      <c r="AQ81" s="101">
        <v>16</v>
      </c>
      <c r="AR81" s="102">
        <v>1</v>
      </c>
      <c r="AS81" s="102">
        <v>1</v>
      </c>
      <c r="AT81" s="102">
        <v>1</v>
      </c>
      <c r="AU81" s="101">
        <v>0</v>
      </c>
      <c r="AV81" s="101">
        <v>0</v>
      </c>
      <c r="AW81" s="101">
        <v>0</v>
      </c>
      <c r="AX81" s="102">
        <v>0</v>
      </c>
      <c r="AY81" s="102">
        <v>0</v>
      </c>
      <c r="AZ81" s="102">
        <v>0</v>
      </c>
      <c r="BA81" s="101">
        <v>7</v>
      </c>
      <c r="BB81" s="101">
        <v>9</v>
      </c>
      <c r="BC81" s="101">
        <v>16</v>
      </c>
      <c r="BD81" s="102">
        <v>1</v>
      </c>
      <c r="BE81" s="102">
        <v>1</v>
      </c>
      <c r="BF81" s="102">
        <v>1</v>
      </c>
      <c r="BG81" s="101">
        <v>1</v>
      </c>
      <c r="BH81" s="101">
        <v>4</v>
      </c>
      <c r="BI81" s="101">
        <v>5</v>
      </c>
      <c r="BJ81" s="102">
        <v>0.14285714285714285</v>
      </c>
      <c r="BK81" s="102">
        <v>0.44444444444444442</v>
      </c>
      <c r="BL81" s="102">
        <v>0.3125</v>
      </c>
      <c r="BM81" s="101">
        <v>6</v>
      </c>
      <c r="BN81" s="101">
        <v>5</v>
      </c>
      <c r="BO81" s="101">
        <v>11</v>
      </c>
      <c r="BP81" s="102">
        <v>0.8571428571428571</v>
      </c>
      <c r="BQ81" s="102">
        <v>0.55555555555555558</v>
      </c>
      <c r="BR81" s="103">
        <v>0.6875</v>
      </c>
    </row>
    <row r="82" spans="1:70" ht="11.85">
      <c r="A82" s="99" t="str">
        <f>IF(COUNTIFS(T_SEGPA[[#This Row],[Secteur]],"  *"),A81,T_SEGPA[[#This Row],[Secteur]])</f>
        <v>SEINE-SAINT-DENIS</v>
      </c>
      <c r="B82" s="99" t="str">
        <f>IF(COUNTIFS(T_SEGPA[[#This Row],[Secteur]],"    *"),B81,T_SEGPA[[#This Row],[Secteur]])</f>
        <v xml:space="preserve">   D07 - Le Raincy</v>
      </c>
      <c r="C82" s="100" t="s">
        <v>711</v>
      </c>
      <c r="D82" s="100" t="s">
        <v>341</v>
      </c>
      <c r="E82" s="101">
        <v>14</v>
      </c>
      <c r="F82" s="101">
        <v>15</v>
      </c>
      <c r="G82" s="101">
        <v>29</v>
      </c>
      <c r="H82" s="101">
        <v>0</v>
      </c>
      <c r="I82" s="101">
        <v>0</v>
      </c>
      <c r="J82" s="101">
        <v>0</v>
      </c>
      <c r="K82" s="101">
        <v>14</v>
      </c>
      <c r="L82" s="101">
        <v>15</v>
      </c>
      <c r="M82" s="101">
        <v>29</v>
      </c>
      <c r="N82" s="102">
        <v>1</v>
      </c>
      <c r="O82" s="102">
        <v>1</v>
      </c>
      <c r="P82" s="102">
        <v>1</v>
      </c>
      <c r="Q82" s="101">
        <v>0</v>
      </c>
      <c r="R82" s="101">
        <v>0</v>
      </c>
      <c r="S82" s="101">
        <v>0</v>
      </c>
      <c r="T82" s="102">
        <v>0</v>
      </c>
      <c r="U82" s="102">
        <v>0</v>
      </c>
      <c r="V82" s="102">
        <v>0</v>
      </c>
      <c r="W82" s="101">
        <v>14</v>
      </c>
      <c r="X82" s="101">
        <v>15</v>
      </c>
      <c r="Y82" s="101">
        <v>29</v>
      </c>
      <c r="Z82" s="102">
        <v>1</v>
      </c>
      <c r="AA82" s="102">
        <v>1</v>
      </c>
      <c r="AB82" s="102">
        <v>1</v>
      </c>
      <c r="AC82" s="101">
        <v>5</v>
      </c>
      <c r="AD82" s="101">
        <v>3</v>
      </c>
      <c r="AE82" s="101">
        <v>8</v>
      </c>
      <c r="AF82" s="102">
        <v>0.35714285714285715</v>
      </c>
      <c r="AG82" s="102">
        <v>0.2</v>
      </c>
      <c r="AH82" s="102">
        <v>0.27586206896551724</v>
      </c>
      <c r="AI82" s="101">
        <v>9</v>
      </c>
      <c r="AJ82" s="101">
        <v>12</v>
      </c>
      <c r="AK82" s="101">
        <v>21</v>
      </c>
      <c r="AL82" s="102">
        <v>0.6428571428571429</v>
      </c>
      <c r="AM82" s="102">
        <v>0.8</v>
      </c>
      <c r="AN82" s="102">
        <v>0.72413793103448276</v>
      </c>
      <c r="AO82" s="101">
        <v>14</v>
      </c>
      <c r="AP82" s="101">
        <v>15</v>
      </c>
      <c r="AQ82" s="101">
        <v>29</v>
      </c>
      <c r="AR82" s="102">
        <v>1</v>
      </c>
      <c r="AS82" s="102">
        <v>1</v>
      </c>
      <c r="AT82" s="102">
        <v>1</v>
      </c>
      <c r="AU82" s="101">
        <v>0</v>
      </c>
      <c r="AV82" s="101">
        <v>0</v>
      </c>
      <c r="AW82" s="101">
        <v>0</v>
      </c>
      <c r="AX82" s="102">
        <v>0</v>
      </c>
      <c r="AY82" s="102">
        <v>0</v>
      </c>
      <c r="AZ82" s="102">
        <v>0</v>
      </c>
      <c r="BA82" s="101">
        <v>14</v>
      </c>
      <c r="BB82" s="101">
        <v>15</v>
      </c>
      <c r="BC82" s="101">
        <v>29</v>
      </c>
      <c r="BD82" s="102">
        <v>1</v>
      </c>
      <c r="BE82" s="102">
        <v>1</v>
      </c>
      <c r="BF82" s="102">
        <v>1</v>
      </c>
      <c r="BG82" s="101">
        <v>5</v>
      </c>
      <c r="BH82" s="101">
        <v>3</v>
      </c>
      <c r="BI82" s="101">
        <v>8</v>
      </c>
      <c r="BJ82" s="102">
        <v>0.35714285714285715</v>
      </c>
      <c r="BK82" s="102">
        <v>0.2</v>
      </c>
      <c r="BL82" s="102">
        <v>0.27586206896551724</v>
      </c>
      <c r="BM82" s="101">
        <v>9</v>
      </c>
      <c r="BN82" s="101">
        <v>12</v>
      </c>
      <c r="BO82" s="101">
        <v>21</v>
      </c>
      <c r="BP82" s="102">
        <v>0.6428571428571429</v>
      </c>
      <c r="BQ82" s="102">
        <v>0.8</v>
      </c>
      <c r="BR82" s="103">
        <v>0.72413793103448276</v>
      </c>
    </row>
    <row r="83" spans="1:70" ht="11.85">
      <c r="A83" s="99" t="str">
        <f>IF(COUNTIFS(T_SEGPA[[#This Row],[Secteur]],"  *"),A82,T_SEGPA[[#This Row],[Secteur]])</f>
        <v>SEINE-SAINT-DENIS</v>
      </c>
      <c r="B83" s="99" t="str">
        <f>IF(COUNTIFS(T_SEGPA[[#This Row],[Secteur]],"    *"),B82,T_SEGPA[[#This Row],[Secteur]])</f>
        <v xml:space="preserve">   D07 - Le Raincy</v>
      </c>
      <c r="C83" s="100" t="s">
        <v>713</v>
      </c>
      <c r="D83" s="100" t="s">
        <v>714</v>
      </c>
      <c r="E83" s="101">
        <v>7</v>
      </c>
      <c r="F83" s="101">
        <v>8</v>
      </c>
      <c r="G83" s="101">
        <v>15</v>
      </c>
      <c r="H83" s="101">
        <v>0</v>
      </c>
      <c r="I83" s="101">
        <v>0</v>
      </c>
      <c r="J83" s="101">
        <v>0</v>
      </c>
      <c r="K83" s="101">
        <v>7</v>
      </c>
      <c r="L83" s="101">
        <v>8</v>
      </c>
      <c r="M83" s="101">
        <v>15</v>
      </c>
      <c r="N83" s="102">
        <v>1</v>
      </c>
      <c r="O83" s="102">
        <v>1</v>
      </c>
      <c r="P83" s="102">
        <v>1</v>
      </c>
      <c r="Q83" s="101">
        <v>0</v>
      </c>
      <c r="R83" s="101">
        <v>0</v>
      </c>
      <c r="S83" s="101">
        <v>0</v>
      </c>
      <c r="T83" s="102">
        <v>0</v>
      </c>
      <c r="U83" s="102">
        <v>0</v>
      </c>
      <c r="V83" s="102">
        <v>0</v>
      </c>
      <c r="W83" s="101">
        <v>7</v>
      </c>
      <c r="X83" s="101">
        <v>8</v>
      </c>
      <c r="Y83" s="101">
        <v>15</v>
      </c>
      <c r="Z83" s="102">
        <v>1</v>
      </c>
      <c r="AA83" s="102">
        <v>1</v>
      </c>
      <c r="AB83" s="102">
        <v>1</v>
      </c>
      <c r="AC83" s="101">
        <v>3</v>
      </c>
      <c r="AD83" s="101">
        <v>4</v>
      </c>
      <c r="AE83" s="101">
        <v>7</v>
      </c>
      <c r="AF83" s="102">
        <v>0.42857142857142855</v>
      </c>
      <c r="AG83" s="102">
        <v>0.5</v>
      </c>
      <c r="AH83" s="102">
        <v>0.46666666666666667</v>
      </c>
      <c r="AI83" s="101">
        <v>4</v>
      </c>
      <c r="AJ83" s="101">
        <v>4</v>
      </c>
      <c r="AK83" s="101">
        <v>8</v>
      </c>
      <c r="AL83" s="102">
        <v>0.5714285714285714</v>
      </c>
      <c r="AM83" s="102">
        <v>0.5</v>
      </c>
      <c r="AN83" s="102">
        <v>0.53333333333333333</v>
      </c>
      <c r="AO83" s="101">
        <v>7</v>
      </c>
      <c r="AP83" s="101">
        <v>8</v>
      </c>
      <c r="AQ83" s="101">
        <v>15</v>
      </c>
      <c r="AR83" s="102">
        <v>1</v>
      </c>
      <c r="AS83" s="102">
        <v>1</v>
      </c>
      <c r="AT83" s="102">
        <v>1</v>
      </c>
      <c r="AU83" s="101">
        <v>0</v>
      </c>
      <c r="AV83" s="101">
        <v>0</v>
      </c>
      <c r="AW83" s="101">
        <v>0</v>
      </c>
      <c r="AX83" s="102">
        <v>0</v>
      </c>
      <c r="AY83" s="102">
        <v>0</v>
      </c>
      <c r="AZ83" s="102">
        <v>0</v>
      </c>
      <c r="BA83" s="101">
        <v>7</v>
      </c>
      <c r="BB83" s="101">
        <v>8</v>
      </c>
      <c r="BC83" s="101">
        <v>15</v>
      </c>
      <c r="BD83" s="102">
        <v>1</v>
      </c>
      <c r="BE83" s="102">
        <v>1</v>
      </c>
      <c r="BF83" s="102">
        <v>1</v>
      </c>
      <c r="BG83" s="101">
        <v>2</v>
      </c>
      <c r="BH83" s="101">
        <v>3</v>
      </c>
      <c r="BI83" s="101">
        <v>5</v>
      </c>
      <c r="BJ83" s="102">
        <v>0.2857142857142857</v>
      </c>
      <c r="BK83" s="102">
        <v>0.375</v>
      </c>
      <c r="BL83" s="102">
        <v>0.33333333333333331</v>
      </c>
      <c r="BM83" s="101">
        <v>5</v>
      </c>
      <c r="BN83" s="101">
        <v>5</v>
      </c>
      <c r="BO83" s="101">
        <v>10</v>
      </c>
      <c r="BP83" s="102">
        <v>0.7142857142857143</v>
      </c>
      <c r="BQ83" s="102">
        <v>0.625</v>
      </c>
      <c r="BR83" s="103">
        <v>0.66666666666666663</v>
      </c>
    </row>
    <row r="84" spans="1:70" ht="11.85">
      <c r="A84" s="99" t="str">
        <f>IF(COUNTIFS(T_SEGPA[[#This Row],[Secteur]],"  *"),A83,T_SEGPA[[#This Row],[Secteur]])</f>
        <v>SEINE-SAINT-DENIS</v>
      </c>
      <c r="B84" s="99" t="str">
        <f>IF(COUNTIFS(T_SEGPA[[#This Row],[Secteur]],"    *"),B83,T_SEGPA[[#This Row],[Secteur]])</f>
        <v xml:space="preserve">   D07 - Le Raincy</v>
      </c>
      <c r="C84" s="100" t="s">
        <v>715</v>
      </c>
      <c r="D84" s="100" t="s">
        <v>370</v>
      </c>
      <c r="E84" s="101">
        <v>7</v>
      </c>
      <c r="F84" s="101">
        <v>9</v>
      </c>
      <c r="G84" s="101">
        <v>16</v>
      </c>
      <c r="H84" s="101">
        <v>0</v>
      </c>
      <c r="I84" s="101">
        <v>0</v>
      </c>
      <c r="J84" s="101">
        <v>0</v>
      </c>
      <c r="K84" s="101">
        <v>7</v>
      </c>
      <c r="L84" s="101">
        <v>9</v>
      </c>
      <c r="M84" s="101">
        <v>16</v>
      </c>
      <c r="N84" s="102">
        <v>1</v>
      </c>
      <c r="O84" s="102">
        <v>1</v>
      </c>
      <c r="P84" s="102">
        <v>1</v>
      </c>
      <c r="Q84" s="101">
        <v>0</v>
      </c>
      <c r="R84" s="101">
        <v>0</v>
      </c>
      <c r="S84" s="101">
        <v>0</v>
      </c>
      <c r="T84" s="102">
        <v>0</v>
      </c>
      <c r="U84" s="102">
        <v>0</v>
      </c>
      <c r="V84" s="102">
        <v>0</v>
      </c>
      <c r="W84" s="101">
        <v>7</v>
      </c>
      <c r="X84" s="101">
        <v>9</v>
      </c>
      <c r="Y84" s="101">
        <v>16</v>
      </c>
      <c r="Z84" s="102">
        <v>1</v>
      </c>
      <c r="AA84" s="102">
        <v>1</v>
      </c>
      <c r="AB84" s="102">
        <v>1</v>
      </c>
      <c r="AC84" s="101">
        <v>4</v>
      </c>
      <c r="AD84" s="101">
        <v>2</v>
      </c>
      <c r="AE84" s="101">
        <v>6</v>
      </c>
      <c r="AF84" s="102">
        <v>0.5714285714285714</v>
      </c>
      <c r="AG84" s="102">
        <v>0.22222222222222221</v>
      </c>
      <c r="AH84" s="102">
        <v>0.375</v>
      </c>
      <c r="AI84" s="101">
        <v>3</v>
      </c>
      <c r="AJ84" s="101">
        <v>7</v>
      </c>
      <c r="AK84" s="101">
        <v>10</v>
      </c>
      <c r="AL84" s="102">
        <v>0.42857142857142855</v>
      </c>
      <c r="AM84" s="102">
        <v>0.77777777777777779</v>
      </c>
      <c r="AN84" s="102">
        <v>0.625</v>
      </c>
      <c r="AO84" s="101">
        <v>0</v>
      </c>
      <c r="AP84" s="101">
        <v>0</v>
      </c>
      <c r="AQ84" s="101">
        <v>0</v>
      </c>
      <c r="AR84" s="102">
        <v>0</v>
      </c>
      <c r="AS84" s="102">
        <v>0</v>
      </c>
      <c r="AT84" s="102">
        <v>0</v>
      </c>
      <c r="AU84" s="101">
        <v>0</v>
      </c>
      <c r="AV84" s="101">
        <v>0</v>
      </c>
      <c r="AW84" s="101">
        <v>0</v>
      </c>
      <c r="AX84" s="102" t="s">
        <v>92</v>
      </c>
      <c r="AY84" s="102" t="s">
        <v>92</v>
      </c>
      <c r="AZ84" s="102" t="s">
        <v>92</v>
      </c>
      <c r="BA84" s="101">
        <v>0</v>
      </c>
      <c r="BB84" s="101">
        <v>0</v>
      </c>
      <c r="BC84" s="101">
        <v>0</v>
      </c>
      <c r="BD84" s="102" t="s">
        <v>92</v>
      </c>
      <c r="BE84" s="102" t="s">
        <v>92</v>
      </c>
      <c r="BF84" s="102" t="s">
        <v>92</v>
      </c>
      <c r="BG84" s="101">
        <v>0</v>
      </c>
      <c r="BH84" s="101">
        <v>0</v>
      </c>
      <c r="BI84" s="101">
        <v>0</v>
      </c>
      <c r="BJ84" s="102" t="s">
        <v>92</v>
      </c>
      <c r="BK84" s="102" t="s">
        <v>92</v>
      </c>
      <c r="BL84" s="102" t="s">
        <v>92</v>
      </c>
      <c r="BM84" s="101">
        <v>0</v>
      </c>
      <c r="BN84" s="101">
        <v>0</v>
      </c>
      <c r="BO84" s="101">
        <v>0</v>
      </c>
      <c r="BP84" s="102" t="s">
        <v>92</v>
      </c>
      <c r="BQ84" s="102" t="s">
        <v>92</v>
      </c>
      <c r="BR84" s="103" t="s">
        <v>92</v>
      </c>
    </row>
    <row r="85" spans="1:70" ht="11.85">
      <c r="A85" s="99" t="str">
        <f>IF(COUNTIFS(T_SEGPA[[#This Row],[Secteur]],"  *"),A84,T_SEGPA[[#This Row],[Secteur]])</f>
        <v>SEINE-SAINT-DENIS</v>
      </c>
      <c r="B85" s="99" t="str">
        <f>IF(COUNTIFS(T_SEGPA[[#This Row],[Secteur]],"    *"),B84,T_SEGPA[[#This Row],[Secteur]])</f>
        <v xml:space="preserve">   D08 - Noisy-Le-Grand</v>
      </c>
      <c r="C85" s="100" t="s">
        <v>729</v>
      </c>
      <c r="D85" s="100" t="s">
        <v>730</v>
      </c>
      <c r="E85" s="101">
        <v>22</v>
      </c>
      <c r="F85" s="101">
        <v>41</v>
      </c>
      <c r="G85" s="101">
        <v>63</v>
      </c>
      <c r="H85" s="101">
        <v>0</v>
      </c>
      <c r="I85" s="101">
        <v>0</v>
      </c>
      <c r="J85" s="101">
        <v>0</v>
      </c>
      <c r="K85" s="101">
        <v>22</v>
      </c>
      <c r="L85" s="101">
        <v>41</v>
      </c>
      <c r="M85" s="101">
        <v>63</v>
      </c>
      <c r="N85" s="102">
        <v>1</v>
      </c>
      <c r="O85" s="102">
        <v>1</v>
      </c>
      <c r="P85" s="102">
        <v>1</v>
      </c>
      <c r="Q85" s="101">
        <v>0</v>
      </c>
      <c r="R85" s="101">
        <v>0</v>
      </c>
      <c r="S85" s="101">
        <v>0</v>
      </c>
      <c r="T85" s="102">
        <v>0</v>
      </c>
      <c r="U85" s="102">
        <v>0</v>
      </c>
      <c r="V85" s="102">
        <v>0</v>
      </c>
      <c r="W85" s="101">
        <v>22</v>
      </c>
      <c r="X85" s="101">
        <v>41</v>
      </c>
      <c r="Y85" s="101">
        <v>63</v>
      </c>
      <c r="Z85" s="102">
        <v>1</v>
      </c>
      <c r="AA85" s="102">
        <v>1</v>
      </c>
      <c r="AB85" s="102">
        <v>1</v>
      </c>
      <c r="AC85" s="101">
        <v>8</v>
      </c>
      <c r="AD85" s="101">
        <v>11</v>
      </c>
      <c r="AE85" s="101">
        <v>19</v>
      </c>
      <c r="AF85" s="102">
        <v>0.36363636363636365</v>
      </c>
      <c r="AG85" s="102">
        <v>0.26829268292682928</v>
      </c>
      <c r="AH85" s="102">
        <v>0.30158730158730157</v>
      </c>
      <c r="AI85" s="101">
        <v>14</v>
      </c>
      <c r="AJ85" s="101">
        <v>30</v>
      </c>
      <c r="AK85" s="101">
        <v>44</v>
      </c>
      <c r="AL85" s="102">
        <v>0.63636363636363635</v>
      </c>
      <c r="AM85" s="102">
        <v>0.73170731707317072</v>
      </c>
      <c r="AN85" s="102">
        <v>0.69841269841269837</v>
      </c>
      <c r="AO85" s="101">
        <v>22</v>
      </c>
      <c r="AP85" s="101">
        <v>41</v>
      </c>
      <c r="AQ85" s="101">
        <v>63</v>
      </c>
      <c r="AR85" s="102">
        <v>1</v>
      </c>
      <c r="AS85" s="102">
        <v>1</v>
      </c>
      <c r="AT85" s="102">
        <v>1</v>
      </c>
      <c r="AU85" s="101">
        <v>0</v>
      </c>
      <c r="AV85" s="101">
        <v>0</v>
      </c>
      <c r="AW85" s="101">
        <v>0</v>
      </c>
      <c r="AX85" s="102">
        <v>0</v>
      </c>
      <c r="AY85" s="102">
        <v>0</v>
      </c>
      <c r="AZ85" s="102">
        <v>0</v>
      </c>
      <c r="BA85" s="101">
        <v>22</v>
      </c>
      <c r="BB85" s="101">
        <v>41</v>
      </c>
      <c r="BC85" s="101">
        <v>63</v>
      </c>
      <c r="BD85" s="102">
        <v>1</v>
      </c>
      <c r="BE85" s="102">
        <v>1</v>
      </c>
      <c r="BF85" s="102">
        <v>1</v>
      </c>
      <c r="BG85" s="101">
        <v>8</v>
      </c>
      <c r="BH85" s="101">
        <v>11</v>
      </c>
      <c r="BI85" s="101">
        <v>19</v>
      </c>
      <c r="BJ85" s="102">
        <v>0.36363636363636365</v>
      </c>
      <c r="BK85" s="102">
        <v>0.26829268292682928</v>
      </c>
      <c r="BL85" s="102">
        <v>0.30158730158730157</v>
      </c>
      <c r="BM85" s="101">
        <v>14</v>
      </c>
      <c r="BN85" s="101">
        <v>30</v>
      </c>
      <c r="BO85" s="101">
        <v>44</v>
      </c>
      <c r="BP85" s="102">
        <v>0.63636363636363635</v>
      </c>
      <c r="BQ85" s="102">
        <v>0.73170731707317072</v>
      </c>
      <c r="BR85" s="103">
        <v>0.69841269841269837</v>
      </c>
    </row>
    <row r="86" spans="1:70" ht="11.85">
      <c r="A86" s="99" t="str">
        <f>IF(COUNTIFS(T_SEGPA[[#This Row],[Secteur]],"  *"),A85,T_SEGPA[[#This Row],[Secteur]])</f>
        <v>SEINE-SAINT-DENIS</v>
      </c>
      <c r="B86" s="99" t="str">
        <f>IF(COUNTIFS(T_SEGPA[[#This Row],[Secteur]],"    *"),B85,T_SEGPA[[#This Row],[Secteur]])</f>
        <v xml:space="preserve">   D08 - Noisy-Le-Grand</v>
      </c>
      <c r="C86" s="100" t="s">
        <v>736</v>
      </c>
      <c r="D86" s="100" t="s">
        <v>489</v>
      </c>
      <c r="E86" s="101">
        <v>5</v>
      </c>
      <c r="F86" s="101">
        <v>11</v>
      </c>
      <c r="G86" s="101">
        <v>16</v>
      </c>
      <c r="H86" s="101">
        <v>0</v>
      </c>
      <c r="I86" s="101">
        <v>0</v>
      </c>
      <c r="J86" s="101">
        <v>0</v>
      </c>
      <c r="K86" s="101">
        <v>5</v>
      </c>
      <c r="L86" s="101">
        <v>11</v>
      </c>
      <c r="M86" s="101">
        <v>16</v>
      </c>
      <c r="N86" s="102">
        <v>1</v>
      </c>
      <c r="O86" s="102">
        <v>1</v>
      </c>
      <c r="P86" s="102">
        <v>1</v>
      </c>
      <c r="Q86" s="101">
        <v>0</v>
      </c>
      <c r="R86" s="101">
        <v>0</v>
      </c>
      <c r="S86" s="101">
        <v>0</v>
      </c>
      <c r="T86" s="102">
        <v>0</v>
      </c>
      <c r="U86" s="102">
        <v>0</v>
      </c>
      <c r="V86" s="102">
        <v>0</v>
      </c>
      <c r="W86" s="101">
        <v>5</v>
      </c>
      <c r="X86" s="101">
        <v>11</v>
      </c>
      <c r="Y86" s="101">
        <v>16</v>
      </c>
      <c r="Z86" s="102">
        <v>1</v>
      </c>
      <c r="AA86" s="102">
        <v>1</v>
      </c>
      <c r="AB86" s="102">
        <v>1</v>
      </c>
      <c r="AC86" s="101">
        <v>1</v>
      </c>
      <c r="AD86" s="101">
        <v>7</v>
      </c>
      <c r="AE86" s="101">
        <v>8</v>
      </c>
      <c r="AF86" s="102">
        <v>0.2</v>
      </c>
      <c r="AG86" s="102">
        <v>0.63636363636363635</v>
      </c>
      <c r="AH86" s="102">
        <v>0.5</v>
      </c>
      <c r="AI86" s="101">
        <v>4</v>
      </c>
      <c r="AJ86" s="101">
        <v>4</v>
      </c>
      <c r="AK86" s="101">
        <v>8</v>
      </c>
      <c r="AL86" s="102">
        <v>0.8</v>
      </c>
      <c r="AM86" s="102">
        <v>0.36363636363636365</v>
      </c>
      <c r="AN86" s="102">
        <v>0.5</v>
      </c>
      <c r="AO86" s="101">
        <v>5</v>
      </c>
      <c r="AP86" s="101">
        <v>11</v>
      </c>
      <c r="AQ86" s="101">
        <v>16</v>
      </c>
      <c r="AR86" s="102">
        <v>1</v>
      </c>
      <c r="AS86" s="102">
        <v>1</v>
      </c>
      <c r="AT86" s="102">
        <v>1</v>
      </c>
      <c r="AU86" s="101">
        <v>0</v>
      </c>
      <c r="AV86" s="101">
        <v>0</v>
      </c>
      <c r="AW86" s="101">
        <v>0</v>
      </c>
      <c r="AX86" s="102">
        <v>0</v>
      </c>
      <c r="AY86" s="102">
        <v>0</v>
      </c>
      <c r="AZ86" s="102">
        <v>0</v>
      </c>
      <c r="BA86" s="101">
        <v>5</v>
      </c>
      <c r="BB86" s="101">
        <v>11</v>
      </c>
      <c r="BC86" s="101">
        <v>16</v>
      </c>
      <c r="BD86" s="102">
        <v>1</v>
      </c>
      <c r="BE86" s="102">
        <v>1</v>
      </c>
      <c r="BF86" s="102">
        <v>1</v>
      </c>
      <c r="BG86" s="101">
        <v>1</v>
      </c>
      <c r="BH86" s="101">
        <v>7</v>
      </c>
      <c r="BI86" s="101">
        <v>8</v>
      </c>
      <c r="BJ86" s="102">
        <v>0.2</v>
      </c>
      <c r="BK86" s="102">
        <v>0.63636363636363635</v>
      </c>
      <c r="BL86" s="102">
        <v>0.5</v>
      </c>
      <c r="BM86" s="101">
        <v>4</v>
      </c>
      <c r="BN86" s="101">
        <v>4</v>
      </c>
      <c r="BO86" s="101">
        <v>8</v>
      </c>
      <c r="BP86" s="102">
        <v>0.8</v>
      </c>
      <c r="BQ86" s="102">
        <v>0.36363636363636365</v>
      </c>
      <c r="BR86" s="103">
        <v>0.5</v>
      </c>
    </row>
    <row r="87" spans="1:70" ht="11.85">
      <c r="A87" s="99" t="str">
        <f>IF(COUNTIFS(T_SEGPA[[#This Row],[Secteur]],"  *"),A86,T_SEGPA[[#This Row],[Secteur]])</f>
        <v>SEINE-SAINT-DENIS</v>
      </c>
      <c r="B87" s="99" t="str">
        <f>IF(COUNTIFS(T_SEGPA[[#This Row],[Secteur]],"    *"),B86,T_SEGPA[[#This Row],[Secteur]])</f>
        <v xml:space="preserve">   D08 - Noisy-Le-Grand</v>
      </c>
      <c r="C87" s="100" t="s">
        <v>739</v>
      </c>
      <c r="D87" s="100" t="s">
        <v>740</v>
      </c>
      <c r="E87" s="101">
        <v>4</v>
      </c>
      <c r="F87" s="101">
        <v>11</v>
      </c>
      <c r="G87" s="101">
        <v>15</v>
      </c>
      <c r="H87" s="101">
        <v>0</v>
      </c>
      <c r="I87" s="101">
        <v>0</v>
      </c>
      <c r="J87" s="101">
        <v>0</v>
      </c>
      <c r="K87" s="101">
        <v>4</v>
      </c>
      <c r="L87" s="101">
        <v>11</v>
      </c>
      <c r="M87" s="101">
        <v>15</v>
      </c>
      <c r="N87" s="102">
        <v>1</v>
      </c>
      <c r="O87" s="102">
        <v>1</v>
      </c>
      <c r="P87" s="102">
        <v>1</v>
      </c>
      <c r="Q87" s="101">
        <v>0</v>
      </c>
      <c r="R87" s="101">
        <v>0</v>
      </c>
      <c r="S87" s="101">
        <v>0</v>
      </c>
      <c r="T87" s="102">
        <v>0</v>
      </c>
      <c r="U87" s="102">
        <v>0</v>
      </c>
      <c r="V87" s="102">
        <v>0</v>
      </c>
      <c r="W87" s="101">
        <v>4</v>
      </c>
      <c r="X87" s="101">
        <v>11</v>
      </c>
      <c r="Y87" s="101">
        <v>15</v>
      </c>
      <c r="Z87" s="102">
        <v>1</v>
      </c>
      <c r="AA87" s="102">
        <v>1</v>
      </c>
      <c r="AB87" s="102">
        <v>1</v>
      </c>
      <c r="AC87" s="101">
        <v>1</v>
      </c>
      <c r="AD87" s="101">
        <v>0</v>
      </c>
      <c r="AE87" s="101">
        <v>1</v>
      </c>
      <c r="AF87" s="102">
        <v>0.25</v>
      </c>
      <c r="AG87" s="102">
        <v>0</v>
      </c>
      <c r="AH87" s="102">
        <v>6.6666666666666666E-2</v>
      </c>
      <c r="AI87" s="101">
        <v>3</v>
      </c>
      <c r="AJ87" s="101">
        <v>11</v>
      </c>
      <c r="AK87" s="101">
        <v>14</v>
      </c>
      <c r="AL87" s="102">
        <v>0.75</v>
      </c>
      <c r="AM87" s="102">
        <v>1</v>
      </c>
      <c r="AN87" s="102">
        <v>0.93333333333333335</v>
      </c>
      <c r="AO87" s="101">
        <v>4</v>
      </c>
      <c r="AP87" s="101">
        <v>11</v>
      </c>
      <c r="AQ87" s="101">
        <v>15</v>
      </c>
      <c r="AR87" s="102">
        <v>1</v>
      </c>
      <c r="AS87" s="102">
        <v>1</v>
      </c>
      <c r="AT87" s="102">
        <v>1</v>
      </c>
      <c r="AU87" s="101">
        <v>0</v>
      </c>
      <c r="AV87" s="101">
        <v>0</v>
      </c>
      <c r="AW87" s="101">
        <v>0</v>
      </c>
      <c r="AX87" s="102">
        <v>0</v>
      </c>
      <c r="AY87" s="102">
        <v>0</v>
      </c>
      <c r="AZ87" s="102">
        <v>0</v>
      </c>
      <c r="BA87" s="101">
        <v>4</v>
      </c>
      <c r="BB87" s="101">
        <v>11</v>
      </c>
      <c r="BC87" s="101">
        <v>15</v>
      </c>
      <c r="BD87" s="102">
        <v>1</v>
      </c>
      <c r="BE87" s="102">
        <v>1</v>
      </c>
      <c r="BF87" s="102">
        <v>1</v>
      </c>
      <c r="BG87" s="101">
        <v>1</v>
      </c>
      <c r="BH87" s="101">
        <v>0</v>
      </c>
      <c r="BI87" s="101">
        <v>1</v>
      </c>
      <c r="BJ87" s="102">
        <v>0.25</v>
      </c>
      <c r="BK87" s="102">
        <v>0</v>
      </c>
      <c r="BL87" s="102">
        <v>6.6666666666666666E-2</v>
      </c>
      <c r="BM87" s="101">
        <v>3</v>
      </c>
      <c r="BN87" s="101">
        <v>11</v>
      </c>
      <c r="BO87" s="101">
        <v>14</v>
      </c>
      <c r="BP87" s="102">
        <v>0.75</v>
      </c>
      <c r="BQ87" s="102">
        <v>1</v>
      </c>
      <c r="BR87" s="103">
        <v>0.93333333333333335</v>
      </c>
    </row>
    <row r="88" spans="1:70" ht="11.85">
      <c r="A88" s="99" t="str">
        <f>IF(COUNTIFS(T_SEGPA[[#This Row],[Secteur]],"  *"),A87,T_SEGPA[[#This Row],[Secteur]])</f>
        <v>SEINE-SAINT-DENIS</v>
      </c>
      <c r="B88" s="99" t="str">
        <f>IF(COUNTIFS(T_SEGPA[[#This Row],[Secteur]],"    *"),B87,T_SEGPA[[#This Row],[Secteur]])</f>
        <v xml:space="preserve">   D08 - Noisy-Le-Grand</v>
      </c>
      <c r="C88" s="100" t="s">
        <v>748</v>
      </c>
      <c r="D88" s="100" t="s">
        <v>347</v>
      </c>
      <c r="E88" s="101">
        <v>3</v>
      </c>
      <c r="F88" s="101">
        <v>13</v>
      </c>
      <c r="G88" s="101">
        <v>16</v>
      </c>
      <c r="H88" s="101">
        <v>0</v>
      </c>
      <c r="I88" s="101">
        <v>0</v>
      </c>
      <c r="J88" s="101">
        <v>0</v>
      </c>
      <c r="K88" s="101">
        <v>3</v>
      </c>
      <c r="L88" s="101">
        <v>13</v>
      </c>
      <c r="M88" s="101">
        <v>16</v>
      </c>
      <c r="N88" s="102">
        <v>1</v>
      </c>
      <c r="O88" s="102">
        <v>1</v>
      </c>
      <c r="P88" s="102">
        <v>1</v>
      </c>
      <c r="Q88" s="101">
        <v>0</v>
      </c>
      <c r="R88" s="101">
        <v>0</v>
      </c>
      <c r="S88" s="101">
        <v>0</v>
      </c>
      <c r="T88" s="102">
        <v>0</v>
      </c>
      <c r="U88" s="102">
        <v>0</v>
      </c>
      <c r="V88" s="102">
        <v>0</v>
      </c>
      <c r="W88" s="101">
        <v>3</v>
      </c>
      <c r="X88" s="101">
        <v>13</v>
      </c>
      <c r="Y88" s="101">
        <v>16</v>
      </c>
      <c r="Z88" s="102">
        <v>1</v>
      </c>
      <c r="AA88" s="102">
        <v>1</v>
      </c>
      <c r="AB88" s="102">
        <v>1</v>
      </c>
      <c r="AC88" s="101">
        <v>1</v>
      </c>
      <c r="AD88" s="101">
        <v>4</v>
      </c>
      <c r="AE88" s="101">
        <v>5</v>
      </c>
      <c r="AF88" s="102">
        <v>0.33333333333333331</v>
      </c>
      <c r="AG88" s="102">
        <v>0.30769230769230771</v>
      </c>
      <c r="AH88" s="102">
        <v>0.3125</v>
      </c>
      <c r="AI88" s="101">
        <v>2</v>
      </c>
      <c r="AJ88" s="101">
        <v>9</v>
      </c>
      <c r="AK88" s="101">
        <v>11</v>
      </c>
      <c r="AL88" s="102">
        <v>0.66666666666666663</v>
      </c>
      <c r="AM88" s="102">
        <v>0.69230769230769229</v>
      </c>
      <c r="AN88" s="102">
        <v>0.6875</v>
      </c>
      <c r="AO88" s="101">
        <v>3</v>
      </c>
      <c r="AP88" s="101">
        <v>13</v>
      </c>
      <c r="AQ88" s="101">
        <v>16</v>
      </c>
      <c r="AR88" s="102">
        <v>1</v>
      </c>
      <c r="AS88" s="102">
        <v>1</v>
      </c>
      <c r="AT88" s="102">
        <v>1</v>
      </c>
      <c r="AU88" s="101">
        <v>0</v>
      </c>
      <c r="AV88" s="101">
        <v>0</v>
      </c>
      <c r="AW88" s="101">
        <v>0</v>
      </c>
      <c r="AX88" s="102">
        <v>0</v>
      </c>
      <c r="AY88" s="102">
        <v>0</v>
      </c>
      <c r="AZ88" s="102">
        <v>0</v>
      </c>
      <c r="BA88" s="101">
        <v>3</v>
      </c>
      <c r="BB88" s="101">
        <v>13</v>
      </c>
      <c r="BC88" s="101">
        <v>16</v>
      </c>
      <c r="BD88" s="102">
        <v>1</v>
      </c>
      <c r="BE88" s="102">
        <v>1</v>
      </c>
      <c r="BF88" s="102">
        <v>1</v>
      </c>
      <c r="BG88" s="101">
        <v>1</v>
      </c>
      <c r="BH88" s="101">
        <v>4</v>
      </c>
      <c r="BI88" s="101">
        <v>5</v>
      </c>
      <c r="BJ88" s="102">
        <v>0.33333333333333331</v>
      </c>
      <c r="BK88" s="102">
        <v>0.30769230769230771</v>
      </c>
      <c r="BL88" s="102">
        <v>0.3125</v>
      </c>
      <c r="BM88" s="101">
        <v>2</v>
      </c>
      <c r="BN88" s="101">
        <v>9</v>
      </c>
      <c r="BO88" s="101">
        <v>11</v>
      </c>
      <c r="BP88" s="102">
        <v>0.66666666666666663</v>
      </c>
      <c r="BQ88" s="102">
        <v>0.69230769230769229</v>
      </c>
      <c r="BR88" s="103">
        <v>0.6875</v>
      </c>
    </row>
    <row r="89" spans="1:70" ht="11.85">
      <c r="A89" s="99" t="str">
        <f>IF(COUNTIFS(T_SEGPA[[#This Row],[Secteur]],"  *"),A88,T_SEGPA[[#This Row],[Secteur]])</f>
        <v>SEINE-SAINT-DENIS</v>
      </c>
      <c r="B89" s="99" t="str">
        <f>IF(COUNTIFS(T_SEGPA[[#This Row],[Secteur]],"    *"),B88,T_SEGPA[[#This Row],[Secteur]])</f>
        <v xml:space="preserve">   D08 - Noisy-Le-Grand</v>
      </c>
      <c r="C89" s="100" t="s">
        <v>750</v>
      </c>
      <c r="D89" s="100" t="s">
        <v>655</v>
      </c>
      <c r="E89" s="101">
        <v>10</v>
      </c>
      <c r="F89" s="101">
        <v>6</v>
      </c>
      <c r="G89" s="101">
        <v>16</v>
      </c>
      <c r="H89" s="101">
        <v>0</v>
      </c>
      <c r="I89" s="101">
        <v>0</v>
      </c>
      <c r="J89" s="101">
        <v>0</v>
      </c>
      <c r="K89" s="101">
        <v>10</v>
      </c>
      <c r="L89" s="101">
        <v>6</v>
      </c>
      <c r="M89" s="101">
        <v>16</v>
      </c>
      <c r="N89" s="102">
        <v>1</v>
      </c>
      <c r="O89" s="102">
        <v>1</v>
      </c>
      <c r="P89" s="102">
        <v>1</v>
      </c>
      <c r="Q89" s="101">
        <v>0</v>
      </c>
      <c r="R89" s="101">
        <v>0</v>
      </c>
      <c r="S89" s="101">
        <v>0</v>
      </c>
      <c r="T89" s="102">
        <v>0</v>
      </c>
      <c r="U89" s="102">
        <v>0</v>
      </c>
      <c r="V89" s="102">
        <v>0</v>
      </c>
      <c r="W89" s="101">
        <v>10</v>
      </c>
      <c r="X89" s="101">
        <v>6</v>
      </c>
      <c r="Y89" s="101">
        <v>16</v>
      </c>
      <c r="Z89" s="102">
        <v>1</v>
      </c>
      <c r="AA89" s="102">
        <v>1</v>
      </c>
      <c r="AB89" s="102">
        <v>1</v>
      </c>
      <c r="AC89" s="101">
        <v>5</v>
      </c>
      <c r="AD89" s="101">
        <v>0</v>
      </c>
      <c r="AE89" s="101">
        <v>5</v>
      </c>
      <c r="AF89" s="102">
        <v>0.5</v>
      </c>
      <c r="AG89" s="102">
        <v>0</v>
      </c>
      <c r="AH89" s="102">
        <v>0.3125</v>
      </c>
      <c r="AI89" s="101">
        <v>5</v>
      </c>
      <c r="AJ89" s="101">
        <v>6</v>
      </c>
      <c r="AK89" s="101">
        <v>11</v>
      </c>
      <c r="AL89" s="102">
        <v>0.5</v>
      </c>
      <c r="AM89" s="102">
        <v>1</v>
      </c>
      <c r="AN89" s="102">
        <v>0.6875</v>
      </c>
      <c r="AO89" s="101">
        <v>10</v>
      </c>
      <c r="AP89" s="101">
        <v>6</v>
      </c>
      <c r="AQ89" s="101">
        <v>16</v>
      </c>
      <c r="AR89" s="102">
        <v>1</v>
      </c>
      <c r="AS89" s="102">
        <v>1</v>
      </c>
      <c r="AT89" s="102">
        <v>1</v>
      </c>
      <c r="AU89" s="101">
        <v>0</v>
      </c>
      <c r="AV89" s="101">
        <v>0</v>
      </c>
      <c r="AW89" s="101">
        <v>0</v>
      </c>
      <c r="AX89" s="102">
        <v>0</v>
      </c>
      <c r="AY89" s="102">
        <v>0</v>
      </c>
      <c r="AZ89" s="102">
        <v>0</v>
      </c>
      <c r="BA89" s="101">
        <v>10</v>
      </c>
      <c r="BB89" s="101">
        <v>6</v>
      </c>
      <c r="BC89" s="101">
        <v>16</v>
      </c>
      <c r="BD89" s="102">
        <v>1</v>
      </c>
      <c r="BE89" s="102">
        <v>1</v>
      </c>
      <c r="BF89" s="102">
        <v>1</v>
      </c>
      <c r="BG89" s="101">
        <v>5</v>
      </c>
      <c r="BH89" s="101">
        <v>0</v>
      </c>
      <c r="BI89" s="101">
        <v>5</v>
      </c>
      <c r="BJ89" s="102">
        <v>0.5</v>
      </c>
      <c r="BK89" s="102">
        <v>0</v>
      </c>
      <c r="BL89" s="102">
        <v>0.3125</v>
      </c>
      <c r="BM89" s="101">
        <v>5</v>
      </c>
      <c r="BN89" s="101">
        <v>6</v>
      </c>
      <c r="BO89" s="101">
        <v>11</v>
      </c>
      <c r="BP89" s="102">
        <v>0.5</v>
      </c>
      <c r="BQ89" s="102">
        <v>1</v>
      </c>
      <c r="BR89" s="103">
        <v>0.6875</v>
      </c>
    </row>
    <row r="90" spans="1:70" ht="11.85">
      <c r="A90" s="99" t="str">
        <f>IF(COUNTIFS(T_SEGPA[[#This Row],[Secteur]],"  *"),A89,T_SEGPA[[#This Row],[Secteur]])</f>
        <v>VAL-DE-MARNE</v>
      </c>
      <c r="B90" s="99" t="str">
        <f>IF(COUNTIFS(T_SEGPA[[#This Row],[Secteur]],"    *"),B89,T_SEGPA[[#This Row],[Secteur]])</f>
        <v>VAL-DE-MARNE</v>
      </c>
      <c r="C90" s="100" t="s">
        <v>94</v>
      </c>
      <c r="D90" s="100" t="s">
        <v>94</v>
      </c>
      <c r="E90" s="101">
        <v>125</v>
      </c>
      <c r="F90" s="101">
        <v>241</v>
      </c>
      <c r="G90" s="101">
        <v>366</v>
      </c>
      <c r="H90" s="101">
        <v>0</v>
      </c>
      <c r="I90" s="101">
        <v>0</v>
      </c>
      <c r="J90" s="101">
        <v>0</v>
      </c>
      <c r="K90" s="101">
        <v>120</v>
      </c>
      <c r="L90" s="101">
        <v>222</v>
      </c>
      <c r="M90" s="101">
        <v>342</v>
      </c>
      <c r="N90" s="102">
        <v>0.96</v>
      </c>
      <c r="O90" s="102">
        <v>0.92116182572614103</v>
      </c>
      <c r="P90" s="102">
        <v>0.93442622950819676</v>
      </c>
      <c r="Q90" s="101">
        <v>1</v>
      </c>
      <c r="R90" s="101">
        <v>2</v>
      </c>
      <c r="S90" s="101">
        <v>3</v>
      </c>
      <c r="T90" s="102">
        <v>8.3333333333333332E-3</v>
      </c>
      <c r="U90" s="102">
        <v>9.0090090090090089E-3</v>
      </c>
      <c r="V90" s="102">
        <v>8.771929824561403E-3</v>
      </c>
      <c r="W90" s="101">
        <v>119</v>
      </c>
      <c r="X90" s="101">
        <v>220</v>
      </c>
      <c r="Y90" s="101">
        <v>339</v>
      </c>
      <c r="Z90" s="102">
        <v>0.9916666666666667</v>
      </c>
      <c r="AA90" s="102">
        <v>0.99099099099099097</v>
      </c>
      <c r="AB90" s="102">
        <v>0.99122807017543857</v>
      </c>
      <c r="AC90" s="101">
        <v>46</v>
      </c>
      <c r="AD90" s="101">
        <v>64</v>
      </c>
      <c r="AE90" s="101">
        <v>110</v>
      </c>
      <c r="AF90" s="102">
        <v>0.38333333333333336</v>
      </c>
      <c r="AG90" s="102">
        <v>0.28828828828828829</v>
      </c>
      <c r="AH90" s="102">
        <v>0.32163742690058478</v>
      </c>
      <c r="AI90" s="101">
        <v>73</v>
      </c>
      <c r="AJ90" s="101">
        <v>156</v>
      </c>
      <c r="AK90" s="101">
        <v>229</v>
      </c>
      <c r="AL90" s="102">
        <v>0.60833333333333328</v>
      </c>
      <c r="AM90" s="102">
        <v>0.70270270270270274</v>
      </c>
      <c r="AN90" s="102">
        <v>0.66959064327485385</v>
      </c>
      <c r="AO90" s="101">
        <v>111</v>
      </c>
      <c r="AP90" s="101">
        <v>204</v>
      </c>
      <c r="AQ90" s="101">
        <v>315</v>
      </c>
      <c r="AR90" s="102">
        <v>0.88800000000000001</v>
      </c>
      <c r="AS90" s="102">
        <v>0.84647302904564314</v>
      </c>
      <c r="AT90" s="102">
        <v>0.86065573770491799</v>
      </c>
      <c r="AU90" s="101">
        <v>0</v>
      </c>
      <c r="AV90" s="101">
        <v>1</v>
      </c>
      <c r="AW90" s="101">
        <v>1</v>
      </c>
      <c r="AX90" s="102">
        <v>0</v>
      </c>
      <c r="AY90" s="102">
        <v>4.9019607843137254E-3</v>
      </c>
      <c r="AZ90" s="102">
        <v>3.1746031746031746E-3</v>
      </c>
      <c r="BA90" s="101">
        <v>111</v>
      </c>
      <c r="BB90" s="101">
        <v>203</v>
      </c>
      <c r="BC90" s="101">
        <v>314</v>
      </c>
      <c r="BD90" s="102">
        <v>1</v>
      </c>
      <c r="BE90" s="102">
        <v>0.99509803921568629</v>
      </c>
      <c r="BF90" s="102">
        <v>0.99682539682539684</v>
      </c>
      <c r="BG90" s="101">
        <v>34</v>
      </c>
      <c r="BH90" s="101">
        <v>42</v>
      </c>
      <c r="BI90" s="101">
        <v>76</v>
      </c>
      <c r="BJ90" s="102">
        <v>0.30630630630630629</v>
      </c>
      <c r="BK90" s="102">
        <v>0.20588235294117646</v>
      </c>
      <c r="BL90" s="102">
        <v>0.24126984126984127</v>
      </c>
      <c r="BM90" s="101">
        <v>77</v>
      </c>
      <c r="BN90" s="101">
        <v>161</v>
      </c>
      <c r="BO90" s="101">
        <v>238</v>
      </c>
      <c r="BP90" s="102">
        <v>0.69369369369369371</v>
      </c>
      <c r="BQ90" s="102">
        <v>0.78921568627450978</v>
      </c>
      <c r="BR90" s="103">
        <v>0.75555555555555554</v>
      </c>
    </row>
    <row r="91" spans="1:70" ht="11.85">
      <c r="A91" s="99" t="str">
        <f>IF(COUNTIFS(T_SEGPA[[#This Row],[Secteur]],"  *"),A90,T_SEGPA[[#This Row],[Secteur]])</f>
        <v>VAL-DE-MARNE</v>
      </c>
      <c r="B91" s="99" t="str">
        <f>IF(COUNTIFS(T_SEGPA[[#This Row],[Secteur]],"    *"),B90,T_SEGPA[[#This Row],[Secteur]])</f>
        <v xml:space="preserve">   D01 - Vincennes</v>
      </c>
      <c r="C91" s="100" t="s">
        <v>755</v>
      </c>
      <c r="D91" s="100" t="s">
        <v>756</v>
      </c>
      <c r="E91" s="101">
        <v>7</v>
      </c>
      <c r="F91" s="101">
        <v>8</v>
      </c>
      <c r="G91" s="101">
        <v>15</v>
      </c>
      <c r="H91" s="101">
        <v>0</v>
      </c>
      <c r="I91" s="101">
        <v>0</v>
      </c>
      <c r="J91" s="101">
        <v>0</v>
      </c>
      <c r="K91" s="101">
        <v>7</v>
      </c>
      <c r="L91" s="101">
        <v>7</v>
      </c>
      <c r="M91" s="101">
        <v>14</v>
      </c>
      <c r="N91" s="102">
        <v>1</v>
      </c>
      <c r="O91" s="102">
        <v>0.875</v>
      </c>
      <c r="P91" s="102">
        <v>0.93333333333333335</v>
      </c>
      <c r="Q91" s="101">
        <v>0</v>
      </c>
      <c r="R91" s="101">
        <v>0</v>
      </c>
      <c r="S91" s="101">
        <v>0</v>
      </c>
      <c r="T91" s="102">
        <v>0</v>
      </c>
      <c r="U91" s="102">
        <v>0</v>
      </c>
      <c r="V91" s="102">
        <v>0</v>
      </c>
      <c r="W91" s="101">
        <v>7</v>
      </c>
      <c r="X91" s="101">
        <v>7</v>
      </c>
      <c r="Y91" s="101">
        <v>14</v>
      </c>
      <c r="Z91" s="102">
        <v>1</v>
      </c>
      <c r="AA91" s="102">
        <v>1</v>
      </c>
      <c r="AB91" s="102">
        <v>1</v>
      </c>
      <c r="AC91" s="101">
        <v>3</v>
      </c>
      <c r="AD91" s="101">
        <v>2</v>
      </c>
      <c r="AE91" s="101">
        <v>5</v>
      </c>
      <c r="AF91" s="102">
        <v>0.42857142857142855</v>
      </c>
      <c r="AG91" s="102">
        <v>0.2857142857142857</v>
      </c>
      <c r="AH91" s="102">
        <v>0.35714285714285715</v>
      </c>
      <c r="AI91" s="101">
        <v>4</v>
      </c>
      <c r="AJ91" s="101">
        <v>5</v>
      </c>
      <c r="AK91" s="101">
        <v>9</v>
      </c>
      <c r="AL91" s="102">
        <v>0.5714285714285714</v>
      </c>
      <c r="AM91" s="102">
        <v>0.7142857142857143</v>
      </c>
      <c r="AN91" s="102">
        <v>0.6428571428571429</v>
      </c>
      <c r="AO91" s="101">
        <v>7</v>
      </c>
      <c r="AP91" s="101">
        <v>7</v>
      </c>
      <c r="AQ91" s="101">
        <v>14</v>
      </c>
      <c r="AR91" s="102">
        <v>1</v>
      </c>
      <c r="AS91" s="102">
        <v>0.875</v>
      </c>
      <c r="AT91" s="102">
        <v>0.93333333333333335</v>
      </c>
      <c r="AU91" s="101">
        <v>0</v>
      </c>
      <c r="AV91" s="101">
        <v>0</v>
      </c>
      <c r="AW91" s="101">
        <v>0</v>
      </c>
      <c r="AX91" s="102">
        <v>0</v>
      </c>
      <c r="AY91" s="102">
        <v>0</v>
      </c>
      <c r="AZ91" s="102">
        <v>0</v>
      </c>
      <c r="BA91" s="101">
        <v>7</v>
      </c>
      <c r="BB91" s="101">
        <v>7</v>
      </c>
      <c r="BC91" s="101">
        <v>14</v>
      </c>
      <c r="BD91" s="102">
        <v>1</v>
      </c>
      <c r="BE91" s="102">
        <v>1</v>
      </c>
      <c r="BF91" s="102">
        <v>1</v>
      </c>
      <c r="BG91" s="101">
        <v>2</v>
      </c>
      <c r="BH91" s="101">
        <v>0</v>
      </c>
      <c r="BI91" s="101">
        <v>2</v>
      </c>
      <c r="BJ91" s="102">
        <v>0.2857142857142857</v>
      </c>
      <c r="BK91" s="102">
        <v>0</v>
      </c>
      <c r="BL91" s="102">
        <v>0.14285714285714285</v>
      </c>
      <c r="BM91" s="101">
        <v>5</v>
      </c>
      <c r="BN91" s="101">
        <v>7</v>
      </c>
      <c r="BO91" s="101">
        <v>12</v>
      </c>
      <c r="BP91" s="102">
        <v>0.7142857142857143</v>
      </c>
      <c r="BQ91" s="102">
        <v>1</v>
      </c>
      <c r="BR91" s="103">
        <v>0.8571428571428571</v>
      </c>
    </row>
    <row r="92" spans="1:70" ht="11.85">
      <c r="A92" s="99" t="str">
        <f>IF(COUNTIFS(T_SEGPA[[#This Row],[Secteur]],"  *"),A91,T_SEGPA[[#This Row],[Secteur]])</f>
        <v>VAL-DE-MARNE</v>
      </c>
      <c r="B92" s="99" t="str">
        <f>IF(COUNTIFS(T_SEGPA[[#This Row],[Secteur]],"    *"),B91,T_SEGPA[[#This Row],[Secteur]])</f>
        <v xml:space="preserve">   D01 - Vincennes</v>
      </c>
      <c r="C92" s="100" t="s">
        <v>776</v>
      </c>
      <c r="D92" s="100" t="s">
        <v>777</v>
      </c>
      <c r="E92" s="101">
        <v>7</v>
      </c>
      <c r="F92" s="101">
        <v>8</v>
      </c>
      <c r="G92" s="101">
        <v>15</v>
      </c>
      <c r="H92" s="101">
        <v>0</v>
      </c>
      <c r="I92" s="101">
        <v>0</v>
      </c>
      <c r="J92" s="101">
        <v>0</v>
      </c>
      <c r="K92" s="101">
        <v>7</v>
      </c>
      <c r="L92" s="101">
        <v>7</v>
      </c>
      <c r="M92" s="101">
        <v>14</v>
      </c>
      <c r="N92" s="102">
        <v>1</v>
      </c>
      <c r="O92" s="102">
        <v>0.875</v>
      </c>
      <c r="P92" s="102">
        <v>0.93333333333333335</v>
      </c>
      <c r="Q92" s="101">
        <v>0</v>
      </c>
      <c r="R92" s="101">
        <v>0</v>
      </c>
      <c r="S92" s="101">
        <v>0</v>
      </c>
      <c r="T92" s="102">
        <v>0</v>
      </c>
      <c r="U92" s="102">
        <v>0</v>
      </c>
      <c r="V92" s="102">
        <v>0</v>
      </c>
      <c r="W92" s="101">
        <v>7</v>
      </c>
      <c r="X92" s="101">
        <v>7</v>
      </c>
      <c r="Y92" s="101">
        <v>14</v>
      </c>
      <c r="Z92" s="102">
        <v>1</v>
      </c>
      <c r="AA92" s="102">
        <v>1</v>
      </c>
      <c r="AB92" s="102">
        <v>1</v>
      </c>
      <c r="AC92" s="101">
        <v>3</v>
      </c>
      <c r="AD92" s="101">
        <v>2</v>
      </c>
      <c r="AE92" s="101">
        <v>5</v>
      </c>
      <c r="AF92" s="102">
        <v>0.42857142857142855</v>
      </c>
      <c r="AG92" s="102">
        <v>0.2857142857142857</v>
      </c>
      <c r="AH92" s="102">
        <v>0.35714285714285715</v>
      </c>
      <c r="AI92" s="101">
        <v>4</v>
      </c>
      <c r="AJ92" s="101">
        <v>5</v>
      </c>
      <c r="AK92" s="101">
        <v>9</v>
      </c>
      <c r="AL92" s="102">
        <v>0.5714285714285714</v>
      </c>
      <c r="AM92" s="102">
        <v>0.7142857142857143</v>
      </c>
      <c r="AN92" s="102">
        <v>0.6428571428571429</v>
      </c>
      <c r="AO92" s="101">
        <v>7</v>
      </c>
      <c r="AP92" s="101">
        <v>7</v>
      </c>
      <c r="AQ92" s="101">
        <v>14</v>
      </c>
      <c r="AR92" s="102">
        <v>1</v>
      </c>
      <c r="AS92" s="102">
        <v>0.875</v>
      </c>
      <c r="AT92" s="102">
        <v>0.93333333333333335</v>
      </c>
      <c r="AU92" s="101">
        <v>0</v>
      </c>
      <c r="AV92" s="101">
        <v>0</v>
      </c>
      <c r="AW92" s="101">
        <v>0</v>
      </c>
      <c r="AX92" s="102">
        <v>0</v>
      </c>
      <c r="AY92" s="102">
        <v>0</v>
      </c>
      <c r="AZ92" s="102">
        <v>0</v>
      </c>
      <c r="BA92" s="101">
        <v>7</v>
      </c>
      <c r="BB92" s="101">
        <v>7</v>
      </c>
      <c r="BC92" s="101">
        <v>14</v>
      </c>
      <c r="BD92" s="102">
        <v>1</v>
      </c>
      <c r="BE92" s="102">
        <v>1</v>
      </c>
      <c r="BF92" s="102">
        <v>1</v>
      </c>
      <c r="BG92" s="101">
        <v>2</v>
      </c>
      <c r="BH92" s="101">
        <v>0</v>
      </c>
      <c r="BI92" s="101">
        <v>2</v>
      </c>
      <c r="BJ92" s="102">
        <v>0.2857142857142857</v>
      </c>
      <c r="BK92" s="102">
        <v>0</v>
      </c>
      <c r="BL92" s="102">
        <v>0.14285714285714285</v>
      </c>
      <c r="BM92" s="101">
        <v>5</v>
      </c>
      <c r="BN92" s="101">
        <v>7</v>
      </c>
      <c r="BO92" s="101">
        <v>12</v>
      </c>
      <c r="BP92" s="102">
        <v>0.7142857142857143</v>
      </c>
      <c r="BQ92" s="102">
        <v>1</v>
      </c>
      <c r="BR92" s="103">
        <v>0.8571428571428571</v>
      </c>
    </row>
    <row r="93" spans="1:70" ht="11.85">
      <c r="A93" s="99" t="str">
        <f>IF(COUNTIFS(T_SEGPA[[#This Row],[Secteur]],"  *"),A92,T_SEGPA[[#This Row],[Secteur]])</f>
        <v>VAL-DE-MARNE</v>
      </c>
      <c r="B93" s="99" t="str">
        <f>IF(COUNTIFS(T_SEGPA[[#This Row],[Secteur]],"    *"),B92,T_SEGPA[[#This Row],[Secteur]])</f>
        <v xml:space="preserve">   D02 - Champigny</v>
      </c>
      <c r="C93" s="100" t="s">
        <v>784</v>
      </c>
      <c r="D93" s="100" t="s">
        <v>785</v>
      </c>
      <c r="E93" s="101">
        <v>23</v>
      </c>
      <c r="F93" s="101">
        <v>37</v>
      </c>
      <c r="G93" s="101">
        <v>60</v>
      </c>
      <c r="H93" s="101">
        <v>0</v>
      </c>
      <c r="I93" s="101">
        <v>0</v>
      </c>
      <c r="J93" s="101">
        <v>0</v>
      </c>
      <c r="K93" s="101">
        <v>23</v>
      </c>
      <c r="L93" s="101">
        <v>37</v>
      </c>
      <c r="M93" s="101">
        <v>60</v>
      </c>
      <c r="N93" s="102">
        <v>1</v>
      </c>
      <c r="O93" s="102">
        <v>1</v>
      </c>
      <c r="P93" s="102">
        <v>1</v>
      </c>
      <c r="Q93" s="101">
        <v>0</v>
      </c>
      <c r="R93" s="101">
        <v>1</v>
      </c>
      <c r="S93" s="101">
        <v>1</v>
      </c>
      <c r="T93" s="102">
        <v>0</v>
      </c>
      <c r="U93" s="102">
        <v>2.7027027027027029E-2</v>
      </c>
      <c r="V93" s="102">
        <v>1.6666666666666666E-2</v>
      </c>
      <c r="W93" s="101">
        <v>23</v>
      </c>
      <c r="X93" s="101">
        <v>36</v>
      </c>
      <c r="Y93" s="101">
        <v>59</v>
      </c>
      <c r="Z93" s="102">
        <v>1</v>
      </c>
      <c r="AA93" s="102">
        <v>0.97297297297297303</v>
      </c>
      <c r="AB93" s="102">
        <v>0.98333333333333328</v>
      </c>
      <c r="AC93" s="101">
        <v>15</v>
      </c>
      <c r="AD93" s="101">
        <v>12</v>
      </c>
      <c r="AE93" s="101">
        <v>27</v>
      </c>
      <c r="AF93" s="102">
        <v>0.65217391304347827</v>
      </c>
      <c r="AG93" s="102">
        <v>0.32432432432432434</v>
      </c>
      <c r="AH93" s="102">
        <v>0.45</v>
      </c>
      <c r="AI93" s="101">
        <v>8</v>
      </c>
      <c r="AJ93" s="101">
        <v>24</v>
      </c>
      <c r="AK93" s="101">
        <v>32</v>
      </c>
      <c r="AL93" s="102">
        <v>0.34782608695652173</v>
      </c>
      <c r="AM93" s="102">
        <v>0.64864864864864868</v>
      </c>
      <c r="AN93" s="102">
        <v>0.53333333333333333</v>
      </c>
      <c r="AO93" s="101">
        <v>23</v>
      </c>
      <c r="AP93" s="101">
        <v>36</v>
      </c>
      <c r="AQ93" s="101">
        <v>59</v>
      </c>
      <c r="AR93" s="102">
        <v>1</v>
      </c>
      <c r="AS93" s="102">
        <v>0.97297297297297303</v>
      </c>
      <c r="AT93" s="102">
        <v>0.98333333333333328</v>
      </c>
      <c r="AU93" s="101">
        <v>0</v>
      </c>
      <c r="AV93" s="101">
        <v>1</v>
      </c>
      <c r="AW93" s="101">
        <v>1</v>
      </c>
      <c r="AX93" s="102">
        <v>0</v>
      </c>
      <c r="AY93" s="102">
        <v>2.7777777777777776E-2</v>
      </c>
      <c r="AZ93" s="102">
        <v>1.6949152542372881E-2</v>
      </c>
      <c r="BA93" s="101">
        <v>23</v>
      </c>
      <c r="BB93" s="101">
        <v>35</v>
      </c>
      <c r="BC93" s="101">
        <v>58</v>
      </c>
      <c r="BD93" s="102">
        <v>1</v>
      </c>
      <c r="BE93" s="102">
        <v>0.97222222222222221</v>
      </c>
      <c r="BF93" s="102">
        <v>0.98305084745762716</v>
      </c>
      <c r="BG93" s="101">
        <v>12</v>
      </c>
      <c r="BH93" s="101">
        <v>8</v>
      </c>
      <c r="BI93" s="101">
        <v>20</v>
      </c>
      <c r="BJ93" s="102">
        <v>0.52173913043478259</v>
      </c>
      <c r="BK93" s="102">
        <v>0.22222222222222221</v>
      </c>
      <c r="BL93" s="102">
        <v>0.33898305084745761</v>
      </c>
      <c r="BM93" s="101">
        <v>11</v>
      </c>
      <c r="BN93" s="101">
        <v>27</v>
      </c>
      <c r="BO93" s="101">
        <v>38</v>
      </c>
      <c r="BP93" s="102">
        <v>0.47826086956521741</v>
      </c>
      <c r="BQ93" s="102">
        <v>0.75</v>
      </c>
      <c r="BR93" s="103">
        <v>0.64406779661016944</v>
      </c>
    </row>
    <row r="94" spans="1:70" ht="11.85">
      <c r="A94" s="99" t="str">
        <f>IF(COUNTIFS(T_SEGPA[[#This Row],[Secteur]],"  *"),A93,T_SEGPA[[#This Row],[Secteur]])</f>
        <v>VAL-DE-MARNE</v>
      </c>
      <c r="B94" s="99" t="str">
        <f>IF(COUNTIFS(T_SEGPA[[#This Row],[Secteur]],"    *"),B93,T_SEGPA[[#This Row],[Secteur]])</f>
        <v xml:space="preserve">   D02 - Champigny</v>
      </c>
      <c r="C94" s="100" t="s">
        <v>792</v>
      </c>
      <c r="D94" s="100" t="s">
        <v>793</v>
      </c>
      <c r="E94" s="101">
        <v>7</v>
      </c>
      <c r="F94" s="101">
        <v>7</v>
      </c>
      <c r="G94" s="101">
        <v>14</v>
      </c>
      <c r="H94" s="101">
        <v>0</v>
      </c>
      <c r="I94" s="101">
        <v>0</v>
      </c>
      <c r="J94" s="101">
        <v>0</v>
      </c>
      <c r="K94" s="101">
        <v>7</v>
      </c>
      <c r="L94" s="101">
        <v>7</v>
      </c>
      <c r="M94" s="101">
        <v>14</v>
      </c>
      <c r="N94" s="102">
        <v>1</v>
      </c>
      <c r="O94" s="102">
        <v>1</v>
      </c>
      <c r="P94" s="102">
        <v>1</v>
      </c>
      <c r="Q94" s="101">
        <v>0</v>
      </c>
      <c r="R94" s="101">
        <v>0</v>
      </c>
      <c r="S94" s="101">
        <v>0</v>
      </c>
      <c r="T94" s="102">
        <v>0</v>
      </c>
      <c r="U94" s="102">
        <v>0</v>
      </c>
      <c r="V94" s="102">
        <v>0</v>
      </c>
      <c r="W94" s="101">
        <v>7</v>
      </c>
      <c r="X94" s="101">
        <v>7</v>
      </c>
      <c r="Y94" s="101">
        <v>14</v>
      </c>
      <c r="Z94" s="102">
        <v>1</v>
      </c>
      <c r="AA94" s="102">
        <v>1</v>
      </c>
      <c r="AB94" s="102">
        <v>1</v>
      </c>
      <c r="AC94" s="101">
        <v>5</v>
      </c>
      <c r="AD94" s="101">
        <v>1</v>
      </c>
      <c r="AE94" s="101">
        <v>6</v>
      </c>
      <c r="AF94" s="102">
        <v>0.7142857142857143</v>
      </c>
      <c r="AG94" s="102">
        <v>0.14285714285714285</v>
      </c>
      <c r="AH94" s="102">
        <v>0.42857142857142855</v>
      </c>
      <c r="AI94" s="101">
        <v>2</v>
      </c>
      <c r="AJ94" s="101">
        <v>6</v>
      </c>
      <c r="AK94" s="101">
        <v>8</v>
      </c>
      <c r="AL94" s="102">
        <v>0.2857142857142857</v>
      </c>
      <c r="AM94" s="102">
        <v>0.8571428571428571</v>
      </c>
      <c r="AN94" s="102">
        <v>0.5714285714285714</v>
      </c>
      <c r="AO94" s="101">
        <v>7</v>
      </c>
      <c r="AP94" s="101">
        <v>7</v>
      </c>
      <c r="AQ94" s="101">
        <v>14</v>
      </c>
      <c r="AR94" s="102">
        <v>1</v>
      </c>
      <c r="AS94" s="102">
        <v>1</v>
      </c>
      <c r="AT94" s="102">
        <v>1</v>
      </c>
      <c r="AU94" s="101">
        <v>0</v>
      </c>
      <c r="AV94" s="101">
        <v>0</v>
      </c>
      <c r="AW94" s="101">
        <v>0</v>
      </c>
      <c r="AX94" s="102">
        <v>0</v>
      </c>
      <c r="AY94" s="102">
        <v>0</v>
      </c>
      <c r="AZ94" s="102">
        <v>0</v>
      </c>
      <c r="BA94" s="101">
        <v>7</v>
      </c>
      <c r="BB94" s="101">
        <v>7</v>
      </c>
      <c r="BC94" s="101">
        <v>14</v>
      </c>
      <c r="BD94" s="102">
        <v>1</v>
      </c>
      <c r="BE94" s="102">
        <v>1</v>
      </c>
      <c r="BF94" s="102">
        <v>1</v>
      </c>
      <c r="BG94" s="101">
        <v>3</v>
      </c>
      <c r="BH94" s="101">
        <v>0</v>
      </c>
      <c r="BI94" s="101">
        <v>3</v>
      </c>
      <c r="BJ94" s="102">
        <v>0.42857142857142855</v>
      </c>
      <c r="BK94" s="102">
        <v>0</v>
      </c>
      <c r="BL94" s="102">
        <v>0.21428571428571427</v>
      </c>
      <c r="BM94" s="101">
        <v>4</v>
      </c>
      <c r="BN94" s="101">
        <v>7</v>
      </c>
      <c r="BO94" s="101">
        <v>11</v>
      </c>
      <c r="BP94" s="102">
        <v>0.5714285714285714</v>
      </c>
      <c r="BQ94" s="102">
        <v>1</v>
      </c>
      <c r="BR94" s="103">
        <v>0.7857142857142857</v>
      </c>
    </row>
    <row r="95" spans="1:70" ht="11.85">
      <c r="A95" s="99" t="str">
        <f>IF(COUNTIFS(T_SEGPA[[#This Row],[Secteur]],"  *"),A94,T_SEGPA[[#This Row],[Secteur]])</f>
        <v>VAL-DE-MARNE</v>
      </c>
      <c r="B95" s="99" t="str">
        <f>IF(COUNTIFS(T_SEGPA[[#This Row],[Secteur]],"    *"),B94,T_SEGPA[[#This Row],[Secteur]])</f>
        <v xml:space="preserve">   D02 - Champigny</v>
      </c>
      <c r="C95" s="100" t="s">
        <v>797</v>
      </c>
      <c r="D95" s="100" t="s">
        <v>798</v>
      </c>
      <c r="E95" s="101">
        <v>6</v>
      </c>
      <c r="F95" s="101">
        <v>9</v>
      </c>
      <c r="G95" s="101">
        <v>15</v>
      </c>
      <c r="H95" s="101">
        <v>0</v>
      </c>
      <c r="I95" s="101">
        <v>0</v>
      </c>
      <c r="J95" s="101">
        <v>0</v>
      </c>
      <c r="K95" s="101">
        <v>6</v>
      </c>
      <c r="L95" s="101">
        <v>9</v>
      </c>
      <c r="M95" s="101">
        <v>15</v>
      </c>
      <c r="N95" s="102">
        <v>1</v>
      </c>
      <c r="O95" s="102">
        <v>1</v>
      </c>
      <c r="P95" s="102">
        <v>1</v>
      </c>
      <c r="Q95" s="101">
        <v>0</v>
      </c>
      <c r="R95" s="101">
        <v>0</v>
      </c>
      <c r="S95" s="101">
        <v>0</v>
      </c>
      <c r="T95" s="102">
        <v>0</v>
      </c>
      <c r="U95" s="102">
        <v>0</v>
      </c>
      <c r="V95" s="102">
        <v>0</v>
      </c>
      <c r="W95" s="101">
        <v>6</v>
      </c>
      <c r="X95" s="101">
        <v>9</v>
      </c>
      <c r="Y95" s="101">
        <v>15</v>
      </c>
      <c r="Z95" s="102">
        <v>1</v>
      </c>
      <c r="AA95" s="102">
        <v>1</v>
      </c>
      <c r="AB95" s="102">
        <v>1</v>
      </c>
      <c r="AC95" s="101">
        <v>3</v>
      </c>
      <c r="AD95" s="101">
        <v>1</v>
      </c>
      <c r="AE95" s="101">
        <v>4</v>
      </c>
      <c r="AF95" s="102">
        <v>0.5</v>
      </c>
      <c r="AG95" s="102">
        <v>0.1111111111111111</v>
      </c>
      <c r="AH95" s="102">
        <v>0.26666666666666666</v>
      </c>
      <c r="AI95" s="101">
        <v>3</v>
      </c>
      <c r="AJ95" s="101">
        <v>8</v>
      </c>
      <c r="AK95" s="101">
        <v>11</v>
      </c>
      <c r="AL95" s="102">
        <v>0.5</v>
      </c>
      <c r="AM95" s="102">
        <v>0.88888888888888884</v>
      </c>
      <c r="AN95" s="102">
        <v>0.73333333333333328</v>
      </c>
      <c r="AO95" s="101">
        <v>6</v>
      </c>
      <c r="AP95" s="101">
        <v>9</v>
      </c>
      <c r="AQ95" s="101">
        <v>15</v>
      </c>
      <c r="AR95" s="102">
        <v>1</v>
      </c>
      <c r="AS95" s="102">
        <v>1</v>
      </c>
      <c r="AT95" s="102">
        <v>1</v>
      </c>
      <c r="AU95" s="101">
        <v>0</v>
      </c>
      <c r="AV95" s="101">
        <v>0</v>
      </c>
      <c r="AW95" s="101">
        <v>0</v>
      </c>
      <c r="AX95" s="102">
        <v>0</v>
      </c>
      <c r="AY95" s="102">
        <v>0</v>
      </c>
      <c r="AZ95" s="102">
        <v>0</v>
      </c>
      <c r="BA95" s="101">
        <v>6</v>
      </c>
      <c r="BB95" s="101">
        <v>9</v>
      </c>
      <c r="BC95" s="101">
        <v>15</v>
      </c>
      <c r="BD95" s="102">
        <v>1</v>
      </c>
      <c r="BE95" s="102">
        <v>1</v>
      </c>
      <c r="BF95" s="102">
        <v>1</v>
      </c>
      <c r="BG95" s="101">
        <v>3</v>
      </c>
      <c r="BH95" s="101">
        <v>1</v>
      </c>
      <c r="BI95" s="101">
        <v>4</v>
      </c>
      <c r="BJ95" s="102">
        <v>0.5</v>
      </c>
      <c r="BK95" s="102">
        <v>0.1111111111111111</v>
      </c>
      <c r="BL95" s="102">
        <v>0.26666666666666666</v>
      </c>
      <c r="BM95" s="101">
        <v>3</v>
      </c>
      <c r="BN95" s="101">
        <v>8</v>
      </c>
      <c r="BO95" s="101">
        <v>11</v>
      </c>
      <c r="BP95" s="102">
        <v>0.5</v>
      </c>
      <c r="BQ95" s="102">
        <v>0.88888888888888884</v>
      </c>
      <c r="BR95" s="103">
        <v>0.73333333333333328</v>
      </c>
    </row>
    <row r="96" spans="1:70" ht="11.85">
      <c r="A96" s="99" t="str">
        <f>IF(COUNTIFS(T_SEGPA[[#This Row],[Secteur]],"  *"),A95,T_SEGPA[[#This Row],[Secteur]])</f>
        <v>VAL-DE-MARNE</v>
      </c>
      <c r="B96" s="99" t="str">
        <f>IF(COUNTIFS(T_SEGPA[[#This Row],[Secteur]],"    *"),B95,T_SEGPA[[#This Row],[Secteur]])</f>
        <v xml:space="preserve">   D02 - Champigny</v>
      </c>
      <c r="C96" s="100" t="s">
        <v>799</v>
      </c>
      <c r="D96" s="100" t="s">
        <v>800</v>
      </c>
      <c r="E96" s="101">
        <v>8</v>
      </c>
      <c r="F96" s="101">
        <v>7</v>
      </c>
      <c r="G96" s="101">
        <v>15</v>
      </c>
      <c r="H96" s="101">
        <v>0</v>
      </c>
      <c r="I96" s="101">
        <v>0</v>
      </c>
      <c r="J96" s="101">
        <v>0</v>
      </c>
      <c r="K96" s="101">
        <v>8</v>
      </c>
      <c r="L96" s="101">
        <v>7</v>
      </c>
      <c r="M96" s="101">
        <v>15</v>
      </c>
      <c r="N96" s="102">
        <v>1</v>
      </c>
      <c r="O96" s="102">
        <v>1</v>
      </c>
      <c r="P96" s="102">
        <v>1</v>
      </c>
      <c r="Q96" s="101">
        <v>0</v>
      </c>
      <c r="R96" s="101">
        <v>1</v>
      </c>
      <c r="S96" s="101">
        <v>1</v>
      </c>
      <c r="T96" s="102">
        <v>0</v>
      </c>
      <c r="U96" s="102">
        <v>0.14285714285714285</v>
      </c>
      <c r="V96" s="102">
        <v>6.6666666666666666E-2</v>
      </c>
      <c r="W96" s="101">
        <v>8</v>
      </c>
      <c r="X96" s="101">
        <v>6</v>
      </c>
      <c r="Y96" s="101">
        <v>14</v>
      </c>
      <c r="Z96" s="102">
        <v>1</v>
      </c>
      <c r="AA96" s="102">
        <v>0.8571428571428571</v>
      </c>
      <c r="AB96" s="102">
        <v>0.93333333333333335</v>
      </c>
      <c r="AC96" s="101">
        <v>7</v>
      </c>
      <c r="AD96" s="101">
        <v>5</v>
      </c>
      <c r="AE96" s="101">
        <v>12</v>
      </c>
      <c r="AF96" s="102">
        <v>0.875</v>
      </c>
      <c r="AG96" s="102">
        <v>0.7142857142857143</v>
      </c>
      <c r="AH96" s="102">
        <v>0.8</v>
      </c>
      <c r="AI96" s="101">
        <v>1</v>
      </c>
      <c r="AJ96" s="101">
        <v>1</v>
      </c>
      <c r="AK96" s="101">
        <v>2</v>
      </c>
      <c r="AL96" s="102">
        <v>0.125</v>
      </c>
      <c r="AM96" s="102">
        <v>0.14285714285714285</v>
      </c>
      <c r="AN96" s="102">
        <v>0.13333333333333333</v>
      </c>
      <c r="AO96" s="101">
        <v>8</v>
      </c>
      <c r="AP96" s="101">
        <v>6</v>
      </c>
      <c r="AQ96" s="101">
        <v>14</v>
      </c>
      <c r="AR96" s="102">
        <v>1</v>
      </c>
      <c r="AS96" s="102">
        <v>0.8571428571428571</v>
      </c>
      <c r="AT96" s="102">
        <v>0.93333333333333335</v>
      </c>
      <c r="AU96" s="101">
        <v>0</v>
      </c>
      <c r="AV96" s="101">
        <v>1</v>
      </c>
      <c r="AW96" s="101">
        <v>1</v>
      </c>
      <c r="AX96" s="102">
        <v>0</v>
      </c>
      <c r="AY96" s="102">
        <v>0.16666666666666666</v>
      </c>
      <c r="AZ96" s="102">
        <v>7.1428571428571425E-2</v>
      </c>
      <c r="BA96" s="101">
        <v>8</v>
      </c>
      <c r="BB96" s="101">
        <v>5</v>
      </c>
      <c r="BC96" s="101">
        <v>13</v>
      </c>
      <c r="BD96" s="102">
        <v>1</v>
      </c>
      <c r="BE96" s="102">
        <v>0.83333333333333337</v>
      </c>
      <c r="BF96" s="102">
        <v>0.9285714285714286</v>
      </c>
      <c r="BG96" s="101">
        <v>6</v>
      </c>
      <c r="BH96" s="101">
        <v>4</v>
      </c>
      <c r="BI96" s="101">
        <v>10</v>
      </c>
      <c r="BJ96" s="102">
        <v>0.75</v>
      </c>
      <c r="BK96" s="102">
        <v>0.66666666666666663</v>
      </c>
      <c r="BL96" s="102">
        <v>0.7142857142857143</v>
      </c>
      <c r="BM96" s="101">
        <v>2</v>
      </c>
      <c r="BN96" s="101">
        <v>1</v>
      </c>
      <c r="BO96" s="101">
        <v>3</v>
      </c>
      <c r="BP96" s="102">
        <v>0.25</v>
      </c>
      <c r="BQ96" s="102">
        <v>0.16666666666666666</v>
      </c>
      <c r="BR96" s="103">
        <v>0.21428571428571427</v>
      </c>
    </row>
    <row r="97" spans="1:70" ht="11.85">
      <c r="A97" s="99" t="str">
        <f>IF(COUNTIFS(T_SEGPA[[#This Row],[Secteur]],"  *"),A96,T_SEGPA[[#This Row],[Secteur]])</f>
        <v>VAL-DE-MARNE</v>
      </c>
      <c r="B97" s="99" t="str">
        <f>IF(COUNTIFS(T_SEGPA[[#This Row],[Secteur]],"    *"),B96,T_SEGPA[[#This Row],[Secteur]])</f>
        <v xml:space="preserve">   D02 - Champigny</v>
      </c>
      <c r="C97" s="100" t="s">
        <v>802</v>
      </c>
      <c r="D97" s="100" t="s">
        <v>803</v>
      </c>
      <c r="E97" s="101">
        <v>2</v>
      </c>
      <c r="F97" s="101">
        <v>14</v>
      </c>
      <c r="G97" s="101">
        <v>16</v>
      </c>
      <c r="H97" s="101">
        <v>0</v>
      </c>
      <c r="I97" s="101">
        <v>0</v>
      </c>
      <c r="J97" s="101">
        <v>0</v>
      </c>
      <c r="K97" s="101">
        <v>2</v>
      </c>
      <c r="L97" s="101">
        <v>14</v>
      </c>
      <c r="M97" s="101">
        <v>16</v>
      </c>
      <c r="N97" s="102">
        <v>1</v>
      </c>
      <c r="O97" s="102">
        <v>1</v>
      </c>
      <c r="P97" s="102">
        <v>1</v>
      </c>
      <c r="Q97" s="101">
        <v>0</v>
      </c>
      <c r="R97" s="101">
        <v>0</v>
      </c>
      <c r="S97" s="101">
        <v>0</v>
      </c>
      <c r="T97" s="102">
        <v>0</v>
      </c>
      <c r="U97" s="102">
        <v>0</v>
      </c>
      <c r="V97" s="102">
        <v>0</v>
      </c>
      <c r="W97" s="101">
        <v>2</v>
      </c>
      <c r="X97" s="101">
        <v>14</v>
      </c>
      <c r="Y97" s="101">
        <v>16</v>
      </c>
      <c r="Z97" s="102">
        <v>1</v>
      </c>
      <c r="AA97" s="102">
        <v>1</v>
      </c>
      <c r="AB97" s="102">
        <v>1</v>
      </c>
      <c r="AC97" s="101">
        <v>0</v>
      </c>
      <c r="AD97" s="101">
        <v>5</v>
      </c>
      <c r="AE97" s="101">
        <v>5</v>
      </c>
      <c r="AF97" s="102">
        <v>0</v>
      </c>
      <c r="AG97" s="102">
        <v>0.35714285714285715</v>
      </c>
      <c r="AH97" s="102">
        <v>0.3125</v>
      </c>
      <c r="AI97" s="101">
        <v>2</v>
      </c>
      <c r="AJ97" s="101">
        <v>9</v>
      </c>
      <c r="AK97" s="101">
        <v>11</v>
      </c>
      <c r="AL97" s="102">
        <v>1</v>
      </c>
      <c r="AM97" s="102">
        <v>0.6428571428571429</v>
      </c>
      <c r="AN97" s="102">
        <v>0.6875</v>
      </c>
      <c r="AO97" s="101">
        <v>2</v>
      </c>
      <c r="AP97" s="101">
        <v>14</v>
      </c>
      <c r="AQ97" s="101">
        <v>16</v>
      </c>
      <c r="AR97" s="102">
        <v>1</v>
      </c>
      <c r="AS97" s="102">
        <v>1</v>
      </c>
      <c r="AT97" s="102">
        <v>1</v>
      </c>
      <c r="AU97" s="101">
        <v>0</v>
      </c>
      <c r="AV97" s="101">
        <v>0</v>
      </c>
      <c r="AW97" s="101">
        <v>0</v>
      </c>
      <c r="AX97" s="102">
        <v>0</v>
      </c>
      <c r="AY97" s="102">
        <v>0</v>
      </c>
      <c r="AZ97" s="102">
        <v>0</v>
      </c>
      <c r="BA97" s="101">
        <v>2</v>
      </c>
      <c r="BB97" s="101">
        <v>14</v>
      </c>
      <c r="BC97" s="101">
        <v>16</v>
      </c>
      <c r="BD97" s="102">
        <v>1</v>
      </c>
      <c r="BE97" s="102">
        <v>1</v>
      </c>
      <c r="BF97" s="102">
        <v>1</v>
      </c>
      <c r="BG97" s="101">
        <v>0</v>
      </c>
      <c r="BH97" s="101">
        <v>3</v>
      </c>
      <c r="BI97" s="101">
        <v>3</v>
      </c>
      <c r="BJ97" s="102">
        <v>0</v>
      </c>
      <c r="BK97" s="102">
        <v>0.21428571428571427</v>
      </c>
      <c r="BL97" s="102">
        <v>0.1875</v>
      </c>
      <c r="BM97" s="101">
        <v>2</v>
      </c>
      <c r="BN97" s="101">
        <v>11</v>
      </c>
      <c r="BO97" s="101">
        <v>13</v>
      </c>
      <c r="BP97" s="102">
        <v>1</v>
      </c>
      <c r="BQ97" s="102">
        <v>0.7857142857142857</v>
      </c>
      <c r="BR97" s="103">
        <v>0.8125</v>
      </c>
    </row>
    <row r="98" spans="1:70" ht="11.85">
      <c r="A98" s="99" t="str">
        <f>IF(COUNTIFS(T_SEGPA[[#This Row],[Secteur]],"  *"),A97,T_SEGPA[[#This Row],[Secteur]])</f>
        <v>VAL-DE-MARNE</v>
      </c>
      <c r="B98" s="99" t="str">
        <f>IF(COUNTIFS(T_SEGPA[[#This Row],[Secteur]],"    *"),B97,T_SEGPA[[#This Row],[Secteur]])</f>
        <v xml:space="preserve">   D03 - Saint-Maur</v>
      </c>
      <c r="C98" s="100" t="s">
        <v>806</v>
      </c>
      <c r="D98" s="100" t="s">
        <v>807</v>
      </c>
      <c r="E98" s="101">
        <v>6</v>
      </c>
      <c r="F98" s="101">
        <v>10</v>
      </c>
      <c r="G98" s="101">
        <v>16</v>
      </c>
      <c r="H98" s="101">
        <v>0</v>
      </c>
      <c r="I98" s="101">
        <v>0</v>
      </c>
      <c r="J98" s="101">
        <v>0</v>
      </c>
      <c r="K98" s="101">
        <v>6</v>
      </c>
      <c r="L98" s="101">
        <v>10</v>
      </c>
      <c r="M98" s="101">
        <v>16</v>
      </c>
      <c r="N98" s="102">
        <v>1</v>
      </c>
      <c r="O98" s="102">
        <v>1</v>
      </c>
      <c r="P98" s="102">
        <v>1</v>
      </c>
      <c r="Q98" s="101">
        <v>0</v>
      </c>
      <c r="R98" s="101">
        <v>0</v>
      </c>
      <c r="S98" s="101">
        <v>0</v>
      </c>
      <c r="T98" s="102">
        <v>0</v>
      </c>
      <c r="U98" s="102">
        <v>0</v>
      </c>
      <c r="V98" s="102">
        <v>0</v>
      </c>
      <c r="W98" s="101">
        <v>6</v>
      </c>
      <c r="X98" s="101">
        <v>10</v>
      </c>
      <c r="Y98" s="101">
        <v>16</v>
      </c>
      <c r="Z98" s="102">
        <v>1</v>
      </c>
      <c r="AA98" s="102">
        <v>1</v>
      </c>
      <c r="AB98" s="102">
        <v>1</v>
      </c>
      <c r="AC98" s="101">
        <v>3</v>
      </c>
      <c r="AD98" s="101">
        <v>5</v>
      </c>
      <c r="AE98" s="101">
        <v>8</v>
      </c>
      <c r="AF98" s="102">
        <v>0.5</v>
      </c>
      <c r="AG98" s="102">
        <v>0.5</v>
      </c>
      <c r="AH98" s="102">
        <v>0.5</v>
      </c>
      <c r="AI98" s="101">
        <v>3</v>
      </c>
      <c r="AJ98" s="101">
        <v>5</v>
      </c>
      <c r="AK98" s="101">
        <v>8</v>
      </c>
      <c r="AL98" s="102">
        <v>0.5</v>
      </c>
      <c r="AM98" s="102">
        <v>0.5</v>
      </c>
      <c r="AN98" s="102">
        <v>0.5</v>
      </c>
      <c r="AO98" s="101">
        <v>6</v>
      </c>
      <c r="AP98" s="101">
        <v>10</v>
      </c>
      <c r="AQ98" s="101">
        <v>16</v>
      </c>
      <c r="AR98" s="102">
        <v>1</v>
      </c>
      <c r="AS98" s="102">
        <v>1</v>
      </c>
      <c r="AT98" s="102">
        <v>1</v>
      </c>
      <c r="AU98" s="101">
        <v>0</v>
      </c>
      <c r="AV98" s="101">
        <v>0</v>
      </c>
      <c r="AW98" s="101">
        <v>0</v>
      </c>
      <c r="AX98" s="102">
        <v>0</v>
      </c>
      <c r="AY98" s="102">
        <v>0</v>
      </c>
      <c r="AZ98" s="102">
        <v>0</v>
      </c>
      <c r="BA98" s="101">
        <v>6</v>
      </c>
      <c r="BB98" s="101">
        <v>10</v>
      </c>
      <c r="BC98" s="101">
        <v>16</v>
      </c>
      <c r="BD98" s="102">
        <v>1</v>
      </c>
      <c r="BE98" s="102">
        <v>1</v>
      </c>
      <c r="BF98" s="102">
        <v>1</v>
      </c>
      <c r="BG98" s="101">
        <v>2</v>
      </c>
      <c r="BH98" s="101">
        <v>4</v>
      </c>
      <c r="BI98" s="101">
        <v>6</v>
      </c>
      <c r="BJ98" s="102">
        <v>0.33333333333333331</v>
      </c>
      <c r="BK98" s="102">
        <v>0.4</v>
      </c>
      <c r="BL98" s="102">
        <v>0.375</v>
      </c>
      <c r="BM98" s="101">
        <v>4</v>
      </c>
      <c r="BN98" s="101">
        <v>6</v>
      </c>
      <c r="BO98" s="101">
        <v>10</v>
      </c>
      <c r="BP98" s="102">
        <v>0.66666666666666663</v>
      </c>
      <c r="BQ98" s="102">
        <v>0.6</v>
      </c>
      <c r="BR98" s="103">
        <v>0.625</v>
      </c>
    </row>
    <row r="99" spans="1:70" ht="11.85">
      <c r="A99" s="99" t="str">
        <f>IF(COUNTIFS(T_SEGPA[[#This Row],[Secteur]],"  *"),A98,T_SEGPA[[#This Row],[Secteur]])</f>
        <v>VAL-DE-MARNE</v>
      </c>
      <c r="B99" s="99" t="str">
        <f>IF(COUNTIFS(T_SEGPA[[#This Row],[Secteur]],"    *"),B98,T_SEGPA[[#This Row],[Secteur]])</f>
        <v xml:space="preserve">   D03 - Saint-Maur</v>
      </c>
      <c r="C99" s="100" t="s">
        <v>817</v>
      </c>
      <c r="D99" s="100" t="s">
        <v>562</v>
      </c>
      <c r="E99" s="101">
        <v>6</v>
      </c>
      <c r="F99" s="101">
        <v>10</v>
      </c>
      <c r="G99" s="101">
        <v>16</v>
      </c>
      <c r="H99" s="101">
        <v>0</v>
      </c>
      <c r="I99" s="101">
        <v>0</v>
      </c>
      <c r="J99" s="101">
        <v>0</v>
      </c>
      <c r="K99" s="101">
        <v>6</v>
      </c>
      <c r="L99" s="101">
        <v>10</v>
      </c>
      <c r="M99" s="101">
        <v>16</v>
      </c>
      <c r="N99" s="102">
        <v>1</v>
      </c>
      <c r="O99" s="102">
        <v>1</v>
      </c>
      <c r="P99" s="102">
        <v>1</v>
      </c>
      <c r="Q99" s="101">
        <v>0</v>
      </c>
      <c r="R99" s="101">
        <v>0</v>
      </c>
      <c r="S99" s="101">
        <v>0</v>
      </c>
      <c r="T99" s="102">
        <v>0</v>
      </c>
      <c r="U99" s="102">
        <v>0</v>
      </c>
      <c r="V99" s="102">
        <v>0</v>
      </c>
      <c r="W99" s="101">
        <v>6</v>
      </c>
      <c r="X99" s="101">
        <v>10</v>
      </c>
      <c r="Y99" s="101">
        <v>16</v>
      </c>
      <c r="Z99" s="102">
        <v>1</v>
      </c>
      <c r="AA99" s="102">
        <v>1</v>
      </c>
      <c r="AB99" s="102">
        <v>1</v>
      </c>
      <c r="AC99" s="101">
        <v>3</v>
      </c>
      <c r="AD99" s="101">
        <v>5</v>
      </c>
      <c r="AE99" s="101">
        <v>8</v>
      </c>
      <c r="AF99" s="102">
        <v>0.5</v>
      </c>
      <c r="AG99" s="102">
        <v>0.5</v>
      </c>
      <c r="AH99" s="102">
        <v>0.5</v>
      </c>
      <c r="AI99" s="101">
        <v>3</v>
      </c>
      <c r="AJ99" s="101">
        <v>5</v>
      </c>
      <c r="AK99" s="101">
        <v>8</v>
      </c>
      <c r="AL99" s="102">
        <v>0.5</v>
      </c>
      <c r="AM99" s="102">
        <v>0.5</v>
      </c>
      <c r="AN99" s="102">
        <v>0.5</v>
      </c>
      <c r="AO99" s="101">
        <v>6</v>
      </c>
      <c r="AP99" s="101">
        <v>10</v>
      </c>
      <c r="AQ99" s="101">
        <v>16</v>
      </c>
      <c r="AR99" s="102">
        <v>1</v>
      </c>
      <c r="AS99" s="102">
        <v>1</v>
      </c>
      <c r="AT99" s="102">
        <v>1</v>
      </c>
      <c r="AU99" s="101">
        <v>0</v>
      </c>
      <c r="AV99" s="101">
        <v>0</v>
      </c>
      <c r="AW99" s="101">
        <v>0</v>
      </c>
      <c r="AX99" s="102">
        <v>0</v>
      </c>
      <c r="AY99" s="102">
        <v>0</v>
      </c>
      <c r="AZ99" s="102">
        <v>0</v>
      </c>
      <c r="BA99" s="101">
        <v>6</v>
      </c>
      <c r="BB99" s="101">
        <v>10</v>
      </c>
      <c r="BC99" s="101">
        <v>16</v>
      </c>
      <c r="BD99" s="102">
        <v>1</v>
      </c>
      <c r="BE99" s="102">
        <v>1</v>
      </c>
      <c r="BF99" s="102">
        <v>1</v>
      </c>
      <c r="BG99" s="101">
        <v>2</v>
      </c>
      <c r="BH99" s="101">
        <v>4</v>
      </c>
      <c r="BI99" s="101">
        <v>6</v>
      </c>
      <c r="BJ99" s="102">
        <v>0.33333333333333331</v>
      </c>
      <c r="BK99" s="102">
        <v>0.4</v>
      </c>
      <c r="BL99" s="102">
        <v>0.375</v>
      </c>
      <c r="BM99" s="101">
        <v>4</v>
      </c>
      <c r="BN99" s="101">
        <v>6</v>
      </c>
      <c r="BO99" s="101">
        <v>10</v>
      </c>
      <c r="BP99" s="102">
        <v>0.66666666666666663</v>
      </c>
      <c r="BQ99" s="102">
        <v>0.6</v>
      </c>
      <c r="BR99" s="103">
        <v>0.625</v>
      </c>
    </row>
    <row r="100" spans="1:70" ht="11.85">
      <c r="A100" s="99" t="str">
        <f>IF(COUNTIFS(T_SEGPA[[#This Row],[Secteur]],"  *"),A99,T_SEGPA[[#This Row],[Secteur]])</f>
        <v>VAL-DE-MARNE</v>
      </c>
      <c r="B100" s="99" t="str">
        <f>IF(COUNTIFS(T_SEGPA[[#This Row],[Secteur]],"    *"),B99,T_SEGPA[[#This Row],[Secteur]])</f>
        <v xml:space="preserve">   D04 - Creteil</v>
      </c>
      <c r="C100" s="100" t="s">
        <v>820</v>
      </c>
      <c r="D100" s="100" t="s">
        <v>821</v>
      </c>
      <c r="E100" s="101">
        <v>9</v>
      </c>
      <c r="F100" s="101">
        <v>26</v>
      </c>
      <c r="G100" s="101">
        <v>35</v>
      </c>
      <c r="H100" s="101">
        <v>0</v>
      </c>
      <c r="I100" s="101">
        <v>0</v>
      </c>
      <c r="J100" s="101">
        <v>0</v>
      </c>
      <c r="K100" s="101">
        <v>9</v>
      </c>
      <c r="L100" s="101">
        <v>24</v>
      </c>
      <c r="M100" s="101">
        <v>33</v>
      </c>
      <c r="N100" s="102">
        <v>1</v>
      </c>
      <c r="O100" s="102">
        <v>0.92307692307692313</v>
      </c>
      <c r="P100" s="102">
        <v>0.94285714285714284</v>
      </c>
      <c r="Q100" s="101">
        <v>0</v>
      </c>
      <c r="R100" s="101">
        <v>0</v>
      </c>
      <c r="S100" s="101">
        <v>0</v>
      </c>
      <c r="T100" s="102">
        <v>0</v>
      </c>
      <c r="U100" s="102">
        <v>0</v>
      </c>
      <c r="V100" s="102">
        <v>0</v>
      </c>
      <c r="W100" s="101">
        <v>9</v>
      </c>
      <c r="X100" s="101">
        <v>24</v>
      </c>
      <c r="Y100" s="101">
        <v>33</v>
      </c>
      <c r="Z100" s="102">
        <v>1</v>
      </c>
      <c r="AA100" s="102">
        <v>1</v>
      </c>
      <c r="AB100" s="102">
        <v>1</v>
      </c>
      <c r="AC100" s="101">
        <v>0</v>
      </c>
      <c r="AD100" s="101">
        <v>4</v>
      </c>
      <c r="AE100" s="101">
        <v>4</v>
      </c>
      <c r="AF100" s="102">
        <v>0</v>
      </c>
      <c r="AG100" s="102">
        <v>0.16666666666666666</v>
      </c>
      <c r="AH100" s="102">
        <v>0.12121212121212122</v>
      </c>
      <c r="AI100" s="101">
        <v>9</v>
      </c>
      <c r="AJ100" s="101">
        <v>20</v>
      </c>
      <c r="AK100" s="101">
        <v>29</v>
      </c>
      <c r="AL100" s="102">
        <v>1</v>
      </c>
      <c r="AM100" s="102">
        <v>0.83333333333333337</v>
      </c>
      <c r="AN100" s="102">
        <v>0.87878787878787878</v>
      </c>
      <c r="AO100" s="101">
        <v>9</v>
      </c>
      <c r="AP100" s="101">
        <v>24</v>
      </c>
      <c r="AQ100" s="101">
        <v>33</v>
      </c>
      <c r="AR100" s="102">
        <v>1</v>
      </c>
      <c r="AS100" s="102">
        <v>0.92307692307692313</v>
      </c>
      <c r="AT100" s="102">
        <v>0.94285714285714284</v>
      </c>
      <c r="AU100" s="101">
        <v>0</v>
      </c>
      <c r="AV100" s="101">
        <v>0</v>
      </c>
      <c r="AW100" s="101">
        <v>0</v>
      </c>
      <c r="AX100" s="102">
        <v>0</v>
      </c>
      <c r="AY100" s="102">
        <v>0</v>
      </c>
      <c r="AZ100" s="102">
        <v>0</v>
      </c>
      <c r="BA100" s="101">
        <v>9</v>
      </c>
      <c r="BB100" s="101">
        <v>24</v>
      </c>
      <c r="BC100" s="101">
        <v>33</v>
      </c>
      <c r="BD100" s="102">
        <v>1</v>
      </c>
      <c r="BE100" s="102">
        <v>1</v>
      </c>
      <c r="BF100" s="102">
        <v>1</v>
      </c>
      <c r="BG100" s="101">
        <v>0</v>
      </c>
      <c r="BH100" s="101">
        <v>4</v>
      </c>
      <c r="BI100" s="101">
        <v>4</v>
      </c>
      <c r="BJ100" s="102">
        <v>0</v>
      </c>
      <c r="BK100" s="102">
        <v>0.16666666666666666</v>
      </c>
      <c r="BL100" s="102">
        <v>0.12121212121212122</v>
      </c>
      <c r="BM100" s="101">
        <v>9</v>
      </c>
      <c r="BN100" s="101">
        <v>20</v>
      </c>
      <c r="BO100" s="101">
        <v>29</v>
      </c>
      <c r="BP100" s="102">
        <v>1</v>
      </c>
      <c r="BQ100" s="102">
        <v>0.83333333333333337</v>
      </c>
      <c r="BR100" s="103">
        <v>0.87878787878787878</v>
      </c>
    </row>
    <row r="101" spans="1:70" ht="11.85">
      <c r="A101" s="99" t="str">
        <f>IF(COUNTIFS(T_SEGPA[[#This Row],[Secteur]],"  *"),A100,T_SEGPA[[#This Row],[Secteur]])</f>
        <v>VAL-DE-MARNE</v>
      </c>
      <c r="B101" s="99" t="str">
        <f>IF(COUNTIFS(T_SEGPA[[#This Row],[Secteur]],"    *"),B100,T_SEGPA[[#This Row],[Secteur]])</f>
        <v xml:space="preserve">   D04 - Creteil</v>
      </c>
      <c r="C101" s="100" t="s">
        <v>824</v>
      </c>
      <c r="D101" s="100" t="s">
        <v>825</v>
      </c>
      <c r="E101" s="101">
        <v>6</v>
      </c>
      <c r="F101" s="101">
        <v>8</v>
      </c>
      <c r="G101" s="101">
        <v>14</v>
      </c>
      <c r="H101" s="101">
        <v>0</v>
      </c>
      <c r="I101" s="101">
        <v>0</v>
      </c>
      <c r="J101" s="101">
        <v>0</v>
      </c>
      <c r="K101" s="101">
        <v>6</v>
      </c>
      <c r="L101" s="101">
        <v>6</v>
      </c>
      <c r="M101" s="101">
        <v>12</v>
      </c>
      <c r="N101" s="102">
        <v>1</v>
      </c>
      <c r="O101" s="102">
        <v>0.75</v>
      </c>
      <c r="P101" s="102">
        <v>0.8571428571428571</v>
      </c>
      <c r="Q101" s="101">
        <v>0</v>
      </c>
      <c r="R101" s="101">
        <v>0</v>
      </c>
      <c r="S101" s="101">
        <v>0</v>
      </c>
      <c r="T101" s="102">
        <v>0</v>
      </c>
      <c r="U101" s="102">
        <v>0</v>
      </c>
      <c r="V101" s="102">
        <v>0</v>
      </c>
      <c r="W101" s="101">
        <v>6</v>
      </c>
      <c r="X101" s="101">
        <v>6</v>
      </c>
      <c r="Y101" s="101">
        <v>12</v>
      </c>
      <c r="Z101" s="102">
        <v>1</v>
      </c>
      <c r="AA101" s="102">
        <v>1</v>
      </c>
      <c r="AB101" s="102">
        <v>1</v>
      </c>
      <c r="AC101" s="101">
        <v>0</v>
      </c>
      <c r="AD101" s="101">
        <v>1</v>
      </c>
      <c r="AE101" s="101">
        <v>1</v>
      </c>
      <c r="AF101" s="102">
        <v>0</v>
      </c>
      <c r="AG101" s="102">
        <v>0.16666666666666666</v>
      </c>
      <c r="AH101" s="102">
        <v>8.3333333333333329E-2</v>
      </c>
      <c r="AI101" s="101">
        <v>6</v>
      </c>
      <c r="AJ101" s="101">
        <v>5</v>
      </c>
      <c r="AK101" s="101">
        <v>11</v>
      </c>
      <c r="AL101" s="102">
        <v>1</v>
      </c>
      <c r="AM101" s="102">
        <v>0.83333333333333337</v>
      </c>
      <c r="AN101" s="102">
        <v>0.91666666666666663</v>
      </c>
      <c r="AO101" s="101">
        <v>6</v>
      </c>
      <c r="AP101" s="101">
        <v>6</v>
      </c>
      <c r="AQ101" s="101">
        <v>12</v>
      </c>
      <c r="AR101" s="102">
        <v>1</v>
      </c>
      <c r="AS101" s="102">
        <v>0.75</v>
      </c>
      <c r="AT101" s="102">
        <v>0.8571428571428571</v>
      </c>
      <c r="AU101" s="101">
        <v>0</v>
      </c>
      <c r="AV101" s="101">
        <v>0</v>
      </c>
      <c r="AW101" s="101">
        <v>0</v>
      </c>
      <c r="AX101" s="102">
        <v>0</v>
      </c>
      <c r="AY101" s="102">
        <v>0</v>
      </c>
      <c r="AZ101" s="102">
        <v>0</v>
      </c>
      <c r="BA101" s="101">
        <v>6</v>
      </c>
      <c r="BB101" s="101">
        <v>6</v>
      </c>
      <c r="BC101" s="101">
        <v>12</v>
      </c>
      <c r="BD101" s="102">
        <v>1</v>
      </c>
      <c r="BE101" s="102">
        <v>1</v>
      </c>
      <c r="BF101" s="102">
        <v>1</v>
      </c>
      <c r="BG101" s="101">
        <v>0</v>
      </c>
      <c r="BH101" s="101">
        <v>1</v>
      </c>
      <c r="BI101" s="101">
        <v>1</v>
      </c>
      <c r="BJ101" s="102">
        <v>0</v>
      </c>
      <c r="BK101" s="102">
        <v>0.16666666666666666</v>
      </c>
      <c r="BL101" s="102">
        <v>8.3333333333333329E-2</v>
      </c>
      <c r="BM101" s="101">
        <v>6</v>
      </c>
      <c r="BN101" s="101">
        <v>5</v>
      </c>
      <c r="BO101" s="101">
        <v>11</v>
      </c>
      <c r="BP101" s="102">
        <v>1</v>
      </c>
      <c r="BQ101" s="102">
        <v>0.83333333333333337</v>
      </c>
      <c r="BR101" s="103">
        <v>0.91666666666666663</v>
      </c>
    </row>
    <row r="102" spans="1:70" ht="11.85">
      <c r="A102" s="99" t="str">
        <f>IF(COUNTIFS(T_SEGPA[[#This Row],[Secteur]],"  *"),A101,T_SEGPA[[#This Row],[Secteur]])</f>
        <v>VAL-DE-MARNE</v>
      </c>
      <c r="B102" s="99" t="str">
        <f>IF(COUNTIFS(T_SEGPA[[#This Row],[Secteur]],"    *"),B101,T_SEGPA[[#This Row],[Secteur]])</f>
        <v xml:space="preserve">   D04 - Creteil</v>
      </c>
      <c r="C102" s="100" t="s">
        <v>832</v>
      </c>
      <c r="D102" s="100" t="s">
        <v>462</v>
      </c>
      <c r="E102" s="101">
        <v>1</v>
      </c>
      <c r="F102" s="101">
        <v>13</v>
      </c>
      <c r="G102" s="101">
        <v>14</v>
      </c>
      <c r="H102" s="101">
        <v>0</v>
      </c>
      <c r="I102" s="101">
        <v>0</v>
      </c>
      <c r="J102" s="101">
        <v>0</v>
      </c>
      <c r="K102" s="101">
        <v>1</v>
      </c>
      <c r="L102" s="101">
        <v>13</v>
      </c>
      <c r="M102" s="101">
        <v>14</v>
      </c>
      <c r="N102" s="102">
        <v>1</v>
      </c>
      <c r="O102" s="102">
        <v>1</v>
      </c>
      <c r="P102" s="102">
        <v>1</v>
      </c>
      <c r="Q102" s="101">
        <v>0</v>
      </c>
      <c r="R102" s="101">
        <v>0</v>
      </c>
      <c r="S102" s="101">
        <v>0</v>
      </c>
      <c r="T102" s="102">
        <v>0</v>
      </c>
      <c r="U102" s="102">
        <v>0</v>
      </c>
      <c r="V102" s="102">
        <v>0</v>
      </c>
      <c r="W102" s="101">
        <v>1</v>
      </c>
      <c r="X102" s="101">
        <v>13</v>
      </c>
      <c r="Y102" s="101">
        <v>14</v>
      </c>
      <c r="Z102" s="102">
        <v>1</v>
      </c>
      <c r="AA102" s="102">
        <v>1</v>
      </c>
      <c r="AB102" s="102">
        <v>1</v>
      </c>
      <c r="AC102" s="101">
        <v>0</v>
      </c>
      <c r="AD102" s="101">
        <v>3</v>
      </c>
      <c r="AE102" s="101">
        <v>3</v>
      </c>
      <c r="AF102" s="102">
        <v>0</v>
      </c>
      <c r="AG102" s="102">
        <v>0.23076923076923078</v>
      </c>
      <c r="AH102" s="102">
        <v>0.21428571428571427</v>
      </c>
      <c r="AI102" s="101">
        <v>1</v>
      </c>
      <c r="AJ102" s="101">
        <v>10</v>
      </c>
      <c r="AK102" s="101">
        <v>11</v>
      </c>
      <c r="AL102" s="102">
        <v>1</v>
      </c>
      <c r="AM102" s="102">
        <v>0.76923076923076927</v>
      </c>
      <c r="AN102" s="102">
        <v>0.7857142857142857</v>
      </c>
      <c r="AO102" s="101">
        <v>1</v>
      </c>
      <c r="AP102" s="101">
        <v>13</v>
      </c>
      <c r="AQ102" s="101">
        <v>14</v>
      </c>
      <c r="AR102" s="102">
        <v>1</v>
      </c>
      <c r="AS102" s="102">
        <v>1</v>
      </c>
      <c r="AT102" s="102">
        <v>1</v>
      </c>
      <c r="AU102" s="101">
        <v>0</v>
      </c>
      <c r="AV102" s="101">
        <v>0</v>
      </c>
      <c r="AW102" s="101">
        <v>0</v>
      </c>
      <c r="AX102" s="102">
        <v>0</v>
      </c>
      <c r="AY102" s="102">
        <v>0</v>
      </c>
      <c r="AZ102" s="102">
        <v>0</v>
      </c>
      <c r="BA102" s="101">
        <v>1</v>
      </c>
      <c r="BB102" s="101">
        <v>13</v>
      </c>
      <c r="BC102" s="101">
        <v>14</v>
      </c>
      <c r="BD102" s="102">
        <v>1</v>
      </c>
      <c r="BE102" s="102">
        <v>1</v>
      </c>
      <c r="BF102" s="102">
        <v>1</v>
      </c>
      <c r="BG102" s="101">
        <v>0</v>
      </c>
      <c r="BH102" s="101">
        <v>3</v>
      </c>
      <c r="BI102" s="101">
        <v>3</v>
      </c>
      <c r="BJ102" s="102">
        <v>0</v>
      </c>
      <c r="BK102" s="102">
        <v>0.23076923076923078</v>
      </c>
      <c r="BL102" s="102">
        <v>0.21428571428571427</v>
      </c>
      <c r="BM102" s="101">
        <v>1</v>
      </c>
      <c r="BN102" s="101">
        <v>10</v>
      </c>
      <c r="BO102" s="101">
        <v>11</v>
      </c>
      <c r="BP102" s="102">
        <v>1</v>
      </c>
      <c r="BQ102" s="102">
        <v>0.76923076923076927</v>
      </c>
      <c r="BR102" s="103">
        <v>0.7857142857142857</v>
      </c>
    </row>
    <row r="103" spans="1:70" ht="11.85">
      <c r="A103" s="99" t="str">
        <f>IF(COUNTIFS(T_SEGPA[[#This Row],[Secteur]],"  *"),A102,T_SEGPA[[#This Row],[Secteur]])</f>
        <v>VAL-DE-MARNE</v>
      </c>
      <c r="B103" s="99" t="str">
        <f>IF(COUNTIFS(T_SEGPA[[#This Row],[Secteur]],"    *"),B102,T_SEGPA[[#This Row],[Secteur]])</f>
        <v xml:space="preserve">   D04 - Creteil</v>
      </c>
      <c r="C103" s="100" t="s">
        <v>1039</v>
      </c>
      <c r="D103" s="100" t="s">
        <v>1040</v>
      </c>
      <c r="E103" s="101">
        <v>2</v>
      </c>
      <c r="F103" s="101">
        <v>5</v>
      </c>
      <c r="G103" s="101">
        <v>7</v>
      </c>
      <c r="H103" s="101">
        <v>0</v>
      </c>
      <c r="I103" s="101">
        <v>0</v>
      </c>
      <c r="J103" s="101">
        <v>0</v>
      </c>
      <c r="K103" s="101">
        <v>2</v>
      </c>
      <c r="L103" s="101">
        <v>5</v>
      </c>
      <c r="M103" s="101">
        <v>7</v>
      </c>
      <c r="N103" s="102">
        <v>1</v>
      </c>
      <c r="O103" s="102">
        <v>1</v>
      </c>
      <c r="P103" s="102">
        <v>1</v>
      </c>
      <c r="Q103" s="101">
        <v>0</v>
      </c>
      <c r="R103" s="101">
        <v>0</v>
      </c>
      <c r="S103" s="101">
        <v>0</v>
      </c>
      <c r="T103" s="102">
        <v>0</v>
      </c>
      <c r="U103" s="102">
        <v>0</v>
      </c>
      <c r="V103" s="102">
        <v>0</v>
      </c>
      <c r="W103" s="101">
        <v>2</v>
      </c>
      <c r="X103" s="101">
        <v>5</v>
      </c>
      <c r="Y103" s="101">
        <v>7</v>
      </c>
      <c r="Z103" s="102">
        <v>1</v>
      </c>
      <c r="AA103" s="102">
        <v>1</v>
      </c>
      <c r="AB103" s="102">
        <v>1</v>
      </c>
      <c r="AC103" s="101">
        <v>0</v>
      </c>
      <c r="AD103" s="101">
        <v>0</v>
      </c>
      <c r="AE103" s="101">
        <v>0</v>
      </c>
      <c r="AF103" s="102">
        <v>0</v>
      </c>
      <c r="AG103" s="102">
        <v>0</v>
      </c>
      <c r="AH103" s="102">
        <v>0</v>
      </c>
      <c r="AI103" s="101">
        <v>2</v>
      </c>
      <c r="AJ103" s="101">
        <v>5</v>
      </c>
      <c r="AK103" s="101">
        <v>7</v>
      </c>
      <c r="AL103" s="102">
        <v>1</v>
      </c>
      <c r="AM103" s="102">
        <v>1</v>
      </c>
      <c r="AN103" s="102">
        <v>1</v>
      </c>
      <c r="AO103" s="101">
        <v>2</v>
      </c>
      <c r="AP103" s="101">
        <v>5</v>
      </c>
      <c r="AQ103" s="101">
        <v>7</v>
      </c>
      <c r="AR103" s="102">
        <v>1</v>
      </c>
      <c r="AS103" s="102">
        <v>1</v>
      </c>
      <c r="AT103" s="102">
        <v>1</v>
      </c>
      <c r="AU103" s="101">
        <v>0</v>
      </c>
      <c r="AV103" s="101">
        <v>0</v>
      </c>
      <c r="AW103" s="101">
        <v>0</v>
      </c>
      <c r="AX103" s="102">
        <v>0</v>
      </c>
      <c r="AY103" s="102">
        <v>0</v>
      </c>
      <c r="AZ103" s="102">
        <v>0</v>
      </c>
      <c r="BA103" s="101">
        <v>2</v>
      </c>
      <c r="BB103" s="101">
        <v>5</v>
      </c>
      <c r="BC103" s="101">
        <v>7</v>
      </c>
      <c r="BD103" s="102">
        <v>1</v>
      </c>
      <c r="BE103" s="102">
        <v>1</v>
      </c>
      <c r="BF103" s="102">
        <v>1</v>
      </c>
      <c r="BG103" s="101">
        <v>0</v>
      </c>
      <c r="BH103" s="101">
        <v>0</v>
      </c>
      <c r="BI103" s="101">
        <v>0</v>
      </c>
      <c r="BJ103" s="102">
        <v>0</v>
      </c>
      <c r="BK103" s="102">
        <v>0</v>
      </c>
      <c r="BL103" s="102">
        <v>0</v>
      </c>
      <c r="BM103" s="101">
        <v>2</v>
      </c>
      <c r="BN103" s="101">
        <v>5</v>
      </c>
      <c r="BO103" s="101">
        <v>7</v>
      </c>
      <c r="BP103" s="102">
        <v>1</v>
      </c>
      <c r="BQ103" s="102">
        <v>1</v>
      </c>
      <c r="BR103" s="103">
        <v>1</v>
      </c>
    </row>
    <row r="104" spans="1:70" ht="11.85">
      <c r="A104" s="99" t="str">
        <f>IF(COUNTIFS(T_SEGPA[[#This Row],[Secteur]],"  *"),A103,T_SEGPA[[#This Row],[Secteur]])</f>
        <v>VAL-DE-MARNE</v>
      </c>
      <c r="B104" s="99" t="str">
        <f>IF(COUNTIFS(T_SEGPA[[#This Row],[Secteur]],"    *"),B103,T_SEGPA[[#This Row],[Secteur]])</f>
        <v xml:space="preserve">   D05 - Maisons-Alfort</v>
      </c>
      <c r="C104" s="100" t="s">
        <v>839</v>
      </c>
      <c r="D104" s="100" t="s">
        <v>840</v>
      </c>
      <c r="E104" s="101">
        <v>10</v>
      </c>
      <c r="F104" s="101">
        <v>22</v>
      </c>
      <c r="G104" s="101">
        <v>32</v>
      </c>
      <c r="H104" s="101">
        <v>0</v>
      </c>
      <c r="I104" s="101">
        <v>0</v>
      </c>
      <c r="J104" s="101">
        <v>0</v>
      </c>
      <c r="K104" s="101">
        <v>9</v>
      </c>
      <c r="L104" s="101">
        <v>21</v>
      </c>
      <c r="M104" s="101">
        <v>30</v>
      </c>
      <c r="N104" s="102">
        <v>0.9</v>
      </c>
      <c r="O104" s="102">
        <v>0.95454545454545459</v>
      </c>
      <c r="P104" s="102">
        <v>0.9375</v>
      </c>
      <c r="Q104" s="101">
        <v>0</v>
      </c>
      <c r="R104" s="101">
        <v>0</v>
      </c>
      <c r="S104" s="101">
        <v>0</v>
      </c>
      <c r="T104" s="102">
        <v>0</v>
      </c>
      <c r="U104" s="102">
        <v>0</v>
      </c>
      <c r="V104" s="102">
        <v>0</v>
      </c>
      <c r="W104" s="101">
        <v>9</v>
      </c>
      <c r="X104" s="101">
        <v>21</v>
      </c>
      <c r="Y104" s="101">
        <v>30</v>
      </c>
      <c r="Z104" s="102">
        <v>1</v>
      </c>
      <c r="AA104" s="102">
        <v>1</v>
      </c>
      <c r="AB104" s="102">
        <v>1</v>
      </c>
      <c r="AC104" s="101">
        <v>4</v>
      </c>
      <c r="AD104" s="101">
        <v>5</v>
      </c>
      <c r="AE104" s="101">
        <v>9</v>
      </c>
      <c r="AF104" s="102">
        <v>0.44444444444444442</v>
      </c>
      <c r="AG104" s="102">
        <v>0.23809523809523808</v>
      </c>
      <c r="AH104" s="102">
        <v>0.3</v>
      </c>
      <c r="AI104" s="101">
        <v>5</v>
      </c>
      <c r="AJ104" s="101">
        <v>16</v>
      </c>
      <c r="AK104" s="101">
        <v>21</v>
      </c>
      <c r="AL104" s="102">
        <v>0.55555555555555558</v>
      </c>
      <c r="AM104" s="102">
        <v>0.76190476190476186</v>
      </c>
      <c r="AN104" s="102">
        <v>0.7</v>
      </c>
      <c r="AO104" s="101">
        <v>9</v>
      </c>
      <c r="AP104" s="101">
        <v>21</v>
      </c>
      <c r="AQ104" s="101">
        <v>30</v>
      </c>
      <c r="AR104" s="102">
        <v>0.9</v>
      </c>
      <c r="AS104" s="102">
        <v>0.95454545454545459</v>
      </c>
      <c r="AT104" s="102">
        <v>0.9375</v>
      </c>
      <c r="AU104" s="101">
        <v>0</v>
      </c>
      <c r="AV104" s="101">
        <v>0</v>
      </c>
      <c r="AW104" s="101">
        <v>0</v>
      </c>
      <c r="AX104" s="102">
        <v>0</v>
      </c>
      <c r="AY104" s="102">
        <v>0</v>
      </c>
      <c r="AZ104" s="102">
        <v>0</v>
      </c>
      <c r="BA104" s="101">
        <v>9</v>
      </c>
      <c r="BB104" s="101">
        <v>21</v>
      </c>
      <c r="BC104" s="101">
        <v>30</v>
      </c>
      <c r="BD104" s="102">
        <v>1</v>
      </c>
      <c r="BE104" s="102">
        <v>1</v>
      </c>
      <c r="BF104" s="102">
        <v>1</v>
      </c>
      <c r="BG104" s="101">
        <v>2</v>
      </c>
      <c r="BH104" s="101">
        <v>3</v>
      </c>
      <c r="BI104" s="101">
        <v>5</v>
      </c>
      <c r="BJ104" s="102">
        <v>0.22222222222222221</v>
      </c>
      <c r="BK104" s="102">
        <v>0.14285714285714285</v>
      </c>
      <c r="BL104" s="102">
        <v>0.16666666666666666</v>
      </c>
      <c r="BM104" s="101">
        <v>7</v>
      </c>
      <c r="BN104" s="101">
        <v>18</v>
      </c>
      <c r="BO104" s="101">
        <v>25</v>
      </c>
      <c r="BP104" s="102">
        <v>0.77777777777777779</v>
      </c>
      <c r="BQ104" s="102">
        <v>0.8571428571428571</v>
      </c>
      <c r="BR104" s="103">
        <v>0.83333333333333337</v>
      </c>
    </row>
    <row r="105" spans="1:70" ht="11.85">
      <c r="A105" s="99" t="str">
        <f>IF(COUNTIFS(T_SEGPA[[#This Row],[Secteur]],"  *"),A104,T_SEGPA[[#This Row],[Secteur]])</f>
        <v>VAL-DE-MARNE</v>
      </c>
      <c r="B105" s="99" t="str">
        <f>IF(COUNTIFS(T_SEGPA[[#This Row],[Secteur]],"    *"),B104,T_SEGPA[[#This Row],[Secteur]])</f>
        <v xml:space="preserve">   D05 - Maisons-Alfort</v>
      </c>
      <c r="C105" s="100" t="s">
        <v>845</v>
      </c>
      <c r="D105" s="100" t="s">
        <v>846</v>
      </c>
      <c r="E105" s="101">
        <v>7</v>
      </c>
      <c r="F105" s="101">
        <v>9</v>
      </c>
      <c r="G105" s="101">
        <v>16</v>
      </c>
      <c r="H105" s="101">
        <v>0</v>
      </c>
      <c r="I105" s="101">
        <v>0</v>
      </c>
      <c r="J105" s="101">
        <v>0</v>
      </c>
      <c r="K105" s="101">
        <v>6</v>
      </c>
      <c r="L105" s="101">
        <v>8</v>
      </c>
      <c r="M105" s="101">
        <v>14</v>
      </c>
      <c r="N105" s="102">
        <v>0.8571428571428571</v>
      </c>
      <c r="O105" s="102">
        <v>0.88888888888888884</v>
      </c>
      <c r="P105" s="102">
        <v>0.875</v>
      </c>
      <c r="Q105" s="101">
        <v>0</v>
      </c>
      <c r="R105" s="101">
        <v>0</v>
      </c>
      <c r="S105" s="101">
        <v>0</v>
      </c>
      <c r="T105" s="102">
        <v>0</v>
      </c>
      <c r="U105" s="102">
        <v>0</v>
      </c>
      <c r="V105" s="102">
        <v>0</v>
      </c>
      <c r="W105" s="101">
        <v>6</v>
      </c>
      <c r="X105" s="101">
        <v>8</v>
      </c>
      <c r="Y105" s="101">
        <v>14</v>
      </c>
      <c r="Z105" s="102">
        <v>1</v>
      </c>
      <c r="AA105" s="102">
        <v>1</v>
      </c>
      <c r="AB105" s="102">
        <v>1</v>
      </c>
      <c r="AC105" s="101">
        <v>3</v>
      </c>
      <c r="AD105" s="101">
        <v>1</v>
      </c>
      <c r="AE105" s="101">
        <v>4</v>
      </c>
      <c r="AF105" s="102">
        <v>0.5</v>
      </c>
      <c r="AG105" s="102">
        <v>0.125</v>
      </c>
      <c r="AH105" s="102">
        <v>0.2857142857142857</v>
      </c>
      <c r="AI105" s="101">
        <v>3</v>
      </c>
      <c r="AJ105" s="101">
        <v>7</v>
      </c>
      <c r="AK105" s="101">
        <v>10</v>
      </c>
      <c r="AL105" s="102">
        <v>0.5</v>
      </c>
      <c r="AM105" s="102">
        <v>0.875</v>
      </c>
      <c r="AN105" s="102">
        <v>0.7142857142857143</v>
      </c>
      <c r="AO105" s="101">
        <v>6</v>
      </c>
      <c r="AP105" s="101">
        <v>8</v>
      </c>
      <c r="AQ105" s="101">
        <v>14</v>
      </c>
      <c r="AR105" s="102">
        <v>0.8571428571428571</v>
      </c>
      <c r="AS105" s="102">
        <v>0.88888888888888884</v>
      </c>
      <c r="AT105" s="102">
        <v>0.875</v>
      </c>
      <c r="AU105" s="101">
        <v>0</v>
      </c>
      <c r="AV105" s="101">
        <v>0</v>
      </c>
      <c r="AW105" s="101">
        <v>0</v>
      </c>
      <c r="AX105" s="102">
        <v>0</v>
      </c>
      <c r="AY105" s="102">
        <v>0</v>
      </c>
      <c r="AZ105" s="102">
        <v>0</v>
      </c>
      <c r="BA105" s="101">
        <v>6</v>
      </c>
      <c r="BB105" s="101">
        <v>8</v>
      </c>
      <c r="BC105" s="101">
        <v>14</v>
      </c>
      <c r="BD105" s="102">
        <v>1</v>
      </c>
      <c r="BE105" s="102">
        <v>1</v>
      </c>
      <c r="BF105" s="102">
        <v>1</v>
      </c>
      <c r="BG105" s="101">
        <v>2</v>
      </c>
      <c r="BH105" s="101">
        <v>1</v>
      </c>
      <c r="BI105" s="101">
        <v>3</v>
      </c>
      <c r="BJ105" s="102">
        <v>0.33333333333333331</v>
      </c>
      <c r="BK105" s="102">
        <v>0.125</v>
      </c>
      <c r="BL105" s="102">
        <v>0.21428571428571427</v>
      </c>
      <c r="BM105" s="101">
        <v>4</v>
      </c>
      <c r="BN105" s="101">
        <v>7</v>
      </c>
      <c r="BO105" s="101">
        <v>11</v>
      </c>
      <c r="BP105" s="102">
        <v>0.66666666666666663</v>
      </c>
      <c r="BQ105" s="102">
        <v>0.875</v>
      </c>
      <c r="BR105" s="103">
        <v>0.7857142857142857</v>
      </c>
    </row>
    <row r="106" spans="1:70" ht="11.85">
      <c r="A106" s="99" t="str">
        <f>IF(COUNTIFS(T_SEGPA[[#This Row],[Secteur]],"  *"),A105,T_SEGPA[[#This Row],[Secteur]])</f>
        <v>VAL-DE-MARNE</v>
      </c>
      <c r="B106" s="99" t="str">
        <f>IF(COUNTIFS(T_SEGPA[[#This Row],[Secteur]],"    *"),B105,T_SEGPA[[#This Row],[Secteur]])</f>
        <v xml:space="preserve">   D05 - Maisons-Alfort</v>
      </c>
      <c r="C106" s="100" t="s">
        <v>852</v>
      </c>
      <c r="D106" s="100" t="s">
        <v>853</v>
      </c>
      <c r="E106" s="101">
        <v>3</v>
      </c>
      <c r="F106" s="101">
        <v>13</v>
      </c>
      <c r="G106" s="101">
        <v>16</v>
      </c>
      <c r="H106" s="101">
        <v>0</v>
      </c>
      <c r="I106" s="101">
        <v>0</v>
      </c>
      <c r="J106" s="101">
        <v>0</v>
      </c>
      <c r="K106" s="101">
        <v>3</v>
      </c>
      <c r="L106" s="101">
        <v>13</v>
      </c>
      <c r="M106" s="101">
        <v>16</v>
      </c>
      <c r="N106" s="102">
        <v>1</v>
      </c>
      <c r="O106" s="102">
        <v>1</v>
      </c>
      <c r="P106" s="102">
        <v>1</v>
      </c>
      <c r="Q106" s="101">
        <v>0</v>
      </c>
      <c r="R106" s="101">
        <v>0</v>
      </c>
      <c r="S106" s="101">
        <v>0</v>
      </c>
      <c r="T106" s="102">
        <v>0</v>
      </c>
      <c r="U106" s="102">
        <v>0</v>
      </c>
      <c r="V106" s="102">
        <v>0</v>
      </c>
      <c r="W106" s="101">
        <v>3</v>
      </c>
      <c r="X106" s="101">
        <v>13</v>
      </c>
      <c r="Y106" s="101">
        <v>16</v>
      </c>
      <c r="Z106" s="102">
        <v>1</v>
      </c>
      <c r="AA106" s="102">
        <v>1</v>
      </c>
      <c r="AB106" s="102">
        <v>1</v>
      </c>
      <c r="AC106" s="101">
        <v>1</v>
      </c>
      <c r="AD106" s="101">
        <v>4</v>
      </c>
      <c r="AE106" s="101">
        <v>5</v>
      </c>
      <c r="AF106" s="102">
        <v>0.33333333333333331</v>
      </c>
      <c r="AG106" s="102">
        <v>0.30769230769230771</v>
      </c>
      <c r="AH106" s="102">
        <v>0.3125</v>
      </c>
      <c r="AI106" s="101">
        <v>2</v>
      </c>
      <c r="AJ106" s="101">
        <v>9</v>
      </c>
      <c r="AK106" s="101">
        <v>11</v>
      </c>
      <c r="AL106" s="102">
        <v>0.66666666666666663</v>
      </c>
      <c r="AM106" s="102">
        <v>0.69230769230769229</v>
      </c>
      <c r="AN106" s="102">
        <v>0.6875</v>
      </c>
      <c r="AO106" s="101">
        <v>3</v>
      </c>
      <c r="AP106" s="101">
        <v>13</v>
      </c>
      <c r="AQ106" s="101">
        <v>16</v>
      </c>
      <c r="AR106" s="102">
        <v>1</v>
      </c>
      <c r="AS106" s="102">
        <v>1</v>
      </c>
      <c r="AT106" s="102">
        <v>1</v>
      </c>
      <c r="AU106" s="101">
        <v>0</v>
      </c>
      <c r="AV106" s="101">
        <v>0</v>
      </c>
      <c r="AW106" s="101">
        <v>0</v>
      </c>
      <c r="AX106" s="102">
        <v>0</v>
      </c>
      <c r="AY106" s="102">
        <v>0</v>
      </c>
      <c r="AZ106" s="102">
        <v>0</v>
      </c>
      <c r="BA106" s="101">
        <v>3</v>
      </c>
      <c r="BB106" s="101">
        <v>13</v>
      </c>
      <c r="BC106" s="101">
        <v>16</v>
      </c>
      <c r="BD106" s="102">
        <v>1</v>
      </c>
      <c r="BE106" s="102">
        <v>1</v>
      </c>
      <c r="BF106" s="102">
        <v>1</v>
      </c>
      <c r="BG106" s="101">
        <v>0</v>
      </c>
      <c r="BH106" s="101">
        <v>2</v>
      </c>
      <c r="BI106" s="101">
        <v>2</v>
      </c>
      <c r="BJ106" s="102">
        <v>0</v>
      </c>
      <c r="BK106" s="102">
        <v>0.15384615384615385</v>
      </c>
      <c r="BL106" s="102">
        <v>0.125</v>
      </c>
      <c r="BM106" s="101">
        <v>3</v>
      </c>
      <c r="BN106" s="101">
        <v>11</v>
      </c>
      <c r="BO106" s="101">
        <v>14</v>
      </c>
      <c r="BP106" s="102">
        <v>1</v>
      </c>
      <c r="BQ106" s="102">
        <v>0.84615384615384615</v>
      </c>
      <c r="BR106" s="103">
        <v>0.875</v>
      </c>
    </row>
    <row r="107" spans="1:70" ht="11.85">
      <c r="A107" s="99" t="str">
        <f>IF(COUNTIFS(T_SEGPA[[#This Row],[Secteur]],"  *"),A106,T_SEGPA[[#This Row],[Secteur]])</f>
        <v>VAL-DE-MARNE</v>
      </c>
      <c r="B107" s="99" t="str">
        <f>IF(COUNTIFS(T_SEGPA[[#This Row],[Secteur]],"    *"),B106,T_SEGPA[[#This Row],[Secteur]])</f>
        <v xml:space="preserve">   D06 - Ivry</v>
      </c>
      <c r="C107" s="100" t="s">
        <v>856</v>
      </c>
      <c r="D107" s="100" t="s">
        <v>857</v>
      </c>
      <c r="E107" s="101">
        <v>22</v>
      </c>
      <c r="F107" s="101">
        <v>25</v>
      </c>
      <c r="G107" s="101">
        <v>47</v>
      </c>
      <c r="H107" s="101">
        <v>0</v>
      </c>
      <c r="I107" s="101">
        <v>0</v>
      </c>
      <c r="J107" s="101">
        <v>0</v>
      </c>
      <c r="K107" s="101">
        <v>21</v>
      </c>
      <c r="L107" s="101">
        <v>25</v>
      </c>
      <c r="M107" s="101">
        <v>46</v>
      </c>
      <c r="N107" s="102">
        <v>0.95454545454545459</v>
      </c>
      <c r="O107" s="102">
        <v>1</v>
      </c>
      <c r="P107" s="102">
        <v>0.97872340425531912</v>
      </c>
      <c r="Q107" s="101">
        <v>1</v>
      </c>
      <c r="R107" s="101">
        <v>0</v>
      </c>
      <c r="S107" s="101">
        <v>1</v>
      </c>
      <c r="T107" s="102">
        <v>4.7619047619047616E-2</v>
      </c>
      <c r="U107" s="102">
        <v>0</v>
      </c>
      <c r="V107" s="102">
        <v>2.1739130434782608E-2</v>
      </c>
      <c r="W107" s="101">
        <v>20</v>
      </c>
      <c r="X107" s="101">
        <v>25</v>
      </c>
      <c r="Y107" s="101">
        <v>45</v>
      </c>
      <c r="Z107" s="102">
        <v>0.95238095238095233</v>
      </c>
      <c r="AA107" s="102">
        <v>1</v>
      </c>
      <c r="AB107" s="102">
        <v>0.97826086956521741</v>
      </c>
      <c r="AC107" s="101">
        <v>7</v>
      </c>
      <c r="AD107" s="101">
        <v>11</v>
      </c>
      <c r="AE107" s="101">
        <v>18</v>
      </c>
      <c r="AF107" s="102">
        <v>0.33333333333333331</v>
      </c>
      <c r="AG107" s="102">
        <v>0.44</v>
      </c>
      <c r="AH107" s="102">
        <v>0.39130434782608697</v>
      </c>
      <c r="AI107" s="101">
        <v>13</v>
      </c>
      <c r="AJ107" s="101">
        <v>14</v>
      </c>
      <c r="AK107" s="101">
        <v>27</v>
      </c>
      <c r="AL107" s="102">
        <v>0.61904761904761907</v>
      </c>
      <c r="AM107" s="102">
        <v>0.56000000000000005</v>
      </c>
      <c r="AN107" s="102">
        <v>0.58695652173913049</v>
      </c>
      <c r="AO107" s="101">
        <v>21</v>
      </c>
      <c r="AP107" s="101">
        <v>25</v>
      </c>
      <c r="AQ107" s="101">
        <v>46</v>
      </c>
      <c r="AR107" s="102">
        <v>0.95454545454545459</v>
      </c>
      <c r="AS107" s="102">
        <v>1</v>
      </c>
      <c r="AT107" s="102">
        <v>0.97872340425531912</v>
      </c>
      <c r="AU107" s="101">
        <v>0</v>
      </c>
      <c r="AV107" s="101">
        <v>0</v>
      </c>
      <c r="AW107" s="101">
        <v>0</v>
      </c>
      <c r="AX107" s="102">
        <v>0</v>
      </c>
      <c r="AY107" s="102">
        <v>0</v>
      </c>
      <c r="AZ107" s="102">
        <v>0</v>
      </c>
      <c r="BA107" s="101">
        <v>21</v>
      </c>
      <c r="BB107" s="101">
        <v>25</v>
      </c>
      <c r="BC107" s="101">
        <v>46</v>
      </c>
      <c r="BD107" s="102">
        <v>1</v>
      </c>
      <c r="BE107" s="102">
        <v>1</v>
      </c>
      <c r="BF107" s="102">
        <v>1</v>
      </c>
      <c r="BG107" s="101">
        <v>7</v>
      </c>
      <c r="BH107" s="101">
        <v>9</v>
      </c>
      <c r="BI107" s="101">
        <v>16</v>
      </c>
      <c r="BJ107" s="102">
        <v>0.33333333333333331</v>
      </c>
      <c r="BK107" s="102">
        <v>0.36</v>
      </c>
      <c r="BL107" s="102">
        <v>0.34782608695652173</v>
      </c>
      <c r="BM107" s="101">
        <v>14</v>
      </c>
      <c r="BN107" s="101">
        <v>16</v>
      </c>
      <c r="BO107" s="101">
        <v>30</v>
      </c>
      <c r="BP107" s="102">
        <v>0.66666666666666663</v>
      </c>
      <c r="BQ107" s="102">
        <v>0.64</v>
      </c>
      <c r="BR107" s="103">
        <v>0.65217391304347827</v>
      </c>
    </row>
    <row r="108" spans="1:70" ht="11.85">
      <c r="A108" s="99" t="str">
        <f>IF(COUNTIFS(T_SEGPA[[#This Row],[Secteur]],"  *"),A107,T_SEGPA[[#This Row],[Secteur]])</f>
        <v>VAL-DE-MARNE</v>
      </c>
      <c r="B108" s="99" t="str">
        <f>IF(COUNTIFS(T_SEGPA[[#This Row],[Secteur]],"    *"),B107,T_SEGPA[[#This Row],[Secteur]])</f>
        <v xml:space="preserve">   D06 - Ivry</v>
      </c>
      <c r="C108" s="100" t="s">
        <v>862</v>
      </c>
      <c r="D108" s="100" t="s">
        <v>394</v>
      </c>
      <c r="E108" s="101">
        <v>10</v>
      </c>
      <c r="F108" s="101">
        <v>6</v>
      </c>
      <c r="G108" s="101">
        <v>16</v>
      </c>
      <c r="H108" s="101">
        <v>0</v>
      </c>
      <c r="I108" s="101">
        <v>0</v>
      </c>
      <c r="J108" s="101">
        <v>0</v>
      </c>
      <c r="K108" s="101">
        <v>10</v>
      </c>
      <c r="L108" s="101">
        <v>6</v>
      </c>
      <c r="M108" s="101">
        <v>16</v>
      </c>
      <c r="N108" s="102">
        <v>1</v>
      </c>
      <c r="O108" s="102">
        <v>1</v>
      </c>
      <c r="P108" s="102">
        <v>1</v>
      </c>
      <c r="Q108" s="101">
        <v>0</v>
      </c>
      <c r="R108" s="101">
        <v>0</v>
      </c>
      <c r="S108" s="101">
        <v>0</v>
      </c>
      <c r="T108" s="102">
        <v>0</v>
      </c>
      <c r="U108" s="102">
        <v>0</v>
      </c>
      <c r="V108" s="102">
        <v>0</v>
      </c>
      <c r="W108" s="101">
        <v>10</v>
      </c>
      <c r="X108" s="101">
        <v>6</v>
      </c>
      <c r="Y108" s="101">
        <v>16</v>
      </c>
      <c r="Z108" s="102">
        <v>1</v>
      </c>
      <c r="AA108" s="102">
        <v>1</v>
      </c>
      <c r="AB108" s="102">
        <v>1</v>
      </c>
      <c r="AC108" s="101">
        <v>2</v>
      </c>
      <c r="AD108" s="101">
        <v>3</v>
      </c>
      <c r="AE108" s="101">
        <v>5</v>
      </c>
      <c r="AF108" s="102">
        <v>0.2</v>
      </c>
      <c r="AG108" s="102">
        <v>0.5</v>
      </c>
      <c r="AH108" s="102">
        <v>0.3125</v>
      </c>
      <c r="AI108" s="101">
        <v>8</v>
      </c>
      <c r="AJ108" s="101">
        <v>3</v>
      </c>
      <c r="AK108" s="101">
        <v>11</v>
      </c>
      <c r="AL108" s="102">
        <v>0.8</v>
      </c>
      <c r="AM108" s="102">
        <v>0.5</v>
      </c>
      <c r="AN108" s="102">
        <v>0.6875</v>
      </c>
      <c r="AO108" s="101">
        <v>10</v>
      </c>
      <c r="AP108" s="101">
        <v>6</v>
      </c>
      <c r="AQ108" s="101">
        <v>16</v>
      </c>
      <c r="AR108" s="102">
        <v>1</v>
      </c>
      <c r="AS108" s="102">
        <v>1</v>
      </c>
      <c r="AT108" s="102">
        <v>1</v>
      </c>
      <c r="AU108" s="101">
        <v>0</v>
      </c>
      <c r="AV108" s="101">
        <v>0</v>
      </c>
      <c r="AW108" s="101">
        <v>0</v>
      </c>
      <c r="AX108" s="102">
        <v>0</v>
      </c>
      <c r="AY108" s="102">
        <v>0</v>
      </c>
      <c r="AZ108" s="102">
        <v>0</v>
      </c>
      <c r="BA108" s="101">
        <v>10</v>
      </c>
      <c r="BB108" s="101">
        <v>6</v>
      </c>
      <c r="BC108" s="101">
        <v>16</v>
      </c>
      <c r="BD108" s="102">
        <v>1</v>
      </c>
      <c r="BE108" s="102">
        <v>1</v>
      </c>
      <c r="BF108" s="102">
        <v>1</v>
      </c>
      <c r="BG108" s="101">
        <v>2</v>
      </c>
      <c r="BH108" s="101">
        <v>3</v>
      </c>
      <c r="BI108" s="101">
        <v>5</v>
      </c>
      <c r="BJ108" s="102">
        <v>0.2</v>
      </c>
      <c r="BK108" s="102">
        <v>0.5</v>
      </c>
      <c r="BL108" s="102">
        <v>0.3125</v>
      </c>
      <c r="BM108" s="101">
        <v>8</v>
      </c>
      <c r="BN108" s="101">
        <v>3</v>
      </c>
      <c r="BO108" s="101">
        <v>11</v>
      </c>
      <c r="BP108" s="102">
        <v>0.8</v>
      </c>
      <c r="BQ108" s="102">
        <v>0.5</v>
      </c>
      <c r="BR108" s="103">
        <v>0.6875</v>
      </c>
    </row>
    <row r="109" spans="1:70" ht="11.85">
      <c r="A109" s="99" t="str">
        <f>IF(COUNTIFS(T_SEGPA[[#This Row],[Secteur]],"  *"),A108,T_SEGPA[[#This Row],[Secteur]])</f>
        <v>VAL-DE-MARNE</v>
      </c>
      <c r="B109" s="99" t="str">
        <f>IF(COUNTIFS(T_SEGPA[[#This Row],[Secteur]],"    *"),B108,T_SEGPA[[#This Row],[Secteur]])</f>
        <v xml:space="preserve">   D06 - Ivry</v>
      </c>
      <c r="C109" s="100" t="s">
        <v>868</v>
      </c>
      <c r="D109" s="100" t="s">
        <v>869</v>
      </c>
      <c r="E109" s="101">
        <v>7</v>
      </c>
      <c r="F109" s="101">
        <v>8</v>
      </c>
      <c r="G109" s="101">
        <v>15</v>
      </c>
      <c r="H109" s="101">
        <v>0</v>
      </c>
      <c r="I109" s="101">
        <v>0</v>
      </c>
      <c r="J109" s="101">
        <v>0</v>
      </c>
      <c r="K109" s="101">
        <v>6</v>
      </c>
      <c r="L109" s="101">
        <v>8</v>
      </c>
      <c r="M109" s="101">
        <v>14</v>
      </c>
      <c r="N109" s="102">
        <v>0.8571428571428571</v>
      </c>
      <c r="O109" s="102">
        <v>1</v>
      </c>
      <c r="P109" s="102">
        <v>0.93333333333333335</v>
      </c>
      <c r="Q109" s="101">
        <v>1</v>
      </c>
      <c r="R109" s="101">
        <v>0</v>
      </c>
      <c r="S109" s="101">
        <v>1</v>
      </c>
      <c r="T109" s="102">
        <v>0.16666666666666666</v>
      </c>
      <c r="U109" s="102">
        <v>0</v>
      </c>
      <c r="V109" s="102">
        <v>7.1428571428571425E-2</v>
      </c>
      <c r="W109" s="101">
        <v>5</v>
      </c>
      <c r="X109" s="101">
        <v>8</v>
      </c>
      <c r="Y109" s="101">
        <v>13</v>
      </c>
      <c r="Z109" s="102">
        <v>0.83333333333333337</v>
      </c>
      <c r="AA109" s="102">
        <v>1</v>
      </c>
      <c r="AB109" s="102">
        <v>0.9285714285714286</v>
      </c>
      <c r="AC109" s="101">
        <v>1</v>
      </c>
      <c r="AD109" s="101">
        <v>2</v>
      </c>
      <c r="AE109" s="101">
        <v>3</v>
      </c>
      <c r="AF109" s="102">
        <v>0.16666666666666666</v>
      </c>
      <c r="AG109" s="102">
        <v>0.25</v>
      </c>
      <c r="AH109" s="102">
        <v>0.21428571428571427</v>
      </c>
      <c r="AI109" s="101">
        <v>4</v>
      </c>
      <c r="AJ109" s="101">
        <v>6</v>
      </c>
      <c r="AK109" s="101">
        <v>10</v>
      </c>
      <c r="AL109" s="102">
        <v>0.66666666666666663</v>
      </c>
      <c r="AM109" s="102">
        <v>0.75</v>
      </c>
      <c r="AN109" s="102">
        <v>0.7142857142857143</v>
      </c>
      <c r="AO109" s="101">
        <v>6</v>
      </c>
      <c r="AP109" s="101">
        <v>8</v>
      </c>
      <c r="AQ109" s="101">
        <v>14</v>
      </c>
      <c r="AR109" s="102">
        <v>0.8571428571428571</v>
      </c>
      <c r="AS109" s="102">
        <v>1</v>
      </c>
      <c r="AT109" s="102">
        <v>0.93333333333333335</v>
      </c>
      <c r="AU109" s="101">
        <v>0</v>
      </c>
      <c r="AV109" s="101">
        <v>0</v>
      </c>
      <c r="AW109" s="101">
        <v>0</v>
      </c>
      <c r="AX109" s="102">
        <v>0</v>
      </c>
      <c r="AY109" s="102">
        <v>0</v>
      </c>
      <c r="AZ109" s="102">
        <v>0</v>
      </c>
      <c r="BA109" s="101">
        <v>6</v>
      </c>
      <c r="BB109" s="101">
        <v>8</v>
      </c>
      <c r="BC109" s="101">
        <v>14</v>
      </c>
      <c r="BD109" s="102">
        <v>1</v>
      </c>
      <c r="BE109" s="102">
        <v>1</v>
      </c>
      <c r="BF109" s="102">
        <v>1</v>
      </c>
      <c r="BG109" s="101">
        <v>2</v>
      </c>
      <c r="BH109" s="101">
        <v>2</v>
      </c>
      <c r="BI109" s="101">
        <v>4</v>
      </c>
      <c r="BJ109" s="102">
        <v>0.33333333333333331</v>
      </c>
      <c r="BK109" s="102">
        <v>0.25</v>
      </c>
      <c r="BL109" s="102">
        <v>0.2857142857142857</v>
      </c>
      <c r="BM109" s="101">
        <v>4</v>
      </c>
      <c r="BN109" s="101">
        <v>6</v>
      </c>
      <c r="BO109" s="101">
        <v>10</v>
      </c>
      <c r="BP109" s="102">
        <v>0.66666666666666663</v>
      </c>
      <c r="BQ109" s="102">
        <v>0.75</v>
      </c>
      <c r="BR109" s="103">
        <v>0.7142857142857143</v>
      </c>
    </row>
    <row r="110" spans="1:70" ht="11.85">
      <c r="A110" s="99" t="str">
        <f>IF(COUNTIFS(T_SEGPA[[#This Row],[Secteur]],"  *"),A109,T_SEGPA[[#This Row],[Secteur]])</f>
        <v>VAL-DE-MARNE</v>
      </c>
      <c r="B110" s="99" t="str">
        <f>IF(COUNTIFS(T_SEGPA[[#This Row],[Secteur]],"    *"),B109,T_SEGPA[[#This Row],[Secteur]])</f>
        <v xml:space="preserve">   D06 - Ivry</v>
      </c>
      <c r="C110" s="100" t="s">
        <v>872</v>
      </c>
      <c r="D110" s="100" t="s">
        <v>562</v>
      </c>
      <c r="E110" s="101">
        <v>5</v>
      </c>
      <c r="F110" s="101">
        <v>11</v>
      </c>
      <c r="G110" s="101">
        <v>16</v>
      </c>
      <c r="H110" s="101">
        <v>0</v>
      </c>
      <c r="I110" s="101">
        <v>0</v>
      </c>
      <c r="J110" s="101">
        <v>0</v>
      </c>
      <c r="K110" s="101">
        <v>5</v>
      </c>
      <c r="L110" s="101">
        <v>11</v>
      </c>
      <c r="M110" s="101">
        <v>16</v>
      </c>
      <c r="N110" s="102">
        <v>1</v>
      </c>
      <c r="O110" s="102">
        <v>1</v>
      </c>
      <c r="P110" s="102">
        <v>1</v>
      </c>
      <c r="Q110" s="101">
        <v>0</v>
      </c>
      <c r="R110" s="101">
        <v>0</v>
      </c>
      <c r="S110" s="101">
        <v>0</v>
      </c>
      <c r="T110" s="102">
        <v>0</v>
      </c>
      <c r="U110" s="102">
        <v>0</v>
      </c>
      <c r="V110" s="102">
        <v>0</v>
      </c>
      <c r="W110" s="101">
        <v>5</v>
      </c>
      <c r="X110" s="101">
        <v>11</v>
      </c>
      <c r="Y110" s="101">
        <v>16</v>
      </c>
      <c r="Z110" s="102">
        <v>1</v>
      </c>
      <c r="AA110" s="102">
        <v>1</v>
      </c>
      <c r="AB110" s="102">
        <v>1</v>
      </c>
      <c r="AC110" s="101">
        <v>4</v>
      </c>
      <c r="AD110" s="101">
        <v>6</v>
      </c>
      <c r="AE110" s="101">
        <v>10</v>
      </c>
      <c r="AF110" s="102">
        <v>0.8</v>
      </c>
      <c r="AG110" s="102">
        <v>0.54545454545454541</v>
      </c>
      <c r="AH110" s="102">
        <v>0.625</v>
      </c>
      <c r="AI110" s="101">
        <v>1</v>
      </c>
      <c r="AJ110" s="101">
        <v>5</v>
      </c>
      <c r="AK110" s="101">
        <v>6</v>
      </c>
      <c r="AL110" s="102">
        <v>0.2</v>
      </c>
      <c r="AM110" s="102">
        <v>0.45454545454545453</v>
      </c>
      <c r="AN110" s="102">
        <v>0.375</v>
      </c>
      <c r="AO110" s="101">
        <v>5</v>
      </c>
      <c r="AP110" s="101">
        <v>11</v>
      </c>
      <c r="AQ110" s="101">
        <v>16</v>
      </c>
      <c r="AR110" s="102">
        <v>1</v>
      </c>
      <c r="AS110" s="102">
        <v>1</v>
      </c>
      <c r="AT110" s="102">
        <v>1</v>
      </c>
      <c r="AU110" s="101">
        <v>0</v>
      </c>
      <c r="AV110" s="101">
        <v>0</v>
      </c>
      <c r="AW110" s="101">
        <v>0</v>
      </c>
      <c r="AX110" s="102">
        <v>0</v>
      </c>
      <c r="AY110" s="102">
        <v>0</v>
      </c>
      <c r="AZ110" s="102">
        <v>0</v>
      </c>
      <c r="BA110" s="101">
        <v>5</v>
      </c>
      <c r="BB110" s="101">
        <v>11</v>
      </c>
      <c r="BC110" s="101">
        <v>16</v>
      </c>
      <c r="BD110" s="102">
        <v>1</v>
      </c>
      <c r="BE110" s="102">
        <v>1</v>
      </c>
      <c r="BF110" s="102">
        <v>1</v>
      </c>
      <c r="BG110" s="101">
        <v>3</v>
      </c>
      <c r="BH110" s="101">
        <v>4</v>
      </c>
      <c r="BI110" s="101">
        <v>7</v>
      </c>
      <c r="BJ110" s="102">
        <v>0.6</v>
      </c>
      <c r="BK110" s="102">
        <v>0.36363636363636365</v>
      </c>
      <c r="BL110" s="102">
        <v>0.4375</v>
      </c>
      <c r="BM110" s="101">
        <v>2</v>
      </c>
      <c r="BN110" s="101">
        <v>7</v>
      </c>
      <c r="BO110" s="101">
        <v>9</v>
      </c>
      <c r="BP110" s="102">
        <v>0.4</v>
      </c>
      <c r="BQ110" s="102">
        <v>0.63636363636363635</v>
      </c>
      <c r="BR110" s="103">
        <v>0.5625</v>
      </c>
    </row>
    <row r="111" spans="1:70" ht="11.85">
      <c r="A111" s="99" t="str">
        <f>IF(COUNTIFS(T_SEGPA[[#This Row],[Secteur]],"  *"),A110,T_SEGPA[[#This Row],[Secteur]])</f>
        <v>VAL-DE-MARNE</v>
      </c>
      <c r="B111" s="99" t="str">
        <f>IF(COUNTIFS(T_SEGPA[[#This Row],[Secteur]],"    *"),B110,T_SEGPA[[#This Row],[Secteur]])</f>
        <v xml:space="preserve">   D07 - Villejuif</v>
      </c>
      <c r="C111" s="100" t="s">
        <v>879</v>
      </c>
      <c r="D111" s="100" t="s">
        <v>880</v>
      </c>
      <c r="E111" s="101">
        <v>10</v>
      </c>
      <c r="F111" s="101">
        <v>22</v>
      </c>
      <c r="G111" s="101">
        <v>32</v>
      </c>
      <c r="H111" s="101">
        <v>0</v>
      </c>
      <c r="I111" s="101">
        <v>0</v>
      </c>
      <c r="J111" s="101">
        <v>0</v>
      </c>
      <c r="K111" s="101">
        <v>9</v>
      </c>
      <c r="L111" s="101">
        <v>21</v>
      </c>
      <c r="M111" s="101">
        <v>30</v>
      </c>
      <c r="N111" s="102">
        <v>0.9</v>
      </c>
      <c r="O111" s="102">
        <v>0.95454545454545459</v>
      </c>
      <c r="P111" s="102">
        <v>0.9375</v>
      </c>
      <c r="Q111" s="101">
        <v>0</v>
      </c>
      <c r="R111" s="101">
        <v>0</v>
      </c>
      <c r="S111" s="101">
        <v>0</v>
      </c>
      <c r="T111" s="102">
        <v>0</v>
      </c>
      <c r="U111" s="102">
        <v>0</v>
      </c>
      <c r="V111" s="102">
        <v>0</v>
      </c>
      <c r="W111" s="101">
        <v>9</v>
      </c>
      <c r="X111" s="101">
        <v>21</v>
      </c>
      <c r="Y111" s="101">
        <v>30</v>
      </c>
      <c r="Z111" s="102">
        <v>1</v>
      </c>
      <c r="AA111" s="102">
        <v>1</v>
      </c>
      <c r="AB111" s="102">
        <v>1</v>
      </c>
      <c r="AC111" s="101">
        <v>6</v>
      </c>
      <c r="AD111" s="101">
        <v>6</v>
      </c>
      <c r="AE111" s="101">
        <v>12</v>
      </c>
      <c r="AF111" s="102">
        <v>0.66666666666666663</v>
      </c>
      <c r="AG111" s="102">
        <v>0.2857142857142857</v>
      </c>
      <c r="AH111" s="102">
        <v>0.4</v>
      </c>
      <c r="AI111" s="101">
        <v>3</v>
      </c>
      <c r="AJ111" s="101">
        <v>15</v>
      </c>
      <c r="AK111" s="101">
        <v>18</v>
      </c>
      <c r="AL111" s="102">
        <v>0.33333333333333331</v>
      </c>
      <c r="AM111" s="102">
        <v>0.7142857142857143</v>
      </c>
      <c r="AN111" s="102">
        <v>0.6</v>
      </c>
      <c r="AO111" s="101">
        <v>5</v>
      </c>
      <c r="AP111" s="101">
        <v>13</v>
      </c>
      <c r="AQ111" s="101">
        <v>18</v>
      </c>
      <c r="AR111" s="102">
        <v>0.5</v>
      </c>
      <c r="AS111" s="102">
        <v>0.59090909090909094</v>
      </c>
      <c r="AT111" s="102">
        <v>0.5625</v>
      </c>
      <c r="AU111" s="101">
        <v>0</v>
      </c>
      <c r="AV111" s="101">
        <v>0</v>
      </c>
      <c r="AW111" s="101">
        <v>0</v>
      </c>
      <c r="AX111" s="102">
        <v>0</v>
      </c>
      <c r="AY111" s="102">
        <v>0</v>
      </c>
      <c r="AZ111" s="102">
        <v>0</v>
      </c>
      <c r="BA111" s="101">
        <v>5</v>
      </c>
      <c r="BB111" s="101">
        <v>13</v>
      </c>
      <c r="BC111" s="101">
        <v>18</v>
      </c>
      <c r="BD111" s="102">
        <v>1</v>
      </c>
      <c r="BE111" s="102">
        <v>1</v>
      </c>
      <c r="BF111" s="102">
        <v>1</v>
      </c>
      <c r="BG111" s="101">
        <v>4</v>
      </c>
      <c r="BH111" s="101">
        <v>1</v>
      </c>
      <c r="BI111" s="101">
        <v>5</v>
      </c>
      <c r="BJ111" s="102">
        <v>0.8</v>
      </c>
      <c r="BK111" s="102">
        <v>7.6923076923076927E-2</v>
      </c>
      <c r="BL111" s="102">
        <v>0.27777777777777779</v>
      </c>
      <c r="BM111" s="101">
        <v>1</v>
      </c>
      <c r="BN111" s="101">
        <v>12</v>
      </c>
      <c r="BO111" s="101">
        <v>13</v>
      </c>
      <c r="BP111" s="102">
        <v>0.2</v>
      </c>
      <c r="BQ111" s="102">
        <v>0.92307692307692313</v>
      </c>
      <c r="BR111" s="103">
        <v>0.72222222222222221</v>
      </c>
    </row>
    <row r="112" spans="1:70" ht="11.85">
      <c r="A112" s="99" t="str">
        <f>IF(COUNTIFS(T_SEGPA[[#This Row],[Secteur]],"  *"),A111,T_SEGPA[[#This Row],[Secteur]])</f>
        <v>VAL-DE-MARNE</v>
      </c>
      <c r="B112" s="99" t="str">
        <f>IF(COUNTIFS(T_SEGPA[[#This Row],[Secteur]],"    *"),B111,T_SEGPA[[#This Row],[Secteur]])</f>
        <v xml:space="preserve">   D07 - Villejuif</v>
      </c>
      <c r="C112" s="100" t="s">
        <v>882</v>
      </c>
      <c r="D112" s="100" t="s">
        <v>499</v>
      </c>
      <c r="E112" s="101">
        <v>4</v>
      </c>
      <c r="F112" s="101">
        <v>12</v>
      </c>
      <c r="G112" s="101">
        <v>16</v>
      </c>
      <c r="H112" s="101">
        <v>0</v>
      </c>
      <c r="I112" s="101">
        <v>0</v>
      </c>
      <c r="J112" s="101">
        <v>0</v>
      </c>
      <c r="K112" s="101">
        <v>4</v>
      </c>
      <c r="L112" s="101">
        <v>12</v>
      </c>
      <c r="M112" s="101">
        <v>16</v>
      </c>
      <c r="N112" s="102">
        <v>1</v>
      </c>
      <c r="O112" s="102">
        <v>1</v>
      </c>
      <c r="P112" s="102">
        <v>1</v>
      </c>
      <c r="Q112" s="101">
        <v>0</v>
      </c>
      <c r="R112" s="101">
        <v>0</v>
      </c>
      <c r="S112" s="101">
        <v>0</v>
      </c>
      <c r="T112" s="102">
        <v>0</v>
      </c>
      <c r="U112" s="102">
        <v>0</v>
      </c>
      <c r="V112" s="102">
        <v>0</v>
      </c>
      <c r="W112" s="101">
        <v>4</v>
      </c>
      <c r="X112" s="101">
        <v>12</v>
      </c>
      <c r="Y112" s="101">
        <v>16</v>
      </c>
      <c r="Z112" s="102">
        <v>1</v>
      </c>
      <c r="AA112" s="102">
        <v>1</v>
      </c>
      <c r="AB112" s="102">
        <v>1</v>
      </c>
      <c r="AC112" s="101">
        <v>3</v>
      </c>
      <c r="AD112" s="101">
        <v>2</v>
      </c>
      <c r="AE112" s="101">
        <v>5</v>
      </c>
      <c r="AF112" s="102">
        <v>0.75</v>
      </c>
      <c r="AG112" s="102">
        <v>0.16666666666666666</v>
      </c>
      <c r="AH112" s="102">
        <v>0.3125</v>
      </c>
      <c r="AI112" s="101">
        <v>1</v>
      </c>
      <c r="AJ112" s="101">
        <v>10</v>
      </c>
      <c r="AK112" s="101">
        <v>11</v>
      </c>
      <c r="AL112" s="102">
        <v>0.25</v>
      </c>
      <c r="AM112" s="102">
        <v>0.83333333333333337</v>
      </c>
      <c r="AN112" s="102">
        <v>0.6875</v>
      </c>
      <c r="AO112" s="101">
        <v>4</v>
      </c>
      <c r="AP112" s="101">
        <v>12</v>
      </c>
      <c r="AQ112" s="101">
        <v>16</v>
      </c>
      <c r="AR112" s="102">
        <v>1</v>
      </c>
      <c r="AS112" s="102">
        <v>1</v>
      </c>
      <c r="AT112" s="102">
        <v>1</v>
      </c>
      <c r="AU112" s="101">
        <v>0</v>
      </c>
      <c r="AV112" s="101">
        <v>0</v>
      </c>
      <c r="AW112" s="101">
        <v>0</v>
      </c>
      <c r="AX112" s="102">
        <v>0</v>
      </c>
      <c r="AY112" s="102">
        <v>0</v>
      </c>
      <c r="AZ112" s="102">
        <v>0</v>
      </c>
      <c r="BA112" s="101">
        <v>4</v>
      </c>
      <c r="BB112" s="101">
        <v>12</v>
      </c>
      <c r="BC112" s="101">
        <v>16</v>
      </c>
      <c r="BD112" s="102">
        <v>1</v>
      </c>
      <c r="BE112" s="102">
        <v>1</v>
      </c>
      <c r="BF112" s="102">
        <v>1</v>
      </c>
      <c r="BG112" s="101">
        <v>3</v>
      </c>
      <c r="BH112" s="101">
        <v>1</v>
      </c>
      <c r="BI112" s="101">
        <v>4</v>
      </c>
      <c r="BJ112" s="102">
        <v>0.75</v>
      </c>
      <c r="BK112" s="102">
        <v>8.3333333333333329E-2</v>
      </c>
      <c r="BL112" s="102">
        <v>0.25</v>
      </c>
      <c r="BM112" s="101">
        <v>1</v>
      </c>
      <c r="BN112" s="101">
        <v>11</v>
      </c>
      <c r="BO112" s="101">
        <v>12</v>
      </c>
      <c r="BP112" s="102">
        <v>0.25</v>
      </c>
      <c r="BQ112" s="102">
        <v>0.91666666666666663</v>
      </c>
      <c r="BR112" s="103">
        <v>0.75</v>
      </c>
    </row>
    <row r="113" spans="1:70" ht="11.85">
      <c r="A113" s="99" t="str">
        <f>IF(COUNTIFS(T_SEGPA[[#This Row],[Secteur]],"  *"),A112,T_SEGPA[[#This Row],[Secteur]])</f>
        <v>VAL-DE-MARNE</v>
      </c>
      <c r="B113" s="99" t="str">
        <f>IF(COUNTIFS(T_SEGPA[[#This Row],[Secteur]],"    *"),B112,T_SEGPA[[#This Row],[Secteur]])</f>
        <v xml:space="preserve">   D07 - Villejuif</v>
      </c>
      <c r="C113" s="100" t="s">
        <v>894</v>
      </c>
      <c r="D113" s="100" t="s">
        <v>895</v>
      </c>
      <c r="E113" s="101">
        <v>6</v>
      </c>
      <c r="F113" s="101">
        <v>10</v>
      </c>
      <c r="G113" s="101">
        <v>16</v>
      </c>
      <c r="H113" s="101">
        <v>0</v>
      </c>
      <c r="I113" s="101">
        <v>0</v>
      </c>
      <c r="J113" s="101">
        <v>0</v>
      </c>
      <c r="K113" s="101">
        <v>5</v>
      </c>
      <c r="L113" s="101">
        <v>9</v>
      </c>
      <c r="M113" s="101">
        <v>14</v>
      </c>
      <c r="N113" s="102">
        <v>0.83333333333333337</v>
      </c>
      <c r="O113" s="102">
        <v>0.9</v>
      </c>
      <c r="P113" s="102">
        <v>0.875</v>
      </c>
      <c r="Q113" s="101">
        <v>0</v>
      </c>
      <c r="R113" s="101">
        <v>0</v>
      </c>
      <c r="S113" s="101">
        <v>0</v>
      </c>
      <c r="T113" s="102">
        <v>0</v>
      </c>
      <c r="U113" s="102">
        <v>0</v>
      </c>
      <c r="V113" s="102">
        <v>0</v>
      </c>
      <c r="W113" s="101">
        <v>5</v>
      </c>
      <c r="X113" s="101">
        <v>9</v>
      </c>
      <c r="Y113" s="101">
        <v>14</v>
      </c>
      <c r="Z113" s="102">
        <v>1</v>
      </c>
      <c r="AA113" s="102">
        <v>1</v>
      </c>
      <c r="AB113" s="102">
        <v>1</v>
      </c>
      <c r="AC113" s="101">
        <v>3</v>
      </c>
      <c r="AD113" s="101">
        <v>4</v>
      </c>
      <c r="AE113" s="101">
        <v>7</v>
      </c>
      <c r="AF113" s="102">
        <v>0.6</v>
      </c>
      <c r="AG113" s="102">
        <v>0.44444444444444442</v>
      </c>
      <c r="AH113" s="102">
        <v>0.5</v>
      </c>
      <c r="AI113" s="101">
        <v>2</v>
      </c>
      <c r="AJ113" s="101">
        <v>5</v>
      </c>
      <c r="AK113" s="101">
        <v>7</v>
      </c>
      <c r="AL113" s="102">
        <v>0.4</v>
      </c>
      <c r="AM113" s="102">
        <v>0.55555555555555558</v>
      </c>
      <c r="AN113" s="102">
        <v>0.5</v>
      </c>
      <c r="AO113" s="101">
        <v>1</v>
      </c>
      <c r="AP113" s="101">
        <v>1</v>
      </c>
      <c r="AQ113" s="101">
        <v>2</v>
      </c>
      <c r="AR113" s="102">
        <v>0.16666666666666666</v>
      </c>
      <c r="AS113" s="102">
        <v>0.1</v>
      </c>
      <c r="AT113" s="102">
        <v>0.125</v>
      </c>
      <c r="AU113" s="101">
        <v>0</v>
      </c>
      <c r="AV113" s="101">
        <v>0</v>
      </c>
      <c r="AW113" s="101">
        <v>0</v>
      </c>
      <c r="AX113" s="102">
        <v>0</v>
      </c>
      <c r="AY113" s="102">
        <v>0</v>
      </c>
      <c r="AZ113" s="102">
        <v>0</v>
      </c>
      <c r="BA113" s="101">
        <v>1</v>
      </c>
      <c r="BB113" s="101">
        <v>1</v>
      </c>
      <c r="BC113" s="101">
        <v>2</v>
      </c>
      <c r="BD113" s="102">
        <v>1</v>
      </c>
      <c r="BE113" s="102">
        <v>1</v>
      </c>
      <c r="BF113" s="102">
        <v>1</v>
      </c>
      <c r="BG113" s="101">
        <v>1</v>
      </c>
      <c r="BH113" s="101">
        <v>0</v>
      </c>
      <c r="BI113" s="101">
        <v>1</v>
      </c>
      <c r="BJ113" s="102">
        <v>1</v>
      </c>
      <c r="BK113" s="102">
        <v>0</v>
      </c>
      <c r="BL113" s="102">
        <v>0.5</v>
      </c>
      <c r="BM113" s="101">
        <v>0</v>
      </c>
      <c r="BN113" s="101">
        <v>1</v>
      </c>
      <c r="BO113" s="101">
        <v>1</v>
      </c>
      <c r="BP113" s="102">
        <v>0</v>
      </c>
      <c r="BQ113" s="102">
        <v>1</v>
      </c>
      <c r="BR113" s="103">
        <v>0.5</v>
      </c>
    </row>
    <row r="114" spans="1:70" ht="11.85">
      <c r="A114" s="99" t="str">
        <f>IF(COUNTIFS(T_SEGPA[[#This Row],[Secteur]],"  *"),A113,T_SEGPA[[#This Row],[Secteur]])</f>
        <v>VAL-DE-MARNE</v>
      </c>
      <c r="B114" s="99" t="str">
        <f>IF(COUNTIFS(T_SEGPA[[#This Row],[Secteur]],"    *"),B113,T_SEGPA[[#This Row],[Secteur]])</f>
        <v xml:space="preserve">   D08 - L'Hay-Les-Roses</v>
      </c>
      <c r="C114" s="100" t="s">
        <v>896</v>
      </c>
      <c r="D114" s="100" t="s">
        <v>897</v>
      </c>
      <c r="E114" s="101">
        <v>8</v>
      </c>
      <c r="F114" s="101">
        <v>25</v>
      </c>
      <c r="G114" s="101">
        <v>33</v>
      </c>
      <c r="H114" s="101">
        <v>0</v>
      </c>
      <c r="I114" s="101">
        <v>0</v>
      </c>
      <c r="J114" s="101">
        <v>0</v>
      </c>
      <c r="K114" s="101">
        <v>8</v>
      </c>
      <c r="L114" s="101">
        <v>25</v>
      </c>
      <c r="M114" s="101">
        <v>33</v>
      </c>
      <c r="N114" s="102">
        <v>1</v>
      </c>
      <c r="O114" s="102">
        <v>1</v>
      </c>
      <c r="P114" s="102">
        <v>1</v>
      </c>
      <c r="Q114" s="101">
        <v>0</v>
      </c>
      <c r="R114" s="101">
        <v>1</v>
      </c>
      <c r="S114" s="101">
        <v>1</v>
      </c>
      <c r="T114" s="102">
        <v>0</v>
      </c>
      <c r="U114" s="102">
        <v>0.04</v>
      </c>
      <c r="V114" s="102">
        <v>3.0303030303030304E-2</v>
      </c>
      <c r="W114" s="101">
        <v>8</v>
      </c>
      <c r="X114" s="101">
        <v>24</v>
      </c>
      <c r="Y114" s="101">
        <v>32</v>
      </c>
      <c r="Z114" s="102">
        <v>1</v>
      </c>
      <c r="AA114" s="102">
        <v>0.96</v>
      </c>
      <c r="AB114" s="102">
        <v>0.96969696969696972</v>
      </c>
      <c r="AC114" s="101">
        <v>1</v>
      </c>
      <c r="AD114" s="101">
        <v>10</v>
      </c>
      <c r="AE114" s="101">
        <v>11</v>
      </c>
      <c r="AF114" s="102">
        <v>0.125</v>
      </c>
      <c r="AG114" s="102">
        <v>0.4</v>
      </c>
      <c r="AH114" s="102">
        <v>0.33333333333333331</v>
      </c>
      <c r="AI114" s="101">
        <v>7</v>
      </c>
      <c r="AJ114" s="101">
        <v>14</v>
      </c>
      <c r="AK114" s="101">
        <v>21</v>
      </c>
      <c r="AL114" s="102">
        <v>0.875</v>
      </c>
      <c r="AM114" s="102">
        <v>0.56000000000000005</v>
      </c>
      <c r="AN114" s="102">
        <v>0.63636363636363635</v>
      </c>
      <c r="AO114" s="101">
        <v>8</v>
      </c>
      <c r="AP114" s="101">
        <v>25</v>
      </c>
      <c r="AQ114" s="101">
        <v>33</v>
      </c>
      <c r="AR114" s="102">
        <v>1</v>
      </c>
      <c r="AS114" s="102">
        <v>1</v>
      </c>
      <c r="AT114" s="102">
        <v>1</v>
      </c>
      <c r="AU114" s="101">
        <v>0</v>
      </c>
      <c r="AV114" s="101">
        <v>0</v>
      </c>
      <c r="AW114" s="101">
        <v>0</v>
      </c>
      <c r="AX114" s="102">
        <v>0</v>
      </c>
      <c r="AY114" s="102">
        <v>0</v>
      </c>
      <c r="AZ114" s="102">
        <v>0</v>
      </c>
      <c r="BA114" s="101">
        <v>8</v>
      </c>
      <c r="BB114" s="101">
        <v>25</v>
      </c>
      <c r="BC114" s="101">
        <v>33</v>
      </c>
      <c r="BD114" s="102">
        <v>1</v>
      </c>
      <c r="BE114" s="102">
        <v>1</v>
      </c>
      <c r="BF114" s="102">
        <v>1</v>
      </c>
      <c r="BG114" s="101">
        <v>1</v>
      </c>
      <c r="BH114" s="101">
        <v>9</v>
      </c>
      <c r="BI114" s="101">
        <v>10</v>
      </c>
      <c r="BJ114" s="102">
        <v>0.125</v>
      </c>
      <c r="BK114" s="102">
        <v>0.36</v>
      </c>
      <c r="BL114" s="102">
        <v>0.30303030303030304</v>
      </c>
      <c r="BM114" s="101">
        <v>7</v>
      </c>
      <c r="BN114" s="101">
        <v>16</v>
      </c>
      <c r="BO114" s="101">
        <v>23</v>
      </c>
      <c r="BP114" s="102">
        <v>0.875</v>
      </c>
      <c r="BQ114" s="102">
        <v>0.64</v>
      </c>
      <c r="BR114" s="103">
        <v>0.69696969696969702</v>
      </c>
    </row>
    <row r="115" spans="1:70" ht="11.85">
      <c r="A115" s="99" t="str">
        <f>IF(COUNTIFS(T_SEGPA[[#This Row],[Secteur]],"  *"),A114,T_SEGPA[[#This Row],[Secteur]])</f>
        <v>VAL-DE-MARNE</v>
      </c>
      <c r="B115" s="99" t="str">
        <f>IF(COUNTIFS(T_SEGPA[[#This Row],[Secteur]],"    *"),B114,T_SEGPA[[#This Row],[Secteur]])</f>
        <v xml:space="preserve">   D08 - L'Hay-Les-Roses</v>
      </c>
      <c r="C115" s="100" t="s">
        <v>904</v>
      </c>
      <c r="D115" s="100" t="s">
        <v>905</v>
      </c>
      <c r="E115" s="101">
        <v>4</v>
      </c>
      <c r="F115" s="101">
        <v>13</v>
      </c>
      <c r="G115" s="101">
        <v>17</v>
      </c>
      <c r="H115" s="101">
        <v>0</v>
      </c>
      <c r="I115" s="101">
        <v>0</v>
      </c>
      <c r="J115" s="101">
        <v>0</v>
      </c>
      <c r="K115" s="101">
        <v>4</v>
      </c>
      <c r="L115" s="101">
        <v>13</v>
      </c>
      <c r="M115" s="101">
        <v>17</v>
      </c>
      <c r="N115" s="102">
        <v>1</v>
      </c>
      <c r="O115" s="102">
        <v>1</v>
      </c>
      <c r="P115" s="102">
        <v>1</v>
      </c>
      <c r="Q115" s="101">
        <v>0</v>
      </c>
      <c r="R115" s="101">
        <v>0</v>
      </c>
      <c r="S115" s="101">
        <v>0</v>
      </c>
      <c r="T115" s="102">
        <v>0</v>
      </c>
      <c r="U115" s="102">
        <v>0</v>
      </c>
      <c r="V115" s="102">
        <v>0</v>
      </c>
      <c r="W115" s="101">
        <v>4</v>
      </c>
      <c r="X115" s="101">
        <v>13</v>
      </c>
      <c r="Y115" s="101">
        <v>17</v>
      </c>
      <c r="Z115" s="102">
        <v>1</v>
      </c>
      <c r="AA115" s="102">
        <v>1</v>
      </c>
      <c r="AB115" s="102">
        <v>1</v>
      </c>
      <c r="AC115" s="101">
        <v>1</v>
      </c>
      <c r="AD115" s="101">
        <v>5</v>
      </c>
      <c r="AE115" s="101">
        <v>6</v>
      </c>
      <c r="AF115" s="102">
        <v>0.25</v>
      </c>
      <c r="AG115" s="102">
        <v>0.38461538461538464</v>
      </c>
      <c r="AH115" s="102">
        <v>0.35294117647058826</v>
      </c>
      <c r="AI115" s="101">
        <v>3</v>
      </c>
      <c r="AJ115" s="101">
        <v>8</v>
      </c>
      <c r="AK115" s="101">
        <v>11</v>
      </c>
      <c r="AL115" s="102">
        <v>0.75</v>
      </c>
      <c r="AM115" s="102">
        <v>0.61538461538461542</v>
      </c>
      <c r="AN115" s="102">
        <v>0.6470588235294118</v>
      </c>
      <c r="AO115" s="101">
        <v>4</v>
      </c>
      <c r="AP115" s="101">
        <v>13</v>
      </c>
      <c r="AQ115" s="101">
        <v>17</v>
      </c>
      <c r="AR115" s="102">
        <v>1</v>
      </c>
      <c r="AS115" s="102">
        <v>1</v>
      </c>
      <c r="AT115" s="102">
        <v>1</v>
      </c>
      <c r="AU115" s="101">
        <v>0</v>
      </c>
      <c r="AV115" s="101">
        <v>0</v>
      </c>
      <c r="AW115" s="101">
        <v>0</v>
      </c>
      <c r="AX115" s="102">
        <v>0</v>
      </c>
      <c r="AY115" s="102">
        <v>0</v>
      </c>
      <c r="AZ115" s="102">
        <v>0</v>
      </c>
      <c r="BA115" s="101">
        <v>4</v>
      </c>
      <c r="BB115" s="101">
        <v>13</v>
      </c>
      <c r="BC115" s="101">
        <v>17</v>
      </c>
      <c r="BD115" s="102">
        <v>1</v>
      </c>
      <c r="BE115" s="102">
        <v>1</v>
      </c>
      <c r="BF115" s="102">
        <v>1</v>
      </c>
      <c r="BG115" s="101">
        <v>1</v>
      </c>
      <c r="BH115" s="101">
        <v>5</v>
      </c>
      <c r="BI115" s="101">
        <v>6</v>
      </c>
      <c r="BJ115" s="102">
        <v>0.25</v>
      </c>
      <c r="BK115" s="102">
        <v>0.38461538461538464</v>
      </c>
      <c r="BL115" s="102">
        <v>0.35294117647058826</v>
      </c>
      <c r="BM115" s="101">
        <v>3</v>
      </c>
      <c r="BN115" s="101">
        <v>8</v>
      </c>
      <c r="BO115" s="101">
        <v>11</v>
      </c>
      <c r="BP115" s="102">
        <v>0.75</v>
      </c>
      <c r="BQ115" s="102">
        <v>0.61538461538461542</v>
      </c>
      <c r="BR115" s="103">
        <v>0.6470588235294118</v>
      </c>
    </row>
    <row r="116" spans="1:70" ht="11.85">
      <c r="A116" s="99" t="str">
        <f>IF(COUNTIFS(T_SEGPA[[#This Row],[Secteur]],"  *"),A115,T_SEGPA[[#This Row],[Secteur]])</f>
        <v>VAL-DE-MARNE</v>
      </c>
      <c r="B116" s="99" t="str">
        <f>IF(COUNTIFS(T_SEGPA[[#This Row],[Secteur]],"    *"),B115,T_SEGPA[[#This Row],[Secteur]])</f>
        <v xml:space="preserve">   D08 - L'Hay-Les-Roses</v>
      </c>
      <c r="C116" s="100" t="s">
        <v>908</v>
      </c>
      <c r="D116" s="100" t="s">
        <v>814</v>
      </c>
      <c r="E116" s="101">
        <v>4</v>
      </c>
      <c r="F116" s="101">
        <v>12</v>
      </c>
      <c r="G116" s="101">
        <v>16</v>
      </c>
      <c r="H116" s="101">
        <v>0</v>
      </c>
      <c r="I116" s="101">
        <v>0</v>
      </c>
      <c r="J116" s="101">
        <v>0</v>
      </c>
      <c r="K116" s="101">
        <v>4</v>
      </c>
      <c r="L116" s="101">
        <v>12</v>
      </c>
      <c r="M116" s="101">
        <v>16</v>
      </c>
      <c r="N116" s="102">
        <v>1</v>
      </c>
      <c r="O116" s="102">
        <v>1</v>
      </c>
      <c r="P116" s="102">
        <v>1</v>
      </c>
      <c r="Q116" s="101">
        <v>0</v>
      </c>
      <c r="R116" s="101">
        <v>1</v>
      </c>
      <c r="S116" s="101">
        <v>1</v>
      </c>
      <c r="T116" s="102">
        <v>0</v>
      </c>
      <c r="U116" s="102">
        <v>8.3333333333333329E-2</v>
      </c>
      <c r="V116" s="102">
        <v>6.25E-2</v>
      </c>
      <c r="W116" s="101">
        <v>4</v>
      </c>
      <c r="X116" s="101">
        <v>11</v>
      </c>
      <c r="Y116" s="101">
        <v>15</v>
      </c>
      <c r="Z116" s="102">
        <v>1</v>
      </c>
      <c r="AA116" s="102">
        <v>0.91666666666666663</v>
      </c>
      <c r="AB116" s="102">
        <v>0.9375</v>
      </c>
      <c r="AC116" s="101">
        <v>0</v>
      </c>
      <c r="AD116" s="101">
        <v>5</v>
      </c>
      <c r="AE116" s="101">
        <v>5</v>
      </c>
      <c r="AF116" s="102">
        <v>0</v>
      </c>
      <c r="AG116" s="102">
        <v>0.41666666666666669</v>
      </c>
      <c r="AH116" s="102">
        <v>0.3125</v>
      </c>
      <c r="AI116" s="101">
        <v>4</v>
      </c>
      <c r="AJ116" s="101">
        <v>6</v>
      </c>
      <c r="AK116" s="101">
        <v>10</v>
      </c>
      <c r="AL116" s="102">
        <v>1</v>
      </c>
      <c r="AM116" s="102">
        <v>0.5</v>
      </c>
      <c r="AN116" s="102">
        <v>0.625</v>
      </c>
      <c r="AO116" s="101">
        <v>4</v>
      </c>
      <c r="AP116" s="101">
        <v>12</v>
      </c>
      <c r="AQ116" s="101">
        <v>16</v>
      </c>
      <c r="AR116" s="102">
        <v>1</v>
      </c>
      <c r="AS116" s="102">
        <v>1</v>
      </c>
      <c r="AT116" s="102">
        <v>1</v>
      </c>
      <c r="AU116" s="101">
        <v>0</v>
      </c>
      <c r="AV116" s="101">
        <v>0</v>
      </c>
      <c r="AW116" s="101">
        <v>0</v>
      </c>
      <c r="AX116" s="102">
        <v>0</v>
      </c>
      <c r="AY116" s="102">
        <v>0</v>
      </c>
      <c r="AZ116" s="102">
        <v>0</v>
      </c>
      <c r="BA116" s="101">
        <v>4</v>
      </c>
      <c r="BB116" s="101">
        <v>12</v>
      </c>
      <c r="BC116" s="101">
        <v>16</v>
      </c>
      <c r="BD116" s="102">
        <v>1</v>
      </c>
      <c r="BE116" s="102">
        <v>1</v>
      </c>
      <c r="BF116" s="102">
        <v>1</v>
      </c>
      <c r="BG116" s="101">
        <v>0</v>
      </c>
      <c r="BH116" s="101">
        <v>4</v>
      </c>
      <c r="BI116" s="101">
        <v>4</v>
      </c>
      <c r="BJ116" s="102">
        <v>0</v>
      </c>
      <c r="BK116" s="102">
        <v>0.33333333333333331</v>
      </c>
      <c r="BL116" s="102">
        <v>0.25</v>
      </c>
      <c r="BM116" s="101">
        <v>4</v>
      </c>
      <c r="BN116" s="101">
        <v>8</v>
      </c>
      <c r="BO116" s="101">
        <v>12</v>
      </c>
      <c r="BP116" s="102">
        <v>1</v>
      </c>
      <c r="BQ116" s="102">
        <v>0.66666666666666663</v>
      </c>
      <c r="BR116" s="103">
        <v>0.75</v>
      </c>
    </row>
    <row r="117" spans="1:70" ht="11.85">
      <c r="A117" s="99" t="str">
        <f>IF(COUNTIFS(T_SEGPA[[#This Row],[Secteur]],"  *"),A116,T_SEGPA[[#This Row],[Secteur]])</f>
        <v>VAL-DE-MARNE</v>
      </c>
      <c r="B117" s="99" t="str">
        <f>IF(COUNTIFS(T_SEGPA[[#This Row],[Secteur]],"    *"),B116,T_SEGPA[[#This Row],[Secteur]])</f>
        <v xml:space="preserve">   D09 - Villeneuve-Le-Roi</v>
      </c>
      <c r="C117" s="100" t="s">
        <v>911</v>
      </c>
      <c r="D117" s="100" t="s">
        <v>912</v>
      </c>
      <c r="E117" s="101">
        <v>14</v>
      </c>
      <c r="F117" s="101">
        <v>34</v>
      </c>
      <c r="G117" s="101">
        <v>48</v>
      </c>
      <c r="H117" s="101">
        <v>0</v>
      </c>
      <c r="I117" s="101">
        <v>0</v>
      </c>
      <c r="J117" s="101">
        <v>0</v>
      </c>
      <c r="K117" s="101">
        <v>13</v>
      </c>
      <c r="L117" s="101">
        <v>23</v>
      </c>
      <c r="M117" s="101">
        <v>36</v>
      </c>
      <c r="N117" s="102">
        <v>0.9285714285714286</v>
      </c>
      <c r="O117" s="102">
        <v>0.67647058823529416</v>
      </c>
      <c r="P117" s="102">
        <v>0.75</v>
      </c>
      <c r="Q117" s="101">
        <v>0</v>
      </c>
      <c r="R117" s="101">
        <v>0</v>
      </c>
      <c r="S117" s="101">
        <v>0</v>
      </c>
      <c r="T117" s="102">
        <v>0</v>
      </c>
      <c r="U117" s="102">
        <v>0</v>
      </c>
      <c r="V117" s="102">
        <v>0</v>
      </c>
      <c r="W117" s="101">
        <v>13</v>
      </c>
      <c r="X117" s="101">
        <v>23</v>
      </c>
      <c r="Y117" s="101">
        <v>36</v>
      </c>
      <c r="Z117" s="102">
        <v>1</v>
      </c>
      <c r="AA117" s="102">
        <v>1</v>
      </c>
      <c r="AB117" s="102">
        <v>1</v>
      </c>
      <c r="AC117" s="101">
        <v>2</v>
      </c>
      <c r="AD117" s="101">
        <v>6</v>
      </c>
      <c r="AE117" s="101">
        <v>8</v>
      </c>
      <c r="AF117" s="102">
        <v>0.15384615384615385</v>
      </c>
      <c r="AG117" s="102">
        <v>0.2608695652173913</v>
      </c>
      <c r="AH117" s="102">
        <v>0.22222222222222221</v>
      </c>
      <c r="AI117" s="101">
        <v>11</v>
      </c>
      <c r="AJ117" s="101">
        <v>17</v>
      </c>
      <c r="AK117" s="101">
        <v>28</v>
      </c>
      <c r="AL117" s="102">
        <v>0.84615384615384615</v>
      </c>
      <c r="AM117" s="102">
        <v>0.73913043478260865</v>
      </c>
      <c r="AN117" s="102">
        <v>0.77777777777777779</v>
      </c>
      <c r="AO117" s="101">
        <v>13</v>
      </c>
      <c r="AP117" s="101">
        <v>23</v>
      </c>
      <c r="AQ117" s="101">
        <v>36</v>
      </c>
      <c r="AR117" s="102">
        <v>0.9285714285714286</v>
      </c>
      <c r="AS117" s="102">
        <v>0.67647058823529416</v>
      </c>
      <c r="AT117" s="102">
        <v>0.75</v>
      </c>
      <c r="AU117" s="101">
        <v>0</v>
      </c>
      <c r="AV117" s="101">
        <v>0</v>
      </c>
      <c r="AW117" s="101">
        <v>0</v>
      </c>
      <c r="AX117" s="102">
        <v>0</v>
      </c>
      <c r="AY117" s="102">
        <v>0</v>
      </c>
      <c r="AZ117" s="102">
        <v>0</v>
      </c>
      <c r="BA117" s="101">
        <v>13</v>
      </c>
      <c r="BB117" s="101">
        <v>23</v>
      </c>
      <c r="BC117" s="101">
        <v>36</v>
      </c>
      <c r="BD117" s="102">
        <v>1</v>
      </c>
      <c r="BE117" s="102">
        <v>1</v>
      </c>
      <c r="BF117" s="102">
        <v>1</v>
      </c>
      <c r="BG117" s="101">
        <v>1</v>
      </c>
      <c r="BH117" s="101">
        <v>1</v>
      </c>
      <c r="BI117" s="101">
        <v>2</v>
      </c>
      <c r="BJ117" s="102">
        <v>7.6923076923076927E-2</v>
      </c>
      <c r="BK117" s="102">
        <v>4.3478260869565216E-2</v>
      </c>
      <c r="BL117" s="102">
        <v>5.5555555555555552E-2</v>
      </c>
      <c r="BM117" s="101">
        <v>12</v>
      </c>
      <c r="BN117" s="101">
        <v>22</v>
      </c>
      <c r="BO117" s="101">
        <v>34</v>
      </c>
      <c r="BP117" s="102">
        <v>0.92307692307692313</v>
      </c>
      <c r="BQ117" s="102">
        <v>0.95652173913043481</v>
      </c>
      <c r="BR117" s="103">
        <v>0.94444444444444442</v>
      </c>
    </row>
    <row r="118" spans="1:70" ht="11.85">
      <c r="A118" s="99" t="str">
        <f>IF(COUNTIFS(T_SEGPA[[#This Row],[Secteur]],"  *"),A117,T_SEGPA[[#This Row],[Secteur]])</f>
        <v>VAL-DE-MARNE</v>
      </c>
      <c r="B118" s="99" t="str">
        <f>IF(COUNTIFS(T_SEGPA[[#This Row],[Secteur]],"    *"),B117,T_SEGPA[[#This Row],[Secteur]])</f>
        <v xml:space="preserve">   D09 - Villeneuve-Le-Roi</v>
      </c>
      <c r="C118" s="100" t="s">
        <v>919</v>
      </c>
      <c r="D118" s="100" t="s">
        <v>920</v>
      </c>
      <c r="E118" s="101">
        <v>12</v>
      </c>
      <c r="F118" s="101">
        <v>20</v>
      </c>
      <c r="G118" s="101">
        <v>32</v>
      </c>
      <c r="H118" s="101">
        <v>0</v>
      </c>
      <c r="I118" s="101">
        <v>0</v>
      </c>
      <c r="J118" s="101">
        <v>0</v>
      </c>
      <c r="K118" s="101">
        <v>12</v>
      </c>
      <c r="L118" s="101">
        <v>20</v>
      </c>
      <c r="M118" s="101">
        <v>32</v>
      </c>
      <c r="N118" s="102">
        <v>1</v>
      </c>
      <c r="O118" s="102">
        <v>1</v>
      </c>
      <c r="P118" s="102">
        <v>1</v>
      </c>
      <c r="Q118" s="101">
        <v>0</v>
      </c>
      <c r="R118" s="101">
        <v>0</v>
      </c>
      <c r="S118" s="101">
        <v>0</v>
      </c>
      <c r="T118" s="102">
        <v>0</v>
      </c>
      <c r="U118" s="102">
        <v>0</v>
      </c>
      <c r="V118" s="102">
        <v>0</v>
      </c>
      <c r="W118" s="101">
        <v>12</v>
      </c>
      <c r="X118" s="101">
        <v>20</v>
      </c>
      <c r="Y118" s="101">
        <v>32</v>
      </c>
      <c r="Z118" s="102">
        <v>1</v>
      </c>
      <c r="AA118" s="102">
        <v>1</v>
      </c>
      <c r="AB118" s="102">
        <v>1</v>
      </c>
      <c r="AC118" s="101">
        <v>2</v>
      </c>
      <c r="AD118" s="101">
        <v>4</v>
      </c>
      <c r="AE118" s="101">
        <v>6</v>
      </c>
      <c r="AF118" s="102">
        <v>0.16666666666666666</v>
      </c>
      <c r="AG118" s="102">
        <v>0.2</v>
      </c>
      <c r="AH118" s="102">
        <v>0.1875</v>
      </c>
      <c r="AI118" s="101">
        <v>10</v>
      </c>
      <c r="AJ118" s="101">
        <v>16</v>
      </c>
      <c r="AK118" s="101">
        <v>26</v>
      </c>
      <c r="AL118" s="102">
        <v>0.83333333333333337</v>
      </c>
      <c r="AM118" s="102">
        <v>0.8</v>
      </c>
      <c r="AN118" s="102">
        <v>0.8125</v>
      </c>
      <c r="AO118" s="101">
        <v>12</v>
      </c>
      <c r="AP118" s="101">
        <v>20</v>
      </c>
      <c r="AQ118" s="101">
        <v>32</v>
      </c>
      <c r="AR118" s="102">
        <v>1</v>
      </c>
      <c r="AS118" s="102">
        <v>1</v>
      </c>
      <c r="AT118" s="102">
        <v>1</v>
      </c>
      <c r="AU118" s="101">
        <v>0</v>
      </c>
      <c r="AV118" s="101">
        <v>0</v>
      </c>
      <c r="AW118" s="101">
        <v>0</v>
      </c>
      <c r="AX118" s="102">
        <v>0</v>
      </c>
      <c r="AY118" s="102">
        <v>0</v>
      </c>
      <c r="AZ118" s="102">
        <v>0</v>
      </c>
      <c r="BA118" s="101">
        <v>12</v>
      </c>
      <c r="BB118" s="101">
        <v>20</v>
      </c>
      <c r="BC118" s="101">
        <v>32</v>
      </c>
      <c r="BD118" s="102">
        <v>1</v>
      </c>
      <c r="BE118" s="102">
        <v>1</v>
      </c>
      <c r="BF118" s="102">
        <v>1</v>
      </c>
      <c r="BG118" s="101">
        <v>1</v>
      </c>
      <c r="BH118" s="101">
        <v>1</v>
      </c>
      <c r="BI118" s="101">
        <v>2</v>
      </c>
      <c r="BJ118" s="102">
        <v>8.3333333333333329E-2</v>
      </c>
      <c r="BK118" s="102">
        <v>0.05</v>
      </c>
      <c r="BL118" s="102">
        <v>6.25E-2</v>
      </c>
      <c r="BM118" s="101">
        <v>11</v>
      </c>
      <c r="BN118" s="101">
        <v>19</v>
      </c>
      <c r="BO118" s="101">
        <v>30</v>
      </c>
      <c r="BP118" s="102">
        <v>0.91666666666666663</v>
      </c>
      <c r="BQ118" s="102">
        <v>0.95</v>
      </c>
      <c r="BR118" s="103">
        <v>0.9375</v>
      </c>
    </row>
    <row r="119" spans="1:70" ht="11.85">
      <c r="A119" s="99" t="str">
        <f>IF(COUNTIFS(T_SEGPA[[#This Row],[Secteur]],"  *"),A118,T_SEGPA[[#This Row],[Secteur]])</f>
        <v>VAL-DE-MARNE</v>
      </c>
      <c r="B119" s="99" t="str">
        <f>IF(COUNTIFS(T_SEGPA[[#This Row],[Secteur]],"    *"),B118,T_SEGPA[[#This Row],[Secteur]])</f>
        <v xml:space="preserve">   D09 - Villeneuve-Le-Roi</v>
      </c>
      <c r="C119" s="100" t="s">
        <v>928</v>
      </c>
      <c r="D119" s="100" t="s">
        <v>865</v>
      </c>
      <c r="E119" s="101">
        <v>2</v>
      </c>
      <c r="F119" s="101">
        <v>14</v>
      </c>
      <c r="G119" s="101">
        <v>16</v>
      </c>
      <c r="H119" s="101">
        <v>0</v>
      </c>
      <c r="I119" s="101">
        <v>0</v>
      </c>
      <c r="J119" s="101">
        <v>0</v>
      </c>
      <c r="K119" s="101">
        <v>1</v>
      </c>
      <c r="L119" s="101">
        <v>3</v>
      </c>
      <c r="M119" s="101">
        <v>4</v>
      </c>
      <c r="N119" s="102">
        <v>0.5</v>
      </c>
      <c r="O119" s="102">
        <v>0.21428571428571427</v>
      </c>
      <c r="P119" s="102">
        <v>0.25</v>
      </c>
      <c r="Q119" s="101">
        <v>0</v>
      </c>
      <c r="R119" s="101">
        <v>0</v>
      </c>
      <c r="S119" s="101">
        <v>0</v>
      </c>
      <c r="T119" s="102">
        <v>0</v>
      </c>
      <c r="U119" s="102">
        <v>0</v>
      </c>
      <c r="V119" s="102">
        <v>0</v>
      </c>
      <c r="W119" s="101">
        <v>1</v>
      </c>
      <c r="X119" s="101">
        <v>3</v>
      </c>
      <c r="Y119" s="101">
        <v>4</v>
      </c>
      <c r="Z119" s="102">
        <v>1</v>
      </c>
      <c r="AA119" s="102">
        <v>1</v>
      </c>
      <c r="AB119" s="102">
        <v>1</v>
      </c>
      <c r="AC119" s="101">
        <v>0</v>
      </c>
      <c r="AD119" s="101">
        <v>2</v>
      </c>
      <c r="AE119" s="101">
        <v>2</v>
      </c>
      <c r="AF119" s="102">
        <v>0</v>
      </c>
      <c r="AG119" s="102">
        <v>0.66666666666666663</v>
      </c>
      <c r="AH119" s="102">
        <v>0.5</v>
      </c>
      <c r="AI119" s="101">
        <v>1</v>
      </c>
      <c r="AJ119" s="101">
        <v>1</v>
      </c>
      <c r="AK119" s="101">
        <v>2</v>
      </c>
      <c r="AL119" s="102">
        <v>1</v>
      </c>
      <c r="AM119" s="102">
        <v>0.33333333333333331</v>
      </c>
      <c r="AN119" s="102">
        <v>0.5</v>
      </c>
      <c r="AO119" s="101">
        <v>1</v>
      </c>
      <c r="AP119" s="101">
        <v>3</v>
      </c>
      <c r="AQ119" s="101">
        <v>4</v>
      </c>
      <c r="AR119" s="102">
        <v>0.5</v>
      </c>
      <c r="AS119" s="102">
        <v>0.21428571428571427</v>
      </c>
      <c r="AT119" s="102">
        <v>0.25</v>
      </c>
      <c r="AU119" s="101">
        <v>0</v>
      </c>
      <c r="AV119" s="101">
        <v>0</v>
      </c>
      <c r="AW119" s="101">
        <v>0</v>
      </c>
      <c r="AX119" s="102">
        <v>0</v>
      </c>
      <c r="AY119" s="102">
        <v>0</v>
      </c>
      <c r="AZ119" s="102">
        <v>0</v>
      </c>
      <c r="BA119" s="101">
        <v>1</v>
      </c>
      <c r="BB119" s="101">
        <v>3</v>
      </c>
      <c r="BC119" s="101">
        <v>4</v>
      </c>
      <c r="BD119" s="102">
        <v>1</v>
      </c>
      <c r="BE119" s="102">
        <v>1</v>
      </c>
      <c r="BF119" s="102">
        <v>1</v>
      </c>
      <c r="BG119" s="101">
        <v>0</v>
      </c>
      <c r="BH119" s="101">
        <v>0</v>
      </c>
      <c r="BI119" s="101">
        <v>0</v>
      </c>
      <c r="BJ119" s="102">
        <v>0</v>
      </c>
      <c r="BK119" s="102">
        <v>0</v>
      </c>
      <c r="BL119" s="102">
        <v>0</v>
      </c>
      <c r="BM119" s="101">
        <v>1</v>
      </c>
      <c r="BN119" s="101">
        <v>3</v>
      </c>
      <c r="BO119" s="101">
        <v>4</v>
      </c>
      <c r="BP119" s="102">
        <v>1</v>
      </c>
      <c r="BQ119" s="102">
        <v>1</v>
      </c>
      <c r="BR119" s="103">
        <v>1</v>
      </c>
    </row>
    <row r="120" spans="1:70" ht="11.85">
      <c r="A120" s="99" t="str">
        <f>IF(COUNTIFS(T_SEGPA[[#This Row],[Secteur]],"  *"),A119,T_SEGPA[[#This Row],[Secteur]])</f>
        <v>VAL-DE-MARNE</v>
      </c>
      <c r="B120" s="99" t="str">
        <f>IF(COUNTIFS(T_SEGPA[[#This Row],[Secteur]],"    *"),B119,T_SEGPA[[#This Row],[Secteur]])</f>
        <v xml:space="preserve">   D10 - Limeil-Brevannes</v>
      </c>
      <c r="C120" s="100" t="s">
        <v>934</v>
      </c>
      <c r="D120" s="100" t="s">
        <v>935</v>
      </c>
      <c r="E120" s="101">
        <v>16</v>
      </c>
      <c r="F120" s="101">
        <v>32</v>
      </c>
      <c r="G120" s="101">
        <v>48</v>
      </c>
      <c r="H120" s="101">
        <v>0</v>
      </c>
      <c r="I120" s="101">
        <v>0</v>
      </c>
      <c r="J120" s="101">
        <v>0</v>
      </c>
      <c r="K120" s="101">
        <v>15</v>
      </c>
      <c r="L120" s="101">
        <v>29</v>
      </c>
      <c r="M120" s="101">
        <v>44</v>
      </c>
      <c r="N120" s="102">
        <v>0.9375</v>
      </c>
      <c r="O120" s="102">
        <v>0.90625</v>
      </c>
      <c r="P120" s="102">
        <v>0.91666666666666663</v>
      </c>
      <c r="Q120" s="101">
        <v>0</v>
      </c>
      <c r="R120" s="101">
        <v>0</v>
      </c>
      <c r="S120" s="101">
        <v>0</v>
      </c>
      <c r="T120" s="102">
        <v>0</v>
      </c>
      <c r="U120" s="102">
        <v>0</v>
      </c>
      <c r="V120" s="102">
        <v>0</v>
      </c>
      <c r="W120" s="101">
        <v>15</v>
      </c>
      <c r="X120" s="101">
        <v>29</v>
      </c>
      <c r="Y120" s="101">
        <v>44</v>
      </c>
      <c r="Z120" s="102">
        <v>1</v>
      </c>
      <c r="AA120" s="102">
        <v>1</v>
      </c>
      <c r="AB120" s="102">
        <v>1</v>
      </c>
      <c r="AC120" s="101">
        <v>5</v>
      </c>
      <c r="AD120" s="101">
        <v>3</v>
      </c>
      <c r="AE120" s="101">
        <v>8</v>
      </c>
      <c r="AF120" s="102">
        <v>0.33333333333333331</v>
      </c>
      <c r="AG120" s="102">
        <v>0.10344827586206896</v>
      </c>
      <c r="AH120" s="102">
        <v>0.18181818181818182</v>
      </c>
      <c r="AI120" s="101">
        <v>10</v>
      </c>
      <c r="AJ120" s="101">
        <v>26</v>
      </c>
      <c r="AK120" s="101">
        <v>36</v>
      </c>
      <c r="AL120" s="102">
        <v>0.66666666666666663</v>
      </c>
      <c r="AM120" s="102">
        <v>0.89655172413793105</v>
      </c>
      <c r="AN120" s="102">
        <v>0.81818181818181823</v>
      </c>
      <c r="AO120" s="101">
        <v>10</v>
      </c>
      <c r="AP120" s="101">
        <v>20</v>
      </c>
      <c r="AQ120" s="101">
        <v>30</v>
      </c>
      <c r="AR120" s="102">
        <v>0.625</v>
      </c>
      <c r="AS120" s="102">
        <v>0.625</v>
      </c>
      <c r="AT120" s="102">
        <v>0.625</v>
      </c>
      <c r="AU120" s="101">
        <v>0</v>
      </c>
      <c r="AV120" s="101">
        <v>0</v>
      </c>
      <c r="AW120" s="101">
        <v>0</v>
      </c>
      <c r="AX120" s="102">
        <v>0</v>
      </c>
      <c r="AY120" s="102">
        <v>0</v>
      </c>
      <c r="AZ120" s="102">
        <v>0</v>
      </c>
      <c r="BA120" s="101">
        <v>10</v>
      </c>
      <c r="BB120" s="101">
        <v>20</v>
      </c>
      <c r="BC120" s="101">
        <v>30</v>
      </c>
      <c r="BD120" s="102">
        <v>1</v>
      </c>
      <c r="BE120" s="102">
        <v>1</v>
      </c>
      <c r="BF120" s="102">
        <v>1</v>
      </c>
      <c r="BG120" s="101">
        <v>3</v>
      </c>
      <c r="BH120" s="101">
        <v>3</v>
      </c>
      <c r="BI120" s="101">
        <v>6</v>
      </c>
      <c r="BJ120" s="102">
        <v>0.3</v>
      </c>
      <c r="BK120" s="102">
        <v>0.15</v>
      </c>
      <c r="BL120" s="102">
        <v>0.2</v>
      </c>
      <c r="BM120" s="101">
        <v>7</v>
      </c>
      <c r="BN120" s="101">
        <v>17</v>
      </c>
      <c r="BO120" s="101">
        <v>24</v>
      </c>
      <c r="BP120" s="102">
        <v>0.7</v>
      </c>
      <c r="BQ120" s="102">
        <v>0.85</v>
      </c>
      <c r="BR120" s="103">
        <v>0.8</v>
      </c>
    </row>
    <row r="121" spans="1:70" ht="11.85">
      <c r="A121" s="99" t="str">
        <f>IF(COUNTIFS(T_SEGPA[[#This Row],[Secteur]],"  *"),A120,T_SEGPA[[#This Row],[Secteur]])</f>
        <v>VAL-DE-MARNE</v>
      </c>
      <c r="B121" s="99" t="str">
        <f>IF(COUNTIFS(T_SEGPA[[#This Row],[Secteur]],"    *"),B120,T_SEGPA[[#This Row],[Secteur]])</f>
        <v xml:space="preserve">   D10 - Limeil-Brevannes</v>
      </c>
      <c r="C121" s="100" t="s">
        <v>938</v>
      </c>
      <c r="D121" s="100" t="s">
        <v>939</v>
      </c>
      <c r="E121" s="101">
        <v>5</v>
      </c>
      <c r="F121" s="101">
        <v>11</v>
      </c>
      <c r="G121" s="101">
        <v>16</v>
      </c>
      <c r="H121" s="101">
        <v>0</v>
      </c>
      <c r="I121" s="101">
        <v>0</v>
      </c>
      <c r="J121" s="101">
        <v>0</v>
      </c>
      <c r="K121" s="101">
        <v>4</v>
      </c>
      <c r="L121" s="101">
        <v>10</v>
      </c>
      <c r="M121" s="101">
        <v>14</v>
      </c>
      <c r="N121" s="102">
        <v>0.8</v>
      </c>
      <c r="O121" s="102">
        <v>0.90909090909090906</v>
      </c>
      <c r="P121" s="102">
        <v>0.875</v>
      </c>
      <c r="Q121" s="101">
        <v>0</v>
      </c>
      <c r="R121" s="101">
        <v>0</v>
      </c>
      <c r="S121" s="101">
        <v>0</v>
      </c>
      <c r="T121" s="102">
        <v>0</v>
      </c>
      <c r="U121" s="102">
        <v>0</v>
      </c>
      <c r="V121" s="102">
        <v>0</v>
      </c>
      <c r="W121" s="101">
        <v>4</v>
      </c>
      <c r="X121" s="101">
        <v>10</v>
      </c>
      <c r="Y121" s="101">
        <v>14</v>
      </c>
      <c r="Z121" s="102">
        <v>1</v>
      </c>
      <c r="AA121" s="102">
        <v>1</v>
      </c>
      <c r="AB121" s="102">
        <v>1</v>
      </c>
      <c r="AC121" s="101">
        <v>1</v>
      </c>
      <c r="AD121" s="101">
        <v>0</v>
      </c>
      <c r="AE121" s="101">
        <v>1</v>
      </c>
      <c r="AF121" s="102">
        <v>0.25</v>
      </c>
      <c r="AG121" s="102">
        <v>0</v>
      </c>
      <c r="AH121" s="102">
        <v>7.1428571428571425E-2</v>
      </c>
      <c r="AI121" s="101">
        <v>3</v>
      </c>
      <c r="AJ121" s="101">
        <v>10</v>
      </c>
      <c r="AK121" s="101">
        <v>13</v>
      </c>
      <c r="AL121" s="102">
        <v>0.75</v>
      </c>
      <c r="AM121" s="102">
        <v>1</v>
      </c>
      <c r="AN121" s="102">
        <v>0.9285714285714286</v>
      </c>
      <c r="AO121" s="101">
        <v>4</v>
      </c>
      <c r="AP121" s="101">
        <v>10</v>
      </c>
      <c r="AQ121" s="101">
        <v>14</v>
      </c>
      <c r="AR121" s="102">
        <v>0.8</v>
      </c>
      <c r="AS121" s="102">
        <v>0.90909090909090906</v>
      </c>
      <c r="AT121" s="102">
        <v>0.875</v>
      </c>
      <c r="AU121" s="101">
        <v>0</v>
      </c>
      <c r="AV121" s="101">
        <v>0</v>
      </c>
      <c r="AW121" s="101">
        <v>0</v>
      </c>
      <c r="AX121" s="102">
        <v>0</v>
      </c>
      <c r="AY121" s="102">
        <v>0</v>
      </c>
      <c r="AZ121" s="102">
        <v>0</v>
      </c>
      <c r="BA121" s="101">
        <v>4</v>
      </c>
      <c r="BB121" s="101">
        <v>10</v>
      </c>
      <c r="BC121" s="101">
        <v>14</v>
      </c>
      <c r="BD121" s="102">
        <v>1</v>
      </c>
      <c r="BE121" s="102">
        <v>1</v>
      </c>
      <c r="BF121" s="102">
        <v>1</v>
      </c>
      <c r="BG121" s="101">
        <v>1</v>
      </c>
      <c r="BH121" s="101">
        <v>0</v>
      </c>
      <c r="BI121" s="101">
        <v>1</v>
      </c>
      <c r="BJ121" s="102">
        <v>0.25</v>
      </c>
      <c r="BK121" s="102">
        <v>0</v>
      </c>
      <c r="BL121" s="102">
        <v>7.1428571428571425E-2</v>
      </c>
      <c r="BM121" s="101">
        <v>3</v>
      </c>
      <c r="BN121" s="101">
        <v>10</v>
      </c>
      <c r="BO121" s="101">
        <v>13</v>
      </c>
      <c r="BP121" s="102">
        <v>0.75</v>
      </c>
      <c r="BQ121" s="102">
        <v>1</v>
      </c>
      <c r="BR121" s="103">
        <v>0.9285714285714286</v>
      </c>
    </row>
    <row r="122" spans="1:70" ht="11.85">
      <c r="A122" s="99" t="str">
        <f>IF(COUNTIFS(T_SEGPA[[#This Row],[Secteur]],"  *"),A121,T_SEGPA[[#This Row],[Secteur]])</f>
        <v>VAL-DE-MARNE</v>
      </c>
      <c r="B122" s="99" t="str">
        <f>IF(COUNTIFS(T_SEGPA[[#This Row],[Secteur]],"    *"),B121,T_SEGPA[[#This Row],[Secteur]])</f>
        <v xml:space="preserve">   D10 - Limeil-Brevannes</v>
      </c>
      <c r="C122" s="100" t="s">
        <v>944</v>
      </c>
      <c r="D122" s="100" t="s">
        <v>392</v>
      </c>
      <c r="E122" s="101">
        <v>5</v>
      </c>
      <c r="F122" s="101">
        <v>11</v>
      </c>
      <c r="G122" s="101">
        <v>16</v>
      </c>
      <c r="H122" s="101">
        <v>0</v>
      </c>
      <c r="I122" s="101">
        <v>0</v>
      </c>
      <c r="J122" s="101">
        <v>0</v>
      </c>
      <c r="K122" s="101">
        <v>5</v>
      </c>
      <c r="L122" s="101">
        <v>9</v>
      </c>
      <c r="M122" s="101">
        <v>14</v>
      </c>
      <c r="N122" s="102">
        <v>1</v>
      </c>
      <c r="O122" s="102">
        <v>0.81818181818181823</v>
      </c>
      <c r="P122" s="102">
        <v>0.875</v>
      </c>
      <c r="Q122" s="101">
        <v>0</v>
      </c>
      <c r="R122" s="101">
        <v>0</v>
      </c>
      <c r="S122" s="101">
        <v>0</v>
      </c>
      <c r="T122" s="102">
        <v>0</v>
      </c>
      <c r="U122" s="102">
        <v>0</v>
      </c>
      <c r="V122" s="102">
        <v>0</v>
      </c>
      <c r="W122" s="101">
        <v>5</v>
      </c>
      <c r="X122" s="101">
        <v>9</v>
      </c>
      <c r="Y122" s="101">
        <v>14</v>
      </c>
      <c r="Z122" s="102">
        <v>1</v>
      </c>
      <c r="AA122" s="102">
        <v>1</v>
      </c>
      <c r="AB122" s="102">
        <v>1</v>
      </c>
      <c r="AC122" s="101">
        <v>2</v>
      </c>
      <c r="AD122" s="101">
        <v>0</v>
      </c>
      <c r="AE122" s="101">
        <v>2</v>
      </c>
      <c r="AF122" s="102">
        <v>0.4</v>
      </c>
      <c r="AG122" s="102">
        <v>0</v>
      </c>
      <c r="AH122" s="102">
        <v>0.14285714285714285</v>
      </c>
      <c r="AI122" s="101">
        <v>3</v>
      </c>
      <c r="AJ122" s="101">
        <v>9</v>
      </c>
      <c r="AK122" s="101">
        <v>12</v>
      </c>
      <c r="AL122" s="102">
        <v>0.6</v>
      </c>
      <c r="AM122" s="102">
        <v>1</v>
      </c>
      <c r="AN122" s="102">
        <v>0.8571428571428571</v>
      </c>
      <c r="AO122" s="101">
        <v>0</v>
      </c>
      <c r="AP122" s="101">
        <v>0</v>
      </c>
      <c r="AQ122" s="101">
        <v>0</v>
      </c>
      <c r="AR122" s="102">
        <v>0</v>
      </c>
      <c r="AS122" s="102">
        <v>0</v>
      </c>
      <c r="AT122" s="102">
        <v>0</v>
      </c>
      <c r="AU122" s="101">
        <v>0</v>
      </c>
      <c r="AV122" s="101">
        <v>0</v>
      </c>
      <c r="AW122" s="101">
        <v>0</v>
      </c>
      <c r="AX122" s="102" t="s">
        <v>92</v>
      </c>
      <c r="AY122" s="102" t="s">
        <v>92</v>
      </c>
      <c r="AZ122" s="102" t="s">
        <v>92</v>
      </c>
      <c r="BA122" s="101">
        <v>0</v>
      </c>
      <c r="BB122" s="101">
        <v>0</v>
      </c>
      <c r="BC122" s="101">
        <v>0</v>
      </c>
      <c r="BD122" s="102" t="s">
        <v>92</v>
      </c>
      <c r="BE122" s="102" t="s">
        <v>92</v>
      </c>
      <c r="BF122" s="102" t="s">
        <v>92</v>
      </c>
      <c r="BG122" s="101">
        <v>0</v>
      </c>
      <c r="BH122" s="101">
        <v>0</v>
      </c>
      <c r="BI122" s="101">
        <v>0</v>
      </c>
      <c r="BJ122" s="102" t="s">
        <v>92</v>
      </c>
      <c r="BK122" s="102" t="s">
        <v>92</v>
      </c>
      <c r="BL122" s="102" t="s">
        <v>92</v>
      </c>
      <c r="BM122" s="101">
        <v>0</v>
      </c>
      <c r="BN122" s="101">
        <v>0</v>
      </c>
      <c r="BO122" s="101">
        <v>0</v>
      </c>
      <c r="BP122" s="102" t="s">
        <v>92</v>
      </c>
      <c r="BQ122" s="102" t="s">
        <v>92</v>
      </c>
      <c r="BR122" s="103" t="s">
        <v>92</v>
      </c>
    </row>
    <row r="123" spans="1:70" ht="11.85">
      <c r="A123" s="99" t="str">
        <f>IF(COUNTIFS(T_SEGPA[[#This Row],[Secteur]],"  *"),A122,T_SEGPA[[#This Row],[Secteur]])</f>
        <v>VAL-DE-MARNE</v>
      </c>
      <c r="B123" s="99" t="str">
        <f>IF(COUNTIFS(T_SEGPA[[#This Row],[Secteur]],"    *"),B122,T_SEGPA[[#This Row],[Secteur]])</f>
        <v xml:space="preserve">   D10 - Limeil-Brevannes</v>
      </c>
      <c r="C123" s="100" t="s">
        <v>952</v>
      </c>
      <c r="D123" s="100" t="s">
        <v>953</v>
      </c>
      <c r="E123" s="101">
        <v>6</v>
      </c>
      <c r="F123" s="101">
        <v>10</v>
      </c>
      <c r="G123" s="101">
        <v>16</v>
      </c>
      <c r="H123" s="101">
        <v>0</v>
      </c>
      <c r="I123" s="101">
        <v>0</v>
      </c>
      <c r="J123" s="101">
        <v>0</v>
      </c>
      <c r="K123" s="101">
        <v>6</v>
      </c>
      <c r="L123" s="101">
        <v>10</v>
      </c>
      <c r="M123" s="101">
        <v>16</v>
      </c>
      <c r="N123" s="102">
        <v>1</v>
      </c>
      <c r="O123" s="102">
        <v>1</v>
      </c>
      <c r="P123" s="102">
        <v>1</v>
      </c>
      <c r="Q123" s="101">
        <v>0</v>
      </c>
      <c r="R123" s="101">
        <v>0</v>
      </c>
      <c r="S123" s="101">
        <v>0</v>
      </c>
      <c r="T123" s="102">
        <v>0</v>
      </c>
      <c r="U123" s="102">
        <v>0</v>
      </c>
      <c r="V123" s="102">
        <v>0</v>
      </c>
      <c r="W123" s="101">
        <v>6</v>
      </c>
      <c r="X123" s="101">
        <v>10</v>
      </c>
      <c r="Y123" s="101">
        <v>16</v>
      </c>
      <c r="Z123" s="102">
        <v>1</v>
      </c>
      <c r="AA123" s="102">
        <v>1</v>
      </c>
      <c r="AB123" s="102">
        <v>1</v>
      </c>
      <c r="AC123" s="101">
        <v>2</v>
      </c>
      <c r="AD123" s="101">
        <v>3</v>
      </c>
      <c r="AE123" s="101">
        <v>5</v>
      </c>
      <c r="AF123" s="102">
        <v>0.33333333333333331</v>
      </c>
      <c r="AG123" s="102">
        <v>0.3</v>
      </c>
      <c r="AH123" s="102">
        <v>0.3125</v>
      </c>
      <c r="AI123" s="101">
        <v>4</v>
      </c>
      <c r="AJ123" s="101">
        <v>7</v>
      </c>
      <c r="AK123" s="101">
        <v>11</v>
      </c>
      <c r="AL123" s="102">
        <v>0.66666666666666663</v>
      </c>
      <c r="AM123" s="102">
        <v>0.7</v>
      </c>
      <c r="AN123" s="102">
        <v>0.6875</v>
      </c>
      <c r="AO123" s="101">
        <v>6</v>
      </c>
      <c r="AP123" s="101">
        <v>10</v>
      </c>
      <c r="AQ123" s="101">
        <v>16</v>
      </c>
      <c r="AR123" s="102">
        <v>1</v>
      </c>
      <c r="AS123" s="102">
        <v>1</v>
      </c>
      <c r="AT123" s="102">
        <v>1</v>
      </c>
      <c r="AU123" s="101">
        <v>0</v>
      </c>
      <c r="AV123" s="101">
        <v>0</v>
      </c>
      <c r="AW123" s="101">
        <v>0</v>
      </c>
      <c r="AX123" s="102">
        <v>0</v>
      </c>
      <c r="AY123" s="102">
        <v>0</v>
      </c>
      <c r="AZ123" s="102">
        <v>0</v>
      </c>
      <c r="BA123" s="101">
        <v>6</v>
      </c>
      <c r="BB123" s="101">
        <v>10</v>
      </c>
      <c r="BC123" s="101">
        <v>16</v>
      </c>
      <c r="BD123" s="102">
        <v>1</v>
      </c>
      <c r="BE123" s="102">
        <v>1</v>
      </c>
      <c r="BF123" s="102">
        <v>1</v>
      </c>
      <c r="BG123" s="101">
        <v>2</v>
      </c>
      <c r="BH123" s="101">
        <v>3</v>
      </c>
      <c r="BI123" s="101">
        <v>5</v>
      </c>
      <c r="BJ123" s="102">
        <v>0.33333333333333331</v>
      </c>
      <c r="BK123" s="102">
        <v>0.3</v>
      </c>
      <c r="BL123" s="102">
        <v>0.3125</v>
      </c>
      <c r="BM123" s="101">
        <v>4</v>
      </c>
      <c r="BN123" s="101">
        <v>7</v>
      </c>
      <c r="BO123" s="101">
        <v>11</v>
      </c>
      <c r="BP123" s="102">
        <v>0.66666666666666663</v>
      </c>
      <c r="BQ123" s="102">
        <v>0.7</v>
      </c>
      <c r="BR123" s="103">
        <v>0.6875</v>
      </c>
    </row>
  </sheetData>
  <sheetProtection sheet="1" objects="1" scenarios="1"/>
  <phoneticPr fontId="5" type="noConversion"/>
  <conditionalFormatting sqref="A5:BR123">
    <cfRule type="expression" dxfId="1" priority="1">
      <formula>COUNTIFS($D5,"   *")=0</formula>
    </cfRule>
    <cfRule type="expression" dxfId="0" priority="2">
      <formula>COUNTIFS($D5,"   D*")&gt;0</formula>
    </cfRule>
  </conditionalFormatting>
  <hyperlinks>
    <hyperlink ref="D1" location="Accueil!C1" display="¡ Retour" xr:uid="{00000000-0004-0000-0900-000000000000}"/>
  </hyperlinks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1"/>
  <dimension ref="A1:R88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1" defaultRowHeight="10.25"/>
  <cols>
    <col min="1" max="1" width="18.36328125" style="21" customWidth="1"/>
    <col min="2" max="16384" width="11" style="21"/>
  </cols>
  <sheetData>
    <row r="1" spans="1:18" ht="10.75">
      <c r="A1" s="149" t="s">
        <v>986</v>
      </c>
      <c r="B1" s="285" t="s">
        <v>102</v>
      </c>
      <c r="C1" s="286" t="s">
        <v>91</v>
      </c>
      <c r="D1" s="287"/>
      <c r="E1" s="287"/>
      <c r="F1" s="288"/>
      <c r="G1" s="286" t="s">
        <v>93</v>
      </c>
      <c r="H1" s="287"/>
      <c r="I1" s="287"/>
      <c r="J1" s="288"/>
      <c r="K1" s="286" t="s">
        <v>94</v>
      </c>
      <c r="L1" s="287"/>
      <c r="M1" s="287"/>
      <c r="N1" s="288"/>
      <c r="O1" s="289" t="s">
        <v>1384</v>
      </c>
      <c r="P1" s="289"/>
      <c r="Q1" s="289"/>
      <c r="R1" s="289"/>
    </row>
    <row r="2" spans="1:18" ht="10.75">
      <c r="A2" s="283" t="s">
        <v>2022</v>
      </c>
      <c r="B2" s="285"/>
      <c r="C2" s="286" t="s">
        <v>1383</v>
      </c>
      <c r="D2" s="288"/>
      <c r="E2" s="286" t="s">
        <v>205</v>
      </c>
      <c r="F2" s="288"/>
      <c r="G2" s="286" t="s">
        <v>1383</v>
      </c>
      <c r="H2" s="288"/>
      <c r="I2" s="286" t="s">
        <v>205</v>
      </c>
      <c r="J2" s="288"/>
      <c r="K2" s="286" t="s">
        <v>1383</v>
      </c>
      <c r="L2" s="288"/>
      <c r="M2" s="286" t="s">
        <v>205</v>
      </c>
      <c r="N2" s="288"/>
      <c r="O2" s="290" t="s">
        <v>1383</v>
      </c>
      <c r="P2" s="291"/>
      <c r="Q2" s="290" t="s">
        <v>205</v>
      </c>
      <c r="R2" s="291"/>
    </row>
    <row r="3" spans="1:18" ht="10.75">
      <c r="A3" s="283"/>
      <c r="B3" s="285"/>
      <c r="C3" s="44">
        <v>2022</v>
      </c>
      <c r="D3" s="44">
        <v>2023</v>
      </c>
      <c r="E3" s="44">
        <v>2022</v>
      </c>
      <c r="F3" s="44">
        <v>2023</v>
      </c>
      <c r="G3" s="44">
        <v>2022</v>
      </c>
      <c r="H3" s="44">
        <v>2023</v>
      </c>
      <c r="I3" s="44">
        <v>2022</v>
      </c>
      <c r="J3" s="44">
        <v>2023</v>
      </c>
      <c r="K3" s="44">
        <v>2022</v>
      </c>
      <c r="L3" s="44">
        <v>2023</v>
      </c>
      <c r="M3" s="44">
        <v>2022</v>
      </c>
      <c r="N3" s="44">
        <v>2023</v>
      </c>
      <c r="O3" s="45">
        <v>2022</v>
      </c>
      <c r="P3" s="45">
        <v>2023</v>
      </c>
      <c r="Q3" s="45">
        <v>2022</v>
      </c>
      <c r="R3" s="45">
        <v>2023</v>
      </c>
    </row>
    <row r="4" spans="1:18" ht="10.75">
      <c r="A4" s="284" t="s">
        <v>1385</v>
      </c>
      <c r="B4" s="150" t="s">
        <v>23</v>
      </c>
      <c r="C4" s="151">
        <v>2378</v>
      </c>
      <c r="D4" s="152">
        <v>2413</v>
      </c>
      <c r="E4" s="153">
        <v>0.50975348338692394</v>
      </c>
      <c r="F4" s="154">
        <v>0.51329504360774303</v>
      </c>
      <c r="G4" s="151">
        <v>2455</v>
      </c>
      <c r="H4" s="152">
        <v>2548</v>
      </c>
      <c r="I4" s="153">
        <v>0.56307339449541283</v>
      </c>
      <c r="J4" s="154">
        <v>0.55451577801958651</v>
      </c>
      <c r="K4" s="151">
        <v>1826</v>
      </c>
      <c r="L4" s="152">
        <v>2126</v>
      </c>
      <c r="M4" s="153">
        <v>0.55721696673787002</v>
      </c>
      <c r="N4" s="154">
        <v>0.5708915145005371</v>
      </c>
      <c r="O4" s="151">
        <v>6659</v>
      </c>
      <c r="P4" s="152">
        <v>7087</v>
      </c>
      <c r="Q4" s="153">
        <v>0.54129409852056576</v>
      </c>
      <c r="R4" s="154">
        <v>0.54431643625192017</v>
      </c>
    </row>
    <row r="5" spans="1:18" ht="10.75">
      <c r="A5" s="284"/>
      <c r="B5" s="150" t="s">
        <v>24</v>
      </c>
      <c r="C5" s="151">
        <v>2672</v>
      </c>
      <c r="D5" s="152">
        <v>2812</v>
      </c>
      <c r="E5" s="153">
        <v>0.68919267474851686</v>
      </c>
      <c r="F5" s="154">
        <v>0.69724770642201839</v>
      </c>
      <c r="G5" s="151">
        <v>2828</v>
      </c>
      <c r="H5" s="152">
        <v>3001</v>
      </c>
      <c r="I5" s="153">
        <v>0.74578059071729963</v>
      </c>
      <c r="J5" s="154">
        <v>0.75269626285427638</v>
      </c>
      <c r="K5" s="151">
        <v>2107</v>
      </c>
      <c r="L5" s="152">
        <v>2554</v>
      </c>
      <c r="M5" s="153">
        <v>0.73852085524009814</v>
      </c>
      <c r="N5" s="154">
        <v>0.7639844451091834</v>
      </c>
      <c r="O5" s="151">
        <v>7607</v>
      </c>
      <c r="P5" s="152">
        <v>8367</v>
      </c>
      <c r="Q5" s="153">
        <v>0.72296141417981374</v>
      </c>
      <c r="R5" s="154">
        <v>0.73633723488515357</v>
      </c>
    </row>
    <row r="6" spans="1:18" ht="10.75">
      <c r="A6" s="284"/>
      <c r="B6" s="155" t="s">
        <v>25</v>
      </c>
      <c r="C6" s="156">
        <v>5050</v>
      </c>
      <c r="D6" s="157">
        <v>5225</v>
      </c>
      <c r="E6" s="158">
        <v>0.5911964411144931</v>
      </c>
      <c r="F6" s="159">
        <v>0.59823677581863977</v>
      </c>
      <c r="G6" s="156">
        <v>5283</v>
      </c>
      <c r="H6" s="157">
        <v>5549</v>
      </c>
      <c r="I6" s="158">
        <v>0.64806182531894019</v>
      </c>
      <c r="J6" s="159">
        <v>0.64658587741785134</v>
      </c>
      <c r="K6" s="156">
        <v>3933</v>
      </c>
      <c r="L6" s="157">
        <v>4680</v>
      </c>
      <c r="M6" s="158">
        <v>0.64159869494290378</v>
      </c>
      <c r="N6" s="159">
        <v>0.66223291354181402</v>
      </c>
      <c r="O6" s="160">
        <v>14266</v>
      </c>
      <c r="P6" s="161">
        <v>15454</v>
      </c>
      <c r="Q6" s="162">
        <v>0.62504381352961791</v>
      </c>
      <c r="R6" s="163">
        <v>0.63380223926506174</v>
      </c>
    </row>
    <row r="7" spans="1:18" ht="10.75">
      <c r="A7" s="284" t="s">
        <v>1386</v>
      </c>
      <c r="B7" s="150" t="s">
        <v>23</v>
      </c>
      <c r="C7" s="151">
        <v>2210</v>
      </c>
      <c r="D7" s="152">
        <v>2247</v>
      </c>
      <c r="E7" s="153">
        <v>0.4737406216505895</v>
      </c>
      <c r="F7" s="154">
        <v>0.47798340778557752</v>
      </c>
      <c r="G7" s="151">
        <v>2264</v>
      </c>
      <c r="H7" s="152">
        <v>2501</v>
      </c>
      <c r="I7" s="153">
        <v>0.51926605504587153</v>
      </c>
      <c r="J7" s="154">
        <v>0.54428726877040257</v>
      </c>
      <c r="K7" s="151">
        <v>1590</v>
      </c>
      <c r="L7" s="152">
        <v>1874</v>
      </c>
      <c r="M7" s="153">
        <v>0.48519987793713765</v>
      </c>
      <c r="N7" s="154">
        <v>0.50322234156820622</v>
      </c>
      <c r="O7" s="151">
        <v>6064</v>
      </c>
      <c r="P7" s="152">
        <v>6622</v>
      </c>
      <c r="Q7" s="153">
        <v>0.49292797919037556</v>
      </c>
      <c r="R7" s="154">
        <v>0.50860215053763436</v>
      </c>
    </row>
    <row r="8" spans="1:18" ht="10.75">
      <c r="A8" s="284"/>
      <c r="B8" s="150" t="s">
        <v>24</v>
      </c>
      <c r="C8" s="151">
        <v>1639</v>
      </c>
      <c r="D8" s="152">
        <v>1755</v>
      </c>
      <c r="E8" s="153">
        <v>0.42274954862006708</v>
      </c>
      <c r="F8" s="154">
        <v>0.43515993057277463</v>
      </c>
      <c r="G8" s="151">
        <v>1745</v>
      </c>
      <c r="H8" s="152">
        <v>1859</v>
      </c>
      <c r="I8" s="153">
        <v>0.46017932489451474</v>
      </c>
      <c r="J8" s="154">
        <v>0.46626536242789063</v>
      </c>
      <c r="K8" s="151">
        <v>1240</v>
      </c>
      <c r="L8" s="152">
        <v>1554</v>
      </c>
      <c r="M8" s="153">
        <v>0.43463021381002453</v>
      </c>
      <c r="N8" s="154">
        <v>0.46485192940472631</v>
      </c>
      <c r="O8" s="151">
        <v>4624</v>
      </c>
      <c r="P8" s="152">
        <v>5168</v>
      </c>
      <c r="Q8" s="153">
        <v>0.43946017867325604</v>
      </c>
      <c r="R8" s="154">
        <v>0.45480946933028249</v>
      </c>
    </row>
    <row r="9" spans="1:18" ht="10.75">
      <c r="A9" s="284"/>
      <c r="B9" s="155" t="s">
        <v>25</v>
      </c>
      <c r="C9" s="156">
        <v>3849</v>
      </c>
      <c r="D9" s="157">
        <v>4002</v>
      </c>
      <c r="E9" s="158">
        <v>0.45059704987122456</v>
      </c>
      <c r="F9" s="159">
        <v>0.458209297000229</v>
      </c>
      <c r="G9" s="156">
        <v>4009</v>
      </c>
      <c r="H9" s="157">
        <v>4360</v>
      </c>
      <c r="I9" s="158">
        <v>0.49178115799803729</v>
      </c>
      <c r="J9" s="159">
        <v>0.50804008389652766</v>
      </c>
      <c r="K9" s="156">
        <v>2830</v>
      </c>
      <c r="L9" s="157">
        <v>3428</v>
      </c>
      <c r="M9" s="158">
        <v>0.46166394779771613</v>
      </c>
      <c r="N9" s="159">
        <v>0.48507145889344844</v>
      </c>
      <c r="O9" s="160">
        <v>10688</v>
      </c>
      <c r="P9" s="161">
        <v>11790</v>
      </c>
      <c r="Q9" s="162">
        <v>0.46827900455660709</v>
      </c>
      <c r="R9" s="163">
        <v>0.48353360948201618</v>
      </c>
    </row>
    <row r="10" spans="1:18" ht="10.75">
      <c r="A10" s="284" t="s">
        <v>1387</v>
      </c>
      <c r="B10" s="150" t="s">
        <v>23</v>
      </c>
      <c r="C10" s="151">
        <v>1450</v>
      </c>
      <c r="D10" s="152">
        <v>1531</v>
      </c>
      <c r="E10" s="153">
        <v>0.31082529474812431</v>
      </c>
      <c r="F10" s="154">
        <v>0.32567538821527336</v>
      </c>
      <c r="G10" s="151">
        <v>1558</v>
      </c>
      <c r="H10" s="152">
        <v>1603</v>
      </c>
      <c r="I10" s="153">
        <v>0.35733944954128438</v>
      </c>
      <c r="J10" s="154">
        <v>0.3488574537540805</v>
      </c>
      <c r="K10" s="151">
        <v>1170</v>
      </c>
      <c r="L10" s="152">
        <v>1426</v>
      </c>
      <c r="M10" s="153">
        <v>0.35703387244430884</v>
      </c>
      <c r="N10" s="154">
        <v>0.38292158968850698</v>
      </c>
      <c r="O10" s="151">
        <v>4178</v>
      </c>
      <c r="P10" s="152">
        <v>4560</v>
      </c>
      <c r="Q10" s="153">
        <v>0.33961957405299953</v>
      </c>
      <c r="R10" s="154">
        <v>0.35023041474654376</v>
      </c>
    </row>
    <row r="11" spans="1:18" ht="10.75">
      <c r="A11" s="284"/>
      <c r="B11" s="150" t="s">
        <v>24</v>
      </c>
      <c r="C11" s="151">
        <v>1771</v>
      </c>
      <c r="D11" s="152">
        <v>1880</v>
      </c>
      <c r="E11" s="153">
        <v>0.45679649213309259</v>
      </c>
      <c r="F11" s="154">
        <v>0.46615422762211756</v>
      </c>
      <c r="G11" s="151">
        <v>1856</v>
      </c>
      <c r="H11" s="152">
        <v>2044</v>
      </c>
      <c r="I11" s="153">
        <v>0.48945147679324896</v>
      </c>
      <c r="J11" s="154">
        <v>0.51266616503636819</v>
      </c>
      <c r="K11" s="151">
        <v>1518</v>
      </c>
      <c r="L11" s="152">
        <v>1829</v>
      </c>
      <c r="M11" s="153">
        <v>0.53207150368033651</v>
      </c>
      <c r="N11" s="154">
        <v>0.54711337122345194</v>
      </c>
      <c r="O11" s="151">
        <v>5145</v>
      </c>
      <c r="P11" s="152">
        <v>5753</v>
      </c>
      <c r="Q11" s="153">
        <v>0.4889754799467782</v>
      </c>
      <c r="R11" s="154">
        <v>0.50629235237173287</v>
      </c>
    </row>
    <row r="12" spans="1:18" ht="10.75">
      <c r="A12" s="284"/>
      <c r="B12" s="155" t="s">
        <v>25</v>
      </c>
      <c r="C12" s="156">
        <v>3221</v>
      </c>
      <c r="D12" s="157">
        <v>3411</v>
      </c>
      <c r="E12" s="158">
        <v>0.37707796768906582</v>
      </c>
      <c r="F12" s="159">
        <v>0.39054270666361346</v>
      </c>
      <c r="G12" s="156">
        <v>3414</v>
      </c>
      <c r="H12" s="157">
        <v>3647</v>
      </c>
      <c r="I12" s="158">
        <v>0.418792934249264</v>
      </c>
      <c r="J12" s="159">
        <v>0.42495921696574224</v>
      </c>
      <c r="K12" s="156">
        <v>2688</v>
      </c>
      <c r="L12" s="157">
        <v>3255</v>
      </c>
      <c r="M12" s="158">
        <v>0.43849918433931484</v>
      </c>
      <c r="N12" s="159">
        <v>0.4605914815338899</v>
      </c>
      <c r="O12" s="160">
        <v>9323</v>
      </c>
      <c r="P12" s="161">
        <v>10313</v>
      </c>
      <c r="Q12" s="162">
        <v>0.40847353662811076</v>
      </c>
      <c r="R12" s="163">
        <v>0.42295861870975682</v>
      </c>
    </row>
    <row r="13" spans="1:18" ht="10.75">
      <c r="A13" s="284" t="s">
        <v>1388</v>
      </c>
      <c r="B13" s="150" t="s">
        <v>23</v>
      </c>
      <c r="C13" s="151">
        <v>1795</v>
      </c>
      <c r="D13" s="152">
        <v>1916</v>
      </c>
      <c r="E13" s="153">
        <v>0.38478027867095393</v>
      </c>
      <c r="F13" s="154">
        <v>0.40757285683897043</v>
      </c>
      <c r="G13" s="151">
        <v>1774</v>
      </c>
      <c r="H13" s="152">
        <v>1905</v>
      </c>
      <c r="I13" s="153">
        <v>0.40688073394495411</v>
      </c>
      <c r="J13" s="154">
        <v>0.41458106637649617</v>
      </c>
      <c r="K13" s="151">
        <v>1292</v>
      </c>
      <c r="L13" s="152">
        <v>1527</v>
      </c>
      <c r="M13" s="153">
        <v>0.39426304546841623</v>
      </c>
      <c r="N13" s="154">
        <v>0.41004296455424277</v>
      </c>
      <c r="O13" s="151">
        <v>4861</v>
      </c>
      <c r="P13" s="152">
        <v>5348</v>
      </c>
      <c r="Q13" s="153">
        <v>0.39513900178832712</v>
      </c>
      <c r="R13" s="154">
        <v>0.41075268817204302</v>
      </c>
    </row>
    <row r="14" spans="1:18" ht="10.75">
      <c r="A14" s="284"/>
      <c r="B14" s="150" t="s">
        <v>24</v>
      </c>
      <c r="C14" s="151">
        <v>1386</v>
      </c>
      <c r="D14" s="152">
        <v>1431</v>
      </c>
      <c r="E14" s="153">
        <v>0.3574929068867681</v>
      </c>
      <c r="F14" s="154">
        <v>0.35482271262087778</v>
      </c>
      <c r="G14" s="151">
        <v>1374</v>
      </c>
      <c r="H14" s="152">
        <v>1406</v>
      </c>
      <c r="I14" s="153">
        <v>0.36234177215189872</v>
      </c>
      <c r="J14" s="154">
        <v>0.3526460998244294</v>
      </c>
      <c r="K14" s="151">
        <v>1075</v>
      </c>
      <c r="L14" s="152">
        <v>1155</v>
      </c>
      <c r="M14" s="153">
        <v>0.37679635471433581</v>
      </c>
      <c r="N14" s="154">
        <v>0.34549805563864794</v>
      </c>
      <c r="O14" s="151">
        <v>3835</v>
      </c>
      <c r="P14" s="152">
        <v>3992</v>
      </c>
      <c r="Q14" s="153">
        <v>0.36447443451815242</v>
      </c>
      <c r="R14" s="154">
        <v>0.35131567367772593</v>
      </c>
    </row>
    <row r="15" spans="1:18" ht="10.75">
      <c r="A15" s="284"/>
      <c r="B15" s="155" t="s">
        <v>25</v>
      </c>
      <c r="C15" s="156">
        <v>3181</v>
      </c>
      <c r="D15" s="157">
        <v>3347</v>
      </c>
      <c r="E15" s="158">
        <v>0.37239522360103022</v>
      </c>
      <c r="F15" s="159">
        <v>0.38321502175406458</v>
      </c>
      <c r="G15" s="156">
        <v>3148</v>
      </c>
      <c r="H15" s="157">
        <v>3311</v>
      </c>
      <c r="I15" s="158">
        <v>0.38616290480863591</v>
      </c>
      <c r="J15" s="159">
        <v>0.38580750407830344</v>
      </c>
      <c r="K15" s="156">
        <v>2367</v>
      </c>
      <c r="L15" s="157">
        <v>2682</v>
      </c>
      <c r="M15" s="158">
        <v>0.3861337683523654</v>
      </c>
      <c r="N15" s="159">
        <v>0.37951040045280882</v>
      </c>
      <c r="O15" s="160">
        <v>8696</v>
      </c>
      <c r="P15" s="161">
        <v>9340</v>
      </c>
      <c r="Q15" s="162">
        <v>0.3810024535576586</v>
      </c>
      <c r="R15" s="163">
        <v>0.38305376696878973</v>
      </c>
    </row>
    <row r="16" spans="1:18" ht="14.25" customHeight="1">
      <c r="A16" s="284" t="s">
        <v>1389</v>
      </c>
      <c r="B16" s="150" t="s">
        <v>23</v>
      </c>
      <c r="C16" s="151">
        <v>1894</v>
      </c>
      <c r="D16" s="152">
        <v>1801</v>
      </c>
      <c r="E16" s="153">
        <v>0.40600214362272241</v>
      </c>
      <c r="F16" s="154">
        <v>0.38310997660072327</v>
      </c>
      <c r="G16" s="151">
        <v>1738</v>
      </c>
      <c r="H16" s="152">
        <v>1800</v>
      </c>
      <c r="I16" s="153">
        <v>0.39862385321100918</v>
      </c>
      <c r="J16" s="154">
        <v>0.39173014145810664</v>
      </c>
      <c r="K16" s="151">
        <v>1381</v>
      </c>
      <c r="L16" s="152">
        <v>1418</v>
      </c>
      <c r="M16" s="153">
        <v>0.42142203234665854</v>
      </c>
      <c r="N16" s="154">
        <v>0.38077336197636952</v>
      </c>
      <c r="O16" s="151">
        <v>5013</v>
      </c>
      <c r="P16" s="152">
        <v>5019</v>
      </c>
      <c r="Q16" s="153">
        <v>0.40749471630629164</v>
      </c>
      <c r="R16" s="154">
        <v>0.38548387096774195</v>
      </c>
    </row>
    <row r="17" spans="1:18" ht="10.75">
      <c r="A17" s="284"/>
      <c r="B17" s="150" t="s">
        <v>24</v>
      </c>
      <c r="C17" s="151">
        <v>1261</v>
      </c>
      <c r="D17" s="152">
        <v>1186</v>
      </c>
      <c r="E17" s="153">
        <v>0.32525148310549395</v>
      </c>
      <c r="F17" s="154">
        <v>0.29407389040416565</v>
      </c>
      <c r="G17" s="151">
        <v>1055</v>
      </c>
      <c r="H17" s="152">
        <v>1102</v>
      </c>
      <c r="I17" s="153">
        <v>0.27821729957805907</v>
      </c>
      <c r="J17" s="154">
        <v>0.27639829445698522</v>
      </c>
      <c r="K17" s="151">
        <v>859</v>
      </c>
      <c r="L17" s="152">
        <v>986</v>
      </c>
      <c r="M17" s="153">
        <v>0.30108657553452506</v>
      </c>
      <c r="N17" s="154">
        <v>0.29494466048459467</v>
      </c>
      <c r="O17" s="151">
        <v>3175</v>
      </c>
      <c r="P17" s="152">
        <v>3274</v>
      </c>
      <c r="Q17" s="153">
        <v>0.30174871697395933</v>
      </c>
      <c r="R17" s="154">
        <v>0.28812813517556984</v>
      </c>
    </row>
    <row r="18" spans="1:18" ht="10.75">
      <c r="A18" s="284"/>
      <c r="B18" s="155" t="s">
        <v>25</v>
      </c>
      <c r="C18" s="156">
        <v>3155</v>
      </c>
      <c r="D18" s="157">
        <v>2987</v>
      </c>
      <c r="E18" s="158">
        <v>0.36935143994380709</v>
      </c>
      <c r="F18" s="159">
        <v>0.34199679413785206</v>
      </c>
      <c r="G18" s="156">
        <v>2793</v>
      </c>
      <c r="H18" s="157">
        <v>2902</v>
      </c>
      <c r="I18" s="158">
        <v>0.34261530912659471</v>
      </c>
      <c r="J18" s="159">
        <v>0.33814961547424843</v>
      </c>
      <c r="K18" s="156">
        <v>2240</v>
      </c>
      <c r="L18" s="157">
        <v>2404</v>
      </c>
      <c r="M18" s="158">
        <v>0.36541598694942906</v>
      </c>
      <c r="N18" s="159">
        <v>0.34017263336635062</v>
      </c>
      <c r="O18" s="160">
        <v>8188</v>
      </c>
      <c r="P18" s="161">
        <v>8293</v>
      </c>
      <c r="Q18" s="162">
        <v>0.35874518051174203</v>
      </c>
      <c r="R18" s="163">
        <v>0.34011401386211704</v>
      </c>
    </row>
    <row r="19" spans="1:18" ht="10.75">
      <c r="A19" s="284" t="s">
        <v>1390</v>
      </c>
      <c r="B19" s="150" t="s">
        <v>23</v>
      </c>
      <c r="C19" s="151">
        <v>1534</v>
      </c>
      <c r="D19" s="152">
        <v>1455</v>
      </c>
      <c r="E19" s="153">
        <v>0.32883172561629154</v>
      </c>
      <c r="F19" s="154">
        <v>0.30950861518825784</v>
      </c>
      <c r="G19" s="151">
        <v>1132</v>
      </c>
      <c r="H19" s="152">
        <v>1179</v>
      </c>
      <c r="I19" s="153">
        <v>0.25963302752293577</v>
      </c>
      <c r="J19" s="154">
        <v>0.25658324265505983</v>
      </c>
      <c r="K19" s="151">
        <v>876</v>
      </c>
      <c r="L19" s="152">
        <v>921</v>
      </c>
      <c r="M19" s="153">
        <v>0.26731766859932865</v>
      </c>
      <c r="N19" s="154">
        <v>0.24731471535982813</v>
      </c>
      <c r="O19" s="151">
        <v>3542</v>
      </c>
      <c r="P19" s="152">
        <v>3555</v>
      </c>
      <c r="Q19" s="153">
        <v>0.2879206633067794</v>
      </c>
      <c r="R19" s="154">
        <v>0.27304147465437789</v>
      </c>
    </row>
    <row r="20" spans="1:18" ht="10.75">
      <c r="A20" s="284"/>
      <c r="B20" s="150" t="s">
        <v>24</v>
      </c>
      <c r="C20" s="151">
        <v>447</v>
      </c>
      <c r="D20" s="152">
        <v>407</v>
      </c>
      <c r="E20" s="153">
        <v>0.11529533144183647</v>
      </c>
      <c r="F20" s="154">
        <v>0.10091743119266056</v>
      </c>
      <c r="G20" s="151">
        <v>363</v>
      </c>
      <c r="H20" s="152">
        <v>342</v>
      </c>
      <c r="I20" s="153">
        <v>9.5727848101265819E-2</v>
      </c>
      <c r="J20" s="154">
        <v>8.5778781038374718E-2</v>
      </c>
      <c r="K20" s="151">
        <v>263</v>
      </c>
      <c r="L20" s="152">
        <v>257</v>
      </c>
      <c r="M20" s="153">
        <v>9.218366631615843E-2</v>
      </c>
      <c r="N20" s="154">
        <v>7.6877056536045471E-2</v>
      </c>
      <c r="O20" s="151">
        <v>1073</v>
      </c>
      <c r="P20" s="152">
        <v>1006</v>
      </c>
      <c r="Q20" s="153">
        <v>0.10197681049230184</v>
      </c>
      <c r="R20" s="154">
        <v>8.853295784563936E-2</v>
      </c>
    </row>
    <row r="21" spans="1:18" ht="10.75">
      <c r="A21" s="284"/>
      <c r="B21" s="155" t="s">
        <v>25</v>
      </c>
      <c r="C21" s="156">
        <v>1981</v>
      </c>
      <c r="D21" s="157">
        <v>1862</v>
      </c>
      <c r="E21" s="158">
        <v>0.23191290095996253</v>
      </c>
      <c r="F21" s="159">
        <v>0.21318983283718801</v>
      </c>
      <c r="G21" s="156">
        <v>1495</v>
      </c>
      <c r="H21" s="157">
        <v>1521</v>
      </c>
      <c r="I21" s="158">
        <v>0.18339057899901864</v>
      </c>
      <c r="J21" s="159">
        <v>0.17723141458867397</v>
      </c>
      <c r="K21" s="156">
        <v>1139</v>
      </c>
      <c r="L21" s="157">
        <v>1178</v>
      </c>
      <c r="M21" s="158">
        <v>0.18580750407830343</v>
      </c>
      <c r="N21" s="159">
        <v>0.16669025045988398</v>
      </c>
      <c r="O21" s="160">
        <v>4615</v>
      </c>
      <c r="P21" s="161">
        <v>4561</v>
      </c>
      <c r="Q21" s="162">
        <v>0.2021994391868209</v>
      </c>
      <c r="R21" s="163">
        <v>0.18705655579707173</v>
      </c>
    </row>
    <row r="22" spans="1:18" ht="14.25" customHeight="1">
      <c r="A22" s="284" t="s">
        <v>1391</v>
      </c>
      <c r="B22" s="150" t="s">
        <v>23</v>
      </c>
      <c r="C22" s="151">
        <v>1201</v>
      </c>
      <c r="D22" s="152">
        <v>1115</v>
      </c>
      <c r="E22" s="153">
        <v>0.25744908896034296</v>
      </c>
      <c r="F22" s="154">
        <v>0.23718357796213571</v>
      </c>
      <c r="G22" s="151">
        <v>1025</v>
      </c>
      <c r="H22" s="152">
        <v>915</v>
      </c>
      <c r="I22" s="153">
        <v>0.23509174311926606</v>
      </c>
      <c r="J22" s="154">
        <v>0.19912948857453755</v>
      </c>
      <c r="K22" s="151">
        <v>879</v>
      </c>
      <c r="L22" s="152">
        <v>844</v>
      </c>
      <c r="M22" s="153">
        <v>0.26823314006713456</v>
      </c>
      <c r="N22" s="154">
        <v>0.22663802363050484</v>
      </c>
      <c r="O22" s="151">
        <v>3105</v>
      </c>
      <c r="P22" s="152">
        <v>2874</v>
      </c>
      <c r="Q22" s="153">
        <v>0.25239798406763125</v>
      </c>
      <c r="R22" s="154">
        <v>0.2207373271889401</v>
      </c>
    </row>
    <row r="23" spans="1:18" ht="10.75">
      <c r="A23" s="284"/>
      <c r="B23" s="150" t="s">
        <v>24</v>
      </c>
      <c r="C23" s="151">
        <v>573</v>
      </c>
      <c r="D23" s="152">
        <v>607</v>
      </c>
      <c r="E23" s="153">
        <v>0.14779468661336084</v>
      </c>
      <c r="F23" s="154">
        <v>0.15050830647160923</v>
      </c>
      <c r="G23" s="151">
        <v>519</v>
      </c>
      <c r="H23" s="152">
        <v>478</v>
      </c>
      <c r="I23" s="153">
        <v>0.13686708860759494</v>
      </c>
      <c r="J23" s="154">
        <v>0.11988964133433659</v>
      </c>
      <c r="K23" s="151">
        <v>469</v>
      </c>
      <c r="L23" s="152">
        <v>462</v>
      </c>
      <c r="M23" s="153">
        <v>0.16438836312653346</v>
      </c>
      <c r="N23" s="154">
        <v>0.13819922225545916</v>
      </c>
      <c r="O23" s="151">
        <v>1561</v>
      </c>
      <c r="P23" s="152">
        <v>1547</v>
      </c>
      <c r="Q23" s="153">
        <v>0.14835582588861435</v>
      </c>
      <c r="R23" s="154">
        <v>0.13614362404294642</v>
      </c>
    </row>
    <row r="24" spans="1:18" ht="10.75">
      <c r="A24" s="284"/>
      <c r="B24" s="155" t="s">
        <v>25</v>
      </c>
      <c r="C24" s="156">
        <v>1774</v>
      </c>
      <c r="D24" s="157">
        <v>1722</v>
      </c>
      <c r="E24" s="158">
        <v>0.20767970030437838</v>
      </c>
      <c r="F24" s="159">
        <v>0.19716052209754981</v>
      </c>
      <c r="G24" s="156">
        <v>1544</v>
      </c>
      <c r="H24" s="157">
        <v>1393</v>
      </c>
      <c r="I24" s="158">
        <v>0.18940137389597644</v>
      </c>
      <c r="J24" s="159">
        <v>0.16231647634584012</v>
      </c>
      <c r="K24" s="156">
        <v>1348</v>
      </c>
      <c r="L24" s="157">
        <v>1306</v>
      </c>
      <c r="M24" s="158">
        <v>0.2199021207177814</v>
      </c>
      <c r="N24" s="159">
        <v>0.1848026036507712</v>
      </c>
      <c r="O24" s="160">
        <v>4666</v>
      </c>
      <c r="P24" s="161">
        <v>4421</v>
      </c>
      <c r="Q24" s="162">
        <v>0.20443392919733613</v>
      </c>
      <c r="R24" s="163">
        <v>0.18131485051060164</v>
      </c>
    </row>
    <row r="25" spans="1:18" ht="14.25" customHeight="1">
      <c r="A25" s="284" t="s">
        <v>1392</v>
      </c>
      <c r="B25" s="150" t="s">
        <v>23</v>
      </c>
      <c r="C25" s="151">
        <v>572</v>
      </c>
      <c r="D25" s="152">
        <v>608</v>
      </c>
      <c r="E25" s="153">
        <v>0.12261521972132905</v>
      </c>
      <c r="F25" s="154">
        <v>0.12933418421612422</v>
      </c>
      <c r="G25" s="151">
        <v>453</v>
      </c>
      <c r="H25" s="152">
        <v>599</v>
      </c>
      <c r="I25" s="153">
        <v>0.10389908256880734</v>
      </c>
      <c r="J25" s="154">
        <v>0.13035908596300327</v>
      </c>
      <c r="K25" s="151">
        <v>336</v>
      </c>
      <c r="L25" s="152">
        <v>526</v>
      </c>
      <c r="M25" s="153">
        <v>0.10253280439426304</v>
      </c>
      <c r="N25" s="154">
        <v>0.14124597207303974</v>
      </c>
      <c r="O25" s="151">
        <v>1361</v>
      </c>
      <c r="P25" s="152">
        <v>1733</v>
      </c>
      <c r="Q25" s="153">
        <v>0.11063241749309055</v>
      </c>
      <c r="R25" s="154">
        <v>0.13310291858678955</v>
      </c>
    </row>
    <row r="26" spans="1:18" ht="10.75">
      <c r="A26" s="284"/>
      <c r="B26" s="150" t="s">
        <v>24</v>
      </c>
      <c r="C26" s="151">
        <v>371</v>
      </c>
      <c r="D26" s="152">
        <v>451</v>
      </c>
      <c r="E26" s="153">
        <v>9.569254578282177E-2</v>
      </c>
      <c r="F26" s="154">
        <v>0.11182742375402926</v>
      </c>
      <c r="G26" s="151">
        <v>273</v>
      </c>
      <c r="H26" s="152">
        <v>322</v>
      </c>
      <c r="I26" s="153">
        <v>7.1993670886075944E-2</v>
      </c>
      <c r="J26" s="154">
        <v>8.0762478053674439E-2</v>
      </c>
      <c r="K26" s="151">
        <v>192</v>
      </c>
      <c r="L26" s="152">
        <v>311</v>
      </c>
      <c r="M26" s="153">
        <v>6.7297581493165087E-2</v>
      </c>
      <c r="N26" s="154">
        <v>9.3030212384086153E-2</v>
      </c>
      <c r="O26" s="151">
        <v>836</v>
      </c>
      <c r="P26" s="152">
        <v>1084</v>
      </c>
      <c r="Q26" s="153">
        <v>7.9452575555977956E-2</v>
      </c>
      <c r="R26" s="154">
        <v>9.539734225116607E-2</v>
      </c>
    </row>
    <row r="27" spans="1:18" ht="10.75">
      <c r="A27" s="284"/>
      <c r="B27" s="155" t="s">
        <v>25</v>
      </c>
      <c r="C27" s="156">
        <v>943</v>
      </c>
      <c r="D27" s="157">
        <v>1059</v>
      </c>
      <c r="E27" s="158">
        <v>0.110395691875439</v>
      </c>
      <c r="F27" s="159">
        <v>0.12125028623769178</v>
      </c>
      <c r="G27" s="156">
        <v>726</v>
      </c>
      <c r="H27" s="157">
        <v>921</v>
      </c>
      <c r="I27" s="158">
        <v>8.9057899901864579E-2</v>
      </c>
      <c r="J27" s="159">
        <v>0.10731764157539035</v>
      </c>
      <c r="K27" s="156">
        <v>528</v>
      </c>
      <c r="L27" s="157">
        <v>837</v>
      </c>
      <c r="M27" s="158">
        <v>8.6133768352365414E-2</v>
      </c>
      <c r="N27" s="159">
        <v>0.11843780953728597</v>
      </c>
      <c r="O27" s="160">
        <v>2197</v>
      </c>
      <c r="P27" s="161">
        <v>2817</v>
      </c>
      <c r="Q27" s="162">
        <v>9.6258324570627413E-2</v>
      </c>
      <c r="R27" s="163">
        <v>0.11553131279990157</v>
      </c>
    </row>
    <row r="28" spans="1:18" ht="14.25" customHeight="1">
      <c r="A28" s="284" t="s">
        <v>1393</v>
      </c>
      <c r="B28" s="150" t="s">
        <v>23</v>
      </c>
      <c r="C28" s="151">
        <v>145</v>
      </c>
      <c r="D28" s="152">
        <v>153</v>
      </c>
      <c r="E28" s="153">
        <v>3.1082529474812434E-2</v>
      </c>
      <c r="F28" s="154">
        <v>3.2546266751754947E-2</v>
      </c>
      <c r="G28" s="151">
        <v>157</v>
      </c>
      <c r="H28" s="152">
        <v>160</v>
      </c>
      <c r="I28" s="153">
        <v>3.6009174311926608E-2</v>
      </c>
      <c r="J28" s="154">
        <v>3.4820457018498369E-2</v>
      </c>
      <c r="K28" s="151">
        <v>68</v>
      </c>
      <c r="L28" s="152">
        <v>58</v>
      </c>
      <c r="M28" s="153">
        <v>2.0750686603600854E-2</v>
      </c>
      <c r="N28" s="154">
        <v>1.5574650912996778E-2</v>
      </c>
      <c r="O28" s="151">
        <v>370</v>
      </c>
      <c r="P28" s="152">
        <v>371</v>
      </c>
      <c r="Q28" s="153">
        <v>3.0076410339782148E-2</v>
      </c>
      <c r="R28" s="154">
        <v>2.849462365591398E-2</v>
      </c>
    </row>
    <row r="29" spans="1:18" ht="10.75">
      <c r="A29" s="284"/>
      <c r="B29" s="150" t="s">
        <v>24</v>
      </c>
      <c r="C29" s="151">
        <v>611</v>
      </c>
      <c r="D29" s="152">
        <v>641</v>
      </c>
      <c r="E29" s="153">
        <v>0.15759607944286819</v>
      </c>
      <c r="F29" s="154">
        <v>0.15893875526903051</v>
      </c>
      <c r="G29" s="151">
        <v>603</v>
      </c>
      <c r="H29" s="152">
        <v>660</v>
      </c>
      <c r="I29" s="153">
        <v>0.15901898734177214</v>
      </c>
      <c r="J29" s="154">
        <v>0.16553799849510911</v>
      </c>
      <c r="K29" s="151">
        <v>244</v>
      </c>
      <c r="L29" s="152">
        <v>293</v>
      </c>
      <c r="M29" s="153">
        <v>8.5524009814230639E-2</v>
      </c>
      <c r="N29" s="154">
        <v>8.7645827101405921E-2</v>
      </c>
      <c r="O29" s="151">
        <v>1458</v>
      </c>
      <c r="P29" s="152">
        <v>1594</v>
      </c>
      <c r="Q29" s="153">
        <v>0.13856681239308116</v>
      </c>
      <c r="R29" s="154">
        <v>0.14027985567191761</v>
      </c>
    </row>
    <row r="30" spans="1:18" ht="10.75">
      <c r="A30" s="284"/>
      <c r="B30" s="155" t="s">
        <v>25</v>
      </c>
      <c r="C30" s="156">
        <v>756</v>
      </c>
      <c r="D30" s="157">
        <v>794</v>
      </c>
      <c r="E30" s="158">
        <v>8.8503863263872634E-2</v>
      </c>
      <c r="F30" s="159">
        <v>9.0909090909090912E-2</v>
      </c>
      <c r="G30" s="156">
        <v>760</v>
      </c>
      <c r="H30" s="157">
        <v>820</v>
      </c>
      <c r="I30" s="158">
        <v>9.3228655544651623E-2</v>
      </c>
      <c r="J30" s="159">
        <v>9.5548823118154283E-2</v>
      </c>
      <c r="K30" s="156">
        <v>312</v>
      </c>
      <c r="L30" s="157">
        <v>351</v>
      </c>
      <c r="M30" s="158">
        <v>5.089722675367047E-2</v>
      </c>
      <c r="N30" s="159">
        <v>4.9667468515636054E-2</v>
      </c>
      <c r="O30" s="160">
        <v>1828</v>
      </c>
      <c r="P30" s="161">
        <v>1965</v>
      </c>
      <c r="Q30" s="162">
        <v>8.0091132141605334E-2</v>
      </c>
      <c r="R30" s="163">
        <v>8.0588934913669363E-2</v>
      </c>
    </row>
    <row r="31" spans="1:18" ht="10.75">
      <c r="A31" s="284" t="s">
        <v>1394</v>
      </c>
      <c r="B31" s="150" t="s">
        <v>23</v>
      </c>
      <c r="C31" s="151">
        <v>92</v>
      </c>
      <c r="D31" s="152">
        <v>89</v>
      </c>
      <c r="E31" s="153">
        <v>1.972132904608789E-2</v>
      </c>
      <c r="F31" s="154">
        <v>1.893214209742608E-2</v>
      </c>
      <c r="G31" s="151">
        <v>100</v>
      </c>
      <c r="H31" s="152">
        <v>120</v>
      </c>
      <c r="I31" s="153">
        <v>2.2935779816513763E-2</v>
      </c>
      <c r="J31" s="154">
        <v>2.6115342763873776E-2</v>
      </c>
      <c r="K31" s="151">
        <v>75</v>
      </c>
      <c r="L31" s="152">
        <v>72</v>
      </c>
      <c r="M31" s="153">
        <v>2.2886786695148001E-2</v>
      </c>
      <c r="N31" s="154">
        <v>1.9334049409237379E-2</v>
      </c>
      <c r="O31" s="151">
        <v>267</v>
      </c>
      <c r="P31" s="152">
        <v>281</v>
      </c>
      <c r="Q31" s="153">
        <v>2.1703788001950903E-2</v>
      </c>
      <c r="R31" s="154">
        <v>2.1582181259600614E-2</v>
      </c>
    </row>
    <row r="32" spans="1:18" ht="10.75">
      <c r="A32" s="284"/>
      <c r="B32" s="150" t="s">
        <v>24</v>
      </c>
      <c r="C32" s="151">
        <v>482</v>
      </c>
      <c r="D32" s="152">
        <v>447</v>
      </c>
      <c r="E32" s="153">
        <v>0.12432293010059324</v>
      </c>
      <c r="F32" s="154">
        <v>0.11083560624845029</v>
      </c>
      <c r="G32" s="151">
        <v>470</v>
      </c>
      <c r="H32" s="152">
        <v>474</v>
      </c>
      <c r="I32" s="153">
        <v>0.12394514767932489</v>
      </c>
      <c r="J32" s="154">
        <v>0.11888638073739653</v>
      </c>
      <c r="K32" s="151">
        <v>405</v>
      </c>
      <c r="L32" s="152">
        <v>364</v>
      </c>
      <c r="M32" s="153">
        <v>0.14195583596214512</v>
      </c>
      <c r="N32" s="154">
        <v>0.10888423571642238</v>
      </c>
      <c r="O32" s="151">
        <v>1357</v>
      </c>
      <c r="P32" s="152">
        <v>1285</v>
      </c>
      <c r="Q32" s="153">
        <v>0.12896787682950009</v>
      </c>
      <c r="R32" s="154">
        <v>0.11308633283463874</v>
      </c>
    </row>
    <row r="33" spans="1:18" ht="10.75">
      <c r="A33" s="284"/>
      <c r="B33" s="155" t="s">
        <v>25</v>
      </c>
      <c r="C33" s="156">
        <v>574</v>
      </c>
      <c r="D33" s="157">
        <v>536</v>
      </c>
      <c r="E33" s="158">
        <v>6.7197377663310701E-2</v>
      </c>
      <c r="F33" s="159">
        <v>6.1369361117471946E-2</v>
      </c>
      <c r="G33" s="156">
        <v>570</v>
      </c>
      <c r="H33" s="157">
        <v>594</v>
      </c>
      <c r="I33" s="158">
        <v>6.992149165848871E-2</v>
      </c>
      <c r="J33" s="159">
        <v>6.9214635283150777E-2</v>
      </c>
      <c r="K33" s="156">
        <v>480</v>
      </c>
      <c r="L33" s="157">
        <v>436</v>
      </c>
      <c r="M33" s="158">
        <v>7.8303425774877644E-2</v>
      </c>
      <c r="N33" s="159">
        <v>6.1695203056459598E-2</v>
      </c>
      <c r="O33" s="160">
        <v>1624</v>
      </c>
      <c r="P33" s="161">
        <v>1566</v>
      </c>
      <c r="Q33" s="162">
        <v>7.1153172099544346E-2</v>
      </c>
      <c r="R33" s="163">
        <v>6.4225074847229627E-2</v>
      </c>
    </row>
    <row r="34" spans="1:18" ht="10.75">
      <c r="A34" s="284" t="s">
        <v>1395</v>
      </c>
      <c r="B34" s="150" t="s">
        <v>23</v>
      </c>
      <c r="C34" s="151">
        <v>307</v>
      </c>
      <c r="D34" s="152">
        <v>297</v>
      </c>
      <c r="E34" s="153">
        <v>6.580921757770633E-2</v>
      </c>
      <c r="F34" s="154">
        <v>6.3178047223994893E-2</v>
      </c>
      <c r="G34" s="151">
        <v>190</v>
      </c>
      <c r="H34" s="152">
        <v>190</v>
      </c>
      <c r="I34" s="153">
        <v>4.3577981651376149E-2</v>
      </c>
      <c r="J34" s="154">
        <v>4.1349292709466814E-2</v>
      </c>
      <c r="K34" s="151">
        <v>127</v>
      </c>
      <c r="L34" s="152">
        <v>134</v>
      </c>
      <c r="M34" s="153">
        <v>3.8754958803783948E-2</v>
      </c>
      <c r="N34" s="154">
        <v>3.5982814178302902E-2</v>
      </c>
      <c r="O34" s="151">
        <v>624</v>
      </c>
      <c r="P34" s="152">
        <v>621</v>
      </c>
      <c r="Q34" s="153">
        <v>5.0723459600065031E-2</v>
      </c>
      <c r="R34" s="154">
        <v>4.7695852534562211E-2</v>
      </c>
    </row>
    <row r="35" spans="1:18" ht="10.75">
      <c r="A35" s="284"/>
      <c r="B35" s="150" t="s">
        <v>24</v>
      </c>
      <c r="C35" s="151">
        <v>90</v>
      </c>
      <c r="D35" s="152">
        <v>87</v>
      </c>
      <c r="E35" s="153">
        <v>2.321382512251741E-2</v>
      </c>
      <c r="F35" s="154">
        <v>2.1572030746342674E-2</v>
      </c>
      <c r="G35" s="151">
        <v>84</v>
      </c>
      <c r="H35" s="152">
        <v>60</v>
      </c>
      <c r="I35" s="153">
        <v>2.2151898734177215E-2</v>
      </c>
      <c r="J35" s="154">
        <v>1.5048908954100828E-2</v>
      </c>
      <c r="K35" s="151">
        <v>29</v>
      </c>
      <c r="L35" s="152">
        <v>61</v>
      </c>
      <c r="M35" s="153">
        <v>1.0164738871363477E-2</v>
      </c>
      <c r="N35" s="154">
        <v>1.824708345797188E-2</v>
      </c>
      <c r="O35" s="151">
        <v>203</v>
      </c>
      <c r="P35" s="152">
        <v>208</v>
      </c>
      <c r="Q35" s="153">
        <v>1.9292910093138188E-2</v>
      </c>
      <c r="R35" s="154">
        <v>1.8305025081404559E-2</v>
      </c>
    </row>
    <row r="36" spans="1:18" ht="10.75">
      <c r="A36" s="284"/>
      <c r="B36" s="155" t="s">
        <v>25</v>
      </c>
      <c r="C36" s="156">
        <v>397</v>
      </c>
      <c r="D36" s="157">
        <v>384</v>
      </c>
      <c r="E36" s="158">
        <v>4.6476235073753216E-2</v>
      </c>
      <c r="F36" s="159">
        <v>4.3966109457293338E-2</v>
      </c>
      <c r="G36" s="156">
        <v>274</v>
      </c>
      <c r="H36" s="157">
        <v>250</v>
      </c>
      <c r="I36" s="158">
        <v>3.361138370951914E-2</v>
      </c>
      <c r="J36" s="159">
        <v>2.9130738755534839E-2</v>
      </c>
      <c r="K36" s="156">
        <v>156</v>
      </c>
      <c r="L36" s="157">
        <v>195</v>
      </c>
      <c r="M36" s="158">
        <v>2.5448613376835235E-2</v>
      </c>
      <c r="N36" s="159">
        <v>2.7593038064242254E-2</v>
      </c>
      <c r="O36" s="160">
        <v>827</v>
      </c>
      <c r="P36" s="161">
        <v>829</v>
      </c>
      <c r="Q36" s="162">
        <v>3.6233788994041359E-2</v>
      </c>
      <c r="R36" s="163">
        <v>3.3999097732026411E-2</v>
      </c>
    </row>
    <row r="37" spans="1:18" ht="10.75">
      <c r="A37" s="284" t="s">
        <v>1396</v>
      </c>
      <c r="B37" s="150" t="s">
        <v>23</v>
      </c>
      <c r="C37" s="151">
        <v>26</v>
      </c>
      <c r="D37" s="152">
        <v>55</v>
      </c>
      <c r="E37" s="153">
        <v>5.5734190782422291E-3</v>
      </c>
      <c r="F37" s="154">
        <v>1.1699638374813869E-2</v>
      </c>
      <c r="G37" s="151">
        <v>34</v>
      </c>
      <c r="H37" s="152">
        <v>31</v>
      </c>
      <c r="I37" s="153">
        <v>7.7981651376146793E-3</v>
      </c>
      <c r="J37" s="154">
        <v>6.7464635473340586E-3</v>
      </c>
      <c r="K37" s="151">
        <v>12</v>
      </c>
      <c r="L37" s="152">
        <v>23</v>
      </c>
      <c r="M37" s="153">
        <v>3.6618858712236801E-3</v>
      </c>
      <c r="N37" s="154">
        <v>6.1761546723952737E-3</v>
      </c>
      <c r="O37" s="151">
        <v>72</v>
      </c>
      <c r="P37" s="152">
        <v>109</v>
      </c>
      <c r="Q37" s="153">
        <v>5.8527068769305803E-3</v>
      </c>
      <c r="R37" s="154">
        <v>8.3717357910906304E-3</v>
      </c>
    </row>
    <row r="38" spans="1:18" ht="10.75">
      <c r="A38" s="284"/>
      <c r="B38" s="150" t="s">
        <v>24</v>
      </c>
      <c r="C38" s="151">
        <v>127</v>
      </c>
      <c r="D38" s="152">
        <v>200</v>
      </c>
      <c r="E38" s="153">
        <v>3.2757286561774568E-2</v>
      </c>
      <c r="F38" s="154">
        <v>4.9590875278948676E-2</v>
      </c>
      <c r="G38" s="151">
        <v>100</v>
      </c>
      <c r="H38" s="152">
        <v>93</v>
      </c>
      <c r="I38" s="153">
        <v>2.6371308016877638E-2</v>
      </c>
      <c r="J38" s="154">
        <v>2.3325808878856283E-2</v>
      </c>
      <c r="K38" s="151">
        <v>39</v>
      </c>
      <c r="L38" s="152">
        <v>62</v>
      </c>
      <c r="M38" s="153">
        <v>1.3669821240799159E-2</v>
      </c>
      <c r="N38" s="154">
        <v>1.8546215973676339E-2</v>
      </c>
      <c r="O38" s="151">
        <v>266</v>
      </c>
      <c r="P38" s="152">
        <v>355</v>
      </c>
      <c r="Q38" s="153">
        <v>2.5280364949629347E-2</v>
      </c>
      <c r="R38" s="154">
        <v>3.1241749537974126E-2</v>
      </c>
    </row>
    <row r="39" spans="1:18" ht="10.75">
      <c r="A39" s="284"/>
      <c r="B39" s="155" t="s">
        <v>25</v>
      </c>
      <c r="C39" s="156">
        <v>153</v>
      </c>
      <c r="D39" s="157">
        <v>255</v>
      </c>
      <c r="E39" s="158">
        <v>1.7911496136736128E-2</v>
      </c>
      <c r="F39" s="159">
        <v>2.9196244561483856E-2</v>
      </c>
      <c r="G39" s="156">
        <v>134</v>
      </c>
      <c r="H39" s="157">
        <v>124</v>
      </c>
      <c r="I39" s="158">
        <v>1.6437684003925417E-2</v>
      </c>
      <c r="J39" s="159">
        <v>1.4448846422745281E-2</v>
      </c>
      <c r="K39" s="156">
        <v>51</v>
      </c>
      <c r="L39" s="157">
        <v>85</v>
      </c>
      <c r="M39" s="158">
        <v>8.3197389885807504E-3</v>
      </c>
      <c r="N39" s="159">
        <v>1.2027734540823546E-2</v>
      </c>
      <c r="O39" s="160">
        <v>338</v>
      </c>
      <c r="P39" s="161">
        <v>464</v>
      </c>
      <c r="Q39" s="162">
        <v>1.4808973010865756E-2</v>
      </c>
      <c r="R39" s="163">
        <v>1.9029651806586556E-2</v>
      </c>
    </row>
    <row r="40" spans="1:18" ht="14.25" customHeight="1">
      <c r="A40" s="284" t="s">
        <v>1397</v>
      </c>
      <c r="B40" s="150" t="s">
        <v>23</v>
      </c>
      <c r="C40" s="151">
        <v>158</v>
      </c>
      <c r="D40" s="152">
        <v>125</v>
      </c>
      <c r="E40" s="153">
        <v>3.3869239013933551E-2</v>
      </c>
      <c r="F40" s="154">
        <v>2.6590087215486068E-2</v>
      </c>
      <c r="G40" s="151">
        <v>42</v>
      </c>
      <c r="H40" s="152">
        <v>45</v>
      </c>
      <c r="I40" s="153">
        <v>9.6330275229357804E-3</v>
      </c>
      <c r="J40" s="154">
        <v>9.7932535364526653E-3</v>
      </c>
      <c r="K40" s="151">
        <v>64</v>
      </c>
      <c r="L40" s="152">
        <v>77</v>
      </c>
      <c r="M40" s="153">
        <v>1.9530057979859627E-2</v>
      </c>
      <c r="N40" s="154">
        <v>2.0676691729323307E-2</v>
      </c>
      <c r="O40" s="151">
        <v>264</v>
      </c>
      <c r="P40" s="152">
        <v>247</v>
      </c>
      <c r="Q40" s="153">
        <v>2.1459925215412127E-2</v>
      </c>
      <c r="R40" s="154">
        <v>1.8970814132104455E-2</v>
      </c>
    </row>
    <row r="41" spans="1:18" ht="10.75">
      <c r="A41" s="284"/>
      <c r="B41" s="150" t="s">
        <v>24</v>
      </c>
      <c r="C41" s="151">
        <v>75</v>
      </c>
      <c r="D41" s="152">
        <v>60</v>
      </c>
      <c r="E41" s="153">
        <v>1.9344854268764509E-2</v>
      </c>
      <c r="F41" s="154">
        <v>1.4877262583684603E-2</v>
      </c>
      <c r="G41" s="151">
        <v>23</v>
      </c>
      <c r="H41" s="152">
        <v>15</v>
      </c>
      <c r="I41" s="153">
        <v>6.0654008438818562E-3</v>
      </c>
      <c r="J41" s="154">
        <v>3.7622272385252069E-3</v>
      </c>
      <c r="K41" s="151">
        <v>38</v>
      </c>
      <c r="L41" s="152">
        <v>54</v>
      </c>
      <c r="M41" s="153">
        <v>1.331931300385559E-2</v>
      </c>
      <c r="N41" s="154">
        <v>1.6153155848040682E-2</v>
      </c>
      <c r="O41" s="151">
        <v>136</v>
      </c>
      <c r="P41" s="152">
        <v>129</v>
      </c>
      <c r="Q41" s="153">
        <v>1.2925299372742824E-2</v>
      </c>
      <c r="R41" s="154">
        <v>1.1352635747601866E-2</v>
      </c>
    </row>
    <row r="42" spans="1:18" ht="10.75">
      <c r="A42" s="284"/>
      <c r="B42" s="155" t="s">
        <v>25</v>
      </c>
      <c r="C42" s="156">
        <v>233</v>
      </c>
      <c r="D42" s="157">
        <v>185</v>
      </c>
      <c r="E42" s="158">
        <v>2.7276984312807305E-2</v>
      </c>
      <c r="F42" s="159">
        <v>2.1181589191664758E-2</v>
      </c>
      <c r="G42" s="156">
        <v>65</v>
      </c>
      <c r="H42" s="157">
        <v>60</v>
      </c>
      <c r="I42" s="158">
        <v>7.9735034347399418E-3</v>
      </c>
      <c r="J42" s="159">
        <v>6.9913773013283616E-3</v>
      </c>
      <c r="K42" s="156">
        <v>102</v>
      </c>
      <c r="L42" s="157">
        <v>131</v>
      </c>
      <c r="M42" s="158">
        <v>1.6639477977161501E-2</v>
      </c>
      <c r="N42" s="159">
        <v>1.853686146879864E-2</v>
      </c>
      <c r="O42" s="160">
        <v>400</v>
      </c>
      <c r="P42" s="161">
        <v>376</v>
      </c>
      <c r="Q42" s="162">
        <v>1.7525411847178408E-2</v>
      </c>
      <c r="R42" s="163">
        <v>1.5420579912233933E-2</v>
      </c>
    </row>
    <row r="43" spans="1:18" ht="10.75">
      <c r="A43" s="284" t="s">
        <v>1398</v>
      </c>
      <c r="B43" s="150" t="s">
        <v>23</v>
      </c>
      <c r="C43" s="151">
        <v>103</v>
      </c>
      <c r="D43" s="152">
        <v>134</v>
      </c>
      <c r="E43" s="153">
        <v>2.2079314040728833E-2</v>
      </c>
      <c r="F43" s="154">
        <v>2.8504573495001063E-2</v>
      </c>
      <c r="G43" s="151">
        <v>47</v>
      </c>
      <c r="H43" s="152">
        <v>70</v>
      </c>
      <c r="I43" s="153">
        <v>1.0779816513761468E-2</v>
      </c>
      <c r="J43" s="154">
        <v>1.5233949945593036E-2</v>
      </c>
      <c r="K43" s="151">
        <v>45</v>
      </c>
      <c r="L43" s="152">
        <v>47</v>
      </c>
      <c r="M43" s="153">
        <v>1.3732072017088801E-2</v>
      </c>
      <c r="N43" s="154">
        <v>1.2620837808807734E-2</v>
      </c>
      <c r="O43" s="151">
        <v>195</v>
      </c>
      <c r="P43" s="152">
        <v>251</v>
      </c>
      <c r="Q43" s="153">
        <v>1.5851081125020323E-2</v>
      </c>
      <c r="R43" s="154">
        <v>1.9278033794162826E-2</v>
      </c>
    </row>
    <row r="44" spans="1:18" ht="10.75">
      <c r="A44" s="284"/>
      <c r="B44" s="150" t="s">
        <v>24</v>
      </c>
      <c r="C44" s="151">
        <v>32</v>
      </c>
      <c r="D44" s="152">
        <v>26</v>
      </c>
      <c r="E44" s="153">
        <v>8.253804488006191E-3</v>
      </c>
      <c r="F44" s="154">
        <v>6.4468137862633279E-3</v>
      </c>
      <c r="G44" s="151">
        <v>17</v>
      </c>
      <c r="H44" s="152">
        <v>28</v>
      </c>
      <c r="I44" s="153">
        <v>4.4831223628691982E-3</v>
      </c>
      <c r="J44" s="154">
        <v>7.0228241785803861E-3</v>
      </c>
      <c r="K44" s="151">
        <v>13</v>
      </c>
      <c r="L44" s="152">
        <v>10</v>
      </c>
      <c r="M44" s="153">
        <v>4.5566070802663863E-3</v>
      </c>
      <c r="N44" s="154">
        <v>2.9913251570445709E-3</v>
      </c>
      <c r="O44" s="151">
        <v>62</v>
      </c>
      <c r="P44" s="152">
        <v>64</v>
      </c>
      <c r="Q44" s="153">
        <v>5.8924158905151111E-3</v>
      </c>
      <c r="R44" s="154">
        <v>5.6323154096629413E-3</v>
      </c>
    </row>
    <row r="45" spans="1:18" ht="10.75">
      <c r="A45" s="284"/>
      <c r="B45" s="155" t="s">
        <v>25</v>
      </c>
      <c r="C45" s="156">
        <v>135</v>
      </c>
      <c r="D45" s="157">
        <v>160</v>
      </c>
      <c r="E45" s="158">
        <v>1.5804261297120113E-2</v>
      </c>
      <c r="F45" s="159">
        <v>1.8319212273872225E-2</v>
      </c>
      <c r="G45" s="156">
        <v>64</v>
      </c>
      <c r="H45" s="157">
        <v>98</v>
      </c>
      <c r="I45" s="158">
        <v>7.8508341511285568E-3</v>
      </c>
      <c r="J45" s="159">
        <v>1.1419249592169658E-2</v>
      </c>
      <c r="K45" s="156">
        <v>58</v>
      </c>
      <c r="L45" s="157">
        <v>57</v>
      </c>
      <c r="M45" s="158">
        <v>9.4616639477977157E-3</v>
      </c>
      <c r="N45" s="159">
        <v>8.0656572803169662E-3</v>
      </c>
      <c r="O45" s="160">
        <v>257</v>
      </c>
      <c r="P45" s="161">
        <v>315</v>
      </c>
      <c r="Q45" s="162">
        <v>1.1260077111812128E-2</v>
      </c>
      <c r="R45" s="163">
        <v>1.2918836894557684E-2</v>
      </c>
    </row>
    <row r="46" spans="1:18" ht="10.75">
      <c r="A46" s="284" t="s">
        <v>1399</v>
      </c>
      <c r="B46" s="150" t="s">
        <v>23</v>
      </c>
      <c r="C46" s="151">
        <v>58</v>
      </c>
      <c r="D46" s="152">
        <v>42</v>
      </c>
      <c r="E46" s="153">
        <v>1.2433011789924973E-2</v>
      </c>
      <c r="F46" s="154">
        <v>8.9342693044033184E-3</v>
      </c>
      <c r="G46" s="151">
        <v>21</v>
      </c>
      <c r="H46" s="152">
        <v>31</v>
      </c>
      <c r="I46" s="153">
        <v>4.8165137614678902E-3</v>
      </c>
      <c r="J46" s="154">
        <v>6.7464635473340586E-3</v>
      </c>
      <c r="K46" s="151">
        <v>37</v>
      </c>
      <c r="L46" s="152">
        <v>48</v>
      </c>
      <c r="M46" s="153">
        <v>1.1290814769606347E-2</v>
      </c>
      <c r="N46" s="154">
        <v>1.288936627282492E-2</v>
      </c>
      <c r="O46" s="151">
        <v>116</v>
      </c>
      <c r="P46" s="152">
        <v>121</v>
      </c>
      <c r="Q46" s="153">
        <v>9.429361079499269E-3</v>
      </c>
      <c r="R46" s="154">
        <v>9.2933947772657448E-3</v>
      </c>
    </row>
    <row r="47" spans="1:18" ht="10.75">
      <c r="A47" s="284"/>
      <c r="B47" s="150" t="s">
        <v>24</v>
      </c>
      <c r="C47" s="151">
        <v>42</v>
      </c>
      <c r="D47" s="152">
        <v>44</v>
      </c>
      <c r="E47" s="153">
        <v>1.0833118390508125E-2</v>
      </c>
      <c r="F47" s="154">
        <v>1.0909992561368709E-2</v>
      </c>
      <c r="G47" s="151">
        <v>17</v>
      </c>
      <c r="H47" s="152">
        <v>33</v>
      </c>
      <c r="I47" s="153">
        <v>4.4831223628691982E-3</v>
      </c>
      <c r="J47" s="154">
        <v>8.2768999247554553E-3</v>
      </c>
      <c r="K47" s="151">
        <v>28</v>
      </c>
      <c r="L47" s="152">
        <v>48</v>
      </c>
      <c r="M47" s="153">
        <v>9.8142306344199091E-3</v>
      </c>
      <c r="N47" s="154">
        <v>1.4358360753813939E-2</v>
      </c>
      <c r="O47" s="151">
        <v>87</v>
      </c>
      <c r="P47" s="152">
        <v>125</v>
      </c>
      <c r="Q47" s="153">
        <v>8.2683900399163658E-3</v>
      </c>
      <c r="R47" s="154">
        <v>1.1000616034497932E-2</v>
      </c>
    </row>
    <row r="48" spans="1:18" ht="10.75">
      <c r="A48" s="284"/>
      <c r="B48" s="155" t="s">
        <v>25</v>
      </c>
      <c r="C48" s="156">
        <v>100</v>
      </c>
      <c r="D48" s="157">
        <v>86</v>
      </c>
      <c r="E48" s="158">
        <v>1.1706860220088973E-2</v>
      </c>
      <c r="F48" s="159">
        <v>9.8465765972063201E-3</v>
      </c>
      <c r="G48" s="156">
        <v>38</v>
      </c>
      <c r="H48" s="157">
        <v>64</v>
      </c>
      <c r="I48" s="158">
        <v>4.6614327772325813E-3</v>
      </c>
      <c r="J48" s="159">
        <v>7.4574691214169195E-3</v>
      </c>
      <c r="K48" s="156">
        <v>65</v>
      </c>
      <c r="L48" s="157">
        <v>96</v>
      </c>
      <c r="M48" s="158">
        <v>1.0603588907014683E-2</v>
      </c>
      <c r="N48" s="159">
        <v>1.3584264893165417E-2</v>
      </c>
      <c r="O48" s="160">
        <v>203</v>
      </c>
      <c r="P48" s="161">
        <v>246</v>
      </c>
      <c r="Q48" s="162">
        <v>8.8941465124430432E-3</v>
      </c>
      <c r="R48" s="163">
        <v>1.0088996431940287E-2</v>
      </c>
    </row>
    <row r="49" spans="1:18" ht="10.75">
      <c r="A49" s="284" t="s">
        <v>1400</v>
      </c>
      <c r="B49" s="150" t="s">
        <v>23</v>
      </c>
      <c r="C49" s="151">
        <v>26</v>
      </c>
      <c r="D49" s="152">
        <v>42</v>
      </c>
      <c r="E49" s="153">
        <v>5.5734190782422291E-3</v>
      </c>
      <c r="F49" s="154">
        <v>8.9342693044033184E-3</v>
      </c>
      <c r="G49" s="151">
        <v>41</v>
      </c>
      <c r="H49" s="152">
        <v>47</v>
      </c>
      <c r="I49" s="153">
        <v>9.4036697247706427E-3</v>
      </c>
      <c r="J49" s="154">
        <v>1.0228509249183896E-2</v>
      </c>
      <c r="K49" s="151">
        <v>23</v>
      </c>
      <c r="L49" s="152">
        <v>29</v>
      </c>
      <c r="M49" s="153">
        <v>7.0186145865120536E-3</v>
      </c>
      <c r="N49" s="154">
        <v>7.7873254564983889E-3</v>
      </c>
      <c r="O49" s="151">
        <v>90</v>
      </c>
      <c r="P49" s="152">
        <v>118</v>
      </c>
      <c r="Q49" s="153">
        <v>7.3158835961632251E-3</v>
      </c>
      <c r="R49" s="154">
        <v>9.0629800307219666E-3</v>
      </c>
    </row>
    <row r="50" spans="1:18" ht="10.75">
      <c r="A50" s="284"/>
      <c r="B50" s="150" t="s">
        <v>24</v>
      </c>
      <c r="C50" s="151">
        <v>19</v>
      </c>
      <c r="D50" s="152">
        <v>17</v>
      </c>
      <c r="E50" s="153">
        <v>4.9006964147536754E-3</v>
      </c>
      <c r="F50" s="154">
        <v>4.2152243987106375E-3</v>
      </c>
      <c r="G50" s="151">
        <v>27</v>
      </c>
      <c r="H50" s="152">
        <v>20</v>
      </c>
      <c r="I50" s="153">
        <v>7.1202531645569618E-3</v>
      </c>
      <c r="J50" s="154">
        <v>5.0163029847002756E-3</v>
      </c>
      <c r="K50" s="151">
        <v>22</v>
      </c>
      <c r="L50" s="152">
        <v>14</v>
      </c>
      <c r="M50" s="153">
        <v>7.7111812127585002E-3</v>
      </c>
      <c r="N50" s="154">
        <v>4.187855219862399E-3</v>
      </c>
      <c r="O50" s="151">
        <v>68</v>
      </c>
      <c r="P50" s="152">
        <v>51</v>
      </c>
      <c r="Q50" s="153">
        <v>6.462649686371412E-3</v>
      </c>
      <c r="R50" s="154">
        <v>4.4882513420751559E-3</v>
      </c>
    </row>
    <row r="51" spans="1:18" ht="10.75">
      <c r="A51" s="284"/>
      <c r="B51" s="155" t="s">
        <v>25</v>
      </c>
      <c r="C51" s="156">
        <v>45</v>
      </c>
      <c r="D51" s="157">
        <v>59</v>
      </c>
      <c r="E51" s="158">
        <v>5.2680870990400377E-3</v>
      </c>
      <c r="F51" s="159">
        <v>6.7552095259903822E-3</v>
      </c>
      <c r="G51" s="156">
        <v>68</v>
      </c>
      <c r="H51" s="157">
        <v>67</v>
      </c>
      <c r="I51" s="158">
        <v>8.3415112855740915E-3</v>
      </c>
      <c r="J51" s="159">
        <v>7.807037986483337E-3</v>
      </c>
      <c r="K51" s="156">
        <v>45</v>
      </c>
      <c r="L51" s="157">
        <v>43</v>
      </c>
      <c r="M51" s="158">
        <v>7.34094616639478E-3</v>
      </c>
      <c r="N51" s="159">
        <v>6.0846186500636765E-3</v>
      </c>
      <c r="O51" s="160">
        <v>158</v>
      </c>
      <c r="P51" s="161">
        <v>169</v>
      </c>
      <c r="Q51" s="162">
        <v>6.9225376796354715E-3</v>
      </c>
      <c r="R51" s="163">
        <v>6.9310585243817415E-3</v>
      </c>
    </row>
    <row r="52" spans="1:18" ht="10.75">
      <c r="A52" s="284" t="s">
        <v>1401</v>
      </c>
      <c r="B52" s="150" t="s">
        <v>23</v>
      </c>
      <c r="C52" s="151">
        <v>19</v>
      </c>
      <c r="D52" s="152">
        <v>44</v>
      </c>
      <c r="E52" s="153">
        <v>4.0728831725616293E-3</v>
      </c>
      <c r="F52" s="154">
        <v>9.3597106998510957E-3</v>
      </c>
      <c r="G52" s="151">
        <v>22</v>
      </c>
      <c r="H52" s="152">
        <v>18</v>
      </c>
      <c r="I52" s="153">
        <v>5.0458715596330278E-3</v>
      </c>
      <c r="J52" s="154">
        <v>3.9173014145810663E-3</v>
      </c>
      <c r="K52" s="151">
        <v>7</v>
      </c>
      <c r="L52" s="152">
        <v>5</v>
      </c>
      <c r="M52" s="153">
        <v>2.1361000915471468E-3</v>
      </c>
      <c r="N52" s="154">
        <v>1.3426423200859291E-3</v>
      </c>
      <c r="O52" s="151">
        <v>48</v>
      </c>
      <c r="P52" s="152">
        <v>67</v>
      </c>
      <c r="Q52" s="153">
        <v>3.9018045846203869E-3</v>
      </c>
      <c r="R52" s="154">
        <v>5.1459293394777268E-3</v>
      </c>
    </row>
    <row r="53" spans="1:18" ht="10.75">
      <c r="A53" s="284"/>
      <c r="B53" s="150" t="s">
        <v>24</v>
      </c>
      <c r="C53" s="151">
        <v>23</v>
      </c>
      <c r="D53" s="152">
        <v>26</v>
      </c>
      <c r="E53" s="153">
        <v>5.9324219757544497E-3</v>
      </c>
      <c r="F53" s="154">
        <v>6.4468137862633279E-3</v>
      </c>
      <c r="G53" s="151">
        <v>8</v>
      </c>
      <c r="H53" s="152">
        <v>10</v>
      </c>
      <c r="I53" s="153">
        <v>2.1097046413502108E-3</v>
      </c>
      <c r="J53" s="154">
        <v>2.5081514923501378E-3</v>
      </c>
      <c r="K53" s="151">
        <v>4</v>
      </c>
      <c r="L53" s="152">
        <v>3</v>
      </c>
      <c r="M53" s="153">
        <v>1.4020329477742728E-3</v>
      </c>
      <c r="N53" s="154">
        <v>8.9739754711337118E-4</v>
      </c>
      <c r="O53" s="151">
        <v>35</v>
      </c>
      <c r="P53" s="152">
        <v>39</v>
      </c>
      <c r="Q53" s="153">
        <v>3.3263638091617564E-3</v>
      </c>
      <c r="R53" s="154">
        <v>3.4321922027633549E-3</v>
      </c>
    </row>
    <row r="54" spans="1:18" ht="10.75">
      <c r="A54" s="284"/>
      <c r="B54" s="155" t="s">
        <v>25</v>
      </c>
      <c r="C54" s="156">
        <v>42</v>
      </c>
      <c r="D54" s="157">
        <v>70</v>
      </c>
      <c r="E54" s="158">
        <v>4.9168812924373683E-3</v>
      </c>
      <c r="F54" s="159">
        <v>8.014655369819098E-3</v>
      </c>
      <c r="G54" s="156">
        <v>30</v>
      </c>
      <c r="H54" s="157">
        <v>28</v>
      </c>
      <c r="I54" s="158">
        <v>3.6800785083415115E-3</v>
      </c>
      <c r="J54" s="159">
        <v>3.2626427406199023E-3</v>
      </c>
      <c r="K54" s="156">
        <v>11</v>
      </c>
      <c r="L54" s="157">
        <v>8</v>
      </c>
      <c r="M54" s="158">
        <v>1.7944535073409463E-3</v>
      </c>
      <c r="N54" s="159">
        <v>1.1320220744304515E-3</v>
      </c>
      <c r="O54" s="160">
        <v>83</v>
      </c>
      <c r="P54" s="161">
        <v>106</v>
      </c>
      <c r="Q54" s="162">
        <v>3.6365229582895199E-3</v>
      </c>
      <c r="R54" s="163">
        <v>4.347291145470205E-3</v>
      </c>
    </row>
    <row r="55" spans="1:18" ht="14.25" customHeight="1">
      <c r="A55" s="284" t="s">
        <v>1402</v>
      </c>
      <c r="B55" s="150" t="s">
        <v>23</v>
      </c>
      <c r="C55" s="151">
        <v>8</v>
      </c>
      <c r="D55" s="152">
        <v>7</v>
      </c>
      <c r="E55" s="153">
        <v>1.7148981779206859E-3</v>
      </c>
      <c r="F55" s="154">
        <v>1.4890448840672197E-3</v>
      </c>
      <c r="G55" s="151">
        <v>3</v>
      </c>
      <c r="H55" s="152">
        <v>1</v>
      </c>
      <c r="I55" s="153">
        <v>6.8807339449541288E-4</v>
      </c>
      <c r="J55" s="154">
        <v>2.1762785636561481E-4</v>
      </c>
      <c r="K55" s="151">
        <v>12</v>
      </c>
      <c r="L55" s="152">
        <v>4</v>
      </c>
      <c r="M55" s="153">
        <v>3.6618858712236801E-3</v>
      </c>
      <c r="N55" s="154">
        <v>1.0741138560687433E-3</v>
      </c>
      <c r="O55" s="151">
        <v>23</v>
      </c>
      <c r="P55" s="152">
        <v>12</v>
      </c>
      <c r="Q55" s="153">
        <v>1.8696146967972687E-3</v>
      </c>
      <c r="R55" s="154">
        <v>9.2165898617511521E-4</v>
      </c>
    </row>
    <row r="56" spans="1:18" ht="10.75">
      <c r="A56" s="284"/>
      <c r="B56" s="150" t="s">
        <v>24</v>
      </c>
      <c r="C56" s="151">
        <v>4</v>
      </c>
      <c r="D56" s="152">
        <v>3</v>
      </c>
      <c r="E56" s="153">
        <v>1.0317255610007739E-3</v>
      </c>
      <c r="F56" s="154">
        <v>7.4386312918423014E-4</v>
      </c>
      <c r="G56" s="151">
        <v>1</v>
      </c>
      <c r="H56" s="152">
        <v>1</v>
      </c>
      <c r="I56" s="153">
        <v>2.6371308016877635E-4</v>
      </c>
      <c r="J56" s="154">
        <v>2.5081514923501377E-4</v>
      </c>
      <c r="K56" s="151">
        <v>9</v>
      </c>
      <c r="L56" s="152">
        <v>1</v>
      </c>
      <c r="M56" s="153">
        <v>3.1545741324921135E-3</v>
      </c>
      <c r="N56" s="154">
        <v>2.9913251570445708E-4</v>
      </c>
      <c r="O56" s="151">
        <v>14</v>
      </c>
      <c r="P56" s="152">
        <v>5</v>
      </c>
      <c r="Q56" s="153">
        <v>1.3305455236647026E-3</v>
      </c>
      <c r="R56" s="154">
        <v>4.4002464137991729E-4</v>
      </c>
    </row>
    <row r="57" spans="1:18" ht="10.75">
      <c r="A57" s="284"/>
      <c r="B57" s="155" t="s">
        <v>25</v>
      </c>
      <c r="C57" s="156">
        <v>12</v>
      </c>
      <c r="D57" s="157">
        <v>10</v>
      </c>
      <c r="E57" s="158">
        <v>1.4048232264106766E-3</v>
      </c>
      <c r="F57" s="159">
        <v>1.1449507671170141E-3</v>
      </c>
      <c r="G57" s="156">
        <v>4</v>
      </c>
      <c r="H57" s="157">
        <v>2</v>
      </c>
      <c r="I57" s="158">
        <v>4.906771344455348E-4</v>
      </c>
      <c r="J57" s="159">
        <v>2.3304591004427873E-4</v>
      </c>
      <c r="K57" s="156">
        <v>21</v>
      </c>
      <c r="L57" s="157">
        <v>5</v>
      </c>
      <c r="M57" s="158">
        <v>3.4257748776508972E-3</v>
      </c>
      <c r="N57" s="159">
        <v>7.0751379651903216E-4</v>
      </c>
      <c r="O57" s="160">
        <v>37</v>
      </c>
      <c r="P57" s="161">
        <v>17</v>
      </c>
      <c r="Q57" s="162">
        <v>1.6211005958640028E-3</v>
      </c>
      <c r="R57" s="163">
        <v>6.972070704999385E-4</v>
      </c>
    </row>
    <row r="58" spans="1:18" ht="14.25" customHeight="1">
      <c r="A58" s="284" t="s">
        <v>1403</v>
      </c>
      <c r="B58" s="150" t="s">
        <v>23</v>
      </c>
      <c r="C58" s="151">
        <v>2</v>
      </c>
      <c r="D58" s="152">
        <v>7</v>
      </c>
      <c r="E58" s="153">
        <v>4.2872454448017146E-4</v>
      </c>
      <c r="F58" s="154">
        <v>1.4890448840672197E-3</v>
      </c>
      <c r="G58" s="151">
        <v>5</v>
      </c>
      <c r="H58" s="152">
        <v>6</v>
      </c>
      <c r="I58" s="153">
        <v>1.1467889908256881E-3</v>
      </c>
      <c r="J58" s="154">
        <v>1.3057671381936887E-3</v>
      </c>
      <c r="K58" s="151">
        <v>6</v>
      </c>
      <c r="L58" s="152">
        <v>1</v>
      </c>
      <c r="M58" s="153">
        <v>1.8309429356118401E-3</v>
      </c>
      <c r="N58" s="154">
        <v>2.6852846401718581E-4</v>
      </c>
      <c r="O58" s="151">
        <v>13</v>
      </c>
      <c r="P58" s="152">
        <v>14</v>
      </c>
      <c r="Q58" s="153">
        <v>1.0567387416680215E-3</v>
      </c>
      <c r="R58" s="154">
        <v>1.0752688172043011E-3</v>
      </c>
    </row>
    <row r="59" spans="1:18" ht="10.75">
      <c r="A59" s="284"/>
      <c r="B59" s="150" t="s">
        <v>24</v>
      </c>
      <c r="C59" s="151">
        <v>1</v>
      </c>
      <c r="D59" s="152">
        <v>3</v>
      </c>
      <c r="E59" s="153">
        <v>2.5793139025019347E-4</v>
      </c>
      <c r="F59" s="154">
        <v>7.4386312918423014E-4</v>
      </c>
      <c r="G59" s="151">
        <v>2</v>
      </c>
      <c r="H59" s="152">
        <v>1</v>
      </c>
      <c r="I59" s="153">
        <v>5.274261603375527E-4</v>
      </c>
      <c r="J59" s="154">
        <v>2.5081514923501377E-4</v>
      </c>
      <c r="K59" s="151">
        <v>2</v>
      </c>
      <c r="L59" s="152">
        <v>2</v>
      </c>
      <c r="M59" s="153">
        <v>7.010164738871364E-4</v>
      </c>
      <c r="N59" s="154">
        <v>5.9826503140891416E-4</v>
      </c>
      <c r="O59" s="151">
        <v>5</v>
      </c>
      <c r="P59" s="152">
        <v>6</v>
      </c>
      <c r="Q59" s="153">
        <v>4.7519482988025091E-4</v>
      </c>
      <c r="R59" s="154">
        <v>5.2802956965590075E-4</v>
      </c>
    </row>
    <row r="60" spans="1:18" ht="10.75">
      <c r="A60" s="284"/>
      <c r="B60" s="155" t="s">
        <v>25</v>
      </c>
      <c r="C60" s="156">
        <v>3</v>
      </c>
      <c r="D60" s="157">
        <v>10</v>
      </c>
      <c r="E60" s="158">
        <v>3.5120580660266915E-4</v>
      </c>
      <c r="F60" s="159">
        <v>1.1449507671170141E-3</v>
      </c>
      <c r="G60" s="156">
        <v>7</v>
      </c>
      <c r="H60" s="157">
        <v>7</v>
      </c>
      <c r="I60" s="158">
        <v>8.5868498527968593E-4</v>
      </c>
      <c r="J60" s="159">
        <v>8.1566068515497557E-4</v>
      </c>
      <c r="K60" s="156">
        <v>8</v>
      </c>
      <c r="L60" s="157">
        <v>3</v>
      </c>
      <c r="M60" s="158">
        <v>1.3050570962479609E-3</v>
      </c>
      <c r="N60" s="159">
        <v>4.2450827791141928E-4</v>
      </c>
      <c r="O60" s="160">
        <v>18</v>
      </c>
      <c r="P60" s="161">
        <v>20</v>
      </c>
      <c r="Q60" s="162">
        <v>7.8864353312302837E-4</v>
      </c>
      <c r="R60" s="163">
        <v>8.2024361235286884E-4</v>
      </c>
    </row>
    <row r="61" spans="1:18" ht="10.75">
      <c r="A61" s="284" t="s">
        <v>1404</v>
      </c>
      <c r="B61" s="150" t="s">
        <v>23</v>
      </c>
      <c r="C61" s="151">
        <v>2</v>
      </c>
      <c r="D61" s="152">
        <v>1</v>
      </c>
      <c r="E61" s="153">
        <v>4.2872454448017146E-4</v>
      </c>
      <c r="F61" s="154">
        <v>2.1272069772388852E-4</v>
      </c>
      <c r="G61" s="151">
        <v>9</v>
      </c>
      <c r="H61" s="152">
        <v>1</v>
      </c>
      <c r="I61" s="153">
        <v>2.0642201834862386E-3</v>
      </c>
      <c r="J61" s="154">
        <v>2.1762785636561481E-4</v>
      </c>
      <c r="K61" s="151">
        <v>1</v>
      </c>
      <c r="L61" s="152">
        <v>1</v>
      </c>
      <c r="M61" s="153">
        <v>3.0515715593530668E-4</v>
      </c>
      <c r="N61" s="154">
        <v>2.6852846401718581E-4</v>
      </c>
      <c r="O61" s="151">
        <v>12</v>
      </c>
      <c r="P61" s="152">
        <v>3</v>
      </c>
      <c r="Q61" s="153">
        <v>9.7545114615509671E-4</v>
      </c>
      <c r="R61" s="154">
        <v>2.304147465437788E-4</v>
      </c>
    </row>
    <row r="62" spans="1:18" ht="10.75">
      <c r="A62" s="284"/>
      <c r="B62" s="150" t="s">
        <v>24</v>
      </c>
      <c r="C62" s="151">
        <v>2</v>
      </c>
      <c r="D62" s="152">
        <v>0</v>
      </c>
      <c r="E62" s="153">
        <v>5.1586278050038694E-4</v>
      </c>
      <c r="F62" s="154">
        <v>0</v>
      </c>
      <c r="G62" s="151">
        <v>4</v>
      </c>
      <c r="H62" s="152">
        <v>1</v>
      </c>
      <c r="I62" s="153">
        <v>1.0548523206751054E-3</v>
      </c>
      <c r="J62" s="154">
        <v>2.5081514923501377E-4</v>
      </c>
      <c r="K62" s="151">
        <v>0</v>
      </c>
      <c r="L62" s="152">
        <v>0</v>
      </c>
      <c r="M62" s="153">
        <v>0</v>
      </c>
      <c r="N62" s="154">
        <v>0</v>
      </c>
      <c r="O62" s="151">
        <v>6</v>
      </c>
      <c r="P62" s="152">
        <v>1</v>
      </c>
      <c r="Q62" s="153">
        <v>5.7023379585630107E-4</v>
      </c>
      <c r="R62" s="154">
        <v>8.8004928275983458E-5</v>
      </c>
    </row>
    <row r="63" spans="1:18" ht="10.75">
      <c r="A63" s="284"/>
      <c r="B63" s="155" t="s">
        <v>25</v>
      </c>
      <c r="C63" s="156">
        <v>4</v>
      </c>
      <c r="D63" s="157">
        <v>1</v>
      </c>
      <c r="E63" s="158">
        <v>4.682744088035589E-4</v>
      </c>
      <c r="F63" s="159">
        <v>1.144950767117014E-4</v>
      </c>
      <c r="G63" s="156">
        <v>13</v>
      </c>
      <c r="H63" s="157">
        <v>2</v>
      </c>
      <c r="I63" s="158">
        <v>1.5947006869479882E-3</v>
      </c>
      <c r="J63" s="159">
        <v>2.3304591004427873E-4</v>
      </c>
      <c r="K63" s="156">
        <v>1</v>
      </c>
      <c r="L63" s="157">
        <v>1</v>
      </c>
      <c r="M63" s="158">
        <v>1.6313213703099511E-4</v>
      </c>
      <c r="N63" s="159">
        <v>1.4150275930380644E-4</v>
      </c>
      <c r="O63" s="160">
        <v>18</v>
      </c>
      <c r="P63" s="161">
        <v>4</v>
      </c>
      <c r="Q63" s="162">
        <v>7.8864353312302837E-4</v>
      </c>
      <c r="R63" s="163">
        <v>1.6404872247057376E-4</v>
      </c>
    </row>
    <row r="64" spans="1:18" ht="10.75">
      <c r="A64" s="284" t="s">
        <v>1405</v>
      </c>
      <c r="B64" s="150" t="s">
        <v>23</v>
      </c>
      <c r="C64" s="151">
        <v>5</v>
      </c>
      <c r="D64" s="152">
        <v>4</v>
      </c>
      <c r="E64" s="153">
        <v>1.0718113612004287E-3</v>
      </c>
      <c r="F64" s="154">
        <v>8.5088279089555409E-4</v>
      </c>
      <c r="G64" s="151">
        <v>1</v>
      </c>
      <c r="H64" s="152" t="s">
        <v>92</v>
      </c>
      <c r="I64" s="153">
        <v>2.2935779816513763E-4</v>
      </c>
      <c r="J64" s="154" t="s">
        <v>92</v>
      </c>
      <c r="K64" s="151">
        <v>0</v>
      </c>
      <c r="L64" s="152">
        <v>0</v>
      </c>
      <c r="M64" s="153">
        <v>0</v>
      </c>
      <c r="N64" s="154">
        <v>0</v>
      </c>
      <c r="O64" s="151">
        <v>6</v>
      </c>
      <c r="P64" s="152">
        <v>4</v>
      </c>
      <c r="Q64" s="153">
        <v>4.8772557307754836E-4</v>
      </c>
      <c r="R64" s="154">
        <v>3.0721966205837174E-4</v>
      </c>
    </row>
    <row r="65" spans="1:18" ht="10.75">
      <c r="A65" s="284"/>
      <c r="B65" s="150" t="s">
        <v>24</v>
      </c>
      <c r="C65" s="151">
        <v>3</v>
      </c>
      <c r="D65" s="152">
        <v>3</v>
      </c>
      <c r="E65" s="153">
        <v>7.737941707505803E-4</v>
      </c>
      <c r="F65" s="154">
        <v>7.4386312918423014E-4</v>
      </c>
      <c r="G65" s="151">
        <v>0</v>
      </c>
      <c r="H65" s="152" t="s">
        <v>92</v>
      </c>
      <c r="I65" s="153">
        <v>0</v>
      </c>
      <c r="J65" s="154" t="s">
        <v>92</v>
      </c>
      <c r="K65" s="151">
        <v>2</v>
      </c>
      <c r="L65" s="152">
        <v>1</v>
      </c>
      <c r="M65" s="153">
        <v>7.010164738871364E-4</v>
      </c>
      <c r="N65" s="154">
        <v>2.9913251570445708E-4</v>
      </c>
      <c r="O65" s="151">
        <v>5</v>
      </c>
      <c r="P65" s="152">
        <v>4</v>
      </c>
      <c r="Q65" s="153">
        <v>4.7519482988025091E-4</v>
      </c>
      <c r="R65" s="154">
        <v>3.5201971310393383E-4</v>
      </c>
    </row>
    <row r="66" spans="1:18" ht="10.75">
      <c r="A66" s="284"/>
      <c r="B66" s="155" t="s">
        <v>25</v>
      </c>
      <c r="C66" s="156">
        <v>8</v>
      </c>
      <c r="D66" s="157">
        <v>7</v>
      </c>
      <c r="E66" s="158">
        <v>9.365488176071178E-4</v>
      </c>
      <c r="F66" s="159">
        <v>8.014655369819098E-4</v>
      </c>
      <c r="G66" s="156">
        <v>1</v>
      </c>
      <c r="H66" s="157" t="s">
        <v>92</v>
      </c>
      <c r="I66" s="158">
        <v>1.226692836113837E-4</v>
      </c>
      <c r="J66" s="159" t="s">
        <v>92</v>
      </c>
      <c r="K66" s="156">
        <v>2</v>
      </c>
      <c r="L66" s="157">
        <v>1</v>
      </c>
      <c r="M66" s="158">
        <v>3.2626427406199022E-4</v>
      </c>
      <c r="N66" s="159">
        <v>1.4150275930380644E-4</v>
      </c>
      <c r="O66" s="160">
        <v>11</v>
      </c>
      <c r="P66" s="161">
        <v>8</v>
      </c>
      <c r="Q66" s="162">
        <v>4.8194882579740626E-4</v>
      </c>
      <c r="R66" s="163">
        <v>3.2809744494114752E-4</v>
      </c>
    </row>
    <row r="67" spans="1:18" ht="10.75">
      <c r="A67" s="284" t="s">
        <v>1406</v>
      </c>
      <c r="B67" s="150" t="s">
        <v>23</v>
      </c>
      <c r="C67" s="151">
        <v>1</v>
      </c>
      <c r="D67" s="152">
        <v>0</v>
      </c>
      <c r="E67" s="153">
        <v>2.1436227224008573E-4</v>
      </c>
      <c r="F67" s="154">
        <v>0</v>
      </c>
      <c r="G67" s="151">
        <v>3</v>
      </c>
      <c r="H67" s="152">
        <v>7</v>
      </c>
      <c r="I67" s="153">
        <v>6.8807339449541288E-4</v>
      </c>
      <c r="J67" s="154">
        <v>1.5233949945593036E-3</v>
      </c>
      <c r="K67" s="151" t="s">
        <v>92</v>
      </c>
      <c r="L67" s="152">
        <v>0</v>
      </c>
      <c r="M67" s="153" t="s">
        <v>92</v>
      </c>
      <c r="N67" s="154">
        <v>0</v>
      </c>
      <c r="O67" s="151">
        <v>4</v>
      </c>
      <c r="P67" s="152">
        <v>7</v>
      </c>
      <c r="Q67" s="153">
        <v>3.2515038205169889E-4</v>
      </c>
      <c r="R67" s="154">
        <v>5.3763440860215054E-4</v>
      </c>
    </row>
    <row r="68" spans="1:18" ht="10.75">
      <c r="A68" s="284"/>
      <c r="B68" s="150" t="s">
        <v>24</v>
      </c>
      <c r="C68" s="151">
        <v>0</v>
      </c>
      <c r="D68" s="152">
        <v>2</v>
      </c>
      <c r="E68" s="153">
        <v>0</v>
      </c>
      <c r="F68" s="154">
        <v>4.9590875278948676E-4</v>
      </c>
      <c r="G68" s="151">
        <v>0</v>
      </c>
      <c r="H68" s="152">
        <v>4</v>
      </c>
      <c r="I68" s="153">
        <v>0</v>
      </c>
      <c r="J68" s="154">
        <v>1.0032605969400551E-3</v>
      </c>
      <c r="K68" s="151" t="s">
        <v>92</v>
      </c>
      <c r="L68" s="152">
        <v>1</v>
      </c>
      <c r="M68" s="153" t="s">
        <v>92</v>
      </c>
      <c r="N68" s="154">
        <v>2.9913251570445708E-4</v>
      </c>
      <c r="O68" s="151">
        <v>0</v>
      </c>
      <c r="P68" s="152">
        <v>7</v>
      </c>
      <c r="Q68" s="153">
        <v>0</v>
      </c>
      <c r="R68" s="154">
        <v>6.1603449793188421E-4</v>
      </c>
    </row>
    <row r="69" spans="1:18" ht="10.75">
      <c r="A69" s="284"/>
      <c r="B69" s="155" t="s">
        <v>25</v>
      </c>
      <c r="C69" s="156">
        <v>1</v>
      </c>
      <c r="D69" s="157">
        <v>2</v>
      </c>
      <c r="E69" s="158">
        <v>1.1706860220088972E-4</v>
      </c>
      <c r="F69" s="159">
        <v>2.2899015342340279E-4</v>
      </c>
      <c r="G69" s="156">
        <v>3</v>
      </c>
      <c r="H69" s="157">
        <v>11</v>
      </c>
      <c r="I69" s="158">
        <v>3.6800785083415113E-4</v>
      </c>
      <c r="J69" s="159">
        <v>1.2817525052435329E-3</v>
      </c>
      <c r="K69" s="156" t="s">
        <v>92</v>
      </c>
      <c r="L69" s="157">
        <v>1</v>
      </c>
      <c r="M69" s="158" t="s">
        <v>92</v>
      </c>
      <c r="N69" s="159">
        <v>1.4150275930380644E-4</v>
      </c>
      <c r="O69" s="160">
        <v>4</v>
      </c>
      <c r="P69" s="161">
        <v>14</v>
      </c>
      <c r="Q69" s="162">
        <v>1.752541184717841E-4</v>
      </c>
      <c r="R69" s="163">
        <v>5.7417052864700815E-4</v>
      </c>
    </row>
    <row r="70" spans="1:18" ht="10.75">
      <c r="A70" s="284" t="s">
        <v>1407</v>
      </c>
      <c r="B70" s="150" t="s">
        <v>23</v>
      </c>
      <c r="C70" s="151">
        <v>6</v>
      </c>
      <c r="D70" s="152">
        <v>6</v>
      </c>
      <c r="E70" s="153">
        <v>1.2861736334405145E-3</v>
      </c>
      <c r="F70" s="154">
        <v>1.2763241863433313E-3</v>
      </c>
      <c r="G70" s="151" t="s">
        <v>92</v>
      </c>
      <c r="H70" s="152" t="s">
        <v>92</v>
      </c>
      <c r="I70" s="153" t="s">
        <v>92</v>
      </c>
      <c r="J70" s="154" t="s">
        <v>92</v>
      </c>
      <c r="K70" s="151">
        <v>1</v>
      </c>
      <c r="L70" s="152">
        <v>1</v>
      </c>
      <c r="M70" s="153">
        <v>3.0515715593530668E-4</v>
      </c>
      <c r="N70" s="154">
        <v>2.6852846401718581E-4</v>
      </c>
      <c r="O70" s="151">
        <v>7</v>
      </c>
      <c r="P70" s="152">
        <v>7</v>
      </c>
      <c r="Q70" s="153">
        <v>5.6901316859047312E-4</v>
      </c>
      <c r="R70" s="154">
        <v>5.3763440860215054E-4</v>
      </c>
    </row>
    <row r="71" spans="1:18" ht="10.75">
      <c r="A71" s="284"/>
      <c r="B71" s="150" t="s">
        <v>24</v>
      </c>
      <c r="C71" s="151">
        <v>0</v>
      </c>
      <c r="D71" s="152">
        <v>3</v>
      </c>
      <c r="E71" s="153">
        <v>0</v>
      </c>
      <c r="F71" s="154">
        <v>7.4386312918423014E-4</v>
      </c>
      <c r="G71" s="151" t="s">
        <v>92</v>
      </c>
      <c r="H71" s="152" t="s">
        <v>92</v>
      </c>
      <c r="I71" s="153" t="s">
        <v>92</v>
      </c>
      <c r="J71" s="154" t="s">
        <v>92</v>
      </c>
      <c r="K71" s="151">
        <v>0</v>
      </c>
      <c r="L71" s="152">
        <v>0</v>
      </c>
      <c r="M71" s="153">
        <v>0</v>
      </c>
      <c r="N71" s="154">
        <v>0</v>
      </c>
      <c r="O71" s="151">
        <v>0</v>
      </c>
      <c r="P71" s="152">
        <v>3</v>
      </c>
      <c r="Q71" s="153">
        <v>0</v>
      </c>
      <c r="R71" s="154">
        <v>2.6401478482795037E-4</v>
      </c>
    </row>
    <row r="72" spans="1:18" ht="10.75">
      <c r="A72" s="284"/>
      <c r="B72" s="155" t="s">
        <v>25</v>
      </c>
      <c r="C72" s="156">
        <v>6</v>
      </c>
      <c r="D72" s="157">
        <v>9</v>
      </c>
      <c r="E72" s="158">
        <v>7.0241161320533829E-4</v>
      </c>
      <c r="F72" s="159">
        <v>1.0304556904053126E-3</v>
      </c>
      <c r="G72" s="156" t="s">
        <v>92</v>
      </c>
      <c r="H72" s="157" t="s">
        <v>92</v>
      </c>
      <c r="I72" s="158" t="s">
        <v>92</v>
      </c>
      <c r="J72" s="159" t="s">
        <v>92</v>
      </c>
      <c r="K72" s="156">
        <v>1</v>
      </c>
      <c r="L72" s="157">
        <v>1</v>
      </c>
      <c r="M72" s="158">
        <v>1.6313213703099511E-4</v>
      </c>
      <c r="N72" s="159">
        <v>1.4150275930380644E-4</v>
      </c>
      <c r="O72" s="160">
        <v>7</v>
      </c>
      <c r="P72" s="161">
        <v>10</v>
      </c>
      <c r="Q72" s="162">
        <v>3.0669470732562216E-4</v>
      </c>
      <c r="R72" s="163">
        <v>4.1012180617643442E-4</v>
      </c>
    </row>
    <row r="73" spans="1:18" ht="10.75">
      <c r="A73" s="284" t="s">
        <v>1408</v>
      </c>
      <c r="B73" s="150" t="s">
        <v>23</v>
      </c>
      <c r="C73" s="151" t="s">
        <v>92</v>
      </c>
      <c r="D73" s="152">
        <v>2</v>
      </c>
      <c r="E73" s="153" t="s">
        <v>92</v>
      </c>
      <c r="F73" s="154">
        <v>4.2544139544777704E-4</v>
      </c>
      <c r="G73" s="151">
        <v>0</v>
      </c>
      <c r="H73" s="152" t="s">
        <v>92</v>
      </c>
      <c r="I73" s="153">
        <v>0</v>
      </c>
      <c r="J73" s="154" t="s">
        <v>92</v>
      </c>
      <c r="K73" s="151" t="s">
        <v>92</v>
      </c>
      <c r="L73" s="152" t="s">
        <v>92</v>
      </c>
      <c r="M73" s="153" t="s">
        <v>92</v>
      </c>
      <c r="N73" s="154" t="s">
        <v>92</v>
      </c>
      <c r="O73" s="151">
        <v>0</v>
      </c>
      <c r="P73" s="152">
        <v>2</v>
      </c>
      <c r="Q73" s="153">
        <v>0</v>
      </c>
      <c r="R73" s="154">
        <v>1.5360983102918587E-4</v>
      </c>
    </row>
    <row r="74" spans="1:18" ht="10.75">
      <c r="A74" s="284"/>
      <c r="B74" s="150" t="s">
        <v>24</v>
      </c>
      <c r="C74" s="151" t="s">
        <v>92</v>
      </c>
      <c r="D74" s="152">
        <v>0</v>
      </c>
      <c r="E74" s="153" t="s">
        <v>92</v>
      </c>
      <c r="F74" s="154">
        <v>0</v>
      </c>
      <c r="G74" s="151">
        <v>1</v>
      </c>
      <c r="H74" s="152" t="s">
        <v>92</v>
      </c>
      <c r="I74" s="153">
        <v>2.6371308016877635E-4</v>
      </c>
      <c r="J74" s="154" t="s">
        <v>92</v>
      </c>
      <c r="K74" s="151" t="s">
        <v>92</v>
      </c>
      <c r="L74" s="152" t="s">
        <v>92</v>
      </c>
      <c r="M74" s="153" t="s">
        <v>92</v>
      </c>
      <c r="N74" s="154" t="s">
        <v>92</v>
      </c>
      <c r="O74" s="151">
        <v>1</v>
      </c>
      <c r="P74" s="152">
        <v>0</v>
      </c>
      <c r="Q74" s="153">
        <v>9.5038965976050187E-5</v>
      </c>
      <c r="R74" s="154">
        <v>0</v>
      </c>
    </row>
    <row r="75" spans="1:18" ht="10.75">
      <c r="A75" s="284"/>
      <c r="B75" s="155" t="s">
        <v>25</v>
      </c>
      <c r="C75" s="156" t="s">
        <v>92</v>
      </c>
      <c r="D75" s="157">
        <v>2</v>
      </c>
      <c r="E75" s="158" t="s">
        <v>92</v>
      </c>
      <c r="F75" s="159">
        <v>2.2899015342340279E-4</v>
      </c>
      <c r="G75" s="156">
        <v>1</v>
      </c>
      <c r="H75" s="157" t="s">
        <v>92</v>
      </c>
      <c r="I75" s="158">
        <v>1.226692836113837E-4</v>
      </c>
      <c r="J75" s="159" t="s">
        <v>92</v>
      </c>
      <c r="K75" s="156" t="s">
        <v>92</v>
      </c>
      <c r="L75" s="157" t="s">
        <v>92</v>
      </c>
      <c r="M75" s="158" t="s">
        <v>92</v>
      </c>
      <c r="N75" s="159" t="s">
        <v>92</v>
      </c>
      <c r="O75" s="160">
        <v>1</v>
      </c>
      <c r="P75" s="161">
        <v>2</v>
      </c>
      <c r="Q75" s="162">
        <v>4.3813529617946025E-5</v>
      </c>
      <c r="R75" s="163">
        <v>8.2024361235286881E-5</v>
      </c>
    </row>
    <row r="76" spans="1:18" ht="14.25" customHeight="1">
      <c r="A76" s="284" t="s">
        <v>1409</v>
      </c>
      <c r="B76" s="150" t="s">
        <v>23</v>
      </c>
      <c r="C76" s="151" t="s">
        <v>92</v>
      </c>
      <c r="D76" s="152">
        <v>0</v>
      </c>
      <c r="E76" s="153" t="s">
        <v>92</v>
      </c>
      <c r="F76" s="154">
        <v>0</v>
      </c>
      <c r="G76" s="151" t="s">
        <v>92</v>
      </c>
      <c r="H76" s="152" t="s">
        <v>92</v>
      </c>
      <c r="I76" s="153" t="s">
        <v>92</v>
      </c>
      <c r="J76" s="154" t="s">
        <v>92</v>
      </c>
      <c r="K76" s="151">
        <v>1</v>
      </c>
      <c r="L76" s="152" t="s">
        <v>92</v>
      </c>
      <c r="M76" s="153">
        <v>3.0515715593530668E-4</v>
      </c>
      <c r="N76" s="154" t="s">
        <v>92</v>
      </c>
      <c r="O76" s="151">
        <v>1</v>
      </c>
      <c r="P76" s="152">
        <v>0</v>
      </c>
      <c r="Q76" s="153">
        <v>8.1287595512924722E-5</v>
      </c>
      <c r="R76" s="154">
        <v>0</v>
      </c>
    </row>
    <row r="77" spans="1:18" ht="10.75">
      <c r="A77" s="284"/>
      <c r="B77" s="150" t="s">
        <v>24</v>
      </c>
      <c r="C77" s="151" t="s">
        <v>92</v>
      </c>
      <c r="D77" s="152">
        <v>1</v>
      </c>
      <c r="E77" s="153" t="s">
        <v>92</v>
      </c>
      <c r="F77" s="154">
        <v>2.4795437639474338E-4</v>
      </c>
      <c r="G77" s="151" t="s">
        <v>92</v>
      </c>
      <c r="H77" s="152" t="s">
        <v>92</v>
      </c>
      <c r="I77" s="153" t="s">
        <v>92</v>
      </c>
      <c r="J77" s="154" t="s">
        <v>92</v>
      </c>
      <c r="K77" s="151">
        <v>0</v>
      </c>
      <c r="L77" s="152" t="s">
        <v>92</v>
      </c>
      <c r="M77" s="153">
        <v>0</v>
      </c>
      <c r="N77" s="154" t="s">
        <v>92</v>
      </c>
      <c r="O77" s="151">
        <v>0</v>
      </c>
      <c r="P77" s="152">
        <v>1</v>
      </c>
      <c r="Q77" s="153">
        <v>0</v>
      </c>
      <c r="R77" s="154">
        <v>8.8004928275983458E-5</v>
      </c>
    </row>
    <row r="78" spans="1:18" ht="10.75">
      <c r="A78" s="284"/>
      <c r="B78" s="155" t="s">
        <v>25</v>
      </c>
      <c r="C78" s="156" t="s">
        <v>92</v>
      </c>
      <c r="D78" s="157">
        <v>1</v>
      </c>
      <c r="E78" s="158" t="s">
        <v>92</v>
      </c>
      <c r="F78" s="159">
        <v>1.144950767117014E-4</v>
      </c>
      <c r="G78" s="156" t="s">
        <v>92</v>
      </c>
      <c r="H78" s="157" t="s">
        <v>92</v>
      </c>
      <c r="I78" s="158" t="s">
        <v>92</v>
      </c>
      <c r="J78" s="159" t="s">
        <v>92</v>
      </c>
      <c r="K78" s="156">
        <v>1</v>
      </c>
      <c r="L78" s="157" t="s">
        <v>92</v>
      </c>
      <c r="M78" s="158">
        <v>1.6313213703099511E-4</v>
      </c>
      <c r="N78" s="159" t="s">
        <v>92</v>
      </c>
      <c r="O78" s="160">
        <v>1</v>
      </c>
      <c r="P78" s="161">
        <v>1</v>
      </c>
      <c r="Q78" s="162">
        <v>4.3813529617946025E-5</v>
      </c>
      <c r="R78" s="163">
        <v>4.1012180617643441E-5</v>
      </c>
    </row>
    <row r="79" spans="1:18" ht="14.25" customHeight="1">
      <c r="A79" s="284" t="s">
        <v>1410</v>
      </c>
      <c r="B79" s="150" t="s">
        <v>23</v>
      </c>
      <c r="C79" s="151" t="s">
        <v>92</v>
      </c>
      <c r="D79" s="152" t="s">
        <v>92</v>
      </c>
      <c r="E79" s="153" t="s">
        <v>92</v>
      </c>
      <c r="F79" s="154" t="s">
        <v>92</v>
      </c>
      <c r="G79" s="151" t="s">
        <v>92</v>
      </c>
      <c r="H79" s="152" t="s">
        <v>92</v>
      </c>
      <c r="I79" s="153" t="s">
        <v>92</v>
      </c>
      <c r="J79" s="154" t="s">
        <v>92</v>
      </c>
      <c r="K79" s="151" t="s">
        <v>92</v>
      </c>
      <c r="L79" s="152">
        <v>1</v>
      </c>
      <c r="M79" s="153" t="s">
        <v>92</v>
      </c>
      <c r="N79" s="154">
        <v>2.6852846401718581E-4</v>
      </c>
      <c r="O79" s="151" t="s">
        <v>92</v>
      </c>
      <c r="P79" s="152">
        <v>1</v>
      </c>
      <c r="Q79" s="153" t="s">
        <v>92</v>
      </c>
      <c r="R79" s="154">
        <v>7.6804915514592934E-5</v>
      </c>
    </row>
    <row r="80" spans="1:18" ht="10.75">
      <c r="A80" s="284"/>
      <c r="B80" s="150" t="s">
        <v>24</v>
      </c>
      <c r="C80" s="151" t="s">
        <v>92</v>
      </c>
      <c r="D80" s="152" t="s">
        <v>92</v>
      </c>
      <c r="E80" s="153" t="s">
        <v>92</v>
      </c>
      <c r="F80" s="154" t="s">
        <v>92</v>
      </c>
      <c r="G80" s="151" t="s">
        <v>92</v>
      </c>
      <c r="H80" s="152" t="s">
        <v>92</v>
      </c>
      <c r="I80" s="153" t="s">
        <v>92</v>
      </c>
      <c r="J80" s="154" t="s">
        <v>92</v>
      </c>
      <c r="K80" s="151" t="s">
        <v>92</v>
      </c>
      <c r="L80" s="152">
        <v>0</v>
      </c>
      <c r="M80" s="153" t="s">
        <v>92</v>
      </c>
      <c r="N80" s="154">
        <v>0</v>
      </c>
      <c r="O80" s="151" t="s">
        <v>92</v>
      </c>
      <c r="P80" s="152">
        <v>0</v>
      </c>
      <c r="Q80" s="153" t="s">
        <v>92</v>
      </c>
      <c r="R80" s="154">
        <v>0</v>
      </c>
    </row>
    <row r="81" spans="1:18" ht="10.75">
      <c r="A81" s="284"/>
      <c r="B81" s="155" t="s">
        <v>25</v>
      </c>
      <c r="C81" s="156" t="s">
        <v>92</v>
      </c>
      <c r="D81" s="157" t="s">
        <v>92</v>
      </c>
      <c r="E81" s="158" t="s">
        <v>92</v>
      </c>
      <c r="F81" s="159" t="s">
        <v>92</v>
      </c>
      <c r="G81" s="156" t="s">
        <v>92</v>
      </c>
      <c r="H81" s="157" t="s">
        <v>92</v>
      </c>
      <c r="I81" s="158" t="s">
        <v>92</v>
      </c>
      <c r="J81" s="159" t="s">
        <v>92</v>
      </c>
      <c r="K81" s="156" t="s">
        <v>92</v>
      </c>
      <c r="L81" s="157">
        <v>1</v>
      </c>
      <c r="M81" s="158" t="s">
        <v>92</v>
      </c>
      <c r="N81" s="159">
        <v>1.4150275930380644E-4</v>
      </c>
      <c r="O81" s="160" t="s">
        <v>92</v>
      </c>
      <c r="P81" s="161">
        <v>1</v>
      </c>
      <c r="Q81" s="162" t="s">
        <v>92</v>
      </c>
      <c r="R81" s="163">
        <v>4.1012180617643441E-5</v>
      </c>
    </row>
    <row r="82" spans="1:18" ht="10.75">
      <c r="A82" s="282" t="s">
        <v>1411</v>
      </c>
      <c r="B82" s="164" t="s">
        <v>23</v>
      </c>
      <c r="C82" s="165">
        <v>4665</v>
      </c>
      <c r="D82" s="166">
        <v>4701</v>
      </c>
      <c r="E82" s="167"/>
      <c r="F82" s="167"/>
      <c r="G82" s="165">
        <v>4360</v>
      </c>
      <c r="H82" s="166">
        <v>4595</v>
      </c>
      <c r="I82" s="167"/>
      <c r="J82" s="167"/>
      <c r="K82" s="165">
        <v>3277</v>
      </c>
      <c r="L82" s="166">
        <v>3724</v>
      </c>
      <c r="M82" s="167"/>
      <c r="N82" s="167"/>
      <c r="O82" s="165">
        <v>12302</v>
      </c>
      <c r="P82" s="166">
        <v>13020</v>
      </c>
      <c r="Q82" s="167"/>
      <c r="R82" s="167"/>
    </row>
    <row r="83" spans="1:18" ht="10.75">
      <c r="A83" s="282"/>
      <c r="B83" s="164" t="s">
        <v>24</v>
      </c>
      <c r="C83" s="165">
        <v>3877</v>
      </c>
      <c r="D83" s="166">
        <v>4033</v>
      </c>
      <c r="E83" s="167"/>
      <c r="F83" s="167"/>
      <c r="G83" s="165">
        <v>3792</v>
      </c>
      <c r="H83" s="166">
        <v>3987</v>
      </c>
      <c r="I83" s="167"/>
      <c r="J83" s="167"/>
      <c r="K83" s="165">
        <v>2853</v>
      </c>
      <c r="L83" s="166">
        <v>3343</v>
      </c>
      <c r="M83" s="167"/>
      <c r="N83" s="167"/>
      <c r="O83" s="165">
        <v>10522</v>
      </c>
      <c r="P83" s="166">
        <v>11363</v>
      </c>
      <c r="Q83" s="167"/>
      <c r="R83" s="167"/>
    </row>
    <row r="84" spans="1:18" ht="10.75">
      <c r="A84" s="282"/>
      <c r="B84" s="168" t="s">
        <v>25</v>
      </c>
      <c r="C84" s="169">
        <v>8542</v>
      </c>
      <c r="D84" s="170">
        <v>8734</v>
      </c>
      <c r="E84" s="171"/>
      <c r="F84" s="172"/>
      <c r="G84" s="169">
        <v>8152</v>
      </c>
      <c r="H84" s="170">
        <v>8582</v>
      </c>
      <c r="I84" s="173"/>
      <c r="J84" s="173"/>
      <c r="K84" s="169">
        <v>6130</v>
      </c>
      <c r="L84" s="170">
        <v>7067</v>
      </c>
      <c r="M84" s="173"/>
      <c r="N84" s="173"/>
      <c r="O84" s="174">
        <v>22824</v>
      </c>
      <c r="P84" s="175">
        <v>24383</v>
      </c>
      <c r="Q84" s="176"/>
      <c r="R84" s="176"/>
    </row>
    <row r="88" spans="1:18" ht="14.25" customHeight="1"/>
  </sheetData>
  <sheetProtection sheet="1" objects="1" scenarios="1"/>
  <mergeCells count="41">
    <mergeCell ref="O1:R1"/>
    <mergeCell ref="C2:D2"/>
    <mergeCell ref="E2:F2"/>
    <mergeCell ref="G2:H2"/>
    <mergeCell ref="I2:J2"/>
    <mergeCell ref="O2:P2"/>
    <mergeCell ref="Q2:R2"/>
    <mergeCell ref="A7:A9"/>
    <mergeCell ref="B1:B3"/>
    <mergeCell ref="C1:F1"/>
    <mergeCell ref="G1:J1"/>
    <mergeCell ref="K1:N1"/>
    <mergeCell ref="K2:L2"/>
    <mergeCell ref="M2:N2"/>
    <mergeCell ref="A4:A6"/>
    <mergeCell ref="A28:A30"/>
    <mergeCell ref="A31:A33"/>
    <mergeCell ref="A34:A36"/>
    <mergeCell ref="A37:A39"/>
    <mergeCell ref="A40:A42"/>
    <mergeCell ref="A13:A15"/>
    <mergeCell ref="A16:A18"/>
    <mergeCell ref="A19:A21"/>
    <mergeCell ref="A22:A24"/>
    <mergeCell ref="A25:A27"/>
    <mergeCell ref="A82:A84"/>
    <mergeCell ref="A2:A3"/>
    <mergeCell ref="A64:A66"/>
    <mergeCell ref="A67:A69"/>
    <mergeCell ref="A70:A72"/>
    <mergeCell ref="A73:A75"/>
    <mergeCell ref="A76:A78"/>
    <mergeCell ref="A79:A81"/>
    <mergeCell ref="A46:A48"/>
    <mergeCell ref="A49:A51"/>
    <mergeCell ref="A52:A54"/>
    <mergeCell ref="A55:A57"/>
    <mergeCell ref="A58:A60"/>
    <mergeCell ref="A61:A63"/>
    <mergeCell ref="A43:A45"/>
    <mergeCell ref="A10:A12"/>
  </mergeCells>
  <hyperlinks>
    <hyperlink ref="A1" location="Accueil!A1" display="¡ Retour" xr:uid="{00000000-0004-0000-0A00-000000000000}"/>
  </hyperlinks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2"/>
  <dimension ref="A1:J1261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ColWidth="11" defaultRowHeight="10.25"/>
  <cols>
    <col min="1" max="1" width="77.08984375" style="21" customWidth="1"/>
    <col min="2" max="2" width="7.7265625" style="21" customWidth="1"/>
    <col min="3" max="4" width="18.7265625" style="21" customWidth="1"/>
    <col min="5" max="5" width="7.7265625" style="21" customWidth="1"/>
    <col min="6" max="7" width="18.7265625" style="21" customWidth="1"/>
    <col min="8" max="8" width="7.7265625" style="21" customWidth="1"/>
    <col min="9" max="10" width="18.7265625" style="21" customWidth="1"/>
    <col min="11" max="11" width="4.26953125" style="21" customWidth="1"/>
    <col min="12" max="16384" width="11" style="21"/>
  </cols>
  <sheetData>
    <row r="1" spans="1:10" s="125" customFormat="1" ht="10.75">
      <c r="A1" s="124" t="s">
        <v>1415</v>
      </c>
      <c r="B1" s="292" t="s">
        <v>1420</v>
      </c>
      <c r="C1" s="293"/>
      <c r="D1" s="294"/>
      <c r="E1" s="295" t="s">
        <v>1421</v>
      </c>
      <c r="F1" s="296"/>
      <c r="G1" s="297"/>
      <c r="H1" s="298" t="s">
        <v>1422</v>
      </c>
      <c r="I1" s="293"/>
      <c r="J1" s="299"/>
    </row>
    <row r="2" spans="1:10" s="125" customFormat="1" ht="30.65">
      <c r="A2" s="126" t="s">
        <v>2025</v>
      </c>
      <c r="B2" s="127" t="s">
        <v>1612</v>
      </c>
      <c r="C2" s="127" t="s">
        <v>1613</v>
      </c>
      <c r="D2" s="128" t="s">
        <v>1614</v>
      </c>
      <c r="E2" s="127" t="s">
        <v>1615</v>
      </c>
      <c r="F2" s="127" t="s">
        <v>1616</v>
      </c>
      <c r="G2" s="128" t="s">
        <v>1617</v>
      </c>
      <c r="H2" s="127" t="s">
        <v>1615</v>
      </c>
      <c r="I2" s="129" t="s">
        <v>1618</v>
      </c>
      <c r="J2" s="127" t="s">
        <v>1619</v>
      </c>
    </row>
    <row r="3" spans="1:10" customFormat="1" ht="13.45"/>
    <row r="4" spans="1:10" s="125" customFormat="1" ht="10.75">
      <c r="A4" s="250" t="s">
        <v>1384</v>
      </c>
      <c r="B4" s="292" t="s">
        <v>1420</v>
      </c>
      <c r="C4" s="293"/>
      <c r="D4" s="294"/>
      <c r="E4" s="295" t="s">
        <v>1421</v>
      </c>
      <c r="F4" s="296"/>
      <c r="G4" s="297"/>
      <c r="H4" s="298" t="s">
        <v>1422</v>
      </c>
      <c r="I4" s="293"/>
      <c r="J4" s="299"/>
    </row>
    <row r="5" spans="1:10" s="125" customFormat="1" ht="30.65">
      <c r="A5" s="249" t="s">
        <v>1611</v>
      </c>
      <c r="B5" s="247" t="s">
        <v>1612</v>
      </c>
      <c r="C5" s="127" t="s">
        <v>1613</v>
      </c>
      <c r="D5" s="128" t="s">
        <v>1614</v>
      </c>
      <c r="E5" s="127" t="s">
        <v>1615</v>
      </c>
      <c r="F5" s="127" t="s">
        <v>1616</v>
      </c>
      <c r="G5" s="128" t="s">
        <v>1617</v>
      </c>
      <c r="H5" s="127" t="s">
        <v>1615</v>
      </c>
      <c r="I5" s="129" t="s">
        <v>1618</v>
      </c>
      <c r="J5" s="127" t="s">
        <v>1619</v>
      </c>
    </row>
    <row r="6" spans="1:10" s="125" customFormat="1">
      <c r="A6" s="130" t="s">
        <v>1620</v>
      </c>
      <c r="B6" s="141">
        <v>2977</v>
      </c>
      <c r="C6" s="142">
        <v>0.22864823348694299</v>
      </c>
      <c r="D6" s="143">
        <v>0.229070483225608</v>
      </c>
      <c r="E6" s="141">
        <v>2259</v>
      </c>
      <c r="F6" s="142">
        <v>0.19880313297544699</v>
      </c>
      <c r="G6" s="143">
        <v>0.19911855442926399</v>
      </c>
      <c r="H6" s="141">
        <v>5236</v>
      </c>
      <c r="I6" s="144">
        <v>0.21473977771398101</v>
      </c>
      <c r="J6" s="142">
        <v>0.21511030771126899</v>
      </c>
    </row>
    <row r="7" spans="1:10" s="125" customFormat="1">
      <c r="A7" s="130" t="s">
        <v>1622</v>
      </c>
      <c r="B7" s="141">
        <v>771</v>
      </c>
      <c r="C7" s="142">
        <v>5.9216589861751198E-2</v>
      </c>
      <c r="D7" s="143">
        <v>5.932594644506E-2</v>
      </c>
      <c r="E7" s="141">
        <v>806</v>
      </c>
      <c r="F7" s="142">
        <v>7.0931972190442699E-2</v>
      </c>
      <c r="G7" s="143">
        <v>7.1044513001322196E-2</v>
      </c>
      <c r="H7" s="141">
        <v>1577</v>
      </c>
      <c r="I7" s="144">
        <v>6.4676208834023696E-2</v>
      </c>
      <c r="J7" s="142">
        <v>6.4787806581488E-2</v>
      </c>
    </row>
    <row r="8" spans="1:10" s="125" customFormat="1">
      <c r="A8" s="130" t="s">
        <v>1623</v>
      </c>
      <c r="B8" s="141">
        <v>465</v>
      </c>
      <c r="C8" s="142">
        <v>3.5714285714285698E-2</v>
      </c>
      <c r="D8" s="143">
        <v>3.5780240073868902E-2</v>
      </c>
      <c r="E8" s="141">
        <v>990</v>
      </c>
      <c r="F8" s="142">
        <v>8.7124878993223603E-2</v>
      </c>
      <c r="G8" s="143">
        <v>8.7263111502864699E-2</v>
      </c>
      <c r="H8" s="141">
        <v>1455</v>
      </c>
      <c r="I8" s="144">
        <v>5.9672722798671203E-2</v>
      </c>
      <c r="J8" s="142">
        <v>5.97756871122797E-2</v>
      </c>
    </row>
    <row r="9" spans="1:10" s="125" customFormat="1" ht="20.45">
      <c r="A9" s="130" t="s">
        <v>1621</v>
      </c>
      <c r="B9" s="141">
        <v>1039</v>
      </c>
      <c r="C9" s="142">
        <v>7.9800307219662095E-2</v>
      </c>
      <c r="D9" s="143">
        <v>7.9947676208064006E-2</v>
      </c>
      <c r="E9" s="141">
        <v>376</v>
      </c>
      <c r="F9" s="142">
        <v>3.3089853031769798E-2</v>
      </c>
      <c r="G9" s="143">
        <v>3.3142353459673903E-2</v>
      </c>
      <c r="H9" s="141">
        <v>1415</v>
      </c>
      <c r="I9" s="144">
        <v>5.8032235573965502E-2</v>
      </c>
      <c r="J9" s="142">
        <v>5.81323692535229E-2</v>
      </c>
    </row>
    <row r="10" spans="1:10" s="125" customFormat="1" ht="20.45">
      <c r="A10" s="130" t="s">
        <v>1624</v>
      </c>
      <c r="B10" s="141">
        <v>696</v>
      </c>
      <c r="C10" s="142">
        <v>5.3456221198156698E-2</v>
      </c>
      <c r="D10" s="143">
        <v>5.3554939981532802E-2</v>
      </c>
      <c r="E10" s="141">
        <v>390</v>
      </c>
      <c r="F10" s="142">
        <v>3.4321922027633497E-2</v>
      </c>
      <c r="G10" s="143">
        <v>3.4376377258704301E-2</v>
      </c>
      <c r="H10" s="141">
        <v>1086</v>
      </c>
      <c r="I10" s="144">
        <v>4.45392281507608E-2</v>
      </c>
      <c r="J10" s="142">
        <v>4.4616079865247897E-2</v>
      </c>
    </row>
    <row r="11" spans="1:10" s="125" customFormat="1">
      <c r="A11" s="130" t="s">
        <v>1626</v>
      </c>
      <c r="B11" s="141">
        <v>149</v>
      </c>
      <c r="C11" s="142">
        <v>1.1443932411674299E-2</v>
      </c>
      <c r="D11" s="143">
        <v>1.14650661742074E-2</v>
      </c>
      <c r="E11" s="141">
        <v>743</v>
      </c>
      <c r="F11" s="142">
        <v>6.5387661709055703E-2</v>
      </c>
      <c r="G11" s="143">
        <v>6.5491405905685293E-2</v>
      </c>
      <c r="H11" s="141">
        <v>892</v>
      </c>
      <c r="I11" s="144">
        <v>3.6582865110937897E-2</v>
      </c>
      <c r="J11" s="142">
        <v>3.6645988250277303E-2</v>
      </c>
    </row>
    <row r="12" spans="1:10" s="125" customFormat="1">
      <c r="A12" s="130" t="s">
        <v>1627</v>
      </c>
      <c r="B12" s="141">
        <v>446</v>
      </c>
      <c r="C12" s="142">
        <v>3.4254992319508397E-2</v>
      </c>
      <c r="D12" s="143">
        <v>3.43182517697753E-2</v>
      </c>
      <c r="E12" s="141">
        <v>423</v>
      </c>
      <c r="F12" s="142">
        <v>3.7226084660741003E-2</v>
      </c>
      <c r="G12" s="143">
        <v>3.7285147642133101E-2</v>
      </c>
      <c r="H12" s="141">
        <v>869</v>
      </c>
      <c r="I12" s="144">
        <v>3.5639584956732098E-2</v>
      </c>
      <c r="J12" s="142">
        <v>3.5701080481492099E-2</v>
      </c>
    </row>
    <row r="13" spans="1:10" s="125" customFormat="1">
      <c r="A13" s="130" t="s">
        <v>1625</v>
      </c>
      <c r="B13" s="141">
        <v>97</v>
      </c>
      <c r="C13" s="142">
        <v>7.45007680491551E-3</v>
      </c>
      <c r="D13" s="143">
        <v>7.4638350261619002E-3</v>
      </c>
      <c r="E13" s="141">
        <v>671</v>
      </c>
      <c r="F13" s="142">
        <v>5.9051306873184897E-2</v>
      </c>
      <c r="G13" s="143">
        <v>5.9144997796386101E-2</v>
      </c>
      <c r="H13" s="141">
        <v>768</v>
      </c>
      <c r="I13" s="144">
        <v>3.1497354714350202E-2</v>
      </c>
      <c r="J13" s="142">
        <v>3.1551702888131097E-2</v>
      </c>
    </row>
    <row r="14" spans="1:10" s="125" customFormat="1" ht="20.45">
      <c r="A14" s="130" t="s">
        <v>1628</v>
      </c>
      <c r="B14" s="141">
        <v>495</v>
      </c>
      <c r="C14" s="142">
        <v>3.8018433179723497E-2</v>
      </c>
      <c r="D14" s="143">
        <v>3.8088642659279803E-2</v>
      </c>
      <c r="E14" s="141">
        <v>246</v>
      </c>
      <c r="F14" s="142">
        <v>2.16492123558919E-2</v>
      </c>
      <c r="G14" s="143">
        <v>2.1683561040105801E-2</v>
      </c>
      <c r="H14" s="141">
        <v>741</v>
      </c>
      <c r="I14" s="144">
        <v>3.0390025837673799E-2</v>
      </c>
      <c r="J14" s="142">
        <v>3.0442463333470299E-2</v>
      </c>
    </row>
    <row r="15" spans="1:10" s="125" customFormat="1">
      <c r="A15" s="130" t="s">
        <v>1629</v>
      </c>
      <c r="B15" s="141">
        <v>332</v>
      </c>
      <c r="C15" s="142">
        <v>2.54992319508449E-2</v>
      </c>
      <c r="D15" s="143">
        <v>2.5546321945213901E-2</v>
      </c>
      <c r="E15" s="141">
        <v>329</v>
      </c>
      <c r="F15" s="142">
        <v>2.8953621402798599E-2</v>
      </c>
      <c r="G15" s="143">
        <v>2.89995592772146E-2</v>
      </c>
      <c r="H15" s="141">
        <v>661</v>
      </c>
      <c r="I15" s="144">
        <v>2.7109051388262299E-2</v>
      </c>
      <c r="J15" s="142">
        <v>2.7155827615956599E-2</v>
      </c>
    </row>
    <row r="16" spans="1:10" s="125" customFormat="1">
      <c r="A16" s="130" t="s">
        <v>1631</v>
      </c>
      <c r="B16" s="141">
        <v>310</v>
      </c>
      <c r="C16" s="142">
        <v>2.3809523809523801E-2</v>
      </c>
      <c r="D16" s="143">
        <v>2.3853493382579301E-2</v>
      </c>
      <c r="E16" s="141">
        <v>215</v>
      </c>
      <c r="F16" s="142">
        <v>1.8921059579336399E-2</v>
      </c>
      <c r="G16" s="143">
        <v>1.8951079770824199E-2</v>
      </c>
      <c r="H16" s="141">
        <v>525</v>
      </c>
      <c r="I16" s="144">
        <v>2.1531394824262799E-2</v>
      </c>
      <c r="J16" s="142">
        <v>2.1568546896183399E-2</v>
      </c>
    </row>
    <row r="17" spans="1:10" s="125" customFormat="1" ht="20.45">
      <c r="A17" s="130" t="s">
        <v>1630</v>
      </c>
      <c r="B17" s="141">
        <v>382</v>
      </c>
      <c r="C17" s="142">
        <v>2.9339477726574501E-2</v>
      </c>
      <c r="D17" s="143">
        <v>2.9393659587565402E-2</v>
      </c>
      <c r="E17" s="141">
        <v>100</v>
      </c>
      <c r="F17" s="142">
        <v>8.8004928275983493E-3</v>
      </c>
      <c r="G17" s="143">
        <v>8.8144557073600704E-3</v>
      </c>
      <c r="H17" s="141">
        <v>482</v>
      </c>
      <c r="I17" s="144">
        <v>1.9767871057704101E-2</v>
      </c>
      <c r="J17" s="142">
        <v>1.9801980198019799E-2</v>
      </c>
    </row>
    <row r="18" spans="1:10" s="125" customFormat="1" ht="20.45">
      <c r="A18" s="130" t="s">
        <v>1632</v>
      </c>
      <c r="B18" s="141">
        <v>262</v>
      </c>
      <c r="C18" s="142">
        <v>2.0122887864823299E-2</v>
      </c>
      <c r="D18" s="143">
        <v>2.01600492459218E-2</v>
      </c>
      <c r="E18" s="141">
        <v>194</v>
      </c>
      <c r="F18" s="142">
        <v>1.70729560855408E-2</v>
      </c>
      <c r="G18" s="143">
        <v>1.7100044072278501E-2</v>
      </c>
      <c r="H18" s="141">
        <v>456</v>
      </c>
      <c r="I18" s="144">
        <v>1.87015543616454E-2</v>
      </c>
      <c r="J18" s="142">
        <v>1.8733823589827898E-2</v>
      </c>
    </row>
    <row r="19" spans="1:10" s="125" customFormat="1">
      <c r="A19" s="130" t="s">
        <v>1634</v>
      </c>
      <c r="B19" s="141">
        <v>147</v>
      </c>
      <c r="C19" s="142">
        <v>1.1290322580645201E-2</v>
      </c>
      <c r="D19" s="143">
        <v>1.13111726685134E-2</v>
      </c>
      <c r="E19" s="141">
        <v>240</v>
      </c>
      <c r="F19" s="142">
        <v>2.1121182786235999E-2</v>
      </c>
      <c r="G19" s="143">
        <v>2.1154693697664199E-2</v>
      </c>
      <c r="H19" s="141">
        <v>387</v>
      </c>
      <c r="I19" s="144">
        <v>1.5871713899028E-2</v>
      </c>
      <c r="J19" s="142">
        <v>1.5899100283472301E-2</v>
      </c>
    </row>
    <row r="20" spans="1:10" s="125" customFormat="1" ht="20.45">
      <c r="A20" s="130" t="s">
        <v>1633</v>
      </c>
      <c r="B20" s="141">
        <v>299</v>
      </c>
      <c r="C20" s="142">
        <v>2.29646697388633E-2</v>
      </c>
      <c r="D20" s="143">
        <v>2.3007079101261901E-2</v>
      </c>
      <c r="E20" s="141">
        <v>66</v>
      </c>
      <c r="F20" s="142">
        <v>5.80832526621491E-3</v>
      </c>
      <c r="G20" s="143">
        <v>5.8175407668576498E-3</v>
      </c>
      <c r="H20" s="141">
        <v>365</v>
      </c>
      <c r="I20" s="144">
        <v>1.49694459254399E-2</v>
      </c>
      <c r="J20" s="142">
        <v>1.49952754611561E-2</v>
      </c>
    </row>
    <row r="21" spans="1:10" s="125" customFormat="1">
      <c r="A21" s="130" t="s">
        <v>1638</v>
      </c>
      <c r="B21" s="141">
        <v>122</v>
      </c>
      <c r="C21" s="142">
        <v>9.3701996927803392E-3</v>
      </c>
      <c r="D21" s="143">
        <v>9.3875038473376395E-3</v>
      </c>
      <c r="E21" s="141">
        <v>203</v>
      </c>
      <c r="F21" s="142">
        <v>1.7865000440024599E-2</v>
      </c>
      <c r="G21" s="143">
        <v>1.7893345085940902E-2</v>
      </c>
      <c r="H21" s="141">
        <v>325</v>
      </c>
      <c r="I21" s="144">
        <v>1.3328958700734099E-2</v>
      </c>
      <c r="J21" s="142">
        <v>1.3351957602399199E-2</v>
      </c>
    </row>
    <row r="22" spans="1:10" s="125" customFormat="1" ht="20.45">
      <c r="A22" s="130" t="s">
        <v>1636</v>
      </c>
      <c r="B22" s="141">
        <v>114</v>
      </c>
      <c r="C22" s="142">
        <v>8.7557603686635906E-3</v>
      </c>
      <c r="D22" s="143">
        <v>8.7719298245613996E-3</v>
      </c>
      <c r="E22" s="141">
        <v>203</v>
      </c>
      <c r="F22" s="142">
        <v>1.7865000440024599E-2</v>
      </c>
      <c r="G22" s="143">
        <v>1.7893345085940902E-2</v>
      </c>
      <c r="H22" s="141">
        <v>317</v>
      </c>
      <c r="I22" s="144">
        <v>1.3000861255793E-2</v>
      </c>
      <c r="J22" s="142">
        <v>1.30232940306479E-2</v>
      </c>
    </row>
    <row r="23" spans="1:10" s="125" customFormat="1">
      <c r="A23" s="130" t="s">
        <v>1635</v>
      </c>
      <c r="B23" s="141">
        <v>220</v>
      </c>
      <c r="C23" s="142">
        <v>1.6897081413210401E-2</v>
      </c>
      <c r="D23" s="143">
        <v>1.6928285626346601E-2</v>
      </c>
      <c r="E23" s="141">
        <v>31</v>
      </c>
      <c r="F23" s="142">
        <v>2.7281527765554898E-3</v>
      </c>
      <c r="G23" s="143">
        <v>2.7324812692816202E-3</v>
      </c>
      <c r="H23" s="141">
        <v>251</v>
      </c>
      <c r="I23" s="144">
        <v>1.02940573350285E-2</v>
      </c>
      <c r="J23" s="142">
        <v>1.0311819563699099E-2</v>
      </c>
    </row>
    <row r="24" spans="1:10" s="125" customFormat="1">
      <c r="A24" s="130" t="s">
        <v>1639</v>
      </c>
      <c r="B24" s="141">
        <v>41</v>
      </c>
      <c r="C24" s="142">
        <v>3.1490015360983101E-3</v>
      </c>
      <c r="D24" s="143">
        <v>3.15481686672822E-3</v>
      </c>
      <c r="E24" s="141">
        <v>187</v>
      </c>
      <c r="F24" s="142">
        <v>1.6456921587608898E-2</v>
      </c>
      <c r="G24" s="143">
        <v>1.6483032172763298E-2</v>
      </c>
      <c r="H24" s="141">
        <v>228</v>
      </c>
      <c r="I24" s="144">
        <v>9.3507771808227103E-3</v>
      </c>
      <c r="J24" s="142">
        <v>9.3669117949139302E-3</v>
      </c>
    </row>
    <row r="25" spans="1:10" s="125" customFormat="1">
      <c r="A25" s="130" t="s">
        <v>1637</v>
      </c>
      <c r="B25" s="141">
        <v>33</v>
      </c>
      <c r="C25" s="142">
        <v>2.5345622119815701E-3</v>
      </c>
      <c r="D25" s="143">
        <v>2.53924284395199E-3</v>
      </c>
      <c r="E25" s="141">
        <v>193</v>
      </c>
      <c r="F25" s="142">
        <v>1.69849511572648E-2</v>
      </c>
      <c r="G25" s="143">
        <v>1.70118995152049E-2</v>
      </c>
      <c r="H25" s="141">
        <v>226</v>
      </c>
      <c r="I25" s="144">
        <v>9.2687528195874204E-3</v>
      </c>
      <c r="J25" s="142">
        <v>9.2847459019760898E-3</v>
      </c>
    </row>
    <row r="26" spans="1:10" s="125" customFormat="1" ht="20.45">
      <c r="A26" s="130" t="s">
        <v>1640</v>
      </c>
      <c r="B26" s="141">
        <v>179</v>
      </c>
      <c r="C26" s="142">
        <v>1.37480798771121E-2</v>
      </c>
      <c r="D26" s="143">
        <v>1.3773468759618299E-2</v>
      </c>
      <c r="E26" s="141">
        <v>37</v>
      </c>
      <c r="F26" s="142">
        <v>3.2561823462113901E-3</v>
      </c>
      <c r="G26" s="143">
        <v>3.2613486117232301E-3</v>
      </c>
      <c r="H26" s="141">
        <v>216</v>
      </c>
      <c r="I26" s="144">
        <v>8.8586310134109794E-3</v>
      </c>
      <c r="J26" s="142">
        <v>8.8739164372868794E-3</v>
      </c>
    </row>
    <row r="27" spans="1:10" s="125" customFormat="1" ht="20.45">
      <c r="A27" s="130" t="s">
        <v>1641</v>
      </c>
      <c r="B27" s="141">
        <v>163</v>
      </c>
      <c r="C27" s="142">
        <v>1.2519201228878601E-2</v>
      </c>
      <c r="D27" s="143">
        <v>1.2542320714065899E-2</v>
      </c>
      <c r="E27" s="141">
        <v>47</v>
      </c>
      <c r="F27" s="142">
        <v>4.1362316289712204E-3</v>
      </c>
      <c r="G27" s="143">
        <v>4.14279418245923E-3</v>
      </c>
      <c r="H27" s="141">
        <v>210</v>
      </c>
      <c r="I27" s="144">
        <v>8.61255792970512E-3</v>
      </c>
      <c r="J27" s="142">
        <v>8.6274187584733601E-3</v>
      </c>
    </row>
    <row r="28" spans="1:10" s="125" customFormat="1">
      <c r="A28" s="130" t="s">
        <v>1642</v>
      </c>
      <c r="B28" s="141">
        <v>136</v>
      </c>
      <c r="C28" s="142">
        <v>1.0445468509984601E-2</v>
      </c>
      <c r="D28" s="143">
        <v>1.0464758387196099E-2</v>
      </c>
      <c r="E28" s="141">
        <v>57</v>
      </c>
      <c r="F28" s="142">
        <v>5.0162809117310601E-3</v>
      </c>
      <c r="G28" s="143">
        <v>5.0242397531952403E-3</v>
      </c>
      <c r="H28" s="141">
        <v>193</v>
      </c>
      <c r="I28" s="144">
        <v>7.9153508592051808E-3</v>
      </c>
      <c r="J28" s="142">
        <v>7.9290086685017101E-3</v>
      </c>
    </row>
    <row r="29" spans="1:10" s="125" customFormat="1">
      <c r="A29" s="130" t="s">
        <v>1645</v>
      </c>
      <c r="B29" s="141">
        <v>131</v>
      </c>
      <c r="C29" s="142">
        <v>1.00614439324117E-2</v>
      </c>
      <c r="D29" s="143">
        <v>1.00800246229609E-2</v>
      </c>
      <c r="E29" s="141">
        <v>33</v>
      </c>
      <c r="F29" s="142">
        <v>2.9041626331074502E-3</v>
      </c>
      <c r="G29" s="143">
        <v>2.9087703834288201E-3</v>
      </c>
      <c r="H29" s="141">
        <v>164</v>
      </c>
      <c r="I29" s="144">
        <v>6.7259976212935202E-3</v>
      </c>
      <c r="J29" s="142">
        <v>6.7376032209029999E-3</v>
      </c>
    </row>
    <row r="30" spans="1:10" s="125" customFormat="1">
      <c r="A30" s="130" t="s">
        <v>1658</v>
      </c>
      <c r="B30" s="141">
        <v>87</v>
      </c>
      <c r="C30" s="142">
        <v>6.6820276497695898E-3</v>
      </c>
      <c r="D30" s="143">
        <v>6.6943674976916003E-3</v>
      </c>
      <c r="E30" s="141">
        <v>65</v>
      </c>
      <c r="F30" s="142">
        <v>5.72032033793892E-3</v>
      </c>
      <c r="G30" s="143">
        <v>5.7293962097840498E-3</v>
      </c>
      <c r="H30" s="141">
        <v>152</v>
      </c>
      <c r="I30" s="144">
        <v>6.2338514538817997E-3</v>
      </c>
      <c r="J30" s="142">
        <v>6.24460786327595E-3</v>
      </c>
    </row>
    <row r="31" spans="1:10" s="125" customFormat="1">
      <c r="A31" s="130" t="s">
        <v>1644</v>
      </c>
      <c r="B31" s="141">
        <v>71</v>
      </c>
      <c r="C31" s="142">
        <v>5.4531490015361003E-3</v>
      </c>
      <c r="D31" s="143">
        <v>5.4632194521391196E-3</v>
      </c>
      <c r="E31" s="141">
        <v>78</v>
      </c>
      <c r="F31" s="142">
        <v>6.8643844055267097E-3</v>
      </c>
      <c r="G31" s="143">
        <v>6.8752754517408601E-3</v>
      </c>
      <c r="H31" s="141">
        <v>149</v>
      </c>
      <c r="I31" s="144">
        <v>6.11081491202887E-3</v>
      </c>
      <c r="J31" s="142">
        <v>6.1213590238691903E-3</v>
      </c>
    </row>
    <row r="32" spans="1:10" s="125" customFormat="1">
      <c r="A32" s="130" t="s">
        <v>1643</v>
      </c>
      <c r="B32" s="141">
        <v>92</v>
      </c>
      <c r="C32" s="142">
        <v>7.0660522273425499E-3</v>
      </c>
      <c r="D32" s="143">
        <v>7.0791012619267502E-3</v>
      </c>
      <c r="E32" s="141">
        <v>50</v>
      </c>
      <c r="F32" s="142">
        <v>4.4002464137991703E-3</v>
      </c>
      <c r="G32" s="143">
        <v>4.4072278536800404E-3</v>
      </c>
      <c r="H32" s="141">
        <v>142</v>
      </c>
      <c r="I32" s="144">
        <v>5.82372964770537E-3</v>
      </c>
      <c r="J32" s="142">
        <v>5.8337783985867499E-3</v>
      </c>
    </row>
    <row r="33" spans="1:10" s="125" customFormat="1" ht="20.45">
      <c r="A33" s="130" t="s">
        <v>1646</v>
      </c>
      <c r="B33" s="141">
        <v>102</v>
      </c>
      <c r="C33" s="142">
        <v>7.8341013824884797E-3</v>
      </c>
      <c r="D33" s="143">
        <v>7.8485687903970501E-3</v>
      </c>
      <c r="E33" s="141">
        <v>30</v>
      </c>
      <c r="F33" s="142">
        <v>2.6401478482794998E-3</v>
      </c>
      <c r="G33" s="143">
        <v>2.6443367122080202E-3</v>
      </c>
      <c r="H33" s="141">
        <v>132</v>
      </c>
      <c r="I33" s="144">
        <v>5.4136078415289298E-3</v>
      </c>
      <c r="J33" s="142">
        <v>5.4229489338975404E-3</v>
      </c>
    </row>
    <row r="34" spans="1:10" s="125" customFormat="1" ht="20.45">
      <c r="A34" s="130" t="s">
        <v>1647</v>
      </c>
      <c r="B34" s="141">
        <v>85</v>
      </c>
      <c r="C34" s="142">
        <v>6.5284178187404E-3</v>
      </c>
      <c r="D34" s="143">
        <v>6.5404739919975403E-3</v>
      </c>
      <c r="E34" s="141">
        <v>36</v>
      </c>
      <c r="F34" s="142">
        <v>3.1681774179354001E-3</v>
      </c>
      <c r="G34" s="143">
        <v>3.1732040546496301E-3</v>
      </c>
      <c r="H34" s="141">
        <v>121</v>
      </c>
      <c r="I34" s="144">
        <v>4.9624738547348604E-3</v>
      </c>
      <c r="J34" s="142">
        <v>4.9710365227394098E-3</v>
      </c>
    </row>
    <row r="35" spans="1:10" s="125" customFormat="1">
      <c r="A35" s="130" t="s">
        <v>1649</v>
      </c>
      <c r="B35" s="141">
        <v>85</v>
      </c>
      <c r="C35" s="142">
        <v>6.5284178187404E-3</v>
      </c>
      <c r="D35" s="143">
        <v>6.5404739919975403E-3</v>
      </c>
      <c r="E35" s="141">
        <v>35</v>
      </c>
      <c r="F35" s="142">
        <v>3.0801724896594202E-3</v>
      </c>
      <c r="G35" s="143">
        <v>3.0850594975760301E-3</v>
      </c>
      <c r="H35" s="141">
        <v>120</v>
      </c>
      <c r="I35" s="144">
        <v>4.9214616741172102E-3</v>
      </c>
      <c r="J35" s="142">
        <v>4.9299535762704896E-3</v>
      </c>
    </row>
    <row r="36" spans="1:10" s="125" customFormat="1" ht="20.45">
      <c r="A36" s="130" t="s">
        <v>1653</v>
      </c>
      <c r="B36" s="141">
        <v>100</v>
      </c>
      <c r="C36" s="142">
        <v>7.6804915514592899E-3</v>
      </c>
      <c r="D36" s="143">
        <v>7.6946752847029901E-3</v>
      </c>
      <c r="E36" s="141">
        <v>15</v>
      </c>
      <c r="F36" s="142">
        <v>1.3200739241397499E-3</v>
      </c>
      <c r="G36" s="143">
        <v>1.3221683561040101E-3</v>
      </c>
      <c r="H36" s="141">
        <v>115</v>
      </c>
      <c r="I36" s="144">
        <v>4.7164007710290001E-3</v>
      </c>
      <c r="J36" s="142">
        <v>4.7245388439258896E-3</v>
      </c>
    </row>
    <row r="37" spans="1:10" s="125" customFormat="1" ht="20.45">
      <c r="A37" s="130" t="s">
        <v>1648</v>
      </c>
      <c r="B37" s="141">
        <v>68</v>
      </c>
      <c r="C37" s="142">
        <v>5.2227342549923204E-3</v>
      </c>
      <c r="D37" s="143">
        <v>5.2323791935980296E-3</v>
      </c>
      <c r="E37" s="141">
        <v>35</v>
      </c>
      <c r="F37" s="142">
        <v>3.0801724896594202E-3</v>
      </c>
      <c r="G37" s="143">
        <v>3.0850594975760301E-3</v>
      </c>
      <c r="H37" s="141">
        <v>103</v>
      </c>
      <c r="I37" s="144">
        <v>4.2242546036172701E-3</v>
      </c>
      <c r="J37" s="142">
        <v>4.2315434862988397E-3</v>
      </c>
    </row>
    <row r="38" spans="1:10" s="125" customFormat="1" ht="20.45">
      <c r="A38" s="130" t="s">
        <v>1651</v>
      </c>
      <c r="B38" s="141">
        <v>60</v>
      </c>
      <c r="C38" s="142">
        <v>4.6082949308755804E-3</v>
      </c>
      <c r="D38" s="143">
        <v>4.6168051708217897E-3</v>
      </c>
      <c r="E38" s="141">
        <v>34</v>
      </c>
      <c r="F38" s="142">
        <v>2.9921675613834402E-3</v>
      </c>
      <c r="G38" s="143">
        <v>2.9969149405024201E-3</v>
      </c>
      <c r="H38" s="141">
        <v>94</v>
      </c>
      <c r="I38" s="144">
        <v>3.8551449780584801E-3</v>
      </c>
      <c r="J38" s="142">
        <v>3.8617969680785499E-3</v>
      </c>
    </row>
    <row r="39" spans="1:10" s="125" customFormat="1" ht="20.45">
      <c r="A39" s="130" t="s">
        <v>1654</v>
      </c>
      <c r="B39" s="141">
        <v>53</v>
      </c>
      <c r="C39" s="142">
        <v>4.0706605222734296E-3</v>
      </c>
      <c r="D39" s="143">
        <v>4.0781779008925798E-3</v>
      </c>
      <c r="E39" s="141">
        <v>39</v>
      </c>
      <c r="F39" s="142">
        <v>3.4321922027633501E-3</v>
      </c>
      <c r="G39" s="143">
        <v>3.4376377258704301E-3</v>
      </c>
      <c r="H39" s="141">
        <v>92</v>
      </c>
      <c r="I39" s="144">
        <v>3.7731206168232002E-3</v>
      </c>
      <c r="J39" s="142">
        <v>3.7796310751407099E-3</v>
      </c>
    </row>
    <row r="40" spans="1:10" s="125" customFormat="1" ht="20.45">
      <c r="A40" s="130" t="s">
        <v>1652</v>
      </c>
      <c r="B40" s="141">
        <v>21</v>
      </c>
      <c r="C40" s="142">
        <v>1.6129032258064501E-3</v>
      </c>
      <c r="D40" s="143">
        <v>1.61588180978763E-3</v>
      </c>
      <c r="E40" s="141">
        <v>69</v>
      </c>
      <c r="F40" s="142">
        <v>6.0723400510428599E-3</v>
      </c>
      <c r="G40" s="143">
        <v>6.0819744380784498E-3</v>
      </c>
      <c r="H40" s="141">
        <v>90</v>
      </c>
      <c r="I40" s="144">
        <v>3.6910962555879098E-3</v>
      </c>
      <c r="J40" s="142">
        <v>3.69746518220287E-3</v>
      </c>
    </row>
    <row r="41" spans="1:10" s="125" customFormat="1">
      <c r="A41" s="130" t="s">
        <v>1671</v>
      </c>
      <c r="B41" s="141">
        <v>16</v>
      </c>
      <c r="C41" s="142">
        <v>1.22887864823349E-3</v>
      </c>
      <c r="D41" s="143">
        <v>1.23114804555248E-3</v>
      </c>
      <c r="E41" s="141">
        <v>72</v>
      </c>
      <c r="F41" s="142">
        <v>6.3363548358708098E-3</v>
      </c>
      <c r="G41" s="143">
        <v>6.3464081092992498E-3</v>
      </c>
      <c r="H41" s="141">
        <v>88</v>
      </c>
      <c r="I41" s="144">
        <v>3.6090718943526199E-3</v>
      </c>
      <c r="J41" s="142">
        <v>3.6152992892650301E-3</v>
      </c>
    </row>
    <row r="42" spans="1:10" s="125" customFormat="1">
      <c r="A42" s="130" t="s">
        <v>1656</v>
      </c>
      <c r="B42" s="141">
        <v>49</v>
      </c>
      <c r="C42" s="142">
        <v>3.7634408602150501E-3</v>
      </c>
      <c r="D42" s="143">
        <v>3.7703908895044599E-3</v>
      </c>
      <c r="E42" s="141">
        <v>37</v>
      </c>
      <c r="F42" s="142">
        <v>3.2561823462113901E-3</v>
      </c>
      <c r="G42" s="143">
        <v>3.2613486117232301E-3</v>
      </c>
      <c r="H42" s="141">
        <v>86</v>
      </c>
      <c r="I42" s="144">
        <v>3.5270475331173399E-3</v>
      </c>
      <c r="J42" s="142">
        <v>3.5331333963271802E-3</v>
      </c>
    </row>
    <row r="43" spans="1:10" s="125" customFormat="1" ht="20.45">
      <c r="A43" s="130" t="s">
        <v>1650</v>
      </c>
      <c r="B43" s="141">
        <v>77</v>
      </c>
      <c r="C43" s="142">
        <v>5.91397849462366E-3</v>
      </c>
      <c r="D43" s="143">
        <v>5.9248999692213004E-3</v>
      </c>
      <c r="E43" s="141">
        <v>8</v>
      </c>
      <c r="F43" s="142">
        <v>7.0403942620786799E-4</v>
      </c>
      <c r="G43" s="143">
        <v>7.0515645658880601E-4</v>
      </c>
      <c r="H43" s="141">
        <v>85</v>
      </c>
      <c r="I43" s="144">
        <v>3.4860353524996902E-3</v>
      </c>
      <c r="J43" s="142">
        <v>3.49205044985826E-3</v>
      </c>
    </row>
    <row r="44" spans="1:10" s="125" customFormat="1" ht="20.45">
      <c r="A44" s="130" t="s">
        <v>1657</v>
      </c>
      <c r="B44" s="141">
        <v>49</v>
      </c>
      <c r="C44" s="142">
        <v>3.7634408602150501E-3</v>
      </c>
      <c r="D44" s="143">
        <v>3.7703908895044599E-3</v>
      </c>
      <c r="E44" s="141">
        <v>36</v>
      </c>
      <c r="F44" s="142">
        <v>3.1681774179354001E-3</v>
      </c>
      <c r="G44" s="143">
        <v>3.1732040546496301E-3</v>
      </c>
      <c r="H44" s="141">
        <v>85</v>
      </c>
      <c r="I44" s="144">
        <v>3.4860353524996902E-3</v>
      </c>
      <c r="J44" s="142">
        <v>3.49205044985826E-3</v>
      </c>
    </row>
    <row r="45" spans="1:10" s="125" customFormat="1">
      <c r="A45" s="130" t="s">
        <v>1665</v>
      </c>
      <c r="B45" s="141">
        <v>14</v>
      </c>
      <c r="C45" s="142">
        <v>1.0752688172043E-3</v>
      </c>
      <c r="D45" s="143">
        <v>1.07725453985842E-3</v>
      </c>
      <c r="E45" s="141">
        <v>69</v>
      </c>
      <c r="F45" s="142">
        <v>6.0723400510428599E-3</v>
      </c>
      <c r="G45" s="143">
        <v>6.0819744380784498E-3</v>
      </c>
      <c r="H45" s="141">
        <v>83</v>
      </c>
      <c r="I45" s="144">
        <v>3.4040109912644098E-3</v>
      </c>
      <c r="J45" s="142">
        <v>3.4098845569204201E-3</v>
      </c>
    </row>
    <row r="46" spans="1:10" s="125" customFormat="1">
      <c r="A46" s="130" t="s">
        <v>1663</v>
      </c>
      <c r="B46" s="141">
        <v>56</v>
      </c>
      <c r="C46" s="142">
        <v>4.3010752688172E-3</v>
      </c>
      <c r="D46" s="143">
        <v>4.3090181594336698E-3</v>
      </c>
      <c r="E46" s="141">
        <v>25</v>
      </c>
      <c r="F46" s="142">
        <v>2.2001232068995899E-3</v>
      </c>
      <c r="G46" s="143">
        <v>2.2036139268400202E-3</v>
      </c>
      <c r="H46" s="141">
        <v>81</v>
      </c>
      <c r="I46" s="144">
        <v>3.3219866300291199E-3</v>
      </c>
      <c r="J46" s="142">
        <v>3.3277186639825802E-3</v>
      </c>
    </row>
    <row r="47" spans="1:10" s="125" customFormat="1" ht="20.45">
      <c r="A47" s="130" t="s">
        <v>1655</v>
      </c>
      <c r="B47" s="141">
        <v>15</v>
      </c>
      <c r="C47" s="142">
        <v>1.1520737327188901E-3</v>
      </c>
      <c r="D47" s="143">
        <v>1.15420129270545E-3</v>
      </c>
      <c r="E47" s="141">
        <v>61</v>
      </c>
      <c r="F47" s="142">
        <v>5.3683006248349896E-3</v>
      </c>
      <c r="G47" s="143">
        <v>5.3768179814896403E-3</v>
      </c>
      <c r="H47" s="141">
        <v>76</v>
      </c>
      <c r="I47" s="144">
        <v>3.1169257269408998E-3</v>
      </c>
      <c r="J47" s="142">
        <v>3.1223039316379802E-3</v>
      </c>
    </row>
    <row r="48" spans="1:10" s="125" customFormat="1">
      <c r="A48" s="130" t="s">
        <v>1669</v>
      </c>
      <c r="B48" s="141">
        <v>43</v>
      </c>
      <c r="C48" s="142">
        <v>3.3026113671274998E-3</v>
      </c>
      <c r="D48" s="143">
        <v>3.3087103724222799E-3</v>
      </c>
      <c r="E48" s="141">
        <v>27</v>
      </c>
      <c r="F48" s="142">
        <v>2.3761330634515499E-3</v>
      </c>
      <c r="G48" s="143">
        <v>2.3799030409872202E-3</v>
      </c>
      <c r="H48" s="141">
        <v>70</v>
      </c>
      <c r="I48" s="144">
        <v>2.87085264323504E-3</v>
      </c>
      <c r="J48" s="142">
        <v>2.87580625282445E-3</v>
      </c>
    </row>
    <row r="49" spans="1:10" s="125" customFormat="1">
      <c r="A49" s="130" t="s">
        <v>1672</v>
      </c>
      <c r="B49" s="141">
        <v>41</v>
      </c>
      <c r="C49" s="142">
        <v>3.1490015360983101E-3</v>
      </c>
      <c r="D49" s="143">
        <v>3.15481686672822E-3</v>
      </c>
      <c r="E49" s="141">
        <v>24</v>
      </c>
      <c r="F49" s="142">
        <v>2.1121182786236E-3</v>
      </c>
      <c r="G49" s="143">
        <v>2.1154693697664202E-3</v>
      </c>
      <c r="H49" s="141">
        <v>65</v>
      </c>
      <c r="I49" s="144">
        <v>2.66579174014682E-3</v>
      </c>
      <c r="J49" s="142">
        <v>2.67039152047985E-3</v>
      </c>
    </row>
    <row r="50" spans="1:10" s="125" customFormat="1">
      <c r="A50" s="130" t="s">
        <v>1660</v>
      </c>
      <c r="B50" s="141">
        <v>50</v>
      </c>
      <c r="C50" s="142">
        <v>3.8402457757296502E-3</v>
      </c>
      <c r="D50" s="143">
        <v>3.8473376423514899E-3</v>
      </c>
      <c r="E50" s="141">
        <v>13</v>
      </c>
      <c r="F50" s="142">
        <v>1.1440640675877899E-3</v>
      </c>
      <c r="G50" s="143">
        <v>1.1458792419568101E-3</v>
      </c>
      <c r="H50" s="141">
        <v>63</v>
      </c>
      <c r="I50" s="144">
        <v>2.58376737891154E-3</v>
      </c>
      <c r="J50" s="142">
        <v>2.5882256275420101E-3</v>
      </c>
    </row>
    <row r="51" spans="1:10" s="125" customFormat="1">
      <c r="A51" s="130" t="s">
        <v>1662</v>
      </c>
      <c r="B51" s="141">
        <v>53</v>
      </c>
      <c r="C51" s="142">
        <v>4.0706605222734296E-3</v>
      </c>
      <c r="D51" s="143">
        <v>4.0781779008925798E-3</v>
      </c>
      <c r="E51" s="141">
        <v>10</v>
      </c>
      <c r="F51" s="142">
        <v>8.8004928275983501E-4</v>
      </c>
      <c r="G51" s="143">
        <v>8.8144557073600697E-4</v>
      </c>
      <c r="H51" s="141">
        <v>63</v>
      </c>
      <c r="I51" s="144">
        <v>2.58376737891154E-3</v>
      </c>
      <c r="J51" s="142">
        <v>2.5882256275420101E-3</v>
      </c>
    </row>
    <row r="52" spans="1:10" s="125" customFormat="1" ht="20.45">
      <c r="A52" s="130" t="s">
        <v>1673</v>
      </c>
      <c r="B52" s="141">
        <v>15</v>
      </c>
      <c r="C52" s="142">
        <v>1.1520737327188901E-3</v>
      </c>
      <c r="D52" s="143">
        <v>1.15420129270545E-3</v>
      </c>
      <c r="E52" s="141">
        <v>45</v>
      </c>
      <c r="F52" s="142">
        <v>3.9602217724192604E-3</v>
      </c>
      <c r="G52" s="143">
        <v>3.96650506831203E-3</v>
      </c>
      <c r="H52" s="141">
        <v>60</v>
      </c>
      <c r="I52" s="144">
        <v>2.4607308370586099E-3</v>
      </c>
      <c r="J52" s="142">
        <v>2.46497678813525E-3</v>
      </c>
    </row>
    <row r="53" spans="1:10" s="125" customFormat="1" ht="20.45">
      <c r="A53" s="130" t="s">
        <v>1667</v>
      </c>
      <c r="B53" s="141">
        <v>34</v>
      </c>
      <c r="C53" s="142">
        <v>2.6113671274961602E-3</v>
      </c>
      <c r="D53" s="143">
        <v>2.61618959679902E-3</v>
      </c>
      <c r="E53" s="141">
        <v>24</v>
      </c>
      <c r="F53" s="142">
        <v>2.1121182786236E-3</v>
      </c>
      <c r="G53" s="143">
        <v>2.1154693697664202E-3</v>
      </c>
      <c r="H53" s="141">
        <v>58</v>
      </c>
      <c r="I53" s="144">
        <v>2.3787064758233199E-3</v>
      </c>
      <c r="J53" s="142">
        <v>2.3828108951974001E-3</v>
      </c>
    </row>
    <row r="54" spans="1:10" s="125" customFormat="1" ht="20.45">
      <c r="A54" s="130" t="s">
        <v>1664</v>
      </c>
      <c r="B54" s="141">
        <v>51</v>
      </c>
      <c r="C54" s="142">
        <v>3.9170506912442398E-3</v>
      </c>
      <c r="D54" s="143">
        <v>3.9242843951985198E-3</v>
      </c>
      <c r="E54" s="141">
        <v>5</v>
      </c>
      <c r="F54" s="142">
        <v>4.4002464137991702E-4</v>
      </c>
      <c r="G54" s="143">
        <v>4.4072278536800397E-4</v>
      </c>
      <c r="H54" s="141">
        <v>56</v>
      </c>
      <c r="I54" s="144">
        <v>2.29668211458803E-3</v>
      </c>
      <c r="J54" s="142">
        <v>2.3006450022595602E-3</v>
      </c>
    </row>
    <row r="55" spans="1:10" s="125" customFormat="1">
      <c r="A55" s="130" t="s">
        <v>1659</v>
      </c>
      <c r="B55" s="141">
        <v>12</v>
      </c>
      <c r="C55" s="142">
        <v>9.2165898617511499E-4</v>
      </c>
      <c r="D55" s="143">
        <v>9.2336103416435801E-4</v>
      </c>
      <c r="E55" s="141">
        <v>42</v>
      </c>
      <c r="F55" s="142">
        <v>3.69620698759131E-3</v>
      </c>
      <c r="G55" s="143">
        <v>3.70207139709123E-3</v>
      </c>
      <c r="H55" s="141">
        <v>54</v>
      </c>
      <c r="I55" s="144">
        <v>2.2146577533527501E-3</v>
      </c>
      <c r="J55" s="142">
        <v>2.2184791093217198E-3</v>
      </c>
    </row>
    <row r="56" spans="1:10" s="125" customFormat="1">
      <c r="A56" s="130" t="s">
        <v>1666</v>
      </c>
      <c r="B56" s="141">
        <v>19</v>
      </c>
      <c r="C56" s="142">
        <v>1.4592933947772701E-3</v>
      </c>
      <c r="D56" s="143">
        <v>1.46198830409357E-3</v>
      </c>
      <c r="E56" s="141">
        <v>35</v>
      </c>
      <c r="F56" s="142">
        <v>3.0801724896594202E-3</v>
      </c>
      <c r="G56" s="143">
        <v>3.0850594975760301E-3</v>
      </c>
      <c r="H56" s="141">
        <v>54</v>
      </c>
      <c r="I56" s="144">
        <v>2.2146577533527501E-3</v>
      </c>
      <c r="J56" s="142">
        <v>2.2184791093217198E-3</v>
      </c>
    </row>
    <row r="57" spans="1:10" s="125" customFormat="1" ht="20.45">
      <c r="A57" s="130" t="s">
        <v>1676</v>
      </c>
      <c r="B57" s="141">
        <v>38</v>
      </c>
      <c r="C57" s="142">
        <v>2.9185867895545302E-3</v>
      </c>
      <c r="D57" s="143">
        <v>2.92397660818713E-3</v>
      </c>
      <c r="E57" s="141">
        <v>13</v>
      </c>
      <c r="F57" s="142">
        <v>1.1440640675877899E-3</v>
      </c>
      <c r="G57" s="143">
        <v>1.1458792419568101E-3</v>
      </c>
      <c r="H57" s="141">
        <v>51</v>
      </c>
      <c r="I57" s="144">
        <v>2.0916212114998199E-3</v>
      </c>
      <c r="J57" s="142">
        <v>2.0952302699149602E-3</v>
      </c>
    </row>
    <row r="58" spans="1:10" s="125" customFormat="1">
      <c r="A58" s="130" t="s">
        <v>1675</v>
      </c>
      <c r="B58" s="141">
        <v>10</v>
      </c>
      <c r="C58" s="142">
        <v>7.6804915514592901E-4</v>
      </c>
      <c r="D58" s="143">
        <v>7.6946752847029901E-4</v>
      </c>
      <c r="E58" s="141">
        <v>40</v>
      </c>
      <c r="F58" s="142">
        <v>3.5201971310393401E-3</v>
      </c>
      <c r="G58" s="143">
        <v>3.5257822829440301E-3</v>
      </c>
      <c r="H58" s="141">
        <v>50</v>
      </c>
      <c r="I58" s="144">
        <v>2.0506090308821702E-3</v>
      </c>
      <c r="J58" s="142">
        <v>2.05414732344604E-3</v>
      </c>
    </row>
    <row r="59" spans="1:10" s="125" customFormat="1" ht="20.45">
      <c r="A59" s="130" t="s">
        <v>1695</v>
      </c>
      <c r="B59" s="141">
        <v>31</v>
      </c>
      <c r="C59" s="142">
        <v>2.3809523809523799E-3</v>
      </c>
      <c r="D59" s="143">
        <v>2.3853493382579301E-3</v>
      </c>
      <c r="E59" s="141">
        <v>17</v>
      </c>
      <c r="F59" s="142">
        <v>1.4960837806917201E-3</v>
      </c>
      <c r="G59" s="143">
        <v>1.4984574702512101E-3</v>
      </c>
      <c r="H59" s="141">
        <v>48</v>
      </c>
      <c r="I59" s="144">
        <v>1.9685846696468898E-3</v>
      </c>
      <c r="J59" s="142">
        <v>1.9719814305082001E-3</v>
      </c>
    </row>
    <row r="60" spans="1:10" s="125" customFormat="1" ht="20.45">
      <c r="A60" s="130" t="s">
        <v>1674</v>
      </c>
      <c r="B60" s="141">
        <v>39</v>
      </c>
      <c r="C60" s="142">
        <v>2.9953917050691199E-3</v>
      </c>
      <c r="D60" s="143">
        <v>3.00092336103416E-3</v>
      </c>
      <c r="E60" s="141">
        <v>8</v>
      </c>
      <c r="F60" s="142">
        <v>7.0403942620786799E-4</v>
      </c>
      <c r="G60" s="143">
        <v>7.0515645658880601E-4</v>
      </c>
      <c r="H60" s="141">
        <v>47</v>
      </c>
      <c r="I60" s="144">
        <v>1.9275724890292401E-3</v>
      </c>
      <c r="J60" s="142">
        <v>1.9308984840392799E-3</v>
      </c>
    </row>
    <row r="61" spans="1:10" s="125" customFormat="1">
      <c r="A61" s="130" t="s">
        <v>1684</v>
      </c>
      <c r="B61" s="141">
        <v>21</v>
      </c>
      <c r="C61" s="142">
        <v>1.6129032258064501E-3</v>
      </c>
      <c r="D61" s="143">
        <v>1.61588180978763E-3</v>
      </c>
      <c r="E61" s="141">
        <v>26</v>
      </c>
      <c r="F61" s="142">
        <v>2.2881281351755699E-3</v>
      </c>
      <c r="G61" s="143">
        <v>2.2917584839136202E-3</v>
      </c>
      <c r="H61" s="141">
        <v>47</v>
      </c>
      <c r="I61" s="144">
        <v>1.9275724890292401E-3</v>
      </c>
      <c r="J61" s="142">
        <v>1.9308984840392799E-3</v>
      </c>
    </row>
    <row r="62" spans="1:10" s="125" customFormat="1">
      <c r="A62" s="130" t="s">
        <v>1687</v>
      </c>
      <c r="B62" s="141">
        <v>39</v>
      </c>
      <c r="C62" s="142">
        <v>2.9953917050691199E-3</v>
      </c>
      <c r="D62" s="143">
        <v>3.00092336103416E-3</v>
      </c>
      <c r="E62" s="141">
        <v>7</v>
      </c>
      <c r="F62" s="142">
        <v>6.1603449793188399E-4</v>
      </c>
      <c r="G62" s="143">
        <v>6.1701189951520504E-4</v>
      </c>
      <c r="H62" s="141">
        <v>46</v>
      </c>
      <c r="I62" s="144">
        <v>1.8865603084116001E-3</v>
      </c>
      <c r="J62" s="142">
        <v>1.88981553757035E-3</v>
      </c>
    </row>
    <row r="63" spans="1:10" s="125" customFormat="1" ht="20.45">
      <c r="A63" s="130" t="s">
        <v>1668</v>
      </c>
      <c r="B63" s="141">
        <v>6</v>
      </c>
      <c r="C63" s="142">
        <v>4.6082949308755798E-4</v>
      </c>
      <c r="D63" s="143">
        <v>4.6168051708217901E-4</v>
      </c>
      <c r="E63" s="141">
        <v>40</v>
      </c>
      <c r="F63" s="142">
        <v>3.5201971310393401E-3</v>
      </c>
      <c r="G63" s="143">
        <v>3.5257822829440301E-3</v>
      </c>
      <c r="H63" s="141">
        <v>46</v>
      </c>
      <c r="I63" s="144">
        <v>1.8865603084116001E-3</v>
      </c>
      <c r="J63" s="142">
        <v>1.88981553757035E-3</v>
      </c>
    </row>
    <row r="64" spans="1:10" s="125" customFormat="1" ht="20.45">
      <c r="A64" s="130" t="s">
        <v>1661</v>
      </c>
      <c r="B64" s="141">
        <v>39</v>
      </c>
      <c r="C64" s="142">
        <v>2.9953917050691199E-3</v>
      </c>
      <c r="D64" s="143">
        <v>3.00092336103416E-3</v>
      </c>
      <c r="E64" s="141">
        <v>5</v>
      </c>
      <c r="F64" s="142">
        <v>4.4002464137991702E-4</v>
      </c>
      <c r="G64" s="143">
        <v>4.4072278536800397E-4</v>
      </c>
      <c r="H64" s="141">
        <v>44</v>
      </c>
      <c r="I64" s="144">
        <v>1.8045359471763099E-3</v>
      </c>
      <c r="J64" s="142">
        <v>1.8076496446325101E-3</v>
      </c>
    </row>
    <row r="65" spans="1:10" s="125" customFormat="1" ht="20.45">
      <c r="A65" s="130" t="s">
        <v>1681</v>
      </c>
      <c r="B65" s="141">
        <v>38</v>
      </c>
      <c r="C65" s="142">
        <v>2.9185867895545302E-3</v>
      </c>
      <c r="D65" s="143">
        <v>2.92397660818713E-3</v>
      </c>
      <c r="E65" s="141">
        <v>5</v>
      </c>
      <c r="F65" s="142">
        <v>4.4002464137991702E-4</v>
      </c>
      <c r="G65" s="143">
        <v>4.4072278536800397E-4</v>
      </c>
      <c r="H65" s="141">
        <v>43</v>
      </c>
      <c r="I65" s="144">
        <v>1.76352376655867E-3</v>
      </c>
      <c r="J65" s="142">
        <v>1.7665666981635901E-3</v>
      </c>
    </row>
    <row r="66" spans="1:10" s="125" customFormat="1">
      <c r="A66" s="130" t="s">
        <v>1698</v>
      </c>
      <c r="B66" s="141">
        <v>31</v>
      </c>
      <c r="C66" s="142">
        <v>2.3809523809523799E-3</v>
      </c>
      <c r="D66" s="143">
        <v>2.3853493382579301E-3</v>
      </c>
      <c r="E66" s="141">
        <v>11</v>
      </c>
      <c r="F66" s="142">
        <v>9.6805421103581804E-4</v>
      </c>
      <c r="G66" s="143">
        <v>9.6959012780960805E-4</v>
      </c>
      <c r="H66" s="141">
        <v>42</v>
      </c>
      <c r="I66" s="144">
        <v>1.72251158594102E-3</v>
      </c>
      <c r="J66" s="142">
        <v>1.7254837516946699E-3</v>
      </c>
    </row>
    <row r="67" spans="1:10" s="125" customFormat="1">
      <c r="A67" s="130" t="s">
        <v>1696</v>
      </c>
      <c r="B67" s="141">
        <v>36</v>
      </c>
      <c r="C67" s="142">
        <v>2.76497695852535E-3</v>
      </c>
      <c r="D67" s="143">
        <v>2.77008310249307E-3</v>
      </c>
      <c r="E67" s="141">
        <v>6</v>
      </c>
      <c r="F67" s="142">
        <v>5.2802956965590096E-4</v>
      </c>
      <c r="G67" s="143">
        <v>5.2886734244160397E-4</v>
      </c>
      <c r="H67" s="141">
        <v>42</v>
      </c>
      <c r="I67" s="144">
        <v>1.72251158594102E-3</v>
      </c>
      <c r="J67" s="142">
        <v>1.7254837516946699E-3</v>
      </c>
    </row>
    <row r="68" spans="1:10" s="125" customFormat="1" ht="20.45">
      <c r="A68" s="130" t="s">
        <v>1682</v>
      </c>
      <c r="B68" s="141">
        <v>15</v>
      </c>
      <c r="C68" s="142">
        <v>1.1520737327188901E-3</v>
      </c>
      <c r="D68" s="143">
        <v>1.15420129270545E-3</v>
      </c>
      <c r="E68" s="141">
        <v>27</v>
      </c>
      <c r="F68" s="142">
        <v>2.3761330634515499E-3</v>
      </c>
      <c r="G68" s="143">
        <v>2.3799030409872202E-3</v>
      </c>
      <c r="H68" s="141">
        <v>42</v>
      </c>
      <c r="I68" s="144">
        <v>1.72251158594102E-3</v>
      </c>
      <c r="J68" s="142">
        <v>1.7254837516946699E-3</v>
      </c>
    </row>
    <row r="69" spans="1:10" s="125" customFormat="1" ht="20.45">
      <c r="A69" s="130" t="s">
        <v>1670</v>
      </c>
      <c r="B69" s="141">
        <v>20</v>
      </c>
      <c r="C69" s="142">
        <v>1.53609831029186E-3</v>
      </c>
      <c r="D69" s="143">
        <v>1.5389350569406E-3</v>
      </c>
      <c r="E69" s="141">
        <v>20</v>
      </c>
      <c r="F69" s="142">
        <v>1.76009856551967E-3</v>
      </c>
      <c r="G69" s="143">
        <v>1.76289114147201E-3</v>
      </c>
      <c r="H69" s="141">
        <v>40</v>
      </c>
      <c r="I69" s="144">
        <v>1.6404872247057401E-3</v>
      </c>
      <c r="J69" s="142">
        <v>1.64331785875683E-3</v>
      </c>
    </row>
    <row r="70" spans="1:10" s="125" customFormat="1">
      <c r="A70" s="130" t="s">
        <v>1683</v>
      </c>
      <c r="B70" s="141">
        <v>29</v>
      </c>
      <c r="C70" s="142">
        <v>2.2273425499232001E-3</v>
      </c>
      <c r="D70" s="143">
        <v>2.2314558325638701E-3</v>
      </c>
      <c r="E70" s="141">
        <v>9</v>
      </c>
      <c r="F70" s="142">
        <v>7.9204435448385101E-4</v>
      </c>
      <c r="G70" s="143">
        <v>7.93301013662406E-4</v>
      </c>
      <c r="H70" s="141">
        <v>38</v>
      </c>
      <c r="I70" s="144">
        <v>1.5584628634704499E-3</v>
      </c>
      <c r="J70" s="142">
        <v>1.5611519658189901E-3</v>
      </c>
    </row>
    <row r="71" spans="1:10" s="125" customFormat="1">
      <c r="A71" s="130" t="s">
        <v>1718</v>
      </c>
      <c r="B71" s="141">
        <v>12</v>
      </c>
      <c r="C71" s="142">
        <v>9.2165898617511499E-4</v>
      </c>
      <c r="D71" s="143">
        <v>9.2336103416435801E-4</v>
      </c>
      <c r="E71" s="141">
        <v>26</v>
      </c>
      <c r="F71" s="142">
        <v>2.2881281351755699E-3</v>
      </c>
      <c r="G71" s="143">
        <v>2.2917584839136202E-3</v>
      </c>
      <c r="H71" s="141">
        <v>38</v>
      </c>
      <c r="I71" s="144">
        <v>1.5584628634704499E-3</v>
      </c>
      <c r="J71" s="142">
        <v>1.5611519658189901E-3</v>
      </c>
    </row>
    <row r="72" spans="1:10" s="125" customFormat="1">
      <c r="A72" s="130" t="s">
        <v>1678</v>
      </c>
      <c r="B72" s="141">
        <v>27</v>
      </c>
      <c r="C72" s="142">
        <v>2.0737327188940099E-3</v>
      </c>
      <c r="D72" s="143">
        <v>2.0775623268698101E-3</v>
      </c>
      <c r="E72" s="141">
        <v>9</v>
      </c>
      <c r="F72" s="142">
        <v>7.9204435448385101E-4</v>
      </c>
      <c r="G72" s="143">
        <v>7.93301013662406E-4</v>
      </c>
      <c r="H72" s="141">
        <v>36</v>
      </c>
      <c r="I72" s="144">
        <v>1.47643850223516E-3</v>
      </c>
      <c r="J72" s="142">
        <v>1.47898607288115E-3</v>
      </c>
    </row>
    <row r="73" spans="1:10" s="125" customFormat="1" ht="20.45">
      <c r="A73" s="130" t="s">
        <v>1709</v>
      </c>
      <c r="B73" s="141">
        <v>28</v>
      </c>
      <c r="C73" s="142">
        <v>2.1505376344086E-3</v>
      </c>
      <c r="D73" s="143">
        <v>2.1545090797168401E-3</v>
      </c>
      <c r="E73" s="141">
        <v>7</v>
      </c>
      <c r="F73" s="142">
        <v>6.1603449793188399E-4</v>
      </c>
      <c r="G73" s="143">
        <v>6.1701189951520504E-4</v>
      </c>
      <c r="H73" s="141">
        <v>35</v>
      </c>
      <c r="I73" s="144">
        <v>1.43542632161752E-3</v>
      </c>
      <c r="J73" s="142">
        <v>1.43790312641223E-3</v>
      </c>
    </row>
    <row r="74" spans="1:10" s="125" customFormat="1" ht="20.45">
      <c r="A74" s="130" t="s">
        <v>1721</v>
      </c>
      <c r="B74" s="141">
        <v>27</v>
      </c>
      <c r="C74" s="142">
        <v>2.0737327188940099E-3</v>
      </c>
      <c r="D74" s="143">
        <v>2.0775623268698101E-3</v>
      </c>
      <c r="E74" s="141">
        <v>4</v>
      </c>
      <c r="F74" s="142">
        <v>3.5201971310393399E-4</v>
      </c>
      <c r="G74" s="143">
        <v>3.5257822829440301E-4</v>
      </c>
      <c r="H74" s="141">
        <v>31</v>
      </c>
      <c r="I74" s="144">
        <v>1.2713775991469499E-3</v>
      </c>
      <c r="J74" s="142">
        <v>1.27357134053654E-3</v>
      </c>
    </row>
    <row r="75" spans="1:10" s="125" customFormat="1">
      <c r="A75" s="130" t="s">
        <v>1723</v>
      </c>
      <c r="B75" s="141">
        <v>1</v>
      </c>
      <c r="C75" s="142">
        <v>7.6804915514592907E-5</v>
      </c>
      <c r="D75" s="143">
        <v>7.6946752847029907E-5</v>
      </c>
      <c r="E75" s="141">
        <v>30</v>
      </c>
      <c r="F75" s="142">
        <v>2.6401478482794998E-3</v>
      </c>
      <c r="G75" s="143">
        <v>2.6443367122080202E-3</v>
      </c>
      <c r="H75" s="141">
        <v>31</v>
      </c>
      <c r="I75" s="144">
        <v>1.2713775991469499E-3</v>
      </c>
      <c r="J75" s="142">
        <v>1.27357134053654E-3</v>
      </c>
    </row>
    <row r="76" spans="1:10" s="125" customFormat="1">
      <c r="A76" s="130" t="s">
        <v>1746</v>
      </c>
      <c r="B76" s="141">
        <v>8</v>
      </c>
      <c r="C76" s="142">
        <v>6.1443932411674304E-4</v>
      </c>
      <c r="D76" s="143">
        <v>6.1557402277623904E-4</v>
      </c>
      <c r="E76" s="141">
        <v>22</v>
      </c>
      <c r="F76" s="142">
        <v>1.93610842207164E-3</v>
      </c>
      <c r="G76" s="143">
        <v>1.93918025561922E-3</v>
      </c>
      <c r="H76" s="141">
        <v>30</v>
      </c>
      <c r="I76" s="144">
        <v>1.2303654185292999E-3</v>
      </c>
      <c r="J76" s="142">
        <v>1.23248839406762E-3</v>
      </c>
    </row>
    <row r="77" spans="1:10" s="125" customFormat="1">
      <c r="A77" s="130" t="s">
        <v>1717</v>
      </c>
      <c r="B77" s="141">
        <v>6</v>
      </c>
      <c r="C77" s="142">
        <v>4.6082949308755798E-4</v>
      </c>
      <c r="D77" s="143">
        <v>4.6168051708217901E-4</v>
      </c>
      <c r="E77" s="141">
        <v>24</v>
      </c>
      <c r="F77" s="142">
        <v>2.1121182786236E-3</v>
      </c>
      <c r="G77" s="143">
        <v>2.1154693697664202E-3</v>
      </c>
      <c r="H77" s="141">
        <v>30</v>
      </c>
      <c r="I77" s="144">
        <v>1.2303654185292999E-3</v>
      </c>
      <c r="J77" s="142">
        <v>1.23248839406762E-3</v>
      </c>
    </row>
    <row r="78" spans="1:10" s="125" customFormat="1">
      <c r="A78" s="130" t="s">
        <v>1707</v>
      </c>
      <c r="B78" s="141">
        <v>7</v>
      </c>
      <c r="C78" s="142">
        <v>5.3763440860215097E-4</v>
      </c>
      <c r="D78" s="143">
        <v>5.3862726992920905E-4</v>
      </c>
      <c r="E78" s="141">
        <v>22</v>
      </c>
      <c r="F78" s="142">
        <v>1.93610842207164E-3</v>
      </c>
      <c r="G78" s="143">
        <v>1.93918025561922E-3</v>
      </c>
      <c r="H78" s="141">
        <v>29</v>
      </c>
      <c r="I78" s="144">
        <v>1.18935323791166E-3</v>
      </c>
      <c r="J78" s="142">
        <v>1.1914054475987001E-3</v>
      </c>
    </row>
    <row r="79" spans="1:10" s="125" customFormat="1">
      <c r="A79" s="130" t="s">
        <v>1704</v>
      </c>
      <c r="B79" s="141">
        <v>10</v>
      </c>
      <c r="C79" s="142">
        <v>7.6804915514592901E-4</v>
      </c>
      <c r="D79" s="143">
        <v>7.6946752847029901E-4</v>
      </c>
      <c r="E79" s="141">
        <v>18</v>
      </c>
      <c r="F79" s="142">
        <v>1.5840887089677001E-3</v>
      </c>
      <c r="G79" s="143">
        <v>1.5866020273248101E-3</v>
      </c>
      <c r="H79" s="141">
        <v>28</v>
      </c>
      <c r="I79" s="144">
        <v>1.14834105729402E-3</v>
      </c>
      <c r="J79" s="142">
        <v>1.1503225011297801E-3</v>
      </c>
    </row>
    <row r="80" spans="1:10" s="125" customFormat="1">
      <c r="A80" s="130" t="s">
        <v>1689</v>
      </c>
      <c r="B80" s="141">
        <v>6</v>
      </c>
      <c r="C80" s="142">
        <v>4.6082949308755798E-4</v>
      </c>
      <c r="D80" s="143">
        <v>4.6168051708217901E-4</v>
      </c>
      <c r="E80" s="141">
        <v>22</v>
      </c>
      <c r="F80" s="142">
        <v>1.93610842207164E-3</v>
      </c>
      <c r="G80" s="143">
        <v>1.93918025561922E-3</v>
      </c>
      <c r="H80" s="141">
        <v>28</v>
      </c>
      <c r="I80" s="144">
        <v>1.14834105729402E-3</v>
      </c>
      <c r="J80" s="142">
        <v>1.1503225011297801E-3</v>
      </c>
    </row>
    <row r="81" spans="1:10" s="125" customFormat="1">
      <c r="A81" s="130" t="s">
        <v>1761</v>
      </c>
      <c r="B81" s="141">
        <v>14</v>
      </c>
      <c r="C81" s="142">
        <v>1.0752688172043E-3</v>
      </c>
      <c r="D81" s="143">
        <v>1.07725453985842E-3</v>
      </c>
      <c r="E81" s="141">
        <v>14</v>
      </c>
      <c r="F81" s="142">
        <v>1.2320689958637699E-3</v>
      </c>
      <c r="G81" s="143">
        <v>1.2340237990304101E-3</v>
      </c>
      <c r="H81" s="141">
        <v>28</v>
      </c>
      <c r="I81" s="144">
        <v>1.14834105729402E-3</v>
      </c>
      <c r="J81" s="142">
        <v>1.1503225011297801E-3</v>
      </c>
    </row>
    <row r="82" spans="1:10" s="125" customFormat="1" ht="20.45">
      <c r="A82" s="130" t="s">
        <v>1690</v>
      </c>
      <c r="B82" s="141">
        <v>22</v>
      </c>
      <c r="C82" s="142">
        <v>1.68970814132104E-3</v>
      </c>
      <c r="D82" s="143">
        <v>1.69282856263466E-3</v>
      </c>
      <c r="E82" s="141">
        <v>5</v>
      </c>
      <c r="F82" s="142">
        <v>4.4002464137991702E-4</v>
      </c>
      <c r="G82" s="143">
        <v>4.4072278536800397E-4</v>
      </c>
      <c r="H82" s="141">
        <v>27</v>
      </c>
      <c r="I82" s="144">
        <v>1.10732887667637E-3</v>
      </c>
      <c r="J82" s="142">
        <v>1.1092395546608599E-3</v>
      </c>
    </row>
    <row r="83" spans="1:10" s="125" customFormat="1">
      <c r="A83" s="130" t="s">
        <v>1686</v>
      </c>
      <c r="B83" s="141">
        <v>22</v>
      </c>
      <c r="C83" s="142">
        <v>1.68970814132104E-3</v>
      </c>
      <c r="D83" s="143">
        <v>1.69282856263466E-3</v>
      </c>
      <c r="E83" s="141">
        <v>3</v>
      </c>
      <c r="F83" s="142">
        <v>2.6401478482794999E-4</v>
      </c>
      <c r="G83" s="143">
        <v>2.6443367122080198E-4</v>
      </c>
      <c r="H83" s="141">
        <v>25</v>
      </c>
      <c r="I83" s="144">
        <v>1.0253045154410901E-3</v>
      </c>
      <c r="J83" s="142">
        <v>1.02707366172302E-3</v>
      </c>
    </row>
    <row r="84" spans="1:10" s="125" customFormat="1">
      <c r="A84" s="130" t="s">
        <v>1680</v>
      </c>
      <c r="B84" s="141">
        <v>7</v>
      </c>
      <c r="C84" s="142">
        <v>5.3763440860215097E-4</v>
      </c>
      <c r="D84" s="143">
        <v>5.3862726992920905E-4</v>
      </c>
      <c r="E84" s="141">
        <v>18</v>
      </c>
      <c r="F84" s="142">
        <v>1.5840887089677001E-3</v>
      </c>
      <c r="G84" s="143">
        <v>1.5866020273248101E-3</v>
      </c>
      <c r="H84" s="141">
        <v>25</v>
      </c>
      <c r="I84" s="144">
        <v>1.0253045154410901E-3</v>
      </c>
      <c r="J84" s="142">
        <v>1.02707366172302E-3</v>
      </c>
    </row>
    <row r="85" spans="1:10" s="125" customFormat="1">
      <c r="A85" s="130" t="s">
        <v>1685</v>
      </c>
      <c r="B85" s="141">
        <v>14</v>
      </c>
      <c r="C85" s="142">
        <v>1.0752688172043E-3</v>
      </c>
      <c r="D85" s="143">
        <v>1.07725453985842E-3</v>
      </c>
      <c r="E85" s="141">
        <v>11</v>
      </c>
      <c r="F85" s="142">
        <v>9.6805421103581804E-4</v>
      </c>
      <c r="G85" s="143">
        <v>9.6959012780960805E-4</v>
      </c>
      <c r="H85" s="141">
        <v>25</v>
      </c>
      <c r="I85" s="144">
        <v>1.0253045154410901E-3</v>
      </c>
      <c r="J85" s="142">
        <v>1.02707366172302E-3</v>
      </c>
    </row>
    <row r="86" spans="1:10" s="125" customFormat="1">
      <c r="A86" s="130" t="s">
        <v>1703</v>
      </c>
      <c r="B86" s="141">
        <v>19</v>
      </c>
      <c r="C86" s="142">
        <v>1.4592933947772701E-3</v>
      </c>
      <c r="D86" s="143">
        <v>1.46198830409357E-3</v>
      </c>
      <c r="E86" s="141">
        <v>6</v>
      </c>
      <c r="F86" s="142">
        <v>5.2802956965590096E-4</v>
      </c>
      <c r="G86" s="143">
        <v>5.2886734244160397E-4</v>
      </c>
      <c r="H86" s="141">
        <v>25</v>
      </c>
      <c r="I86" s="144">
        <v>1.0253045154410901E-3</v>
      </c>
      <c r="J86" s="142">
        <v>1.02707366172302E-3</v>
      </c>
    </row>
    <row r="87" spans="1:10" s="125" customFormat="1" ht="20.45">
      <c r="A87" s="130" t="s">
        <v>1738</v>
      </c>
      <c r="B87" s="141">
        <v>22</v>
      </c>
      <c r="C87" s="142">
        <v>1.68970814132104E-3</v>
      </c>
      <c r="D87" s="143">
        <v>1.69282856263466E-3</v>
      </c>
      <c r="E87" s="141">
        <v>3</v>
      </c>
      <c r="F87" s="142">
        <v>2.6401478482794999E-4</v>
      </c>
      <c r="G87" s="143">
        <v>2.6443367122080198E-4</v>
      </c>
      <c r="H87" s="141">
        <v>25</v>
      </c>
      <c r="I87" s="144">
        <v>1.0253045154410901E-3</v>
      </c>
      <c r="J87" s="142">
        <v>1.02707366172302E-3</v>
      </c>
    </row>
    <row r="88" spans="1:10" s="125" customFormat="1">
      <c r="A88" s="130" t="s">
        <v>1722</v>
      </c>
      <c r="B88" s="141">
        <v>12</v>
      </c>
      <c r="C88" s="142">
        <v>9.2165898617511499E-4</v>
      </c>
      <c r="D88" s="143">
        <v>9.2336103416435801E-4</v>
      </c>
      <c r="E88" s="141">
        <v>13</v>
      </c>
      <c r="F88" s="142">
        <v>1.1440640675877899E-3</v>
      </c>
      <c r="G88" s="143">
        <v>1.1458792419568101E-3</v>
      </c>
      <c r="H88" s="141">
        <v>25</v>
      </c>
      <c r="I88" s="144">
        <v>1.0253045154410901E-3</v>
      </c>
      <c r="J88" s="142">
        <v>1.02707366172302E-3</v>
      </c>
    </row>
    <row r="89" spans="1:10" s="125" customFormat="1" ht="20.45">
      <c r="A89" s="130" t="s">
        <v>1726</v>
      </c>
      <c r="B89" s="141">
        <v>17</v>
      </c>
      <c r="C89" s="142">
        <v>1.3056835637480801E-3</v>
      </c>
      <c r="D89" s="143">
        <v>1.30809479839951E-3</v>
      </c>
      <c r="E89" s="141">
        <v>6</v>
      </c>
      <c r="F89" s="142">
        <v>5.2802956965590096E-4</v>
      </c>
      <c r="G89" s="143">
        <v>5.2886734244160397E-4</v>
      </c>
      <c r="H89" s="141">
        <v>23</v>
      </c>
      <c r="I89" s="144">
        <v>9.4328015420579896E-4</v>
      </c>
      <c r="J89" s="142">
        <v>9.4490776878517705E-4</v>
      </c>
    </row>
    <row r="90" spans="1:10" s="125" customFormat="1">
      <c r="A90" s="130" t="s">
        <v>1688</v>
      </c>
      <c r="B90" s="141">
        <v>19</v>
      </c>
      <c r="C90" s="142">
        <v>1.4592933947772701E-3</v>
      </c>
      <c r="D90" s="143">
        <v>1.46198830409357E-3</v>
      </c>
      <c r="E90" s="141">
        <v>4</v>
      </c>
      <c r="F90" s="142">
        <v>3.5201971310393399E-4</v>
      </c>
      <c r="G90" s="143">
        <v>3.5257822829440301E-4</v>
      </c>
      <c r="H90" s="141">
        <v>23</v>
      </c>
      <c r="I90" s="144">
        <v>9.4328015420579896E-4</v>
      </c>
      <c r="J90" s="142">
        <v>9.4490776878517705E-4</v>
      </c>
    </row>
    <row r="91" spans="1:10" s="125" customFormat="1">
      <c r="A91" s="130" t="s">
        <v>1692</v>
      </c>
      <c r="B91" s="141">
        <v>4</v>
      </c>
      <c r="C91" s="142">
        <v>3.0721966205837201E-4</v>
      </c>
      <c r="D91" s="143">
        <v>3.0778701138811898E-4</v>
      </c>
      <c r="E91" s="141">
        <v>19</v>
      </c>
      <c r="F91" s="142">
        <v>1.67209363724369E-3</v>
      </c>
      <c r="G91" s="143">
        <v>1.67474658439841E-3</v>
      </c>
      <c r="H91" s="141">
        <v>23</v>
      </c>
      <c r="I91" s="144">
        <v>9.4328015420579896E-4</v>
      </c>
      <c r="J91" s="142">
        <v>9.4490776878517705E-4</v>
      </c>
    </row>
    <row r="92" spans="1:10" s="125" customFormat="1">
      <c r="A92" s="130" t="s">
        <v>1701</v>
      </c>
      <c r="B92" s="141">
        <v>18</v>
      </c>
      <c r="C92" s="142">
        <v>1.38248847926267E-3</v>
      </c>
      <c r="D92" s="143">
        <v>1.38504155124654E-3</v>
      </c>
      <c r="E92" s="141">
        <v>5</v>
      </c>
      <c r="F92" s="142">
        <v>4.4002464137991702E-4</v>
      </c>
      <c r="G92" s="143">
        <v>4.4072278536800397E-4</v>
      </c>
      <c r="H92" s="141">
        <v>23</v>
      </c>
      <c r="I92" s="144">
        <v>9.4328015420579896E-4</v>
      </c>
      <c r="J92" s="142">
        <v>9.4490776878517705E-4</v>
      </c>
    </row>
    <row r="93" spans="1:10" s="125" customFormat="1">
      <c r="A93" s="130" t="s">
        <v>1694</v>
      </c>
      <c r="B93" s="141">
        <v>13</v>
      </c>
      <c r="C93" s="142">
        <v>9.9846390168970792E-4</v>
      </c>
      <c r="D93" s="143">
        <v>1.0003077870113901E-3</v>
      </c>
      <c r="E93" s="141">
        <v>10</v>
      </c>
      <c r="F93" s="142">
        <v>8.8004928275983501E-4</v>
      </c>
      <c r="G93" s="143">
        <v>8.8144557073600697E-4</v>
      </c>
      <c r="H93" s="141">
        <v>23</v>
      </c>
      <c r="I93" s="144">
        <v>9.4328015420579896E-4</v>
      </c>
      <c r="J93" s="142">
        <v>9.4490776878517705E-4</v>
      </c>
    </row>
    <row r="94" spans="1:10" s="125" customFormat="1" ht="20.45">
      <c r="A94" s="130" t="s">
        <v>1679</v>
      </c>
      <c r="B94" s="141">
        <v>3</v>
      </c>
      <c r="C94" s="142">
        <v>2.3041474654377899E-4</v>
      </c>
      <c r="D94" s="143">
        <v>2.3084025854108999E-4</v>
      </c>
      <c r="E94" s="141">
        <v>19</v>
      </c>
      <c r="F94" s="142">
        <v>1.67209363724369E-3</v>
      </c>
      <c r="G94" s="143">
        <v>1.67474658439841E-3</v>
      </c>
      <c r="H94" s="141">
        <v>22</v>
      </c>
      <c r="I94" s="144">
        <v>9.0226797358815595E-4</v>
      </c>
      <c r="J94" s="142">
        <v>9.0382482231625698E-4</v>
      </c>
    </row>
    <row r="95" spans="1:10" s="125" customFormat="1">
      <c r="A95" s="130" t="s">
        <v>1691</v>
      </c>
      <c r="B95" s="141">
        <v>19</v>
      </c>
      <c r="C95" s="142">
        <v>1.4592933947772701E-3</v>
      </c>
      <c r="D95" s="143">
        <v>1.46198830409357E-3</v>
      </c>
      <c r="E95" s="141">
        <v>3</v>
      </c>
      <c r="F95" s="142">
        <v>2.6401478482794999E-4</v>
      </c>
      <c r="G95" s="143">
        <v>2.6443367122080198E-4</v>
      </c>
      <c r="H95" s="141">
        <v>22</v>
      </c>
      <c r="I95" s="144">
        <v>9.0226797358815595E-4</v>
      </c>
      <c r="J95" s="142">
        <v>9.0382482231625698E-4</v>
      </c>
    </row>
    <row r="96" spans="1:10" s="125" customFormat="1" ht="20.45">
      <c r="A96" s="130" t="s">
        <v>1720</v>
      </c>
      <c r="B96" s="141">
        <v>22</v>
      </c>
      <c r="C96" s="142">
        <v>1.68970814132104E-3</v>
      </c>
      <c r="D96" s="143">
        <v>1.69282856263466E-3</v>
      </c>
      <c r="E96" s="252">
        <v>0</v>
      </c>
      <c r="F96" s="253">
        <v>0</v>
      </c>
      <c r="G96" s="254">
        <v>0</v>
      </c>
      <c r="H96" s="141">
        <v>22</v>
      </c>
      <c r="I96" s="144">
        <v>9.0226797358815595E-4</v>
      </c>
      <c r="J96" s="142">
        <v>9.0382482231625698E-4</v>
      </c>
    </row>
    <row r="97" spans="1:10" s="125" customFormat="1">
      <c r="A97" s="130" t="s">
        <v>1710</v>
      </c>
      <c r="B97" s="141">
        <v>13</v>
      </c>
      <c r="C97" s="142">
        <v>9.9846390168970792E-4</v>
      </c>
      <c r="D97" s="143">
        <v>1.0003077870113901E-3</v>
      </c>
      <c r="E97" s="141">
        <v>9</v>
      </c>
      <c r="F97" s="142">
        <v>7.9204435448385101E-4</v>
      </c>
      <c r="G97" s="143">
        <v>7.93301013662406E-4</v>
      </c>
      <c r="H97" s="141">
        <v>22</v>
      </c>
      <c r="I97" s="144">
        <v>9.0226797358815595E-4</v>
      </c>
      <c r="J97" s="142">
        <v>9.0382482231625698E-4</v>
      </c>
    </row>
    <row r="98" spans="1:10" s="125" customFormat="1">
      <c r="A98" s="130" t="s">
        <v>1731</v>
      </c>
      <c r="B98" s="141">
        <v>7</v>
      </c>
      <c r="C98" s="142">
        <v>5.3763440860215097E-4</v>
      </c>
      <c r="D98" s="143">
        <v>5.3862726992920905E-4</v>
      </c>
      <c r="E98" s="141">
        <v>15</v>
      </c>
      <c r="F98" s="142">
        <v>1.3200739241397499E-3</v>
      </c>
      <c r="G98" s="143">
        <v>1.3221683561040101E-3</v>
      </c>
      <c r="H98" s="141">
        <v>22</v>
      </c>
      <c r="I98" s="144">
        <v>9.0226797358815595E-4</v>
      </c>
      <c r="J98" s="142">
        <v>9.0382482231625698E-4</v>
      </c>
    </row>
    <row r="99" spans="1:10" s="125" customFormat="1">
      <c r="A99" s="130" t="s">
        <v>1713</v>
      </c>
      <c r="B99" s="141">
        <v>15</v>
      </c>
      <c r="C99" s="142">
        <v>1.1520737327188901E-3</v>
      </c>
      <c r="D99" s="143">
        <v>1.15420129270545E-3</v>
      </c>
      <c r="E99" s="141">
        <v>6</v>
      </c>
      <c r="F99" s="142">
        <v>5.2802956965590096E-4</v>
      </c>
      <c r="G99" s="143">
        <v>5.2886734244160397E-4</v>
      </c>
      <c r="H99" s="141">
        <v>21</v>
      </c>
      <c r="I99" s="144">
        <v>8.6125579297051196E-4</v>
      </c>
      <c r="J99" s="142">
        <v>8.6274187584733605E-4</v>
      </c>
    </row>
    <row r="100" spans="1:10" s="125" customFormat="1" ht="20.45">
      <c r="A100" s="130" t="s">
        <v>1740</v>
      </c>
      <c r="B100" s="141">
        <v>5</v>
      </c>
      <c r="C100" s="142">
        <v>3.8402457757296499E-4</v>
      </c>
      <c r="D100" s="143">
        <v>3.8473376423514902E-4</v>
      </c>
      <c r="E100" s="141">
        <v>16</v>
      </c>
      <c r="F100" s="142">
        <v>1.4080788524157401E-3</v>
      </c>
      <c r="G100" s="143">
        <v>1.4103129131776101E-3</v>
      </c>
      <c r="H100" s="141">
        <v>21</v>
      </c>
      <c r="I100" s="144">
        <v>8.6125579297051196E-4</v>
      </c>
      <c r="J100" s="142">
        <v>8.6274187584733605E-4</v>
      </c>
    </row>
    <row r="101" spans="1:10" s="125" customFormat="1" ht="20.45">
      <c r="A101" s="130" t="s">
        <v>1716</v>
      </c>
      <c r="B101" s="141">
        <v>15</v>
      </c>
      <c r="C101" s="142">
        <v>1.1520737327188901E-3</v>
      </c>
      <c r="D101" s="143">
        <v>1.15420129270545E-3</v>
      </c>
      <c r="E101" s="141">
        <v>5</v>
      </c>
      <c r="F101" s="142">
        <v>4.4002464137991702E-4</v>
      </c>
      <c r="G101" s="143">
        <v>4.4072278536800397E-4</v>
      </c>
      <c r="H101" s="141">
        <v>20</v>
      </c>
      <c r="I101" s="144">
        <v>8.2024361235286895E-4</v>
      </c>
      <c r="J101" s="142">
        <v>8.2165892937841501E-4</v>
      </c>
    </row>
    <row r="102" spans="1:10" s="125" customFormat="1" ht="20.45">
      <c r="A102" s="130" t="s">
        <v>1700</v>
      </c>
      <c r="B102" s="141">
        <v>17</v>
      </c>
      <c r="C102" s="142">
        <v>1.3056835637480801E-3</v>
      </c>
      <c r="D102" s="143">
        <v>1.30809479839951E-3</v>
      </c>
      <c r="E102" s="141">
        <v>2</v>
      </c>
      <c r="F102" s="142">
        <v>1.76009856551967E-4</v>
      </c>
      <c r="G102" s="143">
        <v>1.7628911414720099E-4</v>
      </c>
      <c r="H102" s="141">
        <v>19</v>
      </c>
      <c r="I102" s="144">
        <v>7.7923143173522496E-4</v>
      </c>
      <c r="J102" s="142">
        <v>7.8057598290949396E-4</v>
      </c>
    </row>
    <row r="103" spans="1:10" s="125" customFormat="1">
      <c r="A103" s="130" t="s">
        <v>1697</v>
      </c>
      <c r="B103" s="252">
        <v>0</v>
      </c>
      <c r="C103" s="253">
        <v>0</v>
      </c>
      <c r="D103" s="254">
        <v>0</v>
      </c>
      <c r="E103" s="141">
        <v>19</v>
      </c>
      <c r="F103" s="142">
        <v>1.67209363724369E-3</v>
      </c>
      <c r="G103" s="143">
        <v>1.67474658439841E-3</v>
      </c>
      <c r="H103" s="141">
        <v>19</v>
      </c>
      <c r="I103" s="144">
        <v>7.7923143173522496E-4</v>
      </c>
      <c r="J103" s="142">
        <v>7.8057598290949396E-4</v>
      </c>
    </row>
    <row r="104" spans="1:10" s="125" customFormat="1">
      <c r="A104" s="130" t="s">
        <v>1810</v>
      </c>
      <c r="B104" s="141">
        <v>1</v>
      </c>
      <c r="C104" s="142">
        <v>7.6804915514592907E-5</v>
      </c>
      <c r="D104" s="143">
        <v>7.6946752847029907E-5</v>
      </c>
      <c r="E104" s="141">
        <v>18</v>
      </c>
      <c r="F104" s="142">
        <v>1.5840887089677001E-3</v>
      </c>
      <c r="G104" s="143">
        <v>1.5866020273248101E-3</v>
      </c>
      <c r="H104" s="141">
        <v>19</v>
      </c>
      <c r="I104" s="144">
        <v>7.7923143173522496E-4</v>
      </c>
      <c r="J104" s="142">
        <v>7.8057598290949396E-4</v>
      </c>
    </row>
    <row r="105" spans="1:10" s="125" customFormat="1" ht="20.45">
      <c r="A105" s="130" t="s">
        <v>1677</v>
      </c>
      <c r="B105" s="141">
        <v>6</v>
      </c>
      <c r="C105" s="142">
        <v>4.6082949308755798E-4</v>
      </c>
      <c r="D105" s="143">
        <v>4.6168051708217901E-4</v>
      </c>
      <c r="E105" s="141">
        <v>11</v>
      </c>
      <c r="F105" s="142">
        <v>9.6805421103581804E-4</v>
      </c>
      <c r="G105" s="143">
        <v>9.6959012780960805E-4</v>
      </c>
      <c r="H105" s="141">
        <v>17</v>
      </c>
      <c r="I105" s="144">
        <v>6.9720707049993904E-4</v>
      </c>
      <c r="J105" s="142">
        <v>6.9841008997165296E-4</v>
      </c>
    </row>
    <row r="106" spans="1:10" s="125" customFormat="1" ht="20.45">
      <c r="A106" s="130" t="s">
        <v>1693</v>
      </c>
      <c r="B106" s="141">
        <v>14</v>
      </c>
      <c r="C106" s="142">
        <v>1.0752688172043E-3</v>
      </c>
      <c r="D106" s="143">
        <v>1.07725453985842E-3</v>
      </c>
      <c r="E106" s="141">
        <v>3</v>
      </c>
      <c r="F106" s="142">
        <v>2.6401478482794999E-4</v>
      </c>
      <c r="G106" s="143">
        <v>2.6443367122080198E-4</v>
      </c>
      <c r="H106" s="141">
        <v>17</v>
      </c>
      <c r="I106" s="144">
        <v>6.9720707049993904E-4</v>
      </c>
      <c r="J106" s="142">
        <v>6.9841008997165296E-4</v>
      </c>
    </row>
    <row r="107" spans="1:10" s="125" customFormat="1" ht="20.45">
      <c r="A107" s="130" t="s">
        <v>1741</v>
      </c>
      <c r="B107" s="141">
        <v>7</v>
      </c>
      <c r="C107" s="142">
        <v>5.3763440860215097E-4</v>
      </c>
      <c r="D107" s="143">
        <v>5.3862726992920905E-4</v>
      </c>
      <c r="E107" s="141">
        <v>10</v>
      </c>
      <c r="F107" s="142">
        <v>8.8004928275983501E-4</v>
      </c>
      <c r="G107" s="143">
        <v>8.8144557073600697E-4</v>
      </c>
      <c r="H107" s="141">
        <v>17</v>
      </c>
      <c r="I107" s="144">
        <v>6.9720707049993904E-4</v>
      </c>
      <c r="J107" s="142">
        <v>6.9841008997165296E-4</v>
      </c>
    </row>
    <row r="108" spans="1:10" s="125" customFormat="1">
      <c r="A108" s="130" t="s">
        <v>1730</v>
      </c>
      <c r="B108" s="141">
        <v>11</v>
      </c>
      <c r="C108" s="142">
        <v>8.4485407066052195E-4</v>
      </c>
      <c r="D108" s="143">
        <v>8.46414281317329E-4</v>
      </c>
      <c r="E108" s="141">
        <v>6</v>
      </c>
      <c r="F108" s="142">
        <v>5.2802956965590096E-4</v>
      </c>
      <c r="G108" s="143">
        <v>5.2886734244160397E-4</v>
      </c>
      <c r="H108" s="141">
        <v>17</v>
      </c>
      <c r="I108" s="144">
        <v>6.9720707049993904E-4</v>
      </c>
      <c r="J108" s="142">
        <v>6.9841008997165296E-4</v>
      </c>
    </row>
    <row r="109" spans="1:10" s="125" customFormat="1" ht="20.45">
      <c r="A109" s="130" t="s">
        <v>1736</v>
      </c>
      <c r="B109" s="141">
        <v>2</v>
      </c>
      <c r="C109" s="142">
        <v>1.53609831029186E-4</v>
      </c>
      <c r="D109" s="143">
        <v>1.5389350569406E-4</v>
      </c>
      <c r="E109" s="141">
        <v>14</v>
      </c>
      <c r="F109" s="142">
        <v>1.2320689958637699E-3</v>
      </c>
      <c r="G109" s="143">
        <v>1.2340237990304101E-3</v>
      </c>
      <c r="H109" s="141">
        <v>16</v>
      </c>
      <c r="I109" s="144">
        <v>6.5619488988229505E-4</v>
      </c>
      <c r="J109" s="142">
        <v>6.5732714350273203E-4</v>
      </c>
    </row>
    <row r="110" spans="1:10" s="125" customFormat="1">
      <c r="A110" s="130" t="s">
        <v>1744</v>
      </c>
      <c r="B110" s="141">
        <v>4</v>
      </c>
      <c r="C110" s="142">
        <v>3.0721966205837201E-4</v>
      </c>
      <c r="D110" s="143">
        <v>3.0778701138811898E-4</v>
      </c>
      <c r="E110" s="141">
        <v>12</v>
      </c>
      <c r="F110" s="142">
        <v>1.0560591393118E-3</v>
      </c>
      <c r="G110" s="143">
        <v>1.0577346848832101E-3</v>
      </c>
      <c r="H110" s="141">
        <v>16</v>
      </c>
      <c r="I110" s="144">
        <v>6.5619488988229505E-4</v>
      </c>
      <c r="J110" s="142">
        <v>6.5732714350273203E-4</v>
      </c>
    </row>
    <row r="111" spans="1:10" s="125" customFormat="1">
      <c r="A111" s="130" t="s">
        <v>1725</v>
      </c>
      <c r="B111" s="141">
        <v>12</v>
      </c>
      <c r="C111" s="142">
        <v>9.2165898617511499E-4</v>
      </c>
      <c r="D111" s="143">
        <v>9.2336103416435801E-4</v>
      </c>
      <c r="E111" s="141">
        <v>3</v>
      </c>
      <c r="F111" s="142">
        <v>2.6401478482794999E-4</v>
      </c>
      <c r="G111" s="143">
        <v>2.6443367122080198E-4</v>
      </c>
      <c r="H111" s="141">
        <v>15</v>
      </c>
      <c r="I111" s="144">
        <v>6.1518270926465203E-4</v>
      </c>
      <c r="J111" s="142">
        <v>6.1624419703381098E-4</v>
      </c>
    </row>
    <row r="112" spans="1:10" s="125" customFormat="1">
      <c r="A112" s="130" t="s">
        <v>1712</v>
      </c>
      <c r="B112" s="141">
        <v>12</v>
      </c>
      <c r="C112" s="142">
        <v>9.2165898617511499E-4</v>
      </c>
      <c r="D112" s="143">
        <v>9.2336103416435801E-4</v>
      </c>
      <c r="E112" s="141">
        <v>3</v>
      </c>
      <c r="F112" s="142">
        <v>2.6401478482794999E-4</v>
      </c>
      <c r="G112" s="143">
        <v>2.6443367122080198E-4</v>
      </c>
      <c r="H112" s="141">
        <v>15</v>
      </c>
      <c r="I112" s="144">
        <v>6.1518270926465203E-4</v>
      </c>
      <c r="J112" s="142">
        <v>6.1624419703381098E-4</v>
      </c>
    </row>
    <row r="113" spans="1:10" s="125" customFormat="1" ht="20.45">
      <c r="A113" s="130" t="s">
        <v>1786</v>
      </c>
      <c r="B113" s="141">
        <v>8</v>
      </c>
      <c r="C113" s="142">
        <v>6.1443932411674304E-4</v>
      </c>
      <c r="D113" s="143">
        <v>6.1557402277623904E-4</v>
      </c>
      <c r="E113" s="141">
        <v>7</v>
      </c>
      <c r="F113" s="142">
        <v>6.1603449793188399E-4</v>
      </c>
      <c r="G113" s="143">
        <v>6.1701189951520504E-4</v>
      </c>
      <c r="H113" s="141">
        <v>15</v>
      </c>
      <c r="I113" s="144">
        <v>6.1518270926465203E-4</v>
      </c>
      <c r="J113" s="142">
        <v>6.1624419703381098E-4</v>
      </c>
    </row>
    <row r="114" spans="1:10" s="125" customFormat="1" ht="20.45">
      <c r="A114" s="130" t="s">
        <v>1702</v>
      </c>
      <c r="B114" s="141">
        <v>10</v>
      </c>
      <c r="C114" s="142">
        <v>7.6804915514592901E-4</v>
      </c>
      <c r="D114" s="143">
        <v>7.6946752847029901E-4</v>
      </c>
      <c r="E114" s="141">
        <v>5</v>
      </c>
      <c r="F114" s="142">
        <v>4.4002464137991702E-4</v>
      </c>
      <c r="G114" s="143">
        <v>4.4072278536800397E-4</v>
      </c>
      <c r="H114" s="141">
        <v>15</v>
      </c>
      <c r="I114" s="144">
        <v>6.1518270926465203E-4</v>
      </c>
      <c r="J114" s="142">
        <v>6.1624419703381098E-4</v>
      </c>
    </row>
    <row r="115" spans="1:10" s="125" customFormat="1" ht="20.45">
      <c r="A115" s="130" t="s">
        <v>1729</v>
      </c>
      <c r="B115" s="141">
        <v>10</v>
      </c>
      <c r="C115" s="142">
        <v>7.6804915514592901E-4</v>
      </c>
      <c r="D115" s="143">
        <v>7.6946752847029901E-4</v>
      </c>
      <c r="E115" s="141">
        <v>5</v>
      </c>
      <c r="F115" s="142">
        <v>4.4002464137991702E-4</v>
      </c>
      <c r="G115" s="143">
        <v>4.4072278536800397E-4</v>
      </c>
      <c r="H115" s="141">
        <v>15</v>
      </c>
      <c r="I115" s="144">
        <v>6.1518270926465203E-4</v>
      </c>
      <c r="J115" s="142">
        <v>6.1624419703381098E-4</v>
      </c>
    </row>
    <row r="116" spans="1:10" s="125" customFormat="1" ht="20.45">
      <c r="A116" s="130" t="s">
        <v>1724</v>
      </c>
      <c r="B116" s="141">
        <v>11</v>
      </c>
      <c r="C116" s="142">
        <v>8.4485407066052195E-4</v>
      </c>
      <c r="D116" s="143">
        <v>8.46414281317329E-4</v>
      </c>
      <c r="E116" s="141">
        <v>3</v>
      </c>
      <c r="F116" s="142">
        <v>2.6401478482794999E-4</v>
      </c>
      <c r="G116" s="143">
        <v>2.6443367122080198E-4</v>
      </c>
      <c r="H116" s="141">
        <v>14</v>
      </c>
      <c r="I116" s="144">
        <v>5.7417052864700805E-4</v>
      </c>
      <c r="J116" s="142">
        <v>5.7516125056489102E-4</v>
      </c>
    </row>
    <row r="117" spans="1:10" s="125" customFormat="1" ht="20.45">
      <c r="A117" s="130" t="s">
        <v>1699</v>
      </c>
      <c r="B117" s="141">
        <v>11</v>
      </c>
      <c r="C117" s="142">
        <v>8.4485407066052195E-4</v>
      </c>
      <c r="D117" s="143">
        <v>8.46414281317329E-4</v>
      </c>
      <c r="E117" s="141">
        <v>3</v>
      </c>
      <c r="F117" s="142">
        <v>2.6401478482794999E-4</v>
      </c>
      <c r="G117" s="143">
        <v>2.6443367122080198E-4</v>
      </c>
      <c r="H117" s="141">
        <v>14</v>
      </c>
      <c r="I117" s="144">
        <v>5.7417052864700805E-4</v>
      </c>
      <c r="J117" s="142">
        <v>5.7516125056489102E-4</v>
      </c>
    </row>
    <row r="118" spans="1:10" s="125" customFormat="1" ht="20.45">
      <c r="A118" s="130" t="s">
        <v>1747</v>
      </c>
      <c r="B118" s="141">
        <v>4</v>
      </c>
      <c r="C118" s="142">
        <v>3.0721966205837201E-4</v>
      </c>
      <c r="D118" s="143">
        <v>3.0778701138811898E-4</v>
      </c>
      <c r="E118" s="141">
        <v>10</v>
      </c>
      <c r="F118" s="142">
        <v>8.8004928275983501E-4</v>
      </c>
      <c r="G118" s="143">
        <v>8.8144557073600697E-4</v>
      </c>
      <c r="H118" s="141">
        <v>14</v>
      </c>
      <c r="I118" s="144">
        <v>5.7417052864700805E-4</v>
      </c>
      <c r="J118" s="142">
        <v>5.7516125056489102E-4</v>
      </c>
    </row>
    <row r="119" spans="1:10" s="125" customFormat="1" ht="20.45">
      <c r="A119" s="130" t="s">
        <v>1774</v>
      </c>
      <c r="B119" s="141">
        <v>11</v>
      </c>
      <c r="C119" s="142">
        <v>8.4485407066052195E-4</v>
      </c>
      <c r="D119" s="143">
        <v>8.46414281317329E-4</v>
      </c>
      <c r="E119" s="141">
        <v>3</v>
      </c>
      <c r="F119" s="142">
        <v>2.6401478482794999E-4</v>
      </c>
      <c r="G119" s="143">
        <v>2.6443367122080198E-4</v>
      </c>
      <c r="H119" s="141">
        <v>14</v>
      </c>
      <c r="I119" s="144">
        <v>5.7417052864700805E-4</v>
      </c>
      <c r="J119" s="142">
        <v>5.7516125056489102E-4</v>
      </c>
    </row>
    <row r="120" spans="1:10" s="125" customFormat="1" ht="20.45">
      <c r="A120" s="130" t="s">
        <v>1708</v>
      </c>
      <c r="B120" s="141">
        <v>11</v>
      </c>
      <c r="C120" s="142">
        <v>8.4485407066052195E-4</v>
      </c>
      <c r="D120" s="143">
        <v>8.46414281317329E-4</v>
      </c>
      <c r="E120" s="141">
        <v>3</v>
      </c>
      <c r="F120" s="142">
        <v>2.6401478482794999E-4</v>
      </c>
      <c r="G120" s="143">
        <v>2.6443367122080198E-4</v>
      </c>
      <c r="H120" s="141">
        <v>14</v>
      </c>
      <c r="I120" s="144">
        <v>5.7417052864700805E-4</v>
      </c>
      <c r="J120" s="142">
        <v>5.7516125056489102E-4</v>
      </c>
    </row>
    <row r="121" spans="1:10" s="125" customFormat="1">
      <c r="A121" s="130" t="s">
        <v>1776</v>
      </c>
      <c r="B121" s="141">
        <v>7</v>
      </c>
      <c r="C121" s="142">
        <v>5.3763440860215097E-4</v>
      </c>
      <c r="D121" s="143">
        <v>5.3862726992920905E-4</v>
      </c>
      <c r="E121" s="141">
        <v>7</v>
      </c>
      <c r="F121" s="142">
        <v>6.1603449793188399E-4</v>
      </c>
      <c r="G121" s="143">
        <v>6.1701189951520504E-4</v>
      </c>
      <c r="H121" s="141">
        <v>14</v>
      </c>
      <c r="I121" s="144">
        <v>5.7417052864700805E-4</v>
      </c>
      <c r="J121" s="142">
        <v>5.7516125056489102E-4</v>
      </c>
    </row>
    <row r="122" spans="1:10" s="125" customFormat="1" ht="20.45">
      <c r="A122" s="130" t="s">
        <v>1733</v>
      </c>
      <c r="B122" s="141">
        <v>7</v>
      </c>
      <c r="C122" s="142">
        <v>5.3763440860215097E-4</v>
      </c>
      <c r="D122" s="143">
        <v>5.3862726992920905E-4</v>
      </c>
      <c r="E122" s="141">
        <v>6</v>
      </c>
      <c r="F122" s="142">
        <v>5.2802956965590096E-4</v>
      </c>
      <c r="G122" s="143">
        <v>5.2886734244160397E-4</v>
      </c>
      <c r="H122" s="141">
        <v>13</v>
      </c>
      <c r="I122" s="144">
        <v>5.3315834802936503E-4</v>
      </c>
      <c r="J122" s="142">
        <v>5.3407830409596998E-4</v>
      </c>
    </row>
    <row r="123" spans="1:10" s="125" customFormat="1">
      <c r="A123" s="130" t="s">
        <v>1727</v>
      </c>
      <c r="B123" s="141">
        <v>6</v>
      </c>
      <c r="C123" s="142">
        <v>4.6082949308755798E-4</v>
      </c>
      <c r="D123" s="143">
        <v>4.6168051708217901E-4</v>
      </c>
      <c r="E123" s="141">
        <v>7</v>
      </c>
      <c r="F123" s="142">
        <v>6.1603449793188399E-4</v>
      </c>
      <c r="G123" s="143">
        <v>6.1701189951520504E-4</v>
      </c>
      <c r="H123" s="141">
        <v>13</v>
      </c>
      <c r="I123" s="144">
        <v>5.3315834802936503E-4</v>
      </c>
      <c r="J123" s="142">
        <v>5.3407830409596998E-4</v>
      </c>
    </row>
    <row r="124" spans="1:10" s="125" customFormat="1">
      <c r="A124" s="130" t="s">
        <v>1714</v>
      </c>
      <c r="B124" s="141">
        <v>8</v>
      </c>
      <c r="C124" s="142">
        <v>6.1443932411674304E-4</v>
      </c>
      <c r="D124" s="143">
        <v>6.1557402277623904E-4</v>
      </c>
      <c r="E124" s="141">
        <v>5</v>
      </c>
      <c r="F124" s="142">
        <v>4.4002464137991702E-4</v>
      </c>
      <c r="G124" s="143">
        <v>4.4072278536800397E-4</v>
      </c>
      <c r="H124" s="141">
        <v>13</v>
      </c>
      <c r="I124" s="144">
        <v>5.3315834802936503E-4</v>
      </c>
      <c r="J124" s="142">
        <v>5.3407830409596998E-4</v>
      </c>
    </row>
    <row r="125" spans="1:10" s="125" customFormat="1">
      <c r="A125" s="130" t="s">
        <v>1877</v>
      </c>
      <c r="B125" s="141">
        <v>5</v>
      </c>
      <c r="C125" s="142">
        <v>3.8402457757296499E-4</v>
      </c>
      <c r="D125" s="143">
        <v>3.8473376423514902E-4</v>
      </c>
      <c r="E125" s="141">
        <v>8</v>
      </c>
      <c r="F125" s="142">
        <v>7.0403942620786799E-4</v>
      </c>
      <c r="G125" s="143">
        <v>7.0515645658880601E-4</v>
      </c>
      <c r="H125" s="141">
        <v>13</v>
      </c>
      <c r="I125" s="144">
        <v>5.3315834802936503E-4</v>
      </c>
      <c r="J125" s="142">
        <v>5.3407830409596998E-4</v>
      </c>
    </row>
    <row r="126" spans="1:10" s="125" customFormat="1">
      <c r="A126" s="130" t="s">
        <v>1705</v>
      </c>
      <c r="B126" s="141">
        <v>10</v>
      </c>
      <c r="C126" s="142">
        <v>7.6804915514592901E-4</v>
      </c>
      <c r="D126" s="143">
        <v>7.6946752847029901E-4</v>
      </c>
      <c r="E126" s="141">
        <v>3</v>
      </c>
      <c r="F126" s="142">
        <v>2.6401478482794999E-4</v>
      </c>
      <c r="G126" s="143">
        <v>2.6443367122080198E-4</v>
      </c>
      <c r="H126" s="141">
        <v>13</v>
      </c>
      <c r="I126" s="144">
        <v>5.3315834802936503E-4</v>
      </c>
      <c r="J126" s="142">
        <v>5.3407830409596998E-4</v>
      </c>
    </row>
    <row r="127" spans="1:10" s="125" customFormat="1">
      <c r="A127" s="130" t="s">
        <v>1758</v>
      </c>
      <c r="B127" s="141">
        <v>7</v>
      </c>
      <c r="C127" s="142">
        <v>5.3763440860215097E-4</v>
      </c>
      <c r="D127" s="143">
        <v>5.3862726992920905E-4</v>
      </c>
      <c r="E127" s="141">
        <v>6</v>
      </c>
      <c r="F127" s="142">
        <v>5.2802956965590096E-4</v>
      </c>
      <c r="G127" s="143">
        <v>5.2886734244160397E-4</v>
      </c>
      <c r="H127" s="141">
        <v>13</v>
      </c>
      <c r="I127" s="144">
        <v>5.3315834802936503E-4</v>
      </c>
      <c r="J127" s="142">
        <v>5.3407830409596998E-4</v>
      </c>
    </row>
    <row r="128" spans="1:10" s="125" customFormat="1">
      <c r="A128" s="130" t="s">
        <v>1743</v>
      </c>
      <c r="B128" s="141">
        <v>7</v>
      </c>
      <c r="C128" s="142">
        <v>5.3763440860215097E-4</v>
      </c>
      <c r="D128" s="143">
        <v>5.3862726992920905E-4</v>
      </c>
      <c r="E128" s="141">
        <v>6</v>
      </c>
      <c r="F128" s="142">
        <v>5.2802956965590096E-4</v>
      </c>
      <c r="G128" s="143">
        <v>5.2886734244160397E-4</v>
      </c>
      <c r="H128" s="141">
        <v>13</v>
      </c>
      <c r="I128" s="144">
        <v>5.3315834802936503E-4</v>
      </c>
      <c r="J128" s="142">
        <v>5.3407830409596998E-4</v>
      </c>
    </row>
    <row r="129" spans="1:10" s="125" customFormat="1">
      <c r="A129" s="130" t="s">
        <v>1732</v>
      </c>
      <c r="B129" s="141">
        <v>8</v>
      </c>
      <c r="C129" s="142">
        <v>6.1443932411674304E-4</v>
      </c>
      <c r="D129" s="143">
        <v>6.1557402277623904E-4</v>
      </c>
      <c r="E129" s="141">
        <v>4</v>
      </c>
      <c r="F129" s="142">
        <v>3.5201971310393399E-4</v>
      </c>
      <c r="G129" s="143">
        <v>3.5257822829440301E-4</v>
      </c>
      <c r="H129" s="141">
        <v>12</v>
      </c>
      <c r="I129" s="144">
        <v>4.9214616741172104E-4</v>
      </c>
      <c r="J129" s="142">
        <v>4.9299535762704905E-4</v>
      </c>
    </row>
    <row r="130" spans="1:10" s="125" customFormat="1" ht="20.45">
      <c r="A130" s="130" t="s">
        <v>1734</v>
      </c>
      <c r="B130" s="141">
        <v>7</v>
      </c>
      <c r="C130" s="142">
        <v>5.3763440860215097E-4</v>
      </c>
      <c r="D130" s="143">
        <v>5.3862726992920905E-4</v>
      </c>
      <c r="E130" s="141">
        <v>5</v>
      </c>
      <c r="F130" s="142">
        <v>4.4002464137991702E-4</v>
      </c>
      <c r="G130" s="143">
        <v>4.4072278536800397E-4</v>
      </c>
      <c r="H130" s="141">
        <v>12</v>
      </c>
      <c r="I130" s="144">
        <v>4.9214616741172104E-4</v>
      </c>
      <c r="J130" s="142">
        <v>4.9299535762704905E-4</v>
      </c>
    </row>
    <row r="131" spans="1:10" s="125" customFormat="1">
      <c r="A131" s="130" t="s">
        <v>1745</v>
      </c>
      <c r="B131" s="141">
        <v>5</v>
      </c>
      <c r="C131" s="142">
        <v>3.8402457757296499E-4</v>
      </c>
      <c r="D131" s="143">
        <v>3.8473376423514902E-4</v>
      </c>
      <c r="E131" s="141">
        <v>7</v>
      </c>
      <c r="F131" s="142">
        <v>6.1603449793188399E-4</v>
      </c>
      <c r="G131" s="143">
        <v>6.1701189951520504E-4</v>
      </c>
      <c r="H131" s="141">
        <v>12</v>
      </c>
      <c r="I131" s="144">
        <v>4.9214616741172104E-4</v>
      </c>
      <c r="J131" s="142">
        <v>4.9299535762704905E-4</v>
      </c>
    </row>
    <row r="132" spans="1:10" s="125" customFormat="1" ht="20.45">
      <c r="A132" s="130" t="s">
        <v>1754</v>
      </c>
      <c r="B132" s="141">
        <v>7</v>
      </c>
      <c r="C132" s="142">
        <v>5.3763440860215097E-4</v>
      </c>
      <c r="D132" s="143">
        <v>5.3862726992920905E-4</v>
      </c>
      <c r="E132" s="141">
        <v>5</v>
      </c>
      <c r="F132" s="142">
        <v>4.4002464137991702E-4</v>
      </c>
      <c r="G132" s="143">
        <v>4.4072278536800397E-4</v>
      </c>
      <c r="H132" s="141">
        <v>12</v>
      </c>
      <c r="I132" s="144">
        <v>4.9214616741172104E-4</v>
      </c>
      <c r="J132" s="142">
        <v>4.9299535762704905E-4</v>
      </c>
    </row>
    <row r="133" spans="1:10" s="125" customFormat="1" ht="20.45">
      <c r="A133" s="130" t="s">
        <v>1748</v>
      </c>
      <c r="B133" s="141">
        <v>8</v>
      </c>
      <c r="C133" s="142">
        <v>6.1443932411674304E-4</v>
      </c>
      <c r="D133" s="143">
        <v>6.1557402277623904E-4</v>
      </c>
      <c r="E133" s="141">
        <v>4</v>
      </c>
      <c r="F133" s="142">
        <v>3.5201971310393399E-4</v>
      </c>
      <c r="G133" s="143">
        <v>3.5257822829440301E-4</v>
      </c>
      <c r="H133" s="141">
        <v>12</v>
      </c>
      <c r="I133" s="144">
        <v>4.9214616741172104E-4</v>
      </c>
      <c r="J133" s="142">
        <v>4.9299535762704905E-4</v>
      </c>
    </row>
    <row r="134" spans="1:10" s="125" customFormat="1" ht="20.45">
      <c r="A134" s="130" t="s">
        <v>1793</v>
      </c>
      <c r="B134" s="252">
        <v>0</v>
      </c>
      <c r="C134" s="253">
        <v>0</v>
      </c>
      <c r="D134" s="254">
        <v>0</v>
      </c>
      <c r="E134" s="141">
        <v>12</v>
      </c>
      <c r="F134" s="142">
        <v>1.0560591393118E-3</v>
      </c>
      <c r="G134" s="143">
        <v>1.0577346848832101E-3</v>
      </c>
      <c r="H134" s="141">
        <v>12</v>
      </c>
      <c r="I134" s="144">
        <v>4.9214616741172104E-4</v>
      </c>
      <c r="J134" s="142">
        <v>4.9299535762704905E-4</v>
      </c>
    </row>
    <row r="135" spans="1:10" s="125" customFormat="1" ht="20.45">
      <c r="A135" s="130" t="s">
        <v>1706</v>
      </c>
      <c r="B135" s="141">
        <v>8</v>
      </c>
      <c r="C135" s="142">
        <v>6.1443932411674304E-4</v>
      </c>
      <c r="D135" s="143">
        <v>6.1557402277623904E-4</v>
      </c>
      <c r="E135" s="141">
        <v>4</v>
      </c>
      <c r="F135" s="142">
        <v>3.5201971310393399E-4</v>
      </c>
      <c r="G135" s="143">
        <v>3.5257822829440301E-4</v>
      </c>
      <c r="H135" s="141">
        <v>12</v>
      </c>
      <c r="I135" s="144">
        <v>4.9214616741172104E-4</v>
      </c>
      <c r="J135" s="142">
        <v>4.9299535762704905E-4</v>
      </c>
    </row>
    <row r="136" spans="1:10" s="125" customFormat="1">
      <c r="A136" s="130" t="s">
        <v>1759</v>
      </c>
      <c r="B136" s="141">
        <v>3</v>
      </c>
      <c r="C136" s="142">
        <v>2.3041474654377899E-4</v>
      </c>
      <c r="D136" s="143">
        <v>2.3084025854108999E-4</v>
      </c>
      <c r="E136" s="141">
        <v>9</v>
      </c>
      <c r="F136" s="142">
        <v>7.9204435448385101E-4</v>
      </c>
      <c r="G136" s="143">
        <v>7.93301013662406E-4</v>
      </c>
      <c r="H136" s="141">
        <v>12</v>
      </c>
      <c r="I136" s="144">
        <v>4.9214616741172104E-4</v>
      </c>
      <c r="J136" s="142">
        <v>4.9299535762704905E-4</v>
      </c>
    </row>
    <row r="137" spans="1:10" s="125" customFormat="1" ht="20.45">
      <c r="A137" s="130" t="s">
        <v>1806</v>
      </c>
      <c r="B137" s="141">
        <v>5</v>
      </c>
      <c r="C137" s="142">
        <v>3.8402457757296499E-4</v>
      </c>
      <c r="D137" s="143">
        <v>3.8473376423514902E-4</v>
      </c>
      <c r="E137" s="141">
        <v>7</v>
      </c>
      <c r="F137" s="142">
        <v>6.1603449793188399E-4</v>
      </c>
      <c r="G137" s="143">
        <v>6.1701189951520504E-4</v>
      </c>
      <c r="H137" s="141">
        <v>12</v>
      </c>
      <c r="I137" s="144">
        <v>4.9214616741172104E-4</v>
      </c>
      <c r="J137" s="142">
        <v>4.9299535762704905E-4</v>
      </c>
    </row>
    <row r="138" spans="1:10" s="125" customFormat="1">
      <c r="A138" s="130" t="s">
        <v>1751</v>
      </c>
      <c r="B138" s="141">
        <v>1</v>
      </c>
      <c r="C138" s="142">
        <v>7.6804915514592907E-5</v>
      </c>
      <c r="D138" s="143">
        <v>7.6946752847029907E-5</v>
      </c>
      <c r="E138" s="141">
        <v>11</v>
      </c>
      <c r="F138" s="142">
        <v>9.6805421103581804E-4</v>
      </c>
      <c r="G138" s="143">
        <v>9.6959012780960805E-4</v>
      </c>
      <c r="H138" s="141">
        <v>12</v>
      </c>
      <c r="I138" s="144">
        <v>4.9214616741172104E-4</v>
      </c>
      <c r="J138" s="142">
        <v>4.9299535762704905E-4</v>
      </c>
    </row>
    <row r="139" spans="1:10" s="125" customFormat="1">
      <c r="A139" s="130" t="s">
        <v>1780</v>
      </c>
      <c r="B139" s="141">
        <v>10</v>
      </c>
      <c r="C139" s="142">
        <v>7.6804915514592901E-4</v>
      </c>
      <c r="D139" s="143">
        <v>7.6946752847029901E-4</v>
      </c>
      <c r="E139" s="141">
        <v>2</v>
      </c>
      <c r="F139" s="142">
        <v>1.76009856551967E-4</v>
      </c>
      <c r="G139" s="143">
        <v>1.7628911414720099E-4</v>
      </c>
      <c r="H139" s="141">
        <v>12</v>
      </c>
      <c r="I139" s="144">
        <v>4.9214616741172104E-4</v>
      </c>
      <c r="J139" s="142">
        <v>4.9299535762704905E-4</v>
      </c>
    </row>
    <row r="140" spans="1:10" s="125" customFormat="1">
      <c r="A140" s="130" t="s">
        <v>1711</v>
      </c>
      <c r="B140" s="141">
        <v>10</v>
      </c>
      <c r="C140" s="142">
        <v>7.6804915514592901E-4</v>
      </c>
      <c r="D140" s="143">
        <v>7.6946752847029901E-4</v>
      </c>
      <c r="E140" s="141">
        <v>1</v>
      </c>
      <c r="F140" s="142">
        <v>8.8004928275983499E-5</v>
      </c>
      <c r="G140" s="143">
        <v>8.8144557073600697E-5</v>
      </c>
      <c r="H140" s="141">
        <v>11</v>
      </c>
      <c r="I140" s="144">
        <v>4.5113398679407797E-4</v>
      </c>
      <c r="J140" s="142">
        <v>4.51912411158128E-4</v>
      </c>
    </row>
    <row r="141" spans="1:10" s="125" customFormat="1">
      <c r="A141" s="130" t="s">
        <v>1763</v>
      </c>
      <c r="B141" s="141">
        <v>7</v>
      </c>
      <c r="C141" s="142">
        <v>5.3763440860215097E-4</v>
      </c>
      <c r="D141" s="143">
        <v>5.3862726992920905E-4</v>
      </c>
      <c r="E141" s="141">
        <v>4</v>
      </c>
      <c r="F141" s="142">
        <v>3.5201971310393399E-4</v>
      </c>
      <c r="G141" s="143">
        <v>3.5257822829440301E-4</v>
      </c>
      <c r="H141" s="141">
        <v>11</v>
      </c>
      <c r="I141" s="144">
        <v>4.5113398679407797E-4</v>
      </c>
      <c r="J141" s="142">
        <v>4.51912411158128E-4</v>
      </c>
    </row>
    <row r="142" spans="1:10" s="125" customFormat="1">
      <c r="A142" s="130" t="s">
        <v>1753</v>
      </c>
      <c r="B142" s="141">
        <v>8</v>
      </c>
      <c r="C142" s="142">
        <v>6.1443932411674304E-4</v>
      </c>
      <c r="D142" s="143">
        <v>6.1557402277623904E-4</v>
      </c>
      <c r="E142" s="141">
        <v>3</v>
      </c>
      <c r="F142" s="142">
        <v>2.6401478482794999E-4</v>
      </c>
      <c r="G142" s="143">
        <v>2.6443367122080198E-4</v>
      </c>
      <c r="H142" s="141">
        <v>11</v>
      </c>
      <c r="I142" s="144">
        <v>4.5113398679407797E-4</v>
      </c>
      <c r="J142" s="142">
        <v>4.51912411158128E-4</v>
      </c>
    </row>
    <row r="143" spans="1:10" s="125" customFormat="1" ht="20.45">
      <c r="A143" s="130" t="s">
        <v>1818</v>
      </c>
      <c r="B143" s="141">
        <v>8</v>
      </c>
      <c r="C143" s="142">
        <v>6.1443932411674304E-4</v>
      </c>
      <c r="D143" s="143">
        <v>6.1557402277623904E-4</v>
      </c>
      <c r="E143" s="141">
        <v>3</v>
      </c>
      <c r="F143" s="142">
        <v>2.6401478482794999E-4</v>
      </c>
      <c r="G143" s="143">
        <v>2.6443367122080198E-4</v>
      </c>
      <c r="H143" s="141">
        <v>11</v>
      </c>
      <c r="I143" s="144">
        <v>4.5113398679407797E-4</v>
      </c>
      <c r="J143" s="142">
        <v>4.51912411158128E-4</v>
      </c>
    </row>
    <row r="144" spans="1:10" s="125" customFormat="1" ht="20.45">
      <c r="A144" s="130" t="s">
        <v>1715</v>
      </c>
      <c r="B144" s="141">
        <v>2</v>
      </c>
      <c r="C144" s="142">
        <v>1.53609831029186E-4</v>
      </c>
      <c r="D144" s="143">
        <v>1.5389350569406E-4</v>
      </c>
      <c r="E144" s="141">
        <v>9</v>
      </c>
      <c r="F144" s="142">
        <v>7.9204435448385101E-4</v>
      </c>
      <c r="G144" s="143">
        <v>7.93301013662406E-4</v>
      </c>
      <c r="H144" s="141">
        <v>11</v>
      </c>
      <c r="I144" s="144">
        <v>4.5113398679407797E-4</v>
      </c>
      <c r="J144" s="142">
        <v>4.51912411158128E-4</v>
      </c>
    </row>
    <row r="145" spans="1:10" s="125" customFormat="1" ht="20.45">
      <c r="A145" s="130" t="s">
        <v>1799</v>
      </c>
      <c r="B145" s="141">
        <v>2</v>
      </c>
      <c r="C145" s="142">
        <v>1.53609831029186E-4</v>
      </c>
      <c r="D145" s="143">
        <v>1.5389350569406E-4</v>
      </c>
      <c r="E145" s="141">
        <v>9</v>
      </c>
      <c r="F145" s="142">
        <v>7.9204435448385101E-4</v>
      </c>
      <c r="G145" s="143">
        <v>7.93301013662406E-4</v>
      </c>
      <c r="H145" s="141">
        <v>11</v>
      </c>
      <c r="I145" s="144">
        <v>4.5113398679407797E-4</v>
      </c>
      <c r="J145" s="142">
        <v>4.51912411158128E-4</v>
      </c>
    </row>
    <row r="146" spans="1:10" s="125" customFormat="1" ht="20.45">
      <c r="A146" s="130" t="s">
        <v>1760</v>
      </c>
      <c r="B146" s="141">
        <v>7</v>
      </c>
      <c r="C146" s="142">
        <v>5.3763440860215097E-4</v>
      </c>
      <c r="D146" s="143">
        <v>5.3862726992920905E-4</v>
      </c>
      <c r="E146" s="141">
        <v>4</v>
      </c>
      <c r="F146" s="142">
        <v>3.5201971310393399E-4</v>
      </c>
      <c r="G146" s="143">
        <v>3.5257822829440301E-4</v>
      </c>
      <c r="H146" s="141">
        <v>11</v>
      </c>
      <c r="I146" s="144">
        <v>4.5113398679407797E-4</v>
      </c>
      <c r="J146" s="142">
        <v>4.51912411158128E-4</v>
      </c>
    </row>
    <row r="147" spans="1:10" s="125" customFormat="1" ht="20.45">
      <c r="A147" s="130" t="s">
        <v>1750</v>
      </c>
      <c r="B147" s="141">
        <v>10</v>
      </c>
      <c r="C147" s="142">
        <v>7.6804915514592901E-4</v>
      </c>
      <c r="D147" s="143">
        <v>7.6946752847029901E-4</v>
      </c>
      <c r="E147" s="141">
        <v>1</v>
      </c>
      <c r="F147" s="142">
        <v>8.8004928275983499E-5</v>
      </c>
      <c r="G147" s="143">
        <v>8.8144557073600697E-5</v>
      </c>
      <c r="H147" s="141">
        <v>11</v>
      </c>
      <c r="I147" s="144">
        <v>4.5113398679407797E-4</v>
      </c>
      <c r="J147" s="142">
        <v>4.51912411158128E-4</v>
      </c>
    </row>
    <row r="148" spans="1:10" s="125" customFormat="1" ht="20.45">
      <c r="A148" s="130" t="s">
        <v>1742</v>
      </c>
      <c r="B148" s="141">
        <v>2</v>
      </c>
      <c r="C148" s="142">
        <v>1.53609831029186E-4</v>
      </c>
      <c r="D148" s="143">
        <v>1.5389350569406E-4</v>
      </c>
      <c r="E148" s="141">
        <v>9</v>
      </c>
      <c r="F148" s="142">
        <v>7.9204435448385101E-4</v>
      </c>
      <c r="G148" s="143">
        <v>7.93301013662406E-4</v>
      </c>
      <c r="H148" s="141">
        <v>11</v>
      </c>
      <c r="I148" s="144">
        <v>4.5113398679407797E-4</v>
      </c>
      <c r="J148" s="142">
        <v>4.51912411158128E-4</v>
      </c>
    </row>
    <row r="149" spans="1:10" s="125" customFormat="1">
      <c r="A149" s="130" t="s">
        <v>1752</v>
      </c>
      <c r="B149" s="141">
        <v>8</v>
      </c>
      <c r="C149" s="142">
        <v>6.1443932411674304E-4</v>
      </c>
      <c r="D149" s="143">
        <v>6.1557402277623904E-4</v>
      </c>
      <c r="E149" s="141">
        <v>3</v>
      </c>
      <c r="F149" s="142">
        <v>2.6401478482794999E-4</v>
      </c>
      <c r="G149" s="143">
        <v>2.6443367122080198E-4</v>
      </c>
      <c r="H149" s="141">
        <v>11</v>
      </c>
      <c r="I149" s="144">
        <v>4.5113398679407797E-4</v>
      </c>
      <c r="J149" s="142">
        <v>4.51912411158128E-4</v>
      </c>
    </row>
    <row r="150" spans="1:10" s="125" customFormat="1">
      <c r="A150" s="130" t="s">
        <v>1762</v>
      </c>
      <c r="B150" s="141">
        <v>1</v>
      </c>
      <c r="C150" s="142">
        <v>7.6804915514592907E-5</v>
      </c>
      <c r="D150" s="143">
        <v>7.6946752847029907E-5</v>
      </c>
      <c r="E150" s="141">
        <v>10</v>
      </c>
      <c r="F150" s="142">
        <v>8.8004928275983501E-4</v>
      </c>
      <c r="G150" s="143">
        <v>8.8144557073600697E-4</v>
      </c>
      <c r="H150" s="141">
        <v>11</v>
      </c>
      <c r="I150" s="144">
        <v>4.5113398679407797E-4</v>
      </c>
      <c r="J150" s="142">
        <v>4.51912411158128E-4</v>
      </c>
    </row>
    <row r="151" spans="1:10" s="125" customFormat="1" ht="20.45">
      <c r="A151" s="130" t="s">
        <v>1737</v>
      </c>
      <c r="B151" s="141">
        <v>6</v>
      </c>
      <c r="C151" s="142">
        <v>4.6082949308755798E-4</v>
      </c>
      <c r="D151" s="143">
        <v>4.6168051708217901E-4</v>
      </c>
      <c r="E151" s="141">
        <v>4</v>
      </c>
      <c r="F151" s="142">
        <v>3.5201971310393399E-4</v>
      </c>
      <c r="G151" s="143">
        <v>3.5257822829440301E-4</v>
      </c>
      <c r="H151" s="141">
        <v>10</v>
      </c>
      <c r="I151" s="144">
        <v>4.1012180617643399E-4</v>
      </c>
      <c r="J151" s="142">
        <v>4.1082946468920799E-4</v>
      </c>
    </row>
    <row r="152" spans="1:10" s="125" customFormat="1">
      <c r="A152" s="130" t="s">
        <v>1719</v>
      </c>
      <c r="B152" s="141">
        <v>8</v>
      </c>
      <c r="C152" s="142">
        <v>6.1443932411674304E-4</v>
      </c>
      <c r="D152" s="143">
        <v>6.1557402277623904E-4</v>
      </c>
      <c r="E152" s="141">
        <v>2</v>
      </c>
      <c r="F152" s="142">
        <v>1.76009856551967E-4</v>
      </c>
      <c r="G152" s="143">
        <v>1.7628911414720099E-4</v>
      </c>
      <c r="H152" s="141">
        <v>10</v>
      </c>
      <c r="I152" s="144">
        <v>4.1012180617643399E-4</v>
      </c>
      <c r="J152" s="142">
        <v>4.1082946468920799E-4</v>
      </c>
    </row>
    <row r="153" spans="1:10" s="125" customFormat="1" ht="20.45">
      <c r="A153" s="130" t="s">
        <v>1739</v>
      </c>
      <c r="B153" s="141">
        <v>9</v>
      </c>
      <c r="C153" s="142">
        <v>6.9124423963133597E-4</v>
      </c>
      <c r="D153" s="143">
        <v>6.9252077562326902E-4</v>
      </c>
      <c r="E153" s="141">
        <v>1</v>
      </c>
      <c r="F153" s="142">
        <v>8.8004928275983499E-5</v>
      </c>
      <c r="G153" s="143">
        <v>8.8144557073600697E-5</v>
      </c>
      <c r="H153" s="141">
        <v>10</v>
      </c>
      <c r="I153" s="144">
        <v>4.1012180617643399E-4</v>
      </c>
      <c r="J153" s="142">
        <v>4.1082946468920799E-4</v>
      </c>
    </row>
    <row r="154" spans="1:10" s="125" customFormat="1" ht="20.45">
      <c r="A154" s="130" t="s">
        <v>1779</v>
      </c>
      <c r="B154" s="252">
        <v>0</v>
      </c>
      <c r="C154" s="253">
        <v>0</v>
      </c>
      <c r="D154" s="254">
        <v>0</v>
      </c>
      <c r="E154" s="141">
        <v>10</v>
      </c>
      <c r="F154" s="142">
        <v>8.8004928275983501E-4</v>
      </c>
      <c r="G154" s="143">
        <v>8.8144557073600697E-4</v>
      </c>
      <c r="H154" s="141">
        <v>10</v>
      </c>
      <c r="I154" s="144">
        <v>4.1012180617643399E-4</v>
      </c>
      <c r="J154" s="142">
        <v>4.1082946468920799E-4</v>
      </c>
    </row>
    <row r="155" spans="1:10" s="125" customFormat="1" ht="20.45">
      <c r="A155" s="130" t="s">
        <v>1807</v>
      </c>
      <c r="B155" s="141">
        <v>2</v>
      </c>
      <c r="C155" s="142">
        <v>1.53609831029186E-4</v>
      </c>
      <c r="D155" s="143">
        <v>1.5389350569406E-4</v>
      </c>
      <c r="E155" s="141">
        <v>8</v>
      </c>
      <c r="F155" s="142">
        <v>7.0403942620786799E-4</v>
      </c>
      <c r="G155" s="143">
        <v>7.0515645658880601E-4</v>
      </c>
      <c r="H155" s="141">
        <v>10</v>
      </c>
      <c r="I155" s="144">
        <v>4.1012180617643399E-4</v>
      </c>
      <c r="J155" s="142">
        <v>4.1082946468920799E-4</v>
      </c>
    </row>
    <row r="156" spans="1:10" s="125" customFormat="1">
      <c r="A156" s="130" t="s">
        <v>1781</v>
      </c>
      <c r="B156" s="141">
        <v>6</v>
      </c>
      <c r="C156" s="142">
        <v>4.6082949308755798E-4</v>
      </c>
      <c r="D156" s="143">
        <v>4.6168051708217901E-4</v>
      </c>
      <c r="E156" s="141">
        <v>4</v>
      </c>
      <c r="F156" s="142">
        <v>3.5201971310393399E-4</v>
      </c>
      <c r="G156" s="143">
        <v>3.5257822829440301E-4</v>
      </c>
      <c r="H156" s="141">
        <v>10</v>
      </c>
      <c r="I156" s="144">
        <v>4.1012180617643399E-4</v>
      </c>
      <c r="J156" s="142">
        <v>4.1082946468920799E-4</v>
      </c>
    </row>
    <row r="157" spans="1:10" s="125" customFormat="1" ht="20.45">
      <c r="A157" s="130" t="s">
        <v>1957</v>
      </c>
      <c r="B157" s="141">
        <v>2</v>
      </c>
      <c r="C157" s="142">
        <v>1.53609831029186E-4</v>
      </c>
      <c r="D157" s="143">
        <v>1.5389350569406E-4</v>
      </c>
      <c r="E157" s="141">
        <v>7</v>
      </c>
      <c r="F157" s="142">
        <v>6.1603449793188399E-4</v>
      </c>
      <c r="G157" s="143">
        <v>6.1701189951520504E-4</v>
      </c>
      <c r="H157" s="141">
        <v>9</v>
      </c>
      <c r="I157" s="144">
        <v>3.6910962555879103E-4</v>
      </c>
      <c r="J157" s="142">
        <v>3.69746518220287E-4</v>
      </c>
    </row>
    <row r="158" spans="1:10" s="125" customFormat="1" ht="20.45">
      <c r="A158" s="130" t="s">
        <v>1735</v>
      </c>
      <c r="B158" s="141">
        <v>2</v>
      </c>
      <c r="C158" s="142">
        <v>1.53609831029186E-4</v>
      </c>
      <c r="D158" s="143">
        <v>1.5389350569406E-4</v>
      </c>
      <c r="E158" s="141">
        <v>7</v>
      </c>
      <c r="F158" s="142">
        <v>6.1603449793188399E-4</v>
      </c>
      <c r="G158" s="143">
        <v>6.1701189951520504E-4</v>
      </c>
      <c r="H158" s="141">
        <v>9</v>
      </c>
      <c r="I158" s="144">
        <v>3.6910962555879103E-4</v>
      </c>
      <c r="J158" s="142">
        <v>3.69746518220287E-4</v>
      </c>
    </row>
    <row r="159" spans="1:10" s="125" customFormat="1" ht="20.45">
      <c r="A159" s="130" t="s">
        <v>1728</v>
      </c>
      <c r="B159" s="141">
        <v>5</v>
      </c>
      <c r="C159" s="142">
        <v>3.8402457757296499E-4</v>
      </c>
      <c r="D159" s="143">
        <v>3.8473376423514902E-4</v>
      </c>
      <c r="E159" s="141">
        <v>4</v>
      </c>
      <c r="F159" s="142">
        <v>3.5201971310393399E-4</v>
      </c>
      <c r="G159" s="143">
        <v>3.5257822829440301E-4</v>
      </c>
      <c r="H159" s="141">
        <v>9</v>
      </c>
      <c r="I159" s="144">
        <v>3.6910962555879103E-4</v>
      </c>
      <c r="J159" s="142">
        <v>3.69746518220287E-4</v>
      </c>
    </row>
    <row r="160" spans="1:10" s="125" customFormat="1">
      <c r="A160" s="130" t="s">
        <v>1749</v>
      </c>
      <c r="B160" s="141">
        <v>7</v>
      </c>
      <c r="C160" s="142">
        <v>5.3763440860215097E-4</v>
      </c>
      <c r="D160" s="143">
        <v>5.3862726992920905E-4</v>
      </c>
      <c r="E160" s="141">
        <v>2</v>
      </c>
      <c r="F160" s="142">
        <v>1.76009856551967E-4</v>
      </c>
      <c r="G160" s="143">
        <v>1.7628911414720099E-4</v>
      </c>
      <c r="H160" s="141">
        <v>9</v>
      </c>
      <c r="I160" s="144">
        <v>3.6910962555879103E-4</v>
      </c>
      <c r="J160" s="142">
        <v>3.69746518220287E-4</v>
      </c>
    </row>
    <row r="161" spans="1:10" s="125" customFormat="1" ht="20.45">
      <c r="A161" s="130" t="s">
        <v>1950</v>
      </c>
      <c r="B161" s="141">
        <v>7</v>
      </c>
      <c r="C161" s="142">
        <v>5.3763440860215097E-4</v>
      </c>
      <c r="D161" s="143">
        <v>5.3862726992920905E-4</v>
      </c>
      <c r="E161" s="141">
        <v>2</v>
      </c>
      <c r="F161" s="142">
        <v>1.76009856551967E-4</v>
      </c>
      <c r="G161" s="143">
        <v>1.7628911414720099E-4</v>
      </c>
      <c r="H161" s="141">
        <v>9</v>
      </c>
      <c r="I161" s="144">
        <v>3.6910962555879103E-4</v>
      </c>
      <c r="J161" s="142">
        <v>3.69746518220287E-4</v>
      </c>
    </row>
    <row r="162" spans="1:10" s="125" customFormat="1">
      <c r="A162" s="130" t="s">
        <v>1925</v>
      </c>
      <c r="B162" s="141">
        <v>3</v>
      </c>
      <c r="C162" s="142">
        <v>2.3041474654377899E-4</v>
      </c>
      <c r="D162" s="143">
        <v>2.3084025854108999E-4</v>
      </c>
      <c r="E162" s="141">
        <v>6</v>
      </c>
      <c r="F162" s="142">
        <v>5.2802956965590096E-4</v>
      </c>
      <c r="G162" s="143">
        <v>5.2886734244160397E-4</v>
      </c>
      <c r="H162" s="141">
        <v>9</v>
      </c>
      <c r="I162" s="144">
        <v>3.6910962555879103E-4</v>
      </c>
      <c r="J162" s="142">
        <v>3.69746518220287E-4</v>
      </c>
    </row>
    <row r="163" spans="1:10" s="125" customFormat="1" ht="20.45">
      <c r="A163" s="130" t="s">
        <v>1785</v>
      </c>
      <c r="B163" s="141">
        <v>6</v>
      </c>
      <c r="C163" s="142">
        <v>4.6082949308755798E-4</v>
      </c>
      <c r="D163" s="143">
        <v>4.6168051708217901E-4</v>
      </c>
      <c r="E163" s="141">
        <v>2</v>
      </c>
      <c r="F163" s="142">
        <v>1.76009856551967E-4</v>
      </c>
      <c r="G163" s="143">
        <v>1.7628911414720099E-4</v>
      </c>
      <c r="H163" s="141">
        <v>8</v>
      </c>
      <c r="I163" s="144">
        <v>3.2809744494114801E-4</v>
      </c>
      <c r="J163" s="142">
        <v>3.2866357175136601E-4</v>
      </c>
    </row>
    <row r="164" spans="1:10" s="125" customFormat="1">
      <c r="A164" s="130" t="s">
        <v>1787</v>
      </c>
      <c r="B164" s="141">
        <v>6</v>
      </c>
      <c r="C164" s="142">
        <v>4.6082949308755798E-4</v>
      </c>
      <c r="D164" s="143">
        <v>4.6168051708217901E-4</v>
      </c>
      <c r="E164" s="141">
        <v>2</v>
      </c>
      <c r="F164" s="142">
        <v>1.76009856551967E-4</v>
      </c>
      <c r="G164" s="143">
        <v>1.7628911414720099E-4</v>
      </c>
      <c r="H164" s="141">
        <v>8</v>
      </c>
      <c r="I164" s="144">
        <v>3.2809744494114801E-4</v>
      </c>
      <c r="J164" s="142">
        <v>3.2866357175136601E-4</v>
      </c>
    </row>
    <row r="165" spans="1:10" s="125" customFormat="1">
      <c r="A165" s="130" t="s">
        <v>1767</v>
      </c>
      <c r="B165" s="141">
        <v>4</v>
      </c>
      <c r="C165" s="142">
        <v>3.0721966205837201E-4</v>
      </c>
      <c r="D165" s="143">
        <v>3.0778701138811898E-4</v>
      </c>
      <c r="E165" s="141">
        <v>4</v>
      </c>
      <c r="F165" s="142">
        <v>3.5201971310393399E-4</v>
      </c>
      <c r="G165" s="143">
        <v>3.5257822829440301E-4</v>
      </c>
      <c r="H165" s="141">
        <v>8</v>
      </c>
      <c r="I165" s="144">
        <v>3.2809744494114801E-4</v>
      </c>
      <c r="J165" s="142">
        <v>3.2866357175136601E-4</v>
      </c>
    </row>
    <row r="166" spans="1:10" s="125" customFormat="1" ht="20.45">
      <c r="A166" s="130" t="s">
        <v>1768</v>
      </c>
      <c r="B166" s="141">
        <v>1</v>
      </c>
      <c r="C166" s="142">
        <v>7.6804915514592907E-5</v>
      </c>
      <c r="D166" s="143">
        <v>7.6946752847029907E-5</v>
      </c>
      <c r="E166" s="141">
        <v>7</v>
      </c>
      <c r="F166" s="142">
        <v>6.1603449793188399E-4</v>
      </c>
      <c r="G166" s="143">
        <v>6.1701189951520504E-4</v>
      </c>
      <c r="H166" s="141">
        <v>8</v>
      </c>
      <c r="I166" s="144">
        <v>3.2809744494114801E-4</v>
      </c>
      <c r="J166" s="142">
        <v>3.2866357175136601E-4</v>
      </c>
    </row>
    <row r="167" spans="1:10" s="125" customFormat="1" ht="20.45">
      <c r="A167" s="130" t="s">
        <v>1755</v>
      </c>
      <c r="B167" s="252">
        <v>0</v>
      </c>
      <c r="C167" s="253">
        <v>0</v>
      </c>
      <c r="D167" s="254">
        <v>0</v>
      </c>
      <c r="E167" s="141">
        <v>8</v>
      </c>
      <c r="F167" s="142">
        <v>7.0403942620786799E-4</v>
      </c>
      <c r="G167" s="143">
        <v>7.0515645658880601E-4</v>
      </c>
      <c r="H167" s="141">
        <v>8</v>
      </c>
      <c r="I167" s="144">
        <v>3.2809744494114801E-4</v>
      </c>
      <c r="J167" s="142">
        <v>3.2866357175136601E-4</v>
      </c>
    </row>
    <row r="168" spans="1:10" s="125" customFormat="1" ht="20.45">
      <c r="A168" s="130" t="s">
        <v>1769</v>
      </c>
      <c r="B168" s="141">
        <v>3</v>
      </c>
      <c r="C168" s="142">
        <v>2.3041474654377899E-4</v>
      </c>
      <c r="D168" s="143">
        <v>2.3084025854108999E-4</v>
      </c>
      <c r="E168" s="141">
        <v>5</v>
      </c>
      <c r="F168" s="142">
        <v>4.4002464137991702E-4</v>
      </c>
      <c r="G168" s="143">
        <v>4.4072278536800397E-4</v>
      </c>
      <c r="H168" s="141">
        <v>8</v>
      </c>
      <c r="I168" s="144">
        <v>3.2809744494114801E-4</v>
      </c>
      <c r="J168" s="142">
        <v>3.2866357175136601E-4</v>
      </c>
    </row>
    <row r="169" spans="1:10" s="125" customFormat="1" ht="20.45">
      <c r="A169" s="130" t="s">
        <v>1757</v>
      </c>
      <c r="B169" s="252">
        <v>0</v>
      </c>
      <c r="C169" s="253">
        <v>0</v>
      </c>
      <c r="D169" s="254">
        <v>0</v>
      </c>
      <c r="E169" s="141">
        <v>8</v>
      </c>
      <c r="F169" s="142">
        <v>7.0403942620786799E-4</v>
      </c>
      <c r="G169" s="143">
        <v>7.0515645658880601E-4</v>
      </c>
      <c r="H169" s="141">
        <v>8</v>
      </c>
      <c r="I169" s="144">
        <v>3.2809744494114801E-4</v>
      </c>
      <c r="J169" s="142">
        <v>3.2866357175136601E-4</v>
      </c>
    </row>
    <row r="170" spans="1:10" s="125" customFormat="1">
      <c r="A170" s="130" t="s">
        <v>1801</v>
      </c>
      <c r="B170" s="141">
        <v>2</v>
      </c>
      <c r="C170" s="142">
        <v>1.53609831029186E-4</v>
      </c>
      <c r="D170" s="143">
        <v>1.5389350569406E-4</v>
      </c>
      <c r="E170" s="141">
        <v>6</v>
      </c>
      <c r="F170" s="142">
        <v>5.2802956965590096E-4</v>
      </c>
      <c r="G170" s="143">
        <v>5.2886734244160397E-4</v>
      </c>
      <c r="H170" s="141">
        <v>8</v>
      </c>
      <c r="I170" s="144">
        <v>3.2809744494114801E-4</v>
      </c>
      <c r="J170" s="142">
        <v>3.2866357175136601E-4</v>
      </c>
    </row>
    <row r="171" spans="1:10" s="125" customFormat="1">
      <c r="A171" s="130" t="s">
        <v>1831</v>
      </c>
      <c r="B171" s="141">
        <v>8</v>
      </c>
      <c r="C171" s="142">
        <v>6.1443932411674304E-4</v>
      </c>
      <c r="D171" s="143">
        <v>6.1557402277623904E-4</v>
      </c>
      <c r="E171" s="252">
        <v>0</v>
      </c>
      <c r="F171" s="253">
        <v>0</v>
      </c>
      <c r="G171" s="254">
        <v>0</v>
      </c>
      <c r="H171" s="141">
        <v>8</v>
      </c>
      <c r="I171" s="144">
        <v>3.2809744494114801E-4</v>
      </c>
      <c r="J171" s="142">
        <v>3.2866357175136601E-4</v>
      </c>
    </row>
    <row r="172" spans="1:10" s="125" customFormat="1">
      <c r="A172" s="130" t="s">
        <v>1809</v>
      </c>
      <c r="B172" s="252">
        <v>0</v>
      </c>
      <c r="C172" s="253">
        <v>0</v>
      </c>
      <c r="D172" s="254">
        <v>0</v>
      </c>
      <c r="E172" s="141">
        <v>8</v>
      </c>
      <c r="F172" s="142">
        <v>7.0403942620786799E-4</v>
      </c>
      <c r="G172" s="143">
        <v>7.0515645658880601E-4</v>
      </c>
      <c r="H172" s="141">
        <v>8</v>
      </c>
      <c r="I172" s="144">
        <v>3.2809744494114801E-4</v>
      </c>
      <c r="J172" s="142">
        <v>3.2866357175136601E-4</v>
      </c>
    </row>
    <row r="173" spans="1:10" s="125" customFormat="1" ht="20.45">
      <c r="A173" s="130" t="s">
        <v>1783</v>
      </c>
      <c r="B173" s="141">
        <v>7</v>
      </c>
      <c r="C173" s="142">
        <v>5.3763440860215097E-4</v>
      </c>
      <c r="D173" s="143">
        <v>5.3862726992920905E-4</v>
      </c>
      <c r="E173" s="252">
        <v>0</v>
      </c>
      <c r="F173" s="253">
        <v>0</v>
      </c>
      <c r="G173" s="254">
        <v>0</v>
      </c>
      <c r="H173" s="141">
        <v>7</v>
      </c>
      <c r="I173" s="144">
        <v>2.8708526432350402E-4</v>
      </c>
      <c r="J173" s="142">
        <v>2.8758062528244502E-4</v>
      </c>
    </row>
    <row r="174" spans="1:10" s="125" customFormat="1">
      <c r="A174" s="130" t="s">
        <v>1817</v>
      </c>
      <c r="B174" s="141">
        <v>3</v>
      </c>
      <c r="C174" s="142">
        <v>2.3041474654377899E-4</v>
      </c>
      <c r="D174" s="143">
        <v>2.3084025854108999E-4</v>
      </c>
      <c r="E174" s="141">
        <v>4</v>
      </c>
      <c r="F174" s="142">
        <v>3.5201971310393399E-4</v>
      </c>
      <c r="G174" s="143">
        <v>3.5257822829440301E-4</v>
      </c>
      <c r="H174" s="141">
        <v>7</v>
      </c>
      <c r="I174" s="144">
        <v>2.8708526432350402E-4</v>
      </c>
      <c r="J174" s="142">
        <v>2.8758062528244502E-4</v>
      </c>
    </row>
    <row r="175" spans="1:10" s="125" customFormat="1" ht="20.45">
      <c r="A175" s="130" t="s">
        <v>1772</v>
      </c>
      <c r="B175" s="141">
        <v>4</v>
      </c>
      <c r="C175" s="142">
        <v>3.0721966205837201E-4</v>
      </c>
      <c r="D175" s="143">
        <v>3.0778701138811898E-4</v>
      </c>
      <c r="E175" s="141">
        <v>3</v>
      </c>
      <c r="F175" s="142">
        <v>2.6401478482794999E-4</v>
      </c>
      <c r="G175" s="143">
        <v>2.6443367122080198E-4</v>
      </c>
      <c r="H175" s="141">
        <v>7</v>
      </c>
      <c r="I175" s="144">
        <v>2.8708526432350402E-4</v>
      </c>
      <c r="J175" s="142">
        <v>2.8758062528244502E-4</v>
      </c>
    </row>
    <row r="176" spans="1:10" s="125" customFormat="1" ht="20.45">
      <c r="A176" s="130" t="s">
        <v>1901</v>
      </c>
      <c r="B176" s="141">
        <v>4</v>
      </c>
      <c r="C176" s="142">
        <v>3.0721966205837201E-4</v>
      </c>
      <c r="D176" s="143">
        <v>3.0778701138811898E-4</v>
      </c>
      <c r="E176" s="141">
        <v>3</v>
      </c>
      <c r="F176" s="142">
        <v>2.6401478482794999E-4</v>
      </c>
      <c r="G176" s="143">
        <v>2.6443367122080198E-4</v>
      </c>
      <c r="H176" s="141">
        <v>7</v>
      </c>
      <c r="I176" s="144">
        <v>2.8708526432350402E-4</v>
      </c>
      <c r="J176" s="142">
        <v>2.8758062528244502E-4</v>
      </c>
    </row>
    <row r="177" spans="1:10" s="125" customFormat="1">
      <c r="A177" s="130" t="s">
        <v>1927</v>
      </c>
      <c r="B177" s="141">
        <v>7</v>
      </c>
      <c r="C177" s="142">
        <v>5.3763440860215097E-4</v>
      </c>
      <c r="D177" s="143">
        <v>5.3862726992920905E-4</v>
      </c>
      <c r="E177" s="252">
        <v>0</v>
      </c>
      <c r="F177" s="253">
        <v>0</v>
      </c>
      <c r="G177" s="254">
        <v>0</v>
      </c>
      <c r="H177" s="141">
        <v>7</v>
      </c>
      <c r="I177" s="144">
        <v>2.8708526432350402E-4</v>
      </c>
      <c r="J177" s="142">
        <v>2.8758062528244502E-4</v>
      </c>
    </row>
    <row r="178" spans="1:10" s="125" customFormat="1">
      <c r="A178" s="130" t="s">
        <v>1850</v>
      </c>
      <c r="B178" s="252">
        <v>0</v>
      </c>
      <c r="C178" s="253">
        <v>0</v>
      </c>
      <c r="D178" s="254">
        <v>0</v>
      </c>
      <c r="E178" s="141">
        <v>7</v>
      </c>
      <c r="F178" s="142">
        <v>6.1603449793188399E-4</v>
      </c>
      <c r="G178" s="143">
        <v>6.1701189951520504E-4</v>
      </c>
      <c r="H178" s="141">
        <v>7</v>
      </c>
      <c r="I178" s="144">
        <v>2.8708526432350402E-4</v>
      </c>
      <c r="J178" s="142">
        <v>2.8758062528244502E-4</v>
      </c>
    </row>
    <row r="179" spans="1:10" s="125" customFormat="1">
      <c r="A179" s="130" t="s">
        <v>1813</v>
      </c>
      <c r="B179" s="141">
        <v>4</v>
      </c>
      <c r="C179" s="142">
        <v>3.0721966205837201E-4</v>
      </c>
      <c r="D179" s="143">
        <v>3.0778701138811898E-4</v>
      </c>
      <c r="E179" s="141">
        <v>2</v>
      </c>
      <c r="F179" s="142">
        <v>1.76009856551967E-4</v>
      </c>
      <c r="G179" s="143">
        <v>1.7628911414720099E-4</v>
      </c>
      <c r="H179" s="141">
        <v>6</v>
      </c>
      <c r="I179" s="144">
        <v>2.4607308370586101E-4</v>
      </c>
      <c r="J179" s="142">
        <v>2.4649767881352501E-4</v>
      </c>
    </row>
    <row r="180" spans="1:10" s="125" customFormat="1">
      <c r="A180" s="130" t="s">
        <v>1870</v>
      </c>
      <c r="B180" s="141">
        <v>3</v>
      </c>
      <c r="C180" s="142">
        <v>2.3041474654377899E-4</v>
      </c>
      <c r="D180" s="143">
        <v>2.3084025854108999E-4</v>
      </c>
      <c r="E180" s="141">
        <v>3</v>
      </c>
      <c r="F180" s="142">
        <v>2.6401478482794999E-4</v>
      </c>
      <c r="G180" s="143">
        <v>2.6443367122080198E-4</v>
      </c>
      <c r="H180" s="141">
        <v>6</v>
      </c>
      <c r="I180" s="144">
        <v>2.4607308370586101E-4</v>
      </c>
      <c r="J180" s="142">
        <v>2.4649767881352501E-4</v>
      </c>
    </row>
    <row r="181" spans="1:10" s="125" customFormat="1">
      <c r="A181" s="130" t="s">
        <v>1788</v>
      </c>
      <c r="B181" s="141">
        <v>3</v>
      </c>
      <c r="C181" s="142">
        <v>2.3041474654377899E-4</v>
      </c>
      <c r="D181" s="143">
        <v>2.3084025854108999E-4</v>
      </c>
      <c r="E181" s="141">
        <v>3</v>
      </c>
      <c r="F181" s="142">
        <v>2.6401478482794999E-4</v>
      </c>
      <c r="G181" s="143">
        <v>2.6443367122080198E-4</v>
      </c>
      <c r="H181" s="141">
        <v>6</v>
      </c>
      <c r="I181" s="144">
        <v>2.4607308370586101E-4</v>
      </c>
      <c r="J181" s="142">
        <v>2.4649767881352501E-4</v>
      </c>
    </row>
    <row r="182" spans="1:10" s="125" customFormat="1" ht="20.45">
      <c r="A182" s="130" t="s">
        <v>1770</v>
      </c>
      <c r="B182" s="252">
        <v>0</v>
      </c>
      <c r="C182" s="253">
        <v>0</v>
      </c>
      <c r="D182" s="254">
        <v>0</v>
      </c>
      <c r="E182" s="141">
        <v>6</v>
      </c>
      <c r="F182" s="142">
        <v>5.2802956965590096E-4</v>
      </c>
      <c r="G182" s="143">
        <v>5.2886734244160397E-4</v>
      </c>
      <c r="H182" s="141">
        <v>6</v>
      </c>
      <c r="I182" s="144">
        <v>2.4607308370586101E-4</v>
      </c>
      <c r="J182" s="142">
        <v>2.4649767881352501E-4</v>
      </c>
    </row>
    <row r="183" spans="1:10" s="125" customFormat="1" ht="20.45">
      <c r="A183" s="130" t="s">
        <v>1825</v>
      </c>
      <c r="B183" s="141">
        <v>5</v>
      </c>
      <c r="C183" s="142">
        <v>3.8402457757296499E-4</v>
      </c>
      <c r="D183" s="143">
        <v>3.8473376423514902E-4</v>
      </c>
      <c r="E183" s="141">
        <v>1</v>
      </c>
      <c r="F183" s="142">
        <v>8.8004928275983499E-5</v>
      </c>
      <c r="G183" s="143">
        <v>8.8144557073600697E-5</v>
      </c>
      <c r="H183" s="141">
        <v>6</v>
      </c>
      <c r="I183" s="144">
        <v>2.4607308370586101E-4</v>
      </c>
      <c r="J183" s="142">
        <v>2.4649767881352501E-4</v>
      </c>
    </row>
    <row r="184" spans="1:10" s="125" customFormat="1" ht="20.45">
      <c r="A184" s="130" t="s">
        <v>1796</v>
      </c>
      <c r="B184" s="141">
        <v>3</v>
      </c>
      <c r="C184" s="142">
        <v>2.3041474654377899E-4</v>
      </c>
      <c r="D184" s="143">
        <v>2.3084025854108999E-4</v>
      </c>
      <c r="E184" s="141">
        <v>3</v>
      </c>
      <c r="F184" s="142">
        <v>2.6401478482794999E-4</v>
      </c>
      <c r="G184" s="143">
        <v>2.6443367122080198E-4</v>
      </c>
      <c r="H184" s="141">
        <v>6</v>
      </c>
      <c r="I184" s="144">
        <v>2.4607308370586101E-4</v>
      </c>
      <c r="J184" s="142">
        <v>2.4649767881352501E-4</v>
      </c>
    </row>
    <row r="185" spans="1:10" s="125" customFormat="1">
      <c r="A185" s="130" t="s">
        <v>1951</v>
      </c>
      <c r="B185" s="252">
        <v>0</v>
      </c>
      <c r="C185" s="253">
        <v>0</v>
      </c>
      <c r="D185" s="254">
        <v>0</v>
      </c>
      <c r="E185" s="141">
        <v>6</v>
      </c>
      <c r="F185" s="142">
        <v>5.2802956965590096E-4</v>
      </c>
      <c r="G185" s="143">
        <v>5.2886734244160397E-4</v>
      </c>
      <c r="H185" s="141">
        <v>6</v>
      </c>
      <c r="I185" s="144">
        <v>2.4607308370586101E-4</v>
      </c>
      <c r="J185" s="142">
        <v>2.4649767881352501E-4</v>
      </c>
    </row>
    <row r="186" spans="1:10" s="125" customFormat="1" ht="20.45">
      <c r="A186" s="130" t="s">
        <v>1775</v>
      </c>
      <c r="B186" s="141">
        <v>5</v>
      </c>
      <c r="C186" s="142">
        <v>3.8402457757296499E-4</v>
      </c>
      <c r="D186" s="143">
        <v>3.8473376423514902E-4</v>
      </c>
      <c r="E186" s="141">
        <v>1</v>
      </c>
      <c r="F186" s="142">
        <v>8.8004928275983499E-5</v>
      </c>
      <c r="G186" s="143">
        <v>8.8144557073600697E-5</v>
      </c>
      <c r="H186" s="141">
        <v>6</v>
      </c>
      <c r="I186" s="144">
        <v>2.4607308370586101E-4</v>
      </c>
      <c r="J186" s="142">
        <v>2.4649767881352501E-4</v>
      </c>
    </row>
    <row r="187" spans="1:10" s="125" customFormat="1" ht="20.45">
      <c r="A187" s="130" t="s">
        <v>1777</v>
      </c>
      <c r="B187" s="141">
        <v>6</v>
      </c>
      <c r="C187" s="142">
        <v>4.6082949308755798E-4</v>
      </c>
      <c r="D187" s="143">
        <v>4.6168051708217901E-4</v>
      </c>
      <c r="E187" s="252">
        <v>0</v>
      </c>
      <c r="F187" s="253">
        <v>0</v>
      </c>
      <c r="G187" s="254">
        <v>0</v>
      </c>
      <c r="H187" s="141">
        <v>6</v>
      </c>
      <c r="I187" s="144">
        <v>2.4607308370586101E-4</v>
      </c>
      <c r="J187" s="142">
        <v>2.4649767881352501E-4</v>
      </c>
    </row>
    <row r="188" spans="1:10" s="125" customFormat="1" ht="20.45">
      <c r="A188" s="130" t="s">
        <v>1778</v>
      </c>
      <c r="B188" s="141">
        <v>5</v>
      </c>
      <c r="C188" s="142">
        <v>3.8402457757296499E-4</v>
      </c>
      <c r="D188" s="143">
        <v>3.8473376423514902E-4</v>
      </c>
      <c r="E188" s="141">
        <v>1</v>
      </c>
      <c r="F188" s="142">
        <v>8.8004928275983499E-5</v>
      </c>
      <c r="G188" s="143">
        <v>8.8144557073600697E-5</v>
      </c>
      <c r="H188" s="141">
        <v>6</v>
      </c>
      <c r="I188" s="144">
        <v>2.4607308370586101E-4</v>
      </c>
      <c r="J188" s="142">
        <v>2.4649767881352501E-4</v>
      </c>
    </row>
    <row r="189" spans="1:10" s="125" customFormat="1">
      <c r="A189" s="130" t="s">
        <v>1841</v>
      </c>
      <c r="B189" s="141">
        <v>3</v>
      </c>
      <c r="C189" s="142">
        <v>2.3041474654377899E-4</v>
      </c>
      <c r="D189" s="143">
        <v>2.3084025854108999E-4</v>
      </c>
      <c r="E189" s="141">
        <v>3</v>
      </c>
      <c r="F189" s="142">
        <v>2.6401478482794999E-4</v>
      </c>
      <c r="G189" s="143">
        <v>2.6443367122080198E-4</v>
      </c>
      <c r="H189" s="141">
        <v>6</v>
      </c>
      <c r="I189" s="144">
        <v>2.4607308370586101E-4</v>
      </c>
      <c r="J189" s="142">
        <v>2.4649767881352501E-4</v>
      </c>
    </row>
    <row r="190" spans="1:10" s="125" customFormat="1">
      <c r="A190" s="130" t="s">
        <v>1851</v>
      </c>
      <c r="B190" s="252">
        <v>0</v>
      </c>
      <c r="C190" s="253">
        <v>0</v>
      </c>
      <c r="D190" s="254">
        <v>0</v>
      </c>
      <c r="E190" s="141">
        <v>6</v>
      </c>
      <c r="F190" s="142">
        <v>5.2802956965590096E-4</v>
      </c>
      <c r="G190" s="143">
        <v>5.2886734244160397E-4</v>
      </c>
      <c r="H190" s="141">
        <v>6</v>
      </c>
      <c r="I190" s="144">
        <v>2.4607308370586101E-4</v>
      </c>
      <c r="J190" s="142">
        <v>2.4649767881352501E-4</v>
      </c>
    </row>
    <row r="191" spans="1:10" s="125" customFormat="1">
      <c r="A191" s="130" t="s">
        <v>1764</v>
      </c>
      <c r="B191" s="141">
        <v>4</v>
      </c>
      <c r="C191" s="142">
        <v>3.0721966205837201E-4</v>
      </c>
      <c r="D191" s="143">
        <v>3.0778701138811898E-4</v>
      </c>
      <c r="E191" s="141">
        <v>1</v>
      </c>
      <c r="F191" s="142">
        <v>8.8004928275983499E-5</v>
      </c>
      <c r="G191" s="143">
        <v>8.8144557073600697E-5</v>
      </c>
      <c r="H191" s="141">
        <v>5</v>
      </c>
      <c r="I191" s="144">
        <v>2.0506090308821699E-4</v>
      </c>
      <c r="J191" s="142">
        <v>2.05414732344604E-4</v>
      </c>
    </row>
    <row r="192" spans="1:10" s="125" customFormat="1">
      <c r="A192" s="130" t="s">
        <v>1816</v>
      </c>
      <c r="B192" s="141">
        <v>3</v>
      </c>
      <c r="C192" s="142">
        <v>2.3041474654377899E-4</v>
      </c>
      <c r="D192" s="143">
        <v>2.3084025854108999E-4</v>
      </c>
      <c r="E192" s="141">
        <v>2</v>
      </c>
      <c r="F192" s="142">
        <v>1.76009856551967E-4</v>
      </c>
      <c r="G192" s="143">
        <v>1.7628911414720099E-4</v>
      </c>
      <c r="H192" s="141">
        <v>5</v>
      </c>
      <c r="I192" s="144">
        <v>2.0506090308821699E-4</v>
      </c>
      <c r="J192" s="142">
        <v>2.05414732344604E-4</v>
      </c>
    </row>
    <row r="193" spans="1:10" s="125" customFormat="1">
      <c r="A193" s="130" t="s">
        <v>1789</v>
      </c>
      <c r="B193" s="141">
        <v>2</v>
      </c>
      <c r="C193" s="142">
        <v>1.53609831029186E-4</v>
      </c>
      <c r="D193" s="143">
        <v>1.5389350569406E-4</v>
      </c>
      <c r="E193" s="141">
        <v>3</v>
      </c>
      <c r="F193" s="142">
        <v>2.6401478482794999E-4</v>
      </c>
      <c r="G193" s="143">
        <v>2.6443367122080198E-4</v>
      </c>
      <c r="H193" s="141">
        <v>5</v>
      </c>
      <c r="I193" s="144">
        <v>2.0506090308821699E-4</v>
      </c>
      <c r="J193" s="142">
        <v>2.05414732344604E-4</v>
      </c>
    </row>
    <row r="194" spans="1:10" s="125" customFormat="1" ht="20.45">
      <c r="A194" s="130" t="s">
        <v>1756</v>
      </c>
      <c r="B194" s="141">
        <v>1</v>
      </c>
      <c r="C194" s="142">
        <v>7.6804915514592907E-5</v>
      </c>
      <c r="D194" s="143">
        <v>7.6946752847029907E-5</v>
      </c>
      <c r="E194" s="141">
        <v>4</v>
      </c>
      <c r="F194" s="142">
        <v>3.5201971310393399E-4</v>
      </c>
      <c r="G194" s="143">
        <v>3.5257822829440301E-4</v>
      </c>
      <c r="H194" s="141">
        <v>5</v>
      </c>
      <c r="I194" s="144">
        <v>2.0506090308821699E-4</v>
      </c>
      <c r="J194" s="142">
        <v>2.05414732344604E-4</v>
      </c>
    </row>
    <row r="195" spans="1:10" s="125" customFormat="1" ht="20.45">
      <c r="A195" s="130" t="s">
        <v>1791</v>
      </c>
      <c r="B195" s="252">
        <v>0</v>
      </c>
      <c r="C195" s="253">
        <v>0</v>
      </c>
      <c r="D195" s="254">
        <v>0</v>
      </c>
      <c r="E195" s="141">
        <v>5</v>
      </c>
      <c r="F195" s="142">
        <v>4.4002464137991702E-4</v>
      </c>
      <c r="G195" s="143">
        <v>4.4072278536800397E-4</v>
      </c>
      <c r="H195" s="141">
        <v>5</v>
      </c>
      <c r="I195" s="144">
        <v>2.0506090308821699E-4</v>
      </c>
      <c r="J195" s="142">
        <v>2.05414732344604E-4</v>
      </c>
    </row>
    <row r="196" spans="1:10" s="125" customFormat="1" ht="20.45">
      <c r="A196" s="130" t="s">
        <v>1792</v>
      </c>
      <c r="B196" s="141">
        <v>2</v>
      </c>
      <c r="C196" s="142">
        <v>1.53609831029186E-4</v>
      </c>
      <c r="D196" s="143">
        <v>1.5389350569406E-4</v>
      </c>
      <c r="E196" s="141">
        <v>3</v>
      </c>
      <c r="F196" s="142">
        <v>2.6401478482794999E-4</v>
      </c>
      <c r="G196" s="143">
        <v>2.6443367122080198E-4</v>
      </c>
      <c r="H196" s="141">
        <v>5</v>
      </c>
      <c r="I196" s="144">
        <v>2.0506090308821699E-4</v>
      </c>
      <c r="J196" s="142">
        <v>2.05414732344604E-4</v>
      </c>
    </row>
    <row r="197" spans="1:10" s="125" customFormat="1">
      <c r="A197" s="130" t="s">
        <v>1794</v>
      </c>
      <c r="B197" s="252">
        <v>0</v>
      </c>
      <c r="C197" s="253">
        <v>0</v>
      </c>
      <c r="D197" s="254">
        <v>0</v>
      </c>
      <c r="E197" s="141">
        <v>5</v>
      </c>
      <c r="F197" s="142">
        <v>4.4002464137991702E-4</v>
      </c>
      <c r="G197" s="143">
        <v>4.4072278536800397E-4</v>
      </c>
      <c r="H197" s="141">
        <v>5</v>
      </c>
      <c r="I197" s="144">
        <v>2.0506090308821699E-4</v>
      </c>
      <c r="J197" s="142">
        <v>2.05414732344604E-4</v>
      </c>
    </row>
    <row r="198" spans="1:10" s="125" customFormat="1">
      <c r="A198" s="130" t="s">
        <v>1823</v>
      </c>
      <c r="B198" s="252">
        <v>0</v>
      </c>
      <c r="C198" s="253">
        <v>0</v>
      </c>
      <c r="D198" s="254">
        <v>0</v>
      </c>
      <c r="E198" s="141">
        <v>5</v>
      </c>
      <c r="F198" s="142">
        <v>4.4002464137991702E-4</v>
      </c>
      <c r="G198" s="143">
        <v>4.4072278536800397E-4</v>
      </c>
      <c r="H198" s="141">
        <v>5</v>
      </c>
      <c r="I198" s="144">
        <v>2.0506090308821699E-4</v>
      </c>
      <c r="J198" s="142">
        <v>2.05414732344604E-4</v>
      </c>
    </row>
    <row r="199" spans="1:10" s="125" customFormat="1">
      <c r="A199" s="130" t="s">
        <v>1795</v>
      </c>
      <c r="B199" s="141">
        <v>5</v>
      </c>
      <c r="C199" s="142">
        <v>3.8402457757296499E-4</v>
      </c>
      <c r="D199" s="143">
        <v>3.8473376423514902E-4</v>
      </c>
      <c r="E199" s="252">
        <v>0</v>
      </c>
      <c r="F199" s="253">
        <v>0</v>
      </c>
      <c r="G199" s="254">
        <v>0</v>
      </c>
      <c r="H199" s="141">
        <v>5</v>
      </c>
      <c r="I199" s="144">
        <v>2.0506090308821699E-4</v>
      </c>
      <c r="J199" s="142">
        <v>2.05414732344604E-4</v>
      </c>
    </row>
    <row r="200" spans="1:10" s="125" customFormat="1">
      <c r="A200" s="130" t="s">
        <v>1897</v>
      </c>
      <c r="B200" s="141">
        <v>3</v>
      </c>
      <c r="C200" s="142">
        <v>2.3041474654377899E-4</v>
      </c>
      <c r="D200" s="143">
        <v>2.3084025854108999E-4</v>
      </c>
      <c r="E200" s="141">
        <v>2</v>
      </c>
      <c r="F200" s="142">
        <v>1.76009856551967E-4</v>
      </c>
      <c r="G200" s="143">
        <v>1.7628911414720099E-4</v>
      </c>
      <c r="H200" s="141">
        <v>5</v>
      </c>
      <c r="I200" s="144">
        <v>2.0506090308821699E-4</v>
      </c>
      <c r="J200" s="142">
        <v>2.05414732344604E-4</v>
      </c>
    </row>
    <row r="201" spans="1:10" s="125" customFormat="1" ht="20.45">
      <c r="A201" s="130" t="s">
        <v>1826</v>
      </c>
      <c r="B201" s="141">
        <v>2</v>
      </c>
      <c r="C201" s="142">
        <v>1.53609831029186E-4</v>
      </c>
      <c r="D201" s="143">
        <v>1.5389350569406E-4</v>
      </c>
      <c r="E201" s="141">
        <v>3</v>
      </c>
      <c r="F201" s="142">
        <v>2.6401478482794999E-4</v>
      </c>
      <c r="G201" s="143">
        <v>2.6443367122080198E-4</v>
      </c>
      <c r="H201" s="141">
        <v>5</v>
      </c>
      <c r="I201" s="144">
        <v>2.0506090308821699E-4</v>
      </c>
      <c r="J201" s="142">
        <v>2.05414732344604E-4</v>
      </c>
    </row>
    <row r="202" spans="1:10" s="125" customFormat="1" ht="20.45">
      <c r="A202" s="130" t="s">
        <v>1773</v>
      </c>
      <c r="B202" s="141">
        <v>1</v>
      </c>
      <c r="C202" s="142">
        <v>7.6804915514592907E-5</v>
      </c>
      <c r="D202" s="143">
        <v>7.6946752847029907E-5</v>
      </c>
      <c r="E202" s="141">
        <v>4</v>
      </c>
      <c r="F202" s="142">
        <v>3.5201971310393399E-4</v>
      </c>
      <c r="G202" s="143">
        <v>3.5257822829440301E-4</v>
      </c>
      <c r="H202" s="141">
        <v>5</v>
      </c>
      <c r="I202" s="144">
        <v>2.0506090308821699E-4</v>
      </c>
      <c r="J202" s="142">
        <v>2.05414732344604E-4</v>
      </c>
    </row>
    <row r="203" spans="1:10" s="125" customFormat="1">
      <c r="A203" s="130" t="s">
        <v>1828</v>
      </c>
      <c r="B203" s="141">
        <v>3</v>
      </c>
      <c r="C203" s="142">
        <v>2.3041474654377899E-4</v>
      </c>
      <c r="D203" s="143">
        <v>2.3084025854108999E-4</v>
      </c>
      <c r="E203" s="141">
        <v>2</v>
      </c>
      <c r="F203" s="142">
        <v>1.76009856551967E-4</v>
      </c>
      <c r="G203" s="143">
        <v>1.7628911414720099E-4</v>
      </c>
      <c r="H203" s="141">
        <v>5</v>
      </c>
      <c r="I203" s="144">
        <v>2.0506090308821699E-4</v>
      </c>
      <c r="J203" s="142">
        <v>2.05414732344604E-4</v>
      </c>
    </row>
    <row r="204" spans="1:10" s="125" customFormat="1" ht="20.45">
      <c r="A204" s="130" t="s">
        <v>1915</v>
      </c>
      <c r="B204" s="141">
        <v>5</v>
      </c>
      <c r="C204" s="142">
        <v>3.8402457757296499E-4</v>
      </c>
      <c r="D204" s="143">
        <v>3.8473376423514902E-4</v>
      </c>
      <c r="E204" s="252">
        <v>0</v>
      </c>
      <c r="F204" s="253">
        <v>0</v>
      </c>
      <c r="G204" s="254">
        <v>0</v>
      </c>
      <c r="H204" s="141">
        <v>5</v>
      </c>
      <c r="I204" s="144">
        <v>2.0506090308821699E-4</v>
      </c>
      <c r="J204" s="142">
        <v>2.05414732344604E-4</v>
      </c>
    </row>
    <row r="205" spans="1:10" s="125" customFormat="1">
      <c r="A205" s="130" t="s">
        <v>1840</v>
      </c>
      <c r="B205" s="141">
        <v>1</v>
      </c>
      <c r="C205" s="142">
        <v>7.6804915514592907E-5</v>
      </c>
      <c r="D205" s="143">
        <v>7.6946752847029907E-5</v>
      </c>
      <c r="E205" s="141">
        <v>4</v>
      </c>
      <c r="F205" s="142">
        <v>3.5201971310393399E-4</v>
      </c>
      <c r="G205" s="143">
        <v>3.5257822829440301E-4</v>
      </c>
      <c r="H205" s="141">
        <v>5</v>
      </c>
      <c r="I205" s="144">
        <v>2.0506090308821699E-4</v>
      </c>
      <c r="J205" s="142">
        <v>2.05414732344604E-4</v>
      </c>
    </row>
    <row r="206" spans="1:10" s="125" customFormat="1">
      <c r="A206" s="130" t="s">
        <v>1929</v>
      </c>
      <c r="B206" s="141">
        <v>1</v>
      </c>
      <c r="C206" s="142">
        <v>7.6804915514592907E-5</v>
      </c>
      <c r="D206" s="143">
        <v>7.6946752847029907E-5</v>
      </c>
      <c r="E206" s="141">
        <v>4</v>
      </c>
      <c r="F206" s="142">
        <v>3.5201971310393399E-4</v>
      </c>
      <c r="G206" s="143">
        <v>3.5257822829440301E-4</v>
      </c>
      <c r="H206" s="141">
        <v>5</v>
      </c>
      <c r="I206" s="144">
        <v>2.0506090308821699E-4</v>
      </c>
      <c r="J206" s="142">
        <v>2.05414732344604E-4</v>
      </c>
    </row>
    <row r="207" spans="1:10" s="125" customFormat="1" ht="20.45">
      <c r="A207" s="130" t="s">
        <v>1805</v>
      </c>
      <c r="B207" s="141">
        <v>4</v>
      </c>
      <c r="C207" s="142">
        <v>3.0721966205837201E-4</v>
      </c>
      <c r="D207" s="143">
        <v>3.0778701138811898E-4</v>
      </c>
      <c r="E207" s="141">
        <v>1</v>
      </c>
      <c r="F207" s="142">
        <v>8.8004928275983499E-5</v>
      </c>
      <c r="G207" s="143">
        <v>8.8144557073600697E-5</v>
      </c>
      <c r="H207" s="141">
        <v>5</v>
      </c>
      <c r="I207" s="144">
        <v>2.0506090308821699E-4</v>
      </c>
      <c r="J207" s="142">
        <v>2.05414732344604E-4</v>
      </c>
    </row>
    <row r="208" spans="1:10" s="125" customFormat="1" ht="20.45">
      <c r="A208" s="130" t="s">
        <v>1844</v>
      </c>
      <c r="B208" s="141">
        <v>4</v>
      </c>
      <c r="C208" s="142">
        <v>3.0721966205837201E-4</v>
      </c>
      <c r="D208" s="143">
        <v>3.0778701138811898E-4</v>
      </c>
      <c r="E208" s="141">
        <v>1</v>
      </c>
      <c r="F208" s="142">
        <v>8.8004928275983499E-5</v>
      </c>
      <c r="G208" s="143">
        <v>8.8144557073600697E-5</v>
      </c>
      <c r="H208" s="141">
        <v>5</v>
      </c>
      <c r="I208" s="144">
        <v>2.0506090308821699E-4</v>
      </c>
      <c r="J208" s="142">
        <v>2.05414732344604E-4</v>
      </c>
    </row>
    <row r="209" spans="1:10" s="125" customFormat="1">
      <c r="A209" s="130" t="s">
        <v>1782</v>
      </c>
      <c r="B209" s="141">
        <v>4</v>
      </c>
      <c r="C209" s="142">
        <v>3.0721966205837201E-4</v>
      </c>
      <c r="D209" s="143">
        <v>3.0778701138811898E-4</v>
      </c>
      <c r="E209" s="141">
        <v>1</v>
      </c>
      <c r="F209" s="142">
        <v>8.8004928275983499E-5</v>
      </c>
      <c r="G209" s="143">
        <v>8.8144557073600697E-5</v>
      </c>
      <c r="H209" s="141">
        <v>5</v>
      </c>
      <c r="I209" s="144">
        <v>2.0506090308821699E-4</v>
      </c>
      <c r="J209" s="142">
        <v>2.05414732344604E-4</v>
      </c>
    </row>
    <row r="210" spans="1:10" s="125" customFormat="1">
      <c r="A210" s="130" t="s">
        <v>1944</v>
      </c>
      <c r="B210" s="141">
        <v>2</v>
      </c>
      <c r="C210" s="142">
        <v>1.53609831029186E-4</v>
      </c>
      <c r="D210" s="143">
        <v>1.5389350569406E-4</v>
      </c>
      <c r="E210" s="141">
        <v>3</v>
      </c>
      <c r="F210" s="142">
        <v>2.6401478482794999E-4</v>
      </c>
      <c r="G210" s="143">
        <v>2.6443367122080198E-4</v>
      </c>
      <c r="H210" s="141">
        <v>5</v>
      </c>
      <c r="I210" s="144">
        <v>2.0506090308821699E-4</v>
      </c>
      <c r="J210" s="142">
        <v>2.05414732344604E-4</v>
      </c>
    </row>
    <row r="211" spans="1:10" s="125" customFormat="1" ht="20.45">
      <c r="A211" s="130" t="s">
        <v>1811</v>
      </c>
      <c r="B211" s="141">
        <v>3</v>
      </c>
      <c r="C211" s="142">
        <v>2.3041474654377899E-4</v>
      </c>
      <c r="D211" s="143">
        <v>2.3084025854108999E-4</v>
      </c>
      <c r="E211" s="141">
        <v>1</v>
      </c>
      <c r="F211" s="142">
        <v>8.8004928275983499E-5</v>
      </c>
      <c r="G211" s="143">
        <v>8.8144557073600697E-5</v>
      </c>
      <c r="H211" s="141">
        <v>4</v>
      </c>
      <c r="I211" s="144">
        <v>1.6404872247057401E-4</v>
      </c>
      <c r="J211" s="142">
        <v>1.6433178587568301E-4</v>
      </c>
    </row>
    <row r="212" spans="1:10" s="125" customFormat="1" ht="20.45">
      <c r="A212" s="130" t="s">
        <v>1784</v>
      </c>
      <c r="B212" s="141">
        <v>1</v>
      </c>
      <c r="C212" s="142">
        <v>7.6804915514592907E-5</v>
      </c>
      <c r="D212" s="143">
        <v>7.6946752847029907E-5</v>
      </c>
      <c r="E212" s="141">
        <v>3</v>
      </c>
      <c r="F212" s="142">
        <v>2.6401478482794999E-4</v>
      </c>
      <c r="G212" s="143">
        <v>2.6443367122080198E-4</v>
      </c>
      <c r="H212" s="141">
        <v>4</v>
      </c>
      <c r="I212" s="144">
        <v>1.6404872247057401E-4</v>
      </c>
      <c r="J212" s="142">
        <v>1.6433178587568301E-4</v>
      </c>
    </row>
    <row r="213" spans="1:10" s="125" customFormat="1">
      <c r="A213" s="130" t="s">
        <v>1859</v>
      </c>
      <c r="B213" s="141">
        <v>4</v>
      </c>
      <c r="C213" s="142">
        <v>3.0721966205837201E-4</v>
      </c>
      <c r="D213" s="143">
        <v>3.0778701138811898E-4</v>
      </c>
      <c r="E213" s="252">
        <v>0</v>
      </c>
      <c r="F213" s="253">
        <v>0</v>
      </c>
      <c r="G213" s="254">
        <v>0</v>
      </c>
      <c r="H213" s="141">
        <v>4</v>
      </c>
      <c r="I213" s="144">
        <v>1.6404872247057401E-4</v>
      </c>
      <c r="J213" s="142">
        <v>1.6433178587568301E-4</v>
      </c>
    </row>
    <row r="214" spans="1:10" s="125" customFormat="1">
      <c r="A214" s="130" t="s">
        <v>1966</v>
      </c>
      <c r="B214" s="141">
        <v>3</v>
      </c>
      <c r="C214" s="142">
        <v>2.3041474654377899E-4</v>
      </c>
      <c r="D214" s="143">
        <v>2.3084025854108999E-4</v>
      </c>
      <c r="E214" s="141">
        <v>1</v>
      </c>
      <c r="F214" s="142">
        <v>8.8004928275983499E-5</v>
      </c>
      <c r="G214" s="143">
        <v>8.8144557073600697E-5</v>
      </c>
      <c r="H214" s="141">
        <v>4</v>
      </c>
      <c r="I214" s="144">
        <v>1.6404872247057401E-4</v>
      </c>
      <c r="J214" s="142">
        <v>1.6433178587568301E-4</v>
      </c>
    </row>
    <row r="215" spans="1:10" s="125" customFormat="1">
      <c r="A215" s="130" t="s">
        <v>1765</v>
      </c>
      <c r="B215" s="141">
        <v>2</v>
      </c>
      <c r="C215" s="142">
        <v>1.53609831029186E-4</v>
      </c>
      <c r="D215" s="143">
        <v>1.5389350569406E-4</v>
      </c>
      <c r="E215" s="141">
        <v>2</v>
      </c>
      <c r="F215" s="142">
        <v>1.76009856551967E-4</v>
      </c>
      <c r="G215" s="143">
        <v>1.7628911414720099E-4</v>
      </c>
      <c r="H215" s="141">
        <v>4</v>
      </c>
      <c r="I215" s="144">
        <v>1.6404872247057401E-4</v>
      </c>
      <c r="J215" s="142">
        <v>1.6433178587568301E-4</v>
      </c>
    </row>
    <row r="216" spans="1:10" s="125" customFormat="1">
      <c r="A216" s="130" t="s">
        <v>1766</v>
      </c>
      <c r="B216" s="141">
        <v>3</v>
      </c>
      <c r="C216" s="142">
        <v>2.3041474654377899E-4</v>
      </c>
      <c r="D216" s="143">
        <v>2.3084025854108999E-4</v>
      </c>
      <c r="E216" s="141">
        <v>1</v>
      </c>
      <c r="F216" s="142">
        <v>8.8004928275983499E-5</v>
      </c>
      <c r="G216" s="143">
        <v>8.8144557073600697E-5</v>
      </c>
      <c r="H216" s="141">
        <v>4</v>
      </c>
      <c r="I216" s="144">
        <v>1.6404872247057401E-4</v>
      </c>
      <c r="J216" s="142">
        <v>1.6433178587568301E-4</v>
      </c>
    </row>
    <row r="217" spans="1:10" s="125" customFormat="1">
      <c r="A217" s="130" t="s">
        <v>1771</v>
      </c>
      <c r="B217" s="141">
        <v>4</v>
      </c>
      <c r="C217" s="142">
        <v>3.0721966205837201E-4</v>
      </c>
      <c r="D217" s="143">
        <v>3.0778701138811898E-4</v>
      </c>
      <c r="E217" s="252">
        <v>0</v>
      </c>
      <c r="F217" s="253">
        <v>0</v>
      </c>
      <c r="G217" s="254">
        <v>0</v>
      </c>
      <c r="H217" s="141">
        <v>4</v>
      </c>
      <c r="I217" s="144">
        <v>1.6404872247057401E-4</v>
      </c>
      <c r="J217" s="142">
        <v>1.6433178587568301E-4</v>
      </c>
    </row>
    <row r="218" spans="1:10" s="125" customFormat="1" ht="20.45">
      <c r="A218" s="130" t="s">
        <v>1798</v>
      </c>
      <c r="B218" s="141">
        <v>1</v>
      </c>
      <c r="C218" s="142">
        <v>7.6804915514592907E-5</v>
      </c>
      <c r="D218" s="143">
        <v>7.6946752847029907E-5</v>
      </c>
      <c r="E218" s="141">
        <v>3</v>
      </c>
      <c r="F218" s="142">
        <v>2.6401478482794999E-4</v>
      </c>
      <c r="G218" s="143">
        <v>2.6443367122080198E-4</v>
      </c>
      <c r="H218" s="141">
        <v>4</v>
      </c>
      <c r="I218" s="144">
        <v>1.6404872247057401E-4</v>
      </c>
      <c r="J218" s="142">
        <v>1.6433178587568301E-4</v>
      </c>
    </row>
    <row r="219" spans="1:10" s="125" customFormat="1">
      <c r="A219" s="130" t="s">
        <v>1907</v>
      </c>
      <c r="B219" s="141">
        <v>2</v>
      </c>
      <c r="C219" s="142">
        <v>1.53609831029186E-4</v>
      </c>
      <c r="D219" s="143">
        <v>1.5389350569406E-4</v>
      </c>
      <c r="E219" s="141">
        <v>2</v>
      </c>
      <c r="F219" s="142">
        <v>1.76009856551967E-4</v>
      </c>
      <c r="G219" s="143">
        <v>1.7628911414720099E-4</v>
      </c>
      <c r="H219" s="141">
        <v>4</v>
      </c>
      <c r="I219" s="144">
        <v>1.6404872247057401E-4</v>
      </c>
      <c r="J219" s="142">
        <v>1.6433178587568301E-4</v>
      </c>
    </row>
    <row r="220" spans="1:10" s="125" customFormat="1">
      <c r="A220" s="130" t="s">
        <v>1909</v>
      </c>
      <c r="B220" s="141">
        <v>4</v>
      </c>
      <c r="C220" s="142">
        <v>3.0721966205837201E-4</v>
      </c>
      <c r="D220" s="143">
        <v>3.0778701138811898E-4</v>
      </c>
      <c r="E220" s="252">
        <v>0</v>
      </c>
      <c r="F220" s="253">
        <v>0</v>
      </c>
      <c r="G220" s="254">
        <v>0</v>
      </c>
      <c r="H220" s="141">
        <v>4</v>
      </c>
      <c r="I220" s="144">
        <v>1.6404872247057401E-4</v>
      </c>
      <c r="J220" s="142">
        <v>1.6433178587568301E-4</v>
      </c>
    </row>
    <row r="221" spans="1:10" s="125" customFormat="1" ht="20.45">
      <c r="A221" s="130" t="s">
        <v>1832</v>
      </c>
      <c r="B221" s="141">
        <v>3</v>
      </c>
      <c r="C221" s="142">
        <v>2.3041474654377899E-4</v>
      </c>
      <c r="D221" s="143">
        <v>2.3084025854108999E-4</v>
      </c>
      <c r="E221" s="141">
        <v>1</v>
      </c>
      <c r="F221" s="142">
        <v>8.8004928275983499E-5</v>
      </c>
      <c r="G221" s="143">
        <v>8.8144557073600697E-5</v>
      </c>
      <c r="H221" s="141">
        <v>4</v>
      </c>
      <c r="I221" s="144">
        <v>1.6404872247057401E-4</v>
      </c>
      <c r="J221" s="142">
        <v>1.6433178587568301E-4</v>
      </c>
    </row>
    <row r="222" spans="1:10" s="125" customFormat="1">
      <c r="A222" s="130" t="s">
        <v>1833</v>
      </c>
      <c r="B222" s="141">
        <v>4</v>
      </c>
      <c r="C222" s="142">
        <v>3.0721966205837201E-4</v>
      </c>
      <c r="D222" s="143">
        <v>3.0778701138811898E-4</v>
      </c>
      <c r="E222" s="252">
        <v>0</v>
      </c>
      <c r="F222" s="253">
        <v>0</v>
      </c>
      <c r="G222" s="254">
        <v>0</v>
      </c>
      <c r="H222" s="141">
        <v>4</v>
      </c>
      <c r="I222" s="144">
        <v>1.6404872247057401E-4</v>
      </c>
      <c r="J222" s="142">
        <v>1.6433178587568301E-4</v>
      </c>
    </row>
    <row r="223" spans="1:10" s="125" customFormat="1">
      <c r="A223" s="130" t="s">
        <v>1835</v>
      </c>
      <c r="B223" s="141">
        <v>4</v>
      </c>
      <c r="C223" s="142">
        <v>3.0721966205837201E-4</v>
      </c>
      <c r="D223" s="143">
        <v>3.0778701138811898E-4</v>
      </c>
      <c r="E223" s="252">
        <v>0</v>
      </c>
      <c r="F223" s="253">
        <v>0</v>
      </c>
      <c r="G223" s="254">
        <v>0</v>
      </c>
      <c r="H223" s="141">
        <v>4</v>
      </c>
      <c r="I223" s="144">
        <v>1.6404872247057401E-4</v>
      </c>
      <c r="J223" s="142">
        <v>1.6433178587568301E-4</v>
      </c>
    </row>
    <row r="224" spans="1:10" s="125" customFormat="1">
      <c r="A224" s="130" t="s">
        <v>1802</v>
      </c>
      <c r="B224" s="141">
        <v>4</v>
      </c>
      <c r="C224" s="142">
        <v>3.0721966205837201E-4</v>
      </c>
      <c r="D224" s="143">
        <v>3.0778701138811898E-4</v>
      </c>
      <c r="E224" s="252">
        <v>0</v>
      </c>
      <c r="F224" s="253">
        <v>0</v>
      </c>
      <c r="G224" s="254">
        <v>0</v>
      </c>
      <c r="H224" s="141">
        <v>4</v>
      </c>
      <c r="I224" s="144">
        <v>1.6404872247057401E-4</v>
      </c>
      <c r="J224" s="142">
        <v>1.6433178587568301E-4</v>
      </c>
    </row>
    <row r="225" spans="1:10" s="125" customFormat="1">
      <c r="A225" s="130" t="s">
        <v>1912</v>
      </c>
      <c r="B225" s="141">
        <v>4</v>
      </c>
      <c r="C225" s="142">
        <v>3.0721966205837201E-4</v>
      </c>
      <c r="D225" s="143">
        <v>3.0778701138811898E-4</v>
      </c>
      <c r="E225" s="252">
        <v>0</v>
      </c>
      <c r="F225" s="253">
        <v>0</v>
      </c>
      <c r="G225" s="254">
        <v>0</v>
      </c>
      <c r="H225" s="141">
        <v>4</v>
      </c>
      <c r="I225" s="144">
        <v>1.6404872247057401E-4</v>
      </c>
      <c r="J225" s="142">
        <v>1.6433178587568301E-4</v>
      </c>
    </row>
    <row r="226" spans="1:10" s="125" customFormat="1">
      <c r="A226" s="130" t="s">
        <v>1913</v>
      </c>
      <c r="B226" s="141">
        <v>3</v>
      </c>
      <c r="C226" s="142">
        <v>2.3041474654377899E-4</v>
      </c>
      <c r="D226" s="143">
        <v>2.3084025854108999E-4</v>
      </c>
      <c r="E226" s="141">
        <v>1</v>
      </c>
      <c r="F226" s="142">
        <v>8.8004928275983499E-5</v>
      </c>
      <c r="G226" s="143">
        <v>8.8144557073600697E-5</v>
      </c>
      <c r="H226" s="141">
        <v>4</v>
      </c>
      <c r="I226" s="144">
        <v>1.6404872247057401E-4</v>
      </c>
      <c r="J226" s="142">
        <v>1.6433178587568301E-4</v>
      </c>
    </row>
    <row r="227" spans="1:10" s="125" customFormat="1" ht="20.45">
      <c r="A227" s="130" t="s">
        <v>1803</v>
      </c>
      <c r="B227" s="141">
        <v>4</v>
      </c>
      <c r="C227" s="142">
        <v>3.0721966205837201E-4</v>
      </c>
      <c r="D227" s="143">
        <v>3.0778701138811898E-4</v>
      </c>
      <c r="E227" s="252">
        <v>0</v>
      </c>
      <c r="F227" s="253">
        <v>0</v>
      </c>
      <c r="G227" s="254">
        <v>0</v>
      </c>
      <c r="H227" s="141">
        <v>4</v>
      </c>
      <c r="I227" s="144">
        <v>1.6404872247057401E-4</v>
      </c>
      <c r="J227" s="142">
        <v>1.6433178587568301E-4</v>
      </c>
    </row>
    <row r="228" spans="1:10" s="125" customFormat="1" ht="20.45">
      <c r="A228" s="130" t="s">
        <v>1837</v>
      </c>
      <c r="B228" s="141">
        <v>2</v>
      </c>
      <c r="C228" s="142">
        <v>1.53609831029186E-4</v>
      </c>
      <c r="D228" s="143">
        <v>1.5389350569406E-4</v>
      </c>
      <c r="E228" s="141">
        <v>2</v>
      </c>
      <c r="F228" s="142">
        <v>1.76009856551967E-4</v>
      </c>
      <c r="G228" s="143">
        <v>1.7628911414720099E-4</v>
      </c>
      <c r="H228" s="141">
        <v>4</v>
      </c>
      <c r="I228" s="144">
        <v>1.6404872247057401E-4</v>
      </c>
      <c r="J228" s="142">
        <v>1.6433178587568301E-4</v>
      </c>
    </row>
    <row r="229" spans="1:10" s="125" customFormat="1">
      <c r="A229" s="130" t="s">
        <v>1921</v>
      </c>
      <c r="B229" s="141">
        <v>2</v>
      </c>
      <c r="C229" s="142">
        <v>1.53609831029186E-4</v>
      </c>
      <c r="D229" s="143">
        <v>1.5389350569406E-4</v>
      </c>
      <c r="E229" s="141">
        <v>2</v>
      </c>
      <c r="F229" s="142">
        <v>1.76009856551967E-4</v>
      </c>
      <c r="G229" s="143">
        <v>1.7628911414720099E-4</v>
      </c>
      <c r="H229" s="141">
        <v>4</v>
      </c>
      <c r="I229" s="144">
        <v>1.6404872247057401E-4</v>
      </c>
      <c r="J229" s="142">
        <v>1.6433178587568301E-4</v>
      </c>
    </row>
    <row r="230" spans="1:10" s="125" customFormat="1" ht="20.45">
      <c r="A230" s="130" t="s">
        <v>1952</v>
      </c>
      <c r="B230" s="141">
        <v>4</v>
      </c>
      <c r="C230" s="142">
        <v>3.0721966205837201E-4</v>
      </c>
      <c r="D230" s="143">
        <v>3.0778701138811898E-4</v>
      </c>
      <c r="E230" s="252">
        <v>0</v>
      </c>
      <c r="F230" s="253">
        <v>0</v>
      </c>
      <c r="G230" s="254">
        <v>0</v>
      </c>
      <c r="H230" s="141">
        <v>4</v>
      </c>
      <c r="I230" s="144">
        <v>1.6404872247057401E-4</v>
      </c>
      <c r="J230" s="142">
        <v>1.6433178587568301E-4</v>
      </c>
    </row>
    <row r="231" spans="1:10" s="125" customFormat="1">
      <c r="A231" s="130" t="s">
        <v>1953</v>
      </c>
      <c r="B231" s="141">
        <v>2</v>
      </c>
      <c r="C231" s="142">
        <v>1.53609831029186E-4</v>
      </c>
      <c r="D231" s="143">
        <v>1.5389350569406E-4</v>
      </c>
      <c r="E231" s="141">
        <v>1</v>
      </c>
      <c r="F231" s="142">
        <v>8.8004928275983499E-5</v>
      </c>
      <c r="G231" s="143">
        <v>8.8144557073600697E-5</v>
      </c>
      <c r="H231" s="141">
        <v>3</v>
      </c>
      <c r="I231" s="144">
        <v>1.2303654185292999E-4</v>
      </c>
      <c r="J231" s="142">
        <v>1.2324883940676199E-4</v>
      </c>
    </row>
    <row r="232" spans="1:10" s="125" customFormat="1">
      <c r="A232" s="130" t="s">
        <v>1955</v>
      </c>
      <c r="B232" s="141">
        <v>2</v>
      </c>
      <c r="C232" s="142">
        <v>1.53609831029186E-4</v>
      </c>
      <c r="D232" s="143">
        <v>1.5389350569406E-4</v>
      </c>
      <c r="E232" s="141">
        <v>1</v>
      </c>
      <c r="F232" s="142">
        <v>8.8004928275983499E-5</v>
      </c>
      <c r="G232" s="143">
        <v>8.8144557073600697E-5</v>
      </c>
      <c r="H232" s="141">
        <v>3</v>
      </c>
      <c r="I232" s="144">
        <v>1.2303654185292999E-4</v>
      </c>
      <c r="J232" s="142">
        <v>1.2324883940676199E-4</v>
      </c>
    </row>
    <row r="233" spans="1:10" s="125" customFormat="1">
      <c r="A233" s="130" t="s">
        <v>1814</v>
      </c>
      <c r="B233" s="141">
        <v>3</v>
      </c>
      <c r="C233" s="142">
        <v>2.3041474654377899E-4</v>
      </c>
      <c r="D233" s="143">
        <v>2.3084025854108999E-4</v>
      </c>
      <c r="E233" s="252">
        <v>0</v>
      </c>
      <c r="F233" s="253">
        <v>0</v>
      </c>
      <c r="G233" s="254">
        <v>0</v>
      </c>
      <c r="H233" s="141">
        <v>3</v>
      </c>
      <c r="I233" s="144">
        <v>1.2303654185292999E-4</v>
      </c>
      <c r="J233" s="142">
        <v>1.2324883940676199E-4</v>
      </c>
    </row>
    <row r="234" spans="1:10" s="125" customFormat="1">
      <c r="A234" s="130" t="s">
        <v>1865</v>
      </c>
      <c r="B234" s="141">
        <v>3</v>
      </c>
      <c r="C234" s="142">
        <v>2.3041474654377899E-4</v>
      </c>
      <c r="D234" s="143">
        <v>2.3084025854108999E-4</v>
      </c>
      <c r="E234" s="252">
        <v>0</v>
      </c>
      <c r="F234" s="253">
        <v>0</v>
      </c>
      <c r="G234" s="254">
        <v>0</v>
      </c>
      <c r="H234" s="141">
        <v>3</v>
      </c>
      <c r="I234" s="144">
        <v>1.2303654185292999E-4</v>
      </c>
      <c r="J234" s="142">
        <v>1.2324883940676199E-4</v>
      </c>
    </row>
    <row r="235" spans="1:10" s="125" customFormat="1">
      <c r="A235" s="130" t="s">
        <v>2000</v>
      </c>
      <c r="B235" s="141">
        <v>2</v>
      </c>
      <c r="C235" s="142">
        <v>1.53609831029186E-4</v>
      </c>
      <c r="D235" s="143">
        <v>1.5389350569406E-4</v>
      </c>
      <c r="E235" s="141">
        <v>1</v>
      </c>
      <c r="F235" s="142">
        <v>8.8004928275983499E-5</v>
      </c>
      <c r="G235" s="143">
        <v>8.8144557073600697E-5</v>
      </c>
      <c r="H235" s="141">
        <v>3</v>
      </c>
      <c r="I235" s="144">
        <v>1.2303654185292999E-4</v>
      </c>
      <c r="J235" s="142">
        <v>1.2324883940676199E-4</v>
      </c>
    </row>
    <row r="236" spans="1:10" s="125" customFormat="1" ht="20.45">
      <c r="A236" s="130" t="s">
        <v>1873</v>
      </c>
      <c r="B236" s="141">
        <v>2</v>
      </c>
      <c r="C236" s="142">
        <v>1.53609831029186E-4</v>
      </c>
      <c r="D236" s="143">
        <v>1.5389350569406E-4</v>
      </c>
      <c r="E236" s="141">
        <v>1</v>
      </c>
      <c r="F236" s="142">
        <v>8.8004928275983499E-5</v>
      </c>
      <c r="G236" s="143">
        <v>8.8144557073600697E-5</v>
      </c>
      <c r="H236" s="141">
        <v>3</v>
      </c>
      <c r="I236" s="144">
        <v>1.2303654185292999E-4</v>
      </c>
      <c r="J236" s="142">
        <v>1.2324883940676199E-4</v>
      </c>
    </row>
    <row r="237" spans="1:10" s="125" customFormat="1">
      <c r="A237" s="130" t="s">
        <v>1790</v>
      </c>
      <c r="B237" s="141">
        <v>2</v>
      </c>
      <c r="C237" s="142">
        <v>1.53609831029186E-4</v>
      </c>
      <c r="D237" s="143">
        <v>1.5389350569406E-4</v>
      </c>
      <c r="E237" s="141">
        <v>1</v>
      </c>
      <c r="F237" s="142">
        <v>8.8004928275983499E-5</v>
      </c>
      <c r="G237" s="143">
        <v>8.8144557073600697E-5</v>
      </c>
      <c r="H237" s="141">
        <v>3</v>
      </c>
      <c r="I237" s="144">
        <v>1.2303654185292999E-4</v>
      </c>
      <c r="J237" s="142">
        <v>1.2324883940676199E-4</v>
      </c>
    </row>
    <row r="238" spans="1:10" s="125" customFormat="1">
      <c r="A238" s="130" t="s">
        <v>1878</v>
      </c>
      <c r="B238" s="141">
        <v>1</v>
      </c>
      <c r="C238" s="142">
        <v>7.6804915514592907E-5</v>
      </c>
      <c r="D238" s="143">
        <v>7.6946752847029907E-5</v>
      </c>
      <c r="E238" s="141">
        <v>2</v>
      </c>
      <c r="F238" s="142">
        <v>1.76009856551967E-4</v>
      </c>
      <c r="G238" s="143">
        <v>1.7628911414720099E-4</v>
      </c>
      <c r="H238" s="141">
        <v>3</v>
      </c>
      <c r="I238" s="144">
        <v>1.2303654185292999E-4</v>
      </c>
      <c r="J238" s="142">
        <v>1.2324883940676199E-4</v>
      </c>
    </row>
    <row r="239" spans="1:10" s="125" customFormat="1">
      <c r="A239" s="130" t="s">
        <v>1954</v>
      </c>
      <c r="B239" s="141">
        <v>2</v>
      </c>
      <c r="C239" s="142">
        <v>1.53609831029186E-4</v>
      </c>
      <c r="D239" s="143">
        <v>1.5389350569406E-4</v>
      </c>
      <c r="E239" s="141">
        <v>1</v>
      </c>
      <c r="F239" s="142">
        <v>8.8004928275983499E-5</v>
      </c>
      <c r="G239" s="143">
        <v>8.8144557073600697E-5</v>
      </c>
      <c r="H239" s="141">
        <v>3</v>
      </c>
      <c r="I239" s="144">
        <v>1.2303654185292999E-4</v>
      </c>
      <c r="J239" s="142">
        <v>1.2324883940676199E-4</v>
      </c>
    </row>
    <row r="240" spans="1:10" s="125" customFormat="1" ht="20.45">
      <c r="A240" s="130" t="s">
        <v>1958</v>
      </c>
      <c r="B240" s="141">
        <v>1</v>
      </c>
      <c r="C240" s="142">
        <v>7.6804915514592907E-5</v>
      </c>
      <c r="D240" s="143">
        <v>7.6946752847029907E-5</v>
      </c>
      <c r="E240" s="141">
        <v>2</v>
      </c>
      <c r="F240" s="142">
        <v>1.76009856551967E-4</v>
      </c>
      <c r="G240" s="143">
        <v>1.7628911414720099E-4</v>
      </c>
      <c r="H240" s="141">
        <v>3</v>
      </c>
      <c r="I240" s="144">
        <v>1.2303654185292999E-4</v>
      </c>
      <c r="J240" s="142">
        <v>1.2324883940676199E-4</v>
      </c>
    </row>
    <row r="241" spans="1:10" s="125" customFormat="1" ht="20.45">
      <c r="A241" s="130" t="s">
        <v>1820</v>
      </c>
      <c r="B241" s="141">
        <v>2</v>
      </c>
      <c r="C241" s="142">
        <v>1.53609831029186E-4</v>
      </c>
      <c r="D241" s="143">
        <v>1.5389350569406E-4</v>
      </c>
      <c r="E241" s="141">
        <v>1</v>
      </c>
      <c r="F241" s="142">
        <v>8.8004928275983499E-5</v>
      </c>
      <c r="G241" s="143">
        <v>8.8144557073600697E-5</v>
      </c>
      <c r="H241" s="141">
        <v>3</v>
      </c>
      <c r="I241" s="144">
        <v>1.2303654185292999E-4</v>
      </c>
      <c r="J241" s="142">
        <v>1.2324883940676199E-4</v>
      </c>
    </row>
    <row r="242" spans="1:10" s="125" customFormat="1" ht="20.45">
      <c r="A242" s="130" t="s">
        <v>1822</v>
      </c>
      <c r="B242" s="141">
        <v>1</v>
      </c>
      <c r="C242" s="142">
        <v>7.6804915514592907E-5</v>
      </c>
      <c r="D242" s="143">
        <v>7.6946752847029907E-5</v>
      </c>
      <c r="E242" s="141">
        <v>2</v>
      </c>
      <c r="F242" s="142">
        <v>1.76009856551967E-4</v>
      </c>
      <c r="G242" s="143">
        <v>1.7628911414720099E-4</v>
      </c>
      <c r="H242" s="141">
        <v>3</v>
      </c>
      <c r="I242" s="144">
        <v>1.2303654185292999E-4</v>
      </c>
      <c r="J242" s="142">
        <v>1.2324883940676199E-4</v>
      </c>
    </row>
    <row r="243" spans="1:10" s="125" customFormat="1" ht="20.45">
      <c r="A243" s="130" t="s">
        <v>1797</v>
      </c>
      <c r="B243" s="141">
        <v>2</v>
      </c>
      <c r="C243" s="142">
        <v>1.53609831029186E-4</v>
      </c>
      <c r="D243" s="143">
        <v>1.5389350569406E-4</v>
      </c>
      <c r="E243" s="141">
        <v>1</v>
      </c>
      <c r="F243" s="142">
        <v>8.8004928275983499E-5</v>
      </c>
      <c r="G243" s="143">
        <v>8.8144557073600697E-5</v>
      </c>
      <c r="H243" s="141">
        <v>3</v>
      </c>
      <c r="I243" s="144">
        <v>1.2303654185292999E-4</v>
      </c>
      <c r="J243" s="142">
        <v>1.2324883940676199E-4</v>
      </c>
    </row>
    <row r="244" spans="1:10" s="125" customFormat="1" ht="20.45">
      <c r="A244" s="130" t="s">
        <v>1827</v>
      </c>
      <c r="B244" s="141">
        <v>2</v>
      </c>
      <c r="C244" s="142">
        <v>1.53609831029186E-4</v>
      </c>
      <c r="D244" s="143">
        <v>1.5389350569406E-4</v>
      </c>
      <c r="E244" s="141">
        <v>1</v>
      </c>
      <c r="F244" s="142">
        <v>8.8004928275983499E-5</v>
      </c>
      <c r="G244" s="143">
        <v>8.8144557073600697E-5</v>
      </c>
      <c r="H244" s="141">
        <v>3</v>
      </c>
      <c r="I244" s="144">
        <v>1.2303654185292999E-4</v>
      </c>
      <c r="J244" s="142">
        <v>1.2324883940676199E-4</v>
      </c>
    </row>
    <row r="245" spans="1:10" s="125" customFormat="1" ht="20.45">
      <c r="A245" s="130" t="s">
        <v>1800</v>
      </c>
      <c r="B245" s="141">
        <v>1</v>
      </c>
      <c r="C245" s="142">
        <v>7.6804915514592907E-5</v>
      </c>
      <c r="D245" s="143">
        <v>7.6946752847029907E-5</v>
      </c>
      <c r="E245" s="141">
        <v>2</v>
      </c>
      <c r="F245" s="142">
        <v>1.76009856551967E-4</v>
      </c>
      <c r="G245" s="143">
        <v>1.7628911414720099E-4</v>
      </c>
      <c r="H245" s="141">
        <v>3</v>
      </c>
      <c r="I245" s="144">
        <v>1.2303654185292999E-4</v>
      </c>
      <c r="J245" s="142">
        <v>1.2324883940676199E-4</v>
      </c>
    </row>
    <row r="246" spans="1:10" s="125" customFormat="1">
      <c r="A246" s="130" t="s">
        <v>1829</v>
      </c>
      <c r="B246" s="141">
        <v>1</v>
      </c>
      <c r="C246" s="142">
        <v>7.6804915514592907E-5</v>
      </c>
      <c r="D246" s="143">
        <v>7.6946752847029907E-5</v>
      </c>
      <c r="E246" s="141">
        <v>2</v>
      </c>
      <c r="F246" s="142">
        <v>1.76009856551967E-4</v>
      </c>
      <c r="G246" s="143">
        <v>1.7628911414720099E-4</v>
      </c>
      <c r="H246" s="141">
        <v>3</v>
      </c>
      <c r="I246" s="144">
        <v>1.2303654185292999E-4</v>
      </c>
      <c r="J246" s="142">
        <v>1.2324883940676199E-4</v>
      </c>
    </row>
    <row r="247" spans="1:10" s="125" customFormat="1">
      <c r="A247" s="130" t="s">
        <v>1830</v>
      </c>
      <c r="B247" s="141">
        <v>1</v>
      </c>
      <c r="C247" s="142">
        <v>7.6804915514592907E-5</v>
      </c>
      <c r="D247" s="143">
        <v>7.6946752847029907E-5</v>
      </c>
      <c r="E247" s="141">
        <v>2</v>
      </c>
      <c r="F247" s="142">
        <v>1.76009856551967E-4</v>
      </c>
      <c r="G247" s="143">
        <v>1.7628911414720099E-4</v>
      </c>
      <c r="H247" s="141">
        <v>3</v>
      </c>
      <c r="I247" s="144">
        <v>1.2303654185292999E-4</v>
      </c>
      <c r="J247" s="142">
        <v>1.2324883940676199E-4</v>
      </c>
    </row>
    <row r="248" spans="1:10" s="125" customFormat="1">
      <c r="A248" s="130" t="s">
        <v>1834</v>
      </c>
      <c r="B248" s="141">
        <v>2</v>
      </c>
      <c r="C248" s="142">
        <v>1.53609831029186E-4</v>
      </c>
      <c r="D248" s="143">
        <v>1.5389350569406E-4</v>
      </c>
      <c r="E248" s="141">
        <v>1</v>
      </c>
      <c r="F248" s="142">
        <v>8.8004928275983499E-5</v>
      </c>
      <c r="G248" s="143">
        <v>8.8144557073600697E-5</v>
      </c>
      <c r="H248" s="141">
        <v>3</v>
      </c>
      <c r="I248" s="144">
        <v>1.2303654185292999E-4</v>
      </c>
      <c r="J248" s="142">
        <v>1.2324883940676199E-4</v>
      </c>
    </row>
    <row r="249" spans="1:10" s="125" customFormat="1" ht="20.45">
      <c r="A249" s="130" t="s">
        <v>1838</v>
      </c>
      <c r="B249" s="141">
        <v>2</v>
      </c>
      <c r="C249" s="142">
        <v>1.53609831029186E-4</v>
      </c>
      <c r="D249" s="143">
        <v>1.5389350569406E-4</v>
      </c>
      <c r="E249" s="141">
        <v>1</v>
      </c>
      <c r="F249" s="142">
        <v>8.8004928275983499E-5</v>
      </c>
      <c r="G249" s="143">
        <v>8.8144557073600697E-5</v>
      </c>
      <c r="H249" s="141">
        <v>3</v>
      </c>
      <c r="I249" s="144">
        <v>1.2303654185292999E-4</v>
      </c>
      <c r="J249" s="142">
        <v>1.2324883940676199E-4</v>
      </c>
    </row>
    <row r="250" spans="1:10" s="125" customFormat="1">
      <c r="A250" s="130" t="s">
        <v>1804</v>
      </c>
      <c r="B250" s="141">
        <v>2</v>
      </c>
      <c r="C250" s="142">
        <v>1.53609831029186E-4</v>
      </c>
      <c r="D250" s="143">
        <v>1.5389350569406E-4</v>
      </c>
      <c r="E250" s="141">
        <v>1</v>
      </c>
      <c r="F250" s="142">
        <v>8.8004928275983499E-5</v>
      </c>
      <c r="G250" s="143">
        <v>8.8144557073600697E-5</v>
      </c>
      <c r="H250" s="141">
        <v>3</v>
      </c>
      <c r="I250" s="144">
        <v>1.2303654185292999E-4</v>
      </c>
      <c r="J250" s="142">
        <v>1.2324883940676199E-4</v>
      </c>
    </row>
    <row r="251" spans="1:10" s="125" customFormat="1">
      <c r="A251" s="130" t="s">
        <v>1962</v>
      </c>
      <c r="B251" s="141">
        <v>2</v>
      </c>
      <c r="C251" s="142">
        <v>1.53609831029186E-4</v>
      </c>
      <c r="D251" s="143">
        <v>1.5389350569406E-4</v>
      </c>
      <c r="E251" s="141">
        <v>1</v>
      </c>
      <c r="F251" s="142">
        <v>8.8004928275983499E-5</v>
      </c>
      <c r="G251" s="143">
        <v>8.8144557073600697E-5</v>
      </c>
      <c r="H251" s="141">
        <v>3</v>
      </c>
      <c r="I251" s="144">
        <v>1.2303654185292999E-4</v>
      </c>
      <c r="J251" s="142">
        <v>1.2324883940676199E-4</v>
      </c>
    </row>
    <row r="252" spans="1:10" s="125" customFormat="1" ht="20.45">
      <c r="A252" s="130" t="s">
        <v>1931</v>
      </c>
      <c r="B252" s="141">
        <v>2</v>
      </c>
      <c r="C252" s="142">
        <v>1.53609831029186E-4</v>
      </c>
      <c r="D252" s="143">
        <v>1.5389350569406E-4</v>
      </c>
      <c r="E252" s="141">
        <v>1</v>
      </c>
      <c r="F252" s="142">
        <v>8.8004928275983499E-5</v>
      </c>
      <c r="G252" s="143">
        <v>8.8144557073600697E-5</v>
      </c>
      <c r="H252" s="141">
        <v>3</v>
      </c>
      <c r="I252" s="144">
        <v>1.2303654185292999E-4</v>
      </c>
      <c r="J252" s="142">
        <v>1.2324883940676199E-4</v>
      </c>
    </row>
    <row r="253" spans="1:10" s="125" customFormat="1">
      <c r="A253" s="130" t="s">
        <v>2001</v>
      </c>
      <c r="B253" s="141">
        <v>1</v>
      </c>
      <c r="C253" s="142">
        <v>7.6804915514592907E-5</v>
      </c>
      <c r="D253" s="143">
        <v>7.6946752847029907E-5</v>
      </c>
      <c r="E253" s="141">
        <v>2</v>
      </c>
      <c r="F253" s="142">
        <v>1.76009856551967E-4</v>
      </c>
      <c r="G253" s="143">
        <v>1.7628911414720099E-4</v>
      </c>
      <c r="H253" s="141">
        <v>3</v>
      </c>
      <c r="I253" s="144">
        <v>1.2303654185292999E-4</v>
      </c>
      <c r="J253" s="142">
        <v>1.2324883940676199E-4</v>
      </c>
    </row>
    <row r="254" spans="1:10" s="125" customFormat="1">
      <c r="A254" s="130" t="s">
        <v>1937</v>
      </c>
      <c r="B254" s="141">
        <v>1</v>
      </c>
      <c r="C254" s="142">
        <v>7.6804915514592907E-5</v>
      </c>
      <c r="D254" s="143">
        <v>7.6946752847029907E-5</v>
      </c>
      <c r="E254" s="141">
        <v>2</v>
      </c>
      <c r="F254" s="142">
        <v>1.76009856551967E-4</v>
      </c>
      <c r="G254" s="143">
        <v>1.7628911414720099E-4</v>
      </c>
      <c r="H254" s="141">
        <v>3</v>
      </c>
      <c r="I254" s="144">
        <v>1.2303654185292999E-4</v>
      </c>
      <c r="J254" s="142">
        <v>1.2324883940676199E-4</v>
      </c>
    </row>
    <row r="255" spans="1:10" s="125" customFormat="1" ht="20.45">
      <c r="A255" s="130" t="s">
        <v>1808</v>
      </c>
      <c r="B255" s="141">
        <v>1</v>
      </c>
      <c r="C255" s="142">
        <v>7.6804915514592907E-5</v>
      </c>
      <c r="D255" s="143">
        <v>7.6946752847029907E-5</v>
      </c>
      <c r="E255" s="141">
        <v>2</v>
      </c>
      <c r="F255" s="142">
        <v>1.76009856551967E-4</v>
      </c>
      <c r="G255" s="143">
        <v>1.7628911414720099E-4</v>
      </c>
      <c r="H255" s="141">
        <v>3</v>
      </c>
      <c r="I255" s="144">
        <v>1.2303654185292999E-4</v>
      </c>
      <c r="J255" s="142">
        <v>1.2324883940676199E-4</v>
      </c>
    </row>
    <row r="256" spans="1:10" s="125" customFormat="1">
      <c r="A256" s="130" t="s">
        <v>1846</v>
      </c>
      <c r="B256" s="141">
        <v>2</v>
      </c>
      <c r="C256" s="142">
        <v>1.53609831029186E-4</v>
      </c>
      <c r="D256" s="143">
        <v>1.5389350569406E-4</v>
      </c>
      <c r="E256" s="141">
        <v>1</v>
      </c>
      <c r="F256" s="142">
        <v>8.8004928275983499E-5</v>
      </c>
      <c r="G256" s="143">
        <v>8.8144557073600697E-5</v>
      </c>
      <c r="H256" s="141">
        <v>3</v>
      </c>
      <c r="I256" s="144">
        <v>1.2303654185292999E-4</v>
      </c>
      <c r="J256" s="142">
        <v>1.2324883940676199E-4</v>
      </c>
    </row>
    <row r="257" spans="1:10" s="125" customFormat="1">
      <c r="A257" s="130" t="s">
        <v>1945</v>
      </c>
      <c r="B257" s="141">
        <v>2</v>
      </c>
      <c r="C257" s="142">
        <v>1.53609831029186E-4</v>
      </c>
      <c r="D257" s="143">
        <v>1.5389350569406E-4</v>
      </c>
      <c r="E257" s="141">
        <v>1</v>
      </c>
      <c r="F257" s="142">
        <v>8.8004928275983499E-5</v>
      </c>
      <c r="G257" s="143">
        <v>8.8144557073600697E-5</v>
      </c>
      <c r="H257" s="141">
        <v>3</v>
      </c>
      <c r="I257" s="144">
        <v>1.2303654185292999E-4</v>
      </c>
      <c r="J257" s="142">
        <v>1.2324883940676199E-4</v>
      </c>
    </row>
    <row r="258" spans="1:10" s="125" customFormat="1">
      <c r="A258" s="130" t="s">
        <v>1812</v>
      </c>
      <c r="B258" s="141">
        <v>1</v>
      </c>
      <c r="C258" s="142">
        <v>7.6804915514592907E-5</v>
      </c>
      <c r="D258" s="143">
        <v>7.6946752847029907E-5</v>
      </c>
      <c r="E258" s="141">
        <v>1</v>
      </c>
      <c r="F258" s="142">
        <v>8.8004928275983499E-5</v>
      </c>
      <c r="G258" s="143">
        <v>8.8144557073600697E-5</v>
      </c>
      <c r="H258" s="141">
        <v>2</v>
      </c>
      <c r="I258" s="144">
        <v>8.2024361235286895E-5</v>
      </c>
      <c r="J258" s="142">
        <v>8.2165892937841503E-5</v>
      </c>
    </row>
    <row r="259" spans="1:10" s="125" customFormat="1">
      <c r="A259" s="130" t="s">
        <v>1862</v>
      </c>
      <c r="B259" s="141">
        <v>2</v>
      </c>
      <c r="C259" s="142">
        <v>1.53609831029186E-4</v>
      </c>
      <c r="D259" s="143">
        <v>1.5389350569406E-4</v>
      </c>
      <c r="E259" s="252">
        <v>0</v>
      </c>
      <c r="F259" s="253">
        <v>0</v>
      </c>
      <c r="G259" s="254">
        <v>0</v>
      </c>
      <c r="H259" s="141">
        <v>2</v>
      </c>
      <c r="I259" s="144">
        <v>8.2024361235286895E-5</v>
      </c>
      <c r="J259" s="142">
        <v>8.2165892937841503E-5</v>
      </c>
    </row>
    <row r="260" spans="1:10" s="125" customFormat="1">
      <c r="A260" s="130" t="s">
        <v>2002</v>
      </c>
      <c r="B260" s="141">
        <v>2</v>
      </c>
      <c r="C260" s="142">
        <v>1.53609831029186E-4</v>
      </c>
      <c r="D260" s="143">
        <v>1.5389350569406E-4</v>
      </c>
      <c r="E260" s="252">
        <v>0</v>
      </c>
      <c r="F260" s="253">
        <v>0</v>
      </c>
      <c r="G260" s="254">
        <v>0</v>
      </c>
      <c r="H260" s="141">
        <v>2</v>
      </c>
      <c r="I260" s="144">
        <v>8.2024361235286895E-5</v>
      </c>
      <c r="J260" s="142">
        <v>8.2165892937841503E-5</v>
      </c>
    </row>
    <row r="261" spans="1:10" s="125" customFormat="1">
      <c r="A261" s="130" t="s">
        <v>1967</v>
      </c>
      <c r="B261" s="141">
        <v>1</v>
      </c>
      <c r="C261" s="142">
        <v>7.6804915514592907E-5</v>
      </c>
      <c r="D261" s="143">
        <v>7.6946752847029907E-5</v>
      </c>
      <c r="E261" s="141">
        <v>1</v>
      </c>
      <c r="F261" s="142">
        <v>8.8004928275983499E-5</v>
      </c>
      <c r="G261" s="143">
        <v>8.8144557073600697E-5</v>
      </c>
      <c r="H261" s="141">
        <v>2</v>
      </c>
      <c r="I261" s="144">
        <v>8.2024361235286895E-5</v>
      </c>
      <c r="J261" s="142">
        <v>8.2165892937841503E-5</v>
      </c>
    </row>
    <row r="262" spans="1:10" s="125" customFormat="1">
      <c r="A262" s="130" t="s">
        <v>1969</v>
      </c>
      <c r="B262" s="141">
        <v>1</v>
      </c>
      <c r="C262" s="142">
        <v>7.6804915514592907E-5</v>
      </c>
      <c r="D262" s="143">
        <v>7.6946752847029907E-5</v>
      </c>
      <c r="E262" s="141">
        <v>1</v>
      </c>
      <c r="F262" s="142">
        <v>8.8004928275983499E-5</v>
      </c>
      <c r="G262" s="143">
        <v>8.8144557073600697E-5</v>
      </c>
      <c r="H262" s="141">
        <v>2</v>
      </c>
      <c r="I262" s="144">
        <v>8.2024361235286895E-5</v>
      </c>
      <c r="J262" s="142">
        <v>8.2165892937841503E-5</v>
      </c>
    </row>
    <row r="263" spans="1:10" s="125" customFormat="1">
      <c r="A263" s="130" t="s">
        <v>1866</v>
      </c>
      <c r="B263" s="141">
        <v>1</v>
      </c>
      <c r="C263" s="142">
        <v>7.6804915514592907E-5</v>
      </c>
      <c r="D263" s="143">
        <v>7.6946752847029907E-5</v>
      </c>
      <c r="E263" s="141">
        <v>1</v>
      </c>
      <c r="F263" s="142">
        <v>8.8004928275983499E-5</v>
      </c>
      <c r="G263" s="143">
        <v>8.8144557073600697E-5</v>
      </c>
      <c r="H263" s="141">
        <v>2</v>
      </c>
      <c r="I263" s="144">
        <v>8.2024361235286895E-5</v>
      </c>
      <c r="J263" s="142">
        <v>8.2165892937841503E-5</v>
      </c>
    </row>
    <row r="264" spans="1:10" s="125" customFormat="1">
      <c r="A264" s="130" t="s">
        <v>1867</v>
      </c>
      <c r="B264" s="141">
        <v>2</v>
      </c>
      <c r="C264" s="142">
        <v>1.53609831029186E-4</v>
      </c>
      <c r="D264" s="143">
        <v>1.5389350569406E-4</v>
      </c>
      <c r="E264" s="252">
        <v>0</v>
      </c>
      <c r="F264" s="253">
        <v>0</v>
      </c>
      <c r="G264" s="254">
        <v>0</v>
      </c>
      <c r="H264" s="141">
        <v>2</v>
      </c>
      <c r="I264" s="144">
        <v>8.2024361235286895E-5</v>
      </c>
      <c r="J264" s="142">
        <v>8.2165892937841503E-5</v>
      </c>
    </row>
    <row r="265" spans="1:10" s="125" customFormat="1" ht="20.45">
      <c r="A265" s="130" t="s">
        <v>1956</v>
      </c>
      <c r="B265" s="252">
        <v>0</v>
      </c>
      <c r="C265" s="253">
        <v>0</v>
      </c>
      <c r="D265" s="254">
        <v>0</v>
      </c>
      <c r="E265" s="141">
        <v>2</v>
      </c>
      <c r="F265" s="142">
        <v>1.76009856551967E-4</v>
      </c>
      <c r="G265" s="143">
        <v>1.7628911414720099E-4</v>
      </c>
      <c r="H265" s="141">
        <v>2</v>
      </c>
      <c r="I265" s="144">
        <v>8.2024361235286895E-5</v>
      </c>
      <c r="J265" s="142">
        <v>8.2165892937841503E-5</v>
      </c>
    </row>
    <row r="266" spans="1:10" s="125" customFormat="1">
      <c r="A266" s="130" t="s">
        <v>1815</v>
      </c>
      <c r="B266" s="141">
        <v>1</v>
      </c>
      <c r="C266" s="142">
        <v>7.6804915514592907E-5</v>
      </c>
      <c r="D266" s="143">
        <v>7.6946752847029907E-5</v>
      </c>
      <c r="E266" s="141">
        <v>1</v>
      </c>
      <c r="F266" s="142">
        <v>8.8004928275983499E-5</v>
      </c>
      <c r="G266" s="143">
        <v>8.8144557073600697E-5</v>
      </c>
      <c r="H266" s="141">
        <v>2</v>
      </c>
      <c r="I266" s="144">
        <v>8.2024361235286895E-5</v>
      </c>
      <c r="J266" s="142">
        <v>8.2165892937841503E-5</v>
      </c>
    </row>
    <row r="267" spans="1:10" s="125" customFormat="1">
      <c r="A267" s="130" t="s">
        <v>1868</v>
      </c>
      <c r="B267" s="141">
        <v>1</v>
      </c>
      <c r="C267" s="142">
        <v>7.6804915514592907E-5</v>
      </c>
      <c r="D267" s="143">
        <v>7.6946752847029907E-5</v>
      </c>
      <c r="E267" s="141">
        <v>1</v>
      </c>
      <c r="F267" s="142">
        <v>8.8004928275983499E-5</v>
      </c>
      <c r="G267" s="143">
        <v>8.8144557073600697E-5</v>
      </c>
      <c r="H267" s="141">
        <v>2</v>
      </c>
      <c r="I267" s="144">
        <v>8.2024361235286895E-5</v>
      </c>
      <c r="J267" s="142">
        <v>8.2165892937841503E-5</v>
      </c>
    </row>
    <row r="268" spans="1:10" s="125" customFormat="1">
      <c r="A268" s="130" t="s">
        <v>1871</v>
      </c>
      <c r="B268" s="141">
        <v>1</v>
      </c>
      <c r="C268" s="142">
        <v>7.6804915514592907E-5</v>
      </c>
      <c r="D268" s="143">
        <v>7.6946752847029907E-5</v>
      </c>
      <c r="E268" s="141">
        <v>1</v>
      </c>
      <c r="F268" s="142">
        <v>8.8004928275983499E-5</v>
      </c>
      <c r="G268" s="143">
        <v>8.8144557073600697E-5</v>
      </c>
      <c r="H268" s="141">
        <v>2</v>
      </c>
      <c r="I268" s="144">
        <v>8.2024361235286895E-5</v>
      </c>
      <c r="J268" s="142">
        <v>8.2165892937841503E-5</v>
      </c>
    </row>
    <row r="269" spans="1:10" s="125" customFormat="1" ht="20.45">
      <c r="A269" s="130" t="s">
        <v>1872</v>
      </c>
      <c r="B269" s="252">
        <v>0</v>
      </c>
      <c r="C269" s="253">
        <v>0</v>
      </c>
      <c r="D269" s="254">
        <v>0</v>
      </c>
      <c r="E269" s="141">
        <v>2</v>
      </c>
      <c r="F269" s="142">
        <v>1.76009856551967E-4</v>
      </c>
      <c r="G269" s="143">
        <v>1.7628911414720099E-4</v>
      </c>
      <c r="H269" s="141">
        <v>2</v>
      </c>
      <c r="I269" s="144">
        <v>8.2024361235286895E-5</v>
      </c>
      <c r="J269" s="142">
        <v>8.2165892937841503E-5</v>
      </c>
    </row>
    <row r="270" spans="1:10" s="125" customFormat="1">
      <c r="A270" s="130" t="s">
        <v>1875</v>
      </c>
      <c r="B270" s="141">
        <v>1</v>
      </c>
      <c r="C270" s="142">
        <v>7.6804915514592907E-5</v>
      </c>
      <c r="D270" s="143">
        <v>7.6946752847029907E-5</v>
      </c>
      <c r="E270" s="141">
        <v>1</v>
      </c>
      <c r="F270" s="142">
        <v>8.8004928275983499E-5</v>
      </c>
      <c r="G270" s="143">
        <v>8.8144557073600697E-5</v>
      </c>
      <c r="H270" s="141">
        <v>2</v>
      </c>
      <c r="I270" s="144">
        <v>8.2024361235286895E-5</v>
      </c>
      <c r="J270" s="142">
        <v>8.2165892937841503E-5</v>
      </c>
    </row>
    <row r="271" spans="1:10" s="125" customFormat="1">
      <c r="A271" s="130" t="s">
        <v>1879</v>
      </c>
      <c r="B271" s="141">
        <v>1</v>
      </c>
      <c r="C271" s="142">
        <v>7.6804915514592907E-5</v>
      </c>
      <c r="D271" s="143">
        <v>7.6946752847029907E-5</v>
      </c>
      <c r="E271" s="141">
        <v>1</v>
      </c>
      <c r="F271" s="142">
        <v>8.8004928275983499E-5</v>
      </c>
      <c r="G271" s="143">
        <v>8.8144557073600697E-5</v>
      </c>
      <c r="H271" s="141">
        <v>2</v>
      </c>
      <c r="I271" s="144">
        <v>8.2024361235286895E-5</v>
      </c>
      <c r="J271" s="142">
        <v>8.2165892937841503E-5</v>
      </c>
    </row>
    <row r="272" spans="1:10" s="125" customFormat="1">
      <c r="A272" s="130" t="s">
        <v>1819</v>
      </c>
      <c r="B272" s="252">
        <v>0</v>
      </c>
      <c r="C272" s="253">
        <v>0</v>
      </c>
      <c r="D272" s="254">
        <v>0</v>
      </c>
      <c r="E272" s="141">
        <v>2</v>
      </c>
      <c r="F272" s="142">
        <v>1.76009856551967E-4</v>
      </c>
      <c r="G272" s="143">
        <v>1.7628911414720099E-4</v>
      </c>
      <c r="H272" s="141">
        <v>2</v>
      </c>
      <c r="I272" s="144">
        <v>8.2024361235286895E-5</v>
      </c>
      <c r="J272" s="142">
        <v>8.2165892937841503E-5</v>
      </c>
    </row>
    <row r="273" spans="1:10" s="125" customFormat="1" ht="20.45">
      <c r="A273" s="130" t="s">
        <v>1976</v>
      </c>
      <c r="B273" s="141">
        <v>1</v>
      </c>
      <c r="C273" s="142">
        <v>7.6804915514592907E-5</v>
      </c>
      <c r="D273" s="143">
        <v>7.6946752847029907E-5</v>
      </c>
      <c r="E273" s="141">
        <v>1</v>
      </c>
      <c r="F273" s="142">
        <v>8.8004928275983499E-5</v>
      </c>
      <c r="G273" s="143">
        <v>8.8144557073600697E-5</v>
      </c>
      <c r="H273" s="141">
        <v>2</v>
      </c>
      <c r="I273" s="144">
        <v>8.2024361235286895E-5</v>
      </c>
      <c r="J273" s="142">
        <v>8.2165892937841503E-5</v>
      </c>
    </row>
    <row r="274" spans="1:10" s="125" customFormat="1" ht="20.45">
      <c r="A274" s="130" t="s">
        <v>1886</v>
      </c>
      <c r="B274" s="141">
        <v>1</v>
      </c>
      <c r="C274" s="142">
        <v>7.6804915514592907E-5</v>
      </c>
      <c r="D274" s="143">
        <v>7.6946752847029907E-5</v>
      </c>
      <c r="E274" s="141">
        <v>1</v>
      </c>
      <c r="F274" s="142">
        <v>8.8004928275983499E-5</v>
      </c>
      <c r="G274" s="143">
        <v>8.8144557073600697E-5</v>
      </c>
      <c r="H274" s="141">
        <v>2</v>
      </c>
      <c r="I274" s="144">
        <v>8.2024361235286895E-5</v>
      </c>
      <c r="J274" s="142">
        <v>8.2165892937841503E-5</v>
      </c>
    </row>
    <row r="275" spans="1:10" s="125" customFormat="1" ht="20.45">
      <c r="A275" s="130" t="s">
        <v>1821</v>
      </c>
      <c r="B275" s="252">
        <v>0</v>
      </c>
      <c r="C275" s="253">
        <v>0</v>
      </c>
      <c r="D275" s="254">
        <v>0</v>
      </c>
      <c r="E275" s="141">
        <v>2</v>
      </c>
      <c r="F275" s="142">
        <v>1.76009856551967E-4</v>
      </c>
      <c r="G275" s="143">
        <v>1.7628911414720099E-4</v>
      </c>
      <c r="H275" s="141">
        <v>2</v>
      </c>
      <c r="I275" s="144">
        <v>8.2024361235286895E-5</v>
      </c>
      <c r="J275" s="142">
        <v>8.2165892937841503E-5</v>
      </c>
    </row>
    <row r="276" spans="1:10" s="125" customFormat="1">
      <c r="A276" s="130" t="s">
        <v>1982</v>
      </c>
      <c r="B276" s="252">
        <v>0</v>
      </c>
      <c r="C276" s="253">
        <v>0</v>
      </c>
      <c r="D276" s="254">
        <v>0</v>
      </c>
      <c r="E276" s="141">
        <v>2</v>
      </c>
      <c r="F276" s="142">
        <v>1.76009856551967E-4</v>
      </c>
      <c r="G276" s="143">
        <v>1.7628911414720099E-4</v>
      </c>
      <c r="H276" s="141">
        <v>2</v>
      </c>
      <c r="I276" s="144">
        <v>8.2024361235286895E-5</v>
      </c>
      <c r="J276" s="142">
        <v>8.2165892937841503E-5</v>
      </c>
    </row>
    <row r="277" spans="1:10" s="125" customFormat="1" ht="20.45">
      <c r="A277" s="130" t="s">
        <v>1824</v>
      </c>
      <c r="B277" s="141">
        <v>1</v>
      </c>
      <c r="C277" s="142">
        <v>7.6804915514592907E-5</v>
      </c>
      <c r="D277" s="143">
        <v>7.6946752847029907E-5</v>
      </c>
      <c r="E277" s="141">
        <v>1</v>
      </c>
      <c r="F277" s="142">
        <v>8.8004928275983499E-5</v>
      </c>
      <c r="G277" s="143">
        <v>8.8144557073600697E-5</v>
      </c>
      <c r="H277" s="141">
        <v>2</v>
      </c>
      <c r="I277" s="144">
        <v>8.2024361235286895E-5</v>
      </c>
      <c r="J277" s="142">
        <v>8.2165892937841503E-5</v>
      </c>
    </row>
    <row r="278" spans="1:10" s="125" customFormat="1" ht="20.45">
      <c r="A278" s="130" t="s">
        <v>1898</v>
      </c>
      <c r="B278" s="141">
        <v>2</v>
      </c>
      <c r="C278" s="142">
        <v>1.53609831029186E-4</v>
      </c>
      <c r="D278" s="143">
        <v>1.5389350569406E-4</v>
      </c>
      <c r="E278" s="252">
        <v>0</v>
      </c>
      <c r="F278" s="253">
        <v>0</v>
      </c>
      <c r="G278" s="254">
        <v>0</v>
      </c>
      <c r="H278" s="141">
        <v>2</v>
      </c>
      <c r="I278" s="144">
        <v>8.2024361235286895E-5</v>
      </c>
      <c r="J278" s="142">
        <v>8.2165892937841503E-5</v>
      </c>
    </row>
    <row r="279" spans="1:10" s="125" customFormat="1">
      <c r="A279" s="130" t="s">
        <v>1959</v>
      </c>
      <c r="B279" s="141">
        <v>1</v>
      </c>
      <c r="C279" s="142">
        <v>7.6804915514592907E-5</v>
      </c>
      <c r="D279" s="143">
        <v>7.6946752847029907E-5</v>
      </c>
      <c r="E279" s="141">
        <v>1</v>
      </c>
      <c r="F279" s="142">
        <v>8.8004928275983499E-5</v>
      </c>
      <c r="G279" s="143">
        <v>8.8144557073600697E-5</v>
      </c>
      <c r="H279" s="141">
        <v>2</v>
      </c>
      <c r="I279" s="144">
        <v>8.2024361235286895E-5</v>
      </c>
      <c r="J279" s="142">
        <v>8.2165892937841503E-5</v>
      </c>
    </row>
    <row r="280" spans="1:10" s="125" customFormat="1">
      <c r="A280" s="130" t="s">
        <v>1984</v>
      </c>
      <c r="B280" s="141">
        <v>1</v>
      </c>
      <c r="C280" s="142">
        <v>7.6804915514592907E-5</v>
      </c>
      <c r="D280" s="143">
        <v>7.6946752847029907E-5</v>
      </c>
      <c r="E280" s="141">
        <v>1</v>
      </c>
      <c r="F280" s="142">
        <v>8.8004928275983499E-5</v>
      </c>
      <c r="G280" s="143">
        <v>8.8144557073600697E-5</v>
      </c>
      <c r="H280" s="141">
        <v>2</v>
      </c>
      <c r="I280" s="144">
        <v>8.2024361235286895E-5</v>
      </c>
      <c r="J280" s="142">
        <v>8.2165892937841503E-5</v>
      </c>
    </row>
    <row r="281" spans="1:10" s="125" customFormat="1">
      <c r="A281" s="130" t="s">
        <v>1906</v>
      </c>
      <c r="B281" s="252">
        <v>0</v>
      </c>
      <c r="C281" s="253">
        <v>0</v>
      </c>
      <c r="D281" s="254">
        <v>0</v>
      </c>
      <c r="E281" s="141">
        <v>2</v>
      </c>
      <c r="F281" s="142">
        <v>1.76009856551967E-4</v>
      </c>
      <c r="G281" s="143">
        <v>1.7628911414720099E-4</v>
      </c>
      <c r="H281" s="141">
        <v>2</v>
      </c>
      <c r="I281" s="144">
        <v>8.2024361235286895E-5</v>
      </c>
      <c r="J281" s="142">
        <v>8.2165892937841503E-5</v>
      </c>
    </row>
    <row r="282" spans="1:10" s="125" customFormat="1">
      <c r="A282" s="130" t="s">
        <v>1960</v>
      </c>
      <c r="B282" s="141">
        <v>1</v>
      </c>
      <c r="C282" s="142">
        <v>7.6804915514592907E-5</v>
      </c>
      <c r="D282" s="143">
        <v>7.6946752847029907E-5</v>
      </c>
      <c r="E282" s="141">
        <v>1</v>
      </c>
      <c r="F282" s="142">
        <v>8.8004928275983499E-5</v>
      </c>
      <c r="G282" s="143">
        <v>8.8144557073600697E-5</v>
      </c>
      <c r="H282" s="141">
        <v>2</v>
      </c>
      <c r="I282" s="144">
        <v>8.2024361235286895E-5</v>
      </c>
      <c r="J282" s="142">
        <v>8.2165892937841503E-5</v>
      </c>
    </row>
    <row r="283" spans="1:10" s="125" customFormat="1" ht="20.45">
      <c r="A283" s="130" t="s">
        <v>1836</v>
      </c>
      <c r="B283" s="141">
        <v>2</v>
      </c>
      <c r="C283" s="142">
        <v>1.53609831029186E-4</v>
      </c>
      <c r="D283" s="143">
        <v>1.5389350569406E-4</v>
      </c>
      <c r="E283" s="252">
        <v>0</v>
      </c>
      <c r="F283" s="253">
        <v>0</v>
      </c>
      <c r="G283" s="254">
        <v>0</v>
      </c>
      <c r="H283" s="141">
        <v>2</v>
      </c>
      <c r="I283" s="144">
        <v>8.2024361235286895E-5</v>
      </c>
      <c r="J283" s="142">
        <v>8.2165892937841503E-5</v>
      </c>
    </row>
    <row r="284" spans="1:10" s="125" customFormat="1" ht="20.45">
      <c r="A284" s="130" t="s">
        <v>1839</v>
      </c>
      <c r="B284" s="141">
        <v>1</v>
      </c>
      <c r="C284" s="142">
        <v>7.6804915514592907E-5</v>
      </c>
      <c r="D284" s="143">
        <v>7.6946752847029907E-5</v>
      </c>
      <c r="E284" s="141">
        <v>1</v>
      </c>
      <c r="F284" s="142">
        <v>8.8004928275983499E-5</v>
      </c>
      <c r="G284" s="143">
        <v>8.8144557073600697E-5</v>
      </c>
      <c r="H284" s="141">
        <v>2</v>
      </c>
      <c r="I284" s="144">
        <v>8.2024361235286895E-5</v>
      </c>
      <c r="J284" s="142">
        <v>8.2165892937841503E-5</v>
      </c>
    </row>
    <row r="285" spans="1:10" s="125" customFormat="1" ht="20.45">
      <c r="A285" s="130" t="s">
        <v>1961</v>
      </c>
      <c r="B285" s="141">
        <v>1</v>
      </c>
      <c r="C285" s="142">
        <v>7.6804915514592907E-5</v>
      </c>
      <c r="D285" s="143">
        <v>7.6946752847029907E-5</v>
      </c>
      <c r="E285" s="141">
        <v>1</v>
      </c>
      <c r="F285" s="142">
        <v>8.8004928275983499E-5</v>
      </c>
      <c r="G285" s="143">
        <v>8.8144557073600697E-5</v>
      </c>
      <c r="H285" s="141">
        <v>2</v>
      </c>
      <c r="I285" s="144">
        <v>8.2024361235286895E-5</v>
      </c>
      <c r="J285" s="142">
        <v>8.2165892937841503E-5</v>
      </c>
    </row>
    <row r="286" spans="1:10" s="125" customFormat="1">
      <c r="A286" s="130" t="s">
        <v>1920</v>
      </c>
      <c r="B286" s="141">
        <v>1</v>
      </c>
      <c r="C286" s="142">
        <v>7.6804915514592907E-5</v>
      </c>
      <c r="D286" s="143">
        <v>7.6946752847029907E-5</v>
      </c>
      <c r="E286" s="141">
        <v>1</v>
      </c>
      <c r="F286" s="142">
        <v>8.8004928275983499E-5</v>
      </c>
      <c r="G286" s="143">
        <v>8.8144557073600697E-5</v>
      </c>
      <c r="H286" s="141">
        <v>2</v>
      </c>
      <c r="I286" s="144">
        <v>8.2024361235286895E-5</v>
      </c>
      <c r="J286" s="142">
        <v>8.2165892937841503E-5</v>
      </c>
    </row>
    <row r="287" spans="1:10" s="125" customFormat="1">
      <c r="A287" s="130" t="s">
        <v>1923</v>
      </c>
      <c r="B287" s="252">
        <v>0</v>
      </c>
      <c r="C287" s="253">
        <v>0</v>
      </c>
      <c r="D287" s="254">
        <v>0</v>
      </c>
      <c r="E287" s="141">
        <v>2</v>
      </c>
      <c r="F287" s="142">
        <v>1.76009856551967E-4</v>
      </c>
      <c r="G287" s="143">
        <v>1.7628911414720099E-4</v>
      </c>
      <c r="H287" s="141">
        <v>2</v>
      </c>
      <c r="I287" s="144">
        <v>8.2024361235286895E-5</v>
      </c>
      <c r="J287" s="142">
        <v>8.2165892937841503E-5</v>
      </c>
    </row>
    <row r="288" spans="1:10" s="125" customFormat="1" ht="20.45">
      <c r="A288" s="130" t="s">
        <v>1842</v>
      </c>
      <c r="B288" s="141">
        <v>1</v>
      </c>
      <c r="C288" s="142">
        <v>7.6804915514592907E-5</v>
      </c>
      <c r="D288" s="143">
        <v>7.6946752847029907E-5</v>
      </c>
      <c r="E288" s="141">
        <v>1</v>
      </c>
      <c r="F288" s="142">
        <v>8.8004928275983499E-5</v>
      </c>
      <c r="G288" s="143">
        <v>8.8144557073600697E-5</v>
      </c>
      <c r="H288" s="141">
        <v>2</v>
      </c>
      <c r="I288" s="144">
        <v>8.2024361235286895E-5</v>
      </c>
      <c r="J288" s="142">
        <v>8.2165892937841503E-5</v>
      </c>
    </row>
    <row r="289" spans="1:10" s="125" customFormat="1" ht="20.45">
      <c r="A289" s="130" t="s">
        <v>1843</v>
      </c>
      <c r="B289" s="141">
        <v>1</v>
      </c>
      <c r="C289" s="142">
        <v>7.6804915514592907E-5</v>
      </c>
      <c r="D289" s="143">
        <v>7.6946752847029907E-5</v>
      </c>
      <c r="E289" s="141">
        <v>1</v>
      </c>
      <c r="F289" s="142">
        <v>8.8004928275983499E-5</v>
      </c>
      <c r="G289" s="143">
        <v>8.8144557073600697E-5</v>
      </c>
      <c r="H289" s="141">
        <v>2</v>
      </c>
      <c r="I289" s="144">
        <v>8.2024361235286895E-5</v>
      </c>
      <c r="J289" s="142">
        <v>8.2165892937841503E-5</v>
      </c>
    </row>
    <row r="290" spans="1:10" s="125" customFormat="1">
      <c r="A290" s="130" t="s">
        <v>1933</v>
      </c>
      <c r="B290" s="252">
        <v>0</v>
      </c>
      <c r="C290" s="253">
        <v>0</v>
      </c>
      <c r="D290" s="254">
        <v>0</v>
      </c>
      <c r="E290" s="141">
        <v>2</v>
      </c>
      <c r="F290" s="142">
        <v>1.76009856551967E-4</v>
      </c>
      <c r="G290" s="143">
        <v>1.7628911414720099E-4</v>
      </c>
      <c r="H290" s="141">
        <v>2</v>
      </c>
      <c r="I290" s="144">
        <v>8.2024361235286895E-5</v>
      </c>
      <c r="J290" s="142">
        <v>8.2165892937841503E-5</v>
      </c>
    </row>
    <row r="291" spans="1:10" s="125" customFormat="1">
      <c r="A291" s="130" t="s">
        <v>1934</v>
      </c>
      <c r="B291" s="141">
        <v>1</v>
      </c>
      <c r="C291" s="142">
        <v>7.6804915514592907E-5</v>
      </c>
      <c r="D291" s="143">
        <v>7.6946752847029907E-5</v>
      </c>
      <c r="E291" s="141">
        <v>1</v>
      </c>
      <c r="F291" s="142">
        <v>8.8004928275983499E-5</v>
      </c>
      <c r="G291" s="143">
        <v>8.8144557073600697E-5</v>
      </c>
      <c r="H291" s="141">
        <v>2</v>
      </c>
      <c r="I291" s="144">
        <v>8.2024361235286895E-5</v>
      </c>
      <c r="J291" s="142">
        <v>8.2165892937841503E-5</v>
      </c>
    </row>
    <row r="292" spans="1:10" s="125" customFormat="1">
      <c r="A292" s="130" t="s">
        <v>1935</v>
      </c>
      <c r="B292" s="141">
        <v>1</v>
      </c>
      <c r="C292" s="142">
        <v>7.6804915514592907E-5</v>
      </c>
      <c r="D292" s="143">
        <v>7.6946752847029907E-5</v>
      </c>
      <c r="E292" s="141">
        <v>1</v>
      </c>
      <c r="F292" s="142">
        <v>8.8004928275983499E-5</v>
      </c>
      <c r="G292" s="143">
        <v>8.8144557073600697E-5</v>
      </c>
      <c r="H292" s="141">
        <v>2</v>
      </c>
      <c r="I292" s="144">
        <v>8.2024361235286895E-5</v>
      </c>
      <c r="J292" s="142">
        <v>8.2165892937841503E-5</v>
      </c>
    </row>
    <row r="293" spans="1:10" s="125" customFormat="1">
      <c r="A293" s="130" t="s">
        <v>1845</v>
      </c>
      <c r="B293" s="141">
        <v>2</v>
      </c>
      <c r="C293" s="142">
        <v>1.53609831029186E-4</v>
      </c>
      <c r="D293" s="143">
        <v>1.5389350569406E-4</v>
      </c>
      <c r="E293" s="252">
        <v>0</v>
      </c>
      <c r="F293" s="253">
        <v>0</v>
      </c>
      <c r="G293" s="254">
        <v>0</v>
      </c>
      <c r="H293" s="141">
        <v>2</v>
      </c>
      <c r="I293" s="144">
        <v>8.2024361235286895E-5</v>
      </c>
      <c r="J293" s="142">
        <v>8.2165892937841503E-5</v>
      </c>
    </row>
    <row r="294" spans="1:10" s="125" customFormat="1" ht="20.45">
      <c r="A294" s="130" t="s">
        <v>1936</v>
      </c>
      <c r="B294" s="252">
        <v>0</v>
      </c>
      <c r="C294" s="253">
        <v>0</v>
      </c>
      <c r="D294" s="254">
        <v>0</v>
      </c>
      <c r="E294" s="141">
        <v>2</v>
      </c>
      <c r="F294" s="142">
        <v>1.76009856551967E-4</v>
      </c>
      <c r="G294" s="143">
        <v>1.7628911414720099E-4</v>
      </c>
      <c r="H294" s="141">
        <v>2</v>
      </c>
      <c r="I294" s="144">
        <v>8.2024361235286895E-5</v>
      </c>
      <c r="J294" s="142">
        <v>8.2165892937841503E-5</v>
      </c>
    </row>
    <row r="295" spans="1:10" s="125" customFormat="1">
      <c r="A295" s="130" t="s">
        <v>1938</v>
      </c>
      <c r="B295" s="141">
        <v>1</v>
      </c>
      <c r="C295" s="142">
        <v>7.6804915514592907E-5</v>
      </c>
      <c r="D295" s="143">
        <v>7.6946752847029907E-5</v>
      </c>
      <c r="E295" s="141">
        <v>1</v>
      </c>
      <c r="F295" s="142">
        <v>8.8004928275983499E-5</v>
      </c>
      <c r="G295" s="143">
        <v>8.8144557073600697E-5</v>
      </c>
      <c r="H295" s="141">
        <v>2</v>
      </c>
      <c r="I295" s="144">
        <v>8.2024361235286895E-5</v>
      </c>
      <c r="J295" s="142">
        <v>8.2165892937841503E-5</v>
      </c>
    </row>
    <row r="296" spans="1:10" s="125" customFormat="1" ht="20.45">
      <c r="A296" s="130" t="s">
        <v>1995</v>
      </c>
      <c r="B296" s="252">
        <v>0</v>
      </c>
      <c r="C296" s="253">
        <v>0</v>
      </c>
      <c r="D296" s="254">
        <v>0</v>
      </c>
      <c r="E296" s="141">
        <v>2</v>
      </c>
      <c r="F296" s="142">
        <v>1.76009856551967E-4</v>
      </c>
      <c r="G296" s="143">
        <v>1.7628911414720099E-4</v>
      </c>
      <c r="H296" s="141">
        <v>2</v>
      </c>
      <c r="I296" s="144">
        <v>8.2024361235286895E-5</v>
      </c>
      <c r="J296" s="142">
        <v>8.2165892937841503E-5</v>
      </c>
    </row>
    <row r="297" spans="1:10" s="125" customFormat="1">
      <c r="A297" s="130" t="s">
        <v>1963</v>
      </c>
      <c r="B297" s="141">
        <v>1</v>
      </c>
      <c r="C297" s="142">
        <v>7.6804915514592907E-5</v>
      </c>
      <c r="D297" s="143">
        <v>7.6946752847029907E-5</v>
      </c>
      <c r="E297" s="141">
        <v>1</v>
      </c>
      <c r="F297" s="142">
        <v>8.8004928275983499E-5</v>
      </c>
      <c r="G297" s="143">
        <v>8.8144557073600697E-5</v>
      </c>
      <c r="H297" s="141">
        <v>2</v>
      </c>
      <c r="I297" s="144">
        <v>8.2024361235286895E-5</v>
      </c>
      <c r="J297" s="142">
        <v>8.2165892937841503E-5</v>
      </c>
    </row>
    <row r="298" spans="1:10" s="125" customFormat="1">
      <c r="A298" s="130" t="s">
        <v>1847</v>
      </c>
      <c r="B298" s="252">
        <v>0</v>
      </c>
      <c r="C298" s="253">
        <v>0</v>
      </c>
      <c r="D298" s="254">
        <v>0</v>
      </c>
      <c r="E298" s="141">
        <v>2</v>
      </c>
      <c r="F298" s="142">
        <v>1.76009856551967E-4</v>
      </c>
      <c r="G298" s="143">
        <v>1.7628911414720099E-4</v>
      </c>
      <c r="H298" s="141">
        <v>2</v>
      </c>
      <c r="I298" s="144">
        <v>8.2024361235286895E-5</v>
      </c>
      <c r="J298" s="142">
        <v>8.2165892937841503E-5</v>
      </c>
    </row>
    <row r="299" spans="1:10" s="125" customFormat="1">
      <c r="A299" s="130" t="s">
        <v>1941</v>
      </c>
      <c r="B299" s="141">
        <v>1</v>
      </c>
      <c r="C299" s="142">
        <v>7.6804915514592907E-5</v>
      </c>
      <c r="D299" s="143">
        <v>7.6946752847029907E-5</v>
      </c>
      <c r="E299" s="141">
        <v>1</v>
      </c>
      <c r="F299" s="142">
        <v>8.8004928275983499E-5</v>
      </c>
      <c r="G299" s="143">
        <v>8.8144557073600697E-5</v>
      </c>
      <c r="H299" s="141">
        <v>2</v>
      </c>
      <c r="I299" s="144">
        <v>8.2024361235286895E-5</v>
      </c>
      <c r="J299" s="142">
        <v>8.2165892937841503E-5</v>
      </c>
    </row>
    <row r="300" spans="1:10" s="125" customFormat="1">
      <c r="A300" s="130" t="s">
        <v>1848</v>
      </c>
      <c r="B300" s="141">
        <v>2</v>
      </c>
      <c r="C300" s="142">
        <v>1.53609831029186E-4</v>
      </c>
      <c r="D300" s="143">
        <v>1.5389350569406E-4</v>
      </c>
      <c r="E300" s="252">
        <v>0</v>
      </c>
      <c r="F300" s="253">
        <v>0</v>
      </c>
      <c r="G300" s="254">
        <v>0</v>
      </c>
      <c r="H300" s="141">
        <v>2</v>
      </c>
      <c r="I300" s="144">
        <v>8.2024361235286895E-5</v>
      </c>
      <c r="J300" s="142">
        <v>8.2165892937841503E-5</v>
      </c>
    </row>
    <row r="301" spans="1:10" s="125" customFormat="1">
      <c r="A301" s="130" t="s">
        <v>1943</v>
      </c>
      <c r="B301" s="141">
        <v>2</v>
      </c>
      <c r="C301" s="142">
        <v>1.53609831029186E-4</v>
      </c>
      <c r="D301" s="143">
        <v>1.5389350569406E-4</v>
      </c>
      <c r="E301" s="252">
        <v>0</v>
      </c>
      <c r="F301" s="253">
        <v>0</v>
      </c>
      <c r="G301" s="254">
        <v>0</v>
      </c>
      <c r="H301" s="141">
        <v>2</v>
      </c>
      <c r="I301" s="144">
        <v>8.2024361235286895E-5</v>
      </c>
      <c r="J301" s="142">
        <v>8.2165892937841503E-5</v>
      </c>
    </row>
    <row r="302" spans="1:10" s="125" customFormat="1">
      <c r="A302" s="130" t="s">
        <v>1849</v>
      </c>
      <c r="B302" s="141">
        <v>2</v>
      </c>
      <c r="C302" s="142">
        <v>1.53609831029186E-4</v>
      </c>
      <c r="D302" s="143">
        <v>1.5389350569406E-4</v>
      </c>
      <c r="E302" s="252">
        <v>0</v>
      </c>
      <c r="F302" s="253">
        <v>0</v>
      </c>
      <c r="G302" s="254">
        <v>0</v>
      </c>
      <c r="H302" s="141">
        <v>2</v>
      </c>
      <c r="I302" s="144">
        <v>8.2024361235286895E-5</v>
      </c>
      <c r="J302" s="142">
        <v>8.2165892937841503E-5</v>
      </c>
    </row>
    <row r="303" spans="1:10" s="125" customFormat="1">
      <c r="A303" s="130" t="s">
        <v>1999</v>
      </c>
      <c r="B303" s="141">
        <v>2</v>
      </c>
      <c r="C303" s="142">
        <v>1.53609831029186E-4</v>
      </c>
      <c r="D303" s="143">
        <v>1.5389350569406E-4</v>
      </c>
      <c r="E303" s="252">
        <v>0</v>
      </c>
      <c r="F303" s="253">
        <v>0</v>
      </c>
      <c r="G303" s="254">
        <v>0</v>
      </c>
      <c r="H303" s="141">
        <v>2</v>
      </c>
      <c r="I303" s="144">
        <v>8.2024361235286895E-5</v>
      </c>
      <c r="J303" s="142">
        <v>8.2165892937841503E-5</v>
      </c>
    </row>
    <row r="304" spans="1:10" s="125" customFormat="1">
      <c r="A304" s="130" t="s">
        <v>1852</v>
      </c>
      <c r="B304" s="141">
        <v>1</v>
      </c>
      <c r="C304" s="142">
        <v>7.6804915514592907E-5</v>
      </c>
      <c r="D304" s="143">
        <v>7.6946752847029907E-5</v>
      </c>
      <c r="E304" s="141">
        <v>1</v>
      </c>
      <c r="F304" s="142">
        <v>8.8004928275983499E-5</v>
      </c>
      <c r="G304" s="143">
        <v>8.8144557073600697E-5</v>
      </c>
      <c r="H304" s="141">
        <v>2</v>
      </c>
      <c r="I304" s="144">
        <v>8.2024361235286895E-5</v>
      </c>
      <c r="J304" s="142">
        <v>8.2165892937841503E-5</v>
      </c>
    </row>
    <row r="305" spans="1:10" s="125" customFormat="1" ht="20.45">
      <c r="A305" s="130" t="s">
        <v>1853</v>
      </c>
      <c r="B305" s="252">
        <v>0</v>
      </c>
      <c r="C305" s="253">
        <v>0</v>
      </c>
      <c r="D305" s="254">
        <v>0</v>
      </c>
      <c r="E305" s="141">
        <v>1</v>
      </c>
      <c r="F305" s="142">
        <v>8.8004928275983499E-5</v>
      </c>
      <c r="G305" s="143">
        <v>8.8144557073600697E-5</v>
      </c>
      <c r="H305" s="141">
        <v>1</v>
      </c>
      <c r="I305" s="144">
        <v>4.10121806176434E-5</v>
      </c>
      <c r="J305" s="142">
        <v>4.1082946468920799E-5</v>
      </c>
    </row>
    <row r="306" spans="1:10" s="125" customFormat="1" ht="20.45">
      <c r="A306" s="130" t="s">
        <v>1854</v>
      </c>
      <c r="B306" s="141">
        <v>1</v>
      </c>
      <c r="C306" s="142">
        <v>7.6804915514592907E-5</v>
      </c>
      <c r="D306" s="143">
        <v>7.6946752847029907E-5</v>
      </c>
      <c r="E306" s="252">
        <v>0</v>
      </c>
      <c r="F306" s="253">
        <v>0</v>
      </c>
      <c r="G306" s="254">
        <v>0</v>
      </c>
      <c r="H306" s="141">
        <v>1</v>
      </c>
      <c r="I306" s="144">
        <v>4.10121806176434E-5</v>
      </c>
      <c r="J306" s="142">
        <v>4.1082946468920799E-5</v>
      </c>
    </row>
    <row r="307" spans="1:10" s="125" customFormat="1" ht="20.45">
      <c r="A307" s="130" t="s">
        <v>1855</v>
      </c>
      <c r="B307" s="252">
        <v>0</v>
      </c>
      <c r="C307" s="253">
        <v>0</v>
      </c>
      <c r="D307" s="254">
        <v>0</v>
      </c>
      <c r="E307" s="141">
        <v>1</v>
      </c>
      <c r="F307" s="142">
        <v>8.8004928275983499E-5</v>
      </c>
      <c r="G307" s="143">
        <v>8.8144557073600697E-5</v>
      </c>
      <c r="H307" s="141">
        <v>1</v>
      </c>
      <c r="I307" s="144">
        <v>4.10121806176434E-5</v>
      </c>
      <c r="J307" s="142">
        <v>4.1082946468920799E-5</v>
      </c>
    </row>
    <row r="308" spans="1:10" s="125" customFormat="1" ht="20.45">
      <c r="A308" s="130" t="s">
        <v>1856</v>
      </c>
      <c r="B308" s="141">
        <v>1</v>
      </c>
      <c r="C308" s="142">
        <v>7.6804915514592907E-5</v>
      </c>
      <c r="D308" s="143">
        <v>7.6946752847029907E-5</v>
      </c>
      <c r="E308" s="252">
        <v>0</v>
      </c>
      <c r="F308" s="253">
        <v>0</v>
      </c>
      <c r="G308" s="254">
        <v>0</v>
      </c>
      <c r="H308" s="141">
        <v>1</v>
      </c>
      <c r="I308" s="144">
        <v>4.10121806176434E-5</v>
      </c>
      <c r="J308" s="142">
        <v>4.1082946468920799E-5</v>
      </c>
    </row>
    <row r="309" spans="1:10" s="125" customFormat="1">
      <c r="A309" s="130" t="s">
        <v>2003</v>
      </c>
      <c r="B309" s="252">
        <v>0</v>
      </c>
      <c r="C309" s="253">
        <v>0</v>
      </c>
      <c r="D309" s="254">
        <v>0</v>
      </c>
      <c r="E309" s="141">
        <v>1</v>
      </c>
      <c r="F309" s="142">
        <v>8.8004928275983499E-5</v>
      </c>
      <c r="G309" s="143">
        <v>8.8144557073600697E-5</v>
      </c>
      <c r="H309" s="141">
        <v>1</v>
      </c>
      <c r="I309" s="144">
        <v>4.10121806176434E-5</v>
      </c>
      <c r="J309" s="142">
        <v>4.1082946468920799E-5</v>
      </c>
    </row>
    <row r="310" spans="1:10" s="125" customFormat="1">
      <c r="A310" s="130" t="s">
        <v>2004</v>
      </c>
      <c r="B310" s="252">
        <v>0</v>
      </c>
      <c r="C310" s="253">
        <v>0</v>
      </c>
      <c r="D310" s="254">
        <v>0</v>
      </c>
      <c r="E310" s="141">
        <v>1</v>
      </c>
      <c r="F310" s="142">
        <v>8.8004928275983499E-5</v>
      </c>
      <c r="G310" s="143">
        <v>8.8144557073600697E-5</v>
      </c>
      <c r="H310" s="141">
        <v>1</v>
      </c>
      <c r="I310" s="144">
        <v>4.10121806176434E-5</v>
      </c>
      <c r="J310" s="142">
        <v>4.1082946468920799E-5</v>
      </c>
    </row>
    <row r="311" spans="1:10" s="125" customFormat="1" ht="20.45">
      <c r="A311" s="130" t="s">
        <v>1964</v>
      </c>
      <c r="B311" s="141">
        <v>1</v>
      </c>
      <c r="C311" s="142">
        <v>7.6804915514592907E-5</v>
      </c>
      <c r="D311" s="143">
        <v>7.6946752847029907E-5</v>
      </c>
      <c r="E311" s="252">
        <v>0</v>
      </c>
      <c r="F311" s="253">
        <v>0</v>
      </c>
      <c r="G311" s="254">
        <v>0</v>
      </c>
      <c r="H311" s="141">
        <v>1</v>
      </c>
      <c r="I311" s="144">
        <v>4.10121806176434E-5</v>
      </c>
      <c r="J311" s="142">
        <v>4.1082946468920799E-5</v>
      </c>
    </row>
    <row r="312" spans="1:10" s="125" customFormat="1">
      <c r="A312" s="130" t="s">
        <v>1965</v>
      </c>
      <c r="B312" s="141">
        <v>1</v>
      </c>
      <c r="C312" s="142">
        <v>7.6804915514592907E-5</v>
      </c>
      <c r="D312" s="143">
        <v>7.6946752847029907E-5</v>
      </c>
      <c r="E312" s="252">
        <v>0</v>
      </c>
      <c r="F312" s="253">
        <v>0</v>
      </c>
      <c r="G312" s="254">
        <v>0</v>
      </c>
      <c r="H312" s="141">
        <v>1</v>
      </c>
      <c r="I312" s="144">
        <v>4.10121806176434E-5</v>
      </c>
      <c r="J312" s="142">
        <v>4.1082946468920799E-5</v>
      </c>
    </row>
    <row r="313" spans="1:10" s="125" customFormat="1">
      <c r="A313" s="130" t="s">
        <v>1857</v>
      </c>
      <c r="B313" s="141">
        <v>1</v>
      </c>
      <c r="C313" s="142">
        <v>7.6804915514592907E-5</v>
      </c>
      <c r="D313" s="143">
        <v>7.6946752847029907E-5</v>
      </c>
      <c r="E313" s="252">
        <v>0</v>
      </c>
      <c r="F313" s="253">
        <v>0</v>
      </c>
      <c r="G313" s="254">
        <v>0</v>
      </c>
      <c r="H313" s="141">
        <v>1</v>
      </c>
      <c r="I313" s="144">
        <v>4.10121806176434E-5</v>
      </c>
      <c r="J313" s="142">
        <v>4.1082946468920799E-5</v>
      </c>
    </row>
    <row r="314" spans="1:10" s="125" customFormat="1" ht="20.45">
      <c r="A314" s="130" t="s">
        <v>1858</v>
      </c>
      <c r="B314" s="141">
        <v>1</v>
      </c>
      <c r="C314" s="142">
        <v>7.6804915514592907E-5</v>
      </c>
      <c r="D314" s="143">
        <v>7.6946752847029907E-5</v>
      </c>
      <c r="E314" s="252">
        <v>0</v>
      </c>
      <c r="F314" s="253">
        <v>0</v>
      </c>
      <c r="G314" s="254">
        <v>0</v>
      </c>
      <c r="H314" s="141">
        <v>1</v>
      </c>
      <c r="I314" s="144">
        <v>4.10121806176434E-5</v>
      </c>
      <c r="J314" s="142">
        <v>4.1082946468920799E-5</v>
      </c>
    </row>
    <row r="315" spans="1:10" s="125" customFormat="1" ht="20.45">
      <c r="A315" s="130" t="s">
        <v>2005</v>
      </c>
      <c r="B315" s="252">
        <v>0</v>
      </c>
      <c r="C315" s="253">
        <v>0</v>
      </c>
      <c r="D315" s="254">
        <v>0</v>
      </c>
      <c r="E315" s="141">
        <v>1</v>
      </c>
      <c r="F315" s="142">
        <v>8.8004928275983499E-5</v>
      </c>
      <c r="G315" s="143">
        <v>8.8144557073600697E-5</v>
      </c>
      <c r="H315" s="141">
        <v>1</v>
      </c>
      <c r="I315" s="144">
        <v>4.10121806176434E-5</v>
      </c>
      <c r="J315" s="142">
        <v>4.1082946468920799E-5</v>
      </c>
    </row>
    <row r="316" spans="1:10" s="125" customFormat="1">
      <c r="A316" s="130" t="s">
        <v>2006</v>
      </c>
      <c r="B316" s="141">
        <v>1</v>
      </c>
      <c r="C316" s="142">
        <v>7.6804915514592907E-5</v>
      </c>
      <c r="D316" s="143">
        <v>7.6946752847029907E-5</v>
      </c>
      <c r="E316" s="252">
        <v>0</v>
      </c>
      <c r="F316" s="253">
        <v>0</v>
      </c>
      <c r="G316" s="254">
        <v>0</v>
      </c>
      <c r="H316" s="141">
        <v>1</v>
      </c>
      <c r="I316" s="144">
        <v>4.10121806176434E-5</v>
      </c>
      <c r="J316" s="142">
        <v>4.1082946468920799E-5</v>
      </c>
    </row>
    <row r="317" spans="1:10" s="125" customFormat="1">
      <c r="A317" s="130" t="s">
        <v>1860</v>
      </c>
      <c r="B317" s="141">
        <v>1</v>
      </c>
      <c r="C317" s="142">
        <v>7.6804915514592907E-5</v>
      </c>
      <c r="D317" s="143">
        <v>7.6946752847029907E-5</v>
      </c>
      <c r="E317" s="252">
        <v>0</v>
      </c>
      <c r="F317" s="253">
        <v>0</v>
      </c>
      <c r="G317" s="254">
        <v>0</v>
      </c>
      <c r="H317" s="141">
        <v>1</v>
      </c>
      <c r="I317" s="144">
        <v>4.10121806176434E-5</v>
      </c>
      <c r="J317" s="142">
        <v>4.1082946468920799E-5</v>
      </c>
    </row>
    <row r="318" spans="1:10" s="125" customFormat="1">
      <c r="A318" s="130" t="s">
        <v>1861</v>
      </c>
      <c r="B318" s="141">
        <v>1</v>
      </c>
      <c r="C318" s="142">
        <v>7.6804915514592907E-5</v>
      </c>
      <c r="D318" s="143">
        <v>7.6946752847029907E-5</v>
      </c>
      <c r="E318" s="252">
        <v>0</v>
      </c>
      <c r="F318" s="253">
        <v>0</v>
      </c>
      <c r="G318" s="254">
        <v>0</v>
      </c>
      <c r="H318" s="141">
        <v>1</v>
      </c>
      <c r="I318" s="144">
        <v>4.10121806176434E-5</v>
      </c>
      <c r="J318" s="142">
        <v>4.1082946468920799E-5</v>
      </c>
    </row>
    <row r="319" spans="1:10" s="125" customFormat="1">
      <c r="A319" s="130" t="s">
        <v>1863</v>
      </c>
      <c r="B319" s="252">
        <v>0</v>
      </c>
      <c r="C319" s="253">
        <v>0</v>
      </c>
      <c r="D319" s="254">
        <v>0</v>
      </c>
      <c r="E319" s="141">
        <v>1</v>
      </c>
      <c r="F319" s="142">
        <v>8.8004928275983499E-5</v>
      </c>
      <c r="G319" s="143">
        <v>8.8144557073600697E-5</v>
      </c>
      <c r="H319" s="141">
        <v>1</v>
      </c>
      <c r="I319" s="144">
        <v>4.10121806176434E-5</v>
      </c>
      <c r="J319" s="142">
        <v>4.1082946468920799E-5</v>
      </c>
    </row>
    <row r="320" spans="1:10" s="125" customFormat="1">
      <c r="A320" s="130" t="s">
        <v>1968</v>
      </c>
      <c r="B320" s="252">
        <v>0</v>
      </c>
      <c r="C320" s="253">
        <v>0</v>
      </c>
      <c r="D320" s="254">
        <v>0</v>
      </c>
      <c r="E320" s="141">
        <v>1</v>
      </c>
      <c r="F320" s="142">
        <v>8.8004928275983499E-5</v>
      </c>
      <c r="G320" s="143">
        <v>8.8144557073600697E-5</v>
      </c>
      <c r="H320" s="141">
        <v>1</v>
      </c>
      <c r="I320" s="144">
        <v>4.10121806176434E-5</v>
      </c>
      <c r="J320" s="142">
        <v>4.1082946468920799E-5</v>
      </c>
    </row>
    <row r="321" spans="1:10" s="125" customFormat="1">
      <c r="A321" s="130" t="s">
        <v>1864</v>
      </c>
      <c r="B321" s="252">
        <v>0</v>
      </c>
      <c r="C321" s="253">
        <v>0</v>
      </c>
      <c r="D321" s="254">
        <v>0</v>
      </c>
      <c r="E321" s="141">
        <v>1</v>
      </c>
      <c r="F321" s="142">
        <v>8.8004928275983499E-5</v>
      </c>
      <c r="G321" s="143">
        <v>8.8144557073600697E-5</v>
      </c>
      <c r="H321" s="141">
        <v>1</v>
      </c>
      <c r="I321" s="144">
        <v>4.10121806176434E-5</v>
      </c>
      <c r="J321" s="142">
        <v>4.1082946468920799E-5</v>
      </c>
    </row>
    <row r="322" spans="1:10" s="125" customFormat="1">
      <c r="A322" s="130" t="s">
        <v>1970</v>
      </c>
      <c r="B322" s="141">
        <v>1</v>
      </c>
      <c r="C322" s="142">
        <v>7.6804915514592907E-5</v>
      </c>
      <c r="D322" s="143">
        <v>7.6946752847029907E-5</v>
      </c>
      <c r="E322" s="252">
        <v>0</v>
      </c>
      <c r="F322" s="253">
        <v>0</v>
      </c>
      <c r="G322" s="254">
        <v>0</v>
      </c>
      <c r="H322" s="141">
        <v>1</v>
      </c>
      <c r="I322" s="144">
        <v>4.10121806176434E-5</v>
      </c>
      <c r="J322" s="142">
        <v>4.1082946468920799E-5</v>
      </c>
    </row>
    <row r="323" spans="1:10" s="125" customFormat="1">
      <c r="A323" s="130" t="s">
        <v>1971</v>
      </c>
      <c r="B323" s="141">
        <v>1</v>
      </c>
      <c r="C323" s="142">
        <v>7.6804915514592907E-5</v>
      </c>
      <c r="D323" s="143">
        <v>7.6946752847029907E-5</v>
      </c>
      <c r="E323" s="252">
        <v>0</v>
      </c>
      <c r="F323" s="253">
        <v>0</v>
      </c>
      <c r="G323" s="254">
        <v>0</v>
      </c>
      <c r="H323" s="141">
        <v>1</v>
      </c>
      <c r="I323" s="144">
        <v>4.10121806176434E-5</v>
      </c>
      <c r="J323" s="142">
        <v>4.1082946468920799E-5</v>
      </c>
    </row>
    <row r="324" spans="1:10" s="125" customFormat="1" ht="20.45">
      <c r="A324" s="130" t="s">
        <v>2007</v>
      </c>
      <c r="B324" s="252">
        <v>0</v>
      </c>
      <c r="C324" s="253">
        <v>0</v>
      </c>
      <c r="D324" s="254">
        <v>0</v>
      </c>
      <c r="E324" s="141">
        <v>1</v>
      </c>
      <c r="F324" s="142">
        <v>8.8004928275983499E-5</v>
      </c>
      <c r="G324" s="143">
        <v>8.8144557073600697E-5</v>
      </c>
      <c r="H324" s="141">
        <v>1</v>
      </c>
      <c r="I324" s="144">
        <v>4.10121806176434E-5</v>
      </c>
      <c r="J324" s="142">
        <v>4.1082946468920799E-5</v>
      </c>
    </row>
    <row r="325" spans="1:10" s="125" customFormat="1" ht="20.45">
      <c r="A325" s="130" t="s">
        <v>2008</v>
      </c>
      <c r="B325" s="252">
        <v>0</v>
      </c>
      <c r="C325" s="253">
        <v>0</v>
      </c>
      <c r="D325" s="254">
        <v>0</v>
      </c>
      <c r="E325" s="141">
        <v>1</v>
      </c>
      <c r="F325" s="142">
        <v>8.8004928275983499E-5</v>
      </c>
      <c r="G325" s="143">
        <v>8.8144557073600697E-5</v>
      </c>
      <c r="H325" s="141">
        <v>1</v>
      </c>
      <c r="I325" s="144">
        <v>4.10121806176434E-5</v>
      </c>
      <c r="J325" s="142">
        <v>4.1082946468920799E-5</v>
      </c>
    </row>
    <row r="326" spans="1:10" s="125" customFormat="1" ht="20.45">
      <c r="A326" s="130" t="s">
        <v>1869</v>
      </c>
      <c r="B326" s="141">
        <v>1</v>
      </c>
      <c r="C326" s="142">
        <v>7.6804915514592907E-5</v>
      </c>
      <c r="D326" s="143">
        <v>7.6946752847029907E-5</v>
      </c>
      <c r="E326" s="252">
        <v>0</v>
      </c>
      <c r="F326" s="253">
        <v>0</v>
      </c>
      <c r="G326" s="254">
        <v>0</v>
      </c>
      <c r="H326" s="141">
        <v>1</v>
      </c>
      <c r="I326" s="144">
        <v>4.10121806176434E-5</v>
      </c>
      <c r="J326" s="142">
        <v>4.1082946468920799E-5</v>
      </c>
    </row>
    <row r="327" spans="1:10" s="125" customFormat="1">
      <c r="A327" s="130" t="s">
        <v>1972</v>
      </c>
      <c r="B327" s="141">
        <v>1</v>
      </c>
      <c r="C327" s="142">
        <v>7.6804915514592907E-5</v>
      </c>
      <c r="D327" s="143">
        <v>7.6946752847029907E-5</v>
      </c>
      <c r="E327" s="252">
        <v>0</v>
      </c>
      <c r="F327" s="253">
        <v>0</v>
      </c>
      <c r="G327" s="254">
        <v>0</v>
      </c>
      <c r="H327" s="141">
        <v>1</v>
      </c>
      <c r="I327" s="144">
        <v>4.10121806176434E-5</v>
      </c>
      <c r="J327" s="142">
        <v>4.1082946468920799E-5</v>
      </c>
    </row>
    <row r="328" spans="1:10" s="125" customFormat="1" ht="20.45">
      <c r="A328" s="130" t="s">
        <v>1973</v>
      </c>
      <c r="B328" s="252">
        <v>0</v>
      </c>
      <c r="C328" s="253">
        <v>0</v>
      </c>
      <c r="D328" s="254">
        <v>0</v>
      </c>
      <c r="E328" s="141">
        <v>1</v>
      </c>
      <c r="F328" s="142">
        <v>8.8004928275983499E-5</v>
      </c>
      <c r="G328" s="143">
        <v>8.8144557073600697E-5</v>
      </c>
      <c r="H328" s="141">
        <v>1</v>
      </c>
      <c r="I328" s="144">
        <v>4.10121806176434E-5</v>
      </c>
      <c r="J328" s="142">
        <v>4.1082946468920799E-5</v>
      </c>
    </row>
    <row r="329" spans="1:10" s="125" customFormat="1">
      <c r="A329" s="130" t="s">
        <v>1874</v>
      </c>
      <c r="B329" s="141">
        <v>1</v>
      </c>
      <c r="C329" s="142">
        <v>7.6804915514592907E-5</v>
      </c>
      <c r="D329" s="143">
        <v>7.6946752847029907E-5</v>
      </c>
      <c r="E329" s="252">
        <v>0</v>
      </c>
      <c r="F329" s="253">
        <v>0</v>
      </c>
      <c r="G329" s="254">
        <v>0</v>
      </c>
      <c r="H329" s="141">
        <v>1</v>
      </c>
      <c r="I329" s="144">
        <v>4.10121806176434E-5</v>
      </c>
      <c r="J329" s="142">
        <v>4.1082946468920799E-5</v>
      </c>
    </row>
    <row r="330" spans="1:10" s="125" customFormat="1">
      <c r="A330" s="130" t="s">
        <v>1876</v>
      </c>
      <c r="B330" s="141">
        <v>1</v>
      </c>
      <c r="C330" s="142">
        <v>7.6804915514592907E-5</v>
      </c>
      <c r="D330" s="143">
        <v>7.6946752847029907E-5</v>
      </c>
      <c r="E330" s="252">
        <v>0</v>
      </c>
      <c r="F330" s="253">
        <v>0</v>
      </c>
      <c r="G330" s="254">
        <v>0</v>
      </c>
      <c r="H330" s="141">
        <v>1</v>
      </c>
      <c r="I330" s="144">
        <v>4.10121806176434E-5</v>
      </c>
      <c r="J330" s="142">
        <v>4.1082946468920799E-5</v>
      </c>
    </row>
    <row r="331" spans="1:10" s="125" customFormat="1">
      <c r="A331" s="130" t="s">
        <v>2009</v>
      </c>
      <c r="B331" s="252">
        <v>0</v>
      </c>
      <c r="C331" s="253">
        <v>0</v>
      </c>
      <c r="D331" s="254">
        <v>0</v>
      </c>
      <c r="E331" s="141">
        <v>1</v>
      </c>
      <c r="F331" s="142">
        <v>8.8004928275983499E-5</v>
      </c>
      <c r="G331" s="143">
        <v>8.8144557073600697E-5</v>
      </c>
      <c r="H331" s="141">
        <v>1</v>
      </c>
      <c r="I331" s="144">
        <v>4.10121806176434E-5</v>
      </c>
      <c r="J331" s="142">
        <v>4.1082946468920799E-5</v>
      </c>
    </row>
    <row r="332" spans="1:10" s="125" customFormat="1">
      <c r="A332" s="130" t="s">
        <v>2010</v>
      </c>
      <c r="B332" s="252">
        <v>0</v>
      </c>
      <c r="C332" s="253">
        <v>0</v>
      </c>
      <c r="D332" s="254">
        <v>0</v>
      </c>
      <c r="E332" s="141">
        <v>1</v>
      </c>
      <c r="F332" s="142">
        <v>8.8004928275983499E-5</v>
      </c>
      <c r="G332" s="143">
        <v>8.8144557073600697E-5</v>
      </c>
      <c r="H332" s="141">
        <v>1</v>
      </c>
      <c r="I332" s="144">
        <v>4.10121806176434E-5</v>
      </c>
      <c r="J332" s="142">
        <v>4.1082946468920799E-5</v>
      </c>
    </row>
    <row r="333" spans="1:10" s="125" customFormat="1">
      <c r="A333" s="130" t="s">
        <v>1880</v>
      </c>
      <c r="B333" s="141">
        <v>1</v>
      </c>
      <c r="C333" s="142">
        <v>7.6804915514592907E-5</v>
      </c>
      <c r="D333" s="143">
        <v>7.6946752847029907E-5</v>
      </c>
      <c r="E333" s="252">
        <v>0</v>
      </c>
      <c r="F333" s="253">
        <v>0</v>
      </c>
      <c r="G333" s="254">
        <v>0</v>
      </c>
      <c r="H333" s="141">
        <v>1</v>
      </c>
      <c r="I333" s="144">
        <v>4.10121806176434E-5</v>
      </c>
      <c r="J333" s="142">
        <v>4.1082946468920799E-5</v>
      </c>
    </row>
    <row r="334" spans="1:10" s="125" customFormat="1">
      <c r="A334" s="130" t="s">
        <v>1974</v>
      </c>
      <c r="B334" s="252">
        <v>0</v>
      </c>
      <c r="C334" s="253">
        <v>0</v>
      </c>
      <c r="D334" s="254">
        <v>0</v>
      </c>
      <c r="E334" s="141">
        <v>1</v>
      </c>
      <c r="F334" s="142">
        <v>8.8004928275983499E-5</v>
      </c>
      <c r="G334" s="143">
        <v>8.8144557073600697E-5</v>
      </c>
      <c r="H334" s="141">
        <v>1</v>
      </c>
      <c r="I334" s="144">
        <v>4.10121806176434E-5</v>
      </c>
      <c r="J334" s="142">
        <v>4.1082946468920799E-5</v>
      </c>
    </row>
    <row r="335" spans="1:10" s="125" customFormat="1" ht="20.45">
      <c r="A335" s="130" t="s">
        <v>2011</v>
      </c>
      <c r="B335" s="141">
        <v>1</v>
      </c>
      <c r="C335" s="142">
        <v>7.6804915514592907E-5</v>
      </c>
      <c r="D335" s="143">
        <v>7.6946752847029907E-5</v>
      </c>
      <c r="E335" s="252">
        <v>0</v>
      </c>
      <c r="F335" s="253">
        <v>0</v>
      </c>
      <c r="G335" s="254">
        <v>0</v>
      </c>
      <c r="H335" s="141">
        <v>1</v>
      </c>
      <c r="I335" s="144">
        <v>4.10121806176434E-5</v>
      </c>
      <c r="J335" s="142">
        <v>4.1082946468920799E-5</v>
      </c>
    </row>
    <row r="336" spans="1:10" s="125" customFormat="1">
      <c r="A336" s="130" t="s">
        <v>1975</v>
      </c>
      <c r="B336" s="141">
        <v>1</v>
      </c>
      <c r="C336" s="142">
        <v>7.6804915514592907E-5</v>
      </c>
      <c r="D336" s="143">
        <v>7.6946752847029907E-5</v>
      </c>
      <c r="E336" s="252">
        <v>0</v>
      </c>
      <c r="F336" s="253">
        <v>0</v>
      </c>
      <c r="G336" s="254">
        <v>0</v>
      </c>
      <c r="H336" s="141">
        <v>1</v>
      </c>
      <c r="I336" s="144">
        <v>4.10121806176434E-5</v>
      </c>
      <c r="J336" s="142">
        <v>4.1082946468920799E-5</v>
      </c>
    </row>
    <row r="337" spans="1:10" s="125" customFormat="1" ht="20.45">
      <c r="A337" s="130" t="s">
        <v>1881</v>
      </c>
      <c r="B337" s="141">
        <v>1</v>
      </c>
      <c r="C337" s="142">
        <v>7.6804915514592907E-5</v>
      </c>
      <c r="D337" s="143">
        <v>7.6946752847029907E-5</v>
      </c>
      <c r="E337" s="252">
        <v>0</v>
      </c>
      <c r="F337" s="253">
        <v>0</v>
      </c>
      <c r="G337" s="254">
        <v>0</v>
      </c>
      <c r="H337" s="141">
        <v>1</v>
      </c>
      <c r="I337" s="144">
        <v>4.10121806176434E-5</v>
      </c>
      <c r="J337" s="142">
        <v>4.1082946468920799E-5</v>
      </c>
    </row>
    <row r="338" spans="1:10" s="125" customFormat="1" ht="20.45">
      <c r="A338" s="130" t="s">
        <v>1882</v>
      </c>
      <c r="B338" s="252">
        <v>0</v>
      </c>
      <c r="C338" s="253">
        <v>0</v>
      </c>
      <c r="D338" s="254">
        <v>0</v>
      </c>
      <c r="E338" s="141">
        <v>1</v>
      </c>
      <c r="F338" s="142">
        <v>8.8004928275983499E-5</v>
      </c>
      <c r="G338" s="143">
        <v>8.8144557073600697E-5</v>
      </c>
      <c r="H338" s="141">
        <v>1</v>
      </c>
      <c r="I338" s="144">
        <v>4.10121806176434E-5</v>
      </c>
      <c r="J338" s="142">
        <v>4.1082946468920799E-5</v>
      </c>
    </row>
    <row r="339" spans="1:10" s="125" customFormat="1" ht="20.45">
      <c r="A339" s="130" t="s">
        <v>1883</v>
      </c>
      <c r="B339" s="252">
        <v>0</v>
      </c>
      <c r="C339" s="253">
        <v>0</v>
      </c>
      <c r="D339" s="254">
        <v>0</v>
      </c>
      <c r="E339" s="141">
        <v>1</v>
      </c>
      <c r="F339" s="142">
        <v>8.8004928275983499E-5</v>
      </c>
      <c r="G339" s="143">
        <v>8.8144557073600697E-5</v>
      </c>
      <c r="H339" s="141">
        <v>1</v>
      </c>
      <c r="I339" s="144">
        <v>4.10121806176434E-5</v>
      </c>
      <c r="J339" s="142">
        <v>4.1082946468920799E-5</v>
      </c>
    </row>
    <row r="340" spans="1:10" s="125" customFormat="1" ht="20.45">
      <c r="A340" s="130" t="s">
        <v>1977</v>
      </c>
      <c r="B340" s="252">
        <v>0</v>
      </c>
      <c r="C340" s="253">
        <v>0</v>
      </c>
      <c r="D340" s="254">
        <v>0</v>
      </c>
      <c r="E340" s="141">
        <v>1</v>
      </c>
      <c r="F340" s="142">
        <v>8.8004928275983499E-5</v>
      </c>
      <c r="G340" s="143">
        <v>8.8144557073600697E-5</v>
      </c>
      <c r="H340" s="141">
        <v>1</v>
      </c>
      <c r="I340" s="144">
        <v>4.10121806176434E-5</v>
      </c>
      <c r="J340" s="142">
        <v>4.1082946468920799E-5</v>
      </c>
    </row>
    <row r="341" spans="1:10" s="125" customFormat="1" ht="20.45">
      <c r="A341" s="130" t="s">
        <v>1978</v>
      </c>
      <c r="B341" s="252">
        <v>0</v>
      </c>
      <c r="C341" s="253">
        <v>0</v>
      </c>
      <c r="D341" s="254">
        <v>0</v>
      </c>
      <c r="E341" s="141">
        <v>1</v>
      </c>
      <c r="F341" s="142">
        <v>8.8004928275983499E-5</v>
      </c>
      <c r="G341" s="143">
        <v>8.8144557073600697E-5</v>
      </c>
      <c r="H341" s="141">
        <v>1</v>
      </c>
      <c r="I341" s="144">
        <v>4.10121806176434E-5</v>
      </c>
      <c r="J341" s="142">
        <v>4.1082946468920799E-5</v>
      </c>
    </row>
    <row r="342" spans="1:10" s="125" customFormat="1" ht="20.45">
      <c r="A342" s="130" t="s">
        <v>1884</v>
      </c>
      <c r="B342" s="252">
        <v>0</v>
      </c>
      <c r="C342" s="253">
        <v>0</v>
      </c>
      <c r="D342" s="254">
        <v>0</v>
      </c>
      <c r="E342" s="141">
        <v>1</v>
      </c>
      <c r="F342" s="142">
        <v>8.8004928275983499E-5</v>
      </c>
      <c r="G342" s="143">
        <v>8.8144557073600697E-5</v>
      </c>
      <c r="H342" s="141">
        <v>1</v>
      </c>
      <c r="I342" s="144">
        <v>4.10121806176434E-5</v>
      </c>
      <c r="J342" s="142">
        <v>4.1082946468920799E-5</v>
      </c>
    </row>
    <row r="343" spans="1:10" s="125" customFormat="1" ht="20.45">
      <c r="A343" s="130" t="s">
        <v>2012</v>
      </c>
      <c r="B343" s="141">
        <v>1</v>
      </c>
      <c r="C343" s="142">
        <v>7.6804915514592907E-5</v>
      </c>
      <c r="D343" s="143">
        <v>7.6946752847029907E-5</v>
      </c>
      <c r="E343" s="252">
        <v>0</v>
      </c>
      <c r="F343" s="253">
        <v>0</v>
      </c>
      <c r="G343" s="254">
        <v>0</v>
      </c>
      <c r="H343" s="141">
        <v>1</v>
      </c>
      <c r="I343" s="144">
        <v>4.10121806176434E-5</v>
      </c>
      <c r="J343" s="142">
        <v>4.1082946468920799E-5</v>
      </c>
    </row>
    <row r="344" spans="1:10" s="125" customFormat="1" ht="20.45">
      <c r="A344" s="130" t="s">
        <v>1885</v>
      </c>
      <c r="B344" s="252">
        <v>0</v>
      </c>
      <c r="C344" s="253">
        <v>0</v>
      </c>
      <c r="D344" s="254">
        <v>0</v>
      </c>
      <c r="E344" s="141">
        <v>1</v>
      </c>
      <c r="F344" s="142">
        <v>8.8004928275983499E-5</v>
      </c>
      <c r="G344" s="143">
        <v>8.8144557073600697E-5</v>
      </c>
      <c r="H344" s="141">
        <v>1</v>
      </c>
      <c r="I344" s="144">
        <v>4.10121806176434E-5</v>
      </c>
      <c r="J344" s="142">
        <v>4.1082946468920799E-5</v>
      </c>
    </row>
    <row r="345" spans="1:10" s="125" customFormat="1" ht="20.45">
      <c r="A345" s="130" t="s">
        <v>1887</v>
      </c>
      <c r="B345" s="252">
        <v>0</v>
      </c>
      <c r="C345" s="253">
        <v>0</v>
      </c>
      <c r="D345" s="254">
        <v>0</v>
      </c>
      <c r="E345" s="141">
        <v>1</v>
      </c>
      <c r="F345" s="142">
        <v>8.8004928275983499E-5</v>
      </c>
      <c r="G345" s="143">
        <v>8.8144557073600697E-5</v>
      </c>
      <c r="H345" s="141">
        <v>1</v>
      </c>
      <c r="I345" s="144">
        <v>4.10121806176434E-5</v>
      </c>
      <c r="J345" s="142">
        <v>4.1082946468920799E-5</v>
      </c>
    </row>
    <row r="346" spans="1:10" s="125" customFormat="1" ht="20.45">
      <c r="A346" s="130" t="s">
        <v>2013</v>
      </c>
      <c r="B346" s="252">
        <v>0</v>
      </c>
      <c r="C346" s="253">
        <v>0</v>
      </c>
      <c r="D346" s="254">
        <v>0</v>
      </c>
      <c r="E346" s="141">
        <v>1</v>
      </c>
      <c r="F346" s="142">
        <v>8.8004928275983499E-5</v>
      </c>
      <c r="G346" s="143">
        <v>8.8144557073600697E-5</v>
      </c>
      <c r="H346" s="141">
        <v>1</v>
      </c>
      <c r="I346" s="144">
        <v>4.10121806176434E-5</v>
      </c>
      <c r="J346" s="142">
        <v>4.1082946468920799E-5</v>
      </c>
    </row>
    <row r="347" spans="1:10" s="125" customFormat="1" ht="20.45">
      <c r="A347" s="130" t="s">
        <v>1979</v>
      </c>
      <c r="B347" s="252">
        <v>0</v>
      </c>
      <c r="C347" s="253">
        <v>0</v>
      </c>
      <c r="D347" s="254">
        <v>0</v>
      </c>
      <c r="E347" s="141">
        <v>1</v>
      </c>
      <c r="F347" s="142">
        <v>8.8004928275983499E-5</v>
      </c>
      <c r="G347" s="143">
        <v>8.8144557073600697E-5</v>
      </c>
      <c r="H347" s="141">
        <v>1</v>
      </c>
      <c r="I347" s="144">
        <v>4.10121806176434E-5</v>
      </c>
      <c r="J347" s="142">
        <v>4.1082946468920799E-5</v>
      </c>
    </row>
    <row r="348" spans="1:10" s="125" customFormat="1" ht="20.45">
      <c r="A348" s="130" t="s">
        <v>1888</v>
      </c>
      <c r="B348" s="252">
        <v>0</v>
      </c>
      <c r="C348" s="253">
        <v>0</v>
      </c>
      <c r="D348" s="254">
        <v>0</v>
      </c>
      <c r="E348" s="141">
        <v>1</v>
      </c>
      <c r="F348" s="142">
        <v>8.8004928275983499E-5</v>
      </c>
      <c r="G348" s="143">
        <v>8.8144557073600697E-5</v>
      </c>
      <c r="H348" s="141">
        <v>1</v>
      </c>
      <c r="I348" s="144">
        <v>4.10121806176434E-5</v>
      </c>
      <c r="J348" s="142">
        <v>4.1082946468920799E-5</v>
      </c>
    </row>
    <row r="349" spans="1:10" s="125" customFormat="1" ht="20.45">
      <c r="A349" s="130" t="s">
        <v>1889</v>
      </c>
      <c r="B349" s="252">
        <v>0</v>
      </c>
      <c r="C349" s="253">
        <v>0</v>
      </c>
      <c r="D349" s="254">
        <v>0</v>
      </c>
      <c r="E349" s="141">
        <v>1</v>
      </c>
      <c r="F349" s="142">
        <v>8.8004928275983499E-5</v>
      </c>
      <c r="G349" s="143">
        <v>8.8144557073600697E-5</v>
      </c>
      <c r="H349" s="141">
        <v>1</v>
      </c>
      <c r="I349" s="144">
        <v>4.10121806176434E-5</v>
      </c>
      <c r="J349" s="142">
        <v>4.1082946468920799E-5</v>
      </c>
    </row>
    <row r="350" spans="1:10" s="125" customFormat="1" ht="20.45">
      <c r="A350" s="130" t="s">
        <v>1890</v>
      </c>
      <c r="B350" s="141">
        <v>1</v>
      </c>
      <c r="C350" s="142">
        <v>7.6804915514592907E-5</v>
      </c>
      <c r="D350" s="143">
        <v>7.6946752847029907E-5</v>
      </c>
      <c r="E350" s="252">
        <v>0</v>
      </c>
      <c r="F350" s="253">
        <v>0</v>
      </c>
      <c r="G350" s="254">
        <v>0</v>
      </c>
      <c r="H350" s="141">
        <v>1</v>
      </c>
      <c r="I350" s="144">
        <v>4.10121806176434E-5</v>
      </c>
      <c r="J350" s="142">
        <v>4.1082946468920799E-5</v>
      </c>
    </row>
    <row r="351" spans="1:10" s="125" customFormat="1" ht="20.45">
      <c r="A351" s="130" t="s">
        <v>1891</v>
      </c>
      <c r="B351" s="252">
        <v>0</v>
      </c>
      <c r="C351" s="253">
        <v>0</v>
      </c>
      <c r="D351" s="254">
        <v>0</v>
      </c>
      <c r="E351" s="141">
        <v>1</v>
      </c>
      <c r="F351" s="142">
        <v>8.8004928275983499E-5</v>
      </c>
      <c r="G351" s="143">
        <v>8.8144557073600697E-5</v>
      </c>
      <c r="H351" s="141">
        <v>1</v>
      </c>
      <c r="I351" s="144">
        <v>4.10121806176434E-5</v>
      </c>
      <c r="J351" s="142">
        <v>4.1082946468920799E-5</v>
      </c>
    </row>
    <row r="352" spans="1:10" s="125" customFormat="1" ht="20.45">
      <c r="A352" s="130" t="s">
        <v>1980</v>
      </c>
      <c r="B352" s="141">
        <v>1</v>
      </c>
      <c r="C352" s="142">
        <v>7.6804915514592907E-5</v>
      </c>
      <c r="D352" s="143">
        <v>7.6946752847029907E-5</v>
      </c>
      <c r="E352" s="252">
        <v>0</v>
      </c>
      <c r="F352" s="253">
        <v>0</v>
      </c>
      <c r="G352" s="254">
        <v>0</v>
      </c>
      <c r="H352" s="141">
        <v>1</v>
      </c>
      <c r="I352" s="144">
        <v>4.10121806176434E-5</v>
      </c>
      <c r="J352" s="142">
        <v>4.1082946468920799E-5</v>
      </c>
    </row>
    <row r="353" spans="1:10" s="125" customFormat="1" ht="20.45">
      <c r="A353" s="130" t="s">
        <v>1892</v>
      </c>
      <c r="B353" s="252">
        <v>0</v>
      </c>
      <c r="C353" s="253">
        <v>0</v>
      </c>
      <c r="D353" s="254">
        <v>0</v>
      </c>
      <c r="E353" s="141">
        <v>1</v>
      </c>
      <c r="F353" s="142">
        <v>8.8004928275983499E-5</v>
      </c>
      <c r="G353" s="143">
        <v>8.8144557073600697E-5</v>
      </c>
      <c r="H353" s="141">
        <v>1</v>
      </c>
      <c r="I353" s="144">
        <v>4.10121806176434E-5</v>
      </c>
      <c r="J353" s="142">
        <v>4.1082946468920799E-5</v>
      </c>
    </row>
    <row r="354" spans="1:10" s="125" customFormat="1">
      <c r="A354" s="130" t="s">
        <v>1893</v>
      </c>
      <c r="B354" s="252">
        <v>0</v>
      </c>
      <c r="C354" s="253">
        <v>0</v>
      </c>
      <c r="D354" s="254">
        <v>0</v>
      </c>
      <c r="E354" s="141">
        <v>1</v>
      </c>
      <c r="F354" s="142">
        <v>8.8004928275983499E-5</v>
      </c>
      <c r="G354" s="143">
        <v>8.8144557073600697E-5</v>
      </c>
      <c r="H354" s="141">
        <v>1</v>
      </c>
      <c r="I354" s="144">
        <v>4.10121806176434E-5</v>
      </c>
      <c r="J354" s="142">
        <v>4.1082946468920799E-5</v>
      </c>
    </row>
    <row r="355" spans="1:10" s="125" customFormat="1">
      <c r="A355" s="130" t="s">
        <v>1981</v>
      </c>
      <c r="B355" s="252">
        <v>0</v>
      </c>
      <c r="C355" s="253">
        <v>0</v>
      </c>
      <c r="D355" s="254">
        <v>0</v>
      </c>
      <c r="E355" s="141">
        <v>1</v>
      </c>
      <c r="F355" s="142">
        <v>8.8004928275983499E-5</v>
      </c>
      <c r="G355" s="143">
        <v>8.8144557073600697E-5</v>
      </c>
      <c r="H355" s="141">
        <v>1</v>
      </c>
      <c r="I355" s="144">
        <v>4.10121806176434E-5</v>
      </c>
      <c r="J355" s="142">
        <v>4.1082946468920799E-5</v>
      </c>
    </row>
    <row r="356" spans="1:10" s="125" customFormat="1">
      <c r="A356" s="130" t="s">
        <v>1894</v>
      </c>
      <c r="B356" s="252">
        <v>0</v>
      </c>
      <c r="C356" s="253">
        <v>0</v>
      </c>
      <c r="D356" s="254">
        <v>0</v>
      </c>
      <c r="E356" s="141">
        <v>1</v>
      </c>
      <c r="F356" s="142">
        <v>8.8004928275983499E-5</v>
      </c>
      <c r="G356" s="143">
        <v>8.8144557073600697E-5</v>
      </c>
      <c r="H356" s="141">
        <v>1</v>
      </c>
      <c r="I356" s="144">
        <v>4.10121806176434E-5</v>
      </c>
      <c r="J356" s="142">
        <v>4.1082946468920799E-5</v>
      </c>
    </row>
    <row r="357" spans="1:10" s="125" customFormat="1">
      <c r="A357" s="130" t="s">
        <v>1983</v>
      </c>
      <c r="B357" s="141">
        <v>1</v>
      </c>
      <c r="C357" s="142">
        <v>7.6804915514592907E-5</v>
      </c>
      <c r="D357" s="143">
        <v>7.6946752847029907E-5</v>
      </c>
      <c r="E357" s="252">
        <v>0</v>
      </c>
      <c r="F357" s="253">
        <v>0</v>
      </c>
      <c r="G357" s="254">
        <v>0</v>
      </c>
      <c r="H357" s="141">
        <v>1</v>
      </c>
      <c r="I357" s="144">
        <v>4.10121806176434E-5</v>
      </c>
      <c r="J357" s="142">
        <v>4.1082946468920799E-5</v>
      </c>
    </row>
    <row r="358" spans="1:10" s="125" customFormat="1" ht="20.45">
      <c r="A358" s="130" t="s">
        <v>1895</v>
      </c>
      <c r="B358" s="141">
        <v>1</v>
      </c>
      <c r="C358" s="142">
        <v>7.6804915514592907E-5</v>
      </c>
      <c r="D358" s="143">
        <v>7.6946752847029907E-5</v>
      </c>
      <c r="E358" s="252">
        <v>0</v>
      </c>
      <c r="F358" s="253">
        <v>0</v>
      </c>
      <c r="G358" s="254">
        <v>0</v>
      </c>
      <c r="H358" s="141">
        <v>1</v>
      </c>
      <c r="I358" s="144">
        <v>4.10121806176434E-5</v>
      </c>
      <c r="J358" s="142">
        <v>4.1082946468920799E-5</v>
      </c>
    </row>
    <row r="359" spans="1:10" s="125" customFormat="1" ht="20.45">
      <c r="A359" s="130" t="s">
        <v>1896</v>
      </c>
      <c r="B359" s="141">
        <v>1</v>
      </c>
      <c r="C359" s="142">
        <v>7.6804915514592907E-5</v>
      </c>
      <c r="D359" s="143">
        <v>7.6946752847029907E-5</v>
      </c>
      <c r="E359" s="252">
        <v>0</v>
      </c>
      <c r="F359" s="253">
        <v>0</v>
      </c>
      <c r="G359" s="254">
        <v>0</v>
      </c>
      <c r="H359" s="141">
        <v>1</v>
      </c>
      <c r="I359" s="144">
        <v>4.10121806176434E-5</v>
      </c>
      <c r="J359" s="142">
        <v>4.1082946468920799E-5</v>
      </c>
    </row>
    <row r="360" spans="1:10" s="125" customFormat="1" ht="20.45">
      <c r="A360" s="130" t="s">
        <v>1899</v>
      </c>
      <c r="B360" s="141">
        <v>1</v>
      </c>
      <c r="C360" s="142">
        <v>7.6804915514592907E-5</v>
      </c>
      <c r="D360" s="143">
        <v>7.6946752847029907E-5</v>
      </c>
      <c r="E360" s="252">
        <v>0</v>
      </c>
      <c r="F360" s="253">
        <v>0</v>
      </c>
      <c r="G360" s="254">
        <v>0</v>
      </c>
      <c r="H360" s="141">
        <v>1</v>
      </c>
      <c r="I360" s="144">
        <v>4.10121806176434E-5</v>
      </c>
      <c r="J360" s="142">
        <v>4.1082946468920799E-5</v>
      </c>
    </row>
    <row r="361" spans="1:10" s="125" customFormat="1" ht="20.45">
      <c r="A361" s="130" t="s">
        <v>1900</v>
      </c>
      <c r="B361" s="141">
        <v>1</v>
      </c>
      <c r="C361" s="142">
        <v>7.6804915514592907E-5</v>
      </c>
      <c r="D361" s="143">
        <v>7.6946752847029907E-5</v>
      </c>
      <c r="E361" s="252">
        <v>0</v>
      </c>
      <c r="F361" s="253">
        <v>0</v>
      </c>
      <c r="G361" s="254">
        <v>0</v>
      </c>
      <c r="H361" s="141">
        <v>1</v>
      </c>
      <c r="I361" s="144">
        <v>4.10121806176434E-5</v>
      </c>
      <c r="J361" s="142">
        <v>4.1082946468920799E-5</v>
      </c>
    </row>
    <row r="362" spans="1:10" s="125" customFormat="1" ht="20.45">
      <c r="A362" s="130" t="s">
        <v>1902</v>
      </c>
      <c r="B362" s="141">
        <v>1</v>
      </c>
      <c r="C362" s="142">
        <v>7.6804915514592907E-5</v>
      </c>
      <c r="D362" s="143">
        <v>7.6946752847029907E-5</v>
      </c>
      <c r="E362" s="252">
        <v>0</v>
      </c>
      <c r="F362" s="253">
        <v>0</v>
      </c>
      <c r="G362" s="254">
        <v>0</v>
      </c>
      <c r="H362" s="141">
        <v>1</v>
      </c>
      <c r="I362" s="144">
        <v>4.10121806176434E-5</v>
      </c>
      <c r="J362" s="142">
        <v>4.1082946468920799E-5</v>
      </c>
    </row>
    <row r="363" spans="1:10" s="125" customFormat="1">
      <c r="A363" s="130" t="s">
        <v>1903</v>
      </c>
      <c r="B363" s="252">
        <v>0</v>
      </c>
      <c r="C363" s="253">
        <v>0</v>
      </c>
      <c r="D363" s="254">
        <v>0</v>
      </c>
      <c r="E363" s="141">
        <v>1</v>
      </c>
      <c r="F363" s="142">
        <v>8.8004928275983499E-5</v>
      </c>
      <c r="G363" s="143">
        <v>8.8144557073600697E-5</v>
      </c>
      <c r="H363" s="141">
        <v>1</v>
      </c>
      <c r="I363" s="144">
        <v>4.10121806176434E-5</v>
      </c>
      <c r="J363" s="142">
        <v>4.1082946468920799E-5</v>
      </c>
    </row>
    <row r="364" spans="1:10" s="125" customFormat="1">
      <c r="A364" s="130" t="s">
        <v>1904</v>
      </c>
      <c r="B364" s="252">
        <v>0</v>
      </c>
      <c r="C364" s="253">
        <v>0</v>
      </c>
      <c r="D364" s="254">
        <v>0</v>
      </c>
      <c r="E364" s="141">
        <v>1</v>
      </c>
      <c r="F364" s="142">
        <v>8.8004928275983499E-5</v>
      </c>
      <c r="G364" s="143">
        <v>8.8144557073600697E-5</v>
      </c>
      <c r="H364" s="141">
        <v>1</v>
      </c>
      <c r="I364" s="144">
        <v>4.10121806176434E-5</v>
      </c>
      <c r="J364" s="142">
        <v>4.1082946468920799E-5</v>
      </c>
    </row>
    <row r="365" spans="1:10" s="125" customFormat="1">
      <c r="A365" s="130" t="s">
        <v>1905</v>
      </c>
      <c r="B365" s="252">
        <v>0</v>
      </c>
      <c r="C365" s="253">
        <v>0</v>
      </c>
      <c r="D365" s="254">
        <v>0</v>
      </c>
      <c r="E365" s="141">
        <v>1</v>
      </c>
      <c r="F365" s="142">
        <v>8.8004928275983499E-5</v>
      </c>
      <c r="G365" s="143">
        <v>8.8144557073600697E-5</v>
      </c>
      <c r="H365" s="141">
        <v>1</v>
      </c>
      <c r="I365" s="144">
        <v>4.10121806176434E-5</v>
      </c>
      <c r="J365" s="142">
        <v>4.1082946468920799E-5</v>
      </c>
    </row>
    <row r="366" spans="1:10" s="125" customFormat="1" ht="20.45">
      <c r="A366" s="130" t="s">
        <v>1908</v>
      </c>
      <c r="B366" s="141">
        <v>1</v>
      </c>
      <c r="C366" s="142">
        <v>7.6804915514592907E-5</v>
      </c>
      <c r="D366" s="143">
        <v>7.6946752847029907E-5</v>
      </c>
      <c r="E366" s="252">
        <v>0</v>
      </c>
      <c r="F366" s="253">
        <v>0</v>
      </c>
      <c r="G366" s="254">
        <v>0</v>
      </c>
      <c r="H366" s="141">
        <v>1</v>
      </c>
      <c r="I366" s="144">
        <v>4.10121806176434E-5</v>
      </c>
      <c r="J366" s="142">
        <v>4.1082946468920799E-5</v>
      </c>
    </row>
    <row r="367" spans="1:10" s="125" customFormat="1">
      <c r="A367" s="130" t="s">
        <v>2014</v>
      </c>
      <c r="B367" s="141">
        <v>1</v>
      </c>
      <c r="C367" s="142">
        <v>7.6804915514592907E-5</v>
      </c>
      <c r="D367" s="143">
        <v>7.6946752847029907E-5</v>
      </c>
      <c r="E367" s="252">
        <v>0</v>
      </c>
      <c r="F367" s="253">
        <v>0</v>
      </c>
      <c r="G367" s="254">
        <v>0</v>
      </c>
      <c r="H367" s="141">
        <v>1</v>
      </c>
      <c r="I367" s="144">
        <v>4.10121806176434E-5</v>
      </c>
      <c r="J367" s="142">
        <v>4.1082946468920799E-5</v>
      </c>
    </row>
    <row r="368" spans="1:10" s="125" customFormat="1">
      <c r="A368" s="130" t="s">
        <v>1985</v>
      </c>
      <c r="B368" s="141">
        <v>1</v>
      </c>
      <c r="C368" s="142">
        <v>7.6804915514592907E-5</v>
      </c>
      <c r="D368" s="143">
        <v>7.6946752847029907E-5</v>
      </c>
      <c r="E368" s="252">
        <v>0</v>
      </c>
      <c r="F368" s="253">
        <v>0</v>
      </c>
      <c r="G368" s="254">
        <v>0</v>
      </c>
      <c r="H368" s="141">
        <v>1</v>
      </c>
      <c r="I368" s="144">
        <v>4.10121806176434E-5</v>
      </c>
      <c r="J368" s="142">
        <v>4.1082946468920799E-5</v>
      </c>
    </row>
    <row r="369" spans="1:10" s="125" customFormat="1" ht="20.45">
      <c r="A369" s="130" t="s">
        <v>1986</v>
      </c>
      <c r="B369" s="252">
        <v>0</v>
      </c>
      <c r="C369" s="253">
        <v>0</v>
      </c>
      <c r="D369" s="254">
        <v>0</v>
      </c>
      <c r="E369" s="141">
        <v>1</v>
      </c>
      <c r="F369" s="142">
        <v>8.8004928275983499E-5</v>
      </c>
      <c r="G369" s="143">
        <v>8.8144557073600697E-5</v>
      </c>
      <c r="H369" s="141">
        <v>1</v>
      </c>
      <c r="I369" s="144">
        <v>4.10121806176434E-5</v>
      </c>
      <c r="J369" s="142">
        <v>4.1082946468920799E-5</v>
      </c>
    </row>
    <row r="370" spans="1:10" s="125" customFormat="1" ht="20.45">
      <c r="A370" s="130" t="s">
        <v>1910</v>
      </c>
      <c r="B370" s="141">
        <v>1</v>
      </c>
      <c r="C370" s="142">
        <v>7.6804915514592907E-5</v>
      </c>
      <c r="D370" s="143">
        <v>7.6946752847029907E-5</v>
      </c>
      <c r="E370" s="252">
        <v>0</v>
      </c>
      <c r="F370" s="253">
        <v>0</v>
      </c>
      <c r="G370" s="254">
        <v>0</v>
      </c>
      <c r="H370" s="141">
        <v>1</v>
      </c>
      <c r="I370" s="144">
        <v>4.10121806176434E-5</v>
      </c>
      <c r="J370" s="142">
        <v>4.1082946468920799E-5</v>
      </c>
    </row>
    <row r="371" spans="1:10" s="125" customFormat="1">
      <c r="A371" s="130" t="s">
        <v>1987</v>
      </c>
      <c r="B371" s="252">
        <v>0</v>
      </c>
      <c r="C371" s="253">
        <v>0</v>
      </c>
      <c r="D371" s="254">
        <v>0</v>
      </c>
      <c r="E371" s="141">
        <v>1</v>
      </c>
      <c r="F371" s="142">
        <v>8.8004928275983499E-5</v>
      </c>
      <c r="G371" s="143">
        <v>8.8144557073600697E-5</v>
      </c>
      <c r="H371" s="141">
        <v>1</v>
      </c>
      <c r="I371" s="144">
        <v>4.10121806176434E-5</v>
      </c>
      <c r="J371" s="142">
        <v>4.1082946468920799E-5</v>
      </c>
    </row>
    <row r="372" spans="1:10" s="125" customFormat="1">
      <c r="A372" s="130" t="s">
        <v>1911</v>
      </c>
      <c r="B372" s="141">
        <v>1</v>
      </c>
      <c r="C372" s="142">
        <v>7.6804915514592907E-5</v>
      </c>
      <c r="D372" s="143">
        <v>7.6946752847029907E-5</v>
      </c>
      <c r="E372" s="252">
        <v>0</v>
      </c>
      <c r="F372" s="253">
        <v>0</v>
      </c>
      <c r="G372" s="254">
        <v>0</v>
      </c>
      <c r="H372" s="141">
        <v>1</v>
      </c>
      <c r="I372" s="144">
        <v>4.10121806176434E-5</v>
      </c>
      <c r="J372" s="142">
        <v>4.1082946468920799E-5</v>
      </c>
    </row>
    <row r="373" spans="1:10" s="125" customFormat="1">
      <c r="A373" s="130" t="s">
        <v>1988</v>
      </c>
      <c r="B373" s="252">
        <v>0</v>
      </c>
      <c r="C373" s="253">
        <v>0</v>
      </c>
      <c r="D373" s="254">
        <v>0</v>
      </c>
      <c r="E373" s="141">
        <v>1</v>
      </c>
      <c r="F373" s="142">
        <v>8.8004928275983499E-5</v>
      </c>
      <c r="G373" s="143">
        <v>8.8144557073600697E-5</v>
      </c>
      <c r="H373" s="141">
        <v>1</v>
      </c>
      <c r="I373" s="144">
        <v>4.10121806176434E-5</v>
      </c>
      <c r="J373" s="142">
        <v>4.1082946468920799E-5</v>
      </c>
    </row>
    <row r="374" spans="1:10" s="125" customFormat="1">
      <c r="A374" s="130" t="s">
        <v>1914</v>
      </c>
      <c r="B374" s="252">
        <v>0</v>
      </c>
      <c r="C374" s="253">
        <v>0</v>
      </c>
      <c r="D374" s="254">
        <v>0</v>
      </c>
      <c r="E374" s="141">
        <v>1</v>
      </c>
      <c r="F374" s="142">
        <v>8.8004928275983499E-5</v>
      </c>
      <c r="G374" s="143">
        <v>8.8144557073600697E-5</v>
      </c>
      <c r="H374" s="141">
        <v>1</v>
      </c>
      <c r="I374" s="144">
        <v>4.10121806176434E-5</v>
      </c>
      <c r="J374" s="142">
        <v>4.1082946468920799E-5</v>
      </c>
    </row>
    <row r="375" spans="1:10" s="125" customFormat="1" ht="20.45">
      <c r="A375" s="130" t="s">
        <v>1916</v>
      </c>
      <c r="B375" s="141">
        <v>1</v>
      </c>
      <c r="C375" s="142">
        <v>7.6804915514592907E-5</v>
      </c>
      <c r="D375" s="143">
        <v>7.6946752847029907E-5</v>
      </c>
      <c r="E375" s="252">
        <v>0</v>
      </c>
      <c r="F375" s="253">
        <v>0</v>
      </c>
      <c r="G375" s="254">
        <v>0</v>
      </c>
      <c r="H375" s="141">
        <v>1</v>
      </c>
      <c r="I375" s="144">
        <v>4.10121806176434E-5</v>
      </c>
      <c r="J375" s="142">
        <v>4.1082946468920799E-5</v>
      </c>
    </row>
    <row r="376" spans="1:10" s="125" customFormat="1" ht="20.45">
      <c r="A376" s="130" t="s">
        <v>1917</v>
      </c>
      <c r="B376" s="141">
        <v>1</v>
      </c>
      <c r="C376" s="142">
        <v>7.6804915514592907E-5</v>
      </c>
      <c r="D376" s="143">
        <v>7.6946752847029907E-5</v>
      </c>
      <c r="E376" s="252">
        <v>0</v>
      </c>
      <c r="F376" s="253">
        <v>0</v>
      </c>
      <c r="G376" s="254">
        <v>0</v>
      </c>
      <c r="H376" s="141">
        <v>1</v>
      </c>
      <c r="I376" s="144">
        <v>4.10121806176434E-5</v>
      </c>
      <c r="J376" s="142">
        <v>4.1082946468920799E-5</v>
      </c>
    </row>
    <row r="377" spans="1:10" s="125" customFormat="1">
      <c r="A377" s="130" t="s">
        <v>1918</v>
      </c>
      <c r="B377" s="141">
        <v>1</v>
      </c>
      <c r="C377" s="142">
        <v>7.6804915514592907E-5</v>
      </c>
      <c r="D377" s="143">
        <v>7.6946752847029907E-5</v>
      </c>
      <c r="E377" s="252">
        <v>0</v>
      </c>
      <c r="F377" s="253">
        <v>0</v>
      </c>
      <c r="G377" s="254">
        <v>0</v>
      </c>
      <c r="H377" s="141">
        <v>1</v>
      </c>
      <c r="I377" s="144">
        <v>4.10121806176434E-5</v>
      </c>
      <c r="J377" s="142">
        <v>4.1082946468920799E-5</v>
      </c>
    </row>
    <row r="378" spans="1:10" s="125" customFormat="1">
      <c r="A378" s="130" t="s">
        <v>1919</v>
      </c>
      <c r="B378" s="141">
        <v>1</v>
      </c>
      <c r="C378" s="142">
        <v>7.6804915514592907E-5</v>
      </c>
      <c r="D378" s="143">
        <v>7.6946752847029907E-5</v>
      </c>
      <c r="E378" s="252">
        <v>0</v>
      </c>
      <c r="F378" s="253">
        <v>0</v>
      </c>
      <c r="G378" s="254">
        <v>0</v>
      </c>
      <c r="H378" s="141">
        <v>1</v>
      </c>
      <c r="I378" s="144">
        <v>4.10121806176434E-5</v>
      </c>
      <c r="J378" s="142">
        <v>4.1082946468920799E-5</v>
      </c>
    </row>
    <row r="379" spans="1:10" s="125" customFormat="1">
      <c r="A379" s="130" t="s">
        <v>1989</v>
      </c>
      <c r="B379" s="252">
        <v>0</v>
      </c>
      <c r="C379" s="253">
        <v>0</v>
      </c>
      <c r="D379" s="254">
        <v>0</v>
      </c>
      <c r="E379" s="141">
        <v>1</v>
      </c>
      <c r="F379" s="142">
        <v>8.8004928275983499E-5</v>
      </c>
      <c r="G379" s="143">
        <v>8.8144557073600697E-5</v>
      </c>
      <c r="H379" s="141">
        <v>1</v>
      </c>
      <c r="I379" s="144">
        <v>4.10121806176434E-5</v>
      </c>
      <c r="J379" s="142">
        <v>4.1082946468920799E-5</v>
      </c>
    </row>
    <row r="380" spans="1:10" s="125" customFormat="1">
      <c r="A380" s="130" t="s">
        <v>1922</v>
      </c>
      <c r="B380" s="141">
        <v>1</v>
      </c>
      <c r="C380" s="142">
        <v>7.6804915514592907E-5</v>
      </c>
      <c r="D380" s="143">
        <v>7.6946752847029907E-5</v>
      </c>
      <c r="E380" s="252">
        <v>0</v>
      </c>
      <c r="F380" s="253">
        <v>0</v>
      </c>
      <c r="G380" s="254">
        <v>0</v>
      </c>
      <c r="H380" s="141">
        <v>1</v>
      </c>
      <c r="I380" s="144">
        <v>4.10121806176434E-5</v>
      </c>
      <c r="J380" s="142">
        <v>4.1082946468920799E-5</v>
      </c>
    </row>
    <row r="381" spans="1:10" s="125" customFormat="1">
      <c r="A381" s="130" t="s">
        <v>1924</v>
      </c>
      <c r="B381" s="141">
        <v>1</v>
      </c>
      <c r="C381" s="142">
        <v>7.6804915514592907E-5</v>
      </c>
      <c r="D381" s="143">
        <v>7.6946752847029907E-5</v>
      </c>
      <c r="E381" s="252">
        <v>0</v>
      </c>
      <c r="F381" s="253">
        <v>0</v>
      </c>
      <c r="G381" s="254">
        <v>0</v>
      </c>
      <c r="H381" s="141">
        <v>1</v>
      </c>
      <c r="I381" s="144">
        <v>4.10121806176434E-5</v>
      </c>
      <c r="J381" s="142">
        <v>4.1082946468920799E-5</v>
      </c>
    </row>
    <row r="382" spans="1:10" s="125" customFormat="1">
      <c r="A382" s="130" t="s">
        <v>1926</v>
      </c>
      <c r="B382" s="252">
        <v>0</v>
      </c>
      <c r="C382" s="253">
        <v>0</v>
      </c>
      <c r="D382" s="254">
        <v>0</v>
      </c>
      <c r="E382" s="141">
        <v>1</v>
      </c>
      <c r="F382" s="142">
        <v>8.8004928275983499E-5</v>
      </c>
      <c r="G382" s="143">
        <v>8.8144557073600697E-5</v>
      </c>
      <c r="H382" s="141">
        <v>1</v>
      </c>
      <c r="I382" s="144">
        <v>4.10121806176434E-5</v>
      </c>
      <c r="J382" s="142">
        <v>4.1082946468920799E-5</v>
      </c>
    </row>
    <row r="383" spans="1:10" s="125" customFormat="1">
      <c r="A383" s="130" t="s">
        <v>2015</v>
      </c>
      <c r="B383" s="141">
        <v>1</v>
      </c>
      <c r="C383" s="142">
        <v>7.6804915514592907E-5</v>
      </c>
      <c r="D383" s="143">
        <v>7.6946752847029907E-5</v>
      </c>
      <c r="E383" s="252">
        <v>0</v>
      </c>
      <c r="F383" s="253">
        <v>0</v>
      </c>
      <c r="G383" s="254">
        <v>0</v>
      </c>
      <c r="H383" s="141">
        <v>1</v>
      </c>
      <c r="I383" s="144">
        <v>4.10121806176434E-5</v>
      </c>
      <c r="J383" s="142">
        <v>4.1082946468920799E-5</v>
      </c>
    </row>
    <row r="384" spans="1:10" s="125" customFormat="1">
      <c r="A384" s="130" t="s">
        <v>2016</v>
      </c>
      <c r="B384" s="141">
        <v>1</v>
      </c>
      <c r="C384" s="142">
        <v>7.6804915514592907E-5</v>
      </c>
      <c r="D384" s="143">
        <v>7.6946752847029907E-5</v>
      </c>
      <c r="E384" s="252">
        <v>0</v>
      </c>
      <c r="F384" s="253">
        <v>0</v>
      </c>
      <c r="G384" s="254">
        <v>0</v>
      </c>
      <c r="H384" s="141">
        <v>1</v>
      </c>
      <c r="I384" s="144">
        <v>4.10121806176434E-5</v>
      </c>
      <c r="J384" s="142">
        <v>4.1082946468920799E-5</v>
      </c>
    </row>
    <row r="385" spans="1:10" s="125" customFormat="1" ht="20.45">
      <c r="A385" s="130" t="s">
        <v>1928</v>
      </c>
      <c r="B385" s="141">
        <v>1</v>
      </c>
      <c r="C385" s="142">
        <v>7.6804915514592907E-5</v>
      </c>
      <c r="D385" s="143">
        <v>7.6946752847029907E-5</v>
      </c>
      <c r="E385" s="252">
        <v>0</v>
      </c>
      <c r="F385" s="253">
        <v>0</v>
      </c>
      <c r="G385" s="254">
        <v>0</v>
      </c>
      <c r="H385" s="141">
        <v>1</v>
      </c>
      <c r="I385" s="144">
        <v>4.10121806176434E-5</v>
      </c>
      <c r="J385" s="142">
        <v>4.1082946468920799E-5</v>
      </c>
    </row>
    <row r="386" spans="1:10" s="125" customFormat="1">
      <c r="A386" s="130" t="s">
        <v>1990</v>
      </c>
      <c r="B386" s="141">
        <v>1</v>
      </c>
      <c r="C386" s="142">
        <v>7.6804915514592907E-5</v>
      </c>
      <c r="D386" s="143">
        <v>7.6946752847029907E-5</v>
      </c>
      <c r="E386" s="252">
        <v>0</v>
      </c>
      <c r="F386" s="253">
        <v>0</v>
      </c>
      <c r="G386" s="254">
        <v>0</v>
      </c>
      <c r="H386" s="141">
        <v>1</v>
      </c>
      <c r="I386" s="144">
        <v>4.10121806176434E-5</v>
      </c>
      <c r="J386" s="142">
        <v>4.1082946468920799E-5</v>
      </c>
    </row>
    <row r="387" spans="1:10" s="125" customFormat="1" ht="20.45">
      <c r="A387" s="130" t="s">
        <v>1930</v>
      </c>
      <c r="B387" s="141">
        <v>1</v>
      </c>
      <c r="C387" s="142">
        <v>7.6804915514592907E-5</v>
      </c>
      <c r="D387" s="143">
        <v>7.6946752847029907E-5</v>
      </c>
      <c r="E387" s="252">
        <v>0</v>
      </c>
      <c r="F387" s="253">
        <v>0</v>
      </c>
      <c r="G387" s="254">
        <v>0</v>
      </c>
      <c r="H387" s="141">
        <v>1</v>
      </c>
      <c r="I387" s="144">
        <v>4.10121806176434E-5</v>
      </c>
      <c r="J387" s="142">
        <v>4.1082946468920799E-5</v>
      </c>
    </row>
    <row r="388" spans="1:10" s="125" customFormat="1" ht="20.45">
      <c r="A388" s="130" t="s">
        <v>1991</v>
      </c>
      <c r="B388" s="252">
        <v>0</v>
      </c>
      <c r="C388" s="253">
        <v>0</v>
      </c>
      <c r="D388" s="254">
        <v>0</v>
      </c>
      <c r="E388" s="141">
        <v>1</v>
      </c>
      <c r="F388" s="142">
        <v>8.8004928275983499E-5</v>
      </c>
      <c r="G388" s="143">
        <v>8.8144557073600697E-5</v>
      </c>
      <c r="H388" s="141">
        <v>1</v>
      </c>
      <c r="I388" s="144">
        <v>4.10121806176434E-5</v>
      </c>
      <c r="J388" s="142">
        <v>4.1082946468920799E-5</v>
      </c>
    </row>
    <row r="389" spans="1:10" s="125" customFormat="1" ht="20.45">
      <c r="A389" s="130" t="s">
        <v>1992</v>
      </c>
      <c r="B389" s="252">
        <v>0</v>
      </c>
      <c r="C389" s="253">
        <v>0</v>
      </c>
      <c r="D389" s="254">
        <v>0</v>
      </c>
      <c r="E389" s="141">
        <v>1</v>
      </c>
      <c r="F389" s="142">
        <v>8.8004928275983499E-5</v>
      </c>
      <c r="G389" s="143">
        <v>8.8144557073600697E-5</v>
      </c>
      <c r="H389" s="141">
        <v>1</v>
      </c>
      <c r="I389" s="144">
        <v>4.10121806176434E-5</v>
      </c>
      <c r="J389" s="142">
        <v>4.1082946468920799E-5</v>
      </c>
    </row>
    <row r="390" spans="1:10" s="125" customFormat="1" ht="20.45">
      <c r="A390" s="130" t="s">
        <v>1932</v>
      </c>
      <c r="B390" s="141">
        <v>1</v>
      </c>
      <c r="C390" s="142">
        <v>7.6804915514592907E-5</v>
      </c>
      <c r="D390" s="143">
        <v>7.6946752847029907E-5</v>
      </c>
      <c r="E390" s="252">
        <v>0</v>
      </c>
      <c r="F390" s="253">
        <v>0</v>
      </c>
      <c r="G390" s="254">
        <v>0</v>
      </c>
      <c r="H390" s="141">
        <v>1</v>
      </c>
      <c r="I390" s="144">
        <v>4.10121806176434E-5</v>
      </c>
      <c r="J390" s="142">
        <v>4.1082946468920799E-5</v>
      </c>
    </row>
    <row r="391" spans="1:10" s="125" customFormat="1" ht="20.45">
      <c r="A391" s="130" t="s">
        <v>2017</v>
      </c>
      <c r="B391" s="252">
        <v>0</v>
      </c>
      <c r="C391" s="253">
        <v>0</v>
      </c>
      <c r="D391" s="254">
        <v>0</v>
      </c>
      <c r="E391" s="141">
        <v>1</v>
      </c>
      <c r="F391" s="142">
        <v>8.8004928275983499E-5</v>
      </c>
      <c r="G391" s="143">
        <v>8.8144557073600697E-5</v>
      </c>
      <c r="H391" s="141">
        <v>1</v>
      </c>
      <c r="I391" s="144">
        <v>4.10121806176434E-5</v>
      </c>
      <c r="J391" s="142">
        <v>4.1082946468920799E-5</v>
      </c>
    </row>
    <row r="392" spans="1:10" s="125" customFormat="1" ht="20.45">
      <c r="A392" s="130" t="s">
        <v>1993</v>
      </c>
      <c r="B392" s="252">
        <v>0</v>
      </c>
      <c r="C392" s="253">
        <v>0</v>
      </c>
      <c r="D392" s="254">
        <v>0</v>
      </c>
      <c r="E392" s="141">
        <v>1</v>
      </c>
      <c r="F392" s="142">
        <v>8.8004928275983499E-5</v>
      </c>
      <c r="G392" s="143">
        <v>8.8144557073600697E-5</v>
      </c>
      <c r="H392" s="141">
        <v>1</v>
      </c>
      <c r="I392" s="144">
        <v>4.10121806176434E-5</v>
      </c>
      <c r="J392" s="142">
        <v>4.1082946468920799E-5</v>
      </c>
    </row>
    <row r="393" spans="1:10" s="125" customFormat="1">
      <c r="A393" s="130" t="s">
        <v>2018</v>
      </c>
      <c r="B393" s="252">
        <v>0</v>
      </c>
      <c r="C393" s="253">
        <v>0</v>
      </c>
      <c r="D393" s="254">
        <v>0</v>
      </c>
      <c r="E393" s="141">
        <v>1</v>
      </c>
      <c r="F393" s="142">
        <v>8.8004928275983499E-5</v>
      </c>
      <c r="G393" s="143">
        <v>8.8144557073600697E-5</v>
      </c>
      <c r="H393" s="141">
        <v>1</v>
      </c>
      <c r="I393" s="144">
        <v>4.10121806176434E-5</v>
      </c>
      <c r="J393" s="142">
        <v>4.1082946468920799E-5</v>
      </c>
    </row>
    <row r="394" spans="1:10" s="125" customFormat="1" ht="20.45">
      <c r="A394" s="130" t="s">
        <v>1994</v>
      </c>
      <c r="B394" s="252">
        <v>0</v>
      </c>
      <c r="C394" s="253">
        <v>0</v>
      </c>
      <c r="D394" s="254">
        <v>0</v>
      </c>
      <c r="E394" s="141">
        <v>1</v>
      </c>
      <c r="F394" s="142">
        <v>8.8004928275983499E-5</v>
      </c>
      <c r="G394" s="143">
        <v>8.8144557073600697E-5</v>
      </c>
      <c r="H394" s="141">
        <v>1</v>
      </c>
      <c r="I394" s="144">
        <v>4.10121806176434E-5</v>
      </c>
      <c r="J394" s="142">
        <v>4.1082946468920799E-5</v>
      </c>
    </row>
    <row r="395" spans="1:10" s="125" customFormat="1">
      <c r="A395" s="130" t="s">
        <v>2019</v>
      </c>
      <c r="B395" s="141">
        <v>1</v>
      </c>
      <c r="C395" s="142">
        <v>7.6804915514592907E-5</v>
      </c>
      <c r="D395" s="143">
        <v>7.6946752847029907E-5</v>
      </c>
      <c r="E395" s="252">
        <v>0</v>
      </c>
      <c r="F395" s="253">
        <v>0</v>
      </c>
      <c r="G395" s="254">
        <v>0</v>
      </c>
      <c r="H395" s="141">
        <v>1</v>
      </c>
      <c r="I395" s="144">
        <v>4.10121806176434E-5</v>
      </c>
      <c r="J395" s="142">
        <v>4.1082946468920799E-5</v>
      </c>
    </row>
    <row r="396" spans="1:10" s="125" customFormat="1">
      <c r="A396" s="130" t="s">
        <v>1996</v>
      </c>
      <c r="B396" s="252">
        <v>0</v>
      </c>
      <c r="C396" s="253">
        <v>0</v>
      </c>
      <c r="D396" s="254">
        <v>0</v>
      </c>
      <c r="E396" s="141">
        <v>1</v>
      </c>
      <c r="F396" s="142">
        <v>8.8004928275983499E-5</v>
      </c>
      <c r="G396" s="143">
        <v>8.8144557073600697E-5</v>
      </c>
      <c r="H396" s="141">
        <v>1</v>
      </c>
      <c r="I396" s="144">
        <v>4.10121806176434E-5</v>
      </c>
      <c r="J396" s="142">
        <v>4.1082946468920799E-5</v>
      </c>
    </row>
    <row r="397" spans="1:10" s="125" customFormat="1" ht="20.45">
      <c r="A397" s="130" t="s">
        <v>1939</v>
      </c>
      <c r="B397" s="252">
        <v>0</v>
      </c>
      <c r="C397" s="253">
        <v>0</v>
      </c>
      <c r="D397" s="254">
        <v>0</v>
      </c>
      <c r="E397" s="141">
        <v>1</v>
      </c>
      <c r="F397" s="142">
        <v>8.8004928275983499E-5</v>
      </c>
      <c r="G397" s="143">
        <v>8.8144557073600697E-5</v>
      </c>
      <c r="H397" s="141">
        <v>1</v>
      </c>
      <c r="I397" s="144">
        <v>4.10121806176434E-5</v>
      </c>
      <c r="J397" s="142">
        <v>4.1082946468920799E-5</v>
      </c>
    </row>
    <row r="398" spans="1:10" s="125" customFormat="1">
      <c r="A398" s="130" t="s">
        <v>2020</v>
      </c>
      <c r="B398" s="141">
        <v>1</v>
      </c>
      <c r="C398" s="142">
        <v>7.6804915514592907E-5</v>
      </c>
      <c r="D398" s="143">
        <v>7.6946752847029907E-5</v>
      </c>
      <c r="E398" s="252">
        <v>0</v>
      </c>
      <c r="F398" s="253">
        <v>0</v>
      </c>
      <c r="G398" s="254">
        <v>0</v>
      </c>
      <c r="H398" s="141">
        <v>1</v>
      </c>
      <c r="I398" s="144">
        <v>4.10121806176434E-5</v>
      </c>
      <c r="J398" s="142">
        <v>4.1082946468920799E-5</v>
      </c>
    </row>
    <row r="399" spans="1:10" s="125" customFormat="1">
      <c r="A399" s="130" t="s">
        <v>1997</v>
      </c>
      <c r="B399" s="252">
        <v>0</v>
      </c>
      <c r="C399" s="253">
        <v>0</v>
      </c>
      <c r="D399" s="254">
        <v>0</v>
      </c>
      <c r="E399" s="141">
        <v>1</v>
      </c>
      <c r="F399" s="142">
        <v>8.8004928275983499E-5</v>
      </c>
      <c r="G399" s="143">
        <v>8.8144557073600697E-5</v>
      </c>
      <c r="H399" s="141">
        <v>1</v>
      </c>
      <c r="I399" s="144">
        <v>4.10121806176434E-5</v>
      </c>
      <c r="J399" s="142">
        <v>4.1082946468920799E-5</v>
      </c>
    </row>
    <row r="400" spans="1:10" s="125" customFormat="1">
      <c r="A400" s="130" t="s">
        <v>1940</v>
      </c>
      <c r="B400" s="252">
        <v>0</v>
      </c>
      <c r="C400" s="253">
        <v>0</v>
      </c>
      <c r="D400" s="254">
        <v>0</v>
      </c>
      <c r="E400" s="141">
        <v>1</v>
      </c>
      <c r="F400" s="142">
        <v>8.8004928275983499E-5</v>
      </c>
      <c r="G400" s="143">
        <v>8.8144557073600697E-5</v>
      </c>
      <c r="H400" s="141">
        <v>1</v>
      </c>
      <c r="I400" s="144">
        <v>4.10121806176434E-5</v>
      </c>
      <c r="J400" s="142">
        <v>4.1082946468920799E-5</v>
      </c>
    </row>
    <row r="401" spans="1:10" s="125" customFormat="1">
      <c r="A401" s="130" t="s">
        <v>1942</v>
      </c>
      <c r="B401" s="252">
        <v>0</v>
      </c>
      <c r="C401" s="253">
        <v>0</v>
      </c>
      <c r="D401" s="254">
        <v>0</v>
      </c>
      <c r="E401" s="141">
        <v>1</v>
      </c>
      <c r="F401" s="142">
        <v>8.8004928275983499E-5</v>
      </c>
      <c r="G401" s="143">
        <v>8.8144557073600697E-5</v>
      </c>
      <c r="H401" s="141">
        <v>1</v>
      </c>
      <c r="I401" s="144">
        <v>4.10121806176434E-5</v>
      </c>
      <c r="J401" s="142">
        <v>4.1082946468920799E-5</v>
      </c>
    </row>
    <row r="402" spans="1:10" s="125" customFormat="1">
      <c r="A402" s="130" t="s">
        <v>1998</v>
      </c>
      <c r="B402" s="141">
        <v>1</v>
      </c>
      <c r="C402" s="142">
        <v>7.6804915514592907E-5</v>
      </c>
      <c r="D402" s="143">
        <v>7.6946752847029907E-5</v>
      </c>
      <c r="E402" s="252">
        <v>0</v>
      </c>
      <c r="F402" s="253">
        <v>0</v>
      </c>
      <c r="G402" s="254">
        <v>0</v>
      </c>
      <c r="H402" s="141">
        <v>1</v>
      </c>
      <c r="I402" s="144">
        <v>4.10121806176434E-5</v>
      </c>
      <c r="J402" s="142">
        <v>4.1082946468920799E-5</v>
      </c>
    </row>
    <row r="403" spans="1:10" s="125" customFormat="1">
      <c r="A403" s="130" t="s">
        <v>1946</v>
      </c>
      <c r="B403" s="252">
        <v>0</v>
      </c>
      <c r="C403" s="253">
        <v>0</v>
      </c>
      <c r="D403" s="254">
        <v>0</v>
      </c>
      <c r="E403" s="141">
        <v>1</v>
      </c>
      <c r="F403" s="142">
        <v>8.8004928275983499E-5</v>
      </c>
      <c r="G403" s="143">
        <v>8.8144557073600697E-5</v>
      </c>
      <c r="H403" s="141">
        <v>1</v>
      </c>
      <c r="I403" s="144">
        <v>4.10121806176434E-5</v>
      </c>
      <c r="J403" s="142">
        <v>4.1082946468920799E-5</v>
      </c>
    </row>
    <row r="404" spans="1:10" s="125" customFormat="1">
      <c r="A404" s="130" t="s">
        <v>1947</v>
      </c>
      <c r="B404" s="141">
        <v>1</v>
      </c>
      <c r="C404" s="142">
        <v>7.6804915514592907E-5</v>
      </c>
      <c r="D404" s="143">
        <v>7.6946752847029907E-5</v>
      </c>
      <c r="E404" s="252">
        <v>0</v>
      </c>
      <c r="F404" s="253">
        <v>0</v>
      </c>
      <c r="G404" s="254">
        <v>0</v>
      </c>
      <c r="H404" s="141">
        <v>1</v>
      </c>
      <c r="I404" s="144">
        <v>4.10121806176434E-5</v>
      </c>
      <c r="J404" s="142">
        <v>4.1082946468920799E-5</v>
      </c>
    </row>
    <row r="405" spans="1:10" s="125" customFormat="1">
      <c r="A405" s="130" t="s">
        <v>1948</v>
      </c>
      <c r="B405" s="252">
        <v>0</v>
      </c>
      <c r="C405" s="253">
        <v>0</v>
      </c>
      <c r="D405" s="254">
        <v>0</v>
      </c>
      <c r="E405" s="141">
        <v>1</v>
      </c>
      <c r="F405" s="142">
        <v>8.8004928275983499E-5</v>
      </c>
      <c r="G405" s="143">
        <v>8.8144557073600697E-5</v>
      </c>
      <c r="H405" s="141">
        <v>1</v>
      </c>
      <c r="I405" s="144">
        <v>4.10121806176434E-5</v>
      </c>
      <c r="J405" s="142">
        <v>4.1082946468920799E-5</v>
      </c>
    </row>
    <row r="406" spans="1:10" s="125" customFormat="1">
      <c r="A406" s="135" t="s">
        <v>1949</v>
      </c>
      <c r="B406" s="145">
        <v>1</v>
      </c>
      <c r="C406" s="146">
        <v>7.6804915514592907E-5</v>
      </c>
      <c r="D406" s="147">
        <v>7.6946752847029907E-5</v>
      </c>
      <c r="E406" s="255">
        <v>0</v>
      </c>
      <c r="F406" s="256">
        <v>0</v>
      </c>
      <c r="G406" s="257">
        <v>0</v>
      </c>
      <c r="H406" s="145">
        <v>1</v>
      </c>
      <c r="I406" s="148">
        <v>4.10121806176434E-5</v>
      </c>
      <c r="J406" s="146">
        <v>4.1082946468920799E-5</v>
      </c>
    </row>
    <row r="407" spans="1:10" s="125" customFormat="1"/>
    <row r="408" spans="1:10" s="125" customFormat="1" ht="10.75">
      <c r="A408" s="248" t="s">
        <v>91</v>
      </c>
      <c r="B408" s="293" t="s">
        <v>1420</v>
      </c>
      <c r="C408" s="293"/>
      <c r="D408" s="294"/>
      <c r="E408" s="295" t="s">
        <v>1421</v>
      </c>
      <c r="F408" s="296"/>
      <c r="G408" s="297"/>
      <c r="H408" s="298" t="s">
        <v>1422</v>
      </c>
      <c r="I408" s="293"/>
      <c r="J408" s="299"/>
    </row>
    <row r="409" spans="1:10" s="125" customFormat="1" ht="30.65">
      <c r="A409" s="249" t="s">
        <v>1611</v>
      </c>
      <c r="B409" s="247" t="s">
        <v>1612</v>
      </c>
      <c r="C409" s="127" t="s">
        <v>1613</v>
      </c>
      <c r="D409" s="128" t="s">
        <v>1614</v>
      </c>
      <c r="E409" s="127" t="s">
        <v>1615</v>
      </c>
      <c r="F409" s="127" t="s">
        <v>1616</v>
      </c>
      <c r="G409" s="128" t="s">
        <v>1617</v>
      </c>
      <c r="H409" s="127" t="s">
        <v>1615</v>
      </c>
      <c r="I409" s="129" t="s">
        <v>1618</v>
      </c>
      <c r="J409" s="127" t="s">
        <v>1619</v>
      </c>
    </row>
    <row r="410" spans="1:10" s="125" customFormat="1">
      <c r="A410" s="130" t="s">
        <v>1620</v>
      </c>
      <c r="B410" s="131">
        <v>1032</v>
      </c>
      <c r="C410" s="132">
        <v>0.21952776005105301</v>
      </c>
      <c r="D410" s="133">
        <v>0.21990198167483499</v>
      </c>
      <c r="E410" s="131">
        <v>773</v>
      </c>
      <c r="F410" s="132">
        <v>0.19166873295313699</v>
      </c>
      <c r="G410" s="133">
        <v>0.19195430841817701</v>
      </c>
      <c r="H410" s="131">
        <v>1805</v>
      </c>
      <c r="I410" s="134">
        <v>0.206663613464621</v>
      </c>
      <c r="J410" s="132">
        <v>0.206995412844037</v>
      </c>
    </row>
    <row r="411" spans="1:10" s="125" customFormat="1" ht="20.45">
      <c r="A411" s="130" t="s">
        <v>1621</v>
      </c>
      <c r="B411" s="131">
        <v>405</v>
      </c>
      <c r="C411" s="132">
        <v>8.6151882578174896E-2</v>
      </c>
      <c r="D411" s="133">
        <v>8.6298742808438106E-2</v>
      </c>
      <c r="E411" s="131">
        <v>143</v>
      </c>
      <c r="F411" s="132">
        <v>3.5457475824448297E-2</v>
      </c>
      <c r="G411" s="133">
        <v>3.5510305438291499E-2</v>
      </c>
      <c r="H411" s="131">
        <v>548</v>
      </c>
      <c r="I411" s="134">
        <v>6.27433020380124E-2</v>
      </c>
      <c r="J411" s="132">
        <v>6.2844036697247696E-2</v>
      </c>
    </row>
    <row r="412" spans="1:10" s="125" customFormat="1">
      <c r="A412" s="130" t="s">
        <v>1622</v>
      </c>
      <c r="B412" s="131">
        <v>221</v>
      </c>
      <c r="C412" s="132">
        <v>4.7011274196979397E-2</v>
      </c>
      <c r="D412" s="133">
        <v>4.7091412742382301E-2</v>
      </c>
      <c r="E412" s="131">
        <v>237</v>
      </c>
      <c r="F412" s="132">
        <v>5.8765187205554202E-2</v>
      </c>
      <c r="G412" s="133">
        <v>5.88527439781475E-2</v>
      </c>
      <c r="H412" s="131">
        <v>458</v>
      </c>
      <c r="I412" s="134">
        <v>5.24387451339592E-2</v>
      </c>
      <c r="J412" s="132">
        <v>5.2522935779816503E-2</v>
      </c>
    </row>
    <row r="413" spans="1:10" s="125" customFormat="1">
      <c r="A413" s="130" t="s">
        <v>1623</v>
      </c>
      <c r="B413" s="131">
        <v>128</v>
      </c>
      <c r="C413" s="132">
        <v>2.72282493086577E-2</v>
      </c>
      <c r="D413" s="133">
        <v>2.7274664393778E-2</v>
      </c>
      <c r="E413" s="131">
        <v>267</v>
      </c>
      <c r="F413" s="132">
        <v>6.6203818497396497E-2</v>
      </c>
      <c r="G413" s="133">
        <v>6.63024584057611E-2</v>
      </c>
      <c r="H413" s="131">
        <v>395</v>
      </c>
      <c r="I413" s="134">
        <v>4.52255553011221E-2</v>
      </c>
      <c r="J413" s="132">
        <v>4.5298165137614699E-2</v>
      </c>
    </row>
    <row r="414" spans="1:10" s="125" customFormat="1" ht="20.45">
      <c r="A414" s="130" t="s">
        <v>1624</v>
      </c>
      <c r="B414" s="131">
        <v>224</v>
      </c>
      <c r="C414" s="132">
        <v>4.7649436290150997E-2</v>
      </c>
      <c r="D414" s="133">
        <v>4.77306626891114E-2</v>
      </c>
      <c r="E414" s="131">
        <v>138</v>
      </c>
      <c r="F414" s="132">
        <v>3.42177039424746E-2</v>
      </c>
      <c r="G414" s="133">
        <v>3.4268686367022599E-2</v>
      </c>
      <c r="H414" s="131">
        <v>362</v>
      </c>
      <c r="I414" s="134">
        <v>4.1447217769635898E-2</v>
      </c>
      <c r="J414" s="132">
        <v>4.1513761467889897E-2</v>
      </c>
    </row>
    <row r="415" spans="1:10" s="125" customFormat="1">
      <c r="A415" s="130" t="s">
        <v>1625</v>
      </c>
      <c r="B415" s="131">
        <v>37</v>
      </c>
      <c r="C415" s="132">
        <v>7.8706658157838803E-3</v>
      </c>
      <c r="D415" s="133">
        <v>7.8840826763264399E-3</v>
      </c>
      <c r="E415" s="131">
        <v>239</v>
      </c>
      <c r="F415" s="132">
        <v>5.9261095958343703E-2</v>
      </c>
      <c r="G415" s="133">
        <v>5.9349391606655102E-2</v>
      </c>
      <c r="H415" s="131">
        <v>276</v>
      </c>
      <c r="I415" s="134">
        <v>3.1600641172429597E-2</v>
      </c>
      <c r="J415" s="132">
        <v>3.1651376146789E-2</v>
      </c>
    </row>
    <row r="416" spans="1:10" s="125" customFormat="1">
      <c r="A416" s="130" t="s">
        <v>1626</v>
      </c>
      <c r="B416" s="131">
        <v>41</v>
      </c>
      <c r="C416" s="132">
        <v>8.7215486066794298E-3</v>
      </c>
      <c r="D416" s="133">
        <v>8.7364159386320098E-3</v>
      </c>
      <c r="E416" s="131">
        <v>229</v>
      </c>
      <c r="F416" s="132">
        <v>5.67815521943962E-2</v>
      </c>
      <c r="G416" s="133">
        <v>5.6866153464117199E-2</v>
      </c>
      <c r="H416" s="131">
        <v>270</v>
      </c>
      <c r="I416" s="134">
        <v>3.0913670712159402E-2</v>
      </c>
      <c r="J416" s="132">
        <v>3.0963302752293601E-2</v>
      </c>
    </row>
    <row r="417" spans="1:10" s="125" customFormat="1">
      <c r="A417" s="130" t="s">
        <v>1627</v>
      </c>
      <c r="B417" s="131">
        <v>132</v>
      </c>
      <c r="C417" s="132">
        <v>2.8079132099553299E-2</v>
      </c>
      <c r="D417" s="133">
        <v>2.8126997656083501E-2</v>
      </c>
      <c r="E417" s="131">
        <v>129</v>
      </c>
      <c r="F417" s="132">
        <v>3.1986114554921903E-2</v>
      </c>
      <c r="G417" s="133">
        <v>3.2033772038738501E-2</v>
      </c>
      <c r="H417" s="131">
        <v>261</v>
      </c>
      <c r="I417" s="134">
        <v>2.98832150217541E-2</v>
      </c>
      <c r="J417" s="132">
        <v>2.9931192660550499E-2</v>
      </c>
    </row>
    <row r="418" spans="1:10" s="125" customFormat="1" ht="20.45">
      <c r="A418" s="130" t="s">
        <v>1628</v>
      </c>
      <c r="B418" s="131">
        <v>156</v>
      </c>
      <c r="C418" s="132">
        <v>3.3184428844926603E-2</v>
      </c>
      <c r="D418" s="133">
        <v>3.3240997229916899E-2</v>
      </c>
      <c r="E418" s="131">
        <v>98</v>
      </c>
      <c r="F418" s="132">
        <v>2.42995288866849E-2</v>
      </c>
      <c r="G418" s="133">
        <v>2.4335733796871099E-2</v>
      </c>
      <c r="H418" s="131">
        <v>254</v>
      </c>
      <c r="I418" s="134">
        <v>2.9081749484772199E-2</v>
      </c>
      <c r="J418" s="132">
        <v>2.9128440366972499E-2</v>
      </c>
    </row>
    <row r="419" spans="1:10" s="125" customFormat="1">
      <c r="A419" s="130" t="s">
        <v>1629</v>
      </c>
      <c r="B419" s="131">
        <v>112</v>
      </c>
      <c r="C419" s="132">
        <v>2.3824718145075498E-2</v>
      </c>
      <c r="D419" s="133">
        <v>2.38653313445557E-2</v>
      </c>
      <c r="E419" s="131">
        <v>109</v>
      </c>
      <c r="F419" s="132">
        <v>2.7027027027027001E-2</v>
      </c>
      <c r="G419" s="133">
        <v>2.70672957536628E-2</v>
      </c>
      <c r="H419" s="131">
        <v>221</v>
      </c>
      <c r="I419" s="134">
        <v>2.5303411953286E-2</v>
      </c>
      <c r="J419" s="132">
        <v>2.5344036697247701E-2</v>
      </c>
    </row>
    <row r="420" spans="1:10" s="125" customFormat="1" ht="20.45">
      <c r="A420" s="130" t="s">
        <v>1630</v>
      </c>
      <c r="B420" s="131">
        <v>165</v>
      </c>
      <c r="C420" s="132">
        <v>3.5098915124441597E-2</v>
      </c>
      <c r="D420" s="133">
        <v>3.5158747070104399E-2</v>
      </c>
      <c r="E420" s="131">
        <v>43</v>
      </c>
      <c r="F420" s="132">
        <v>1.0662038184974E-2</v>
      </c>
      <c r="G420" s="133">
        <v>1.0677924012912799E-2</v>
      </c>
      <c r="H420" s="131">
        <v>208</v>
      </c>
      <c r="I420" s="134">
        <v>2.38149759560339E-2</v>
      </c>
      <c r="J420" s="132">
        <v>2.3853211009174299E-2</v>
      </c>
    </row>
    <row r="421" spans="1:10" s="125" customFormat="1">
      <c r="A421" s="130" t="s">
        <v>1631</v>
      </c>
      <c r="B421" s="131">
        <v>95</v>
      </c>
      <c r="C421" s="132">
        <v>2.0208466283769402E-2</v>
      </c>
      <c r="D421" s="133">
        <v>2.0242914979757099E-2</v>
      </c>
      <c r="E421" s="131">
        <v>78</v>
      </c>
      <c r="F421" s="132">
        <v>1.9340441358790001E-2</v>
      </c>
      <c r="G421" s="133">
        <v>1.9369257511795399E-2</v>
      </c>
      <c r="H421" s="131">
        <v>173</v>
      </c>
      <c r="I421" s="134">
        <v>1.9807648271124301E-2</v>
      </c>
      <c r="J421" s="132">
        <v>1.9839449541284401E-2</v>
      </c>
    </row>
    <row r="422" spans="1:10" s="125" customFormat="1" ht="20.45">
      <c r="A422" s="130" t="s">
        <v>1632</v>
      </c>
      <c r="B422" s="131">
        <v>93</v>
      </c>
      <c r="C422" s="132">
        <v>1.97830248883216E-2</v>
      </c>
      <c r="D422" s="133">
        <v>1.98167483486043E-2</v>
      </c>
      <c r="E422" s="131">
        <v>75</v>
      </c>
      <c r="F422" s="132">
        <v>1.8596578229605799E-2</v>
      </c>
      <c r="G422" s="133">
        <v>1.8624286069034001E-2</v>
      </c>
      <c r="H422" s="131">
        <v>168</v>
      </c>
      <c r="I422" s="134">
        <v>1.92351728875658E-2</v>
      </c>
      <c r="J422" s="132">
        <v>1.9266055045871599E-2</v>
      </c>
    </row>
    <row r="423" spans="1:10" s="125" customFormat="1" ht="20.45">
      <c r="A423" s="130" t="s">
        <v>1633</v>
      </c>
      <c r="B423" s="131">
        <v>129</v>
      </c>
      <c r="C423" s="132">
        <v>2.7440970006381599E-2</v>
      </c>
      <c r="D423" s="133">
        <v>2.7487747709354401E-2</v>
      </c>
      <c r="E423" s="131">
        <v>27</v>
      </c>
      <c r="F423" s="132">
        <v>6.6947681626580704E-3</v>
      </c>
      <c r="G423" s="133">
        <v>6.7047429848522497E-3</v>
      </c>
      <c r="H423" s="131">
        <v>156</v>
      </c>
      <c r="I423" s="134">
        <v>1.7861231967025399E-2</v>
      </c>
      <c r="J423" s="132">
        <v>1.78899082568807E-2</v>
      </c>
    </row>
    <row r="424" spans="1:10" s="125" customFormat="1">
      <c r="A424" s="130" t="s">
        <v>1634</v>
      </c>
      <c r="B424" s="131">
        <v>57</v>
      </c>
      <c r="C424" s="132">
        <v>1.21250797702616E-2</v>
      </c>
      <c r="D424" s="133">
        <v>1.21457489878543E-2</v>
      </c>
      <c r="E424" s="131">
        <v>86</v>
      </c>
      <c r="F424" s="132">
        <v>2.13240763699479E-2</v>
      </c>
      <c r="G424" s="133">
        <v>2.1355848025825699E-2</v>
      </c>
      <c r="H424" s="131">
        <v>143</v>
      </c>
      <c r="I424" s="134">
        <v>1.6372795969773299E-2</v>
      </c>
      <c r="J424" s="132">
        <v>1.6399082568807299E-2</v>
      </c>
    </row>
    <row r="425" spans="1:10" s="125" customFormat="1">
      <c r="A425" s="130" t="s">
        <v>1635</v>
      </c>
      <c r="B425" s="131">
        <v>95</v>
      </c>
      <c r="C425" s="132">
        <v>2.0208466283769402E-2</v>
      </c>
      <c r="D425" s="133">
        <v>2.0242914979757099E-2</v>
      </c>
      <c r="E425" s="131">
        <v>14</v>
      </c>
      <c r="F425" s="132">
        <v>3.4713612695264099E-3</v>
      </c>
      <c r="G425" s="133">
        <v>3.47653339955302E-3</v>
      </c>
      <c r="H425" s="131">
        <v>109</v>
      </c>
      <c r="I425" s="134">
        <v>1.2479963361575501E-2</v>
      </c>
      <c r="J425" s="132">
        <v>1.2500000000000001E-2</v>
      </c>
    </row>
    <row r="426" spans="1:10" s="125" customFormat="1" ht="20.45">
      <c r="A426" s="130" t="s">
        <v>1636</v>
      </c>
      <c r="B426" s="131">
        <v>34</v>
      </c>
      <c r="C426" s="132">
        <v>7.23250372261221E-3</v>
      </c>
      <c r="D426" s="133">
        <v>7.2448327295972703E-3</v>
      </c>
      <c r="E426" s="131">
        <v>73</v>
      </c>
      <c r="F426" s="132">
        <v>1.8100669476816302E-2</v>
      </c>
      <c r="G426" s="133">
        <v>1.8127638440526402E-2</v>
      </c>
      <c r="H426" s="131">
        <v>107</v>
      </c>
      <c r="I426" s="134">
        <v>1.22509732081521E-2</v>
      </c>
      <c r="J426" s="132">
        <v>1.2270642201834899E-2</v>
      </c>
    </row>
    <row r="427" spans="1:10" s="125" customFormat="1">
      <c r="A427" s="130" t="s">
        <v>1637</v>
      </c>
      <c r="B427" s="131">
        <v>14</v>
      </c>
      <c r="C427" s="132">
        <v>2.9780897681344399E-3</v>
      </c>
      <c r="D427" s="133">
        <v>2.9831664180694699E-3</v>
      </c>
      <c r="E427" s="131">
        <v>93</v>
      </c>
      <c r="F427" s="132">
        <v>2.30597570047111E-2</v>
      </c>
      <c r="G427" s="133">
        <v>2.3094114725602199E-2</v>
      </c>
      <c r="H427" s="131">
        <v>107</v>
      </c>
      <c r="I427" s="134">
        <v>1.22509732081521E-2</v>
      </c>
      <c r="J427" s="132">
        <v>1.2270642201834899E-2</v>
      </c>
    </row>
    <row r="428" spans="1:10" s="125" customFormat="1">
      <c r="A428" s="130" t="s">
        <v>1638</v>
      </c>
      <c r="B428" s="131">
        <v>34</v>
      </c>
      <c r="C428" s="132">
        <v>7.23250372261221E-3</v>
      </c>
      <c r="D428" s="133">
        <v>7.2448327295972703E-3</v>
      </c>
      <c r="E428" s="131">
        <v>57</v>
      </c>
      <c r="F428" s="132">
        <v>1.41333994545004E-2</v>
      </c>
      <c r="G428" s="133">
        <v>1.41544574124659E-2</v>
      </c>
      <c r="H428" s="131">
        <v>91</v>
      </c>
      <c r="I428" s="134">
        <v>1.04190519807648E-2</v>
      </c>
      <c r="J428" s="132">
        <v>1.04357798165138E-2</v>
      </c>
    </row>
    <row r="429" spans="1:10" s="125" customFormat="1">
      <c r="A429" s="130" t="s">
        <v>1639</v>
      </c>
      <c r="B429" s="131">
        <v>12</v>
      </c>
      <c r="C429" s="132">
        <v>2.55264837268666E-3</v>
      </c>
      <c r="D429" s="133">
        <v>2.5569997869166802E-3</v>
      </c>
      <c r="E429" s="131">
        <v>76</v>
      </c>
      <c r="F429" s="132">
        <v>1.88445326060005E-2</v>
      </c>
      <c r="G429" s="133">
        <v>1.8872609883287799E-2</v>
      </c>
      <c r="H429" s="131">
        <v>88</v>
      </c>
      <c r="I429" s="134">
        <v>1.00755667506297E-2</v>
      </c>
      <c r="J429" s="132">
        <v>1.0091743119266101E-2</v>
      </c>
    </row>
    <row r="430" spans="1:10" s="125" customFormat="1" ht="20.45">
      <c r="A430" s="130" t="s">
        <v>1640</v>
      </c>
      <c r="B430" s="131">
        <v>57</v>
      </c>
      <c r="C430" s="132">
        <v>1.21250797702616E-2</v>
      </c>
      <c r="D430" s="133">
        <v>1.21457489878543E-2</v>
      </c>
      <c r="E430" s="131">
        <v>19</v>
      </c>
      <c r="F430" s="132">
        <v>4.7111331515001199E-3</v>
      </c>
      <c r="G430" s="133">
        <v>4.7181524708219498E-3</v>
      </c>
      <c r="H430" s="131">
        <v>76</v>
      </c>
      <c r="I430" s="134">
        <v>8.7016258300893108E-3</v>
      </c>
      <c r="J430" s="132">
        <v>8.7155963302752298E-3</v>
      </c>
    </row>
    <row r="431" spans="1:10" s="125" customFormat="1" ht="20.45">
      <c r="A431" s="130" t="s">
        <v>1641</v>
      </c>
      <c r="B431" s="131">
        <v>56</v>
      </c>
      <c r="C431" s="132">
        <v>1.19123590725378E-2</v>
      </c>
      <c r="D431" s="133">
        <v>1.19326656722779E-2</v>
      </c>
      <c r="E431" s="131">
        <v>19</v>
      </c>
      <c r="F431" s="132">
        <v>4.7111331515001199E-3</v>
      </c>
      <c r="G431" s="133">
        <v>4.7181524708219498E-3</v>
      </c>
      <c r="H431" s="131">
        <v>75</v>
      </c>
      <c r="I431" s="134">
        <v>8.5871307533776104E-3</v>
      </c>
      <c r="J431" s="132">
        <v>8.6009174311926593E-3</v>
      </c>
    </row>
    <row r="432" spans="1:10" s="125" customFormat="1">
      <c r="A432" s="130" t="s">
        <v>1642</v>
      </c>
      <c r="B432" s="131">
        <v>52</v>
      </c>
      <c r="C432" s="132">
        <v>1.10614762816422E-2</v>
      </c>
      <c r="D432" s="133">
        <v>1.1080332409972299E-2</v>
      </c>
      <c r="E432" s="131">
        <v>16</v>
      </c>
      <c r="F432" s="132">
        <v>3.9672700223158898E-3</v>
      </c>
      <c r="G432" s="133">
        <v>3.9731810280605904E-3</v>
      </c>
      <c r="H432" s="131">
        <v>68</v>
      </c>
      <c r="I432" s="134">
        <v>7.7856652163956997E-3</v>
      </c>
      <c r="J432" s="132">
        <v>7.7981651376146802E-3</v>
      </c>
    </row>
    <row r="433" spans="1:10" s="125" customFormat="1">
      <c r="A433" s="130" t="s">
        <v>1643</v>
      </c>
      <c r="B433" s="131">
        <v>45</v>
      </c>
      <c r="C433" s="132">
        <v>9.5724313975749792E-3</v>
      </c>
      <c r="D433" s="133">
        <v>9.5887492009375692E-3</v>
      </c>
      <c r="E433" s="131">
        <v>20</v>
      </c>
      <c r="F433" s="132">
        <v>4.9590875278948702E-3</v>
      </c>
      <c r="G433" s="133">
        <v>4.96647628507574E-3</v>
      </c>
      <c r="H433" s="131">
        <v>65</v>
      </c>
      <c r="I433" s="134">
        <v>7.4421799862605898E-3</v>
      </c>
      <c r="J433" s="132">
        <v>7.4541284403669703E-3</v>
      </c>
    </row>
    <row r="434" spans="1:10" s="125" customFormat="1">
      <c r="A434" s="130" t="s">
        <v>1644</v>
      </c>
      <c r="B434" s="131">
        <v>26</v>
      </c>
      <c r="C434" s="132">
        <v>5.5307381408210999E-3</v>
      </c>
      <c r="D434" s="133">
        <v>5.5401662049861496E-3</v>
      </c>
      <c r="E434" s="131">
        <v>30</v>
      </c>
      <c r="F434" s="132">
        <v>7.4386312918422997E-3</v>
      </c>
      <c r="G434" s="133">
        <v>7.44971442761361E-3</v>
      </c>
      <c r="H434" s="131">
        <v>56</v>
      </c>
      <c r="I434" s="134">
        <v>6.4117242958552801E-3</v>
      </c>
      <c r="J434" s="132">
        <v>6.4220183486238501E-3</v>
      </c>
    </row>
    <row r="435" spans="1:10" s="125" customFormat="1">
      <c r="A435" s="130" t="s">
        <v>1645</v>
      </c>
      <c r="B435" s="131">
        <v>46</v>
      </c>
      <c r="C435" s="132">
        <v>9.7851520952988696E-3</v>
      </c>
      <c r="D435" s="133">
        <v>9.80183251651396E-3</v>
      </c>
      <c r="E435" s="131">
        <v>10</v>
      </c>
      <c r="F435" s="132">
        <v>2.4795437639474299E-3</v>
      </c>
      <c r="G435" s="133">
        <v>2.48323814253787E-3</v>
      </c>
      <c r="H435" s="131">
        <v>56</v>
      </c>
      <c r="I435" s="134">
        <v>6.4117242958552801E-3</v>
      </c>
      <c r="J435" s="132">
        <v>6.4220183486238501E-3</v>
      </c>
    </row>
    <row r="436" spans="1:10" s="125" customFormat="1" ht="20.45">
      <c r="A436" s="130" t="s">
        <v>1646</v>
      </c>
      <c r="B436" s="131">
        <v>34</v>
      </c>
      <c r="C436" s="132">
        <v>7.23250372261221E-3</v>
      </c>
      <c r="D436" s="133">
        <v>7.2448327295972703E-3</v>
      </c>
      <c r="E436" s="131">
        <v>19</v>
      </c>
      <c r="F436" s="132">
        <v>4.7111331515001199E-3</v>
      </c>
      <c r="G436" s="133">
        <v>4.7181524708219498E-3</v>
      </c>
      <c r="H436" s="131">
        <v>53</v>
      </c>
      <c r="I436" s="134">
        <v>6.0682390657201702E-3</v>
      </c>
      <c r="J436" s="132">
        <v>6.0779816513761497E-3</v>
      </c>
    </row>
    <row r="437" spans="1:10" s="125" customFormat="1" ht="20.45">
      <c r="A437" s="130" t="s">
        <v>1647</v>
      </c>
      <c r="B437" s="131">
        <v>26</v>
      </c>
      <c r="C437" s="132">
        <v>5.5307381408210999E-3</v>
      </c>
      <c r="D437" s="133">
        <v>5.5401662049861496E-3</v>
      </c>
      <c r="E437" s="131">
        <v>24</v>
      </c>
      <c r="F437" s="132">
        <v>5.9509050334738403E-3</v>
      </c>
      <c r="G437" s="133">
        <v>5.9597715420908904E-3</v>
      </c>
      <c r="H437" s="131">
        <v>50</v>
      </c>
      <c r="I437" s="134">
        <v>5.7247538355850698E-3</v>
      </c>
      <c r="J437" s="132">
        <v>5.7339449541284398E-3</v>
      </c>
    </row>
    <row r="438" spans="1:10" s="125" customFormat="1" ht="20.45">
      <c r="A438" s="130" t="s">
        <v>1648</v>
      </c>
      <c r="B438" s="131">
        <v>31</v>
      </c>
      <c r="C438" s="132">
        <v>6.5943416294405501E-3</v>
      </c>
      <c r="D438" s="133">
        <v>6.6055827828680998E-3</v>
      </c>
      <c r="E438" s="131">
        <v>18</v>
      </c>
      <c r="F438" s="132">
        <v>4.46317877510538E-3</v>
      </c>
      <c r="G438" s="133">
        <v>4.46982865656817E-3</v>
      </c>
      <c r="H438" s="131">
        <v>49</v>
      </c>
      <c r="I438" s="134">
        <v>5.6102587588733703E-3</v>
      </c>
      <c r="J438" s="132">
        <v>5.6192660550458701E-3</v>
      </c>
    </row>
    <row r="439" spans="1:10" s="125" customFormat="1">
      <c r="A439" s="130" t="s">
        <v>1649</v>
      </c>
      <c r="B439" s="131">
        <v>35</v>
      </c>
      <c r="C439" s="132">
        <v>7.4452244203361004E-3</v>
      </c>
      <c r="D439" s="133">
        <v>7.4579160451736601E-3</v>
      </c>
      <c r="E439" s="131">
        <v>13</v>
      </c>
      <c r="F439" s="132">
        <v>3.22340689313166E-3</v>
      </c>
      <c r="G439" s="133">
        <v>3.2282095852992302E-3</v>
      </c>
      <c r="H439" s="131">
        <v>48</v>
      </c>
      <c r="I439" s="134">
        <v>5.4957636821616699E-3</v>
      </c>
      <c r="J439" s="132">
        <v>5.5045871559632996E-3</v>
      </c>
    </row>
    <row r="440" spans="1:10" s="125" customFormat="1" ht="20.45">
      <c r="A440" s="130" t="s">
        <v>1650</v>
      </c>
      <c r="B440" s="131">
        <v>42</v>
      </c>
      <c r="C440" s="132">
        <v>8.9342693044033201E-3</v>
      </c>
      <c r="D440" s="133">
        <v>8.9494992542084005E-3</v>
      </c>
      <c r="E440" s="131">
        <v>4</v>
      </c>
      <c r="F440" s="132">
        <v>9.9181750557897396E-4</v>
      </c>
      <c r="G440" s="133">
        <v>9.9329525701514804E-4</v>
      </c>
      <c r="H440" s="131">
        <v>46</v>
      </c>
      <c r="I440" s="134">
        <v>5.2667735287382604E-3</v>
      </c>
      <c r="J440" s="132">
        <v>5.2752293577981698E-3</v>
      </c>
    </row>
    <row r="441" spans="1:10" s="125" customFormat="1" ht="20.45">
      <c r="A441" s="130" t="s">
        <v>1651</v>
      </c>
      <c r="B441" s="131">
        <v>24</v>
      </c>
      <c r="C441" s="132">
        <v>5.1052967453733304E-3</v>
      </c>
      <c r="D441" s="133">
        <v>5.1139995738333699E-3</v>
      </c>
      <c r="E441" s="131">
        <v>22</v>
      </c>
      <c r="F441" s="132">
        <v>5.45499628068435E-3</v>
      </c>
      <c r="G441" s="133">
        <v>5.46312391358331E-3</v>
      </c>
      <c r="H441" s="131">
        <v>46</v>
      </c>
      <c r="I441" s="134">
        <v>5.2667735287382604E-3</v>
      </c>
      <c r="J441" s="132">
        <v>5.2752293577981698E-3</v>
      </c>
    </row>
    <row r="442" spans="1:10" s="125" customFormat="1" ht="20.45">
      <c r="A442" s="130" t="s">
        <v>1652</v>
      </c>
      <c r="B442" s="131">
        <v>11</v>
      </c>
      <c r="C442" s="132">
        <v>2.33992767496277E-3</v>
      </c>
      <c r="D442" s="133">
        <v>2.3439164713402899E-3</v>
      </c>
      <c r="E442" s="131">
        <v>34</v>
      </c>
      <c r="F442" s="132">
        <v>8.4304487974212802E-3</v>
      </c>
      <c r="G442" s="133">
        <v>8.4430096846287595E-3</v>
      </c>
      <c r="H442" s="131">
        <v>45</v>
      </c>
      <c r="I442" s="134">
        <v>5.15227845202656E-3</v>
      </c>
      <c r="J442" s="132">
        <v>5.1605504587156001E-3</v>
      </c>
    </row>
    <row r="443" spans="1:10" s="125" customFormat="1" ht="20.45">
      <c r="A443" s="130" t="s">
        <v>1653</v>
      </c>
      <c r="B443" s="131">
        <v>36</v>
      </c>
      <c r="C443" s="132">
        <v>7.6579451180599899E-3</v>
      </c>
      <c r="D443" s="133">
        <v>7.67099936075005E-3</v>
      </c>
      <c r="E443" s="131">
        <v>6</v>
      </c>
      <c r="F443" s="132">
        <v>1.4877262583684601E-3</v>
      </c>
      <c r="G443" s="133">
        <v>1.48994288552272E-3</v>
      </c>
      <c r="H443" s="131">
        <v>42</v>
      </c>
      <c r="I443" s="134">
        <v>4.8087932218914596E-3</v>
      </c>
      <c r="J443" s="132">
        <v>4.8165137614678902E-3</v>
      </c>
    </row>
    <row r="444" spans="1:10" s="125" customFormat="1" ht="20.45">
      <c r="A444" s="130" t="s">
        <v>1654</v>
      </c>
      <c r="B444" s="131">
        <v>20</v>
      </c>
      <c r="C444" s="132">
        <v>4.2544139544777697E-3</v>
      </c>
      <c r="D444" s="133">
        <v>4.2616663115278104E-3</v>
      </c>
      <c r="E444" s="131">
        <v>18</v>
      </c>
      <c r="F444" s="132">
        <v>4.46317877510538E-3</v>
      </c>
      <c r="G444" s="133">
        <v>4.46982865656817E-3</v>
      </c>
      <c r="H444" s="131">
        <v>38</v>
      </c>
      <c r="I444" s="134">
        <v>4.3508129150446502E-3</v>
      </c>
      <c r="J444" s="132">
        <v>4.3577981651376201E-3</v>
      </c>
    </row>
    <row r="445" spans="1:10" s="125" customFormat="1" ht="20.45">
      <c r="A445" s="130" t="s">
        <v>1655</v>
      </c>
      <c r="B445" s="131">
        <v>4</v>
      </c>
      <c r="C445" s="132">
        <v>8.5088279089555398E-4</v>
      </c>
      <c r="D445" s="133">
        <v>8.5233326230556099E-4</v>
      </c>
      <c r="E445" s="131">
        <v>33</v>
      </c>
      <c r="F445" s="132">
        <v>8.1824944210265298E-3</v>
      </c>
      <c r="G445" s="133">
        <v>8.1946858703749702E-3</v>
      </c>
      <c r="H445" s="131">
        <v>37</v>
      </c>
      <c r="I445" s="134">
        <v>4.2363178383329498E-3</v>
      </c>
      <c r="J445" s="132">
        <v>4.2431192660550496E-3</v>
      </c>
    </row>
    <row r="446" spans="1:10" s="125" customFormat="1">
      <c r="A446" s="130" t="s">
        <v>1656</v>
      </c>
      <c r="B446" s="131">
        <v>24</v>
      </c>
      <c r="C446" s="132">
        <v>5.1052967453733304E-3</v>
      </c>
      <c r="D446" s="133">
        <v>5.1139995738333699E-3</v>
      </c>
      <c r="E446" s="131">
        <v>12</v>
      </c>
      <c r="F446" s="132">
        <v>2.9754525167369201E-3</v>
      </c>
      <c r="G446" s="133">
        <v>2.97988577104544E-3</v>
      </c>
      <c r="H446" s="131">
        <v>36</v>
      </c>
      <c r="I446" s="134">
        <v>4.1218227616212503E-3</v>
      </c>
      <c r="J446" s="132">
        <v>4.1284403669724799E-3</v>
      </c>
    </row>
    <row r="447" spans="1:10" s="125" customFormat="1" ht="20.45">
      <c r="A447" s="130" t="s">
        <v>1657</v>
      </c>
      <c r="B447" s="131">
        <v>19</v>
      </c>
      <c r="C447" s="132">
        <v>4.0416932567538802E-3</v>
      </c>
      <c r="D447" s="133">
        <v>4.0485829959514196E-3</v>
      </c>
      <c r="E447" s="131">
        <v>16</v>
      </c>
      <c r="F447" s="132">
        <v>3.9672700223158898E-3</v>
      </c>
      <c r="G447" s="133">
        <v>3.9731810280605904E-3</v>
      </c>
      <c r="H447" s="131">
        <v>35</v>
      </c>
      <c r="I447" s="134">
        <v>4.0073276849095498E-3</v>
      </c>
      <c r="J447" s="132">
        <v>4.0137614678899102E-3</v>
      </c>
    </row>
    <row r="448" spans="1:10" s="125" customFormat="1">
      <c r="A448" s="130" t="s">
        <v>1658</v>
      </c>
      <c r="B448" s="131">
        <v>22</v>
      </c>
      <c r="C448" s="132">
        <v>4.6798553499255496E-3</v>
      </c>
      <c r="D448" s="133">
        <v>4.6878329426805901E-3</v>
      </c>
      <c r="E448" s="131">
        <v>13</v>
      </c>
      <c r="F448" s="132">
        <v>3.22340689313166E-3</v>
      </c>
      <c r="G448" s="133">
        <v>3.2282095852992302E-3</v>
      </c>
      <c r="H448" s="131">
        <v>35</v>
      </c>
      <c r="I448" s="134">
        <v>4.0073276849095498E-3</v>
      </c>
      <c r="J448" s="132">
        <v>4.0137614678899102E-3</v>
      </c>
    </row>
    <row r="449" spans="1:10" s="125" customFormat="1">
      <c r="A449" s="130" t="s">
        <v>1659</v>
      </c>
      <c r="B449" s="131">
        <v>9</v>
      </c>
      <c r="C449" s="132">
        <v>1.9144862795150001E-3</v>
      </c>
      <c r="D449" s="133">
        <v>1.9177498401875099E-3</v>
      </c>
      <c r="E449" s="131">
        <v>23</v>
      </c>
      <c r="F449" s="132">
        <v>5.7029506570791004E-3</v>
      </c>
      <c r="G449" s="133">
        <v>5.7114477278371002E-3</v>
      </c>
      <c r="H449" s="131">
        <v>32</v>
      </c>
      <c r="I449" s="134">
        <v>3.6638424547744399E-3</v>
      </c>
      <c r="J449" s="132">
        <v>3.6697247706421999E-3</v>
      </c>
    </row>
    <row r="450" spans="1:10" s="125" customFormat="1">
      <c r="A450" s="130" t="s">
        <v>1660</v>
      </c>
      <c r="B450" s="131">
        <v>24</v>
      </c>
      <c r="C450" s="132">
        <v>5.1052967453733304E-3</v>
      </c>
      <c r="D450" s="133">
        <v>5.1139995738333699E-3</v>
      </c>
      <c r="E450" s="131">
        <v>6</v>
      </c>
      <c r="F450" s="132">
        <v>1.4877262583684601E-3</v>
      </c>
      <c r="G450" s="133">
        <v>1.48994288552272E-3</v>
      </c>
      <c r="H450" s="131">
        <v>30</v>
      </c>
      <c r="I450" s="134">
        <v>3.43485230135104E-3</v>
      </c>
      <c r="J450" s="132">
        <v>3.4403669724770601E-3</v>
      </c>
    </row>
    <row r="451" spans="1:10" s="125" customFormat="1" ht="20.45">
      <c r="A451" s="130" t="s">
        <v>1661</v>
      </c>
      <c r="B451" s="131">
        <v>27</v>
      </c>
      <c r="C451" s="132">
        <v>5.7434588385449903E-3</v>
      </c>
      <c r="D451" s="133">
        <v>5.7532495205625403E-3</v>
      </c>
      <c r="E451" s="131">
        <v>3</v>
      </c>
      <c r="F451" s="132">
        <v>7.4386312918423003E-4</v>
      </c>
      <c r="G451" s="133">
        <v>7.4497144276136097E-4</v>
      </c>
      <c r="H451" s="131">
        <v>30</v>
      </c>
      <c r="I451" s="134">
        <v>3.43485230135104E-3</v>
      </c>
      <c r="J451" s="132">
        <v>3.4403669724770601E-3</v>
      </c>
    </row>
    <row r="452" spans="1:10" s="125" customFormat="1">
      <c r="A452" s="130" t="s">
        <v>1662</v>
      </c>
      <c r="B452" s="131">
        <v>27</v>
      </c>
      <c r="C452" s="132">
        <v>5.7434588385449903E-3</v>
      </c>
      <c r="D452" s="133">
        <v>5.7532495205625403E-3</v>
      </c>
      <c r="E452" s="131">
        <v>2</v>
      </c>
      <c r="F452" s="132">
        <v>4.9590875278948698E-4</v>
      </c>
      <c r="G452" s="133">
        <v>4.9664762850757402E-4</v>
      </c>
      <c r="H452" s="131">
        <v>29</v>
      </c>
      <c r="I452" s="134">
        <v>3.32035722463934E-3</v>
      </c>
      <c r="J452" s="132">
        <v>3.3256880733944999E-3</v>
      </c>
    </row>
    <row r="453" spans="1:10" s="125" customFormat="1">
      <c r="A453" s="130" t="s">
        <v>1663</v>
      </c>
      <c r="B453" s="131">
        <v>18</v>
      </c>
      <c r="C453" s="132">
        <v>3.8289725590299902E-3</v>
      </c>
      <c r="D453" s="133">
        <v>3.8354996803750302E-3</v>
      </c>
      <c r="E453" s="131">
        <v>10</v>
      </c>
      <c r="F453" s="132">
        <v>2.4795437639474299E-3</v>
      </c>
      <c r="G453" s="133">
        <v>2.48323814253787E-3</v>
      </c>
      <c r="H453" s="131">
        <v>28</v>
      </c>
      <c r="I453" s="134">
        <v>3.2058621479276401E-3</v>
      </c>
      <c r="J453" s="132">
        <v>3.2110091743119298E-3</v>
      </c>
    </row>
    <row r="454" spans="1:10" s="125" customFormat="1" ht="20.45">
      <c r="A454" s="130" t="s">
        <v>1664</v>
      </c>
      <c r="B454" s="131">
        <v>24</v>
      </c>
      <c r="C454" s="132">
        <v>5.1052967453733304E-3</v>
      </c>
      <c r="D454" s="133">
        <v>5.1139995738333699E-3</v>
      </c>
      <c r="E454" s="131">
        <v>3</v>
      </c>
      <c r="F454" s="132">
        <v>7.4386312918423003E-4</v>
      </c>
      <c r="G454" s="133">
        <v>7.4497144276136097E-4</v>
      </c>
      <c r="H454" s="131">
        <v>27</v>
      </c>
      <c r="I454" s="134">
        <v>3.0913670712159401E-3</v>
      </c>
      <c r="J454" s="132">
        <v>3.0963302752293601E-3</v>
      </c>
    </row>
    <row r="455" spans="1:10" s="125" customFormat="1">
      <c r="A455" s="130" t="s">
        <v>1665</v>
      </c>
      <c r="B455" s="131">
        <v>8</v>
      </c>
      <c r="C455" s="132">
        <v>1.7017655817911099E-3</v>
      </c>
      <c r="D455" s="133">
        <v>1.70466652461112E-3</v>
      </c>
      <c r="E455" s="131">
        <v>18</v>
      </c>
      <c r="F455" s="132">
        <v>4.46317877510538E-3</v>
      </c>
      <c r="G455" s="133">
        <v>4.46982865656817E-3</v>
      </c>
      <c r="H455" s="131">
        <v>26</v>
      </c>
      <c r="I455" s="134">
        <v>2.9768719945042401E-3</v>
      </c>
      <c r="J455" s="132">
        <v>2.98165137614679E-3</v>
      </c>
    </row>
    <row r="456" spans="1:10" s="125" customFormat="1">
      <c r="A456" s="130" t="s">
        <v>1666</v>
      </c>
      <c r="B456" s="131">
        <v>6</v>
      </c>
      <c r="C456" s="132">
        <v>1.27632418634333E-3</v>
      </c>
      <c r="D456" s="133">
        <v>1.2784998934583401E-3</v>
      </c>
      <c r="E456" s="131">
        <v>18</v>
      </c>
      <c r="F456" s="132">
        <v>4.46317877510538E-3</v>
      </c>
      <c r="G456" s="133">
        <v>4.46982865656817E-3</v>
      </c>
      <c r="H456" s="131">
        <v>24</v>
      </c>
      <c r="I456" s="134">
        <v>2.7478818410808302E-3</v>
      </c>
      <c r="J456" s="132">
        <v>2.7522935779816498E-3</v>
      </c>
    </row>
    <row r="457" spans="1:10" s="125" customFormat="1" ht="20.45">
      <c r="A457" s="130" t="s">
        <v>1667</v>
      </c>
      <c r="B457" s="131">
        <v>13</v>
      </c>
      <c r="C457" s="132">
        <v>2.7653690704105499E-3</v>
      </c>
      <c r="D457" s="133">
        <v>2.77008310249307E-3</v>
      </c>
      <c r="E457" s="131">
        <v>10</v>
      </c>
      <c r="F457" s="132">
        <v>2.4795437639474299E-3</v>
      </c>
      <c r="G457" s="133">
        <v>2.48323814253787E-3</v>
      </c>
      <c r="H457" s="131">
        <v>23</v>
      </c>
      <c r="I457" s="134">
        <v>2.6333867643691302E-3</v>
      </c>
      <c r="J457" s="132">
        <v>2.6376146788990801E-3</v>
      </c>
    </row>
    <row r="458" spans="1:10" s="125" customFormat="1" ht="20.45">
      <c r="A458" s="130" t="s">
        <v>1668</v>
      </c>
      <c r="B458" s="131">
        <v>3</v>
      </c>
      <c r="C458" s="132">
        <v>6.3816209317166597E-4</v>
      </c>
      <c r="D458" s="133">
        <v>6.3924994672917102E-4</v>
      </c>
      <c r="E458" s="131">
        <v>19</v>
      </c>
      <c r="F458" s="132">
        <v>4.7111331515001199E-3</v>
      </c>
      <c r="G458" s="133">
        <v>4.7181524708219498E-3</v>
      </c>
      <c r="H458" s="131">
        <v>22</v>
      </c>
      <c r="I458" s="134">
        <v>2.5188916876574298E-3</v>
      </c>
      <c r="J458" s="132">
        <v>2.52293577981651E-3</v>
      </c>
    </row>
    <row r="459" spans="1:10" s="125" customFormat="1">
      <c r="A459" s="130" t="s">
        <v>1669</v>
      </c>
      <c r="B459" s="131">
        <v>12</v>
      </c>
      <c r="C459" s="132">
        <v>2.55264837268666E-3</v>
      </c>
      <c r="D459" s="133">
        <v>2.5569997869166802E-3</v>
      </c>
      <c r="E459" s="131">
        <v>9</v>
      </c>
      <c r="F459" s="132">
        <v>2.23158938755269E-3</v>
      </c>
      <c r="G459" s="133">
        <v>2.2349143282840802E-3</v>
      </c>
      <c r="H459" s="131">
        <v>21</v>
      </c>
      <c r="I459" s="134">
        <v>2.4043966109457298E-3</v>
      </c>
      <c r="J459" s="132">
        <v>2.4082568807339499E-3</v>
      </c>
    </row>
    <row r="460" spans="1:10" s="125" customFormat="1" ht="20.45">
      <c r="A460" s="130" t="s">
        <v>1670</v>
      </c>
      <c r="B460" s="131">
        <v>8</v>
      </c>
      <c r="C460" s="132">
        <v>1.7017655817911099E-3</v>
      </c>
      <c r="D460" s="133">
        <v>1.70466652461112E-3</v>
      </c>
      <c r="E460" s="131">
        <v>13</v>
      </c>
      <c r="F460" s="132">
        <v>3.22340689313166E-3</v>
      </c>
      <c r="G460" s="133">
        <v>3.2282095852992302E-3</v>
      </c>
      <c r="H460" s="131">
        <v>21</v>
      </c>
      <c r="I460" s="134">
        <v>2.4043966109457298E-3</v>
      </c>
      <c r="J460" s="132">
        <v>2.4082568807339499E-3</v>
      </c>
    </row>
    <row r="461" spans="1:10" s="125" customFormat="1">
      <c r="A461" s="130" t="s">
        <v>1671</v>
      </c>
      <c r="B461" s="192">
        <v>0</v>
      </c>
      <c r="C461" s="194">
        <v>0</v>
      </c>
      <c r="D461" s="193">
        <v>0</v>
      </c>
      <c r="E461" s="131">
        <v>21</v>
      </c>
      <c r="F461" s="132">
        <v>5.2070419042896101E-3</v>
      </c>
      <c r="G461" s="133">
        <v>5.2148000993295302E-3</v>
      </c>
      <c r="H461" s="131">
        <v>21</v>
      </c>
      <c r="I461" s="134">
        <v>2.4043966109457298E-3</v>
      </c>
      <c r="J461" s="132">
        <v>2.4082568807339499E-3</v>
      </c>
    </row>
    <row r="462" spans="1:10" s="125" customFormat="1">
      <c r="A462" s="130" t="s">
        <v>1672</v>
      </c>
      <c r="B462" s="131">
        <v>13</v>
      </c>
      <c r="C462" s="132">
        <v>2.7653690704105499E-3</v>
      </c>
      <c r="D462" s="133">
        <v>2.77008310249307E-3</v>
      </c>
      <c r="E462" s="131">
        <v>7</v>
      </c>
      <c r="F462" s="132">
        <v>1.7356806347632E-3</v>
      </c>
      <c r="G462" s="133">
        <v>1.73826669977651E-3</v>
      </c>
      <c r="H462" s="131">
        <v>20</v>
      </c>
      <c r="I462" s="134">
        <v>2.2899015342340298E-3</v>
      </c>
      <c r="J462" s="132">
        <v>2.2935779816513802E-3</v>
      </c>
    </row>
    <row r="463" spans="1:10" s="125" customFormat="1" ht="20.45">
      <c r="A463" s="130" t="s">
        <v>1673</v>
      </c>
      <c r="B463" s="131">
        <v>4</v>
      </c>
      <c r="C463" s="132">
        <v>8.5088279089555398E-4</v>
      </c>
      <c r="D463" s="133">
        <v>8.5233326230556099E-4</v>
      </c>
      <c r="E463" s="131">
        <v>16</v>
      </c>
      <c r="F463" s="132">
        <v>3.9672700223158898E-3</v>
      </c>
      <c r="G463" s="133">
        <v>3.9731810280605904E-3</v>
      </c>
      <c r="H463" s="131">
        <v>20</v>
      </c>
      <c r="I463" s="134">
        <v>2.2899015342340298E-3</v>
      </c>
      <c r="J463" s="132">
        <v>2.2935779816513802E-3</v>
      </c>
    </row>
    <row r="464" spans="1:10" s="125" customFormat="1" ht="20.45">
      <c r="A464" s="130" t="s">
        <v>1674</v>
      </c>
      <c r="B464" s="131">
        <v>17</v>
      </c>
      <c r="C464" s="132">
        <v>3.6162518613061102E-3</v>
      </c>
      <c r="D464" s="133">
        <v>3.6224163647986399E-3</v>
      </c>
      <c r="E464" s="131">
        <v>2</v>
      </c>
      <c r="F464" s="132">
        <v>4.9590875278948698E-4</v>
      </c>
      <c r="G464" s="133">
        <v>4.9664762850757402E-4</v>
      </c>
      <c r="H464" s="131">
        <v>19</v>
      </c>
      <c r="I464" s="134">
        <v>2.1754064575223299E-3</v>
      </c>
      <c r="J464" s="132">
        <v>2.1788990825688101E-3</v>
      </c>
    </row>
    <row r="465" spans="1:10" s="125" customFormat="1">
      <c r="A465" s="130" t="s">
        <v>1675</v>
      </c>
      <c r="B465" s="131">
        <v>3</v>
      </c>
      <c r="C465" s="132">
        <v>6.3816209317166597E-4</v>
      </c>
      <c r="D465" s="133">
        <v>6.3924994672917102E-4</v>
      </c>
      <c r="E465" s="131">
        <v>16</v>
      </c>
      <c r="F465" s="132">
        <v>3.9672700223158898E-3</v>
      </c>
      <c r="G465" s="133">
        <v>3.9731810280605904E-3</v>
      </c>
      <c r="H465" s="131">
        <v>19</v>
      </c>
      <c r="I465" s="134">
        <v>2.1754064575223299E-3</v>
      </c>
      <c r="J465" s="132">
        <v>2.1788990825688101E-3</v>
      </c>
    </row>
    <row r="466" spans="1:10" s="125" customFormat="1" ht="20.45">
      <c r="A466" s="130" t="s">
        <v>1676</v>
      </c>
      <c r="B466" s="131">
        <v>14</v>
      </c>
      <c r="C466" s="132">
        <v>2.9780897681344399E-3</v>
      </c>
      <c r="D466" s="133">
        <v>2.9831664180694699E-3</v>
      </c>
      <c r="E466" s="131">
        <v>3</v>
      </c>
      <c r="F466" s="132">
        <v>7.4386312918423003E-4</v>
      </c>
      <c r="G466" s="133">
        <v>7.4497144276136097E-4</v>
      </c>
      <c r="H466" s="131">
        <v>17</v>
      </c>
      <c r="I466" s="134">
        <v>1.9464163040989199E-3</v>
      </c>
      <c r="J466" s="132">
        <v>1.94954128440367E-3</v>
      </c>
    </row>
    <row r="467" spans="1:10" s="125" customFormat="1" ht="20.45">
      <c r="A467" s="130" t="s">
        <v>1677</v>
      </c>
      <c r="B467" s="131">
        <v>6</v>
      </c>
      <c r="C467" s="132">
        <v>1.27632418634333E-3</v>
      </c>
      <c r="D467" s="133">
        <v>1.2784998934583401E-3</v>
      </c>
      <c r="E467" s="131">
        <v>10</v>
      </c>
      <c r="F467" s="132">
        <v>2.4795437639474299E-3</v>
      </c>
      <c r="G467" s="133">
        <v>2.48323814253787E-3</v>
      </c>
      <c r="H467" s="131">
        <v>16</v>
      </c>
      <c r="I467" s="134">
        <v>1.83192122738722E-3</v>
      </c>
      <c r="J467" s="132">
        <v>1.8348623853210999E-3</v>
      </c>
    </row>
    <row r="468" spans="1:10" s="125" customFormat="1">
      <c r="A468" s="130" t="s">
        <v>1678</v>
      </c>
      <c r="B468" s="131">
        <v>11</v>
      </c>
      <c r="C468" s="132">
        <v>2.33992767496277E-3</v>
      </c>
      <c r="D468" s="133">
        <v>2.3439164713402899E-3</v>
      </c>
      <c r="E468" s="131">
        <v>5</v>
      </c>
      <c r="F468" s="132">
        <v>1.2397718819737199E-3</v>
      </c>
      <c r="G468" s="133">
        <v>1.24161907126893E-3</v>
      </c>
      <c r="H468" s="131">
        <v>16</v>
      </c>
      <c r="I468" s="134">
        <v>1.83192122738722E-3</v>
      </c>
      <c r="J468" s="132">
        <v>1.8348623853210999E-3</v>
      </c>
    </row>
    <row r="469" spans="1:10" s="125" customFormat="1" ht="20.45">
      <c r="A469" s="130" t="s">
        <v>1679</v>
      </c>
      <c r="B469" s="131">
        <v>1</v>
      </c>
      <c r="C469" s="132">
        <v>2.1272069772388901E-4</v>
      </c>
      <c r="D469" s="133">
        <v>2.1308331557639E-4</v>
      </c>
      <c r="E469" s="131">
        <v>14</v>
      </c>
      <c r="F469" s="132">
        <v>3.4713612695264099E-3</v>
      </c>
      <c r="G469" s="133">
        <v>3.47653339955302E-3</v>
      </c>
      <c r="H469" s="131">
        <v>15</v>
      </c>
      <c r="I469" s="134">
        <v>1.71742615067552E-3</v>
      </c>
      <c r="J469" s="132">
        <v>1.72018348623853E-3</v>
      </c>
    </row>
    <row r="470" spans="1:10" s="125" customFormat="1">
      <c r="A470" s="130" t="s">
        <v>1680</v>
      </c>
      <c r="B470" s="131">
        <v>4</v>
      </c>
      <c r="C470" s="132">
        <v>8.5088279089555398E-4</v>
      </c>
      <c r="D470" s="133">
        <v>8.5233326230556099E-4</v>
      </c>
      <c r="E470" s="131">
        <v>11</v>
      </c>
      <c r="F470" s="132">
        <v>2.7274981403421798E-3</v>
      </c>
      <c r="G470" s="133">
        <v>2.7315619567916602E-3</v>
      </c>
      <c r="H470" s="131">
        <v>15</v>
      </c>
      <c r="I470" s="134">
        <v>1.71742615067552E-3</v>
      </c>
      <c r="J470" s="132">
        <v>1.72018348623853E-3</v>
      </c>
    </row>
    <row r="471" spans="1:10" s="125" customFormat="1" ht="20.45">
      <c r="A471" s="130" t="s">
        <v>1681</v>
      </c>
      <c r="B471" s="131">
        <v>14</v>
      </c>
      <c r="C471" s="132">
        <v>2.9780897681344399E-3</v>
      </c>
      <c r="D471" s="133">
        <v>2.9831664180694699E-3</v>
      </c>
      <c r="E471" s="131">
        <v>1</v>
      </c>
      <c r="F471" s="132">
        <v>2.47954376394743E-4</v>
      </c>
      <c r="G471" s="133">
        <v>2.4832381425378701E-4</v>
      </c>
      <c r="H471" s="131">
        <v>15</v>
      </c>
      <c r="I471" s="134">
        <v>1.71742615067552E-3</v>
      </c>
      <c r="J471" s="132">
        <v>1.72018348623853E-3</v>
      </c>
    </row>
    <row r="472" spans="1:10" s="125" customFormat="1" ht="20.45">
      <c r="A472" s="130" t="s">
        <v>1682</v>
      </c>
      <c r="B472" s="131">
        <v>4</v>
      </c>
      <c r="C472" s="132">
        <v>8.5088279089555398E-4</v>
      </c>
      <c r="D472" s="133">
        <v>8.5233326230556099E-4</v>
      </c>
      <c r="E472" s="131">
        <v>11</v>
      </c>
      <c r="F472" s="132">
        <v>2.7274981403421798E-3</v>
      </c>
      <c r="G472" s="133">
        <v>2.7315619567916602E-3</v>
      </c>
      <c r="H472" s="131">
        <v>15</v>
      </c>
      <c r="I472" s="134">
        <v>1.71742615067552E-3</v>
      </c>
      <c r="J472" s="132">
        <v>1.72018348623853E-3</v>
      </c>
    </row>
    <row r="473" spans="1:10" s="125" customFormat="1">
      <c r="A473" s="130" t="s">
        <v>1683</v>
      </c>
      <c r="B473" s="131">
        <v>12</v>
      </c>
      <c r="C473" s="132">
        <v>2.55264837268666E-3</v>
      </c>
      <c r="D473" s="133">
        <v>2.5569997869166802E-3</v>
      </c>
      <c r="E473" s="131">
        <v>2</v>
      </c>
      <c r="F473" s="132">
        <v>4.9590875278948698E-4</v>
      </c>
      <c r="G473" s="133">
        <v>4.9664762850757402E-4</v>
      </c>
      <c r="H473" s="131">
        <v>14</v>
      </c>
      <c r="I473" s="134">
        <v>1.60293107396382E-3</v>
      </c>
      <c r="J473" s="132">
        <v>1.6055045871559599E-3</v>
      </c>
    </row>
    <row r="474" spans="1:10" s="125" customFormat="1">
      <c r="A474" s="130" t="s">
        <v>1684</v>
      </c>
      <c r="B474" s="131">
        <v>6</v>
      </c>
      <c r="C474" s="132">
        <v>1.27632418634333E-3</v>
      </c>
      <c r="D474" s="133">
        <v>1.2784998934583401E-3</v>
      </c>
      <c r="E474" s="131">
        <v>8</v>
      </c>
      <c r="F474" s="132">
        <v>1.9836350111579501E-3</v>
      </c>
      <c r="G474" s="133">
        <v>1.9865905140303E-3</v>
      </c>
      <c r="H474" s="131">
        <v>14</v>
      </c>
      <c r="I474" s="134">
        <v>1.60293107396382E-3</v>
      </c>
      <c r="J474" s="132">
        <v>1.6055045871559599E-3</v>
      </c>
    </row>
    <row r="475" spans="1:10" s="125" customFormat="1">
      <c r="A475" s="130" t="s">
        <v>1685</v>
      </c>
      <c r="B475" s="131">
        <v>8</v>
      </c>
      <c r="C475" s="132">
        <v>1.7017655817911099E-3</v>
      </c>
      <c r="D475" s="133">
        <v>1.70466652461112E-3</v>
      </c>
      <c r="E475" s="131">
        <v>6</v>
      </c>
      <c r="F475" s="132">
        <v>1.4877262583684601E-3</v>
      </c>
      <c r="G475" s="133">
        <v>1.48994288552272E-3</v>
      </c>
      <c r="H475" s="131">
        <v>14</v>
      </c>
      <c r="I475" s="134">
        <v>1.60293107396382E-3</v>
      </c>
      <c r="J475" s="132">
        <v>1.6055045871559599E-3</v>
      </c>
    </row>
    <row r="476" spans="1:10" s="125" customFormat="1">
      <c r="A476" s="130" t="s">
        <v>1686</v>
      </c>
      <c r="B476" s="131">
        <v>12</v>
      </c>
      <c r="C476" s="132">
        <v>2.55264837268666E-3</v>
      </c>
      <c r="D476" s="133">
        <v>2.5569997869166802E-3</v>
      </c>
      <c r="E476" s="131">
        <v>1</v>
      </c>
      <c r="F476" s="132">
        <v>2.47954376394743E-4</v>
      </c>
      <c r="G476" s="133">
        <v>2.4832381425378701E-4</v>
      </c>
      <c r="H476" s="131">
        <v>13</v>
      </c>
      <c r="I476" s="134">
        <v>1.4884359972521201E-3</v>
      </c>
      <c r="J476" s="132">
        <v>1.49082568807339E-3</v>
      </c>
    </row>
    <row r="477" spans="1:10" s="125" customFormat="1">
      <c r="A477" s="130" t="s">
        <v>1687</v>
      </c>
      <c r="B477" s="131">
        <v>11</v>
      </c>
      <c r="C477" s="132">
        <v>2.33992767496277E-3</v>
      </c>
      <c r="D477" s="133">
        <v>2.3439164713402899E-3</v>
      </c>
      <c r="E477" s="131">
        <v>2</v>
      </c>
      <c r="F477" s="132">
        <v>4.9590875278948698E-4</v>
      </c>
      <c r="G477" s="133">
        <v>4.9664762850757402E-4</v>
      </c>
      <c r="H477" s="131">
        <v>13</v>
      </c>
      <c r="I477" s="134">
        <v>1.4884359972521201E-3</v>
      </c>
      <c r="J477" s="132">
        <v>1.49082568807339E-3</v>
      </c>
    </row>
    <row r="478" spans="1:10" s="125" customFormat="1">
      <c r="A478" s="130" t="s">
        <v>1688</v>
      </c>
      <c r="B478" s="131">
        <v>11</v>
      </c>
      <c r="C478" s="132">
        <v>2.33992767496277E-3</v>
      </c>
      <c r="D478" s="133">
        <v>2.3439164713402899E-3</v>
      </c>
      <c r="E478" s="131">
        <v>2</v>
      </c>
      <c r="F478" s="132">
        <v>4.9590875278948698E-4</v>
      </c>
      <c r="G478" s="133">
        <v>4.9664762850757402E-4</v>
      </c>
      <c r="H478" s="131">
        <v>13</v>
      </c>
      <c r="I478" s="134">
        <v>1.4884359972521201E-3</v>
      </c>
      <c r="J478" s="132">
        <v>1.49082568807339E-3</v>
      </c>
    </row>
    <row r="479" spans="1:10" s="125" customFormat="1">
      <c r="A479" s="130" t="s">
        <v>1689</v>
      </c>
      <c r="B479" s="131">
        <v>2</v>
      </c>
      <c r="C479" s="132">
        <v>4.2544139544777699E-4</v>
      </c>
      <c r="D479" s="133">
        <v>4.2616663115278098E-4</v>
      </c>
      <c r="E479" s="131">
        <v>11</v>
      </c>
      <c r="F479" s="132">
        <v>2.7274981403421798E-3</v>
      </c>
      <c r="G479" s="133">
        <v>2.7315619567916602E-3</v>
      </c>
      <c r="H479" s="131">
        <v>13</v>
      </c>
      <c r="I479" s="134">
        <v>1.4884359972521201E-3</v>
      </c>
      <c r="J479" s="132">
        <v>1.49082568807339E-3</v>
      </c>
    </row>
    <row r="480" spans="1:10" s="125" customFormat="1" ht="20.45">
      <c r="A480" s="130" t="s">
        <v>1690</v>
      </c>
      <c r="B480" s="131">
        <v>12</v>
      </c>
      <c r="C480" s="132">
        <v>2.55264837268666E-3</v>
      </c>
      <c r="D480" s="133">
        <v>2.5569997869166802E-3</v>
      </c>
      <c r="E480" s="131">
        <v>1</v>
      </c>
      <c r="F480" s="132">
        <v>2.47954376394743E-4</v>
      </c>
      <c r="G480" s="133">
        <v>2.4832381425378701E-4</v>
      </c>
      <c r="H480" s="131">
        <v>13</v>
      </c>
      <c r="I480" s="134">
        <v>1.4884359972521201E-3</v>
      </c>
      <c r="J480" s="132">
        <v>1.49082568807339E-3</v>
      </c>
    </row>
    <row r="481" spans="1:10" s="125" customFormat="1">
      <c r="A481" s="130" t="s">
        <v>1691</v>
      </c>
      <c r="B481" s="131">
        <v>13</v>
      </c>
      <c r="C481" s="132">
        <v>2.7653690704105499E-3</v>
      </c>
      <c r="D481" s="133">
        <v>2.77008310249307E-3</v>
      </c>
      <c r="E481" s="192">
        <v>0</v>
      </c>
      <c r="F481" s="194">
        <v>0</v>
      </c>
      <c r="G481" s="193">
        <v>0</v>
      </c>
      <c r="H481" s="131">
        <v>13</v>
      </c>
      <c r="I481" s="134">
        <v>1.4884359972521201E-3</v>
      </c>
      <c r="J481" s="132">
        <v>1.49082568807339E-3</v>
      </c>
    </row>
    <row r="482" spans="1:10" s="125" customFormat="1">
      <c r="A482" s="130" t="s">
        <v>1692</v>
      </c>
      <c r="B482" s="131">
        <v>1</v>
      </c>
      <c r="C482" s="132">
        <v>2.1272069772388901E-4</v>
      </c>
      <c r="D482" s="133">
        <v>2.1308331557639E-4</v>
      </c>
      <c r="E482" s="131">
        <v>11</v>
      </c>
      <c r="F482" s="132">
        <v>2.7274981403421798E-3</v>
      </c>
      <c r="G482" s="133">
        <v>2.7315619567916602E-3</v>
      </c>
      <c r="H482" s="131">
        <v>12</v>
      </c>
      <c r="I482" s="134">
        <v>1.3739409205404201E-3</v>
      </c>
      <c r="J482" s="132">
        <v>1.3761467889908301E-3</v>
      </c>
    </row>
    <row r="483" spans="1:10" s="125" customFormat="1" ht="20.45">
      <c r="A483" s="130" t="s">
        <v>1693</v>
      </c>
      <c r="B483" s="131">
        <v>10</v>
      </c>
      <c r="C483" s="132">
        <v>2.12720697723889E-3</v>
      </c>
      <c r="D483" s="133">
        <v>2.1308331557639E-3</v>
      </c>
      <c r="E483" s="131">
        <v>2</v>
      </c>
      <c r="F483" s="132">
        <v>4.9590875278948698E-4</v>
      </c>
      <c r="G483" s="133">
        <v>4.9664762850757402E-4</v>
      </c>
      <c r="H483" s="131">
        <v>12</v>
      </c>
      <c r="I483" s="134">
        <v>1.3739409205404201E-3</v>
      </c>
      <c r="J483" s="132">
        <v>1.3761467889908301E-3</v>
      </c>
    </row>
    <row r="484" spans="1:10" s="125" customFormat="1">
      <c r="A484" s="130" t="s">
        <v>1694</v>
      </c>
      <c r="B484" s="131">
        <v>7</v>
      </c>
      <c r="C484" s="132">
        <v>1.48904488406722E-3</v>
      </c>
      <c r="D484" s="133">
        <v>1.4915832090347299E-3</v>
      </c>
      <c r="E484" s="131">
        <v>5</v>
      </c>
      <c r="F484" s="132">
        <v>1.2397718819737199E-3</v>
      </c>
      <c r="G484" s="133">
        <v>1.24161907126893E-3</v>
      </c>
      <c r="H484" s="131">
        <v>12</v>
      </c>
      <c r="I484" s="134">
        <v>1.3739409205404201E-3</v>
      </c>
      <c r="J484" s="132">
        <v>1.3761467889908301E-3</v>
      </c>
    </row>
    <row r="485" spans="1:10" s="125" customFormat="1" ht="20.45">
      <c r="A485" s="130" t="s">
        <v>1695</v>
      </c>
      <c r="B485" s="131">
        <v>7</v>
      </c>
      <c r="C485" s="132">
        <v>1.48904488406722E-3</v>
      </c>
      <c r="D485" s="133">
        <v>1.4915832090347299E-3</v>
      </c>
      <c r="E485" s="131">
        <v>5</v>
      </c>
      <c r="F485" s="132">
        <v>1.2397718819737199E-3</v>
      </c>
      <c r="G485" s="133">
        <v>1.24161907126893E-3</v>
      </c>
      <c r="H485" s="131">
        <v>12</v>
      </c>
      <c r="I485" s="134">
        <v>1.3739409205404201E-3</v>
      </c>
      <c r="J485" s="132">
        <v>1.3761467889908301E-3</v>
      </c>
    </row>
    <row r="486" spans="1:10" s="125" customFormat="1">
      <c r="A486" s="130" t="s">
        <v>1696</v>
      </c>
      <c r="B486" s="131">
        <v>9</v>
      </c>
      <c r="C486" s="132">
        <v>1.9144862795150001E-3</v>
      </c>
      <c r="D486" s="133">
        <v>1.9177498401875099E-3</v>
      </c>
      <c r="E486" s="131">
        <v>3</v>
      </c>
      <c r="F486" s="132">
        <v>7.4386312918423003E-4</v>
      </c>
      <c r="G486" s="133">
        <v>7.4497144276136097E-4</v>
      </c>
      <c r="H486" s="131">
        <v>12</v>
      </c>
      <c r="I486" s="134">
        <v>1.3739409205404201E-3</v>
      </c>
      <c r="J486" s="132">
        <v>1.3761467889908301E-3</v>
      </c>
    </row>
    <row r="487" spans="1:10" s="125" customFormat="1">
      <c r="A487" s="130" t="s">
        <v>1697</v>
      </c>
      <c r="B487" s="192">
        <v>0</v>
      </c>
      <c r="C487" s="194">
        <v>0</v>
      </c>
      <c r="D487" s="193">
        <v>0</v>
      </c>
      <c r="E487" s="131">
        <v>12</v>
      </c>
      <c r="F487" s="132">
        <v>2.9754525167369201E-3</v>
      </c>
      <c r="G487" s="133">
        <v>2.97988577104544E-3</v>
      </c>
      <c r="H487" s="131">
        <v>12</v>
      </c>
      <c r="I487" s="134">
        <v>1.3739409205404201E-3</v>
      </c>
      <c r="J487" s="132">
        <v>1.3761467889908301E-3</v>
      </c>
    </row>
    <row r="488" spans="1:10" s="125" customFormat="1">
      <c r="A488" s="130" t="s">
        <v>1698</v>
      </c>
      <c r="B488" s="131">
        <v>7</v>
      </c>
      <c r="C488" s="132">
        <v>1.48904488406722E-3</v>
      </c>
      <c r="D488" s="133">
        <v>1.4915832090347299E-3</v>
      </c>
      <c r="E488" s="131">
        <v>4</v>
      </c>
      <c r="F488" s="132">
        <v>9.9181750557897396E-4</v>
      </c>
      <c r="G488" s="133">
        <v>9.9329525701514804E-4</v>
      </c>
      <c r="H488" s="131">
        <v>11</v>
      </c>
      <c r="I488" s="134">
        <v>1.2594458438287201E-3</v>
      </c>
      <c r="J488" s="132">
        <v>1.26146788990826E-3</v>
      </c>
    </row>
    <row r="489" spans="1:10" s="125" customFormat="1" ht="20.45">
      <c r="A489" s="130" t="s">
        <v>1699</v>
      </c>
      <c r="B489" s="131">
        <v>9</v>
      </c>
      <c r="C489" s="132">
        <v>1.9144862795150001E-3</v>
      </c>
      <c r="D489" s="133">
        <v>1.9177498401875099E-3</v>
      </c>
      <c r="E489" s="131">
        <v>2</v>
      </c>
      <c r="F489" s="132">
        <v>4.9590875278948698E-4</v>
      </c>
      <c r="G489" s="133">
        <v>4.9664762850757402E-4</v>
      </c>
      <c r="H489" s="131">
        <v>11</v>
      </c>
      <c r="I489" s="134">
        <v>1.2594458438287201E-3</v>
      </c>
      <c r="J489" s="132">
        <v>1.26146788990826E-3</v>
      </c>
    </row>
    <row r="490" spans="1:10" s="125" customFormat="1" ht="20.45">
      <c r="A490" s="130" t="s">
        <v>1700</v>
      </c>
      <c r="B490" s="131">
        <v>9</v>
      </c>
      <c r="C490" s="132">
        <v>1.9144862795150001E-3</v>
      </c>
      <c r="D490" s="133">
        <v>1.9177498401875099E-3</v>
      </c>
      <c r="E490" s="131">
        <v>2</v>
      </c>
      <c r="F490" s="132">
        <v>4.9590875278948698E-4</v>
      </c>
      <c r="G490" s="133">
        <v>4.9664762850757402E-4</v>
      </c>
      <c r="H490" s="131">
        <v>11</v>
      </c>
      <c r="I490" s="134">
        <v>1.2594458438287201E-3</v>
      </c>
      <c r="J490" s="132">
        <v>1.26146788990826E-3</v>
      </c>
    </row>
    <row r="491" spans="1:10" s="125" customFormat="1">
      <c r="A491" s="130" t="s">
        <v>1701</v>
      </c>
      <c r="B491" s="131">
        <v>9</v>
      </c>
      <c r="C491" s="132">
        <v>1.9144862795150001E-3</v>
      </c>
      <c r="D491" s="133">
        <v>1.9177498401875099E-3</v>
      </c>
      <c r="E491" s="131">
        <v>2</v>
      </c>
      <c r="F491" s="132">
        <v>4.9590875278948698E-4</v>
      </c>
      <c r="G491" s="133">
        <v>4.9664762850757402E-4</v>
      </c>
      <c r="H491" s="131">
        <v>11</v>
      </c>
      <c r="I491" s="134">
        <v>1.2594458438287201E-3</v>
      </c>
      <c r="J491" s="132">
        <v>1.26146788990826E-3</v>
      </c>
    </row>
    <row r="492" spans="1:10" s="125" customFormat="1" ht="20.45">
      <c r="A492" s="130" t="s">
        <v>1702</v>
      </c>
      <c r="B492" s="131">
        <v>6</v>
      </c>
      <c r="C492" s="132">
        <v>1.27632418634333E-3</v>
      </c>
      <c r="D492" s="133">
        <v>1.2784998934583401E-3</v>
      </c>
      <c r="E492" s="131">
        <v>5</v>
      </c>
      <c r="F492" s="132">
        <v>1.2397718819737199E-3</v>
      </c>
      <c r="G492" s="133">
        <v>1.24161907126893E-3</v>
      </c>
      <c r="H492" s="131">
        <v>11</v>
      </c>
      <c r="I492" s="134">
        <v>1.2594458438287201E-3</v>
      </c>
      <c r="J492" s="132">
        <v>1.26146788990826E-3</v>
      </c>
    </row>
    <row r="493" spans="1:10" s="125" customFormat="1">
      <c r="A493" s="130" t="s">
        <v>1703</v>
      </c>
      <c r="B493" s="131">
        <v>8</v>
      </c>
      <c r="C493" s="132">
        <v>1.7017655817911099E-3</v>
      </c>
      <c r="D493" s="133">
        <v>1.70466652461112E-3</v>
      </c>
      <c r="E493" s="131">
        <v>3</v>
      </c>
      <c r="F493" s="132">
        <v>7.4386312918423003E-4</v>
      </c>
      <c r="G493" s="133">
        <v>7.4497144276136097E-4</v>
      </c>
      <c r="H493" s="131">
        <v>11</v>
      </c>
      <c r="I493" s="134">
        <v>1.2594458438287201E-3</v>
      </c>
      <c r="J493" s="132">
        <v>1.26146788990826E-3</v>
      </c>
    </row>
    <row r="494" spans="1:10" s="125" customFormat="1">
      <c r="A494" s="130" t="s">
        <v>1704</v>
      </c>
      <c r="B494" s="131">
        <v>2</v>
      </c>
      <c r="C494" s="132">
        <v>4.2544139544777699E-4</v>
      </c>
      <c r="D494" s="133">
        <v>4.2616663115278098E-4</v>
      </c>
      <c r="E494" s="131">
        <v>8</v>
      </c>
      <c r="F494" s="132">
        <v>1.9836350111579501E-3</v>
      </c>
      <c r="G494" s="133">
        <v>1.9865905140303E-3</v>
      </c>
      <c r="H494" s="131">
        <v>10</v>
      </c>
      <c r="I494" s="134">
        <v>1.1449507671170099E-3</v>
      </c>
      <c r="J494" s="132">
        <v>1.1467889908256901E-3</v>
      </c>
    </row>
    <row r="495" spans="1:10" s="125" customFormat="1">
      <c r="A495" s="130" t="s">
        <v>1705</v>
      </c>
      <c r="B495" s="131">
        <v>7</v>
      </c>
      <c r="C495" s="132">
        <v>1.48904488406722E-3</v>
      </c>
      <c r="D495" s="133">
        <v>1.4915832090347299E-3</v>
      </c>
      <c r="E495" s="131">
        <v>3</v>
      </c>
      <c r="F495" s="132">
        <v>7.4386312918423003E-4</v>
      </c>
      <c r="G495" s="133">
        <v>7.4497144276136097E-4</v>
      </c>
      <c r="H495" s="131">
        <v>10</v>
      </c>
      <c r="I495" s="134">
        <v>1.1449507671170099E-3</v>
      </c>
      <c r="J495" s="132">
        <v>1.1467889908256901E-3</v>
      </c>
    </row>
    <row r="496" spans="1:10" s="125" customFormat="1" ht="20.45">
      <c r="A496" s="130" t="s">
        <v>1706</v>
      </c>
      <c r="B496" s="131">
        <v>7</v>
      </c>
      <c r="C496" s="132">
        <v>1.48904488406722E-3</v>
      </c>
      <c r="D496" s="133">
        <v>1.4915832090347299E-3</v>
      </c>
      <c r="E496" s="131">
        <v>3</v>
      </c>
      <c r="F496" s="132">
        <v>7.4386312918423003E-4</v>
      </c>
      <c r="G496" s="133">
        <v>7.4497144276136097E-4</v>
      </c>
      <c r="H496" s="131">
        <v>10</v>
      </c>
      <c r="I496" s="134">
        <v>1.1449507671170099E-3</v>
      </c>
      <c r="J496" s="132">
        <v>1.1467889908256901E-3</v>
      </c>
    </row>
    <row r="497" spans="1:10" s="125" customFormat="1">
      <c r="A497" s="130" t="s">
        <v>1707</v>
      </c>
      <c r="B497" s="131">
        <v>2</v>
      </c>
      <c r="C497" s="132">
        <v>4.2544139544777699E-4</v>
      </c>
      <c r="D497" s="133">
        <v>4.2616663115278098E-4</v>
      </c>
      <c r="E497" s="131">
        <v>8</v>
      </c>
      <c r="F497" s="132">
        <v>1.9836350111579501E-3</v>
      </c>
      <c r="G497" s="133">
        <v>1.9865905140303E-3</v>
      </c>
      <c r="H497" s="131">
        <v>10</v>
      </c>
      <c r="I497" s="134">
        <v>1.1449507671170099E-3</v>
      </c>
      <c r="J497" s="132">
        <v>1.1467889908256901E-3</v>
      </c>
    </row>
    <row r="498" spans="1:10" s="125" customFormat="1" ht="20.45">
      <c r="A498" s="130" t="s">
        <v>1708</v>
      </c>
      <c r="B498" s="131">
        <v>8</v>
      </c>
      <c r="C498" s="132">
        <v>1.7017655817911099E-3</v>
      </c>
      <c r="D498" s="133">
        <v>1.70466652461112E-3</v>
      </c>
      <c r="E498" s="131">
        <v>2</v>
      </c>
      <c r="F498" s="132">
        <v>4.9590875278948698E-4</v>
      </c>
      <c r="G498" s="133">
        <v>4.9664762850757402E-4</v>
      </c>
      <c r="H498" s="131">
        <v>10</v>
      </c>
      <c r="I498" s="134">
        <v>1.1449507671170099E-3</v>
      </c>
      <c r="J498" s="132">
        <v>1.1467889908256901E-3</v>
      </c>
    </row>
    <row r="499" spans="1:10" s="125" customFormat="1" ht="20.45">
      <c r="A499" s="130" t="s">
        <v>1709</v>
      </c>
      <c r="B499" s="131">
        <v>8</v>
      </c>
      <c r="C499" s="132">
        <v>1.7017655817911099E-3</v>
      </c>
      <c r="D499" s="133">
        <v>1.70466652461112E-3</v>
      </c>
      <c r="E499" s="131">
        <v>2</v>
      </c>
      <c r="F499" s="132">
        <v>4.9590875278948698E-4</v>
      </c>
      <c r="G499" s="133">
        <v>4.9664762850757402E-4</v>
      </c>
      <c r="H499" s="131">
        <v>10</v>
      </c>
      <c r="I499" s="134">
        <v>1.1449507671170099E-3</v>
      </c>
      <c r="J499" s="132">
        <v>1.1467889908256901E-3</v>
      </c>
    </row>
    <row r="500" spans="1:10" s="125" customFormat="1">
      <c r="A500" s="130" t="s">
        <v>1710</v>
      </c>
      <c r="B500" s="131">
        <v>7</v>
      </c>
      <c r="C500" s="132">
        <v>1.48904488406722E-3</v>
      </c>
      <c r="D500" s="133">
        <v>1.4915832090347299E-3</v>
      </c>
      <c r="E500" s="131">
        <v>3</v>
      </c>
      <c r="F500" s="132">
        <v>7.4386312918423003E-4</v>
      </c>
      <c r="G500" s="133">
        <v>7.4497144276136097E-4</v>
      </c>
      <c r="H500" s="131">
        <v>10</v>
      </c>
      <c r="I500" s="134">
        <v>1.1449507671170099E-3</v>
      </c>
      <c r="J500" s="132">
        <v>1.1467889908256901E-3</v>
      </c>
    </row>
    <row r="501" spans="1:10" s="125" customFormat="1">
      <c r="A501" s="130" t="s">
        <v>1711</v>
      </c>
      <c r="B501" s="131">
        <v>8</v>
      </c>
      <c r="C501" s="132">
        <v>1.7017655817911099E-3</v>
      </c>
      <c r="D501" s="133">
        <v>1.70466652461112E-3</v>
      </c>
      <c r="E501" s="131">
        <v>1</v>
      </c>
      <c r="F501" s="132">
        <v>2.47954376394743E-4</v>
      </c>
      <c r="G501" s="133">
        <v>2.4832381425378701E-4</v>
      </c>
      <c r="H501" s="131">
        <v>9</v>
      </c>
      <c r="I501" s="134">
        <v>1.03045569040531E-3</v>
      </c>
      <c r="J501" s="132">
        <v>1.03211009174312E-3</v>
      </c>
    </row>
    <row r="502" spans="1:10" s="125" customFormat="1">
      <c r="A502" s="130" t="s">
        <v>1712</v>
      </c>
      <c r="B502" s="131">
        <v>7</v>
      </c>
      <c r="C502" s="132">
        <v>1.48904488406722E-3</v>
      </c>
      <c r="D502" s="133">
        <v>1.4915832090347299E-3</v>
      </c>
      <c r="E502" s="131">
        <v>2</v>
      </c>
      <c r="F502" s="132">
        <v>4.9590875278948698E-4</v>
      </c>
      <c r="G502" s="133">
        <v>4.9664762850757402E-4</v>
      </c>
      <c r="H502" s="131">
        <v>9</v>
      </c>
      <c r="I502" s="134">
        <v>1.03045569040531E-3</v>
      </c>
      <c r="J502" s="132">
        <v>1.03211009174312E-3</v>
      </c>
    </row>
    <row r="503" spans="1:10" s="125" customFormat="1">
      <c r="A503" s="130" t="s">
        <v>1713</v>
      </c>
      <c r="B503" s="131">
        <v>8</v>
      </c>
      <c r="C503" s="132">
        <v>1.7017655817911099E-3</v>
      </c>
      <c r="D503" s="133">
        <v>1.70466652461112E-3</v>
      </c>
      <c r="E503" s="131">
        <v>1</v>
      </c>
      <c r="F503" s="132">
        <v>2.47954376394743E-4</v>
      </c>
      <c r="G503" s="133">
        <v>2.4832381425378701E-4</v>
      </c>
      <c r="H503" s="131">
        <v>9</v>
      </c>
      <c r="I503" s="134">
        <v>1.03045569040531E-3</v>
      </c>
      <c r="J503" s="132">
        <v>1.03211009174312E-3</v>
      </c>
    </row>
    <row r="504" spans="1:10" s="125" customFormat="1">
      <c r="A504" s="130" t="s">
        <v>1714</v>
      </c>
      <c r="B504" s="131">
        <v>5</v>
      </c>
      <c r="C504" s="132">
        <v>1.06360348861944E-3</v>
      </c>
      <c r="D504" s="133">
        <v>1.06541657788195E-3</v>
      </c>
      <c r="E504" s="131">
        <v>4</v>
      </c>
      <c r="F504" s="132">
        <v>9.9181750557897396E-4</v>
      </c>
      <c r="G504" s="133">
        <v>9.9329525701514804E-4</v>
      </c>
      <c r="H504" s="131">
        <v>9</v>
      </c>
      <c r="I504" s="134">
        <v>1.03045569040531E-3</v>
      </c>
      <c r="J504" s="132">
        <v>1.03211009174312E-3</v>
      </c>
    </row>
    <row r="505" spans="1:10" s="125" customFormat="1" ht="20.45">
      <c r="A505" s="130" t="s">
        <v>1715</v>
      </c>
      <c r="B505" s="131">
        <v>1</v>
      </c>
      <c r="C505" s="132">
        <v>2.1272069772388901E-4</v>
      </c>
      <c r="D505" s="133">
        <v>2.1308331557639E-4</v>
      </c>
      <c r="E505" s="131">
        <v>8</v>
      </c>
      <c r="F505" s="132">
        <v>1.9836350111579501E-3</v>
      </c>
      <c r="G505" s="133">
        <v>1.9865905140303E-3</v>
      </c>
      <c r="H505" s="131">
        <v>9</v>
      </c>
      <c r="I505" s="134">
        <v>1.03045569040531E-3</v>
      </c>
      <c r="J505" s="132">
        <v>1.03211009174312E-3</v>
      </c>
    </row>
    <row r="506" spans="1:10" s="125" customFormat="1" ht="20.45">
      <c r="A506" s="130" t="s">
        <v>1716</v>
      </c>
      <c r="B506" s="131">
        <v>8</v>
      </c>
      <c r="C506" s="132">
        <v>1.7017655817911099E-3</v>
      </c>
      <c r="D506" s="133">
        <v>1.70466652461112E-3</v>
      </c>
      <c r="E506" s="131">
        <v>1</v>
      </c>
      <c r="F506" s="132">
        <v>2.47954376394743E-4</v>
      </c>
      <c r="G506" s="133">
        <v>2.4832381425378701E-4</v>
      </c>
      <c r="H506" s="131">
        <v>9</v>
      </c>
      <c r="I506" s="134">
        <v>1.03045569040531E-3</v>
      </c>
      <c r="J506" s="132">
        <v>1.03211009174312E-3</v>
      </c>
    </row>
    <row r="507" spans="1:10" s="125" customFormat="1">
      <c r="A507" s="130" t="s">
        <v>1717</v>
      </c>
      <c r="B507" s="131">
        <v>2</v>
      </c>
      <c r="C507" s="132">
        <v>4.2544139544777699E-4</v>
      </c>
      <c r="D507" s="133">
        <v>4.2616663115278098E-4</v>
      </c>
      <c r="E507" s="131">
        <v>7</v>
      </c>
      <c r="F507" s="132">
        <v>1.7356806347632E-3</v>
      </c>
      <c r="G507" s="133">
        <v>1.73826669977651E-3</v>
      </c>
      <c r="H507" s="131">
        <v>9</v>
      </c>
      <c r="I507" s="134">
        <v>1.03045569040531E-3</v>
      </c>
      <c r="J507" s="132">
        <v>1.03211009174312E-3</v>
      </c>
    </row>
    <row r="508" spans="1:10" s="125" customFormat="1">
      <c r="A508" s="130" t="s">
        <v>1718</v>
      </c>
      <c r="B508" s="131">
        <v>3</v>
      </c>
      <c r="C508" s="132">
        <v>6.3816209317166597E-4</v>
      </c>
      <c r="D508" s="133">
        <v>6.3924994672917102E-4</v>
      </c>
      <c r="E508" s="131">
        <v>6</v>
      </c>
      <c r="F508" s="132">
        <v>1.4877262583684601E-3</v>
      </c>
      <c r="G508" s="133">
        <v>1.48994288552272E-3</v>
      </c>
      <c r="H508" s="131">
        <v>9</v>
      </c>
      <c r="I508" s="134">
        <v>1.03045569040531E-3</v>
      </c>
      <c r="J508" s="132">
        <v>1.03211009174312E-3</v>
      </c>
    </row>
    <row r="509" spans="1:10" s="125" customFormat="1">
      <c r="A509" s="130" t="s">
        <v>1719</v>
      </c>
      <c r="B509" s="131">
        <v>8</v>
      </c>
      <c r="C509" s="132">
        <v>1.7017655817911099E-3</v>
      </c>
      <c r="D509" s="133">
        <v>1.70466652461112E-3</v>
      </c>
      <c r="E509" s="131">
        <v>1</v>
      </c>
      <c r="F509" s="132">
        <v>2.47954376394743E-4</v>
      </c>
      <c r="G509" s="133">
        <v>2.4832381425378701E-4</v>
      </c>
      <c r="H509" s="131">
        <v>9</v>
      </c>
      <c r="I509" s="134">
        <v>1.03045569040531E-3</v>
      </c>
      <c r="J509" s="132">
        <v>1.03211009174312E-3</v>
      </c>
    </row>
    <row r="510" spans="1:10" s="125" customFormat="1" ht="20.45">
      <c r="A510" s="130" t="s">
        <v>1720</v>
      </c>
      <c r="B510" s="131">
        <v>9</v>
      </c>
      <c r="C510" s="132">
        <v>1.9144862795150001E-3</v>
      </c>
      <c r="D510" s="133">
        <v>1.9177498401875099E-3</v>
      </c>
      <c r="E510" s="192">
        <v>0</v>
      </c>
      <c r="F510" s="194">
        <v>0</v>
      </c>
      <c r="G510" s="193">
        <v>0</v>
      </c>
      <c r="H510" s="131">
        <v>9</v>
      </c>
      <c r="I510" s="134">
        <v>1.03045569040531E-3</v>
      </c>
      <c r="J510" s="132">
        <v>1.03211009174312E-3</v>
      </c>
    </row>
    <row r="511" spans="1:10" s="125" customFormat="1" ht="20.45">
      <c r="A511" s="130" t="s">
        <v>1721</v>
      </c>
      <c r="B511" s="131">
        <v>8</v>
      </c>
      <c r="C511" s="132">
        <v>1.7017655817911099E-3</v>
      </c>
      <c r="D511" s="133">
        <v>1.70466652461112E-3</v>
      </c>
      <c r="E511" s="131">
        <v>1</v>
      </c>
      <c r="F511" s="132">
        <v>2.47954376394743E-4</v>
      </c>
      <c r="G511" s="133">
        <v>2.4832381425378701E-4</v>
      </c>
      <c r="H511" s="131">
        <v>9</v>
      </c>
      <c r="I511" s="134">
        <v>1.03045569040531E-3</v>
      </c>
      <c r="J511" s="132">
        <v>1.03211009174312E-3</v>
      </c>
    </row>
    <row r="512" spans="1:10" s="125" customFormat="1">
      <c r="A512" s="130" t="s">
        <v>1722</v>
      </c>
      <c r="B512" s="131">
        <v>7</v>
      </c>
      <c r="C512" s="132">
        <v>1.48904488406722E-3</v>
      </c>
      <c r="D512" s="133">
        <v>1.4915832090347299E-3</v>
      </c>
      <c r="E512" s="131">
        <v>2</v>
      </c>
      <c r="F512" s="132">
        <v>4.9590875278948698E-4</v>
      </c>
      <c r="G512" s="133">
        <v>4.9664762850757402E-4</v>
      </c>
      <c r="H512" s="131">
        <v>9</v>
      </c>
      <c r="I512" s="134">
        <v>1.03045569040531E-3</v>
      </c>
      <c r="J512" s="132">
        <v>1.03211009174312E-3</v>
      </c>
    </row>
    <row r="513" spans="1:10" s="125" customFormat="1">
      <c r="A513" s="130" t="s">
        <v>1723</v>
      </c>
      <c r="B513" s="192">
        <v>0</v>
      </c>
      <c r="C513" s="194">
        <v>0</v>
      </c>
      <c r="D513" s="193">
        <v>0</v>
      </c>
      <c r="E513" s="131">
        <v>9</v>
      </c>
      <c r="F513" s="132">
        <v>2.23158938755269E-3</v>
      </c>
      <c r="G513" s="133">
        <v>2.2349143282840802E-3</v>
      </c>
      <c r="H513" s="131">
        <v>9</v>
      </c>
      <c r="I513" s="134">
        <v>1.03045569040531E-3</v>
      </c>
      <c r="J513" s="132">
        <v>1.03211009174312E-3</v>
      </c>
    </row>
    <row r="514" spans="1:10" s="125" customFormat="1" ht="20.45">
      <c r="A514" s="130" t="s">
        <v>1724</v>
      </c>
      <c r="B514" s="131">
        <v>6</v>
      </c>
      <c r="C514" s="132">
        <v>1.27632418634333E-3</v>
      </c>
      <c r="D514" s="133">
        <v>1.2784998934583401E-3</v>
      </c>
      <c r="E514" s="131">
        <v>2</v>
      </c>
      <c r="F514" s="132">
        <v>4.9590875278948698E-4</v>
      </c>
      <c r="G514" s="133">
        <v>4.9664762850757402E-4</v>
      </c>
      <c r="H514" s="131">
        <v>8</v>
      </c>
      <c r="I514" s="134">
        <v>9.1596061369361096E-4</v>
      </c>
      <c r="J514" s="132">
        <v>9.1743119266055105E-4</v>
      </c>
    </row>
    <row r="515" spans="1:10" s="125" customFormat="1">
      <c r="A515" s="130" t="s">
        <v>1725</v>
      </c>
      <c r="B515" s="131">
        <v>7</v>
      </c>
      <c r="C515" s="132">
        <v>1.48904488406722E-3</v>
      </c>
      <c r="D515" s="133">
        <v>1.4915832090347299E-3</v>
      </c>
      <c r="E515" s="131">
        <v>1</v>
      </c>
      <c r="F515" s="132">
        <v>2.47954376394743E-4</v>
      </c>
      <c r="G515" s="133">
        <v>2.4832381425378701E-4</v>
      </c>
      <c r="H515" s="131">
        <v>8</v>
      </c>
      <c r="I515" s="134">
        <v>9.1596061369361096E-4</v>
      </c>
      <c r="J515" s="132">
        <v>9.1743119266055105E-4</v>
      </c>
    </row>
    <row r="516" spans="1:10" s="125" customFormat="1" ht="20.45">
      <c r="A516" s="130" t="s">
        <v>1726</v>
      </c>
      <c r="B516" s="131">
        <v>4</v>
      </c>
      <c r="C516" s="132">
        <v>8.5088279089555398E-4</v>
      </c>
      <c r="D516" s="133">
        <v>8.5233326230556099E-4</v>
      </c>
      <c r="E516" s="131">
        <v>4</v>
      </c>
      <c r="F516" s="132">
        <v>9.9181750557897396E-4</v>
      </c>
      <c r="G516" s="133">
        <v>9.9329525701514804E-4</v>
      </c>
      <c r="H516" s="131">
        <v>8</v>
      </c>
      <c r="I516" s="134">
        <v>9.1596061369361096E-4</v>
      </c>
      <c r="J516" s="132">
        <v>9.1743119266055105E-4</v>
      </c>
    </row>
    <row r="517" spans="1:10" s="125" customFormat="1">
      <c r="A517" s="130" t="s">
        <v>1727</v>
      </c>
      <c r="B517" s="131">
        <v>2</v>
      </c>
      <c r="C517" s="132">
        <v>4.2544139544777699E-4</v>
      </c>
      <c r="D517" s="133">
        <v>4.2616663115278098E-4</v>
      </c>
      <c r="E517" s="131">
        <v>6</v>
      </c>
      <c r="F517" s="132">
        <v>1.4877262583684601E-3</v>
      </c>
      <c r="G517" s="133">
        <v>1.48994288552272E-3</v>
      </c>
      <c r="H517" s="131">
        <v>8</v>
      </c>
      <c r="I517" s="134">
        <v>9.1596061369361096E-4</v>
      </c>
      <c r="J517" s="132">
        <v>9.1743119266055105E-4</v>
      </c>
    </row>
    <row r="518" spans="1:10" s="125" customFormat="1" ht="20.45">
      <c r="A518" s="130" t="s">
        <v>1728</v>
      </c>
      <c r="B518" s="131">
        <v>5</v>
      </c>
      <c r="C518" s="132">
        <v>1.06360348861944E-3</v>
      </c>
      <c r="D518" s="133">
        <v>1.06541657788195E-3</v>
      </c>
      <c r="E518" s="131">
        <v>3</v>
      </c>
      <c r="F518" s="132">
        <v>7.4386312918423003E-4</v>
      </c>
      <c r="G518" s="133">
        <v>7.4497144276136097E-4</v>
      </c>
      <c r="H518" s="131">
        <v>8</v>
      </c>
      <c r="I518" s="134">
        <v>9.1596061369361096E-4</v>
      </c>
      <c r="J518" s="132">
        <v>9.1743119266055105E-4</v>
      </c>
    </row>
    <row r="519" spans="1:10" s="125" customFormat="1" ht="20.45">
      <c r="A519" s="130" t="s">
        <v>1729</v>
      </c>
      <c r="B519" s="131">
        <v>4</v>
      </c>
      <c r="C519" s="132">
        <v>8.5088279089555398E-4</v>
      </c>
      <c r="D519" s="133">
        <v>8.5233326230556099E-4</v>
      </c>
      <c r="E519" s="131">
        <v>4</v>
      </c>
      <c r="F519" s="132">
        <v>9.9181750557897396E-4</v>
      </c>
      <c r="G519" s="133">
        <v>9.9329525701514804E-4</v>
      </c>
      <c r="H519" s="131">
        <v>8</v>
      </c>
      <c r="I519" s="134">
        <v>9.1596061369361096E-4</v>
      </c>
      <c r="J519" s="132">
        <v>9.1743119266055105E-4</v>
      </c>
    </row>
    <row r="520" spans="1:10" s="125" customFormat="1">
      <c r="A520" s="130" t="s">
        <v>1730</v>
      </c>
      <c r="B520" s="131">
        <v>5</v>
      </c>
      <c r="C520" s="132">
        <v>1.06360348861944E-3</v>
      </c>
      <c r="D520" s="133">
        <v>1.06541657788195E-3</v>
      </c>
      <c r="E520" s="131">
        <v>3</v>
      </c>
      <c r="F520" s="132">
        <v>7.4386312918423003E-4</v>
      </c>
      <c r="G520" s="133">
        <v>7.4497144276136097E-4</v>
      </c>
      <c r="H520" s="131">
        <v>8</v>
      </c>
      <c r="I520" s="134">
        <v>9.1596061369361096E-4</v>
      </c>
      <c r="J520" s="132">
        <v>9.1743119266055105E-4</v>
      </c>
    </row>
    <row r="521" spans="1:10" s="125" customFormat="1">
      <c r="A521" s="130" t="s">
        <v>1731</v>
      </c>
      <c r="B521" s="131">
        <v>3</v>
      </c>
      <c r="C521" s="132">
        <v>6.3816209317166597E-4</v>
      </c>
      <c r="D521" s="133">
        <v>6.3924994672917102E-4</v>
      </c>
      <c r="E521" s="131">
        <v>5</v>
      </c>
      <c r="F521" s="132">
        <v>1.2397718819737199E-3</v>
      </c>
      <c r="G521" s="133">
        <v>1.24161907126893E-3</v>
      </c>
      <c r="H521" s="131">
        <v>8</v>
      </c>
      <c r="I521" s="134">
        <v>9.1596061369361096E-4</v>
      </c>
      <c r="J521" s="132">
        <v>9.1743119266055105E-4</v>
      </c>
    </row>
    <row r="522" spans="1:10" s="125" customFormat="1">
      <c r="A522" s="130" t="s">
        <v>1732</v>
      </c>
      <c r="B522" s="131">
        <v>4</v>
      </c>
      <c r="C522" s="132">
        <v>8.5088279089555398E-4</v>
      </c>
      <c r="D522" s="133">
        <v>8.5233326230556099E-4</v>
      </c>
      <c r="E522" s="131">
        <v>3</v>
      </c>
      <c r="F522" s="132">
        <v>7.4386312918423003E-4</v>
      </c>
      <c r="G522" s="133">
        <v>7.4497144276136097E-4</v>
      </c>
      <c r="H522" s="131">
        <v>7</v>
      </c>
      <c r="I522" s="134">
        <v>8.0146553698191001E-4</v>
      </c>
      <c r="J522" s="132">
        <v>8.0275229357798202E-4</v>
      </c>
    </row>
    <row r="523" spans="1:10" s="125" customFormat="1" ht="20.45">
      <c r="A523" s="130" t="s">
        <v>1733</v>
      </c>
      <c r="B523" s="131">
        <v>5</v>
      </c>
      <c r="C523" s="132">
        <v>1.06360348861944E-3</v>
      </c>
      <c r="D523" s="133">
        <v>1.06541657788195E-3</v>
      </c>
      <c r="E523" s="131">
        <v>2</v>
      </c>
      <c r="F523" s="132">
        <v>4.9590875278948698E-4</v>
      </c>
      <c r="G523" s="133">
        <v>4.9664762850757402E-4</v>
      </c>
      <c r="H523" s="131">
        <v>7</v>
      </c>
      <c r="I523" s="134">
        <v>8.0146553698191001E-4</v>
      </c>
      <c r="J523" s="132">
        <v>8.0275229357798202E-4</v>
      </c>
    </row>
    <row r="524" spans="1:10" s="125" customFormat="1" ht="20.45">
      <c r="A524" s="130" t="s">
        <v>1734</v>
      </c>
      <c r="B524" s="131">
        <v>4</v>
      </c>
      <c r="C524" s="132">
        <v>8.5088279089555398E-4</v>
      </c>
      <c r="D524" s="133">
        <v>8.5233326230556099E-4</v>
      </c>
      <c r="E524" s="131">
        <v>3</v>
      </c>
      <c r="F524" s="132">
        <v>7.4386312918423003E-4</v>
      </c>
      <c r="G524" s="133">
        <v>7.4497144276136097E-4</v>
      </c>
      <c r="H524" s="131">
        <v>7</v>
      </c>
      <c r="I524" s="134">
        <v>8.0146553698191001E-4</v>
      </c>
      <c r="J524" s="132">
        <v>8.0275229357798202E-4</v>
      </c>
    </row>
    <row r="525" spans="1:10" s="125" customFormat="1" ht="20.45">
      <c r="A525" s="130" t="s">
        <v>1735</v>
      </c>
      <c r="B525" s="131">
        <v>1</v>
      </c>
      <c r="C525" s="132">
        <v>2.1272069772388901E-4</v>
      </c>
      <c r="D525" s="133">
        <v>2.1308331557639E-4</v>
      </c>
      <c r="E525" s="131">
        <v>6</v>
      </c>
      <c r="F525" s="132">
        <v>1.4877262583684601E-3</v>
      </c>
      <c r="G525" s="133">
        <v>1.48994288552272E-3</v>
      </c>
      <c r="H525" s="131">
        <v>7</v>
      </c>
      <c r="I525" s="134">
        <v>8.0146553698191001E-4</v>
      </c>
      <c r="J525" s="132">
        <v>8.0275229357798202E-4</v>
      </c>
    </row>
    <row r="526" spans="1:10" s="125" customFormat="1" ht="20.45">
      <c r="A526" s="130" t="s">
        <v>1736</v>
      </c>
      <c r="B526" s="192">
        <v>0</v>
      </c>
      <c r="C526" s="194">
        <v>0</v>
      </c>
      <c r="D526" s="193">
        <v>0</v>
      </c>
      <c r="E526" s="131">
        <v>7</v>
      </c>
      <c r="F526" s="132">
        <v>1.7356806347632E-3</v>
      </c>
      <c r="G526" s="133">
        <v>1.73826669977651E-3</v>
      </c>
      <c r="H526" s="131">
        <v>7</v>
      </c>
      <c r="I526" s="134">
        <v>8.0146553698191001E-4</v>
      </c>
      <c r="J526" s="132">
        <v>8.0275229357798202E-4</v>
      </c>
    </row>
    <row r="527" spans="1:10" s="125" customFormat="1" ht="20.45">
      <c r="A527" s="130" t="s">
        <v>1737</v>
      </c>
      <c r="B527" s="131">
        <v>5</v>
      </c>
      <c r="C527" s="132">
        <v>1.06360348861944E-3</v>
      </c>
      <c r="D527" s="133">
        <v>1.06541657788195E-3</v>
      </c>
      <c r="E527" s="131">
        <v>2</v>
      </c>
      <c r="F527" s="132">
        <v>4.9590875278948698E-4</v>
      </c>
      <c r="G527" s="133">
        <v>4.9664762850757402E-4</v>
      </c>
      <c r="H527" s="131">
        <v>7</v>
      </c>
      <c r="I527" s="134">
        <v>8.0146553698191001E-4</v>
      </c>
      <c r="J527" s="132">
        <v>8.0275229357798202E-4</v>
      </c>
    </row>
    <row r="528" spans="1:10" s="125" customFormat="1" ht="20.45">
      <c r="A528" s="130" t="s">
        <v>1738</v>
      </c>
      <c r="B528" s="131">
        <v>7</v>
      </c>
      <c r="C528" s="132">
        <v>1.48904488406722E-3</v>
      </c>
      <c r="D528" s="133">
        <v>1.4915832090347299E-3</v>
      </c>
      <c r="E528" s="192">
        <v>0</v>
      </c>
      <c r="F528" s="194">
        <v>0</v>
      </c>
      <c r="G528" s="193">
        <v>0</v>
      </c>
      <c r="H528" s="131">
        <v>7</v>
      </c>
      <c r="I528" s="134">
        <v>8.0146553698191001E-4</v>
      </c>
      <c r="J528" s="132">
        <v>8.0275229357798202E-4</v>
      </c>
    </row>
    <row r="529" spans="1:10" s="125" customFormat="1" ht="20.45">
      <c r="A529" s="130" t="s">
        <v>1739</v>
      </c>
      <c r="B529" s="131">
        <v>7</v>
      </c>
      <c r="C529" s="132">
        <v>1.48904488406722E-3</v>
      </c>
      <c r="D529" s="133">
        <v>1.4915832090347299E-3</v>
      </c>
      <c r="E529" s="192">
        <v>0</v>
      </c>
      <c r="F529" s="194">
        <v>0</v>
      </c>
      <c r="G529" s="193">
        <v>0</v>
      </c>
      <c r="H529" s="131">
        <v>7</v>
      </c>
      <c r="I529" s="134">
        <v>8.0146553698191001E-4</v>
      </c>
      <c r="J529" s="132">
        <v>8.0275229357798202E-4</v>
      </c>
    </row>
    <row r="530" spans="1:10" s="125" customFormat="1" ht="20.45">
      <c r="A530" s="130" t="s">
        <v>1740</v>
      </c>
      <c r="B530" s="131">
        <v>1</v>
      </c>
      <c r="C530" s="132">
        <v>2.1272069772388901E-4</v>
      </c>
      <c r="D530" s="133">
        <v>2.1308331557639E-4</v>
      </c>
      <c r="E530" s="131">
        <v>6</v>
      </c>
      <c r="F530" s="132">
        <v>1.4877262583684601E-3</v>
      </c>
      <c r="G530" s="133">
        <v>1.48994288552272E-3</v>
      </c>
      <c r="H530" s="131">
        <v>7</v>
      </c>
      <c r="I530" s="134">
        <v>8.0146553698191001E-4</v>
      </c>
      <c r="J530" s="132">
        <v>8.0275229357798202E-4</v>
      </c>
    </row>
    <row r="531" spans="1:10" s="125" customFormat="1" ht="20.45">
      <c r="A531" s="130" t="s">
        <v>1741</v>
      </c>
      <c r="B531" s="131">
        <v>1</v>
      </c>
      <c r="C531" s="132">
        <v>2.1272069772388901E-4</v>
      </c>
      <c r="D531" s="133">
        <v>2.1308331557639E-4</v>
      </c>
      <c r="E531" s="131">
        <v>6</v>
      </c>
      <c r="F531" s="132">
        <v>1.4877262583684601E-3</v>
      </c>
      <c r="G531" s="133">
        <v>1.48994288552272E-3</v>
      </c>
      <c r="H531" s="131">
        <v>7</v>
      </c>
      <c r="I531" s="134">
        <v>8.0146553698191001E-4</v>
      </c>
      <c r="J531" s="132">
        <v>8.0275229357798202E-4</v>
      </c>
    </row>
    <row r="532" spans="1:10" s="125" customFormat="1" ht="20.45">
      <c r="A532" s="130" t="s">
        <v>1742</v>
      </c>
      <c r="B532" s="131">
        <v>1</v>
      </c>
      <c r="C532" s="132">
        <v>2.1272069772388901E-4</v>
      </c>
      <c r="D532" s="133">
        <v>2.1308331557639E-4</v>
      </c>
      <c r="E532" s="131">
        <v>6</v>
      </c>
      <c r="F532" s="132">
        <v>1.4877262583684601E-3</v>
      </c>
      <c r="G532" s="133">
        <v>1.48994288552272E-3</v>
      </c>
      <c r="H532" s="131">
        <v>7</v>
      </c>
      <c r="I532" s="134">
        <v>8.0146553698191001E-4</v>
      </c>
      <c r="J532" s="132">
        <v>8.0275229357798202E-4</v>
      </c>
    </row>
    <row r="533" spans="1:10" s="125" customFormat="1">
      <c r="A533" s="130" t="s">
        <v>1743</v>
      </c>
      <c r="B533" s="131">
        <v>4</v>
      </c>
      <c r="C533" s="132">
        <v>8.5088279089555398E-4</v>
      </c>
      <c r="D533" s="133">
        <v>8.5233326230556099E-4</v>
      </c>
      <c r="E533" s="131">
        <v>3</v>
      </c>
      <c r="F533" s="132">
        <v>7.4386312918423003E-4</v>
      </c>
      <c r="G533" s="133">
        <v>7.4497144276136097E-4</v>
      </c>
      <c r="H533" s="131">
        <v>7</v>
      </c>
      <c r="I533" s="134">
        <v>8.0146553698191001E-4</v>
      </c>
      <c r="J533" s="132">
        <v>8.0275229357798202E-4</v>
      </c>
    </row>
    <row r="534" spans="1:10" s="125" customFormat="1">
      <c r="A534" s="130" t="s">
        <v>1744</v>
      </c>
      <c r="B534" s="131">
        <v>1</v>
      </c>
      <c r="C534" s="132">
        <v>2.1272069772388901E-4</v>
      </c>
      <c r="D534" s="133">
        <v>2.1308331557639E-4</v>
      </c>
      <c r="E534" s="131">
        <v>6</v>
      </c>
      <c r="F534" s="132">
        <v>1.4877262583684601E-3</v>
      </c>
      <c r="G534" s="133">
        <v>1.48994288552272E-3</v>
      </c>
      <c r="H534" s="131">
        <v>7</v>
      </c>
      <c r="I534" s="134">
        <v>8.0146553698191001E-4</v>
      </c>
      <c r="J534" s="132">
        <v>8.0275229357798202E-4</v>
      </c>
    </row>
    <row r="535" spans="1:10" s="125" customFormat="1">
      <c r="A535" s="130" t="s">
        <v>1745</v>
      </c>
      <c r="B535" s="131">
        <v>2</v>
      </c>
      <c r="C535" s="132">
        <v>4.2544139544777699E-4</v>
      </c>
      <c r="D535" s="133">
        <v>4.2616663115278098E-4</v>
      </c>
      <c r="E535" s="131">
        <v>4</v>
      </c>
      <c r="F535" s="132">
        <v>9.9181750557897396E-4</v>
      </c>
      <c r="G535" s="133">
        <v>9.9329525701514804E-4</v>
      </c>
      <c r="H535" s="131">
        <v>6</v>
      </c>
      <c r="I535" s="134">
        <v>6.8697046027020798E-4</v>
      </c>
      <c r="J535" s="132">
        <v>6.8807339449541299E-4</v>
      </c>
    </row>
    <row r="536" spans="1:10" s="125" customFormat="1">
      <c r="A536" s="130" t="s">
        <v>1746</v>
      </c>
      <c r="B536" s="192">
        <v>0</v>
      </c>
      <c r="C536" s="194">
        <v>0</v>
      </c>
      <c r="D536" s="193">
        <v>0</v>
      </c>
      <c r="E536" s="131">
        <v>6</v>
      </c>
      <c r="F536" s="132">
        <v>1.4877262583684601E-3</v>
      </c>
      <c r="G536" s="133">
        <v>1.48994288552272E-3</v>
      </c>
      <c r="H536" s="131">
        <v>6</v>
      </c>
      <c r="I536" s="134">
        <v>6.8697046027020798E-4</v>
      </c>
      <c r="J536" s="132">
        <v>6.8807339449541299E-4</v>
      </c>
    </row>
    <row r="537" spans="1:10" s="125" customFormat="1" ht="20.45">
      <c r="A537" s="130" t="s">
        <v>1747</v>
      </c>
      <c r="B537" s="131">
        <v>2</v>
      </c>
      <c r="C537" s="132">
        <v>4.2544139544777699E-4</v>
      </c>
      <c r="D537" s="133">
        <v>4.2616663115278098E-4</v>
      </c>
      <c r="E537" s="131">
        <v>4</v>
      </c>
      <c r="F537" s="132">
        <v>9.9181750557897396E-4</v>
      </c>
      <c r="G537" s="133">
        <v>9.9329525701514804E-4</v>
      </c>
      <c r="H537" s="131">
        <v>6</v>
      </c>
      <c r="I537" s="134">
        <v>6.8697046027020798E-4</v>
      </c>
      <c r="J537" s="132">
        <v>6.8807339449541299E-4</v>
      </c>
    </row>
    <row r="538" spans="1:10" s="125" customFormat="1" ht="20.45">
      <c r="A538" s="130" t="s">
        <v>1748</v>
      </c>
      <c r="B538" s="131">
        <v>4</v>
      </c>
      <c r="C538" s="132">
        <v>8.5088279089555398E-4</v>
      </c>
      <c r="D538" s="133">
        <v>8.5233326230556099E-4</v>
      </c>
      <c r="E538" s="131">
        <v>2</v>
      </c>
      <c r="F538" s="132">
        <v>4.9590875278948698E-4</v>
      </c>
      <c r="G538" s="133">
        <v>4.9664762850757402E-4</v>
      </c>
      <c r="H538" s="131">
        <v>6</v>
      </c>
      <c r="I538" s="134">
        <v>6.8697046027020798E-4</v>
      </c>
      <c r="J538" s="132">
        <v>6.8807339449541299E-4</v>
      </c>
    </row>
    <row r="539" spans="1:10" s="125" customFormat="1">
      <c r="A539" s="130" t="s">
        <v>1749</v>
      </c>
      <c r="B539" s="131">
        <v>6</v>
      </c>
      <c r="C539" s="132">
        <v>1.27632418634333E-3</v>
      </c>
      <c r="D539" s="133">
        <v>1.2784998934583401E-3</v>
      </c>
      <c r="E539" s="192">
        <v>0</v>
      </c>
      <c r="F539" s="194">
        <v>0</v>
      </c>
      <c r="G539" s="193">
        <v>0</v>
      </c>
      <c r="H539" s="131">
        <v>6</v>
      </c>
      <c r="I539" s="134">
        <v>6.8697046027020798E-4</v>
      </c>
      <c r="J539" s="132">
        <v>6.8807339449541299E-4</v>
      </c>
    </row>
    <row r="540" spans="1:10" s="125" customFormat="1" ht="20.45">
      <c r="A540" s="130" t="s">
        <v>1750</v>
      </c>
      <c r="B540" s="131">
        <v>6</v>
      </c>
      <c r="C540" s="132">
        <v>1.27632418634333E-3</v>
      </c>
      <c r="D540" s="133">
        <v>1.2784998934583401E-3</v>
      </c>
      <c r="E540" s="192">
        <v>0</v>
      </c>
      <c r="F540" s="194">
        <v>0</v>
      </c>
      <c r="G540" s="193">
        <v>0</v>
      </c>
      <c r="H540" s="131">
        <v>6</v>
      </c>
      <c r="I540" s="134">
        <v>6.8697046027020798E-4</v>
      </c>
      <c r="J540" s="132">
        <v>6.8807339449541299E-4</v>
      </c>
    </row>
    <row r="541" spans="1:10" s="125" customFormat="1">
      <c r="A541" s="130" t="s">
        <v>1751</v>
      </c>
      <c r="B541" s="131">
        <v>1</v>
      </c>
      <c r="C541" s="132">
        <v>2.1272069772388901E-4</v>
      </c>
      <c r="D541" s="133">
        <v>2.1308331557639E-4</v>
      </c>
      <c r="E541" s="131">
        <v>5</v>
      </c>
      <c r="F541" s="132">
        <v>1.2397718819737199E-3</v>
      </c>
      <c r="G541" s="133">
        <v>1.24161907126893E-3</v>
      </c>
      <c r="H541" s="131">
        <v>6</v>
      </c>
      <c r="I541" s="134">
        <v>6.8697046027020798E-4</v>
      </c>
      <c r="J541" s="132">
        <v>6.8807339449541299E-4</v>
      </c>
    </row>
    <row r="542" spans="1:10" s="125" customFormat="1">
      <c r="A542" s="130" t="s">
        <v>1752</v>
      </c>
      <c r="B542" s="131">
        <v>4</v>
      </c>
      <c r="C542" s="132">
        <v>8.5088279089555398E-4</v>
      </c>
      <c r="D542" s="133">
        <v>8.5233326230556099E-4</v>
      </c>
      <c r="E542" s="131">
        <v>2</v>
      </c>
      <c r="F542" s="132">
        <v>4.9590875278948698E-4</v>
      </c>
      <c r="G542" s="133">
        <v>4.9664762850757402E-4</v>
      </c>
      <c r="H542" s="131">
        <v>6</v>
      </c>
      <c r="I542" s="134">
        <v>6.8697046027020798E-4</v>
      </c>
      <c r="J542" s="132">
        <v>6.8807339449541299E-4</v>
      </c>
    </row>
    <row r="543" spans="1:10" s="125" customFormat="1">
      <c r="A543" s="130" t="s">
        <v>1753</v>
      </c>
      <c r="B543" s="131">
        <v>5</v>
      </c>
      <c r="C543" s="132">
        <v>1.06360348861944E-3</v>
      </c>
      <c r="D543" s="133">
        <v>1.06541657788195E-3</v>
      </c>
      <c r="E543" s="192">
        <v>0</v>
      </c>
      <c r="F543" s="194">
        <v>0</v>
      </c>
      <c r="G543" s="193">
        <v>0</v>
      </c>
      <c r="H543" s="131">
        <v>5</v>
      </c>
      <c r="I543" s="134">
        <v>5.7247538355850703E-4</v>
      </c>
      <c r="J543" s="132">
        <v>5.7339449541284396E-4</v>
      </c>
    </row>
    <row r="544" spans="1:10" s="125" customFormat="1" ht="20.45">
      <c r="A544" s="130" t="s">
        <v>1754</v>
      </c>
      <c r="B544" s="131">
        <v>4</v>
      </c>
      <c r="C544" s="132">
        <v>8.5088279089555398E-4</v>
      </c>
      <c r="D544" s="133">
        <v>8.5233326230556099E-4</v>
      </c>
      <c r="E544" s="131">
        <v>1</v>
      </c>
      <c r="F544" s="132">
        <v>2.47954376394743E-4</v>
      </c>
      <c r="G544" s="133">
        <v>2.4832381425378701E-4</v>
      </c>
      <c r="H544" s="131">
        <v>5</v>
      </c>
      <c r="I544" s="134">
        <v>5.7247538355850703E-4</v>
      </c>
      <c r="J544" s="132">
        <v>5.7339449541284396E-4</v>
      </c>
    </row>
    <row r="545" spans="1:10" s="125" customFormat="1" ht="20.45">
      <c r="A545" s="130" t="s">
        <v>1755</v>
      </c>
      <c r="B545" s="192">
        <v>0</v>
      </c>
      <c r="C545" s="194">
        <v>0</v>
      </c>
      <c r="D545" s="193">
        <v>0</v>
      </c>
      <c r="E545" s="131">
        <v>5</v>
      </c>
      <c r="F545" s="132">
        <v>1.2397718819737199E-3</v>
      </c>
      <c r="G545" s="133">
        <v>1.24161907126893E-3</v>
      </c>
      <c r="H545" s="131">
        <v>5</v>
      </c>
      <c r="I545" s="134">
        <v>5.7247538355850703E-4</v>
      </c>
      <c r="J545" s="132">
        <v>5.7339449541284396E-4</v>
      </c>
    </row>
    <row r="546" spans="1:10" s="125" customFormat="1" ht="20.45">
      <c r="A546" s="130" t="s">
        <v>1756</v>
      </c>
      <c r="B546" s="131">
        <v>1</v>
      </c>
      <c r="C546" s="132">
        <v>2.1272069772388901E-4</v>
      </c>
      <c r="D546" s="133">
        <v>2.1308331557639E-4</v>
      </c>
      <c r="E546" s="131">
        <v>4</v>
      </c>
      <c r="F546" s="132">
        <v>9.9181750557897396E-4</v>
      </c>
      <c r="G546" s="133">
        <v>9.9329525701514804E-4</v>
      </c>
      <c r="H546" s="131">
        <v>5</v>
      </c>
      <c r="I546" s="134">
        <v>5.7247538355850703E-4</v>
      </c>
      <c r="J546" s="132">
        <v>5.7339449541284396E-4</v>
      </c>
    </row>
    <row r="547" spans="1:10" s="125" customFormat="1" ht="20.45">
      <c r="A547" s="130" t="s">
        <v>1757</v>
      </c>
      <c r="B547" s="192">
        <v>0</v>
      </c>
      <c r="C547" s="194">
        <v>0</v>
      </c>
      <c r="D547" s="193">
        <v>0</v>
      </c>
      <c r="E547" s="131">
        <v>5</v>
      </c>
      <c r="F547" s="132">
        <v>1.2397718819737199E-3</v>
      </c>
      <c r="G547" s="133">
        <v>1.24161907126893E-3</v>
      </c>
      <c r="H547" s="131">
        <v>5</v>
      </c>
      <c r="I547" s="134">
        <v>5.7247538355850703E-4</v>
      </c>
      <c r="J547" s="132">
        <v>5.7339449541284396E-4</v>
      </c>
    </row>
    <row r="548" spans="1:10" s="125" customFormat="1">
      <c r="A548" s="130" t="s">
        <v>1758</v>
      </c>
      <c r="B548" s="131">
        <v>3</v>
      </c>
      <c r="C548" s="132">
        <v>6.3816209317166597E-4</v>
      </c>
      <c r="D548" s="133">
        <v>6.3924994672917102E-4</v>
      </c>
      <c r="E548" s="131">
        <v>2</v>
      </c>
      <c r="F548" s="132">
        <v>4.9590875278948698E-4</v>
      </c>
      <c r="G548" s="133">
        <v>4.9664762850757402E-4</v>
      </c>
      <c r="H548" s="131">
        <v>5</v>
      </c>
      <c r="I548" s="134">
        <v>5.7247538355850703E-4</v>
      </c>
      <c r="J548" s="132">
        <v>5.7339449541284396E-4</v>
      </c>
    </row>
    <row r="549" spans="1:10" s="125" customFormat="1">
      <c r="A549" s="130" t="s">
        <v>1759</v>
      </c>
      <c r="B549" s="131">
        <v>2</v>
      </c>
      <c r="C549" s="132">
        <v>4.2544139544777699E-4</v>
      </c>
      <c r="D549" s="133">
        <v>4.2616663115278098E-4</v>
      </c>
      <c r="E549" s="131">
        <v>3</v>
      </c>
      <c r="F549" s="132">
        <v>7.4386312918423003E-4</v>
      </c>
      <c r="G549" s="133">
        <v>7.4497144276136097E-4</v>
      </c>
      <c r="H549" s="131">
        <v>5</v>
      </c>
      <c r="I549" s="134">
        <v>5.7247538355850703E-4</v>
      </c>
      <c r="J549" s="132">
        <v>5.7339449541284396E-4</v>
      </c>
    </row>
    <row r="550" spans="1:10" s="125" customFormat="1" ht="20.45">
      <c r="A550" s="130" t="s">
        <v>1760</v>
      </c>
      <c r="B550" s="131">
        <v>3</v>
      </c>
      <c r="C550" s="132">
        <v>6.3816209317166597E-4</v>
      </c>
      <c r="D550" s="133">
        <v>6.3924994672917102E-4</v>
      </c>
      <c r="E550" s="131">
        <v>2</v>
      </c>
      <c r="F550" s="132">
        <v>4.9590875278948698E-4</v>
      </c>
      <c r="G550" s="133">
        <v>4.9664762850757402E-4</v>
      </c>
      <c r="H550" s="131">
        <v>5</v>
      </c>
      <c r="I550" s="134">
        <v>5.7247538355850703E-4</v>
      </c>
      <c r="J550" s="132">
        <v>5.7339449541284396E-4</v>
      </c>
    </row>
    <row r="551" spans="1:10" s="125" customFormat="1">
      <c r="A551" s="130" t="s">
        <v>1761</v>
      </c>
      <c r="B551" s="131">
        <v>5</v>
      </c>
      <c r="C551" s="132">
        <v>1.06360348861944E-3</v>
      </c>
      <c r="D551" s="133">
        <v>1.06541657788195E-3</v>
      </c>
      <c r="E551" s="192">
        <v>0</v>
      </c>
      <c r="F551" s="194">
        <v>0</v>
      </c>
      <c r="G551" s="193">
        <v>0</v>
      </c>
      <c r="H551" s="131">
        <v>5</v>
      </c>
      <c r="I551" s="134">
        <v>5.7247538355850703E-4</v>
      </c>
      <c r="J551" s="132">
        <v>5.7339449541284396E-4</v>
      </c>
    </row>
    <row r="552" spans="1:10" s="125" customFormat="1">
      <c r="A552" s="130" t="s">
        <v>1762</v>
      </c>
      <c r="B552" s="131">
        <v>1</v>
      </c>
      <c r="C552" s="132">
        <v>2.1272069772388901E-4</v>
      </c>
      <c r="D552" s="133">
        <v>2.1308331557639E-4</v>
      </c>
      <c r="E552" s="131">
        <v>4</v>
      </c>
      <c r="F552" s="132">
        <v>9.9181750557897396E-4</v>
      </c>
      <c r="G552" s="133">
        <v>9.9329525701514804E-4</v>
      </c>
      <c r="H552" s="131">
        <v>5</v>
      </c>
      <c r="I552" s="134">
        <v>5.7247538355850703E-4</v>
      </c>
      <c r="J552" s="132">
        <v>5.7339449541284396E-4</v>
      </c>
    </row>
    <row r="553" spans="1:10" s="125" customFormat="1">
      <c r="A553" s="130" t="s">
        <v>1763</v>
      </c>
      <c r="B553" s="131">
        <v>3</v>
      </c>
      <c r="C553" s="132">
        <v>6.3816209317166597E-4</v>
      </c>
      <c r="D553" s="133">
        <v>6.3924994672917102E-4</v>
      </c>
      <c r="E553" s="131">
        <v>1</v>
      </c>
      <c r="F553" s="132">
        <v>2.47954376394743E-4</v>
      </c>
      <c r="G553" s="133">
        <v>2.4832381425378701E-4</v>
      </c>
      <c r="H553" s="131">
        <v>4</v>
      </c>
      <c r="I553" s="134">
        <v>4.5798030684680602E-4</v>
      </c>
      <c r="J553" s="132">
        <v>4.5871559633027498E-4</v>
      </c>
    </row>
    <row r="554" spans="1:10" s="125" customFormat="1">
      <c r="A554" s="130" t="s">
        <v>1764</v>
      </c>
      <c r="B554" s="131">
        <v>3</v>
      </c>
      <c r="C554" s="132">
        <v>6.3816209317166597E-4</v>
      </c>
      <c r="D554" s="133">
        <v>6.3924994672917102E-4</v>
      </c>
      <c r="E554" s="131">
        <v>1</v>
      </c>
      <c r="F554" s="132">
        <v>2.47954376394743E-4</v>
      </c>
      <c r="G554" s="133">
        <v>2.4832381425378701E-4</v>
      </c>
      <c r="H554" s="131">
        <v>4</v>
      </c>
      <c r="I554" s="134">
        <v>4.5798030684680602E-4</v>
      </c>
      <c r="J554" s="132">
        <v>4.5871559633027498E-4</v>
      </c>
    </row>
    <row r="555" spans="1:10" s="125" customFormat="1">
      <c r="A555" s="130" t="s">
        <v>1765</v>
      </c>
      <c r="B555" s="131">
        <v>2</v>
      </c>
      <c r="C555" s="132">
        <v>4.2544139544777699E-4</v>
      </c>
      <c r="D555" s="133">
        <v>4.2616663115278098E-4</v>
      </c>
      <c r="E555" s="131">
        <v>2</v>
      </c>
      <c r="F555" s="132">
        <v>4.9590875278948698E-4</v>
      </c>
      <c r="G555" s="133">
        <v>4.9664762850757402E-4</v>
      </c>
      <c r="H555" s="131">
        <v>4</v>
      </c>
      <c r="I555" s="134">
        <v>4.5798030684680602E-4</v>
      </c>
      <c r="J555" s="132">
        <v>4.5871559633027498E-4</v>
      </c>
    </row>
    <row r="556" spans="1:10" s="125" customFormat="1">
      <c r="A556" s="130" t="s">
        <v>1766</v>
      </c>
      <c r="B556" s="131">
        <v>3</v>
      </c>
      <c r="C556" s="132">
        <v>6.3816209317166597E-4</v>
      </c>
      <c r="D556" s="133">
        <v>6.3924994672917102E-4</v>
      </c>
      <c r="E556" s="131">
        <v>1</v>
      </c>
      <c r="F556" s="132">
        <v>2.47954376394743E-4</v>
      </c>
      <c r="G556" s="133">
        <v>2.4832381425378701E-4</v>
      </c>
      <c r="H556" s="131">
        <v>4</v>
      </c>
      <c r="I556" s="134">
        <v>4.5798030684680602E-4</v>
      </c>
      <c r="J556" s="132">
        <v>4.5871559633027498E-4</v>
      </c>
    </row>
    <row r="557" spans="1:10" s="125" customFormat="1">
      <c r="A557" s="130" t="s">
        <v>1767</v>
      </c>
      <c r="B557" s="131">
        <v>1</v>
      </c>
      <c r="C557" s="132">
        <v>2.1272069772388901E-4</v>
      </c>
      <c r="D557" s="133">
        <v>2.1308331557639E-4</v>
      </c>
      <c r="E557" s="131">
        <v>3</v>
      </c>
      <c r="F557" s="132">
        <v>7.4386312918423003E-4</v>
      </c>
      <c r="G557" s="133">
        <v>7.4497144276136097E-4</v>
      </c>
      <c r="H557" s="131">
        <v>4</v>
      </c>
      <c r="I557" s="134">
        <v>4.5798030684680602E-4</v>
      </c>
      <c r="J557" s="132">
        <v>4.5871559633027498E-4</v>
      </c>
    </row>
    <row r="558" spans="1:10" s="125" customFormat="1" ht="20.45">
      <c r="A558" s="130" t="s">
        <v>1768</v>
      </c>
      <c r="B558" s="131">
        <v>1</v>
      </c>
      <c r="C558" s="132">
        <v>2.1272069772388901E-4</v>
      </c>
      <c r="D558" s="133">
        <v>2.1308331557639E-4</v>
      </c>
      <c r="E558" s="131">
        <v>3</v>
      </c>
      <c r="F558" s="132">
        <v>7.4386312918423003E-4</v>
      </c>
      <c r="G558" s="133">
        <v>7.4497144276136097E-4</v>
      </c>
      <c r="H558" s="131">
        <v>4</v>
      </c>
      <c r="I558" s="134">
        <v>4.5798030684680602E-4</v>
      </c>
      <c r="J558" s="132">
        <v>4.5871559633027498E-4</v>
      </c>
    </row>
    <row r="559" spans="1:10" s="125" customFormat="1" ht="20.45">
      <c r="A559" s="130" t="s">
        <v>1769</v>
      </c>
      <c r="B559" s="131">
        <v>3</v>
      </c>
      <c r="C559" s="132">
        <v>6.3816209317166597E-4</v>
      </c>
      <c r="D559" s="133">
        <v>6.3924994672917102E-4</v>
      </c>
      <c r="E559" s="131">
        <v>1</v>
      </c>
      <c r="F559" s="132">
        <v>2.47954376394743E-4</v>
      </c>
      <c r="G559" s="133">
        <v>2.4832381425378701E-4</v>
      </c>
      <c r="H559" s="131">
        <v>4</v>
      </c>
      <c r="I559" s="134">
        <v>4.5798030684680602E-4</v>
      </c>
      <c r="J559" s="132">
        <v>4.5871559633027498E-4</v>
      </c>
    </row>
    <row r="560" spans="1:10" s="125" customFormat="1" ht="20.45">
      <c r="A560" s="130" t="s">
        <v>1770</v>
      </c>
      <c r="B560" s="192">
        <v>0</v>
      </c>
      <c r="C560" s="194">
        <v>0</v>
      </c>
      <c r="D560" s="193">
        <v>0</v>
      </c>
      <c r="E560" s="131">
        <v>4</v>
      </c>
      <c r="F560" s="132">
        <v>9.9181750557897396E-4</v>
      </c>
      <c r="G560" s="133">
        <v>9.9329525701514804E-4</v>
      </c>
      <c r="H560" s="131">
        <v>4</v>
      </c>
      <c r="I560" s="134">
        <v>4.5798030684680602E-4</v>
      </c>
      <c r="J560" s="132">
        <v>4.5871559633027498E-4</v>
      </c>
    </row>
    <row r="561" spans="1:10" s="125" customFormat="1">
      <c r="A561" s="130" t="s">
        <v>1771</v>
      </c>
      <c r="B561" s="131">
        <v>4</v>
      </c>
      <c r="C561" s="132">
        <v>8.5088279089555398E-4</v>
      </c>
      <c r="D561" s="133">
        <v>8.5233326230556099E-4</v>
      </c>
      <c r="E561" s="192">
        <v>0</v>
      </c>
      <c r="F561" s="194">
        <v>0</v>
      </c>
      <c r="G561" s="193">
        <v>0</v>
      </c>
      <c r="H561" s="131">
        <v>4</v>
      </c>
      <c r="I561" s="134">
        <v>4.5798030684680602E-4</v>
      </c>
      <c r="J561" s="132">
        <v>4.5871559633027498E-4</v>
      </c>
    </row>
    <row r="562" spans="1:10" s="125" customFormat="1" ht="20.45">
      <c r="A562" s="130" t="s">
        <v>1772</v>
      </c>
      <c r="B562" s="131">
        <v>2</v>
      </c>
      <c r="C562" s="132">
        <v>4.2544139544777699E-4</v>
      </c>
      <c r="D562" s="133">
        <v>4.2616663115278098E-4</v>
      </c>
      <c r="E562" s="131">
        <v>2</v>
      </c>
      <c r="F562" s="132">
        <v>4.9590875278948698E-4</v>
      </c>
      <c r="G562" s="133">
        <v>4.9664762850757402E-4</v>
      </c>
      <c r="H562" s="131">
        <v>4</v>
      </c>
      <c r="I562" s="134">
        <v>4.5798030684680602E-4</v>
      </c>
      <c r="J562" s="132">
        <v>4.5871559633027498E-4</v>
      </c>
    </row>
    <row r="563" spans="1:10" s="125" customFormat="1" ht="20.45">
      <c r="A563" s="130" t="s">
        <v>1773</v>
      </c>
      <c r="B563" s="131">
        <v>1</v>
      </c>
      <c r="C563" s="132">
        <v>2.1272069772388901E-4</v>
      </c>
      <c r="D563" s="133">
        <v>2.1308331557639E-4</v>
      </c>
      <c r="E563" s="131">
        <v>3</v>
      </c>
      <c r="F563" s="132">
        <v>7.4386312918423003E-4</v>
      </c>
      <c r="G563" s="133">
        <v>7.4497144276136097E-4</v>
      </c>
      <c r="H563" s="131">
        <v>4</v>
      </c>
      <c r="I563" s="134">
        <v>4.5798030684680602E-4</v>
      </c>
      <c r="J563" s="132">
        <v>4.5871559633027498E-4</v>
      </c>
    </row>
    <row r="564" spans="1:10" s="125" customFormat="1" ht="20.45">
      <c r="A564" s="130" t="s">
        <v>1774</v>
      </c>
      <c r="B564" s="131">
        <v>3</v>
      </c>
      <c r="C564" s="132">
        <v>6.3816209317166597E-4</v>
      </c>
      <c r="D564" s="133">
        <v>6.3924994672917102E-4</v>
      </c>
      <c r="E564" s="131">
        <v>1</v>
      </c>
      <c r="F564" s="132">
        <v>2.47954376394743E-4</v>
      </c>
      <c r="G564" s="133">
        <v>2.4832381425378701E-4</v>
      </c>
      <c r="H564" s="131">
        <v>4</v>
      </c>
      <c r="I564" s="134">
        <v>4.5798030684680602E-4</v>
      </c>
      <c r="J564" s="132">
        <v>4.5871559633027498E-4</v>
      </c>
    </row>
    <row r="565" spans="1:10" s="125" customFormat="1" ht="20.45">
      <c r="A565" s="130" t="s">
        <v>1775</v>
      </c>
      <c r="B565" s="131">
        <v>4</v>
      </c>
      <c r="C565" s="132">
        <v>8.5088279089555398E-4</v>
      </c>
      <c r="D565" s="133">
        <v>8.5233326230556099E-4</v>
      </c>
      <c r="E565" s="192">
        <v>0</v>
      </c>
      <c r="F565" s="194">
        <v>0</v>
      </c>
      <c r="G565" s="193">
        <v>0</v>
      </c>
      <c r="H565" s="131">
        <v>4</v>
      </c>
      <c r="I565" s="134">
        <v>4.5798030684680602E-4</v>
      </c>
      <c r="J565" s="132">
        <v>4.5871559633027498E-4</v>
      </c>
    </row>
    <row r="566" spans="1:10" s="125" customFormat="1">
      <c r="A566" s="130" t="s">
        <v>1776</v>
      </c>
      <c r="B566" s="131">
        <v>3</v>
      </c>
      <c r="C566" s="132">
        <v>6.3816209317166597E-4</v>
      </c>
      <c r="D566" s="133">
        <v>6.3924994672917102E-4</v>
      </c>
      <c r="E566" s="131">
        <v>1</v>
      </c>
      <c r="F566" s="132">
        <v>2.47954376394743E-4</v>
      </c>
      <c r="G566" s="133">
        <v>2.4832381425378701E-4</v>
      </c>
      <c r="H566" s="131">
        <v>4</v>
      </c>
      <c r="I566" s="134">
        <v>4.5798030684680602E-4</v>
      </c>
      <c r="J566" s="132">
        <v>4.5871559633027498E-4</v>
      </c>
    </row>
    <row r="567" spans="1:10" s="125" customFormat="1" ht="20.45">
      <c r="A567" s="130" t="s">
        <v>1777</v>
      </c>
      <c r="B567" s="131">
        <v>4</v>
      </c>
      <c r="C567" s="132">
        <v>8.5088279089555398E-4</v>
      </c>
      <c r="D567" s="133">
        <v>8.5233326230556099E-4</v>
      </c>
      <c r="E567" s="192">
        <v>0</v>
      </c>
      <c r="F567" s="194">
        <v>0</v>
      </c>
      <c r="G567" s="193">
        <v>0</v>
      </c>
      <c r="H567" s="131">
        <v>4</v>
      </c>
      <c r="I567" s="134">
        <v>4.5798030684680602E-4</v>
      </c>
      <c r="J567" s="132">
        <v>4.5871559633027498E-4</v>
      </c>
    </row>
    <row r="568" spans="1:10" s="125" customFormat="1" ht="20.45">
      <c r="A568" s="130" t="s">
        <v>1778</v>
      </c>
      <c r="B568" s="131">
        <v>4</v>
      </c>
      <c r="C568" s="132">
        <v>8.5088279089555398E-4</v>
      </c>
      <c r="D568" s="133">
        <v>8.5233326230556099E-4</v>
      </c>
      <c r="E568" s="192">
        <v>0</v>
      </c>
      <c r="F568" s="194">
        <v>0</v>
      </c>
      <c r="G568" s="193">
        <v>0</v>
      </c>
      <c r="H568" s="131">
        <v>4</v>
      </c>
      <c r="I568" s="134">
        <v>4.5798030684680602E-4</v>
      </c>
      <c r="J568" s="132">
        <v>4.5871559633027498E-4</v>
      </c>
    </row>
    <row r="569" spans="1:10" s="125" customFormat="1" ht="20.45">
      <c r="A569" s="130" t="s">
        <v>1779</v>
      </c>
      <c r="B569" s="192">
        <v>0</v>
      </c>
      <c r="C569" s="194">
        <v>0</v>
      </c>
      <c r="D569" s="193">
        <v>0</v>
      </c>
      <c r="E569" s="131">
        <v>4</v>
      </c>
      <c r="F569" s="132">
        <v>9.9181750557897396E-4</v>
      </c>
      <c r="G569" s="133">
        <v>9.9329525701514804E-4</v>
      </c>
      <c r="H569" s="131">
        <v>4</v>
      </c>
      <c r="I569" s="134">
        <v>4.5798030684680602E-4</v>
      </c>
      <c r="J569" s="132">
        <v>4.5871559633027498E-4</v>
      </c>
    </row>
    <row r="570" spans="1:10" s="125" customFormat="1">
      <c r="A570" s="130" t="s">
        <v>1780</v>
      </c>
      <c r="B570" s="131">
        <v>3</v>
      </c>
      <c r="C570" s="132">
        <v>6.3816209317166597E-4</v>
      </c>
      <c r="D570" s="133">
        <v>6.3924994672917102E-4</v>
      </c>
      <c r="E570" s="131">
        <v>1</v>
      </c>
      <c r="F570" s="132">
        <v>2.47954376394743E-4</v>
      </c>
      <c r="G570" s="133">
        <v>2.4832381425378701E-4</v>
      </c>
      <c r="H570" s="131">
        <v>4</v>
      </c>
      <c r="I570" s="134">
        <v>4.5798030684680602E-4</v>
      </c>
      <c r="J570" s="132">
        <v>4.5871559633027498E-4</v>
      </c>
    </row>
    <row r="571" spans="1:10" s="125" customFormat="1">
      <c r="A571" s="130" t="s">
        <v>1781</v>
      </c>
      <c r="B571" s="131">
        <v>3</v>
      </c>
      <c r="C571" s="132">
        <v>6.3816209317166597E-4</v>
      </c>
      <c r="D571" s="133">
        <v>6.3924994672917102E-4</v>
      </c>
      <c r="E571" s="131">
        <v>1</v>
      </c>
      <c r="F571" s="132">
        <v>2.47954376394743E-4</v>
      </c>
      <c r="G571" s="133">
        <v>2.4832381425378701E-4</v>
      </c>
      <c r="H571" s="131">
        <v>4</v>
      </c>
      <c r="I571" s="134">
        <v>4.5798030684680602E-4</v>
      </c>
      <c r="J571" s="132">
        <v>4.5871559633027498E-4</v>
      </c>
    </row>
    <row r="572" spans="1:10" s="125" customFormat="1">
      <c r="A572" s="130" t="s">
        <v>1782</v>
      </c>
      <c r="B572" s="131">
        <v>3</v>
      </c>
      <c r="C572" s="132">
        <v>6.3816209317166597E-4</v>
      </c>
      <c r="D572" s="133">
        <v>6.3924994672917102E-4</v>
      </c>
      <c r="E572" s="131">
        <v>1</v>
      </c>
      <c r="F572" s="132">
        <v>2.47954376394743E-4</v>
      </c>
      <c r="G572" s="133">
        <v>2.4832381425378701E-4</v>
      </c>
      <c r="H572" s="131">
        <v>4</v>
      </c>
      <c r="I572" s="134">
        <v>4.5798030684680602E-4</v>
      </c>
      <c r="J572" s="132">
        <v>4.5871559633027498E-4</v>
      </c>
    </row>
    <row r="573" spans="1:10" s="125" customFormat="1" ht="20.45">
      <c r="A573" s="130" t="s">
        <v>1783</v>
      </c>
      <c r="B573" s="131">
        <v>3</v>
      </c>
      <c r="C573" s="132">
        <v>6.3816209317166597E-4</v>
      </c>
      <c r="D573" s="133">
        <v>6.3924994672917102E-4</v>
      </c>
      <c r="E573" s="192">
        <v>0</v>
      </c>
      <c r="F573" s="194">
        <v>0</v>
      </c>
      <c r="G573" s="193">
        <v>0</v>
      </c>
      <c r="H573" s="131">
        <v>3</v>
      </c>
      <c r="I573" s="134">
        <v>3.4348523013510399E-4</v>
      </c>
      <c r="J573" s="132">
        <v>3.4403669724770601E-4</v>
      </c>
    </row>
    <row r="574" spans="1:10" s="125" customFormat="1" ht="20.45">
      <c r="A574" s="130" t="s">
        <v>1784</v>
      </c>
      <c r="B574" s="131">
        <v>1</v>
      </c>
      <c r="C574" s="132">
        <v>2.1272069772388901E-4</v>
      </c>
      <c r="D574" s="133">
        <v>2.1308331557639E-4</v>
      </c>
      <c r="E574" s="131">
        <v>2</v>
      </c>
      <c r="F574" s="132">
        <v>4.9590875278948698E-4</v>
      </c>
      <c r="G574" s="133">
        <v>4.9664762850757402E-4</v>
      </c>
      <c r="H574" s="131">
        <v>3</v>
      </c>
      <c r="I574" s="134">
        <v>3.4348523013510399E-4</v>
      </c>
      <c r="J574" s="132">
        <v>3.4403669724770601E-4</v>
      </c>
    </row>
    <row r="575" spans="1:10" s="125" customFormat="1" ht="20.45">
      <c r="A575" s="130" t="s">
        <v>1785</v>
      </c>
      <c r="B575" s="131">
        <v>3</v>
      </c>
      <c r="C575" s="132">
        <v>6.3816209317166597E-4</v>
      </c>
      <c r="D575" s="133">
        <v>6.3924994672917102E-4</v>
      </c>
      <c r="E575" s="192">
        <v>0</v>
      </c>
      <c r="F575" s="194">
        <v>0</v>
      </c>
      <c r="G575" s="193">
        <v>0</v>
      </c>
      <c r="H575" s="131">
        <v>3</v>
      </c>
      <c r="I575" s="134">
        <v>3.4348523013510399E-4</v>
      </c>
      <c r="J575" s="132">
        <v>3.4403669724770601E-4</v>
      </c>
    </row>
    <row r="576" spans="1:10" s="125" customFormat="1" ht="20.45">
      <c r="A576" s="130" t="s">
        <v>1786</v>
      </c>
      <c r="B576" s="131">
        <v>1</v>
      </c>
      <c r="C576" s="132">
        <v>2.1272069772388901E-4</v>
      </c>
      <c r="D576" s="133">
        <v>2.1308331557639E-4</v>
      </c>
      <c r="E576" s="131">
        <v>2</v>
      </c>
      <c r="F576" s="132">
        <v>4.9590875278948698E-4</v>
      </c>
      <c r="G576" s="133">
        <v>4.9664762850757402E-4</v>
      </c>
      <c r="H576" s="131">
        <v>3</v>
      </c>
      <c r="I576" s="134">
        <v>3.4348523013510399E-4</v>
      </c>
      <c r="J576" s="132">
        <v>3.4403669724770601E-4</v>
      </c>
    </row>
    <row r="577" spans="1:10" s="125" customFormat="1">
      <c r="A577" s="130" t="s">
        <v>1787</v>
      </c>
      <c r="B577" s="131">
        <v>3</v>
      </c>
      <c r="C577" s="132">
        <v>6.3816209317166597E-4</v>
      </c>
      <c r="D577" s="133">
        <v>6.3924994672917102E-4</v>
      </c>
      <c r="E577" s="192">
        <v>0</v>
      </c>
      <c r="F577" s="194">
        <v>0</v>
      </c>
      <c r="G577" s="193">
        <v>0</v>
      </c>
      <c r="H577" s="131">
        <v>3</v>
      </c>
      <c r="I577" s="134">
        <v>3.4348523013510399E-4</v>
      </c>
      <c r="J577" s="132">
        <v>3.4403669724770601E-4</v>
      </c>
    </row>
    <row r="578" spans="1:10" s="125" customFormat="1">
      <c r="A578" s="130" t="s">
        <v>1788</v>
      </c>
      <c r="B578" s="131">
        <v>2</v>
      </c>
      <c r="C578" s="132">
        <v>4.2544139544777699E-4</v>
      </c>
      <c r="D578" s="133">
        <v>4.2616663115278098E-4</v>
      </c>
      <c r="E578" s="131">
        <v>1</v>
      </c>
      <c r="F578" s="132">
        <v>2.47954376394743E-4</v>
      </c>
      <c r="G578" s="133">
        <v>2.4832381425378701E-4</v>
      </c>
      <c r="H578" s="131">
        <v>3</v>
      </c>
      <c r="I578" s="134">
        <v>3.4348523013510399E-4</v>
      </c>
      <c r="J578" s="132">
        <v>3.4403669724770601E-4</v>
      </c>
    </row>
    <row r="579" spans="1:10" s="125" customFormat="1">
      <c r="A579" s="130" t="s">
        <v>1789</v>
      </c>
      <c r="B579" s="131">
        <v>2</v>
      </c>
      <c r="C579" s="132">
        <v>4.2544139544777699E-4</v>
      </c>
      <c r="D579" s="133">
        <v>4.2616663115278098E-4</v>
      </c>
      <c r="E579" s="131">
        <v>1</v>
      </c>
      <c r="F579" s="132">
        <v>2.47954376394743E-4</v>
      </c>
      <c r="G579" s="133">
        <v>2.4832381425378701E-4</v>
      </c>
      <c r="H579" s="131">
        <v>3</v>
      </c>
      <c r="I579" s="134">
        <v>3.4348523013510399E-4</v>
      </c>
      <c r="J579" s="132">
        <v>3.4403669724770601E-4</v>
      </c>
    </row>
    <row r="580" spans="1:10" s="125" customFormat="1">
      <c r="A580" s="130" t="s">
        <v>1790</v>
      </c>
      <c r="B580" s="131">
        <v>2</v>
      </c>
      <c r="C580" s="132">
        <v>4.2544139544777699E-4</v>
      </c>
      <c r="D580" s="133">
        <v>4.2616663115278098E-4</v>
      </c>
      <c r="E580" s="131">
        <v>1</v>
      </c>
      <c r="F580" s="132">
        <v>2.47954376394743E-4</v>
      </c>
      <c r="G580" s="133">
        <v>2.4832381425378701E-4</v>
      </c>
      <c r="H580" s="131">
        <v>3</v>
      </c>
      <c r="I580" s="134">
        <v>3.4348523013510399E-4</v>
      </c>
      <c r="J580" s="132">
        <v>3.4403669724770601E-4</v>
      </c>
    </row>
    <row r="581" spans="1:10" s="125" customFormat="1" ht="20.45">
      <c r="A581" s="130" t="s">
        <v>1791</v>
      </c>
      <c r="B581" s="192">
        <v>0</v>
      </c>
      <c r="C581" s="194">
        <v>0</v>
      </c>
      <c r="D581" s="193">
        <v>0</v>
      </c>
      <c r="E581" s="131">
        <v>3</v>
      </c>
      <c r="F581" s="132">
        <v>7.4386312918423003E-4</v>
      </c>
      <c r="G581" s="133">
        <v>7.4497144276136097E-4</v>
      </c>
      <c r="H581" s="131">
        <v>3</v>
      </c>
      <c r="I581" s="134">
        <v>3.4348523013510399E-4</v>
      </c>
      <c r="J581" s="132">
        <v>3.4403669724770601E-4</v>
      </c>
    </row>
    <row r="582" spans="1:10" s="125" customFormat="1" ht="20.45">
      <c r="A582" s="130" t="s">
        <v>1792</v>
      </c>
      <c r="B582" s="131">
        <v>1</v>
      </c>
      <c r="C582" s="132">
        <v>2.1272069772388901E-4</v>
      </c>
      <c r="D582" s="133">
        <v>2.1308331557639E-4</v>
      </c>
      <c r="E582" s="131">
        <v>2</v>
      </c>
      <c r="F582" s="132">
        <v>4.9590875278948698E-4</v>
      </c>
      <c r="G582" s="133">
        <v>4.9664762850757402E-4</v>
      </c>
      <c r="H582" s="131">
        <v>3</v>
      </c>
      <c r="I582" s="134">
        <v>3.4348523013510399E-4</v>
      </c>
      <c r="J582" s="132">
        <v>3.4403669724770601E-4</v>
      </c>
    </row>
    <row r="583" spans="1:10" s="125" customFormat="1" ht="20.45">
      <c r="A583" s="130" t="s">
        <v>1793</v>
      </c>
      <c r="B583" s="192">
        <v>0</v>
      </c>
      <c r="C583" s="194">
        <v>0</v>
      </c>
      <c r="D583" s="193">
        <v>0</v>
      </c>
      <c r="E583" s="131">
        <v>3</v>
      </c>
      <c r="F583" s="132">
        <v>7.4386312918423003E-4</v>
      </c>
      <c r="G583" s="133">
        <v>7.4497144276136097E-4</v>
      </c>
      <c r="H583" s="131">
        <v>3</v>
      </c>
      <c r="I583" s="134">
        <v>3.4348523013510399E-4</v>
      </c>
      <c r="J583" s="132">
        <v>3.4403669724770601E-4</v>
      </c>
    </row>
    <row r="584" spans="1:10" s="125" customFormat="1">
      <c r="A584" s="130" t="s">
        <v>1794</v>
      </c>
      <c r="B584" s="192">
        <v>0</v>
      </c>
      <c r="C584" s="194">
        <v>0</v>
      </c>
      <c r="D584" s="193">
        <v>0</v>
      </c>
      <c r="E584" s="131">
        <v>3</v>
      </c>
      <c r="F584" s="132">
        <v>7.4386312918423003E-4</v>
      </c>
      <c r="G584" s="133">
        <v>7.4497144276136097E-4</v>
      </c>
      <c r="H584" s="131">
        <v>3</v>
      </c>
      <c r="I584" s="134">
        <v>3.4348523013510399E-4</v>
      </c>
      <c r="J584" s="132">
        <v>3.4403669724770601E-4</v>
      </c>
    </row>
    <row r="585" spans="1:10" s="125" customFormat="1">
      <c r="A585" s="130" t="s">
        <v>1795</v>
      </c>
      <c r="B585" s="131">
        <v>3</v>
      </c>
      <c r="C585" s="132">
        <v>6.3816209317166597E-4</v>
      </c>
      <c r="D585" s="133">
        <v>6.3924994672917102E-4</v>
      </c>
      <c r="E585" s="192">
        <v>0</v>
      </c>
      <c r="F585" s="194">
        <v>0</v>
      </c>
      <c r="G585" s="193">
        <v>0</v>
      </c>
      <c r="H585" s="131">
        <v>3</v>
      </c>
      <c r="I585" s="134">
        <v>3.4348523013510399E-4</v>
      </c>
      <c r="J585" s="132">
        <v>3.4403669724770601E-4</v>
      </c>
    </row>
    <row r="586" spans="1:10" s="125" customFormat="1" ht="20.45">
      <c r="A586" s="130" t="s">
        <v>1796</v>
      </c>
      <c r="B586" s="131">
        <v>1</v>
      </c>
      <c r="C586" s="132">
        <v>2.1272069772388901E-4</v>
      </c>
      <c r="D586" s="133">
        <v>2.1308331557639E-4</v>
      </c>
      <c r="E586" s="131">
        <v>2</v>
      </c>
      <c r="F586" s="132">
        <v>4.9590875278948698E-4</v>
      </c>
      <c r="G586" s="133">
        <v>4.9664762850757402E-4</v>
      </c>
      <c r="H586" s="131">
        <v>3</v>
      </c>
      <c r="I586" s="134">
        <v>3.4348523013510399E-4</v>
      </c>
      <c r="J586" s="132">
        <v>3.4403669724770601E-4</v>
      </c>
    </row>
    <row r="587" spans="1:10" s="125" customFormat="1" ht="20.45">
      <c r="A587" s="130" t="s">
        <v>1797</v>
      </c>
      <c r="B587" s="131">
        <v>2</v>
      </c>
      <c r="C587" s="132">
        <v>4.2544139544777699E-4</v>
      </c>
      <c r="D587" s="133">
        <v>4.2616663115278098E-4</v>
      </c>
      <c r="E587" s="131">
        <v>1</v>
      </c>
      <c r="F587" s="132">
        <v>2.47954376394743E-4</v>
      </c>
      <c r="G587" s="133">
        <v>2.4832381425378701E-4</v>
      </c>
      <c r="H587" s="131">
        <v>3</v>
      </c>
      <c r="I587" s="134">
        <v>3.4348523013510399E-4</v>
      </c>
      <c r="J587" s="132">
        <v>3.4403669724770601E-4</v>
      </c>
    </row>
    <row r="588" spans="1:10" s="125" customFormat="1" ht="20.45">
      <c r="A588" s="130" t="s">
        <v>1798</v>
      </c>
      <c r="B588" s="131">
        <v>1</v>
      </c>
      <c r="C588" s="132">
        <v>2.1272069772388901E-4</v>
      </c>
      <c r="D588" s="133">
        <v>2.1308331557639E-4</v>
      </c>
      <c r="E588" s="131">
        <v>2</v>
      </c>
      <c r="F588" s="132">
        <v>4.9590875278948698E-4</v>
      </c>
      <c r="G588" s="133">
        <v>4.9664762850757402E-4</v>
      </c>
      <c r="H588" s="131">
        <v>3</v>
      </c>
      <c r="I588" s="134">
        <v>3.4348523013510399E-4</v>
      </c>
      <c r="J588" s="132">
        <v>3.4403669724770601E-4</v>
      </c>
    </row>
    <row r="589" spans="1:10" s="125" customFormat="1" ht="20.45">
      <c r="A589" s="130" t="s">
        <v>1799</v>
      </c>
      <c r="B589" s="192">
        <v>0</v>
      </c>
      <c r="C589" s="194">
        <v>0</v>
      </c>
      <c r="D589" s="193">
        <v>0</v>
      </c>
      <c r="E589" s="131">
        <v>3</v>
      </c>
      <c r="F589" s="132">
        <v>7.4386312918423003E-4</v>
      </c>
      <c r="G589" s="133">
        <v>7.4497144276136097E-4</v>
      </c>
      <c r="H589" s="131">
        <v>3</v>
      </c>
      <c r="I589" s="134">
        <v>3.4348523013510399E-4</v>
      </c>
      <c r="J589" s="132">
        <v>3.4403669724770601E-4</v>
      </c>
    </row>
    <row r="590" spans="1:10" s="125" customFormat="1" ht="20.45">
      <c r="A590" s="130" t="s">
        <v>1800</v>
      </c>
      <c r="B590" s="131">
        <v>1</v>
      </c>
      <c r="C590" s="132">
        <v>2.1272069772388901E-4</v>
      </c>
      <c r="D590" s="133">
        <v>2.1308331557639E-4</v>
      </c>
      <c r="E590" s="131">
        <v>2</v>
      </c>
      <c r="F590" s="132">
        <v>4.9590875278948698E-4</v>
      </c>
      <c r="G590" s="133">
        <v>4.9664762850757402E-4</v>
      </c>
      <c r="H590" s="131">
        <v>3</v>
      </c>
      <c r="I590" s="134">
        <v>3.4348523013510399E-4</v>
      </c>
      <c r="J590" s="132">
        <v>3.4403669724770601E-4</v>
      </c>
    </row>
    <row r="591" spans="1:10" s="125" customFormat="1">
      <c r="A591" s="130" t="s">
        <v>1801</v>
      </c>
      <c r="B591" s="192">
        <v>0</v>
      </c>
      <c r="C591" s="194">
        <v>0</v>
      </c>
      <c r="D591" s="193">
        <v>0</v>
      </c>
      <c r="E591" s="131">
        <v>3</v>
      </c>
      <c r="F591" s="132">
        <v>7.4386312918423003E-4</v>
      </c>
      <c r="G591" s="133">
        <v>7.4497144276136097E-4</v>
      </c>
      <c r="H591" s="131">
        <v>3</v>
      </c>
      <c r="I591" s="134">
        <v>3.4348523013510399E-4</v>
      </c>
      <c r="J591" s="132">
        <v>3.4403669724770601E-4</v>
      </c>
    </row>
    <row r="592" spans="1:10" s="125" customFormat="1">
      <c r="A592" s="130" t="s">
        <v>1802</v>
      </c>
      <c r="B592" s="131">
        <v>3</v>
      </c>
      <c r="C592" s="132">
        <v>6.3816209317166597E-4</v>
      </c>
      <c r="D592" s="133">
        <v>6.3924994672917102E-4</v>
      </c>
      <c r="E592" s="192">
        <v>0</v>
      </c>
      <c r="F592" s="194">
        <v>0</v>
      </c>
      <c r="G592" s="193">
        <v>0</v>
      </c>
      <c r="H592" s="131">
        <v>3</v>
      </c>
      <c r="I592" s="134">
        <v>3.4348523013510399E-4</v>
      </c>
      <c r="J592" s="132">
        <v>3.4403669724770601E-4</v>
      </c>
    </row>
    <row r="593" spans="1:10" s="125" customFormat="1" ht="20.45">
      <c r="A593" s="130" t="s">
        <v>1803</v>
      </c>
      <c r="B593" s="131">
        <v>3</v>
      </c>
      <c r="C593" s="132">
        <v>6.3816209317166597E-4</v>
      </c>
      <c r="D593" s="133">
        <v>6.3924994672917102E-4</v>
      </c>
      <c r="E593" s="192">
        <v>0</v>
      </c>
      <c r="F593" s="194">
        <v>0</v>
      </c>
      <c r="G593" s="193">
        <v>0</v>
      </c>
      <c r="H593" s="131">
        <v>3</v>
      </c>
      <c r="I593" s="134">
        <v>3.4348523013510399E-4</v>
      </c>
      <c r="J593" s="132">
        <v>3.4403669724770601E-4</v>
      </c>
    </row>
    <row r="594" spans="1:10" s="125" customFormat="1">
      <c r="A594" s="130" t="s">
        <v>1804</v>
      </c>
      <c r="B594" s="131">
        <v>2</v>
      </c>
      <c r="C594" s="132">
        <v>4.2544139544777699E-4</v>
      </c>
      <c r="D594" s="133">
        <v>4.2616663115278098E-4</v>
      </c>
      <c r="E594" s="131">
        <v>1</v>
      </c>
      <c r="F594" s="132">
        <v>2.47954376394743E-4</v>
      </c>
      <c r="G594" s="133">
        <v>2.4832381425378701E-4</v>
      </c>
      <c r="H594" s="131">
        <v>3</v>
      </c>
      <c r="I594" s="134">
        <v>3.4348523013510399E-4</v>
      </c>
      <c r="J594" s="132">
        <v>3.4403669724770601E-4</v>
      </c>
    </row>
    <row r="595" spans="1:10" s="125" customFormat="1" ht="20.45">
      <c r="A595" s="130" t="s">
        <v>1805</v>
      </c>
      <c r="B595" s="131">
        <v>3</v>
      </c>
      <c r="C595" s="132">
        <v>6.3816209317166597E-4</v>
      </c>
      <c r="D595" s="133">
        <v>6.3924994672917102E-4</v>
      </c>
      <c r="E595" s="192">
        <v>0</v>
      </c>
      <c r="F595" s="194">
        <v>0</v>
      </c>
      <c r="G595" s="193">
        <v>0</v>
      </c>
      <c r="H595" s="131">
        <v>3</v>
      </c>
      <c r="I595" s="134">
        <v>3.4348523013510399E-4</v>
      </c>
      <c r="J595" s="132">
        <v>3.4403669724770601E-4</v>
      </c>
    </row>
    <row r="596" spans="1:10" s="125" customFormat="1" ht="20.45">
      <c r="A596" s="130" t="s">
        <v>1806</v>
      </c>
      <c r="B596" s="131">
        <v>1</v>
      </c>
      <c r="C596" s="132">
        <v>2.1272069772388901E-4</v>
      </c>
      <c r="D596" s="133">
        <v>2.1308331557639E-4</v>
      </c>
      <c r="E596" s="131">
        <v>2</v>
      </c>
      <c r="F596" s="132">
        <v>4.9590875278948698E-4</v>
      </c>
      <c r="G596" s="133">
        <v>4.9664762850757402E-4</v>
      </c>
      <c r="H596" s="131">
        <v>3</v>
      </c>
      <c r="I596" s="134">
        <v>3.4348523013510399E-4</v>
      </c>
      <c r="J596" s="132">
        <v>3.4403669724770601E-4</v>
      </c>
    </row>
    <row r="597" spans="1:10" s="125" customFormat="1" ht="20.45">
      <c r="A597" s="130" t="s">
        <v>1807</v>
      </c>
      <c r="B597" s="192">
        <v>0</v>
      </c>
      <c r="C597" s="194">
        <v>0</v>
      </c>
      <c r="D597" s="193">
        <v>0</v>
      </c>
      <c r="E597" s="131">
        <v>3</v>
      </c>
      <c r="F597" s="132">
        <v>7.4386312918423003E-4</v>
      </c>
      <c r="G597" s="133">
        <v>7.4497144276136097E-4</v>
      </c>
      <c r="H597" s="131">
        <v>3</v>
      </c>
      <c r="I597" s="134">
        <v>3.4348523013510399E-4</v>
      </c>
      <c r="J597" s="132">
        <v>3.4403669724770601E-4</v>
      </c>
    </row>
    <row r="598" spans="1:10" s="125" customFormat="1" ht="20.45">
      <c r="A598" s="130" t="s">
        <v>1808</v>
      </c>
      <c r="B598" s="131">
        <v>1</v>
      </c>
      <c r="C598" s="132">
        <v>2.1272069772388901E-4</v>
      </c>
      <c r="D598" s="133">
        <v>2.1308331557639E-4</v>
      </c>
      <c r="E598" s="131">
        <v>2</v>
      </c>
      <c r="F598" s="132">
        <v>4.9590875278948698E-4</v>
      </c>
      <c r="G598" s="133">
        <v>4.9664762850757402E-4</v>
      </c>
      <c r="H598" s="131">
        <v>3</v>
      </c>
      <c r="I598" s="134">
        <v>3.4348523013510399E-4</v>
      </c>
      <c r="J598" s="132">
        <v>3.4403669724770601E-4</v>
      </c>
    </row>
    <row r="599" spans="1:10" s="125" customFormat="1">
      <c r="A599" s="130" t="s">
        <v>1809</v>
      </c>
      <c r="B599" s="192">
        <v>0</v>
      </c>
      <c r="C599" s="194">
        <v>0</v>
      </c>
      <c r="D599" s="193">
        <v>0</v>
      </c>
      <c r="E599" s="131">
        <v>3</v>
      </c>
      <c r="F599" s="132">
        <v>7.4386312918423003E-4</v>
      </c>
      <c r="G599" s="133">
        <v>7.4497144276136097E-4</v>
      </c>
      <c r="H599" s="131">
        <v>3</v>
      </c>
      <c r="I599" s="134">
        <v>3.4348523013510399E-4</v>
      </c>
      <c r="J599" s="132">
        <v>3.4403669724770601E-4</v>
      </c>
    </row>
    <row r="600" spans="1:10" s="125" customFormat="1">
      <c r="A600" s="130" t="s">
        <v>1810</v>
      </c>
      <c r="B600" s="192">
        <v>0</v>
      </c>
      <c r="C600" s="194">
        <v>0</v>
      </c>
      <c r="D600" s="193">
        <v>0</v>
      </c>
      <c r="E600" s="131">
        <v>3</v>
      </c>
      <c r="F600" s="132">
        <v>7.4386312918423003E-4</v>
      </c>
      <c r="G600" s="133">
        <v>7.4497144276136097E-4</v>
      </c>
      <c r="H600" s="131">
        <v>3</v>
      </c>
      <c r="I600" s="134">
        <v>3.4348523013510399E-4</v>
      </c>
      <c r="J600" s="132">
        <v>3.4403669724770601E-4</v>
      </c>
    </row>
    <row r="601" spans="1:10" s="125" customFormat="1" ht="20.45">
      <c r="A601" s="130" t="s">
        <v>1811</v>
      </c>
      <c r="B601" s="131">
        <v>2</v>
      </c>
      <c r="C601" s="132">
        <v>4.2544139544777699E-4</v>
      </c>
      <c r="D601" s="133">
        <v>4.2616663115278098E-4</v>
      </c>
      <c r="E601" s="192">
        <v>0</v>
      </c>
      <c r="F601" s="194">
        <v>0</v>
      </c>
      <c r="G601" s="193">
        <v>0</v>
      </c>
      <c r="H601" s="131">
        <v>2</v>
      </c>
      <c r="I601" s="134">
        <v>2.2899015342340301E-4</v>
      </c>
      <c r="J601" s="132">
        <v>2.2935779816513801E-4</v>
      </c>
    </row>
    <row r="602" spans="1:10" s="125" customFormat="1">
      <c r="A602" s="130" t="s">
        <v>1812</v>
      </c>
      <c r="B602" s="131">
        <v>1</v>
      </c>
      <c r="C602" s="132">
        <v>2.1272069772388901E-4</v>
      </c>
      <c r="D602" s="133">
        <v>2.1308331557639E-4</v>
      </c>
      <c r="E602" s="131">
        <v>1</v>
      </c>
      <c r="F602" s="132">
        <v>2.47954376394743E-4</v>
      </c>
      <c r="G602" s="133">
        <v>2.4832381425378701E-4</v>
      </c>
      <c r="H602" s="131">
        <v>2</v>
      </c>
      <c r="I602" s="134">
        <v>2.2899015342340301E-4</v>
      </c>
      <c r="J602" s="132">
        <v>2.2935779816513801E-4</v>
      </c>
    </row>
    <row r="603" spans="1:10" s="125" customFormat="1">
      <c r="A603" s="130" t="s">
        <v>1813</v>
      </c>
      <c r="B603" s="192">
        <v>0</v>
      </c>
      <c r="C603" s="194">
        <v>0</v>
      </c>
      <c r="D603" s="193">
        <v>0</v>
      </c>
      <c r="E603" s="131">
        <v>2</v>
      </c>
      <c r="F603" s="132">
        <v>4.9590875278948698E-4</v>
      </c>
      <c r="G603" s="133">
        <v>4.9664762850757402E-4</v>
      </c>
      <c r="H603" s="131">
        <v>2</v>
      </c>
      <c r="I603" s="134">
        <v>2.2899015342340301E-4</v>
      </c>
      <c r="J603" s="132">
        <v>2.2935779816513801E-4</v>
      </c>
    </row>
    <row r="604" spans="1:10" s="125" customFormat="1">
      <c r="A604" s="130" t="s">
        <v>1814</v>
      </c>
      <c r="B604" s="131">
        <v>2</v>
      </c>
      <c r="C604" s="132">
        <v>4.2544139544777699E-4</v>
      </c>
      <c r="D604" s="133">
        <v>4.2616663115278098E-4</v>
      </c>
      <c r="E604" s="192">
        <v>0</v>
      </c>
      <c r="F604" s="194">
        <v>0</v>
      </c>
      <c r="G604" s="193">
        <v>0</v>
      </c>
      <c r="H604" s="131">
        <v>2</v>
      </c>
      <c r="I604" s="134">
        <v>2.2899015342340301E-4</v>
      </c>
      <c r="J604" s="132">
        <v>2.2935779816513801E-4</v>
      </c>
    </row>
    <row r="605" spans="1:10" s="125" customFormat="1">
      <c r="A605" s="130" t="s">
        <v>1815</v>
      </c>
      <c r="B605" s="131">
        <v>1</v>
      </c>
      <c r="C605" s="132">
        <v>2.1272069772388901E-4</v>
      </c>
      <c r="D605" s="133">
        <v>2.1308331557639E-4</v>
      </c>
      <c r="E605" s="131">
        <v>1</v>
      </c>
      <c r="F605" s="132">
        <v>2.47954376394743E-4</v>
      </c>
      <c r="G605" s="133">
        <v>2.4832381425378701E-4</v>
      </c>
      <c r="H605" s="131">
        <v>2</v>
      </c>
      <c r="I605" s="134">
        <v>2.2899015342340301E-4</v>
      </c>
      <c r="J605" s="132">
        <v>2.2935779816513801E-4</v>
      </c>
    </row>
    <row r="606" spans="1:10" s="125" customFormat="1">
      <c r="A606" s="130" t="s">
        <v>1816</v>
      </c>
      <c r="B606" s="131">
        <v>1</v>
      </c>
      <c r="C606" s="132">
        <v>2.1272069772388901E-4</v>
      </c>
      <c r="D606" s="133">
        <v>2.1308331557639E-4</v>
      </c>
      <c r="E606" s="131">
        <v>1</v>
      </c>
      <c r="F606" s="132">
        <v>2.47954376394743E-4</v>
      </c>
      <c r="G606" s="133">
        <v>2.4832381425378701E-4</v>
      </c>
      <c r="H606" s="131">
        <v>2</v>
      </c>
      <c r="I606" s="134">
        <v>2.2899015342340301E-4</v>
      </c>
      <c r="J606" s="132">
        <v>2.2935779816513801E-4</v>
      </c>
    </row>
    <row r="607" spans="1:10" s="125" customFormat="1">
      <c r="A607" s="130" t="s">
        <v>1817</v>
      </c>
      <c r="B607" s="131">
        <v>1</v>
      </c>
      <c r="C607" s="132">
        <v>2.1272069772388901E-4</v>
      </c>
      <c r="D607" s="133">
        <v>2.1308331557639E-4</v>
      </c>
      <c r="E607" s="131">
        <v>1</v>
      </c>
      <c r="F607" s="132">
        <v>2.47954376394743E-4</v>
      </c>
      <c r="G607" s="133">
        <v>2.4832381425378701E-4</v>
      </c>
      <c r="H607" s="131">
        <v>2</v>
      </c>
      <c r="I607" s="134">
        <v>2.2899015342340301E-4</v>
      </c>
      <c r="J607" s="132">
        <v>2.2935779816513801E-4</v>
      </c>
    </row>
    <row r="608" spans="1:10" s="125" customFormat="1" ht="20.45">
      <c r="A608" s="130" t="s">
        <v>1818</v>
      </c>
      <c r="B608" s="131">
        <v>1</v>
      </c>
      <c r="C608" s="132">
        <v>2.1272069772388901E-4</v>
      </c>
      <c r="D608" s="133">
        <v>2.1308331557639E-4</v>
      </c>
      <c r="E608" s="131">
        <v>1</v>
      </c>
      <c r="F608" s="132">
        <v>2.47954376394743E-4</v>
      </c>
      <c r="G608" s="133">
        <v>2.4832381425378701E-4</v>
      </c>
      <c r="H608" s="131">
        <v>2</v>
      </c>
      <c r="I608" s="134">
        <v>2.2899015342340301E-4</v>
      </c>
      <c r="J608" s="132">
        <v>2.2935779816513801E-4</v>
      </c>
    </row>
    <row r="609" spans="1:10" s="125" customFormat="1">
      <c r="A609" s="130" t="s">
        <v>1819</v>
      </c>
      <c r="B609" s="192">
        <v>0</v>
      </c>
      <c r="C609" s="194">
        <v>0</v>
      </c>
      <c r="D609" s="193">
        <v>0</v>
      </c>
      <c r="E609" s="131">
        <v>2</v>
      </c>
      <c r="F609" s="132">
        <v>4.9590875278948698E-4</v>
      </c>
      <c r="G609" s="133">
        <v>4.9664762850757402E-4</v>
      </c>
      <c r="H609" s="131">
        <v>2</v>
      </c>
      <c r="I609" s="134">
        <v>2.2899015342340301E-4</v>
      </c>
      <c r="J609" s="132">
        <v>2.2935779816513801E-4</v>
      </c>
    </row>
    <row r="610" spans="1:10" s="125" customFormat="1" ht="20.45">
      <c r="A610" s="130" t="s">
        <v>1820</v>
      </c>
      <c r="B610" s="131">
        <v>1</v>
      </c>
      <c r="C610" s="132">
        <v>2.1272069772388901E-4</v>
      </c>
      <c r="D610" s="133">
        <v>2.1308331557639E-4</v>
      </c>
      <c r="E610" s="131">
        <v>1</v>
      </c>
      <c r="F610" s="132">
        <v>2.47954376394743E-4</v>
      </c>
      <c r="G610" s="133">
        <v>2.4832381425378701E-4</v>
      </c>
      <c r="H610" s="131">
        <v>2</v>
      </c>
      <c r="I610" s="134">
        <v>2.2899015342340301E-4</v>
      </c>
      <c r="J610" s="132">
        <v>2.2935779816513801E-4</v>
      </c>
    </row>
    <row r="611" spans="1:10" s="125" customFormat="1" ht="20.45">
      <c r="A611" s="130" t="s">
        <v>1821</v>
      </c>
      <c r="B611" s="192">
        <v>0</v>
      </c>
      <c r="C611" s="194">
        <v>0</v>
      </c>
      <c r="D611" s="193">
        <v>0</v>
      </c>
      <c r="E611" s="131">
        <v>2</v>
      </c>
      <c r="F611" s="132">
        <v>4.9590875278948698E-4</v>
      </c>
      <c r="G611" s="133">
        <v>4.9664762850757402E-4</v>
      </c>
      <c r="H611" s="131">
        <v>2</v>
      </c>
      <c r="I611" s="134">
        <v>2.2899015342340301E-4</v>
      </c>
      <c r="J611" s="132">
        <v>2.2935779816513801E-4</v>
      </c>
    </row>
    <row r="612" spans="1:10" s="125" customFormat="1" ht="20.45">
      <c r="A612" s="130" t="s">
        <v>1822</v>
      </c>
      <c r="B612" s="192">
        <v>0</v>
      </c>
      <c r="C612" s="194">
        <v>0</v>
      </c>
      <c r="D612" s="193">
        <v>0</v>
      </c>
      <c r="E612" s="131">
        <v>2</v>
      </c>
      <c r="F612" s="132">
        <v>4.9590875278948698E-4</v>
      </c>
      <c r="G612" s="133">
        <v>4.9664762850757402E-4</v>
      </c>
      <c r="H612" s="131">
        <v>2</v>
      </c>
      <c r="I612" s="134">
        <v>2.2899015342340301E-4</v>
      </c>
      <c r="J612" s="132">
        <v>2.2935779816513801E-4</v>
      </c>
    </row>
    <row r="613" spans="1:10" s="125" customFormat="1">
      <c r="A613" s="130" t="s">
        <v>1823</v>
      </c>
      <c r="B613" s="192">
        <v>0</v>
      </c>
      <c r="C613" s="194">
        <v>0</v>
      </c>
      <c r="D613" s="193">
        <v>0</v>
      </c>
      <c r="E613" s="131">
        <v>2</v>
      </c>
      <c r="F613" s="132">
        <v>4.9590875278948698E-4</v>
      </c>
      <c r="G613" s="133">
        <v>4.9664762850757402E-4</v>
      </c>
      <c r="H613" s="131">
        <v>2</v>
      </c>
      <c r="I613" s="134">
        <v>2.2899015342340301E-4</v>
      </c>
      <c r="J613" s="132">
        <v>2.2935779816513801E-4</v>
      </c>
    </row>
    <row r="614" spans="1:10" s="125" customFormat="1" ht="20.45">
      <c r="A614" s="130" t="s">
        <v>1824</v>
      </c>
      <c r="B614" s="131">
        <v>1</v>
      </c>
      <c r="C614" s="132">
        <v>2.1272069772388901E-4</v>
      </c>
      <c r="D614" s="133">
        <v>2.1308331557639E-4</v>
      </c>
      <c r="E614" s="131">
        <v>1</v>
      </c>
      <c r="F614" s="132">
        <v>2.47954376394743E-4</v>
      </c>
      <c r="G614" s="133">
        <v>2.4832381425378701E-4</v>
      </c>
      <c r="H614" s="131">
        <v>2</v>
      </c>
      <c r="I614" s="134">
        <v>2.2899015342340301E-4</v>
      </c>
      <c r="J614" s="132">
        <v>2.2935779816513801E-4</v>
      </c>
    </row>
    <row r="615" spans="1:10" s="125" customFormat="1" ht="20.45">
      <c r="A615" s="130" t="s">
        <v>1825</v>
      </c>
      <c r="B615" s="131">
        <v>2</v>
      </c>
      <c r="C615" s="132">
        <v>4.2544139544777699E-4</v>
      </c>
      <c r="D615" s="133">
        <v>4.2616663115278098E-4</v>
      </c>
      <c r="E615" s="192">
        <v>0</v>
      </c>
      <c r="F615" s="194">
        <v>0</v>
      </c>
      <c r="G615" s="193">
        <v>0</v>
      </c>
      <c r="H615" s="131">
        <v>2</v>
      </c>
      <c r="I615" s="134">
        <v>2.2899015342340301E-4</v>
      </c>
      <c r="J615" s="132">
        <v>2.2935779816513801E-4</v>
      </c>
    </row>
    <row r="616" spans="1:10" s="125" customFormat="1" ht="20.45">
      <c r="A616" s="130" t="s">
        <v>1826</v>
      </c>
      <c r="B616" s="131">
        <v>2</v>
      </c>
      <c r="C616" s="132">
        <v>4.2544139544777699E-4</v>
      </c>
      <c r="D616" s="133">
        <v>4.2616663115278098E-4</v>
      </c>
      <c r="E616" s="192">
        <v>0</v>
      </c>
      <c r="F616" s="194">
        <v>0</v>
      </c>
      <c r="G616" s="193">
        <v>0</v>
      </c>
      <c r="H616" s="131">
        <v>2</v>
      </c>
      <c r="I616" s="134">
        <v>2.2899015342340301E-4</v>
      </c>
      <c r="J616" s="132">
        <v>2.2935779816513801E-4</v>
      </c>
    </row>
    <row r="617" spans="1:10" s="125" customFormat="1" ht="20.45">
      <c r="A617" s="130" t="s">
        <v>1827</v>
      </c>
      <c r="B617" s="131">
        <v>2</v>
      </c>
      <c r="C617" s="132">
        <v>4.2544139544777699E-4</v>
      </c>
      <c r="D617" s="133">
        <v>4.2616663115278098E-4</v>
      </c>
      <c r="E617" s="192">
        <v>0</v>
      </c>
      <c r="F617" s="194">
        <v>0</v>
      </c>
      <c r="G617" s="193">
        <v>0</v>
      </c>
      <c r="H617" s="131">
        <v>2</v>
      </c>
      <c r="I617" s="134">
        <v>2.2899015342340301E-4</v>
      </c>
      <c r="J617" s="132">
        <v>2.2935779816513801E-4</v>
      </c>
    </row>
    <row r="618" spans="1:10" s="125" customFormat="1">
      <c r="A618" s="130" t="s">
        <v>1828</v>
      </c>
      <c r="B618" s="131">
        <v>1</v>
      </c>
      <c r="C618" s="132">
        <v>2.1272069772388901E-4</v>
      </c>
      <c r="D618" s="133">
        <v>2.1308331557639E-4</v>
      </c>
      <c r="E618" s="131">
        <v>1</v>
      </c>
      <c r="F618" s="132">
        <v>2.47954376394743E-4</v>
      </c>
      <c r="G618" s="133">
        <v>2.4832381425378701E-4</v>
      </c>
      <c r="H618" s="131">
        <v>2</v>
      </c>
      <c r="I618" s="134">
        <v>2.2899015342340301E-4</v>
      </c>
      <c r="J618" s="132">
        <v>2.2935779816513801E-4</v>
      </c>
    </row>
    <row r="619" spans="1:10" s="125" customFormat="1">
      <c r="A619" s="130" t="s">
        <v>1829</v>
      </c>
      <c r="B619" s="192">
        <v>0</v>
      </c>
      <c r="C619" s="194">
        <v>0</v>
      </c>
      <c r="D619" s="193">
        <v>0</v>
      </c>
      <c r="E619" s="131">
        <v>2</v>
      </c>
      <c r="F619" s="132">
        <v>4.9590875278948698E-4</v>
      </c>
      <c r="G619" s="133">
        <v>4.9664762850757402E-4</v>
      </c>
      <c r="H619" s="131">
        <v>2</v>
      </c>
      <c r="I619" s="134">
        <v>2.2899015342340301E-4</v>
      </c>
      <c r="J619" s="132">
        <v>2.2935779816513801E-4</v>
      </c>
    </row>
    <row r="620" spans="1:10" s="125" customFormat="1">
      <c r="A620" s="130" t="s">
        <v>1830</v>
      </c>
      <c r="B620" s="131">
        <v>1</v>
      </c>
      <c r="C620" s="132">
        <v>2.1272069772388901E-4</v>
      </c>
      <c r="D620" s="133">
        <v>2.1308331557639E-4</v>
      </c>
      <c r="E620" s="131">
        <v>1</v>
      </c>
      <c r="F620" s="132">
        <v>2.47954376394743E-4</v>
      </c>
      <c r="G620" s="133">
        <v>2.4832381425378701E-4</v>
      </c>
      <c r="H620" s="131">
        <v>2</v>
      </c>
      <c r="I620" s="134">
        <v>2.2899015342340301E-4</v>
      </c>
      <c r="J620" s="132">
        <v>2.2935779816513801E-4</v>
      </c>
    </row>
    <row r="621" spans="1:10" s="125" customFormat="1">
      <c r="A621" s="130" t="s">
        <v>1831</v>
      </c>
      <c r="B621" s="131">
        <v>2</v>
      </c>
      <c r="C621" s="132">
        <v>4.2544139544777699E-4</v>
      </c>
      <c r="D621" s="133">
        <v>4.2616663115278098E-4</v>
      </c>
      <c r="E621" s="192">
        <v>0</v>
      </c>
      <c r="F621" s="194">
        <v>0</v>
      </c>
      <c r="G621" s="193">
        <v>0</v>
      </c>
      <c r="H621" s="131">
        <v>2</v>
      </c>
      <c r="I621" s="134">
        <v>2.2899015342340301E-4</v>
      </c>
      <c r="J621" s="132">
        <v>2.2935779816513801E-4</v>
      </c>
    </row>
    <row r="622" spans="1:10" s="125" customFormat="1" ht="20.45">
      <c r="A622" s="130" t="s">
        <v>1832</v>
      </c>
      <c r="B622" s="131">
        <v>1</v>
      </c>
      <c r="C622" s="132">
        <v>2.1272069772388901E-4</v>
      </c>
      <c r="D622" s="133">
        <v>2.1308331557639E-4</v>
      </c>
      <c r="E622" s="131">
        <v>1</v>
      </c>
      <c r="F622" s="132">
        <v>2.47954376394743E-4</v>
      </c>
      <c r="G622" s="133">
        <v>2.4832381425378701E-4</v>
      </c>
      <c r="H622" s="131">
        <v>2</v>
      </c>
      <c r="I622" s="134">
        <v>2.2899015342340301E-4</v>
      </c>
      <c r="J622" s="132">
        <v>2.2935779816513801E-4</v>
      </c>
    </row>
    <row r="623" spans="1:10" s="125" customFormat="1">
      <c r="A623" s="130" t="s">
        <v>1833</v>
      </c>
      <c r="B623" s="131">
        <v>2</v>
      </c>
      <c r="C623" s="132">
        <v>4.2544139544777699E-4</v>
      </c>
      <c r="D623" s="133">
        <v>4.2616663115278098E-4</v>
      </c>
      <c r="E623" s="192">
        <v>0</v>
      </c>
      <c r="F623" s="194">
        <v>0</v>
      </c>
      <c r="G623" s="193">
        <v>0</v>
      </c>
      <c r="H623" s="131">
        <v>2</v>
      </c>
      <c r="I623" s="134">
        <v>2.2899015342340301E-4</v>
      </c>
      <c r="J623" s="132">
        <v>2.2935779816513801E-4</v>
      </c>
    </row>
    <row r="624" spans="1:10" s="125" customFormat="1">
      <c r="A624" s="130" t="s">
        <v>1834</v>
      </c>
      <c r="B624" s="131">
        <v>2</v>
      </c>
      <c r="C624" s="132">
        <v>4.2544139544777699E-4</v>
      </c>
      <c r="D624" s="133">
        <v>4.2616663115278098E-4</v>
      </c>
      <c r="E624" s="192">
        <v>0</v>
      </c>
      <c r="F624" s="194">
        <v>0</v>
      </c>
      <c r="G624" s="193">
        <v>0</v>
      </c>
      <c r="H624" s="131">
        <v>2</v>
      </c>
      <c r="I624" s="134">
        <v>2.2899015342340301E-4</v>
      </c>
      <c r="J624" s="132">
        <v>2.2935779816513801E-4</v>
      </c>
    </row>
    <row r="625" spans="1:10" s="125" customFormat="1">
      <c r="A625" s="130" t="s">
        <v>1835</v>
      </c>
      <c r="B625" s="131">
        <v>2</v>
      </c>
      <c r="C625" s="132">
        <v>4.2544139544777699E-4</v>
      </c>
      <c r="D625" s="133">
        <v>4.2616663115278098E-4</v>
      </c>
      <c r="E625" s="192">
        <v>0</v>
      </c>
      <c r="F625" s="194">
        <v>0</v>
      </c>
      <c r="G625" s="193">
        <v>0</v>
      </c>
      <c r="H625" s="131">
        <v>2</v>
      </c>
      <c r="I625" s="134">
        <v>2.2899015342340301E-4</v>
      </c>
      <c r="J625" s="132">
        <v>2.2935779816513801E-4</v>
      </c>
    </row>
    <row r="626" spans="1:10" s="125" customFormat="1" ht="20.45">
      <c r="A626" s="130" t="s">
        <v>1836</v>
      </c>
      <c r="B626" s="131">
        <v>2</v>
      </c>
      <c r="C626" s="132">
        <v>4.2544139544777699E-4</v>
      </c>
      <c r="D626" s="133">
        <v>4.2616663115278098E-4</v>
      </c>
      <c r="E626" s="192">
        <v>0</v>
      </c>
      <c r="F626" s="194">
        <v>0</v>
      </c>
      <c r="G626" s="193">
        <v>0</v>
      </c>
      <c r="H626" s="131">
        <v>2</v>
      </c>
      <c r="I626" s="134">
        <v>2.2899015342340301E-4</v>
      </c>
      <c r="J626" s="132">
        <v>2.2935779816513801E-4</v>
      </c>
    </row>
    <row r="627" spans="1:10" s="125" customFormat="1" ht="20.45">
      <c r="A627" s="130" t="s">
        <v>1837</v>
      </c>
      <c r="B627" s="131">
        <v>1</v>
      </c>
      <c r="C627" s="132">
        <v>2.1272069772388901E-4</v>
      </c>
      <c r="D627" s="133">
        <v>2.1308331557639E-4</v>
      </c>
      <c r="E627" s="131">
        <v>1</v>
      </c>
      <c r="F627" s="132">
        <v>2.47954376394743E-4</v>
      </c>
      <c r="G627" s="133">
        <v>2.4832381425378701E-4</v>
      </c>
      <c r="H627" s="131">
        <v>2</v>
      </c>
      <c r="I627" s="134">
        <v>2.2899015342340301E-4</v>
      </c>
      <c r="J627" s="132">
        <v>2.2935779816513801E-4</v>
      </c>
    </row>
    <row r="628" spans="1:10" s="125" customFormat="1" ht="20.45">
      <c r="A628" s="130" t="s">
        <v>1838</v>
      </c>
      <c r="B628" s="131">
        <v>2</v>
      </c>
      <c r="C628" s="132">
        <v>4.2544139544777699E-4</v>
      </c>
      <c r="D628" s="133">
        <v>4.2616663115278098E-4</v>
      </c>
      <c r="E628" s="192">
        <v>0</v>
      </c>
      <c r="F628" s="194">
        <v>0</v>
      </c>
      <c r="G628" s="193">
        <v>0</v>
      </c>
      <c r="H628" s="131">
        <v>2</v>
      </c>
      <c r="I628" s="134">
        <v>2.2899015342340301E-4</v>
      </c>
      <c r="J628" s="132">
        <v>2.2935779816513801E-4</v>
      </c>
    </row>
    <row r="629" spans="1:10" s="125" customFormat="1" ht="20.45">
      <c r="A629" s="130" t="s">
        <v>1839</v>
      </c>
      <c r="B629" s="131">
        <v>1</v>
      </c>
      <c r="C629" s="132">
        <v>2.1272069772388901E-4</v>
      </c>
      <c r="D629" s="133">
        <v>2.1308331557639E-4</v>
      </c>
      <c r="E629" s="131">
        <v>1</v>
      </c>
      <c r="F629" s="132">
        <v>2.47954376394743E-4</v>
      </c>
      <c r="G629" s="133">
        <v>2.4832381425378701E-4</v>
      </c>
      <c r="H629" s="131">
        <v>2</v>
      </c>
      <c r="I629" s="134">
        <v>2.2899015342340301E-4</v>
      </c>
      <c r="J629" s="132">
        <v>2.2935779816513801E-4</v>
      </c>
    </row>
    <row r="630" spans="1:10" s="125" customFormat="1">
      <c r="A630" s="130" t="s">
        <v>1840</v>
      </c>
      <c r="B630" s="192">
        <v>0</v>
      </c>
      <c r="C630" s="194">
        <v>0</v>
      </c>
      <c r="D630" s="193">
        <v>0</v>
      </c>
      <c r="E630" s="131">
        <v>2</v>
      </c>
      <c r="F630" s="132">
        <v>4.9590875278948698E-4</v>
      </c>
      <c r="G630" s="133">
        <v>4.9664762850757402E-4</v>
      </c>
      <c r="H630" s="131">
        <v>2</v>
      </c>
      <c r="I630" s="134">
        <v>2.2899015342340301E-4</v>
      </c>
      <c r="J630" s="132">
        <v>2.2935779816513801E-4</v>
      </c>
    </row>
    <row r="631" spans="1:10" s="125" customFormat="1">
      <c r="A631" s="130" t="s">
        <v>1841</v>
      </c>
      <c r="B631" s="192">
        <v>0</v>
      </c>
      <c r="C631" s="194">
        <v>0</v>
      </c>
      <c r="D631" s="193">
        <v>0</v>
      </c>
      <c r="E631" s="131">
        <v>2</v>
      </c>
      <c r="F631" s="132">
        <v>4.9590875278948698E-4</v>
      </c>
      <c r="G631" s="133">
        <v>4.9664762850757402E-4</v>
      </c>
      <c r="H631" s="131">
        <v>2</v>
      </c>
      <c r="I631" s="134">
        <v>2.2899015342340301E-4</v>
      </c>
      <c r="J631" s="132">
        <v>2.2935779816513801E-4</v>
      </c>
    </row>
    <row r="632" spans="1:10" s="125" customFormat="1" ht="20.45">
      <c r="A632" s="130" t="s">
        <v>1842</v>
      </c>
      <c r="B632" s="131">
        <v>1</v>
      </c>
      <c r="C632" s="132">
        <v>2.1272069772388901E-4</v>
      </c>
      <c r="D632" s="133">
        <v>2.1308331557639E-4</v>
      </c>
      <c r="E632" s="131">
        <v>1</v>
      </c>
      <c r="F632" s="132">
        <v>2.47954376394743E-4</v>
      </c>
      <c r="G632" s="133">
        <v>2.4832381425378701E-4</v>
      </c>
      <c r="H632" s="131">
        <v>2</v>
      </c>
      <c r="I632" s="134">
        <v>2.2899015342340301E-4</v>
      </c>
      <c r="J632" s="132">
        <v>2.2935779816513801E-4</v>
      </c>
    </row>
    <row r="633" spans="1:10" s="125" customFormat="1" ht="20.45">
      <c r="A633" s="130" t="s">
        <v>1843</v>
      </c>
      <c r="B633" s="131">
        <v>1</v>
      </c>
      <c r="C633" s="132">
        <v>2.1272069772388901E-4</v>
      </c>
      <c r="D633" s="133">
        <v>2.1308331557639E-4</v>
      </c>
      <c r="E633" s="131">
        <v>1</v>
      </c>
      <c r="F633" s="132">
        <v>2.47954376394743E-4</v>
      </c>
      <c r="G633" s="133">
        <v>2.4832381425378701E-4</v>
      </c>
      <c r="H633" s="131">
        <v>2</v>
      </c>
      <c r="I633" s="134">
        <v>2.2899015342340301E-4</v>
      </c>
      <c r="J633" s="132">
        <v>2.2935779816513801E-4</v>
      </c>
    </row>
    <row r="634" spans="1:10" s="125" customFormat="1" ht="20.45">
      <c r="A634" s="130" t="s">
        <v>1844</v>
      </c>
      <c r="B634" s="131">
        <v>2</v>
      </c>
      <c r="C634" s="132">
        <v>4.2544139544777699E-4</v>
      </c>
      <c r="D634" s="133">
        <v>4.2616663115278098E-4</v>
      </c>
      <c r="E634" s="192">
        <v>0</v>
      </c>
      <c r="F634" s="194">
        <v>0</v>
      </c>
      <c r="G634" s="193">
        <v>0</v>
      </c>
      <c r="H634" s="131">
        <v>2</v>
      </c>
      <c r="I634" s="134">
        <v>2.2899015342340301E-4</v>
      </c>
      <c r="J634" s="132">
        <v>2.2935779816513801E-4</v>
      </c>
    </row>
    <row r="635" spans="1:10" s="125" customFormat="1">
      <c r="A635" s="130" t="s">
        <v>1845</v>
      </c>
      <c r="B635" s="131">
        <v>2</v>
      </c>
      <c r="C635" s="132">
        <v>4.2544139544777699E-4</v>
      </c>
      <c r="D635" s="133">
        <v>4.2616663115278098E-4</v>
      </c>
      <c r="E635" s="192">
        <v>0</v>
      </c>
      <c r="F635" s="194">
        <v>0</v>
      </c>
      <c r="G635" s="193">
        <v>0</v>
      </c>
      <c r="H635" s="131">
        <v>2</v>
      </c>
      <c r="I635" s="134">
        <v>2.2899015342340301E-4</v>
      </c>
      <c r="J635" s="132">
        <v>2.2935779816513801E-4</v>
      </c>
    </row>
    <row r="636" spans="1:10" s="125" customFormat="1">
      <c r="A636" s="130" t="s">
        <v>1846</v>
      </c>
      <c r="B636" s="131">
        <v>1</v>
      </c>
      <c r="C636" s="132">
        <v>2.1272069772388901E-4</v>
      </c>
      <c r="D636" s="133">
        <v>2.1308331557639E-4</v>
      </c>
      <c r="E636" s="131">
        <v>1</v>
      </c>
      <c r="F636" s="132">
        <v>2.47954376394743E-4</v>
      </c>
      <c r="G636" s="133">
        <v>2.4832381425378701E-4</v>
      </c>
      <c r="H636" s="131">
        <v>2</v>
      </c>
      <c r="I636" s="134">
        <v>2.2899015342340301E-4</v>
      </c>
      <c r="J636" s="132">
        <v>2.2935779816513801E-4</v>
      </c>
    </row>
    <row r="637" spans="1:10" s="125" customFormat="1">
      <c r="A637" s="130" t="s">
        <v>1847</v>
      </c>
      <c r="B637" s="192">
        <v>0</v>
      </c>
      <c r="C637" s="194">
        <v>0</v>
      </c>
      <c r="D637" s="193">
        <v>0</v>
      </c>
      <c r="E637" s="131">
        <v>2</v>
      </c>
      <c r="F637" s="132">
        <v>4.9590875278948698E-4</v>
      </c>
      <c r="G637" s="133">
        <v>4.9664762850757402E-4</v>
      </c>
      <c r="H637" s="131">
        <v>2</v>
      </c>
      <c r="I637" s="134">
        <v>2.2899015342340301E-4</v>
      </c>
      <c r="J637" s="132">
        <v>2.2935779816513801E-4</v>
      </c>
    </row>
    <row r="638" spans="1:10" s="125" customFormat="1">
      <c r="A638" s="130" t="s">
        <v>1848</v>
      </c>
      <c r="B638" s="131">
        <v>2</v>
      </c>
      <c r="C638" s="132">
        <v>4.2544139544777699E-4</v>
      </c>
      <c r="D638" s="133">
        <v>4.2616663115278098E-4</v>
      </c>
      <c r="E638" s="192">
        <v>0</v>
      </c>
      <c r="F638" s="194">
        <v>0</v>
      </c>
      <c r="G638" s="193">
        <v>0</v>
      </c>
      <c r="H638" s="131">
        <v>2</v>
      </c>
      <c r="I638" s="134">
        <v>2.2899015342340301E-4</v>
      </c>
      <c r="J638" s="132">
        <v>2.2935779816513801E-4</v>
      </c>
    </row>
    <row r="639" spans="1:10" s="125" customFormat="1">
      <c r="A639" s="130" t="s">
        <v>1849</v>
      </c>
      <c r="B639" s="131">
        <v>2</v>
      </c>
      <c r="C639" s="132">
        <v>4.2544139544777699E-4</v>
      </c>
      <c r="D639" s="133">
        <v>4.2616663115278098E-4</v>
      </c>
      <c r="E639" s="192">
        <v>0</v>
      </c>
      <c r="F639" s="194">
        <v>0</v>
      </c>
      <c r="G639" s="193">
        <v>0</v>
      </c>
      <c r="H639" s="131">
        <v>2</v>
      </c>
      <c r="I639" s="134">
        <v>2.2899015342340301E-4</v>
      </c>
      <c r="J639" s="132">
        <v>2.2935779816513801E-4</v>
      </c>
    </row>
    <row r="640" spans="1:10" s="125" customFormat="1">
      <c r="A640" s="130" t="s">
        <v>1850</v>
      </c>
      <c r="B640" s="192">
        <v>0</v>
      </c>
      <c r="C640" s="194">
        <v>0</v>
      </c>
      <c r="D640" s="193">
        <v>0</v>
      </c>
      <c r="E640" s="131">
        <v>2</v>
      </c>
      <c r="F640" s="132">
        <v>4.9590875278948698E-4</v>
      </c>
      <c r="G640" s="133">
        <v>4.9664762850757402E-4</v>
      </c>
      <c r="H640" s="131">
        <v>2</v>
      </c>
      <c r="I640" s="134">
        <v>2.2899015342340301E-4</v>
      </c>
      <c r="J640" s="132">
        <v>2.2935779816513801E-4</v>
      </c>
    </row>
    <row r="641" spans="1:10" s="125" customFormat="1">
      <c r="A641" s="130" t="s">
        <v>1851</v>
      </c>
      <c r="B641" s="192">
        <v>0</v>
      </c>
      <c r="C641" s="194">
        <v>0</v>
      </c>
      <c r="D641" s="193">
        <v>0</v>
      </c>
      <c r="E641" s="131">
        <v>2</v>
      </c>
      <c r="F641" s="132">
        <v>4.9590875278948698E-4</v>
      </c>
      <c r="G641" s="133">
        <v>4.9664762850757402E-4</v>
      </c>
      <c r="H641" s="131">
        <v>2</v>
      </c>
      <c r="I641" s="134">
        <v>2.2899015342340301E-4</v>
      </c>
      <c r="J641" s="132">
        <v>2.2935779816513801E-4</v>
      </c>
    </row>
    <row r="642" spans="1:10" s="125" customFormat="1">
      <c r="A642" s="130" t="s">
        <v>1852</v>
      </c>
      <c r="B642" s="131">
        <v>1</v>
      </c>
      <c r="C642" s="132">
        <v>2.1272069772388901E-4</v>
      </c>
      <c r="D642" s="133">
        <v>2.1308331557639E-4</v>
      </c>
      <c r="E642" s="131">
        <v>1</v>
      </c>
      <c r="F642" s="132">
        <v>2.47954376394743E-4</v>
      </c>
      <c r="G642" s="133">
        <v>2.4832381425378701E-4</v>
      </c>
      <c r="H642" s="131">
        <v>2</v>
      </c>
      <c r="I642" s="134">
        <v>2.2899015342340301E-4</v>
      </c>
      <c r="J642" s="132">
        <v>2.2935779816513801E-4</v>
      </c>
    </row>
    <row r="643" spans="1:10" s="125" customFormat="1" ht="20.45">
      <c r="A643" s="130" t="s">
        <v>1853</v>
      </c>
      <c r="B643" s="192">
        <v>0</v>
      </c>
      <c r="C643" s="194">
        <v>0</v>
      </c>
      <c r="D643" s="193">
        <v>0</v>
      </c>
      <c r="E643" s="131">
        <v>1</v>
      </c>
      <c r="F643" s="132">
        <v>2.47954376394743E-4</v>
      </c>
      <c r="G643" s="133">
        <v>2.4832381425378701E-4</v>
      </c>
      <c r="H643" s="131">
        <v>1</v>
      </c>
      <c r="I643" s="134">
        <v>1.14495076711701E-4</v>
      </c>
      <c r="J643" s="132">
        <v>1.14678899082569E-4</v>
      </c>
    </row>
    <row r="644" spans="1:10" s="125" customFormat="1" ht="20.45">
      <c r="A644" s="130" t="s">
        <v>1854</v>
      </c>
      <c r="B644" s="131">
        <v>1</v>
      </c>
      <c r="C644" s="132">
        <v>2.1272069772388901E-4</v>
      </c>
      <c r="D644" s="133">
        <v>2.1308331557639E-4</v>
      </c>
      <c r="E644" s="192">
        <v>0</v>
      </c>
      <c r="F644" s="194">
        <v>0</v>
      </c>
      <c r="G644" s="193">
        <v>0</v>
      </c>
      <c r="H644" s="131">
        <v>1</v>
      </c>
      <c r="I644" s="134">
        <v>1.14495076711701E-4</v>
      </c>
      <c r="J644" s="132">
        <v>1.14678899082569E-4</v>
      </c>
    </row>
    <row r="645" spans="1:10" s="125" customFormat="1" ht="20.45">
      <c r="A645" s="130" t="s">
        <v>1855</v>
      </c>
      <c r="B645" s="192">
        <v>0</v>
      </c>
      <c r="C645" s="194">
        <v>0</v>
      </c>
      <c r="D645" s="193">
        <v>0</v>
      </c>
      <c r="E645" s="131">
        <v>1</v>
      </c>
      <c r="F645" s="132">
        <v>2.47954376394743E-4</v>
      </c>
      <c r="G645" s="133">
        <v>2.4832381425378701E-4</v>
      </c>
      <c r="H645" s="131">
        <v>1</v>
      </c>
      <c r="I645" s="134">
        <v>1.14495076711701E-4</v>
      </c>
      <c r="J645" s="132">
        <v>1.14678899082569E-4</v>
      </c>
    </row>
    <row r="646" spans="1:10" s="125" customFormat="1" ht="20.45">
      <c r="A646" s="130" t="s">
        <v>1856</v>
      </c>
      <c r="B646" s="131">
        <v>1</v>
      </c>
      <c r="C646" s="132">
        <v>2.1272069772388901E-4</v>
      </c>
      <c r="D646" s="133">
        <v>2.1308331557639E-4</v>
      </c>
      <c r="E646" s="192">
        <v>0</v>
      </c>
      <c r="F646" s="194">
        <v>0</v>
      </c>
      <c r="G646" s="193">
        <v>0</v>
      </c>
      <c r="H646" s="131">
        <v>1</v>
      </c>
      <c r="I646" s="134">
        <v>1.14495076711701E-4</v>
      </c>
      <c r="J646" s="132">
        <v>1.14678899082569E-4</v>
      </c>
    </row>
    <row r="647" spans="1:10" s="125" customFormat="1">
      <c r="A647" s="130" t="s">
        <v>1857</v>
      </c>
      <c r="B647" s="131">
        <v>1</v>
      </c>
      <c r="C647" s="132">
        <v>2.1272069772388901E-4</v>
      </c>
      <c r="D647" s="133">
        <v>2.1308331557639E-4</v>
      </c>
      <c r="E647" s="192">
        <v>0</v>
      </c>
      <c r="F647" s="194">
        <v>0</v>
      </c>
      <c r="G647" s="193">
        <v>0</v>
      </c>
      <c r="H647" s="131">
        <v>1</v>
      </c>
      <c r="I647" s="134">
        <v>1.14495076711701E-4</v>
      </c>
      <c r="J647" s="132">
        <v>1.14678899082569E-4</v>
      </c>
    </row>
    <row r="648" spans="1:10" s="125" customFormat="1" ht="20.45">
      <c r="A648" s="130" t="s">
        <v>1858</v>
      </c>
      <c r="B648" s="131">
        <v>1</v>
      </c>
      <c r="C648" s="132">
        <v>2.1272069772388901E-4</v>
      </c>
      <c r="D648" s="133">
        <v>2.1308331557639E-4</v>
      </c>
      <c r="E648" s="192">
        <v>0</v>
      </c>
      <c r="F648" s="194">
        <v>0</v>
      </c>
      <c r="G648" s="193">
        <v>0</v>
      </c>
      <c r="H648" s="131">
        <v>1</v>
      </c>
      <c r="I648" s="134">
        <v>1.14495076711701E-4</v>
      </c>
      <c r="J648" s="132">
        <v>1.14678899082569E-4</v>
      </c>
    </row>
    <row r="649" spans="1:10" s="125" customFormat="1">
      <c r="A649" s="130" t="s">
        <v>1859</v>
      </c>
      <c r="B649" s="131">
        <v>1</v>
      </c>
      <c r="C649" s="132">
        <v>2.1272069772388901E-4</v>
      </c>
      <c r="D649" s="133">
        <v>2.1308331557639E-4</v>
      </c>
      <c r="E649" s="192">
        <v>0</v>
      </c>
      <c r="F649" s="194">
        <v>0</v>
      </c>
      <c r="G649" s="193">
        <v>0</v>
      </c>
      <c r="H649" s="131">
        <v>1</v>
      </c>
      <c r="I649" s="134">
        <v>1.14495076711701E-4</v>
      </c>
      <c r="J649" s="132">
        <v>1.14678899082569E-4</v>
      </c>
    </row>
    <row r="650" spans="1:10" s="125" customFormat="1">
      <c r="A650" s="130" t="s">
        <v>1860</v>
      </c>
      <c r="B650" s="131">
        <v>1</v>
      </c>
      <c r="C650" s="132">
        <v>2.1272069772388901E-4</v>
      </c>
      <c r="D650" s="133">
        <v>2.1308331557639E-4</v>
      </c>
      <c r="E650" s="192">
        <v>0</v>
      </c>
      <c r="F650" s="194">
        <v>0</v>
      </c>
      <c r="G650" s="193">
        <v>0</v>
      </c>
      <c r="H650" s="131">
        <v>1</v>
      </c>
      <c r="I650" s="134">
        <v>1.14495076711701E-4</v>
      </c>
      <c r="J650" s="132">
        <v>1.14678899082569E-4</v>
      </c>
    </row>
    <row r="651" spans="1:10" s="125" customFormat="1">
      <c r="A651" s="130" t="s">
        <v>1861</v>
      </c>
      <c r="B651" s="131">
        <v>1</v>
      </c>
      <c r="C651" s="132">
        <v>2.1272069772388901E-4</v>
      </c>
      <c r="D651" s="133">
        <v>2.1308331557639E-4</v>
      </c>
      <c r="E651" s="192">
        <v>0</v>
      </c>
      <c r="F651" s="194">
        <v>0</v>
      </c>
      <c r="G651" s="193">
        <v>0</v>
      </c>
      <c r="H651" s="131">
        <v>1</v>
      </c>
      <c r="I651" s="134">
        <v>1.14495076711701E-4</v>
      </c>
      <c r="J651" s="132">
        <v>1.14678899082569E-4</v>
      </c>
    </row>
    <row r="652" spans="1:10" s="125" customFormat="1">
      <c r="A652" s="130" t="s">
        <v>1862</v>
      </c>
      <c r="B652" s="131">
        <v>1</v>
      </c>
      <c r="C652" s="132">
        <v>2.1272069772388901E-4</v>
      </c>
      <c r="D652" s="133">
        <v>2.1308331557639E-4</v>
      </c>
      <c r="E652" s="192">
        <v>0</v>
      </c>
      <c r="F652" s="194">
        <v>0</v>
      </c>
      <c r="G652" s="193">
        <v>0</v>
      </c>
      <c r="H652" s="131">
        <v>1</v>
      </c>
      <c r="I652" s="134">
        <v>1.14495076711701E-4</v>
      </c>
      <c r="J652" s="132">
        <v>1.14678899082569E-4</v>
      </c>
    </row>
    <row r="653" spans="1:10" s="125" customFormat="1">
      <c r="A653" s="130" t="s">
        <v>1863</v>
      </c>
      <c r="B653" s="192">
        <v>0</v>
      </c>
      <c r="C653" s="194">
        <v>0</v>
      </c>
      <c r="D653" s="193">
        <v>0</v>
      </c>
      <c r="E653" s="131">
        <v>1</v>
      </c>
      <c r="F653" s="132">
        <v>2.47954376394743E-4</v>
      </c>
      <c r="G653" s="133">
        <v>2.4832381425378701E-4</v>
      </c>
      <c r="H653" s="131">
        <v>1</v>
      </c>
      <c r="I653" s="134">
        <v>1.14495076711701E-4</v>
      </c>
      <c r="J653" s="132">
        <v>1.14678899082569E-4</v>
      </c>
    </row>
    <row r="654" spans="1:10" s="125" customFormat="1">
      <c r="A654" s="130" t="s">
        <v>1864</v>
      </c>
      <c r="B654" s="192">
        <v>0</v>
      </c>
      <c r="C654" s="194">
        <v>0</v>
      </c>
      <c r="D654" s="193">
        <v>0</v>
      </c>
      <c r="E654" s="131">
        <v>1</v>
      </c>
      <c r="F654" s="132">
        <v>2.47954376394743E-4</v>
      </c>
      <c r="G654" s="133">
        <v>2.4832381425378701E-4</v>
      </c>
      <c r="H654" s="131">
        <v>1</v>
      </c>
      <c r="I654" s="134">
        <v>1.14495076711701E-4</v>
      </c>
      <c r="J654" s="132">
        <v>1.14678899082569E-4</v>
      </c>
    </row>
    <row r="655" spans="1:10" s="125" customFormat="1">
      <c r="A655" s="130" t="s">
        <v>1865</v>
      </c>
      <c r="B655" s="131">
        <v>1</v>
      </c>
      <c r="C655" s="132">
        <v>2.1272069772388901E-4</v>
      </c>
      <c r="D655" s="133">
        <v>2.1308331557639E-4</v>
      </c>
      <c r="E655" s="192">
        <v>0</v>
      </c>
      <c r="F655" s="194">
        <v>0</v>
      </c>
      <c r="G655" s="193">
        <v>0</v>
      </c>
      <c r="H655" s="131">
        <v>1</v>
      </c>
      <c r="I655" s="134">
        <v>1.14495076711701E-4</v>
      </c>
      <c r="J655" s="132">
        <v>1.14678899082569E-4</v>
      </c>
    </row>
    <row r="656" spans="1:10" s="125" customFormat="1">
      <c r="A656" s="130" t="s">
        <v>1866</v>
      </c>
      <c r="B656" s="131">
        <v>1</v>
      </c>
      <c r="C656" s="132">
        <v>2.1272069772388901E-4</v>
      </c>
      <c r="D656" s="133">
        <v>2.1308331557639E-4</v>
      </c>
      <c r="E656" s="192">
        <v>0</v>
      </c>
      <c r="F656" s="194">
        <v>0</v>
      </c>
      <c r="G656" s="193">
        <v>0</v>
      </c>
      <c r="H656" s="131">
        <v>1</v>
      </c>
      <c r="I656" s="134">
        <v>1.14495076711701E-4</v>
      </c>
      <c r="J656" s="132">
        <v>1.14678899082569E-4</v>
      </c>
    </row>
    <row r="657" spans="1:10" s="125" customFormat="1">
      <c r="A657" s="130" t="s">
        <v>1867</v>
      </c>
      <c r="B657" s="131">
        <v>1</v>
      </c>
      <c r="C657" s="132">
        <v>2.1272069772388901E-4</v>
      </c>
      <c r="D657" s="133">
        <v>2.1308331557639E-4</v>
      </c>
      <c r="E657" s="192">
        <v>0</v>
      </c>
      <c r="F657" s="194">
        <v>0</v>
      </c>
      <c r="G657" s="193">
        <v>0</v>
      </c>
      <c r="H657" s="131">
        <v>1</v>
      </c>
      <c r="I657" s="134">
        <v>1.14495076711701E-4</v>
      </c>
      <c r="J657" s="132">
        <v>1.14678899082569E-4</v>
      </c>
    </row>
    <row r="658" spans="1:10" s="125" customFormat="1">
      <c r="A658" s="130" t="s">
        <v>1868</v>
      </c>
      <c r="B658" s="192">
        <v>0</v>
      </c>
      <c r="C658" s="194">
        <v>0</v>
      </c>
      <c r="D658" s="193">
        <v>0</v>
      </c>
      <c r="E658" s="131">
        <v>1</v>
      </c>
      <c r="F658" s="132">
        <v>2.47954376394743E-4</v>
      </c>
      <c r="G658" s="133">
        <v>2.4832381425378701E-4</v>
      </c>
      <c r="H658" s="131">
        <v>1</v>
      </c>
      <c r="I658" s="134">
        <v>1.14495076711701E-4</v>
      </c>
      <c r="J658" s="132">
        <v>1.14678899082569E-4</v>
      </c>
    </row>
    <row r="659" spans="1:10" s="125" customFormat="1" ht="20.45">
      <c r="A659" s="130" t="s">
        <v>1869</v>
      </c>
      <c r="B659" s="131">
        <v>1</v>
      </c>
      <c r="C659" s="132">
        <v>2.1272069772388901E-4</v>
      </c>
      <c r="D659" s="133">
        <v>2.1308331557639E-4</v>
      </c>
      <c r="E659" s="192">
        <v>0</v>
      </c>
      <c r="F659" s="194">
        <v>0</v>
      </c>
      <c r="G659" s="193">
        <v>0</v>
      </c>
      <c r="H659" s="131">
        <v>1</v>
      </c>
      <c r="I659" s="134">
        <v>1.14495076711701E-4</v>
      </c>
      <c r="J659" s="132">
        <v>1.14678899082569E-4</v>
      </c>
    </row>
    <row r="660" spans="1:10" s="125" customFormat="1">
      <c r="A660" s="130" t="s">
        <v>1870</v>
      </c>
      <c r="B660" s="131">
        <v>1</v>
      </c>
      <c r="C660" s="132">
        <v>2.1272069772388901E-4</v>
      </c>
      <c r="D660" s="133">
        <v>2.1308331557639E-4</v>
      </c>
      <c r="E660" s="192">
        <v>0</v>
      </c>
      <c r="F660" s="194">
        <v>0</v>
      </c>
      <c r="G660" s="193">
        <v>0</v>
      </c>
      <c r="H660" s="131">
        <v>1</v>
      </c>
      <c r="I660" s="134">
        <v>1.14495076711701E-4</v>
      </c>
      <c r="J660" s="132">
        <v>1.14678899082569E-4</v>
      </c>
    </row>
    <row r="661" spans="1:10" s="125" customFormat="1">
      <c r="A661" s="130" t="s">
        <v>1871</v>
      </c>
      <c r="B661" s="192">
        <v>0</v>
      </c>
      <c r="C661" s="194">
        <v>0</v>
      </c>
      <c r="D661" s="193">
        <v>0</v>
      </c>
      <c r="E661" s="131">
        <v>1</v>
      </c>
      <c r="F661" s="132">
        <v>2.47954376394743E-4</v>
      </c>
      <c r="G661" s="133">
        <v>2.4832381425378701E-4</v>
      </c>
      <c r="H661" s="131">
        <v>1</v>
      </c>
      <c r="I661" s="134">
        <v>1.14495076711701E-4</v>
      </c>
      <c r="J661" s="132">
        <v>1.14678899082569E-4</v>
      </c>
    </row>
    <row r="662" spans="1:10" s="125" customFormat="1" ht="20.45">
      <c r="A662" s="130" t="s">
        <v>1872</v>
      </c>
      <c r="B662" s="192">
        <v>0</v>
      </c>
      <c r="C662" s="194">
        <v>0</v>
      </c>
      <c r="D662" s="193">
        <v>0</v>
      </c>
      <c r="E662" s="131">
        <v>1</v>
      </c>
      <c r="F662" s="132">
        <v>2.47954376394743E-4</v>
      </c>
      <c r="G662" s="133">
        <v>2.4832381425378701E-4</v>
      </c>
      <c r="H662" s="131">
        <v>1</v>
      </c>
      <c r="I662" s="134">
        <v>1.14495076711701E-4</v>
      </c>
      <c r="J662" s="132">
        <v>1.14678899082569E-4</v>
      </c>
    </row>
    <row r="663" spans="1:10" s="125" customFormat="1" ht="20.45">
      <c r="A663" s="130" t="s">
        <v>1873</v>
      </c>
      <c r="B663" s="192">
        <v>0</v>
      </c>
      <c r="C663" s="194">
        <v>0</v>
      </c>
      <c r="D663" s="193">
        <v>0</v>
      </c>
      <c r="E663" s="131">
        <v>1</v>
      </c>
      <c r="F663" s="132">
        <v>2.47954376394743E-4</v>
      </c>
      <c r="G663" s="133">
        <v>2.4832381425378701E-4</v>
      </c>
      <c r="H663" s="131">
        <v>1</v>
      </c>
      <c r="I663" s="134">
        <v>1.14495076711701E-4</v>
      </c>
      <c r="J663" s="132">
        <v>1.14678899082569E-4</v>
      </c>
    </row>
    <row r="664" spans="1:10" s="125" customFormat="1">
      <c r="A664" s="130" t="s">
        <v>1874</v>
      </c>
      <c r="B664" s="131">
        <v>1</v>
      </c>
      <c r="C664" s="132">
        <v>2.1272069772388901E-4</v>
      </c>
      <c r="D664" s="133">
        <v>2.1308331557639E-4</v>
      </c>
      <c r="E664" s="192">
        <v>0</v>
      </c>
      <c r="F664" s="194">
        <v>0</v>
      </c>
      <c r="G664" s="193">
        <v>0</v>
      </c>
      <c r="H664" s="131">
        <v>1</v>
      </c>
      <c r="I664" s="134">
        <v>1.14495076711701E-4</v>
      </c>
      <c r="J664" s="132">
        <v>1.14678899082569E-4</v>
      </c>
    </row>
    <row r="665" spans="1:10" s="125" customFormat="1">
      <c r="A665" s="130" t="s">
        <v>1875</v>
      </c>
      <c r="B665" s="192">
        <v>0</v>
      </c>
      <c r="C665" s="194">
        <v>0</v>
      </c>
      <c r="D665" s="193">
        <v>0</v>
      </c>
      <c r="E665" s="131">
        <v>1</v>
      </c>
      <c r="F665" s="132">
        <v>2.47954376394743E-4</v>
      </c>
      <c r="G665" s="133">
        <v>2.4832381425378701E-4</v>
      </c>
      <c r="H665" s="131">
        <v>1</v>
      </c>
      <c r="I665" s="134">
        <v>1.14495076711701E-4</v>
      </c>
      <c r="J665" s="132">
        <v>1.14678899082569E-4</v>
      </c>
    </row>
    <row r="666" spans="1:10" s="125" customFormat="1">
      <c r="A666" s="130" t="s">
        <v>1876</v>
      </c>
      <c r="B666" s="131">
        <v>1</v>
      </c>
      <c r="C666" s="132">
        <v>2.1272069772388901E-4</v>
      </c>
      <c r="D666" s="133">
        <v>2.1308331557639E-4</v>
      </c>
      <c r="E666" s="192">
        <v>0</v>
      </c>
      <c r="F666" s="194">
        <v>0</v>
      </c>
      <c r="G666" s="193">
        <v>0</v>
      </c>
      <c r="H666" s="131">
        <v>1</v>
      </c>
      <c r="I666" s="134">
        <v>1.14495076711701E-4</v>
      </c>
      <c r="J666" s="132">
        <v>1.14678899082569E-4</v>
      </c>
    </row>
    <row r="667" spans="1:10" s="125" customFormat="1">
      <c r="A667" s="130" t="s">
        <v>1877</v>
      </c>
      <c r="B667" s="192">
        <v>0</v>
      </c>
      <c r="C667" s="194">
        <v>0</v>
      </c>
      <c r="D667" s="193">
        <v>0</v>
      </c>
      <c r="E667" s="131">
        <v>1</v>
      </c>
      <c r="F667" s="132">
        <v>2.47954376394743E-4</v>
      </c>
      <c r="G667" s="133">
        <v>2.4832381425378701E-4</v>
      </c>
      <c r="H667" s="131">
        <v>1</v>
      </c>
      <c r="I667" s="134">
        <v>1.14495076711701E-4</v>
      </c>
      <c r="J667" s="132">
        <v>1.14678899082569E-4</v>
      </c>
    </row>
    <row r="668" spans="1:10" s="125" customFormat="1">
      <c r="A668" s="130" t="s">
        <v>1878</v>
      </c>
      <c r="B668" s="192">
        <v>0</v>
      </c>
      <c r="C668" s="194">
        <v>0</v>
      </c>
      <c r="D668" s="193">
        <v>0</v>
      </c>
      <c r="E668" s="131">
        <v>1</v>
      </c>
      <c r="F668" s="132">
        <v>2.47954376394743E-4</v>
      </c>
      <c r="G668" s="133">
        <v>2.4832381425378701E-4</v>
      </c>
      <c r="H668" s="131">
        <v>1</v>
      </c>
      <c r="I668" s="134">
        <v>1.14495076711701E-4</v>
      </c>
      <c r="J668" s="132">
        <v>1.14678899082569E-4</v>
      </c>
    </row>
    <row r="669" spans="1:10" s="125" customFormat="1">
      <c r="A669" s="130" t="s">
        <v>1879</v>
      </c>
      <c r="B669" s="192">
        <v>0</v>
      </c>
      <c r="C669" s="194">
        <v>0</v>
      </c>
      <c r="D669" s="193">
        <v>0</v>
      </c>
      <c r="E669" s="131">
        <v>1</v>
      </c>
      <c r="F669" s="132">
        <v>2.47954376394743E-4</v>
      </c>
      <c r="G669" s="133">
        <v>2.4832381425378701E-4</v>
      </c>
      <c r="H669" s="131">
        <v>1</v>
      </c>
      <c r="I669" s="134">
        <v>1.14495076711701E-4</v>
      </c>
      <c r="J669" s="132">
        <v>1.14678899082569E-4</v>
      </c>
    </row>
    <row r="670" spans="1:10" s="125" customFormat="1">
      <c r="A670" s="130" t="s">
        <v>1880</v>
      </c>
      <c r="B670" s="131">
        <v>1</v>
      </c>
      <c r="C670" s="132">
        <v>2.1272069772388901E-4</v>
      </c>
      <c r="D670" s="133">
        <v>2.1308331557639E-4</v>
      </c>
      <c r="E670" s="192">
        <v>0</v>
      </c>
      <c r="F670" s="194">
        <v>0</v>
      </c>
      <c r="G670" s="193">
        <v>0</v>
      </c>
      <c r="H670" s="131">
        <v>1</v>
      </c>
      <c r="I670" s="134">
        <v>1.14495076711701E-4</v>
      </c>
      <c r="J670" s="132">
        <v>1.14678899082569E-4</v>
      </c>
    </row>
    <row r="671" spans="1:10" s="125" customFormat="1" ht="20.45">
      <c r="A671" s="130" t="s">
        <v>1881</v>
      </c>
      <c r="B671" s="131">
        <v>1</v>
      </c>
      <c r="C671" s="132">
        <v>2.1272069772388901E-4</v>
      </c>
      <c r="D671" s="133">
        <v>2.1308331557639E-4</v>
      </c>
      <c r="E671" s="192">
        <v>0</v>
      </c>
      <c r="F671" s="194">
        <v>0</v>
      </c>
      <c r="G671" s="193">
        <v>0</v>
      </c>
      <c r="H671" s="131">
        <v>1</v>
      </c>
      <c r="I671" s="134">
        <v>1.14495076711701E-4</v>
      </c>
      <c r="J671" s="132">
        <v>1.14678899082569E-4</v>
      </c>
    </row>
    <row r="672" spans="1:10" s="125" customFormat="1" ht="20.45">
      <c r="A672" s="130" t="s">
        <v>1882</v>
      </c>
      <c r="B672" s="192">
        <v>0</v>
      </c>
      <c r="C672" s="194">
        <v>0</v>
      </c>
      <c r="D672" s="193">
        <v>0</v>
      </c>
      <c r="E672" s="131">
        <v>1</v>
      </c>
      <c r="F672" s="132">
        <v>2.47954376394743E-4</v>
      </c>
      <c r="G672" s="133">
        <v>2.4832381425378701E-4</v>
      </c>
      <c r="H672" s="131">
        <v>1</v>
      </c>
      <c r="I672" s="134">
        <v>1.14495076711701E-4</v>
      </c>
      <c r="J672" s="132">
        <v>1.14678899082569E-4</v>
      </c>
    </row>
    <row r="673" spans="1:10" s="125" customFormat="1" ht="20.45">
      <c r="A673" s="130" t="s">
        <v>1883</v>
      </c>
      <c r="B673" s="192">
        <v>0</v>
      </c>
      <c r="C673" s="194">
        <v>0</v>
      </c>
      <c r="D673" s="193">
        <v>0</v>
      </c>
      <c r="E673" s="131">
        <v>1</v>
      </c>
      <c r="F673" s="132">
        <v>2.47954376394743E-4</v>
      </c>
      <c r="G673" s="133">
        <v>2.4832381425378701E-4</v>
      </c>
      <c r="H673" s="131">
        <v>1</v>
      </c>
      <c r="I673" s="134">
        <v>1.14495076711701E-4</v>
      </c>
      <c r="J673" s="132">
        <v>1.14678899082569E-4</v>
      </c>
    </row>
    <row r="674" spans="1:10" s="125" customFormat="1" ht="20.45">
      <c r="A674" s="130" t="s">
        <v>1884</v>
      </c>
      <c r="B674" s="192">
        <v>0</v>
      </c>
      <c r="C674" s="194">
        <v>0</v>
      </c>
      <c r="D674" s="193">
        <v>0</v>
      </c>
      <c r="E674" s="131">
        <v>1</v>
      </c>
      <c r="F674" s="132">
        <v>2.47954376394743E-4</v>
      </c>
      <c r="G674" s="133">
        <v>2.4832381425378701E-4</v>
      </c>
      <c r="H674" s="131">
        <v>1</v>
      </c>
      <c r="I674" s="134">
        <v>1.14495076711701E-4</v>
      </c>
      <c r="J674" s="132">
        <v>1.14678899082569E-4</v>
      </c>
    </row>
    <row r="675" spans="1:10" s="125" customFormat="1" ht="20.45">
      <c r="A675" s="130" t="s">
        <v>1885</v>
      </c>
      <c r="B675" s="192">
        <v>0</v>
      </c>
      <c r="C675" s="194">
        <v>0</v>
      </c>
      <c r="D675" s="193">
        <v>0</v>
      </c>
      <c r="E675" s="131">
        <v>1</v>
      </c>
      <c r="F675" s="132">
        <v>2.47954376394743E-4</v>
      </c>
      <c r="G675" s="133">
        <v>2.4832381425378701E-4</v>
      </c>
      <c r="H675" s="131">
        <v>1</v>
      </c>
      <c r="I675" s="134">
        <v>1.14495076711701E-4</v>
      </c>
      <c r="J675" s="132">
        <v>1.14678899082569E-4</v>
      </c>
    </row>
    <row r="676" spans="1:10" s="125" customFormat="1" ht="20.45">
      <c r="A676" s="130" t="s">
        <v>1886</v>
      </c>
      <c r="B676" s="192">
        <v>0</v>
      </c>
      <c r="C676" s="194">
        <v>0</v>
      </c>
      <c r="D676" s="193">
        <v>0</v>
      </c>
      <c r="E676" s="131">
        <v>1</v>
      </c>
      <c r="F676" s="132">
        <v>2.47954376394743E-4</v>
      </c>
      <c r="G676" s="133">
        <v>2.4832381425378701E-4</v>
      </c>
      <c r="H676" s="131">
        <v>1</v>
      </c>
      <c r="I676" s="134">
        <v>1.14495076711701E-4</v>
      </c>
      <c r="J676" s="132">
        <v>1.14678899082569E-4</v>
      </c>
    </row>
    <row r="677" spans="1:10" s="125" customFormat="1" ht="20.45">
      <c r="A677" s="130" t="s">
        <v>1887</v>
      </c>
      <c r="B677" s="192">
        <v>0</v>
      </c>
      <c r="C677" s="194">
        <v>0</v>
      </c>
      <c r="D677" s="193">
        <v>0</v>
      </c>
      <c r="E677" s="131">
        <v>1</v>
      </c>
      <c r="F677" s="132">
        <v>2.47954376394743E-4</v>
      </c>
      <c r="G677" s="133">
        <v>2.4832381425378701E-4</v>
      </c>
      <c r="H677" s="131">
        <v>1</v>
      </c>
      <c r="I677" s="134">
        <v>1.14495076711701E-4</v>
      </c>
      <c r="J677" s="132">
        <v>1.14678899082569E-4</v>
      </c>
    </row>
    <row r="678" spans="1:10" s="125" customFormat="1" ht="20.45">
      <c r="A678" s="130" t="s">
        <v>1888</v>
      </c>
      <c r="B678" s="192">
        <v>0</v>
      </c>
      <c r="C678" s="194">
        <v>0</v>
      </c>
      <c r="D678" s="193">
        <v>0</v>
      </c>
      <c r="E678" s="131">
        <v>1</v>
      </c>
      <c r="F678" s="132">
        <v>2.47954376394743E-4</v>
      </c>
      <c r="G678" s="133">
        <v>2.4832381425378701E-4</v>
      </c>
      <c r="H678" s="131">
        <v>1</v>
      </c>
      <c r="I678" s="134">
        <v>1.14495076711701E-4</v>
      </c>
      <c r="J678" s="132">
        <v>1.14678899082569E-4</v>
      </c>
    </row>
    <row r="679" spans="1:10" s="125" customFormat="1" ht="20.45">
      <c r="A679" s="130" t="s">
        <v>1889</v>
      </c>
      <c r="B679" s="192">
        <v>0</v>
      </c>
      <c r="C679" s="194">
        <v>0</v>
      </c>
      <c r="D679" s="193">
        <v>0</v>
      </c>
      <c r="E679" s="131">
        <v>1</v>
      </c>
      <c r="F679" s="132">
        <v>2.47954376394743E-4</v>
      </c>
      <c r="G679" s="133">
        <v>2.4832381425378701E-4</v>
      </c>
      <c r="H679" s="131">
        <v>1</v>
      </c>
      <c r="I679" s="134">
        <v>1.14495076711701E-4</v>
      </c>
      <c r="J679" s="132">
        <v>1.14678899082569E-4</v>
      </c>
    </row>
    <row r="680" spans="1:10" s="125" customFormat="1" ht="20.45">
      <c r="A680" s="130" t="s">
        <v>1890</v>
      </c>
      <c r="B680" s="131">
        <v>1</v>
      </c>
      <c r="C680" s="132">
        <v>2.1272069772388901E-4</v>
      </c>
      <c r="D680" s="133">
        <v>2.1308331557639E-4</v>
      </c>
      <c r="E680" s="192">
        <v>0</v>
      </c>
      <c r="F680" s="194">
        <v>0</v>
      </c>
      <c r="G680" s="193">
        <v>0</v>
      </c>
      <c r="H680" s="131">
        <v>1</v>
      </c>
      <c r="I680" s="134">
        <v>1.14495076711701E-4</v>
      </c>
      <c r="J680" s="132">
        <v>1.14678899082569E-4</v>
      </c>
    </row>
    <row r="681" spans="1:10" s="125" customFormat="1" ht="20.45">
      <c r="A681" s="130" t="s">
        <v>1891</v>
      </c>
      <c r="B681" s="192">
        <v>0</v>
      </c>
      <c r="C681" s="194">
        <v>0</v>
      </c>
      <c r="D681" s="193">
        <v>0</v>
      </c>
      <c r="E681" s="131">
        <v>1</v>
      </c>
      <c r="F681" s="132">
        <v>2.47954376394743E-4</v>
      </c>
      <c r="G681" s="133">
        <v>2.4832381425378701E-4</v>
      </c>
      <c r="H681" s="131">
        <v>1</v>
      </c>
      <c r="I681" s="134">
        <v>1.14495076711701E-4</v>
      </c>
      <c r="J681" s="132">
        <v>1.14678899082569E-4</v>
      </c>
    </row>
    <row r="682" spans="1:10" s="125" customFormat="1" ht="20.45">
      <c r="A682" s="130" t="s">
        <v>1892</v>
      </c>
      <c r="B682" s="192">
        <v>0</v>
      </c>
      <c r="C682" s="194">
        <v>0</v>
      </c>
      <c r="D682" s="193">
        <v>0</v>
      </c>
      <c r="E682" s="131">
        <v>1</v>
      </c>
      <c r="F682" s="132">
        <v>2.47954376394743E-4</v>
      </c>
      <c r="G682" s="133">
        <v>2.4832381425378701E-4</v>
      </c>
      <c r="H682" s="131">
        <v>1</v>
      </c>
      <c r="I682" s="134">
        <v>1.14495076711701E-4</v>
      </c>
      <c r="J682" s="132">
        <v>1.14678899082569E-4</v>
      </c>
    </row>
    <row r="683" spans="1:10" s="125" customFormat="1">
      <c r="A683" s="130" t="s">
        <v>1893</v>
      </c>
      <c r="B683" s="192">
        <v>0</v>
      </c>
      <c r="C683" s="194">
        <v>0</v>
      </c>
      <c r="D683" s="193">
        <v>0</v>
      </c>
      <c r="E683" s="131">
        <v>1</v>
      </c>
      <c r="F683" s="132">
        <v>2.47954376394743E-4</v>
      </c>
      <c r="G683" s="133">
        <v>2.4832381425378701E-4</v>
      </c>
      <c r="H683" s="131">
        <v>1</v>
      </c>
      <c r="I683" s="134">
        <v>1.14495076711701E-4</v>
      </c>
      <c r="J683" s="132">
        <v>1.14678899082569E-4</v>
      </c>
    </row>
    <row r="684" spans="1:10" s="125" customFormat="1">
      <c r="A684" s="130" t="s">
        <v>1894</v>
      </c>
      <c r="B684" s="192">
        <v>0</v>
      </c>
      <c r="C684" s="194">
        <v>0</v>
      </c>
      <c r="D684" s="193">
        <v>0</v>
      </c>
      <c r="E684" s="131">
        <v>1</v>
      </c>
      <c r="F684" s="132">
        <v>2.47954376394743E-4</v>
      </c>
      <c r="G684" s="133">
        <v>2.4832381425378701E-4</v>
      </c>
      <c r="H684" s="131">
        <v>1</v>
      </c>
      <c r="I684" s="134">
        <v>1.14495076711701E-4</v>
      </c>
      <c r="J684" s="132">
        <v>1.14678899082569E-4</v>
      </c>
    </row>
    <row r="685" spans="1:10" s="125" customFormat="1" ht="20.45">
      <c r="A685" s="130" t="s">
        <v>1895</v>
      </c>
      <c r="B685" s="131">
        <v>1</v>
      </c>
      <c r="C685" s="132">
        <v>2.1272069772388901E-4</v>
      </c>
      <c r="D685" s="133">
        <v>2.1308331557639E-4</v>
      </c>
      <c r="E685" s="192">
        <v>0</v>
      </c>
      <c r="F685" s="194">
        <v>0</v>
      </c>
      <c r="G685" s="193">
        <v>0</v>
      </c>
      <c r="H685" s="131">
        <v>1</v>
      </c>
      <c r="I685" s="134">
        <v>1.14495076711701E-4</v>
      </c>
      <c r="J685" s="132">
        <v>1.14678899082569E-4</v>
      </c>
    </row>
    <row r="686" spans="1:10" s="125" customFormat="1" ht="20.45">
      <c r="A686" s="130" t="s">
        <v>1896</v>
      </c>
      <c r="B686" s="131">
        <v>1</v>
      </c>
      <c r="C686" s="132">
        <v>2.1272069772388901E-4</v>
      </c>
      <c r="D686" s="133">
        <v>2.1308331557639E-4</v>
      </c>
      <c r="E686" s="192">
        <v>0</v>
      </c>
      <c r="F686" s="194">
        <v>0</v>
      </c>
      <c r="G686" s="193">
        <v>0</v>
      </c>
      <c r="H686" s="131">
        <v>1</v>
      </c>
      <c r="I686" s="134">
        <v>1.14495076711701E-4</v>
      </c>
      <c r="J686" s="132">
        <v>1.14678899082569E-4</v>
      </c>
    </row>
    <row r="687" spans="1:10" s="125" customFormat="1">
      <c r="A687" s="130" t="s">
        <v>1897</v>
      </c>
      <c r="B687" s="192">
        <v>0</v>
      </c>
      <c r="C687" s="194">
        <v>0</v>
      </c>
      <c r="D687" s="193">
        <v>0</v>
      </c>
      <c r="E687" s="131">
        <v>1</v>
      </c>
      <c r="F687" s="132">
        <v>2.47954376394743E-4</v>
      </c>
      <c r="G687" s="133">
        <v>2.4832381425378701E-4</v>
      </c>
      <c r="H687" s="131">
        <v>1</v>
      </c>
      <c r="I687" s="134">
        <v>1.14495076711701E-4</v>
      </c>
      <c r="J687" s="132">
        <v>1.14678899082569E-4</v>
      </c>
    </row>
    <row r="688" spans="1:10" s="125" customFormat="1" ht="20.45">
      <c r="A688" s="130" t="s">
        <v>1898</v>
      </c>
      <c r="B688" s="131">
        <v>1</v>
      </c>
      <c r="C688" s="132">
        <v>2.1272069772388901E-4</v>
      </c>
      <c r="D688" s="133">
        <v>2.1308331557639E-4</v>
      </c>
      <c r="E688" s="192">
        <v>0</v>
      </c>
      <c r="F688" s="194">
        <v>0</v>
      </c>
      <c r="G688" s="193">
        <v>0</v>
      </c>
      <c r="H688" s="131">
        <v>1</v>
      </c>
      <c r="I688" s="134">
        <v>1.14495076711701E-4</v>
      </c>
      <c r="J688" s="132">
        <v>1.14678899082569E-4</v>
      </c>
    </row>
    <row r="689" spans="1:10" s="125" customFormat="1" ht="20.45">
      <c r="A689" s="130" t="s">
        <v>1899</v>
      </c>
      <c r="B689" s="131">
        <v>1</v>
      </c>
      <c r="C689" s="132">
        <v>2.1272069772388901E-4</v>
      </c>
      <c r="D689" s="133">
        <v>2.1308331557639E-4</v>
      </c>
      <c r="E689" s="192">
        <v>0</v>
      </c>
      <c r="F689" s="194">
        <v>0</v>
      </c>
      <c r="G689" s="193">
        <v>0</v>
      </c>
      <c r="H689" s="131">
        <v>1</v>
      </c>
      <c r="I689" s="134">
        <v>1.14495076711701E-4</v>
      </c>
      <c r="J689" s="132">
        <v>1.14678899082569E-4</v>
      </c>
    </row>
    <row r="690" spans="1:10" s="125" customFormat="1" ht="20.45">
      <c r="A690" s="130" t="s">
        <v>1900</v>
      </c>
      <c r="B690" s="131">
        <v>1</v>
      </c>
      <c r="C690" s="132">
        <v>2.1272069772388901E-4</v>
      </c>
      <c r="D690" s="133">
        <v>2.1308331557639E-4</v>
      </c>
      <c r="E690" s="192">
        <v>0</v>
      </c>
      <c r="F690" s="194">
        <v>0</v>
      </c>
      <c r="G690" s="193">
        <v>0</v>
      </c>
      <c r="H690" s="131">
        <v>1</v>
      </c>
      <c r="I690" s="134">
        <v>1.14495076711701E-4</v>
      </c>
      <c r="J690" s="132">
        <v>1.14678899082569E-4</v>
      </c>
    </row>
    <row r="691" spans="1:10" s="125" customFormat="1" ht="20.45">
      <c r="A691" s="130" t="s">
        <v>1901</v>
      </c>
      <c r="B691" s="192">
        <v>0</v>
      </c>
      <c r="C691" s="194">
        <v>0</v>
      </c>
      <c r="D691" s="193">
        <v>0</v>
      </c>
      <c r="E691" s="131">
        <v>1</v>
      </c>
      <c r="F691" s="132">
        <v>2.47954376394743E-4</v>
      </c>
      <c r="G691" s="133">
        <v>2.4832381425378701E-4</v>
      </c>
      <c r="H691" s="131">
        <v>1</v>
      </c>
      <c r="I691" s="134">
        <v>1.14495076711701E-4</v>
      </c>
      <c r="J691" s="132">
        <v>1.14678899082569E-4</v>
      </c>
    </row>
    <row r="692" spans="1:10" s="125" customFormat="1" ht="20.45">
      <c r="A692" s="130" t="s">
        <v>1902</v>
      </c>
      <c r="B692" s="131">
        <v>1</v>
      </c>
      <c r="C692" s="132">
        <v>2.1272069772388901E-4</v>
      </c>
      <c r="D692" s="133">
        <v>2.1308331557639E-4</v>
      </c>
      <c r="E692" s="192">
        <v>0</v>
      </c>
      <c r="F692" s="194">
        <v>0</v>
      </c>
      <c r="G692" s="193">
        <v>0</v>
      </c>
      <c r="H692" s="131">
        <v>1</v>
      </c>
      <c r="I692" s="134">
        <v>1.14495076711701E-4</v>
      </c>
      <c r="J692" s="132">
        <v>1.14678899082569E-4</v>
      </c>
    </row>
    <row r="693" spans="1:10" s="125" customFormat="1">
      <c r="A693" s="130" t="s">
        <v>1903</v>
      </c>
      <c r="B693" s="192">
        <v>0</v>
      </c>
      <c r="C693" s="194">
        <v>0</v>
      </c>
      <c r="D693" s="193">
        <v>0</v>
      </c>
      <c r="E693" s="131">
        <v>1</v>
      </c>
      <c r="F693" s="132">
        <v>2.47954376394743E-4</v>
      </c>
      <c r="G693" s="133">
        <v>2.4832381425378701E-4</v>
      </c>
      <c r="H693" s="131">
        <v>1</v>
      </c>
      <c r="I693" s="134">
        <v>1.14495076711701E-4</v>
      </c>
      <c r="J693" s="132">
        <v>1.14678899082569E-4</v>
      </c>
    </row>
    <row r="694" spans="1:10" s="125" customFormat="1">
      <c r="A694" s="130" t="s">
        <v>1904</v>
      </c>
      <c r="B694" s="192">
        <v>0</v>
      </c>
      <c r="C694" s="194">
        <v>0</v>
      </c>
      <c r="D694" s="193">
        <v>0</v>
      </c>
      <c r="E694" s="131">
        <v>1</v>
      </c>
      <c r="F694" s="132">
        <v>2.47954376394743E-4</v>
      </c>
      <c r="G694" s="133">
        <v>2.4832381425378701E-4</v>
      </c>
      <c r="H694" s="131">
        <v>1</v>
      </c>
      <c r="I694" s="134">
        <v>1.14495076711701E-4</v>
      </c>
      <c r="J694" s="132">
        <v>1.14678899082569E-4</v>
      </c>
    </row>
    <row r="695" spans="1:10" s="125" customFormat="1">
      <c r="A695" s="130" t="s">
        <v>1905</v>
      </c>
      <c r="B695" s="192">
        <v>0</v>
      </c>
      <c r="C695" s="194">
        <v>0</v>
      </c>
      <c r="D695" s="193">
        <v>0</v>
      </c>
      <c r="E695" s="131">
        <v>1</v>
      </c>
      <c r="F695" s="132">
        <v>2.47954376394743E-4</v>
      </c>
      <c r="G695" s="133">
        <v>2.4832381425378701E-4</v>
      </c>
      <c r="H695" s="131">
        <v>1</v>
      </c>
      <c r="I695" s="134">
        <v>1.14495076711701E-4</v>
      </c>
      <c r="J695" s="132">
        <v>1.14678899082569E-4</v>
      </c>
    </row>
    <row r="696" spans="1:10" s="125" customFormat="1">
      <c r="A696" s="130" t="s">
        <v>1906</v>
      </c>
      <c r="B696" s="192">
        <v>0</v>
      </c>
      <c r="C696" s="194">
        <v>0</v>
      </c>
      <c r="D696" s="193">
        <v>0</v>
      </c>
      <c r="E696" s="131">
        <v>1</v>
      </c>
      <c r="F696" s="132">
        <v>2.47954376394743E-4</v>
      </c>
      <c r="G696" s="133">
        <v>2.4832381425378701E-4</v>
      </c>
      <c r="H696" s="131">
        <v>1</v>
      </c>
      <c r="I696" s="134">
        <v>1.14495076711701E-4</v>
      </c>
      <c r="J696" s="132">
        <v>1.14678899082569E-4</v>
      </c>
    </row>
    <row r="697" spans="1:10" s="125" customFormat="1">
      <c r="A697" s="130" t="s">
        <v>1907</v>
      </c>
      <c r="B697" s="192">
        <v>0</v>
      </c>
      <c r="C697" s="194">
        <v>0</v>
      </c>
      <c r="D697" s="193">
        <v>0</v>
      </c>
      <c r="E697" s="131">
        <v>1</v>
      </c>
      <c r="F697" s="132">
        <v>2.47954376394743E-4</v>
      </c>
      <c r="G697" s="133">
        <v>2.4832381425378701E-4</v>
      </c>
      <c r="H697" s="131">
        <v>1</v>
      </c>
      <c r="I697" s="134">
        <v>1.14495076711701E-4</v>
      </c>
      <c r="J697" s="132">
        <v>1.14678899082569E-4</v>
      </c>
    </row>
    <row r="698" spans="1:10" s="125" customFormat="1" ht="20.45">
      <c r="A698" s="130" t="s">
        <v>1908</v>
      </c>
      <c r="B698" s="131">
        <v>1</v>
      </c>
      <c r="C698" s="132">
        <v>2.1272069772388901E-4</v>
      </c>
      <c r="D698" s="133">
        <v>2.1308331557639E-4</v>
      </c>
      <c r="E698" s="192">
        <v>0</v>
      </c>
      <c r="F698" s="194">
        <v>0</v>
      </c>
      <c r="G698" s="193">
        <v>0</v>
      </c>
      <c r="H698" s="131">
        <v>1</v>
      </c>
      <c r="I698" s="134">
        <v>1.14495076711701E-4</v>
      </c>
      <c r="J698" s="132">
        <v>1.14678899082569E-4</v>
      </c>
    </row>
    <row r="699" spans="1:10" s="125" customFormat="1">
      <c r="A699" s="130" t="s">
        <v>1909</v>
      </c>
      <c r="B699" s="131">
        <v>1</v>
      </c>
      <c r="C699" s="132">
        <v>2.1272069772388901E-4</v>
      </c>
      <c r="D699" s="133">
        <v>2.1308331557639E-4</v>
      </c>
      <c r="E699" s="192">
        <v>0</v>
      </c>
      <c r="F699" s="194">
        <v>0</v>
      </c>
      <c r="G699" s="193">
        <v>0</v>
      </c>
      <c r="H699" s="131">
        <v>1</v>
      </c>
      <c r="I699" s="134">
        <v>1.14495076711701E-4</v>
      </c>
      <c r="J699" s="132">
        <v>1.14678899082569E-4</v>
      </c>
    </row>
    <row r="700" spans="1:10" s="125" customFormat="1" ht="20.45">
      <c r="A700" s="130" t="s">
        <v>1910</v>
      </c>
      <c r="B700" s="131">
        <v>1</v>
      </c>
      <c r="C700" s="132">
        <v>2.1272069772388901E-4</v>
      </c>
      <c r="D700" s="133">
        <v>2.1308331557639E-4</v>
      </c>
      <c r="E700" s="192">
        <v>0</v>
      </c>
      <c r="F700" s="194">
        <v>0</v>
      </c>
      <c r="G700" s="193">
        <v>0</v>
      </c>
      <c r="H700" s="131">
        <v>1</v>
      </c>
      <c r="I700" s="134">
        <v>1.14495076711701E-4</v>
      </c>
      <c r="J700" s="132">
        <v>1.14678899082569E-4</v>
      </c>
    </row>
    <row r="701" spans="1:10" s="125" customFormat="1">
      <c r="A701" s="130" t="s">
        <v>1911</v>
      </c>
      <c r="B701" s="131">
        <v>1</v>
      </c>
      <c r="C701" s="132">
        <v>2.1272069772388901E-4</v>
      </c>
      <c r="D701" s="133">
        <v>2.1308331557639E-4</v>
      </c>
      <c r="E701" s="192">
        <v>0</v>
      </c>
      <c r="F701" s="194">
        <v>0</v>
      </c>
      <c r="G701" s="193">
        <v>0</v>
      </c>
      <c r="H701" s="131">
        <v>1</v>
      </c>
      <c r="I701" s="134">
        <v>1.14495076711701E-4</v>
      </c>
      <c r="J701" s="132">
        <v>1.14678899082569E-4</v>
      </c>
    </row>
    <row r="702" spans="1:10" s="125" customFormat="1">
      <c r="A702" s="130" t="s">
        <v>1912</v>
      </c>
      <c r="B702" s="131">
        <v>1</v>
      </c>
      <c r="C702" s="132">
        <v>2.1272069772388901E-4</v>
      </c>
      <c r="D702" s="133">
        <v>2.1308331557639E-4</v>
      </c>
      <c r="E702" s="192">
        <v>0</v>
      </c>
      <c r="F702" s="194">
        <v>0</v>
      </c>
      <c r="G702" s="193">
        <v>0</v>
      </c>
      <c r="H702" s="131">
        <v>1</v>
      </c>
      <c r="I702" s="134">
        <v>1.14495076711701E-4</v>
      </c>
      <c r="J702" s="132">
        <v>1.14678899082569E-4</v>
      </c>
    </row>
    <row r="703" spans="1:10" s="125" customFormat="1">
      <c r="A703" s="130" t="s">
        <v>1913</v>
      </c>
      <c r="B703" s="192">
        <v>0</v>
      </c>
      <c r="C703" s="194">
        <v>0</v>
      </c>
      <c r="D703" s="193">
        <v>0</v>
      </c>
      <c r="E703" s="131">
        <v>1</v>
      </c>
      <c r="F703" s="132">
        <v>2.47954376394743E-4</v>
      </c>
      <c r="G703" s="133">
        <v>2.4832381425378701E-4</v>
      </c>
      <c r="H703" s="131">
        <v>1</v>
      </c>
      <c r="I703" s="134">
        <v>1.14495076711701E-4</v>
      </c>
      <c r="J703" s="132">
        <v>1.14678899082569E-4</v>
      </c>
    </row>
    <row r="704" spans="1:10" s="125" customFormat="1">
      <c r="A704" s="130" t="s">
        <v>1914</v>
      </c>
      <c r="B704" s="192">
        <v>0</v>
      </c>
      <c r="C704" s="194">
        <v>0</v>
      </c>
      <c r="D704" s="193">
        <v>0</v>
      </c>
      <c r="E704" s="131">
        <v>1</v>
      </c>
      <c r="F704" s="132">
        <v>2.47954376394743E-4</v>
      </c>
      <c r="G704" s="133">
        <v>2.4832381425378701E-4</v>
      </c>
      <c r="H704" s="131">
        <v>1</v>
      </c>
      <c r="I704" s="134">
        <v>1.14495076711701E-4</v>
      </c>
      <c r="J704" s="132">
        <v>1.14678899082569E-4</v>
      </c>
    </row>
    <row r="705" spans="1:10" s="125" customFormat="1" ht="20.45">
      <c r="A705" s="130" t="s">
        <v>1915</v>
      </c>
      <c r="B705" s="131">
        <v>1</v>
      </c>
      <c r="C705" s="132">
        <v>2.1272069772388901E-4</v>
      </c>
      <c r="D705" s="133">
        <v>2.1308331557639E-4</v>
      </c>
      <c r="E705" s="192">
        <v>0</v>
      </c>
      <c r="F705" s="194">
        <v>0</v>
      </c>
      <c r="G705" s="193">
        <v>0</v>
      </c>
      <c r="H705" s="131">
        <v>1</v>
      </c>
      <c r="I705" s="134">
        <v>1.14495076711701E-4</v>
      </c>
      <c r="J705" s="132">
        <v>1.14678899082569E-4</v>
      </c>
    </row>
    <row r="706" spans="1:10" s="125" customFormat="1" ht="20.45">
      <c r="A706" s="130" t="s">
        <v>1916</v>
      </c>
      <c r="B706" s="131">
        <v>1</v>
      </c>
      <c r="C706" s="132">
        <v>2.1272069772388901E-4</v>
      </c>
      <c r="D706" s="133">
        <v>2.1308331557639E-4</v>
      </c>
      <c r="E706" s="192">
        <v>0</v>
      </c>
      <c r="F706" s="194">
        <v>0</v>
      </c>
      <c r="G706" s="193">
        <v>0</v>
      </c>
      <c r="H706" s="131">
        <v>1</v>
      </c>
      <c r="I706" s="134">
        <v>1.14495076711701E-4</v>
      </c>
      <c r="J706" s="132">
        <v>1.14678899082569E-4</v>
      </c>
    </row>
    <row r="707" spans="1:10" s="125" customFormat="1" ht="20.45">
      <c r="A707" s="130" t="s">
        <v>1917</v>
      </c>
      <c r="B707" s="131">
        <v>1</v>
      </c>
      <c r="C707" s="132">
        <v>2.1272069772388901E-4</v>
      </c>
      <c r="D707" s="133">
        <v>2.1308331557639E-4</v>
      </c>
      <c r="E707" s="192">
        <v>0</v>
      </c>
      <c r="F707" s="194">
        <v>0</v>
      </c>
      <c r="G707" s="193">
        <v>0</v>
      </c>
      <c r="H707" s="131">
        <v>1</v>
      </c>
      <c r="I707" s="134">
        <v>1.14495076711701E-4</v>
      </c>
      <c r="J707" s="132">
        <v>1.14678899082569E-4</v>
      </c>
    </row>
    <row r="708" spans="1:10" s="125" customFormat="1">
      <c r="A708" s="130" t="s">
        <v>1918</v>
      </c>
      <c r="B708" s="131">
        <v>1</v>
      </c>
      <c r="C708" s="132">
        <v>2.1272069772388901E-4</v>
      </c>
      <c r="D708" s="133">
        <v>2.1308331557639E-4</v>
      </c>
      <c r="E708" s="192">
        <v>0</v>
      </c>
      <c r="F708" s="194">
        <v>0</v>
      </c>
      <c r="G708" s="193">
        <v>0</v>
      </c>
      <c r="H708" s="131">
        <v>1</v>
      </c>
      <c r="I708" s="134">
        <v>1.14495076711701E-4</v>
      </c>
      <c r="J708" s="132">
        <v>1.14678899082569E-4</v>
      </c>
    </row>
    <row r="709" spans="1:10" s="125" customFormat="1">
      <c r="A709" s="130" t="s">
        <v>1919</v>
      </c>
      <c r="B709" s="131">
        <v>1</v>
      </c>
      <c r="C709" s="132">
        <v>2.1272069772388901E-4</v>
      </c>
      <c r="D709" s="133">
        <v>2.1308331557639E-4</v>
      </c>
      <c r="E709" s="192">
        <v>0</v>
      </c>
      <c r="F709" s="194">
        <v>0</v>
      </c>
      <c r="G709" s="193">
        <v>0</v>
      </c>
      <c r="H709" s="131">
        <v>1</v>
      </c>
      <c r="I709" s="134">
        <v>1.14495076711701E-4</v>
      </c>
      <c r="J709" s="132">
        <v>1.14678899082569E-4</v>
      </c>
    </row>
    <row r="710" spans="1:10" s="125" customFormat="1">
      <c r="A710" s="130" t="s">
        <v>1920</v>
      </c>
      <c r="B710" s="131">
        <v>1</v>
      </c>
      <c r="C710" s="132">
        <v>2.1272069772388901E-4</v>
      </c>
      <c r="D710" s="133">
        <v>2.1308331557639E-4</v>
      </c>
      <c r="E710" s="192">
        <v>0</v>
      </c>
      <c r="F710" s="194">
        <v>0</v>
      </c>
      <c r="G710" s="193">
        <v>0</v>
      </c>
      <c r="H710" s="131">
        <v>1</v>
      </c>
      <c r="I710" s="134">
        <v>1.14495076711701E-4</v>
      </c>
      <c r="J710" s="132">
        <v>1.14678899082569E-4</v>
      </c>
    </row>
    <row r="711" spans="1:10" s="125" customFormat="1">
      <c r="A711" s="130" t="s">
        <v>1921</v>
      </c>
      <c r="B711" s="131">
        <v>1</v>
      </c>
      <c r="C711" s="132">
        <v>2.1272069772388901E-4</v>
      </c>
      <c r="D711" s="133">
        <v>2.1308331557639E-4</v>
      </c>
      <c r="E711" s="192">
        <v>0</v>
      </c>
      <c r="F711" s="194">
        <v>0</v>
      </c>
      <c r="G711" s="193">
        <v>0</v>
      </c>
      <c r="H711" s="131">
        <v>1</v>
      </c>
      <c r="I711" s="134">
        <v>1.14495076711701E-4</v>
      </c>
      <c r="J711" s="132">
        <v>1.14678899082569E-4</v>
      </c>
    </row>
    <row r="712" spans="1:10" s="125" customFormat="1">
      <c r="A712" s="130" t="s">
        <v>1922</v>
      </c>
      <c r="B712" s="131">
        <v>1</v>
      </c>
      <c r="C712" s="132">
        <v>2.1272069772388901E-4</v>
      </c>
      <c r="D712" s="133">
        <v>2.1308331557639E-4</v>
      </c>
      <c r="E712" s="192">
        <v>0</v>
      </c>
      <c r="F712" s="194">
        <v>0</v>
      </c>
      <c r="G712" s="193">
        <v>0</v>
      </c>
      <c r="H712" s="131">
        <v>1</v>
      </c>
      <c r="I712" s="134">
        <v>1.14495076711701E-4</v>
      </c>
      <c r="J712" s="132">
        <v>1.14678899082569E-4</v>
      </c>
    </row>
    <row r="713" spans="1:10" s="125" customFormat="1">
      <c r="A713" s="130" t="s">
        <v>1923</v>
      </c>
      <c r="B713" s="192">
        <v>0</v>
      </c>
      <c r="C713" s="194">
        <v>0</v>
      </c>
      <c r="D713" s="193">
        <v>0</v>
      </c>
      <c r="E713" s="131">
        <v>1</v>
      </c>
      <c r="F713" s="132">
        <v>2.47954376394743E-4</v>
      </c>
      <c r="G713" s="133">
        <v>2.4832381425378701E-4</v>
      </c>
      <c r="H713" s="131">
        <v>1</v>
      </c>
      <c r="I713" s="134">
        <v>1.14495076711701E-4</v>
      </c>
      <c r="J713" s="132">
        <v>1.14678899082569E-4</v>
      </c>
    </row>
    <row r="714" spans="1:10" s="125" customFormat="1">
      <c r="A714" s="130" t="s">
        <v>1924</v>
      </c>
      <c r="B714" s="131">
        <v>1</v>
      </c>
      <c r="C714" s="132">
        <v>2.1272069772388901E-4</v>
      </c>
      <c r="D714" s="133">
        <v>2.1308331557639E-4</v>
      </c>
      <c r="E714" s="192">
        <v>0</v>
      </c>
      <c r="F714" s="194">
        <v>0</v>
      </c>
      <c r="G714" s="193">
        <v>0</v>
      </c>
      <c r="H714" s="131">
        <v>1</v>
      </c>
      <c r="I714" s="134">
        <v>1.14495076711701E-4</v>
      </c>
      <c r="J714" s="132">
        <v>1.14678899082569E-4</v>
      </c>
    </row>
    <row r="715" spans="1:10" s="125" customFormat="1">
      <c r="A715" s="130" t="s">
        <v>1925</v>
      </c>
      <c r="B715" s="192">
        <v>0</v>
      </c>
      <c r="C715" s="194">
        <v>0</v>
      </c>
      <c r="D715" s="193">
        <v>0</v>
      </c>
      <c r="E715" s="131">
        <v>1</v>
      </c>
      <c r="F715" s="132">
        <v>2.47954376394743E-4</v>
      </c>
      <c r="G715" s="133">
        <v>2.4832381425378701E-4</v>
      </c>
      <c r="H715" s="131">
        <v>1</v>
      </c>
      <c r="I715" s="134">
        <v>1.14495076711701E-4</v>
      </c>
      <c r="J715" s="132">
        <v>1.14678899082569E-4</v>
      </c>
    </row>
    <row r="716" spans="1:10" s="125" customFormat="1">
      <c r="A716" s="130" t="s">
        <v>1926</v>
      </c>
      <c r="B716" s="192">
        <v>0</v>
      </c>
      <c r="C716" s="194">
        <v>0</v>
      </c>
      <c r="D716" s="193">
        <v>0</v>
      </c>
      <c r="E716" s="131">
        <v>1</v>
      </c>
      <c r="F716" s="132">
        <v>2.47954376394743E-4</v>
      </c>
      <c r="G716" s="133">
        <v>2.4832381425378701E-4</v>
      </c>
      <c r="H716" s="131">
        <v>1</v>
      </c>
      <c r="I716" s="134">
        <v>1.14495076711701E-4</v>
      </c>
      <c r="J716" s="132">
        <v>1.14678899082569E-4</v>
      </c>
    </row>
    <row r="717" spans="1:10" s="125" customFormat="1">
      <c r="A717" s="130" t="s">
        <v>1927</v>
      </c>
      <c r="B717" s="131">
        <v>1</v>
      </c>
      <c r="C717" s="132">
        <v>2.1272069772388901E-4</v>
      </c>
      <c r="D717" s="133">
        <v>2.1308331557639E-4</v>
      </c>
      <c r="E717" s="192">
        <v>0</v>
      </c>
      <c r="F717" s="194">
        <v>0</v>
      </c>
      <c r="G717" s="193">
        <v>0</v>
      </c>
      <c r="H717" s="131">
        <v>1</v>
      </c>
      <c r="I717" s="134">
        <v>1.14495076711701E-4</v>
      </c>
      <c r="J717" s="132">
        <v>1.14678899082569E-4</v>
      </c>
    </row>
    <row r="718" spans="1:10" s="125" customFormat="1" ht="20.45">
      <c r="A718" s="130" t="s">
        <v>1928</v>
      </c>
      <c r="B718" s="131">
        <v>1</v>
      </c>
      <c r="C718" s="132">
        <v>2.1272069772388901E-4</v>
      </c>
      <c r="D718" s="133">
        <v>2.1308331557639E-4</v>
      </c>
      <c r="E718" s="192">
        <v>0</v>
      </c>
      <c r="F718" s="194">
        <v>0</v>
      </c>
      <c r="G718" s="193">
        <v>0</v>
      </c>
      <c r="H718" s="131">
        <v>1</v>
      </c>
      <c r="I718" s="134">
        <v>1.14495076711701E-4</v>
      </c>
      <c r="J718" s="132">
        <v>1.14678899082569E-4</v>
      </c>
    </row>
    <row r="719" spans="1:10" s="125" customFormat="1">
      <c r="A719" s="130" t="s">
        <v>1929</v>
      </c>
      <c r="B719" s="192">
        <v>0</v>
      </c>
      <c r="C719" s="194">
        <v>0</v>
      </c>
      <c r="D719" s="193">
        <v>0</v>
      </c>
      <c r="E719" s="131">
        <v>1</v>
      </c>
      <c r="F719" s="132">
        <v>2.47954376394743E-4</v>
      </c>
      <c r="G719" s="133">
        <v>2.4832381425378701E-4</v>
      </c>
      <c r="H719" s="131">
        <v>1</v>
      </c>
      <c r="I719" s="134">
        <v>1.14495076711701E-4</v>
      </c>
      <c r="J719" s="132">
        <v>1.14678899082569E-4</v>
      </c>
    </row>
    <row r="720" spans="1:10" s="125" customFormat="1" ht="20.45">
      <c r="A720" s="130" t="s">
        <v>1930</v>
      </c>
      <c r="B720" s="131">
        <v>1</v>
      </c>
      <c r="C720" s="132">
        <v>2.1272069772388901E-4</v>
      </c>
      <c r="D720" s="133">
        <v>2.1308331557639E-4</v>
      </c>
      <c r="E720" s="192">
        <v>0</v>
      </c>
      <c r="F720" s="194">
        <v>0</v>
      </c>
      <c r="G720" s="193">
        <v>0</v>
      </c>
      <c r="H720" s="131">
        <v>1</v>
      </c>
      <c r="I720" s="134">
        <v>1.14495076711701E-4</v>
      </c>
      <c r="J720" s="132">
        <v>1.14678899082569E-4</v>
      </c>
    </row>
    <row r="721" spans="1:10" s="125" customFormat="1" ht="20.45">
      <c r="A721" s="130" t="s">
        <v>1931</v>
      </c>
      <c r="B721" s="131">
        <v>1</v>
      </c>
      <c r="C721" s="132">
        <v>2.1272069772388901E-4</v>
      </c>
      <c r="D721" s="133">
        <v>2.1308331557639E-4</v>
      </c>
      <c r="E721" s="192">
        <v>0</v>
      </c>
      <c r="F721" s="194">
        <v>0</v>
      </c>
      <c r="G721" s="193">
        <v>0</v>
      </c>
      <c r="H721" s="131">
        <v>1</v>
      </c>
      <c r="I721" s="134">
        <v>1.14495076711701E-4</v>
      </c>
      <c r="J721" s="132">
        <v>1.14678899082569E-4</v>
      </c>
    </row>
    <row r="722" spans="1:10" s="125" customFormat="1" ht="20.45">
      <c r="A722" s="130" t="s">
        <v>1932</v>
      </c>
      <c r="B722" s="131">
        <v>1</v>
      </c>
      <c r="C722" s="132">
        <v>2.1272069772388901E-4</v>
      </c>
      <c r="D722" s="133">
        <v>2.1308331557639E-4</v>
      </c>
      <c r="E722" s="192">
        <v>0</v>
      </c>
      <c r="F722" s="194">
        <v>0</v>
      </c>
      <c r="G722" s="193">
        <v>0</v>
      </c>
      <c r="H722" s="131">
        <v>1</v>
      </c>
      <c r="I722" s="134">
        <v>1.14495076711701E-4</v>
      </c>
      <c r="J722" s="132">
        <v>1.14678899082569E-4</v>
      </c>
    </row>
    <row r="723" spans="1:10" s="125" customFormat="1">
      <c r="A723" s="130" t="s">
        <v>1933</v>
      </c>
      <c r="B723" s="192">
        <v>0</v>
      </c>
      <c r="C723" s="194">
        <v>0</v>
      </c>
      <c r="D723" s="193">
        <v>0</v>
      </c>
      <c r="E723" s="131">
        <v>1</v>
      </c>
      <c r="F723" s="132">
        <v>2.47954376394743E-4</v>
      </c>
      <c r="G723" s="133">
        <v>2.4832381425378701E-4</v>
      </c>
      <c r="H723" s="131">
        <v>1</v>
      </c>
      <c r="I723" s="134">
        <v>1.14495076711701E-4</v>
      </c>
      <c r="J723" s="132">
        <v>1.14678899082569E-4</v>
      </c>
    </row>
    <row r="724" spans="1:10" s="125" customFormat="1">
      <c r="A724" s="130" t="s">
        <v>1934</v>
      </c>
      <c r="B724" s="131">
        <v>1</v>
      </c>
      <c r="C724" s="132">
        <v>2.1272069772388901E-4</v>
      </c>
      <c r="D724" s="133">
        <v>2.1308331557639E-4</v>
      </c>
      <c r="E724" s="192">
        <v>0</v>
      </c>
      <c r="F724" s="194">
        <v>0</v>
      </c>
      <c r="G724" s="193">
        <v>0</v>
      </c>
      <c r="H724" s="131">
        <v>1</v>
      </c>
      <c r="I724" s="134">
        <v>1.14495076711701E-4</v>
      </c>
      <c r="J724" s="132">
        <v>1.14678899082569E-4</v>
      </c>
    </row>
    <row r="725" spans="1:10" s="125" customFormat="1">
      <c r="A725" s="130" t="s">
        <v>1935</v>
      </c>
      <c r="B725" s="131">
        <v>1</v>
      </c>
      <c r="C725" s="132">
        <v>2.1272069772388901E-4</v>
      </c>
      <c r="D725" s="133">
        <v>2.1308331557639E-4</v>
      </c>
      <c r="E725" s="192">
        <v>0</v>
      </c>
      <c r="F725" s="194">
        <v>0</v>
      </c>
      <c r="G725" s="193">
        <v>0</v>
      </c>
      <c r="H725" s="131">
        <v>1</v>
      </c>
      <c r="I725" s="134">
        <v>1.14495076711701E-4</v>
      </c>
      <c r="J725" s="132">
        <v>1.14678899082569E-4</v>
      </c>
    </row>
    <row r="726" spans="1:10" s="125" customFormat="1" ht="20.45">
      <c r="A726" s="130" t="s">
        <v>1936</v>
      </c>
      <c r="B726" s="192">
        <v>0</v>
      </c>
      <c r="C726" s="194">
        <v>0</v>
      </c>
      <c r="D726" s="193">
        <v>0</v>
      </c>
      <c r="E726" s="131">
        <v>1</v>
      </c>
      <c r="F726" s="132">
        <v>2.47954376394743E-4</v>
      </c>
      <c r="G726" s="133">
        <v>2.4832381425378701E-4</v>
      </c>
      <c r="H726" s="131">
        <v>1</v>
      </c>
      <c r="I726" s="134">
        <v>1.14495076711701E-4</v>
      </c>
      <c r="J726" s="132">
        <v>1.14678899082569E-4</v>
      </c>
    </row>
    <row r="727" spans="1:10" s="125" customFormat="1">
      <c r="A727" s="130" t="s">
        <v>1937</v>
      </c>
      <c r="B727" s="131">
        <v>1</v>
      </c>
      <c r="C727" s="132">
        <v>2.1272069772388901E-4</v>
      </c>
      <c r="D727" s="133">
        <v>2.1308331557639E-4</v>
      </c>
      <c r="E727" s="192">
        <v>0</v>
      </c>
      <c r="F727" s="194">
        <v>0</v>
      </c>
      <c r="G727" s="193">
        <v>0</v>
      </c>
      <c r="H727" s="131">
        <v>1</v>
      </c>
      <c r="I727" s="134">
        <v>1.14495076711701E-4</v>
      </c>
      <c r="J727" s="132">
        <v>1.14678899082569E-4</v>
      </c>
    </row>
    <row r="728" spans="1:10" s="125" customFormat="1">
      <c r="A728" s="130" t="s">
        <v>1938</v>
      </c>
      <c r="B728" s="192">
        <v>0</v>
      </c>
      <c r="C728" s="194">
        <v>0</v>
      </c>
      <c r="D728" s="193">
        <v>0</v>
      </c>
      <c r="E728" s="131">
        <v>1</v>
      </c>
      <c r="F728" s="132">
        <v>2.47954376394743E-4</v>
      </c>
      <c r="G728" s="133">
        <v>2.4832381425378701E-4</v>
      </c>
      <c r="H728" s="131">
        <v>1</v>
      </c>
      <c r="I728" s="134">
        <v>1.14495076711701E-4</v>
      </c>
      <c r="J728" s="132">
        <v>1.14678899082569E-4</v>
      </c>
    </row>
    <row r="729" spans="1:10" s="125" customFormat="1" ht="20.45">
      <c r="A729" s="130" t="s">
        <v>1939</v>
      </c>
      <c r="B729" s="192">
        <v>0</v>
      </c>
      <c r="C729" s="194">
        <v>0</v>
      </c>
      <c r="D729" s="193">
        <v>0</v>
      </c>
      <c r="E729" s="131">
        <v>1</v>
      </c>
      <c r="F729" s="132">
        <v>2.47954376394743E-4</v>
      </c>
      <c r="G729" s="133">
        <v>2.4832381425378701E-4</v>
      </c>
      <c r="H729" s="131">
        <v>1</v>
      </c>
      <c r="I729" s="134">
        <v>1.14495076711701E-4</v>
      </c>
      <c r="J729" s="132">
        <v>1.14678899082569E-4</v>
      </c>
    </row>
    <row r="730" spans="1:10" s="125" customFormat="1">
      <c r="A730" s="130" t="s">
        <v>1940</v>
      </c>
      <c r="B730" s="192">
        <v>0</v>
      </c>
      <c r="C730" s="194">
        <v>0</v>
      </c>
      <c r="D730" s="193">
        <v>0</v>
      </c>
      <c r="E730" s="131">
        <v>1</v>
      </c>
      <c r="F730" s="132">
        <v>2.47954376394743E-4</v>
      </c>
      <c r="G730" s="133">
        <v>2.4832381425378701E-4</v>
      </c>
      <c r="H730" s="131">
        <v>1</v>
      </c>
      <c r="I730" s="134">
        <v>1.14495076711701E-4</v>
      </c>
      <c r="J730" s="132">
        <v>1.14678899082569E-4</v>
      </c>
    </row>
    <row r="731" spans="1:10" s="125" customFormat="1">
      <c r="A731" s="130" t="s">
        <v>1941</v>
      </c>
      <c r="B731" s="131">
        <v>1</v>
      </c>
      <c r="C731" s="132">
        <v>2.1272069772388901E-4</v>
      </c>
      <c r="D731" s="133">
        <v>2.1308331557639E-4</v>
      </c>
      <c r="E731" s="192">
        <v>0</v>
      </c>
      <c r="F731" s="194">
        <v>0</v>
      </c>
      <c r="G731" s="193">
        <v>0</v>
      </c>
      <c r="H731" s="131">
        <v>1</v>
      </c>
      <c r="I731" s="134">
        <v>1.14495076711701E-4</v>
      </c>
      <c r="J731" s="132">
        <v>1.14678899082569E-4</v>
      </c>
    </row>
    <row r="732" spans="1:10" s="125" customFormat="1">
      <c r="A732" s="130" t="s">
        <v>1942</v>
      </c>
      <c r="B732" s="192">
        <v>0</v>
      </c>
      <c r="C732" s="194">
        <v>0</v>
      </c>
      <c r="D732" s="193">
        <v>0</v>
      </c>
      <c r="E732" s="131">
        <v>1</v>
      </c>
      <c r="F732" s="132">
        <v>2.47954376394743E-4</v>
      </c>
      <c r="G732" s="133">
        <v>2.4832381425378701E-4</v>
      </c>
      <c r="H732" s="131">
        <v>1</v>
      </c>
      <c r="I732" s="134">
        <v>1.14495076711701E-4</v>
      </c>
      <c r="J732" s="132">
        <v>1.14678899082569E-4</v>
      </c>
    </row>
    <row r="733" spans="1:10" s="125" customFormat="1">
      <c r="A733" s="130" t="s">
        <v>1943</v>
      </c>
      <c r="B733" s="131">
        <v>1</v>
      </c>
      <c r="C733" s="132">
        <v>2.1272069772388901E-4</v>
      </c>
      <c r="D733" s="133">
        <v>2.1308331557639E-4</v>
      </c>
      <c r="E733" s="192">
        <v>0</v>
      </c>
      <c r="F733" s="194">
        <v>0</v>
      </c>
      <c r="G733" s="193">
        <v>0</v>
      </c>
      <c r="H733" s="131">
        <v>1</v>
      </c>
      <c r="I733" s="134">
        <v>1.14495076711701E-4</v>
      </c>
      <c r="J733" s="132">
        <v>1.14678899082569E-4</v>
      </c>
    </row>
    <row r="734" spans="1:10" s="125" customFormat="1">
      <c r="A734" s="130" t="s">
        <v>1944</v>
      </c>
      <c r="B734" s="131">
        <v>1</v>
      </c>
      <c r="C734" s="132">
        <v>2.1272069772388901E-4</v>
      </c>
      <c r="D734" s="133">
        <v>2.1308331557639E-4</v>
      </c>
      <c r="E734" s="192">
        <v>0</v>
      </c>
      <c r="F734" s="194">
        <v>0</v>
      </c>
      <c r="G734" s="193">
        <v>0</v>
      </c>
      <c r="H734" s="131">
        <v>1</v>
      </c>
      <c r="I734" s="134">
        <v>1.14495076711701E-4</v>
      </c>
      <c r="J734" s="132">
        <v>1.14678899082569E-4</v>
      </c>
    </row>
    <row r="735" spans="1:10" s="125" customFormat="1">
      <c r="A735" s="130" t="s">
        <v>1945</v>
      </c>
      <c r="B735" s="131">
        <v>1</v>
      </c>
      <c r="C735" s="132">
        <v>2.1272069772388901E-4</v>
      </c>
      <c r="D735" s="133">
        <v>2.1308331557639E-4</v>
      </c>
      <c r="E735" s="192">
        <v>0</v>
      </c>
      <c r="F735" s="194">
        <v>0</v>
      </c>
      <c r="G735" s="193">
        <v>0</v>
      </c>
      <c r="H735" s="131">
        <v>1</v>
      </c>
      <c r="I735" s="134">
        <v>1.14495076711701E-4</v>
      </c>
      <c r="J735" s="132">
        <v>1.14678899082569E-4</v>
      </c>
    </row>
    <row r="736" spans="1:10" s="125" customFormat="1">
      <c r="A736" s="130" t="s">
        <v>1946</v>
      </c>
      <c r="B736" s="192">
        <v>0</v>
      </c>
      <c r="C736" s="194">
        <v>0</v>
      </c>
      <c r="D736" s="193">
        <v>0</v>
      </c>
      <c r="E736" s="131">
        <v>1</v>
      </c>
      <c r="F736" s="132">
        <v>2.47954376394743E-4</v>
      </c>
      <c r="G736" s="133">
        <v>2.4832381425378701E-4</v>
      </c>
      <c r="H736" s="131">
        <v>1</v>
      </c>
      <c r="I736" s="134">
        <v>1.14495076711701E-4</v>
      </c>
      <c r="J736" s="132">
        <v>1.14678899082569E-4</v>
      </c>
    </row>
    <row r="737" spans="1:10" s="125" customFormat="1">
      <c r="A737" s="130" t="s">
        <v>1947</v>
      </c>
      <c r="B737" s="131">
        <v>1</v>
      </c>
      <c r="C737" s="132">
        <v>2.1272069772388901E-4</v>
      </c>
      <c r="D737" s="133">
        <v>2.1308331557639E-4</v>
      </c>
      <c r="E737" s="192">
        <v>0</v>
      </c>
      <c r="F737" s="194">
        <v>0</v>
      </c>
      <c r="G737" s="193">
        <v>0</v>
      </c>
      <c r="H737" s="131">
        <v>1</v>
      </c>
      <c r="I737" s="134">
        <v>1.14495076711701E-4</v>
      </c>
      <c r="J737" s="132">
        <v>1.14678899082569E-4</v>
      </c>
    </row>
    <row r="738" spans="1:10" s="125" customFormat="1">
      <c r="A738" s="130" t="s">
        <v>1948</v>
      </c>
      <c r="B738" s="192">
        <v>0</v>
      </c>
      <c r="C738" s="194">
        <v>0</v>
      </c>
      <c r="D738" s="193">
        <v>0</v>
      </c>
      <c r="E738" s="131">
        <v>1</v>
      </c>
      <c r="F738" s="132">
        <v>2.47954376394743E-4</v>
      </c>
      <c r="G738" s="133">
        <v>2.4832381425378701E-4</v>
      </c>
      <c r="H738" s="131">
        <v>1</v>
      </c>
      <c r="I738" s="134">
        <v>1.14495076711701E-4</v>
      </c>
      <c r="J738" s="132">
        <v>1.14678899082569E-4</v>
      </c>
    </row>
    <row r="739" spans="1:10" s="125" customFormat="1">
      <c r="A739" s="135" t="s">
        <v>1949</v>
      </c>
      <c r="B739" s="136">
        <v>1</v>
      </c>
      <c r="C739" s="137">
        <v>2.1272069772388901E-4</v>
      </c>
      <c r="D739" s="138">
        <v>2.1308331557639E-4</v>
      </c>
      <c r="E739" s="233">
        <v>0</v>
      </c>
      <c r="F739" s="235">
        <v>0</v>
      </c>
      <c r="G739" s="251">
        <v>0</v>
      </c>
      <c r="H739" s="136">
        <v>1</v>
      </c>
      <c r="I739" s="139">
        <v>1.14495076711701E-4</v>
      </c>
      <c r="J739" s="137">
        <v>1.14678899082569E-4</v>
      </c>
    </row>
    <row r="740" spans="1:10" s="125" customFormat="1"/>
    <row r="741" spans="1:10" s="125" customFormat="1" ht="10.75">
      <c r="A741" s="248" t="s">
        <v>93</v>
      </c>
      <c r="B741" s="293" t="s">
        <v>1420</v>
      </c>
      <c r="C741" s="293"/>
      <c r="D741" s="294"/>
      <c r="E741" s="295" t="s">
        <v>1421</v>
      </c>
      <c r="F741" s="296"/>
      <c r="G741" s="297"/>
      <c r="H741" s="298" t="s">
        <v>1422</v>
      </c>
      <c r="I741" s="293"/>
      <c r="J741" s="299"/>
    </row>
    <row r="742" spans="1:10" s="125" customFormat="1" ht="30.65">
      <c r="A742" s="249" t="s">
        <v>1611</v>
      </c>
      <c r="B742" s="247" t="s">
        <v>1612</v>
      </c>
      <c r="C742" s="127" t="s">
        <v>1613</v>
      </c>
      <c r="D742" s="128" t="s">
        <v>1614</v>
      </c>
      <c r="E742" s="127" t="s">
        <v>1615</v>
      </c>
      <c r="F742" s="127" t="s">
        <v>1616</v>
      </c>
      <c r="G742" s="128" t="s">
        <v>1617</v>
      </c>
      <c r="H742" s="127" t="s">
        <v>1615</v>
      </c>
      <c r="I742" s="129" t="s">
        <v>1618</v>
      </c>
      <c r="J742" s="127" t="s">
        <v>1619</v>
      </c>
    </row>
    <row r="743" spans="1:10" s="125" customFormat="1">
      <c r="A743" s="130" t="s">
        <v>1620</v>
      </c>
      <c r="B743" s="131">
        <v>1069</v>
      </c>
      <c r="C743" s="132">
        <v>0.232644178454842</v>
      </c>
      <c r="D743" s="133">
        <v>0.23304992369740599</v>
      </c>
      <c r="E743" s="131">
        <v>773</v>
      </c>
      <c r="F743" s="132">
        <v>0.19388011035866601</v>
      </c>
      <c r="G743" s="133">
        <v>0.19422110552763799</v>
      </c>
      <c r="H743" s="131">
        <v>1842</v>
      </c>
      <c r="I743" s="134">
        <v>0.21463528315078101</v>
      </c>
      <c r="J743" s="132">
        <v>0.21501108906268199</v>
      </c>
    </row>
    <row r="744" spans="1:10" s="125" customFormat="1">
      <c r="A744" s="130" t="s">
        <v>1622</v>
      </c>
      <c r="B744" s="131">
        <v>309</v>
      </c>
      <c r="C744" s="132">
        <v>6.7247007616974996E-2</v>
      </c>
      <c r="D744" s="133">
        <v>6.7364290385873105E-2</v>
      </c>
      <c r="E744" s="131">
        <v>288</v>
      </c>
      <c r="F744" s="132">
        <v>7.2234762979683995E-2</v>
      </c>
      <c r="G744" s="133">
        <v>7.23618090452261E-2</v>
      </c>
      <c r="H744" s="131">
        <v>597</v>
      </c>
      <c r="I744" s="134">
        <v>6.9564204148217207E-2</v>
      </c>
      <c r="J744" s="132">
        <v>6.9686004435625101E-2</v>
      </c>
    </row>
    <row r="745" spans="1:10" s="125" customFormat="1" ht="20.45">
      <c r="A745" s="130" t="s">
        <v>1621</v>
      </c>
      <c r="B745" s="131">
        <v>394</v>
      </c>
      <c r="C745" s="132">
        <v>8.5745375408052202E-2</v>
      </c>
      <c r="D745" s="133">
        <v>8.5894920427294505E-2</v>
      </c>
      <c r="E745" s="131">
        <v>140</v>
      </c>
      <c r="F745" s="132">
        <v>3.5114120892901897E-2</v>
      </c>
      <c r="G745" s="133">
        <v>3.5175879396984903E-2</v>
      </c>
      <c r="H745" s="131">
        <v>534</v>
      </c>
      <c r="I745" s="134">
        <v>6.2223257981822398E-2</v>
      </c>
      <c r="J745" s="132">
        <v>6.2332204972569201E-2</v>
      </c>
    </row>
    <row r="746" spans="1:10" s="125" customFormat="1">
      <c r="A746" s="130" t="s">
        <v>1623</v>
      </c>
      <c r="B746" s="131">
        <v>157</v>
      </c>
      <c r="C746" s="132">
        <v>3.4167573449401502E-2</v>
      </c>
      <c r="D746" s="133">
        <v>3.42271637235666E-2</v>
      </c>
      <c r="E746" s="131">
        <v>354</v>
      </c>
      <c r="F746" s="132">
        <v>8.8788562829194895E-2</v>
      </c>
      <c r="G746" s="133">
        <v>8.8944723618090499E-2</v>
      </c>
      <c r="H746" s="131">
        <v>511</v>
      </c>
      <c r="I746" s="134">
        <v>5.9543230016313203E-2</v>
      </c>
      <c r="J746" s="132">
        <v>5.9647484533675701E-2</v>
      </c>
    </row>
    <row r="747" spans="1:10" s="125" customFormat="1" ht="20.45">
      <c r="A747" s="130" t="s">
        <v>1624</v>
      </c>
      <c r="B747" s="131">
        <v>271</v>
      </c>
      <c r="C747" s="132">
        <v>5.89771490750816E-2</v>
      </c>
      <c r="D747" s="133">
        <v>5.9080008720296499E-2</v>
      </c>
      <c r="E747" s="131">
        <v>125</v>
      </c>
      <c r="F747" s="132">
        <v>3.1351893654376697E-2</v>
      </c>
      <c r="G747" s="133">
        <v>3.1407035175879401E-2</v>
      </c>
      <c r="H747" s="131">
        <v>396</v>
      </c>
      <c r="I747" s="134">
        <v>4.6143090188767201E-2</v>
      </c>
      <c r="J747" s="132">
        <v>4.62238823392086E-2</v>
      </c>
    </row>
    <row r="748" spans="1:10" s="125" customFormat="1">
      <c r="A748" s="130" t="s">
        <v>1627</v>
      </c>
      <c r="B748" s="131">
        <v>187</v>
      </c>
      <c r="C748" s="132">
        <v>4.0696409140370003E-2</v>
      </c>
      <c r="D748" s="133">
        <v>4.0767386091127102E-2</v>
      </c>
      <c r="E748" s="131">
        <v>180</v>
      </c>
      <c r="F748" s="132">
        <v>4.5146726862302498E-2</v>
      </c>
      <c r="G748" s="133">
        <v>4.5226130653266298E-2</v>
      </c>
      <c r="H748" s="131">
        <v>367</v>
      </c>
      <c r="I748" s="134">
        <v>4.2763924493125098E-2</v>
      </c>
      <c r="J748" s="132">
        <v>4.28388000466908E-2</v>
      </c>
    </row>
    <row r="749" spans="1:10" s="125" customFormat="1">
      <c r="A749" s="130" t="s">
        <v>1626</v>
      </c>
      <c r="B749" s="131">
        <v>60</v>
      </c>
      <c r="C749" s="132">
        <v>1.30576713819369E-2</v>
      </c>
      <c r="D749" s="133">
        <v>1.3080444735121001E-2</v>
      </c>
      <c r="E749" s="131">
        <v>276</v>
      </c>
      <c r="F749" s="132">
        <v>6.9224981188863804E-2</v>
      </c>
      <c r="G749" s="133">
        <v>6.9346733668341695E-2</v>
      </c>
      <c r="H749" s="131">
        <v>336</v>
      </c>
      <c r="I749" s="134">
        <v>3.9151712887438801E-2</v>
      </c>
      <c r="J749" s="132">
        <v>3.9220263802964901E-2</v>
      </c>
    </row>
    <row r="750" spans="1:10" s="125" customFormat="1">
      <c r="A750" s="130" t="s">
        <v>1625</v>
      </c>
      <c r="B750" s="131">
        <v>41</v>
      </c>
      <c r="C750" s="132">
        <v>8.9227421109902092E-3</v>
      </c>
      <c r="D750" s="133">
        <v>8.9383039023326807E-3</v>
      </c>
      <c r="E750" s="131">
        <v>279</v>
      </c>
      <c r="F750" s="132">
        <v>6.9977426636568904E-2</v>
      </c>
      <c r="G750" s="133">
        <v>7.0100502512562807E-2</v>
      </c>
      <c r="H750" s="131">
        <v>320</v>
      </c>
      <c r="I750" s="134">
        <v>3.7287345607084597E-2</v>
      </c>
      <c r="J750" s="132">
        <v>3.7352632193299901E-2</v>
      </c>
    </row>
    <row r="751" spans="1:10" s="125" customFormat="1">
      <c r="A751" s="130" t="s">
        <v>1629</v>
      </c>
      <c r="B751" s="131">
        <v>131</v>
      </c>
      <c r="C751" s="132">
        <v>2.85092491838955E-2</v>
      </c>
      <c r="D751" s="133">
        <v>2.85589710050142E-2</v>
      </c>
      <c r="E751" s="131">
        <v>139</v>
      </c>
      <c r="F751" s="132">
        <v>3.4863305743666903E-2</v>
      </c>
      <c r="G751" s="133">
        <v>3.4924623115577903E-2</v>
      </c>
      <c r="H751" s="131">
        <v>270</v>
      </c>
      <c r="I751" s="134">
        <v>3.1461197855977598E-2</v>
      </c>
      <c r="J751" s="132">
        <v>3.1516283413096799E-2</v>
      </c>
    </row>
    <row r="752" spans="1:10" s="125" customFormat="1" ht="20.45">
      <c r="A752" s="130" t="s">
        <v>1628</v>
      </c>
      <c r="B752" s="131">
        <v>199</v>
      </c>
      <c r="C752" s="132">
        <v>4.3307943416757297E-2</v>
      </c>
      <c r="D752" s="133">
        <v>4.3383475038151299E-2</v>
      </c>
      <c r="E752" s="131">
        <v>69</v>
      </c>
      <c r="F752" s="132">
        <v>1.7306245297216E-2</v>
      </c>
      <c r="G752" s="133">
        <v>1.73366834170854E-2</v>
      </c>
      <c r="H752" s="131">
        <v>268</v>
      </c>
      <c r="I752" s="134">
        <v>3.12281519459333E-2</v>
      </c>
      <c r="J752" s="132">
        <v>3.1282829461888602E-2</v>
      </c>
    </row>
    <row r="753" spans="1:10" s="125" customFormat="1">
      <c r="A753" s="130" t="s">
        <v>1631</v>
      </c>
      <c r="B753" s="131">
        <v>120</v>
      </c>
      <c r="C753" s="132">
        <v>2.6115342763873801E-2</v>
      </c>
      <c r="D753" s="133">
        <v>2.6160889470242001E-2</v>
      </c>
      <c r="E753" s="131">
        <v>78</v>
      </c>
      <c r="F753" s="132">
        <v>1.9563581640331101E-2</v>
      </c>
      <c r="G753" s="133">
        <v>1.95979899497487E-2</v>
      </c>
      <c r="H753" s="131">
        <v>198</v>
      </c>
      <c r="I753" s="134">
        <v>2.30715450943836E-2</v>
      </c>
      <c r="J753" s="132">
        <v>2.31119411696043E-2</v>
      </c>
    </row>
    <row r="754" spans="1:10" s="125" customFormat="1" ht="20.45">
      <c r="A754" s="130" t="s">
        <v>1632</v>
      </c>
      <c r="B754" s="131">
        <v>89</v>
      </c>
      <c r="C754" s="132">
        <v>1.9368879216539701E-2</v>
      </c>
      <c r="D754" s="133">
        <v>1.9402659690429501E-2</v>
      </c>
      <c r="E754" s="131">
        <v>50</v>
      </c>
      <c r="F754" s="132">
        <v>1.25407574617507E-2</v>
      </c>
      <c r="G754" s="133">
        <v>1.2562814070351799E-2</v>
      </c>
      <c r="H754" s="131">
        <v>139</v>
      </c>
      <c r="I754" s="134">
        <v>1.6196690748077398E-2</v>
      </c>
      <c r="J754" s="132">
        <v>1.6225049608964599E-2</v>
      </c>
    </row>
    <row r="755" spans="1:10" s="125" customFormat="1" ht="20.45">
      <c r="A755" s="130" t="s">
        <v>1630</v>
      </c>
      <c r="B755" s="131">
        <v>102</v>
      </c>
      <c r="C755" s="132">
        <v>2.2198041349292701E-2</v>
      </c>
      <c r="D755" s="133">
        <v>2.2236756049705701E-2</v>
      </c>
      <c r="E755" s="131">
        <v>25</v>
      </c>
      <c r="F755" s="132">
        <v>6.2703787308753499E-3</v>
      </c>
      <c r="G755" s="133">
        <v>6.2814070351758797E-3</v>
      </c>
      <c r="H755" s="131">
        <v>127</v>
      </c>
      <c r="I755" s="134">
        <v>1.47984152878117E-2</v>
      </c>
      <c r="J755" s="132">
        <v>1.4824325901715899E-2</v>
      </c>
    </row>
    <row r="756" spans="1:10" s="125" customFormat="1" ht="20.45">
      <c r="A756" s="130" t="s">
        <v>1633</v>
      </c>
      <c r="B756" s="131">
        <v>93</v>
      </c>
      <c r="C756" s="132">
        <v>2.0239390642002201E-2</v>
      </c>
      <c r="D756" s="133">
        <v>2.0274689339437501E-2</v>
      </c>
      <c r="E756" s="131">
        <v>21</v>
      </c>
      <c r="F756" s="132">
        <v>5.2671181339352903E-3</v>
      </c>
      <c r="G756" s="133">
        <v>5.2763819095477402E-3</v>
      </c>
      <c r="H756" s="131">
        <v>114</v>
      </c>
      <c r="I756" s="134">
        <v>1.32836168725239E-2</v>
      </c>
      <c r="J756" s="132">
        <v>1.3306875218863101E-2</v>
      </c>
    </row>
    <row r="757" spans="1:10" s="125" customFormat="1">
      <c r="A757" s="130" t="s">
        <v>1638</v>
      </c>
      <c r="B757" s="131">
        <v>41</v>
      </c>
      <c r="C757" s="132">
        <v>8.9227421109902092E-3</v>
      </c>
      <c r="D757" s="133">
        <v>8.9383039023326807E-3</v>
      </c>
      <c r="E757" s="131">
        <v>71</v>
      </c>
      <c r="F757" s="132">
        <v>1.7807875595686001E-2</v>
      </c>
      <c r="G757" s="133">
        <v>1.78391959798995E-2</v>
      </c>
      <c r="H757" s="131">
        <v>112</v>
      </c>
      <c r="I757" s="134">
        <v>1.30505709624796E-2</v>
      </c>
      <c r="J757" s="132">
        <v>1.3073421267655001E-2</v>
      </c>
    </row>
    <row r="758" spans="1:10" s="125" customFormat="1">
      <c r="A758" s="130" t="s">
        <v>1639</v>
      </c>
      <c r="B758" s="131">
        <v>25</v>
      </c>
      <c r="C758" s="132">
        <v>5.4406964091403701E-3</v>
      </c>
      <c r="D758" s="133">
        <v>5.4501853063004101E-3</v>
      </c>
      <c r="E758" s="131">
        <v>83</v>
      </c>
      <c r="F758" s="132">
        <v>2.0817657386506101E-2</v>
      </c>
      <c r="G758" s="133">
        <v>2.0854271356783902E-2</v>
      </c>
      <c r="H758" s="131">
        <v>108</v>
      </c>
      <c r="I758" s="134">
        <v>1.25844791423911E-2</v>
      </c>
      <c r="J758" s="132">
        <v>1.26065133652387E-2</v>
      </c>
    </row>
    <row r="759" spans="1:10" s="125" customFormat="1">
      <c r="A759" s="130" t="s">
        <v>1634</v>
      </c>
      <c r="B759" s="131">
        <v>30</v>
      </c>
      <c r="C759" s="132">
        <v>6.5288356909684398E-3</v>
      </c>
      <c r="D759" s="133">
        <v>6.5402223675605003E-3</v>
      </c>
      <c r="E759" s="131">
        <v>69</v>
      </c>
      <c r="F759" s="132">
        <v>1.7306245297216E-2</v>
      </c>
      <c r="G759" s="133">
        <v>1.73366834170854E-2</v>
      </c>
      <c r="H759" s="131">
        <v>99</v>
      </c>
      <c r="I759" s="134">
        <v>1.15357725471918E-2</v>
      </c>
      <c r="J759" s="132">
        <v>1.15559705848021E-2</v>
      </c>
    </row>
    <row r="760" spans="1:10" s="125" customFormat="1">
      <c r="A760" s="130" t="s">
        <v>1635</v>
      </c>
      <c r="B760" s="131">
        <v>85</v>
      </c>
      <c r="C760" s="132">
        <v>1.8498367791077299E-2</v>
      </c>
      <c r="D760" s="133">
        <v>1.85306300414214E-2</v>
      </c>
      <c r="E760" s="131">
        <v>12</v>
      </c>
      <c r="F760" s="132">
        <v>3.0097817908201702E-3</v>
      </c>
      <c r="G760" s="133">
        <v>3.0150753768844198E-3</v>
      </c>
      <c r="H760" s="131">
        <v>97</v>
      </c>
      <c r="I760" s="134">
        <v>1.13027266371475E-2</v>
      </c>
      <c r="J760" s="132">
        <v>1.1322516633594E-2</v>
      </c>
    </row>
    <row r="761" spans="1:10" s="125" customFormat="1" ht="20.45">
      <c r="A761" s="130" t="s">
        <v>1636</v>
      </c>
      <c r="B761" s="131">
        <v>29</v>
      </c>
      <c r="C761" s="132">
        <v>6.3112078346028297E-3</v>
      </c>
      <c r="D761" s="133">
        <v>6.3222149553084804E-3</v>
      </c>
      <c r="E761" s="131">
        <v>68</v>
      </c>
      <c r="F761" s="132">
        <v>1.7055430147980902E-2</v>
      </c>
      <c r="G761" s="133">
        <v>1.7085427135678399E-2</v>
      </c>
      <c r="H761" s="131">
        <v>97</v>
      </c>
      <c r="I761" s="134">
        <v>1.13027266371475E-2</v>
      </c>
      <c r="J761" s="132">
        <v>1.1322516633594E-2</v>
      </c>
    </row>
    <row r="762" spans="1:10" s="125" customFormat="1">
      <c r="A762" s="130" t="s">
        <v>1637</v>
      </c>
      <c r="B762" s="131">
        <v>18</v>
      </c>
      <c r="C762" s="132">
        <v>3.9173014145810698E-3</v>
      </c>
      <c r="D762" s="133">
        <v>3.9241334205363E-3</v>
      </c>
      <c r="E762" s="131">
        <v>65</v>
      </c>
      <c r="F762" s="132">
        <v>1.6302984700275899E-2</v>
      </c>
      <c r="G762" s="133">
        <v>1.6331658291457302E-2</v>
      </c>
      <c r="H762" s="131">
        <v>83</v>
      </c>
      <c r="I762" s="134">
        <v>9.6714052668375704E-3</v>
      </c>
      <c r="J762" s="132">
        <v>9.6883389751371597E-3</v>
      </c>
    </row>
    <row r="763" spans="1:10" s="125" customFormat="1" ht="20.45">
      <c r="A763" s="130" t="s">
        <v>1640</v>
      </c>
      <c r="B763" s="131">
        <v>62</v>
      </c>
      <c r="C763" s="132">
        <v>1.34929270946681E-2</v>
      </c>
      <c r="D763" s="133">
        <v>1.3516459559625001E-2</v>
      </c>
      <c r="E763" s="131">
        <v>11</v>
      </c>
      <c r="F763" s="132">
        <v>2.7589666415851499E-3</v>
      </c>
      <c r="G763" s="133">
        <v>2.7638190954773901E-3</v>
      </c>
      <c r="H763" s="131">
        <v>73</v>
      </c>
      <c r="I763" s="134">
        <v>8.5061757166161704E-3</v>
      </c>
      <c r="J763" s="132">
        <v>8.52106921909653E-3</v>
      </c>
    </row>
    <row r="764" spans="1:10" s="125" customFormat="1">
      <c r="A764" s="130" t="s">
        <v>1645</v>
      </c>
      <c r="B764" s="131">
        <v>54</v>
      </c>
      <c r="C764" s="132">
        <v>1.17519042437432E-2</v>
      </c>
      <c r="D764" s="133">
        <v>1.17724002616089E-2</v>
      </c>
      <c r="E764" s="131">
        <v>16</v>
      </c>
      <c r="F764" s="132">
        <v>4.0130423877602203E-3</v>
      </c>
      <c r="G764" s="133">
        <v>4.0201005025125598E-3</v>
      </c>
      <c r="H764" s="131">
        <v>70</v>
      </c>
      <c r="I764" s="134">
        <v>8.1566068515497598E-3</v>
      </c>
      <c r="J764" s="132">
        <v>8.1708882922843507E-3</v>
      </c>
    </row>
    <row r="765" spans="1:10" s="125" customFormat="1" ht="20.45">
      <c r="A765" s="130" t="s">
        <v>1641</v>
      </c>
      <c r="B765" s="131">
        <v>53</v>
      </c>
      <c r="C765" s="132">
        <v>1.15342763873776E-2</v>
      </c>
      <c r="D765" s="133">
        <v>1.1554392849356899E-2</v>
      </c>
      <c r="E765" s="131">
        <v>15</v>
      </c>
      <c r="F765" s="132">
        <v>3.7622272385252099E-3</v>
      </c>
      <c r="G765" s="133">
        <v>3.7688442211055301E-3</v>
      </c>
      <c r="H765" s="131">
        <v>68</v>
      </c>
      <c r="I765" s="134">
        <v>7.9235609415054808E-3</v>
      </c>
      <c r="J765" s="132">
        <v>7.9374343410762195E-3</v>
      </c>
    </row>
    <row r="766" spans="1:10" s="125" customFormat="1">
      <c r="A766" s="130" t="s">
        <v>1658</v>
      </c>
      <c r="B766" s="131">
        <v>34</v>
      </c>
      <c r="C766" s="132">
        <v>7.3993471164309002E-3</v>
      </c>
      <c r="D766" s="133">
        <v>7.4122520165685601E-3</v>
      </c>
      <c r="E766" s="131">
        <v>29</v>
      </c>
      <c r="F766" s="132">
        <v>7.2736393278154E-3</v>
      </c>
      <c r="G766" s="133">
        <v>7.2864321608040201E-3</v>
      </c>
      <c r="H766" s="131">
        <v>63</v>
      </c>
      <c r="I766" s="134">
        <v>7.34094616639478E-3</v>
      </c>
      <c r="J766" s="132">
        <v>7.3537994630559099E-3</v>
      </c>
    </row>
    <row r="767" spans="1:10" s="125" customFormat="1">
      <c r="A767" s="130" t="s">
        <v>1642</v>
      </c>
      <c r="B767" s="131">
        <v>38</v>
      </c>
      <c r="C767" s="132">
        <v>8.2698585418933598E-3</v>
      </c>
      <c r="D767" s="133">
        <v>8.2842816655766295E-3</v>
      </c>
      <c r="E767" s="131">
        <v>19</v>
      </c>
      <c r="F767" s="132">
        <v>4.76548783546526E-3</v>
      </c>
      <c r="G767" s="133">
        <v>4.7738693467336696E-3</v>
      </c>
      <c r="H767" s="131">
        <v>57</v>
      </c>
      <c r="I767" s="134">
        <v>6.6418084362619397E-3</v>
      </c>
      <c r="J767" s="132">
        <v>6.6534376094315398E-3</v>
      </c>
    </row>
    <row r="768" spans="1:10" s="125" customFormat="1">
      <c r="A768" s="130" t="s">
        <v>1644</v>
      </c>
      <c r="B768" s="131">
        <v>27</v>
      </c>
      <c r="C768" s="132">
        <v>5.8759521218715999E-3</v>
      </c>
      <c r="D768" s="133">
        <v>5.88620013080445E-3</v>
      </c>
      <c r="E768" s="131">
        <v>24</v>
      </c>
      <c r="F768" s="132">
        <v>6.01956358164033E-3</v>
      </c>
      <c r="G768" s="133">
        <v>6.0301507537688396E-3</v>
      </c>
      <c r="H768" s="131">
        <v>51</v>
      </c>
      <c r="I768" s="134">
        <v>5.9426707061291098E-3</v>
      </c>
      <c r="J768" s="132">
        <v>5.9530757558071698E-3</v>
      </c>
    </row>
    <row r="769" spans="1:10" s="125" customFormat="1">
      <c r="A769" s="130" t="s">
        <v>1649</v>
      </c>
      <c r="B769" s="131">
        <v>32</v>
      </c>
      <c r="C769" s="132">
        <v>6.9640914036996704E-3</v>
      </c>
      <c r="D769" s="133">
        <v>6.9762371920645298E-3</v>
      </c>
      <c r="E769" s="131">
        <v>17</v>
      </c>
      <c r="F769" s="132">
        <v>4.2638575369952298E-3</v>
      </c>
      <c r="G769" s="133">
        <v>4.2713567839195998E-3</v>
      </c>
      <c r="H769" s="131">
        <v>49</v>
      </c>
      <c r="I769" s="134">
        <v>5.70962479608483E-3</v>
      </c>
      <c r="J769" s="132">
        <v>5.7196218045990404E-3</v>
      </c>
    </row>
    <row r="770" spans="1:10" s="125" customFormat="1">
      <c r="A770" s="130" t="s">
        <v>1665</v>
      </c>
      <c r="B770" s="131">
        <v>3</v>
      </c>
      <c r="C770" s="132">
        <v>6.5288356909684402E-4</v>
      </c>
      <c r="D770" s="133">
        <v>6.5402223675604997E-4</v>
      </c>
      <c r="E770" s="131">
        <v>42</v>
      </c>
      <c r="F770" s="132">
        <v>1.05342362678706E-2</v>
      </c>
      <c r="G770" s="133">
        <v>1.0552763819095499E-2</v>
      </c>
      <c r="H770" s="131">
        <v>45</v>
      </c>
      <c r="I770" s="134">
        <v>5.2435329759962703E-3</v>
      </c>
      <c r="J770" s="132">
        <v>5.2527139021827903E-3</v>
      </c>
    </row>
    <row r="771" spans="1:10" s="125" customFormat="1">
      <c r="A771" s="130" t="s">
        <v>1671</v>
      </c>
      <c r="B771" s="131">
        <v>11</v>
      </c>
      <c r="C771" s="132">
        <v>2.3939064200217599E-3</v>
      </c>
      <c r="D771" s="133">
        <v>2.3980815347721799E-3</v>
      </c>
      <c r="E771" s="131">
        <v>33</v>
      </c>
      <c r="F771" s="132">
        <v>8.2768999247554605E-3</v>
      </c>
      <c r="G771" s="133">
        <v>8.2914572864321596E-3</v>
      </c>
      <c r="H771" s="131">
        <v>44</v>
      </c>
      <c r="I771" s="134">
        <v>5.12701002097413E-3</v>
      </c>
      <c r="J771" s="132">
        <v>5.1359869265787299E-3</v>
      </c>
    </row>
    <row r="772" spans="1:10" s="125" customFormat="1" ht="20.45">
      <c r="A772" s="130" t="s">
        <v>1647</v>
      </c>
      <c r="B772" s="131">
        <v>35</v>
      </c>
      <c r="C772" s="132">
        <v>7.6169749727965199E-3</v>
      </c>
      <c r="D772" s="133">
        <v>7.6302594288205801E-3</v>
      </c>
      <c r="E772" s="131">
        <v>6</v>
      </c>
      <c r="F772" s="132">
        <v>1.5048908954100799E-3</v>
      </c>
      <c r="G772" s="133">
        <v>1.5075376884422099E-3</v>
      </c>
      <c r="H772" s="131">
        <v>41</v>
      </c>
      <c r="I772" s="134">
        <v>4.7774411559077098E-3</v>
      </c>
      <c r="J772" s="132">
        <v>4.7858059997665497E-3</v>
      </c>
    </row>
    <row r="773" spans="1:10" s="125" customFormat="1" ht="20.45">
      <c r="A773" s="130" t="s">
        <v>1646</v>
      </c>
      <c r="B773" s="131">
        <v>33</v>
      </c>
      <c r="C773" s="132">
        <v>7.1817192600652901E-3</v>
      </c>
      <c r="D773" s="133">
        <v>7.1942446043165497E-3</v>
      </c>
      <c r="E773" s="131">
        <v>4</v>
      </c>
      <c r="F773" s="132">
        <v>1.0032605969400601E-3</v>
      </c>
      <c r="G773" s="133">
        <v>1.0050251256281399E-3</v>
      </c>
      <c r="H773" s="131">
        <v>37</v>
      </c>
      <c r="I773" s="134">
        <v>4.3113493358191597E-3</v>
      </c>
      <c r="J773" s="132">
        <v>4.3188980973503004E-3</v>
      </c>
    </row>
    <row r="774" spans="1:10" s="125" customFormat="1" ht="20.45">
      <c r="A774" s="130" t="s">
        <v>1653</v>
      </c>
      <c r="B774" s="131">
        <v>29</v>
      </c>
      <c r="C774" s="132">
        <v>6.3112078346028297E-3</v>
      </c>
      <c r="D774" s="133">
        <v>6.3222149553084804E-3</v>
      </c>
      <c r="E774" s="131">
        <v>6</v>
      </c>
      <c r="F774" s="132">
        <v>1.5048908954100799E-3</v>
      </c>
      <c r="G774" s="133">
        <v>1.5075376884422099E-3</v>
      </c>
      <c r="H774" s="131">
        <v>35</v>
      </c>
      <c r="I774" s="134">
        <v>4.0783034257748799E-3</v>
      </c>
      <c r="J774" s="132">
        <v>4.0854441461421701E-3</v>
      </c>
    </row>
    <row r="775" spans="1:10" s="125" customFormat="1" ht="20.45">
      <c r="A775" s="130" t="s">
        <v>1652</v>
      </c>
      <c r="B775" s="131">
        <v>6</v>
      </c>
      <c r="C775" s="132">
        <v>1.30576713819369E-3</v>
      </c>
      <c r="D775" s="133">
        <v>1.3080444735120999E-3</v>
      </c>
      <c r="E775" s="131">
        <v>27</v>
      </c>
      <c r="F775" s="132">
        <v>6.7720090293453697E-3</v>
      </c>
      <c r="G775" s="133">
        <v>6.7839195979899503E-3</v>
      </c>
      <c r="H775" s="131">
        <v>33</v>
      </c>
      <c r="I775" s="134">
        <v>3.8452575157306001E-3</v>
      </c>
      <c r="J775" s="132">
        <v>3.8519901949340498E-3</v>
      </c>
    </row>
    <row r="776" spans="1:10" s="125" customFormat="1">
      <c r="A776" s="130" t="s">
        <v>1643</v>
      </c>
      <c r="B776" s="131">
        <v>21</v>
      </c>
      <c r="C776" s="132">
        <v>4.5701849836779097E-3</v>
      </c>
      <c r="D776" s="133">
        <v>4.5781556572923503E-3</v>
      </c>
      <c r="E776" s="131">
        <v>12</v>
      </c>
      <c r="F776" s="132">
        <v>3.0097817908201702E-3</v>
      </c>
      <c r="G776" s="133">
        <v>3.0150753768844198E-3</v>
      </c>
      <c r="H776" s="131">
        <v>33</v>
      </c>
      <c r="I776" s="134">
        <v>3.8452575157306001E-3</v>
      </c>
      <c r="J776" s="132">
        <v>3.8519901949340498E-3</v>
      </c>
    </row>
    <row r="777" spans="1:10" s="125" customFormat="1">
      <c r="A777" s="130" t="s">
        <v>1656</v>
      </c>
      <c r="B777" s="131">
        <v>16</v>
      </c>
      <c r="C777" s="132">
        <v>3.48204570184984E-3</v>
      </c>
      <c r="D777" s="133">
        <v>3.4881185960322701E-3</v>
      </c>
      <c r="E777" s="131">
        <v>15</v>
      </c>
      <c r="F777" s="132">
        <v>3.7622272385252099E-3</v>
      </c>
      <c r="G777" s="133">
        <v>3.7688442211055301E-3</v>
      </c>
      <c r="H777" s="131">
        <v>31</v>
      </c>
      <c r="I777" s="134">
        <v>3.6122116056863198E-3</v>
      </c>
      <c r="J777" s="132">
        <v>3.61853624372593E-3</v>
      </c>
    </row>
    <row r="778" spans="1:10" s="125" customFormat="1" ht="20.45">
      <c r="A778" s="130" t="s">
        <v>1673</v>
      </c>
      <c r="B778" s="131">
        <v>8</v>
      </c>
      <c r="C778" s="132">
        <v>1.74102285092492E-3</v>
      </c>
      <c r="D778" s="133">
        <v>1.7440592980161301E-3</v>
      </c>
      <c r="E778" s="131">
        <v>22</v>
      </c>
      <c r="F778" s="132">
        <v>5.5179332831702997E-3</v>
      </c>
      <c r="G778" s="133">
        <v>5.5276381909547699E-3</v>
      </c>
      <c r="H778" s="131">
        <v>30</v>
      </c>
      <c r="I778" s="134">
        <v>3.4956886506641799E-3</v>
      </c>
      <c r="J778" s="132">
        <v>3.50180926812186E-3</v>
      </c>
    </row>
    <row r="779" spans="1:10" s="125" customFormat="1">
      <c r="A779" s="130" t="s">
        <v>1663</v>
      </c>
      <c r="B779" s="131">
        <v>18</v>
      </c>
      <c r="C779" s="132">
        <v>3.9173014145810698E-3</v>
      </c>
      <c r="D779" s="133">
        <v>3.9241334205363E-3</v>
      </c>
      <c r="E779" s="131">
        <v>9</v>
      </c>
      <c r="F779" s="132">
        <v>2.2573363431151201E-3</v>
      </c>
      <c r="G779" s="133">
        <v>2.26130653266332E-3</v>
      </c>
      <c r="H779" s="131">
        <v>27</v>
      </c>
      <c r="I779" s="134">
        <v>3.1461197855977602E-3</v>
      </c>
      <c r="J779" s="132">
        <v>3.1516283413096798E-3</v>
      </c>
    </row>
    <row r="780" spans="1:10" s="125" customFormat="1">
      <c r="A780" s="130" t="s">
        <v>1672</v>
      </c>
      <c r="B780" s="131">
        <v>18</v>
      </c>
      <c r="C780" s="132">
        <v>3.9173014145810698E-3</v>
      </c>
      <c r="D780" s="133">
        <v>3.9241334205363E-3</v>
      </c>
      <c r="E780" s="131">
        <v>8</v>
      </c>
      <c r="F780" s="132">
        <v>2.0065211938801101E-3</v>
      </c>
      <c r="G780" s="133">
        <v>2.0100502512562799E-3</v>
      </c>
      <c r="H780" s="131">
        <v>26</v>
      </c>
      <c r="I780" s="134">
        <v>3.0295968305756199E-3</v>
      </c>
      <c r="J780" s="132">
        <v>3.0349013657056099E-3</v>
      </c>
    </row>
    <row r="781" spans="1:10" s="125" customFormat="1" ht="20.45">
      <c r="A781" s="130" t="s">
        <v>1657</v>
      </c>
      <c r="B781" s="131">
        <v>12</v>
      </c>
      <c r="C781" s="132">
        <v>2.61153427638738E-3</v>
      </c>
      <c r="D781" s="133">
        <v>2.6160889470241999E-3</v>
      </c>
      <c r="E781" s="131">
        <v>14</v>
      </c>
      <c r="F781" s="132">
        <v>3.51141208929019E-3</v>
      </c>
      <c r="G781" s="133">
        <v>3.51758793969849E-3</v>
      </c>
      <c r="H781" s="131">
        <v>26</v>
      </c>
      <c r="I781" s="134">
        <v>3.0295968305756199E-3</v>
      </c>
      <c r="J781" s="132">
        <v>3.0349013657056099E-3</v>
      </c>
    </row>
    <row r="782" spans="1:10" s="125" customFormat="1" ht="20.45">
      <c r="A782" s="130" t="s">
        <v>1650</v>
      </c>
      <c r="B782" s="131">
        <v>20</v>
      </c>
      <c r="C782" s="132">
        <v>4.3525571273123004E-3</v>
      </c>
      <c r="D782" s="133">
        <v>4.3601482450403304E-3</v>
      </c>
      <c r="E782" s="131">
        <v>4</v>
      </c>
      <c r="F782" s="132">
        <v>1.0032605969400601E-3</v>
      </c>
      <c r="G782" s="133">
        <v>1.0050251256281399E-3</v>
      </c>
      <c r="H782" s="131">
        <v>24</v>
      </c>
      <c r="I782" s="134">
        <v>2.79655092053135E-3</v>
      </c>
      <c r="J782" s="132">
        <v>2.80144741449749E-3</v>
      </c>
    </row>
    <row r="783" spans="1:10" s="125" customFormat="1">
      <c r="A783" s="130" t="s">
        <v>1698</v>
      </c>
      <c r="B783" s="131">
        <v>18</v>
      </c>
      <c r="C783" s="132">
        <v>3.9173014145810698E-3</v>
      </c>
      <c r="D783" s="133">
        <v>3.9241334205363E-3</v>
      </c>
      <c r="E783" s="131">
        <v>5</v>
      </c>
      <c r="F783" s="132">
        <v>1.25407574617507E-3</v>
      </c>
      <c r="G783" s="133">
        <v>1.25628140703518E-3</v>
      </c>
      <c r="H783" s="131">
        <v>23</v>
      </c>
      <c r="I783" s="134">
        <v>2.6800279655092101E-3</v>
      </c>
      <c r="J783" s="132">
        <v>2.6847204388934301E-3</v>
      </c>
    </row>
    <row r="784" spans="1:10" s="125" customFormat="1" ht="20.45">
      <c r="A784" s="130" t="s">
        <v>1655</v>
      </c>
      <c r="B784" s="131">
        <v>5</v>
      </c>
      <c r="C784" s="132">
        <v>1.0881392818280699E-3</v>
      </c>
      <c r="D784" s="133">
        <v>1.09003706126008E-3</v>
      </c>
      <c r="E784" s="131">
        <v>18</v>
      </c>
      <c r="F784" s="132">
        <v>4.5146726862302497E-3</v>
      </c>
      <c r="G784" s="133">
        <v>4.5226130653266304E-3</v>
      </c>
      <c r="H784" s="131">
        <v>23</v>
      </c>
      <c r="I784" s="134">
        <v>2.6800279655092101E-3</v>
      </c>
      <c r="J784" s="132">
        <v>2.6847204388934301E-3</v>
      </c>
    </row>
    <row r="785" spans="1:10" s="125" customFormat="1" ht="20.45">
      <c r="A785" s="130" t="s">
        <v>1651</v>
      </c>
      <c r="B785" s="131">
        <v>15</v>
      </c>
      <c r="C785" s="132">
        <v>3.2644178454842199E-3</v>
      </c>
      <c r="D785" s="133">
        <v>3.2701111837802502E-3</v>
      </c>
      <c r="E785" s="131">
        <v>7</v>
      </c>
      <c r="F785" s="132">
        <v>1.7557060446451E-3</v>
      </c>
      <c r="G785" s="133">
        <v>1.75879396984925E-3</v>
      </c>
      <c r="H785" s="131">
        <v>22</v>
      </c>
      <c r="I785" s="134">
        <v>2.5635050104870702E-3</v>
      </c>
      <c r="J785" s="132">
        <v>2.5679934632893702E-3</v>
      </c>
    </row>
    <row r="786" spans="1:10" s="125" customFormat="1" ht="20.45">
      <c r="A786" s="130" t="s">
        <v>1682</v>
      </c>
      <c r="B786" s="131">
        <v>9</v>
      </c>
      <c r="C786" s="132">
        <v>1.9586507072905301E-3</v>
      </c>
      <c r="D786" s="133">
        <v>1.96206671026815E-3</v>
      </c>
      <c r="E786" s="131">
        <v>13</v>
      </c>
      <c r="F786" s="132">
        <v>3.2605969400551801E-3</v>
      </c>
      <c r="G786" s="133">
        <v>3.2663316582914599E-3</v>
      </c>
      <c r="H786" s="131">
        <v>22</v>
      </c>
      <c r="I786" s="134">
        <v>2.5635050104870702E-3</v>
      </c>
      <c r="J786" s="132">
        <v>2.5679934632893702E-3</v>
      </c>
    </row>
    <row r="787" spans="1:10" s="125" customFormat="1">
      <c r="A787" s="130" t="s">
        <v>1662</v>
      </c>
      <c r="B787" s="131">
        <v>18</v>
      </c>
      <c r="C787" s="132">
        <v>3.9173014145810698E-3</v>
      </c>
      <c r="D787" s="133">
        <v>3.9241334205363E-3</v>
      </c>
      <c r="E787" s="131">
        <v>3</v>
      </c>
      <c r="F787" s="132">
        <v>7.5244544770504103E-4</v>
      </c>
      <c r="G787" s="133">
        <v>7.5376884422110604E-4</v>
      </c>
      <c r="H787" s="131">
        <v>21</v>
      </c>
      <c r="I787" s="134">
        <v>2.4469820554649298E-3</v>
      </c>
      <c r="J787" s="132">
        <v>2.4512664876852998E-3</v>
      </c>
    </row>
    <row r="788" spans="1:10" s="125" customFormat="1">
      <c r="A788" s="130" t="s">
        <v>1723</v>
      </c>
      <c r="B788" s="192">
        <v>0</v>
      </c>
      <c r="C788" s="194">
        <v>0</v>
      </c>
      <c r="D788" s="193">
        <v>0</v>
      </c>
      <c r="E788" s="131">
        <v>20</v>
      </c>
      <c r="F788" s="132">
        <v>5.0163029847002799E-3</v>
      </c>
      <c r="G788" s="133">
        <v>5.0251256281407001E-3</v>
      </c>
      <c r="H788" s="131">
        <v>20</v>
      </c>
      <c r="I788" s="134">
        <v>2.3304591004427899E-3</v>
      </c>
      <c r="J788" s="132">
        <v>2.3345395120812399E-3</v>
      </c>
    </row>
    <row r="789" spans="1:10" s="125" customFormat="1" ht="20.45">
      <c r="A789" s="130" t="s">
        <v>1695</v>
      </c>
      <c r="B789" s="131">
        <v>13</v>
      </c>
      <c r="C789" s="132">
        <v>2.8291621327529901E-3</v>
      </c>
      <c r="D789" s="133">
        <v>2.8340963592762198E-3</v>
      </c>
      <c r="E789" s="131">
        <v>6</v>
      </c>
      <c r="F789" s="132">
        <v>1.5048908954100799E-3</v>
      </c>
      <c r="G789" s="133">
        <v>1.5075376884422099E-3</v>
      </c>
      <c r="H789" s="131">
        <v>19</v>
      </c>
      <c r="I789" s="134">
        <v>2.21393614542065E-3</v>
      </c>
      <c r="J789" s="132">
        <v>2.2178125364771799E-3</v>
      </c>
    </row>
    <row r="790" spans="1:10" s="125" customFormat="1" ht="20.45">
      <c r="A790" s="130" t="s">
        <v>1676</v>
      </c>
      <c r="B790" s="131">
        <v>12</v>
      </c>
      <c r="C790" s="132">
        <v>2.61153427638738E-3</v>
      </c>
      <c r="D790" s="133">
        <v>2.6160889470241999E-3</v>
      </c>
      <c r="E790" s="131">
        <v>7</v>
      </c>
      <c r="F790" s="132">
        <v>1.7557060446451E-3</v>
      </c>
      <c r="G790" s="133">
        <v>1.75879396984925E-3</v>
      </c>
      <c r="H790" s="131">
        <v>19</v>
      </c>
      <c r="I790" s="134">
        <v>2.21393614542065E-3</v>
      </c>
      <c r="J790" s="132">
        <v>2.2178125364771799E-3</v>
      </c>
    </row>
    <row r="791" spans="1:10" s="125" customFormat="1">
      <c r="A791" s="130" t="s">
        <v>1687</v>
      </c>
      <c r="B791" s="131">
        <v>16</v>
      </c>
      <c r="C791" s="132">
        <v>3.48204570184984E-3</v>
      </c>
      <c r="D791" s="133">
        <v>3.4881185960322701E-3</v>
      </c>
      <c r="E791" s="131">
        <v>2</v>
      </c>
      <c r="F791" s="132">
        <v>5.0163029847002797E-4</v>
      </c>
      <c r="G791" s="133">
        <v>5.0251256281406997E-4</v>
      </c>
      <c r="H791" s="131">
        <v>18</v>
      </c>
      <c r="I791" s="134">
        <v>2.0974131903985101E-3</v>
      </c>
      <c r="J791" s="132">
        <v>2.10108556087312E-3</v>
      </c>
    </row>
    <row r="792" spans="1:10" s="125" customFormat="1" ht="20.45">
      <c r="A792" s="130" t="s">
        <v>1668</v>
      </c>
      <c r="B792" s="131">
        <v>3</v>
      </c>
      <c r="C792" s="132">
        <v>6.5288356909684402E-4</v>
      </c>
      <c r="D792" s="133">
        <v>6.5402223675604997E-4</v>
      </c>
      <c r="E792" s="131">
        <v>15</v>
      </c>
      <c r="F792" s="132">
        <v>3.7622272385252099E-3</v>
      </c>
      <c r="G792" s="133">
        <v>3.7688442211055301E-3</v>
      </c>
      <c r="H792" s="131">
        <v>18</v>
      </c>
      <c r="I792" s="134">
        <v>2.0974131903985101E-3</v>
      </c>
      <c r="J792" s="132">
        <v>2.10108556087312E-3</v>
      </c>
    </row>
    <row r="793" spans="1:10" s="125" customFormat="1" ht="20.45">
      <c r="A793" s="130" t="s">
        <v>1681</v>
      </c>
      <c r="B793" s="131">
        <v>15</v>
      </c>
      <c r="C793" s="132">
        <v>3.2644178454842199E-3</v>
      </c>
      <c r="D793" s="133">
        <v>3.2701111837802502E-3</v>
      </c>
      <c r="E793" s="131">
        <v>3</v>
      </c>
      <c r="F793" s="132">
        <v>7.5244544770504103E-4</v>
      </c>
      <c r="G793" s="133">
        <v>7.5376884422110604E-4</v>
      </c>
      <c r="H793" s="131">
        <v>18</v>
      </c>
      <c r="I793" s="134">
        <v>2.0974131903985101E-3</v>
      </c>
      <c r="J793" s="132">
        <v>2.10108556087312E-3</v>
      </c>
    </row>
    <row r="794" spans="1:10" s="125" customFormat="1">
      <c r="A794" s="130" t="s">
        <v>1669</v>
      </c>
      <c r="B794" s="131">
        <v>9</v>
      </c>
      <c r="C794" s="132">
        <v>1.9586507072905301E-3</v>
      </c>
      <c r="D794" s="133">
        <v>1.96206671026815E-3</v>
      </c>
      <c r="E794" s="131">
        <v>9</v>
      </c>
      <c r="F794" s="132">
        <v>2.2573363431151201E-3</v>
      </c>
      <c r="G794" s="133">
        <v>2.26130653266332E-3</v>
      </c>
      <c r="H794" s="131">
        <v>18</v>
      </c>
      <c r="I794" s="134">
        <v>2.0974131903985101E-3</v>
      </c>
      <c r="J794" s="132">
        <v>2.10108556087312E-3</v>
      </c>
    </row>
    <row r="795" spans="1:10" s="125" customFormat="1" ht="20.45">
      <c r="A795" s="130" t="s">
        <v>1709</v>
      </c>
      <c r="B795" s="131">
        <v>15</v>
      </c>
      <c r="C795" s="132">
        <v>3.2644178454842199E-3</v>
      </c>
      <c r="D795" s="133">
        <v>3.2701111837802502E-3</v>
      </c>
      <c r="E795" s="131">
        <v>3</v>
      </c>
      <c r="F795" s="132">
        <v>7.5244544770504103E-4</v>
      </c>
      <c r="G795" s="133">
        <v>7.5376884422110604E-4</v>
      </c>
      <c r="H795" s="131">
        <v>18</v>
      </c>
      <c r="I795" s="134">
        <v>2.0974131903985101E-3</v>
      </c>
      <c r="J795" s="132">
        <v>2.10108556087312E-3</v>
      </c>
    </row>
    <row r="796" spans="1:10" s="125" customFormat="1">
      <c r="A796" s="130" t="s">
        <v>1683</v>
      </c>
      <c r="B796" s="131">
        <v>13</v>
      </c>
      <c r="C796" s="132">
        <v>2.8291621327529901E-3</v>
      </c>
      <c r="D796" s="133">
        <v>2.8340963592762198E-3</v>
      </c>
      <c r="E796" s="131">
        <v>4</v>
      </c>
      <c r="F796" s="132">
        <v>1.0032605969400601E-3</v>
      </c>
      <c r="G796" s="133">
        <v>1.0050251256281399E-3</v>
      </c>
      <c r="H796" s="131">
        <v>17</v>
      </c>
      <c r="I796" s="134">
        <v>1.9808902353763702E-3</v>
      </c>
      <c r="J796" s="132">
        <v>1.9843585852690601E-3</v>
      </c>
    </row>
    <row r="797" spans="1:10" s="125" customFormat="1" ht="20.45">
      <c r="A797" s="130" t="s">
        <v>1667</v>
      </c>
      <c r="B797" s="131">
        <v>9</v>
      </c>
      <c r="C797" s="132">
        <v>1.9586507072905301E-3</v>
      </c>
      <c r="D797" s="133">
        <v>1.96206671026815E-3</v>
      </c>
      <c r="E797" s="131">
        <v>7</v>
      </c>
      <c r="F797" s="132">
        <v>1.7557060446451E-3</v>
      </c>
      <c r="G797" s="133">
        <v>1.75879396984925E-3</v>
      </c>
      <c r="H797" s="131">
        <v>16</v>
      </c>
      <c r="I797" s="134">
        <v>1.8643672803542301E-3</v>
      </c>
      <c r="J797" s="132">
        <v>1.86763160966499E-3</v>
      </c>
    </row>
    <row r="798" spans="1:10" s="125" customFormat="1">
      <c r="A798" s="130" t="s">
        <v>1717</v>
      </c>
      <c r="B798" s="131">
        <v>3</v>
      </c>
      <c r="C798" s="132">
        <v>6.5288356909684402E-4</v>
      </c>
      <c r="D798" s="133">
        <v>6.5402223675604997E-4</v>
      </c>
      <c r="E798" s="131">
        <v>13</v>
      </c>
      <c r="F798" s="132">
        <v>3.2605969400551801E-3</v>
      </c>
      <c r="G798" s="133">
        <v>3.2663316582914599E-3</v>
      </c>
      <c r="H798" s="131">
        <v>16</v>
      </c>
      <c r="I798" s="134">
        <v>1.8643672803542301E-3</v>
      </c>
      <c r="J798" s="132">
        <v>1.86763160966499E-3</v>
      </c>
    </row>
    <row r="799" spans="1:10" s="125" customFormat="1">
      <c r="A799" s="130" t="s">
        <v>1696</v>
      </c>
      <c r="B799" s="131">
        <v>14</v>
      </c>
      <c r="C799" s="132">
        <v>3.0467899891186102E-3</v>
      </c>
      <c r="D799" s="133">
        <v>3.0521037715282302E-3</v>
      </c>
      <c r="E799" s="131">
        <v>2</v>
      </c>
      <c r="F799" s="132">
        <v>5.0163029847002797E-4</v>
      </c>
      <c r="G799" s="133">
        <v>5.0251256281406997E-4</v>
      </c>
      <c r="H799" s="131">
        <v>16</v>
      </c>
      <c r="I799" s="134">
        <v>1.8643672803542301E-3</v>
      </c>
      <c r="J799" s="132">
        <v>1.86763160966499E-3</v>
      </c>
    </row>
    <row r="800" spans="1:10" s="125" customFormat="1">
      <c r="A800" s="130" t="s">
        <v>1666</v>
      </c>
      <c r="B800" s="131">
        <v>7</v>
      </c>
      <c r="C800" s="132">
        <v>1.5233949945592999E-3</v>
      </c>
      <c r="D800" s="133">
        <v>1.5260518857641201E-3</v>
      </c>
      <c r="E800" s="131">
        <v>8</v>
      </c>
      <c r="F800" s="132">
        <v>2.0065211938801101E-3</v>
      </c>
      <c r="G800" s="133">
        <v>2.0100502512562799E-3</v>
      </c>
      <c r="H800" s="131">
        <v>15</v>
      </c>
      <c r="I800" s="134">
        <v>1.74784432533209E-3</v>
      </c>
      <c r="J800" s="132">
        <v>1.75090463406093E-3</v>
      </c>
    </row>
    <row r="801" spans="1:10" s="125" customFormat="1" ht="20.45">
      <c r="A801" s="130" t="s">
        <v>1654</v>
      </c>
      <c r="B801" s="131">
        <v>11</v>
      </c>
      <c r="C801" s="132">
        <v>2.3939064200217599E-3</v>
      </c>
      <c r="D801" s="133">
        <v>2.3980815347721799E-3</v>
      </c>
      <c r="E801" s="131">
        <v>4</v>
      </c>
      <c r="F801" s="132">
        <v>1.0032605969400601E-3</v>
      </c>
      <c r="G801" s="133">
        <v>1.0050251256281399E-3</v>
      </c>
      <c r="H801" s="131">
        <v>15</v>
      </c>
      <c r="I801" s="134">
        <v>1.74784432533209E-3</v>
      </c>
      <c r="J801" s="132">
        <v>1.75090463406093E-3</v>
      </c>
    </row>
    <row r="802" spans="1:10" s="125" customFormat="1" ht="20.45">
      <c r="A802" s="130" t="s">
        <v>1664</v>
      </c>
      <c r="B802" s="131">
        <v>15</v>
      </c>
      <c r="C802" s="132">
        <v>3.2644178454842199E-3</v>
      </c>
      <c r="D802" s="133">
        <v>3.2701111837802502E-3</v>
      </c>
      <c r="E802" s="192">
        <v>0</v>
      </c>
      <c r="F802" s="194">
        <v>0</v>
      </c>
      <c r="G802" s="193">
        <v>0</v>
      </c>
      <c r="H802" s="131">
        <v>15</v>
      </c>
      <c r="I802" s="134">
        <v>1.74784432533209E-3</v>
      </c>
      <c r="J802" s="132">
        <v>1.75090463406093E-3</v>
      </c>
    </row>
    <row r="803" spans="1:10" s="125" customFormat="1">
      <c r="A803" s="130" t="s">
        <v>1675</v>
      </c>
      <c r="B803" s="131">
        <v>5</v>
      </c>
      <c r="C803" s="132">
        <v>1.0881392818280699E-3</v>
      </c>
      <c r="D803" s="133">
        <v>1.09003706126008E-3</v>
      </c>
      <c r="E803" s="131">
        <v>10</v>
      </c>
      <c r="F803" s="132">
        <v>2.50815149235014E-3</v>
      </c>
      <c r="G803" s="133">
        <v>2.5125628140703501E-3</v>
      </c>
      <c r="H803" s="131">
        <v>15</v>
      </c>
      <c r="I803" s="134">
        <v>1.74784432533209E-3</v>
      </c>
      <c r="J803" s="132">
        <v>1.75090463406093E-3</v>
      </c>
    </row>
    <row r="804" spans="1:10" s="125" customFormat="1" ht="20.45">
      <c r="A804" s="130" t="s">
        <v>1648</v>
      </c>
      <c r="B804" s="131">
        <v>12</v>
      </c>
      <c r="C804" s="132">
        <v>2.61153427638738E-3</v>
      </c>
      <c r="D804" s="133">
        <v>2.6160889470241999E-3</v>
      </c>
      <c r="E804" s="131">
        <v>2</v>
      </c>
      <c r="F804" s="132">
        <v>5.0163029847002797E-4</v>
      </c>
      <c r="G804" s="133">
        <v>5.0251256281406997E-4</v>
      </c>
      <c r="H804" s="131">
        <v>14</v>
      </c>
      <c r="I804" s="134">
        <v>1.6313213703099501E-3</v>
      </c>
      <c r="J804" s="132">
        <v>1.6341776584568701E-3</v>
      </c>
    </row>
    <row r="805" spans="1:10" s="125" customFormat="1">
      <c r="A805" s="130" t="s">
        <v>1718</v>
      </c>
      <c r="B805" s="131">
        <v>5</v>
      </c>
      <c r="C805" s="132">
        <v>1.0881392818280699E-3</v>
      </c>
      <c r="D805" s="133">
        <v>1.09003706126008E-3</v>
      </c>
      <c r="E805" s="131">
        <v>9</v>
      </c>
      <c r="F805" s="132">
        <v>2.2573363431151201E-3</v>
      </c>
      <c r="G805" s="133">
        <v>2.26130653266332E-3</v>
      </c>
      <c r="H805" s="131">
        <v>14</v>
      </c>
      <c r="I805" s="134">
        <v>1.6313213703099501E-3</v>
      </c>
      <c r="J805" s="132">
        <v>1.6341776584568701E-3</v>
      </c>
    </row>
    <row r="806" spans="1:10" s="125" customFormat="1" ht="20.45">
      <c r="A806" s="130" t="s">
        <v>1674</v>
      </c>
      <c r="B806" s="131">
        <v>12</v>
      </c>
      <c r="C806" s="132">
        <v>2.61153427638738E-3</v>
      </c>
      <c r="D806" s="133">
        <v>2.6160889470241999E-3</v>
      </c>
      <c r="E806" s="131">
        <v>1</v>
      </c>
      <c r="F806" s="132">
        <v>2.5081514923501398E-4</v>
      </c>
      <c r="G806" s="133">
        <v>2.5125628140703498E-4</v>
      </c>
      <c r="H806" s="131">
        <v>13</v>
      </c>
      <c r="I806" s="134">
        <v>1.5147984152878099E-3</v>
      </c>
      <c r="J806" s="132">
        <v>1.5174506828528099E-3</v>
      </c>
    </row>
    <row r="807" spans="1:10" s="125" customFormat="1">
      <c r="A807" s="130" t="s">
        <v>1659</v>
      </c>
      <c r="B807" s="131">
        <v>2</v>
      </c>
      <c r="C807" s="132">
        <v>4.3525571273123E-4</v>
      </c>
      <c r="D807" s="133">
        <v>4.36014824504033E-4</v>
      </c>
      <c r="E807" s="131">
        <v>11</v>
      </c>
      <c r="F807" s="132">
        <v>2.7589666415851499E-3</v>
      </c>
      <c r="G807" s="133">
        <v>2.7638190954773901E-3</v>
      </c>
      <c r="H807" s="131">
        <v>13</v>
      </c>
      <c r="I807" s="134">
        <v>1.5147984152878099E-3</v>
      </c>
      <c r="J807" s="132">
        <v>1.5174506828528099E-3</v>
      </c>
    </row>
    <row r="808" spans="1:10" s="125" customFormat="1">
      <c r="A808" s="130" t="s">
        <v>1684</v>
      </c>
      <c r="B808" s="131">
        <v>6</v>
      </c>
      <c r="C808" s="132">
        <v>1.30576713819369E-3</v>
      </c>
      <c r="D808" s="133">
        <v>1.3080444735120999E-3</v>
      </c>
      <c r="E808" s="131">
        <v>6</v>
      </c>
      <c r="F808" s="132">
        <v>1.5048908954100799E-3</v>
      </c>
      <c r="G808" s="133">
        <v>1.5075376884422099E-3</v>
      </c>
      <c r="H808" s="131">
        <v>12</v>
      </c>
      <c r="I808" s="134">
        <v>1.39827546026567E-3</v>
      </c>
      <c r="J808" s="132">
        <v>1.40072370724875E-3</v>
      </c>
    </row>
    <row r="809" spans="1:10" s="125" customFormat="1">
      <c r="A809" s="130" t="s">
        <v>1703</v>
      </c>
      <c r="B809" s="131">
        <v>9</v>
      </c>
      <c r="C809" s="132">
        <v>1.9586507072905301E-3</v>
      </c>
      <c r="D809" s="133">
        <v>1.96206671026815E-3</v>
      </c>
      <c r="E809" s="131">
        <v>3</v>
      </c>
      <c r="F809" s="132">
        <v>7.5244544770504103E-4</v>
      </c>
      <c r="G809" s="133">
        <v>7.5376884422110604E-4</v>
      </c>
      <c r="H809" s="131">
        <v>12</v>
      </c>
      <c r="I809" s="134">
        <v>1.39827546026567E-3</v>
      </c>
      <c r="J809" s="132">
        <v>1.40072370724875E-3</v>
      </c>
    </row>
    <row r="810" spans="1:10" s="125" customFormat="1">
      <c r="A810" s="130" t="s">
        <v>1731</v>
      </c>
      <c r="B810" s="131">
        <v>3</v>
      </c>
      <c r="C810" s="132">
        <v>6.5288356909684402E-4</v>
      </c>
      <c r="D810" s="133">
        <v>6.5402223675604997E-4</v>
      </c>
      <c r="E810" s="131">
        <v>9</v>
      </c>
      <c r="F810" s="132">
        <v>2.2573363431151201E-3</v>
      </c>
      <c r="G810" s="133">
        <v>2.26130653266332E-3</v>
      </c>
      <c r="H810" s="131">
        <v>12</v>
      </c>
      <c r="I810" s="134">
        <v>1.39827546026567E-3</v>
      </c>
      <c r="J810" s="132">
        <v>1.40072370724875E-3</v>
      </c>
    </row>
    <row r="811" spans="1:10" s="125" customFormat="1">
      <c r="A811" s="130" t="s">
        <v>1660</v>
      </c>
      <c r="B811" s="131">
        <v>8</v>
      </c>
      <c r="C811" s="132">
        <v>1.74102285092492E-3</v>
      </c>
      <c r="D811" s="133">
        <v>1.7440592980161301E-3</v>
      </c>
      <c r="E811" s="131">
        <v>3</v>
      </c>
      <c r="F811" s="132">
        <v>7.5244544770504103E-4</v>
      </c>
      <c r="G811" s="133">
        <v>7.5376884422110604E-4</v>
      </c>
      <c r="H811" s="131">
        <v>11</v>
      </c>
      <c r="I811" s="134">
        <v>1.2817525052435301E-3</v>
      </c>
      <c r="J811" s="132">
        <v>1.2839967316446801E-3</v>
      </c>
    </row>
    <row r="812" spans="1:10" s="125" customFormat="1">
      <c r="A812" s="130" t="s">
        <v>1678</v>
      </c>
      <c r="B812" s="131">
        <v>9</v>
      </c>
      <c r="C812" s="132">
        <v>1.9586507072905301E-3</v>
      </c>
      <c r="D812" s="133">
        <v>1.96206671026815E-3</v>
      </c>
      <c r="E812" s="131">
        <v>2</v>
      </c>
      <c r="F812" s="132">
        <v>5.0163029847002797E-4</v>
      </c>
      <c r="G812" s="133">
        <v>5.0251256281406997E-4</v>
      </c>
      <c r="H812" s="131">
        <v>11</v>
      </c>
      <c r="I812" s="134">
        <v>1.2817525052435301E-3</v>
      </c>
      <c r="J812" s="132">
        <v>1.2839967316446801E-3</v>
      </c>
    </row>
    <row r="813" spans="1:10" s="125" customFormat="1" ht="20.45">
      <c r="A813" s="130" t="s">
        <v>1740</v>
      </c>
      <c r="B813" s="131">
        <v>3</v>
      </c>
      <c r="C813" s="132">
        <v>6.5288356909684402E-4</v>
      </c>
      <c r="D813" s="133">
        <v>6.5402223675604997E-4</v>
      </c>
      <c r="E813" s="131">
        <v>8</v>
      </c>
      <c r="F813" s="132">
        <v>2.0065211938801101E-3</v>
      </c>
      <c r="G813" s="133">
        <v>2.0100502512562799E-3</v>
      </c>
      <c r="H813" s="131">
        <v>11</v>
      </c>
      <c r="I813" s="134">
        <v>1.2817525052435301E-3</v>
      </c>
      <c r="J813" s="132">
        <v>1.2839967316446801E-3</v>
      </c>
    </row>
    <row r="814" spans="1:10" s="125" customFormat="1">
      <c r="A814" s="130" t="s">
        <v>1707</v>
      </c>
      <c r="B814" s="131">
        <v>3</v>
      </c>
      <c r="C814" s="132">
        <v>6.5288356909684402E-4</v>
      </c>
      <c r="D814" s="133">
        <v>6.5402223675604997E-4</v>
      </c>
      <c r="E814" s="131">
        <v>7</v>
      </c>
      <c r="F814" s="132">
        <v>1.7557060446451E-3</v>
      </c>
      <c r="G814" s="133">
        <v>1.75879396984925E-3</v>
      </c>
      <c r="H814" s="131">
        <v>10</v>
      </c>
      <c r="I814" s="134">
        <v>1.16522955022139E-3</v>
      </c>
      <c r="J814" s="132">
        <v>1.1672697560406199E-3</v>
      </c>
    </row>
    <row r="815" spans="1:10" s="125" customFormat="1">
      <c r="A815" s="130" t="s">
        <v>1685</v>
      </c>
      <c r="B815" s="131">
        <v>5</v>
      </c>
      <c r="C815" s="132">
        <v>1.0881392818280699E-3</v>
      </c>
      <c r="D815" s="133">
        <v>1.09003706126008E-3</v>
      </c>
      <c r="E815" s="131">
        <v>5</v>
      </c>
      <c r="F815" s="132">
        <v>1.25407574617507E-3</v>
      </c>
      <c r="G815" s="133">
        <v>1.25628140703518E-3</v>
      </c>
      <c r="H815" s="131">
        <v>10</v>
      </c>
      <c r="I815" s="134">
        <v>1.16522955022139E-3</v>
      </c>
      <c r="J815" s="132">
        <v>1.1672697560406199E-3</v>
      </c>
    </row>
    <row r="816" spans="1:10" s="125" customFormat="1">
      <c r="A816" s="130" t="s">
        <v>1704</v>
      </c>
      <c r="B816" s="131">
        <v>5</v>
      </c>
      <c r="C816" s="132">
        <v>1.0881392818280699E-3</v>
      </c>
      <c r="D816" s="133">
        <v>1.09003706126008E-3</v>
      </c>
      <c r="E816" s="131">
        <v>4</v>
      </c>
      <c r="F816" s="132">
        <v>1.0032605969400601E-3</v>
      </c>
      <c r="G816" s="133">
        <v>1.0050251256281399E-3</v>
      </c>
      <c r="H816" s="131">
        <v>9</v>
      </c>
      <c r="I816" s="134">
        <v>1.0487065951992501E-3</v>
      </c>
      <c r="J816" s="132">
        <v>1.05054278043656E-3</v>
      </c>
    </row>
    <row r="817" spans="1:10" s="125" customFormat="1" ht="20.45">
      <c r="A817" s="130" t="s">
        <v>1793</v>
      </c>
      <c r="B817" s="192">
        <v>0</v>
      </c>
      <c r="C817" s="194">
        <v>0</v>
      </c>
      <c r="D817" s="193">
        <v>0</v>
      </c>
      <c r="E817" s="131">
        <v>9</v>
      </c>
      <c r="F817" s="132">
        <v>2.2573363431151201E-3</v>
      </c>
      <c r="G817" s="133">
        <v>2.26130653266332E-3</v>
      </c>
      <c r="H817" s="131">
        <v>9</v>
      </c>
      <c r="I817" s="134">
        <v>1.0487065951992501E-3</v>
      </c>
      <c r="J817" s="132">
        <v>1.05054278043656E-3</v>
      </c>
    </row>
    <row r="818" spans="1:10" s="125" customFormat="1" ht="20.45">
      <c r="A818" s="130" t="s">
        <v>1721</v>
      </c>
      <c r="B818" s="131">
        <v>8</v>
      </c>
      <c r="C818" s="132">
        <v>1.74102285092492E-3</v>
      </c>
      <c r="D818" s="133">
        <v>1.7440592980161301E-3</v>
      </c>
      <c r="E818" s="131">
        <v>1</v>
      </c>
      <c r="F818" s="132">
        <v>2.5081514923501398E-4</v>
      </c>
      <c r="G818" s="133">
        <v>2.5125628140703498E-4</v>
      </c>
      <c r="H818" s="131">
        <v>9</v>
      </c>
      <c r="I818" s="134">
        <v>1.0487065951992501E-3</v>
      </c>
      <c r="J818" s="132">
        <v>1.05054278043656E-3</v>
      </c>
    </row>
    <row r="819" spans="1:10" s="125" customFormat="1" ht="20.45">
      <c r="A819" s="130" t="s">
        <v>1661</v>
      </c>
      <c r="B819" s="131">
        <v>7</v>
      </c>
      <c r="C819" s="132">
        <v>1.5233949945592999E-3</v>
      </c>
      <c r="D819" s="133">
        <v>1.5260518857641201E-3</v>
      </c>
      <c r="E819" s="131">
        <v>1</v>
      </c>
      <c r="F819" s="132">
        <v>2.5081514923501398E-4</v>
      </c>
      <c r="G819" s="133">
        <v>2.5125628140703498E-4</v>
      </c>
      <c r="H819" s="131">
        <v>8</v>
      </c>
      <c r="I819" s="134">
        <v>9.3218364017711504E-4</v>
      </c>
      <c r="J819" s="132">
        <v>9.3381580483249704E-4</v>
      </c>
    </row>
    <row r="820" spans="1:10" s="125" customFormat="1">
      <c r="A820" s="130" t="s">
        <v>1686</v>
      </c>
      <c r="B820" s="131">
        <v>6</v>
      </c>
      <c r="C820" s="132">
        <v>1.30576713819369E-3</v>
      </c>
      <c r="D820" s="133">
        <v>1.3080444735120999E-3</v>
      </c>
      <c r="E820" s="131">
        <v>2</v>
      </c>
      <c r="F820" s="132">
        <v>5.0163029847002797E-4</v>
      </c>
      <c r="G820" s="133">
        <v>5.0251256281406997E-4</v>
      </c>
      <c r="H820" s="131">
        <v>8</v>
      </c>
      <c r="I820" s="134">
        <v>9.3218364017711504E-4</v>
      </c>
      <c r="J820" s="132">
        <v>9.3381580483249704E-4</v>
      </c>
    </row>
    <row r="821" spans="1:10" s="125" customFormat="1" ht="20.45">
      <c r="A821" s="130" t="s">
        <v>1726</v>
      </c>
      <c r="B821" s="131">
        <v>7</v>
      </c>
      <c r="C821" s="132">
        <v>1.5233949945592999E-3</v>
      </c>
      <c r="D821" s="133">
        <v>1.5260518857641201E-3</v>
      </c>
      <c r="E821" s="131">
        <v>1</v>
      </c>
      <c r="F821" s="132">
        <v>2.5081514923501398E-4</v>
      </c>
      <c r="G821" s="133">
        <v>2.5125628140703498E-4</v>
      </c>
      <c r="H821" s="131">
        <v>8</v>
      </c>
      <c r="I821" s="134">
        <v>9.3218364017711504E-4</v>
      </c>
      <c r="J821" s="132">
        <v>9.3381580483249704E-4</v>
      </c>
    </row>
    <row r="822" spans="1:10" s="125" customFormat="1">
      <c r="A822" s="130" t="s">
        <v>1746</v>
      </c>
      <c r="B822" s="131">
        <v>4</v>
      </c>
      <c r="C822" s="132">
        <v>8.7051142546245902E-4</v>
      </c>
      <c r="D822" s="133">
        <v>8.7202964900806601E-4</v>
      </c>
      <c r="E822" s="131">
        <v>4</v>
      </c>
      <c r="F822" s="132">
        <v>1.0032605969400601E-3</v>
      </c>
      <c r="G822" s="133">
        <v>1.0050251256281399E-3</v>
      </c>
      <c r="H822" s="131">
        <v>8</v>
      </c>
      <c r="I822" s="134">
        <v>9.3218364017711504E-4</v>
      </c>
      <c r="J822" s="132">
        <v>9.3381580483249704E-4</v>
      </c>
    </row>
    <row r="823" spans="1:10" s="125" customFormat="1" ht="20.45">
      <c r="A823" s="130" t="s">
        <v>1720</v>
      </c>
      <c r="B823" s="131">
        <v>8</v>
      </c>
      <c r="C823" s="132">
        <v>1.74102285092492E-3</v>
      </c>
      <c r="D823" s="133">
        <v>1.7440592980161301E-3</v>
      </c>
      <c r="E823" s="192">
        <v>0</v>
      </c>
      <c r="F823" s="194">
        <v>0</v>
      </c>
      <c r="G823" s="193">
        <v>0</v>
      </c>
      <c r="H823" s="131">
        <v>8</v>
      </c>
      <c r="I823" s="134">
        <v>9.3218364017711504E-4</v>
      </c>
      <c r="J823" s="132">
        <v>9.3381580483249704E-4</v>
      </c>
    </row>
    <row r="824" spans="1:10" s="125" customFormat="1" ht="20.45">
      <c r="A824" s="130" t="s">
        <v>1738</v>
      </c>
      <c r="B824" s="131">
        <v>7</v>
      </c>
      <c r="C824" s="132">
        <v>1.5233949945592999E-3</v>
      </c>
      <c r="D824" s="133">
        <v>1.5260518857641201E-3</v>
      </c>
      <c r="E824" s="131">
        <v>1</v>
      </c>
      <c r="F824" s="132">
        <v>2.5081514923501398E-4</v>
      </c>
      <c r="G824" s="133">
        <v>2.5125628140703498E-4</v>
      </c>
      <c r="H824" s="131">
        <v>8</v>
      </c>
      <c r="I824" s="134">
        <v>9.3218364017711504E-4</v>
      </c>
      <c r="J824" s="132">
        <v>9.3381580483249704E-4</v>
      </c>
    </row>
    <row r="825" spans="1:10" s="125" customFormat="1" ht="20.45">
      <c r="A825" s="130" t="s">
        <v>1741</v>
      </c>
      <c r="B825" s="131">
        <v>5</v>
      </c>
      <c r="C825" s="132">
        <v>1.0881392818280699E-3</v>
      </c>
      <c r="D825" s="133">
        <v>1.09003706126008E-3</v>
      </c>
      <c r="E825" s="131">
        <v>3</v>
      </c>
      <c r="F825" s="132">
        <v>7.5244544770504103E-4</v>
      </c>
      <c r="G825" s="133">
        <v>7.5376884422110604E-4</v>
      </c>
      <c r="H825" s="131">
        <v>8</v>
      </c>
      <c r="I825" s="134">
        <v>9.3218364017711504E-4</v>
      </c>
      <c r="J825" s="132">
        <v>9.3381580483249704E-4</v>
      </c>
    </row>
    <row r="826" spans="1:10" s="125" customFormat="1" ht="20.45">
      <c r="A826" s="130" t="s">
        <v>1786</v>
      </c>
      <c r="B826" s="131">
        <v>3</v>
      </c>
      <c r="C826" s="132">
        <v>6.5288356909684402E-4</v>
      </c>
      <c r="D826" s="133">
        <v>6.5402223675604997E-4</v>
      </c>
      <c r="E826" s="131">
        <v>4</v>
      </c>
      <c r="F826" s="132">
        <v>1.0032605969400601E-3</v>
      </c>
      <c r="G826" s="133">
        <v>1.0050251256281399E-3</v>
      </c>
      <c r="H826" s="131">
        <v>7</v>
      </c>
      <c r="I826" s="134">
        <v>8.15660685154976E-4</v>
      </c>
      <c r="J826" s="132">
        <v>8.1708882922843504E-4</v>
      </c>
    </row>
    <row r="827" spans="1:10" s="125" customFormat="1">
      <c r="A827" s="130" t="s">
        <v>1692</v>
      </c>
      <c r="B827" s="131">
        <v>1</v>
      </c>
      <c r="C827" s="132">
        <v>2.17627856365615E-4</v>
      </c>
      <c r="D827" s="133">
        <v>2.1800741225201699E-4</v>
      </c>
      <c r="E827" s="131">
        <v>6</v>
      </c>
      <c r="F827" s="132">
        <v>1.5048908954100799E-3</v>
      </c>
      <c r="G827" s="133">
        <v>1.5075376884422099E-3</v>
      </c>
      <c r="H827" s="131">
        <v>7</v>
      </c>
      <c r="I827" s="134">
        <v>8.15660685154976E-4</v>
      </c>
      <c r="J827" s="132">
        <v>8.1708882922843504E-4</v>
      </c>
    </row>
    <row r="828" spans="1:10" s="125" customFormat="1">
      <c r="A828" s="130" t="s">
        <v>1680</v>
      </c>
      <c r="B828" s="131">
        <v>2</v>
      </c>
      <c r="C828" s="132">
        <v>4.3525571273123E-4</v>
      </c>
      <c r="D828" s="133">
        <v>4.36014824504033E-4</v>
      </c>
      <c r="E828" s="131">
        <v>5</v>
      </c>
      <c r="F828" s="132">
        <v>1.25407574617507E-3</v>
      </c>
      <c r="G828" s="133">
        <v>1.25628140703518E-3</v>
      </c>
      <c r="H828" s="131">
        <v>7</v>
      </c>
      <c r="I828" s="134">
        <v>8.15660685154976E-4</v>
      </c>
      <c r="J828" s="132">
        <v>8.1708882922843504E-4</v>
      </c>
    </row>
    <row r="829" spans="1:10" s="125" customFormat="1" ht="20.45">
      <c r="A829" s="130" t="s">
        <v>1716</v>
      </c>
      <c r="B829" s="131">
        <v>5</v>
      </c>
      <c r="C829" s="132">
        <v>1.0881392818280699E-3</v>
      </c>
      <c r="D829" s="133">
        <v>1.09003706126008E-3</v>
      </c>
      <c r="E829" s="131">
        <v>2</v>
      </c>
      <c r="F829" s="132">
        <v>5.0163029847002797E-4</v>
      </c>
      <c r="G829" s="133">
        <v>5.0251256281406997E-4</v>
      </c>
      <c r="H829" s="131">
        <v>7</v>
      </c>
      <c r="I829" s="134">
        <v>8.15660685154976E-4</v>
      </c>
      <c r="J829" s="132">
        <v>8.1708882922843504E-4</v>
      </c>
    </row>
    <row r="830" spans="1:10" s="125" customFormat="1">
      <c r="A830" s="130" t="s">
        <v>1722</v>
      </c>
      <c r="B830" s="131">
        <v>2</v>
      </c>
      <c r="C830" s="132">
        <v>4.3525571273123E-4</v>
      </c>
      <c r="D830" s="133">
        <v>4.36014824504033E-4</v>
      </c>
      <c r="E830" s="131">
        <v>5</v>
      </c>
      <c r="F830" s="132">
        <v>1.25407574617507E-3</v>
      </c>
      <c r="G830" s="133">
        <v>1.25628140703518E-3</v>
      </c>
      <c r="H830" s="131">
        <v>7</v>
      </c>
      <c r="I830" s="134">
        <v>8.15660685154976E-4</v>
      </c>
      <c r="J830" s="132">
        <v>8.1708882922843504E-4</v>
      </c>
    </row>
    <row r="831" spans="1:10" s="125" customFormat="1" ht="20.45">
      <c r="A831" s="130" t="s">
        <v>1806</v>
      </c>
      <c r="B831" s="131">
        <v>3</v>
      </c>
      <c r="C831" s="132">
        <v>6.5288356909684402E-4</v>
      </c>
      <c r="D831" s="133">
        <v>6.5402223675604997E-4</v>
      </c>
      <c r="E831" s="131">
        <v>4</v>
      </c>
      <c r="F831" s="132">
        <v>1.0032605969400601E-3</v>
      </c>
      <c r="G831" s="133">
        <v>1.0050251256281399E-3</v>
      </c>
      <c r="H831" s="131">
        <v>7</v>
      </c>
      <c r="I831" s="134">
        <v>8.15660685154976E-4</v>
      </c>
      <c r="J831" s="132">
        <v>8.1708882922843504E-4</v>
      </c>
    </row>
    <row r="832" spans="1:10" s="125" customFormat="1" ht="20.45">
      <c r="A832" s="130" t="s">
        <v>1670</v>
      </c>
      <c r="B832" s="131">
        <v>5</v>
      </c>
      <c r="C832" s="132">
        <v>1.0881392818280699E-3</v>
      </c>
      <c r="D832" s="133">
        <v>1.09003706126008E-3</v>
      </c>
      <c r="E832" s="131">
        <v>2</v>
      </c>
      <c r="F832" s="132">
        <v>5.0163029847002797E-4</v>
      </c>
      <c r="G832" s="133">
        <v>5.0251256281406997E-4</v>
      </c>
      <c r="H832" s="131">
        <v>7</v>
      </c>
      <c r="I832" s="134">
        <v>8.15660685154976E-4</v>
      </c>
      <c r="J832" s="132">
        <v>8.1708882922843504E-4</v>
      </c>
    </row>
    <row r="833" spans="1:10" s="125" customFormat="1">
      <c r="A833" s="130" t="s">
        <v>1744</v>
      </c>
      <c r="B833" s="131">
        <v>3</v>
      </c>
      <c r="C833" s="132">
        <v>6.5288356909684402E-4</v>
      </c>
      <c r="D833" s="133">
        <v>6.5402223675604997E-4</v>
      </c>
      <c r="E833" s="131">
        <v>4</v>
      </c>
      <c r="F833" s="132">
        <v>1.0032605969400601E-3</v>
      </c>
      <c r="G833" s="133">
        <v>1.0050251256281399E-3</v>
      </c>
      <c r="H833" s="131">
        <v>7</v>
      </c>
      <c r="I833" s="134">
        <v>8.15660685154976E-4</v>
      </c>
      <c r="J833" s="132">
        <v>8.1708882922843504E-4</v>
      </c>
    </row>
    <row r="834" spans="1:10" s="125" customFormat="1">
      <c r="A834" s="130" t="s">
        <v>1713</v>
      </c>
      <c r="B834" s="131">
        <v>3</v>
      </c>
      <c r="C834" s="132">
        <v>6.5288356909684402E-4</v>
      </c>
      <c r="D834" s="133">
        <v>6.5402223675604997E-4</v>
      </c>
      <c r="E834" s="131">
        <v>3</v>
      </c>
      <c r="F834" s="132">
        <v>7.5244544770504103E-4</v>
      </c>
      <c r="G834" s="133">
        <v>7.5376884422110604E-4</v>
      </c>
      <c r="H834" s="131">
        <v>6</v>
      </c>
      <c r="I834" s="134">
        <v>6.9913773013283598E-4</v>
      </c>
      <c r="J834" s="132">
        <v>7.0036185362437305E-4</v>
      </c>
    </row>
    <row r="835" spans="1:10" s="125" customFormat="1">
      <c r="A835" s="130" t="s">
        <v>1688</v>
      </c>
      <c r="B835" s="131">
        <v>5</v>
      </c>
      <c r="C835" s="132">
        <v>1.0881392818280699E-3</v>
      </c>
      <c r="D835" s="133">
        <v>1.09003706126008E-3</v>
      </c>
      <c r="E835" s="131">
        <v>1</v>
      </c>
      <c r="F835" s="132">
        <v>2.5081514923501398E-4</v>
      </c>
      <c r="G835" s="133">
        <v>2.5125628140703498E-4</v>
      </c>
      <c r="H835" s="131">
        <v>6</v>
      </c>
      <c r="I835" s="134">
        <v>6.9913773013283598E-4</v>
      </c>
      <c r="J835" s="132">
        <v>7.0036185362437305E-4</v>
      </c>
    </row>
    <row r="836" spans="1:10" s="125" customFormat="1">
      <c r="A836" s="130" t="s">
        <v>1877</v>
      </c>
      <c r="B836" s="131">
        <v>3</v>
      </c>
      <c r="C836" s="132">
        <v>6.5288356909684402E-4</v>
      </c>
      <c r="D836" s="133">
        <v>6.5402223675604997E-4</v>
      </c>
      <c r="E836" s="131">
        <v>3</v>
      </c>
      <c r="F836" s="132">
        <v>7.5244544770504103E-4</v>
      </c>
      <c r="G836" s="133">
        <v>7.5376884422110604E-4</v>
      </c>
      <c r="H836" s="131">
        <v>6</v>
      </c>
      <c r="I836" s="134">
        <v>6.9913773013283598E-4</v>
      </c>
      <c r="J836" s="132">
        <v>7.0036185362437305E-4</v>
      </c>
    </row>
    <row r="837" spans="1:10" s="125" customFormat="1" ht="20.45">
      <c r="A837" s="130" t="s">
        <v>1679</v>
      </c>
      <c r="B837" s="131">
        <v>1</v>
      </c>
      <c r="C837" s="132">
        <v>2.17627856365615E-4</v>
      </c>
      <c r="D837" s="133">
        <v>2.1800741225201699E-4</v>
      </c>
      <c r="E837" s="131">
        <v>5</v>
      </c>
      <c r="F837" s="132">
        <v>1.25407574617507E-3</v>
      </c>
      <c r="G837" s="133">
        <v>1.25628140703518E-3</v>
      </c>
      <c r="H837" s="131">
        <v>6</v>
      </c>
      <c r="I837" s="134">
        <v>6.9913773013283598E-4</v>
      </c>
      <c r="J837" s="132">
        <v>7.0036185362437305E-4</v>
      </c>
    </row>
    <row r="838" spans="1:10" s="125" customFormat="1">
      <c r="A838" s="130" t="s">
        <v>1689</v>
      </c>
      <c r="B838" s="131">
        <v>1</v>
      </c>
      <c r="C838" s="132">
        <v>2.17627856365615E-4</v>
      </c>
      <c r="D838" s="133">
        <v>2.1800741225201699E-4</v>
      </c>
      <c r="E838" s="131">
        <v>5</v>
      </c>
      <c r="F838" s="132">
        <v>1.25407574617507E-3</v>
      </c>
      <c r="G838" s="133">
        <v>1.25628140703518E-3</v>
      </c>
      <c r="H838" s="131">
        <v>6</v>
      </c>
      <c r="I838" s="134">
        <v>6.9913773013283598E-4</v>
      </c>
      <c r="J838" s="132">
        <v>7.0036185362437305E-4</v>
      </c>
    </row>
    <row r="839" spans="1:10" s="125" customFormat="1">
      <c r="A839" s="130" t="s">
        <v>1758</v>
      </c>
      <c r="B839" s="131">
        <v>3</v>
      </c>
      <c r="C839" s="132">
        <v>6.5288356909684402E-4</v>
      </c>
      <c r="D839" s="133">
        <v>6.5402223675604997E-4</v>
      </c>
      <c r="E839" s="131">
        <v>3</v>
      </c>
      <c r="F839" s="132">
        <v>7.5244544770504103E-4</v>
      </c>
      <c r="G839" s="133">
        <v>7.5376884422110604E-4</v>
      </c>
      <c r="H839" s="131">
        <v>6</v>
      </c>
      <c r="I839" s="134">
        <v>6.9913773013283598E-4</v>
      </c>
      <c r="J839" s="132">
        <v>7.0036185362437305E-4</v>
      </c>
    </row>
    <row r="840" spans="1:10" s="125" customFormat="1" ht="20.45">
      <c r="A840" s="130" t="s">
        <v>1774</v>
      </c>
      <c r="B840" s="131">
        <v>4</v>
      </c>
      <c r="C840" s="132">
        <v>8.7051142546245902E-4</v>
      </c>
      <c r="D840" s="133">
        <v>8.7202964900806601E-4</v>
      </c>
      <c r="E840" s="131">
        <v>2</v>
      </c>
      <c r="F840" s="132">
        <v>5.0163029847002797E-4</v>
      </c>
      <c r="G840" s="133">
        <v>5.0251256281406997E-4</v>
      </c>
      <c r="H840" s="131">
        <v>6</v>
      </c>
      <c r="I840" s="134">
        <v>6.9913773013283598E-4</v>
      </c>
      <c r="J840" s="132">
        <v>7.0036185362437305E-4</v>
      </c>
    </row>
    <row r="841" spans="1:10" s="125" customFormat="1">
      <c r="A841" s="130" t="s">
        <v>1759</v>
      </c>
      <c r="B841" s="131">
        <v>1</v>
      </c>
      <c r="C841" s="132">
        <v>2.17627856365615E-4</v>
      </c>
      <c r="D841" s="133">
        <v>2.1800741225201699E-4</v>
      </c>
      <c r="E841" s="131">
        <v>5</v>
      </c>
      <c r="F841" s="132">
        <v>1.25407574617507E-3</v>
      </c>
      <c r="G841" s="133">
        <v>1.25628140703518E-3</v>
      </c>
      <c r="H841" s="131">
        <v>6</v>
      </c>
      <c r="I841" s="134">
        <v>6.9913773013283598E-4</v>
      </c>
      <c r="J841" s="132">
        <v>7.0036185362437305E-4</v>
      </c>
    </row>
    <row r="842" spans="1:10" s="125" customFormat="1">
      <c r="A842" s="130" t="s">
        <v>1831</v>
      </c>
      <c r="B842" s="131">
        <v>6</v>
      </c>
      <c r="C842" s="132">
        <v>1.30576713819369E-3</v>
      </c>
      <c r="D842" s="133">
        <v>1.3080444735120999E-3</v>
      </c>
      <c r="E842" s="192">
        <v>0</v>
      </c>
      <c r="F842" s="194">
        <v>0</v>
      </c>
      <c r="G842" s="193">
        <v>0</v>
      </c>
      <c r="H842" s="131">
        <v>6</v>
      </c>
      <c r="I842" s="134">
        <v>6.9913773013283598E-4</v>
      </c>
      <c r="J842" s="132">
        <v>7.0036185362437305E-4</v>
      </c>
    </row>
    <row r="843" spans="1:10" s="125" customFormat="1">
      <c r="A843" s="130" t="s">
        <v>1691</v>
      </c>
      <c r="B843" s="131">
        <v>3</v>
      </c>
      <c r="C843" s="132">
        <v>6.5288356909684402E-4</v>
      </c>
      <c r="D843" s="133">
        <v>6.5402223675604997E-4</v>
      </c>
      <c r="E843" s="131">
        <v>3</v>
      </c>
      <c r="F843" s="132">
        <v>7.5244544770504103E-4</v>
      </c>
      <c r="G843" s="133">
        <v>7.5376884422110604E-4</v>
      </c>
      <c r="H843" s="131">
        <v>6</v>
      </c>
      <c r="I843" s="134">
        <v>6.9913773013283598E-4</v>
      </c>
      <c r="J843" s="132">
        <v>7.0036185362437305E-4</v>
      </c>
    </row>
    <row r="844" spans="1:10" s="125" customFormat="1" ht="20.45">
      <c r="A844" s="130" t="s">
        <v>1950</v>
      </c>
      <c r="B844" s="131">
        <v>5</v>
      </c>
      <c r="C844" s="132">
        <v>1.0881392818280699E-3</v>
      </c>
      <c r="D844" s="133">
        <v>1.09003706126008E-3</v>
      </c>
      <c r="E844" s="131">
        <v>1</v>
      </c>
      <c r="F844" s="132">
        <v>2.5081514923501398E-4</v>
      </c>
      <c r="G844" s="133">
        <v>2.5125628140703498E-4</v>
      </c>
      <c r="H844" s="131">
        <v>6</v>
      </c>
      <c r="I844" s="134">
        <v>6.9913773013283598E-4</v>
      </c>
      <c r="J844" s="132">
        <v>7.0036185362437305E-4</v>
      </c>
    </row>
    <row r="845" spans="1:10" s="125" customFormat="1" ht="20.45">
      <c r="A845" s="130" t="s">
        <v>1779</v>
      </c>
      <c r="B845" s="192">
        <v>0</v>
      </c>
      <c r="C845" s="194">
        <v>0</v>
      </c>
      <c r="D845" s="193">
        <v>0</v>
      </c>
      <c r="E845" s="131">
        <v>6</v>
      </c>
      <c r="F845" s="132">
        <v>1.5048908954100799E-3</v>
      </c>
      <c r="G845" s="133">
        <v>1.5075376884422099E-3</v>
      </c>
      <c r="H845" s="131">
        <v>6</v>
      </c>
      <c r="I845" s="134">
        <v>6.9913773013283598E-4</v>
      </c>
      <c r="J845" s="132">
        <v>7.0036185362437305E-4</v>
      </c>
    </row>
    <row r="846" spans="1:10" s="125" customFormat="1">
      <c r="A846" s="130" t="s">
        <v>1781</v>
      </c>
      <c r="B846" s="131">
        <v>3</v>
      </c>
      <c r="C846" s="132">
        <v>6.5288356909684402E-4</v>
      </c>
      <c r="D846" s="133">
        <v>6.5402223675604997E-4</v>
      </c>
      <c r="E846" s="131">
        <v>3</v>
      </c>
      <c r="F846" s="132">
        <v>7.5244544770504103E-4</v>
      </c>
      <c r="G846" s="133">
        <v>7.5376884422110604E-4</v>
      </c>
      <c r="H846" s="131">
        <v>6</v>
      </c>
      <c r="I846" s="134">
        <v>6.9913773013283598E-4</v>
      </c>
      <c r="J846" s="132">
        <v>7.0036185362437305E-4</v>
      </c>
    </row>
    <row r="847" spans="1:10" s="125" customFormat="1">
      <c r="A847" s="130" t="s">
        <v>1810</v>
      </c>
      <c r="B847" s="131">
        <v>1</v>
      </c>
      <c r="C847" s="132">
        <v>2.17627856365615E-4</v>
      </c>
      <c r="D847" s="133">
        <v>2.1800741225201699E-4</v>
      </c>
      <c r="E847" s="131">
        <v>5</v>
      </c>
      <c r="F847" s="132">
        <v>1.25407574617507E-3</v>
      </c>
      <c r="G847" s="133">
        <v>1.25628140703518E-3</v>
      </c>
      <c r="H847" s="131">
        <v>6</v>
      </c>
      <c r="I847" s="134">
        <v>6.9913773013283598E-4</v>
      </c>
      <c r="J847" s="132">
        <v>7.0036185362437305E-4</v>
      </c>
    </row>
    <row r="848" spans="1:10" s="125" customFormat="1" ht="20.45">
      <c r="A848" s="130" t="s">
        <v>1724</v>
      </c>
      <c r="B848" s="131">
        <v>5</v>
      </c>
      <c r="C848" s="132">
        <v>1.0881392818280699E-3</v>
      </c>
      <c r="D848" s="133">
        <v>1.09003706126008E-3</v>
      </c>
      <c r="E848" s="192">
        <v>0</v>
      </c>
      <c r="F848" s="194">
        <v>0</v>
      </c>
      <c r="G848" s="193">
        <v>0</v>
      </c>
      <c r="H848" s="131">
        <v>5</v>
      </c>
      <c r="I848" s="134">
        <v>5.8261477511069705E-4</v>
      </c>
      <c r="J848" s="132">
        <v>5.8363487802031095E-4</v>
      </c>
    </row>
    <row r="849" spans="1:10" s="125" customFormat="1">
      <c r="A849" s="130" t="s">
        <v>1753</v>
      </c>
      <c r="B849" s="131">
        <v>3</v>
      </c>
      <c r="C849" s="132">
        <v>6.5288356909684402E-4</v>
      </c>
      <c r="D849" s="133">
        <v>6.5402223675604997E-4</v>
      </c>
      <c r="E849" s="131">
        <v>2</v>
      </c>
      <c r="F849" s="132">
        <v>5.0163029847002797E-4</v>
      </c>
      <c r="G849" s="133">
        <v>5.0251256281406997E-4</v>
      </c>
      <c r="H849" s="131">
        <v>5</v>
      </c>
      <c r="I849" s="134">
        <v>5.8261477511069705E-4</v>
      </c>
      <c r="J849" s="132">
        <v>5.8363487802031095E-4</v>
      </c>
    </row>
    <row r="850" spans="1:10" s="125" customFormat="1" ht="20.45">
      <c r="A850" s="130" t="s">
        <v>1747</v>
      </c>
      <c r="B850" s="131">
        <v>2</v>
      </c>
      <c r="C850" s="132">
        <v>4.3525571273123E-4</v>
      </c>
      <c r="D850" s="133">
        <v>4.36014824504033E-4</v>
      </c>
      <c r="E850" s="131">
        <v>3</v>
      </c>
      <c r="F850" s="132">
        <v>7.5244544770504103E-4</v>
      </c>
      <c r="G850" s="133">
        <v>7.5376884422110604E-4</v>
      </c>
      <c r="H850" s="131">
        <v>5</v>
      </c>
      <c r="I850" s="134">
        <v>5.8261477511069705E-4</v>
      </c>
      <c r="J850" s="132">
        <v>5.8363487802031095E-4</v>
      </c>
    </row>
    <row r="851" spans="1:10" s="125" customFormat="1" ht="20.45">
      <c r="A851" s="130" t="s">
        <v>1690</v>
      </c>
      <c r="B851" s="131">
        <v>4</v>
      </c>
      <c r="C851" s="132">
        <v>8.7051142546245902E-4</v>
      </c>
      <c r="D851" s="133">
        <v>8.7202964900806601E-4</v>
      </c>
      <c r="E851" s="131">
        <v>1</v>
      </c>
      <c r="F851" s="132">
        <v>2.5081514923501398E-4</v>
      </c>
      <c r="G851" s="133">
        <v>2.5125628140703498E-4</v>
      </c>
      <c r="H851" s="131">
        <v>5</v>
      </c>
      <c r="I851" s="134">
        <v>5.8261477511069705E-4</v>
      </c>
      <c r="J851" s="132">
        <v>5.8363487802031095E-4</v>
      </c>
    </row>
    <row r="852" spans="1:10" s="125" customFormat="1">
      <c r="A852" s="130" t="s">
        <v>1694</v>
      </c>
      <c r="B852" s="131">
        <v>4</v>
      </c>
      <c r="C852" s="132">
        <v>8.7051142546245902E-4</v>
      </c>
      <c r="D852" s="133">
        <v>8.7202964900806601E-4</v>
      </c>
      <c r="E852" s="131">
        <v>1</v>
      </c>
      <c r="F852" s="132">
        <v>2.5081514923501398E-4</v>
      </c>
      <c r="G852" s="133">
        <v>2.5125628140703498E-4</v>
      </c>
      <c r="H852" s="131">
        <v>5</v>
      </c>
      <c r="I852" s="134">
        <v>5.8261477511069705E-4</v>
      </c>
      <c r="J852" s="132">
        <v>5.8363487802031095E-4</v>
      </c>
    </row>
    <row r="853" spans="1:10" s="125" customFormat="1" ht="20.45">
      <c r="A853" s="130" t="s">
        <v>1901</v>
      </c>
      <c r="B853" s="131">
        <v>4</v>
      </c>
      <c r="C853" s="132">
        <v>8.7051142546245902E-4</v>
      </c>
      <c r="D853" s="133">
        <v>8.7202964900806601E-4</v>
      </c>
      <c r="E853" s="131">
        <v>1</v>
      </c>
      <c r="F853" s="132">
        <v>2.5081514923501398E-4</v>
      </c>
      <c r="G853" s="133">
        <v>2.5125628140703498E-4</v>
      </c>
      <c r="H853" s="131">
        <v>5</v>
      </c>
      <c r="I853" s="134">
        <v>5.8261477511069705E-4</v>
      </c>
      <c r="J853" s="132">
        <v>5.8363487802031095E-4</v>
      </c>
    </row>
    <row r="854" spans="1:10" s="125" customFormat="1">
      <c r="A854" s="130" t="s">
        <v>1776</v>
      </c>
      <c r="B854" s="131">
        <v>1</v>
      </c>
      <c r="C854" s="132">
        <v>2.17627856365615E-4</v>
      </c>
      <c r="D854" s="133">
        <v>2.1800741225201699E-4</v>
      </c>
      <c r="E854" s="131">
        <v>4</v>
      </c>
      <c r="F854" s="132">
        <v>1.0032605969400601E-3</v>
      </c>
      <c r="G854" s="133">
        <v>1.0050251256281399E-3</v>
      </c>
      <c r="H854" s="131">
        <v>5</v>
      </c>
      <c r="I854" s="134">
        <v>5.8261477511069705E-4</v>
      </c>
      <c r="J854" s="132">
        <v>5.8363487802031095E-4</v>
      </c>
    </row>
    <row r="855" spans="1:10" s="125" customFormat="1" ht="20.45">
      <c r="A855" s="130" t="s">
        <v>1729</v>
      </c>
      <c r="B855" s="131">
        <v>4</v>
      </c>
      <c r="C855" s="132">
        <v>8.7051142546245902E-4</v>
      </c>
      <c r="D855" s="133">
        <v>8.7202964900806601E-4</v>
      </c>
      <c r="E855" s="131">
        <v>1</v>
      </c>
      <c r="F855" s="132">
        <v>2.5081514923501398E-4</v>
      </c>
      <c r="G855" s="133">
        <v>2.5125628140703498E-4</v>
      </c>
      <c r="H855" s="131">
        <v>5</v>
      </c>
      <c r="I855" s="134">
        <v>5.8261477511069705E-4</v>
      </c>
      <c r="J855" s="132">
        <v>5.8363487802031095E-4</v>
      </c>
    </row>
    <row r="856" spans="1:10" s="125" customFormat="1" ht="20.45">
      <c r="A856" s="130" t="s">
        <v>1760</v>
      </c>
      <c r="B856" s="131">
        <v>3</v>
      </c>
      <c r="C856" s="132">
        <v>6.5288356909684402E-4</v>
      </c>
      <c r="D856" s="133">
        <v>6.5402223675604997E-4</v>
      </c>
      <c r="E856" s="131">
        <v>2</v>
      </c>
      <c r="F856" s="132">
        <v>5.0163029847002797E-4</v>
      </c>
      <c r="G856" s="133">
        <v>5.0251256281406997E-4</v>
      </c>
      <c r="H856" s="131">
        <v>5</v>
      </c>
      <c r="I856" s="134">
        <v>5.8261477511069705E-4</v>
      </c>
      <c r="J856" s="132">
        <v>5.8363487802031095E-4</v>
      </c>
    </row>
    <row r="857" spans="1:10" s="125" customFormat="1">
      <c r="A857" s="130" t="s">
        <v>1925</v>
      </c>
      <c r="B857" s="131">
        <v>3</v>
      </c>
      <c r="C857" s="132">
        <v>6.5288356909684402E-4</v>
      </c>
      <c r="D857" s="133">
        <v>6.5402223675604997E-4</v>
      </c>
      <c r="E857" s="131">
        <v>2</v>
      </c>
      <c r="F857" s="132">
        <v>5.0163029847002797E-4</v>
      </c>
      <c r="G857" s="133">
        <v>5.0251256281406997E-4</v>
      </c>
      <c r="H857" s="131">
        <v>5</v>
      </c>
      <c r="I857" s="134">
        <v>5.8261477511069705E-4</v>
      </c>
      <c r="J857" s="132">
        <v>5.8363487802031095E-4</v>
      </c>
    </row>
    <row r="858" spans="1:10" s="125" customFormat="1" ht="20.45">
      <c r="A858" s="130" t="s">
        <v>1807</v>
      </c>
      <c r="B858" s="131">
        <v>2</v>
      </c>
      <c r="C858" s="132">
        <v>4.3525571273123E-4</v>
      </c>
      <c r="D858" s="133">
        <v>4.36014824504033E-4</v>
      </c>
      <c r="E858" s="131">
        <v>3</v>
      </c>
      <c r="F858" s="132">
        <v>7.5244544770504103E-4</v>
      </c>
      <c r="G858" s="133">
        <v>7.5376884422110604E-4</v>
      </c>
      <c r="H858" s="131">
        <v>5</v>
      </c>
      <c r="I858" s="134">
        <v>5.8261477511069705E-4</v>
      </c>
      <c r="J858" s="132">
        <v>5.8363487802031095E-4</v>
      </c>
    </row>
    <row r="859" spans="1:10" s="125" customFormat="1">
      <c r="A859" s="130" t="s">
        <v>1743</v>
      </c>
      <c r="B859" s="131">
        <v>2</v>
      </c>
      <c r="C859" s="132">
        <v>4.3525571273123E-4</v>
      </c>
      <c r="D859" s="133">
        <v>4.36014824504033E-4</v>
      </c>
      <c r="E859" s="131">
        <v>3</v>
      </c>
      <c r="F859" s="132">
        <v>7.5244544770504103E-4</v>
      </c>
      <c r="G859" s="133">
        <v>7.5376884422110604E-4</v>
      </c>
      <c r="H859" s="131">
        <v>5</v>
      </c>
      <c r="I859" s="134">
        <v>5.8261477511069705E-4</v>
      </c>
      <c r="J859" s="132">
        <v>5.8363487802031095E-4</v>
      </c>
    </row>
    <row r="860" spans="1:10" s="125" customFormat="1">
      <c r="A860" s="130" t="s">
        <v>1780</v>
      </c>
      <c r="B860" s="131">
        <v>4</v>
      </c>
      <c r="C860" s="132">
        <v>8.7051142546245902E-4</v>
      </c>
      <c r="D860" s="133">
        <v>8.7202964900806601E-4</v>
      </c>
      <c r="E860" s="131">
        <v>1</v>
      </c>
      <c r="F860" s="132">
        <v>2.5081514923501398E-4</v>
      </c>
      <c r="G860" s="133">
        <v>2.5125628140703498E-4</v>
      </c>
      <c r="H860" s="131">
        <v>5</v>
      </c>
      <c r="I860" s="134">
        <v>5.8261477511069705E-4</v>
      </c>
      <c r="J860" s="132">
        <v>5.8363487802031095E-4</v>
      </c>
    </row>
    <row r="861" spans="1:10" s="125" customFormat="1">
      <c r="A861" s="130" t="s">
        <v>1761</v>
      </c>
      <c r="B861" s="131">
        <v>2</v>
      </c>
      <c r="C861" s="132">
        <v>4.3525571273123E-4</v>
      </c>
      <c r="D861" s="133">
        <v>4.36014824504033E-4</v>
      </c>
      <c r="E861" s="131">
        <v>3</v>
      </c>
      <c r="F861" s="132">
        <v>7.5244544770504103E-4</v>
      </c>
      <c r="G861" s="133">
        <v>7.5376884422110604E-4</v>
      </c>
      <c r="H861" s="131">
        <v>5</v>
      </c>
      <c r="I861" s="134">
        <v>5.8261477511069705E-4</v>
      </c>
      <c r="J861" s="132">
        <v>5.8363487802031095E-4</v>
      </c>
    </row>
    <row r="862" spans="1:10" s="125" customFormat="1">
      <c r="A862" s="130" t="s">
        <v>1809</v>
      </c>
      <c r="B862" s="192">
        <v>0</v>
      </c>
      <c r="C862" s="194">
        <v>0</v>
      </c>
      <c r="D862" s="193">
        <v>0</v>
      </c>
      <c r="E862" s="131">
        <v>5</v>
      </c>
      <c r="F862" s="132">
        <v>1.25407574617507E-3</v>
      </c>
      <c r="G862" s="133">
        <v>1.25628140703518E-3</v>
      </c>
      <c r="H862" s="131">
        <v>5</v>
      </c>
      <c r="I862" s="134">
        <v>5.8261477511069705E-4</v>
      </c>
      <c r="J862" s="132">
        <v>5.8363487802031095E-4</v>
      </c>
    </row>
    <row r="863" spans="1:10" s="125" customFormat="1">
      <c r="A863" s="130" t="s">
        <v>1762</v>
      </c>
      <c r="B863" s="192">
        <v>0</v>
      </c>
      <c r="C863" s="194">
        <v>0</v>
      </c>
      <c r="D863" s="193">
        <v>0</v>
      </c>
      <c r="E863" s="131">
        <v>5</v>
      </c>
      <c r="F863" s="132">
        <v>1.25407574617507E-3</v>
      </c>
      <c r="G863" s="133">
        <v>1.25628140703518E-3</v>
      </c>
      <c r="H863" s="131">
        <v>5</v>
      </c>
      <c r="I863" s="134">
        <v>5.8261477511069705E-4</v>
      </c>
      <c r="J863" s="132">
        <v>5.8363487802031095E-4</v>
      </c>
    </row>
    <row r="864" spans="1:10" s="125" customFormat="1">
      <c r="A864" s="130" t="s">
        <v>1763</v>
      </c>
      <c r="B864" s="131">
        <v>2</v>
      </c>
      <c r="C864" s="132">
        <v>4.3525571273123E-4</v>
      </c>
      <c r="D864" s="133">
        <v>4.36014824504033E-4</v>
      </c>
      <c r="E864" s="131">
        <v>2</v>
      </c>
      <c r="F864" s="132">
        <v>5.0163029847002797E-4</v>
      </c>
      <c r="G864" s="133">
        <v>5.0251256281406997E-4</v>
      </c>
      <c r="H864" s="131">
        <v>4</v>
      </c>
      <c r="I864" s="134">
        <v>4.6609182008855698E-4</v>
      </c>
      <c r="J864" s="132">
        <v>4.6690790241624798E-4</v>
      </c>
    </row>
    <row r="865" spans="1:10" s="125" customFormat="1" ht="20.45">
      <c r="A865" s="130" t="s">
        <v>1754</v>
      </c>
      <c r="B865" s="131">
        <v>2</v>
      </c>
      <c r="C865" s="132">
        <v>4.3525571273123E-4</v>
      </c>
      <c r="D865" s="133">
        <v>4.36014824504033E-4</v>
      </c>
      <c r="E865" s="131">
        <v>2</v>
      </c>
      <c r="F865" s="132">
        <v>5.0163029847002797E-4</v>
      </c>
      <c r="G865" s="133">
        <v>5.0251256281406997E-4</v>
      </c>
      <c r="H865" s="131">
        <v>4</v>
      </c>
      <c r="I865" s="134">
        <v>4.6609182008855698E-4</v>
      </c>
      <c r="J865" s="132">
        <v>4.6690790241624798E-4</v>
      </c>
    </row>
    <row r="866" spans="1:10" s="125" customFormat="1" ht="20.45">
      <c r="A866" s="130" t="s">
        <v>1736</v>
      </c>
      <c r="B866" s="131">
        <v>1</v>
      </c>
      <c r="C866" s="132">
        <v>2.17627856365615E-4</v>
      </c>
      <c r="D866" s="133">
        <v>2.1800741225201699E-4</v>
      </c>
      <c r="E866" s="131">
        <v>3</v>
      </c>
      <c r="F866" s="132">
        <v>7.5244544770504103E-4</v>
      </c>
      <c r="G866" s="133">
        <v>7.5376884422110604E-4</v>
      </c>
      <c r="H866" s="131">
        <v>4</v>
      </c>
      <c r="I866" s="134">
        <v>4.6609182008855698E-4</v>
      </c>
      <c r="J866" s="132">
        <v>4.6690790241624798E-4</v>
      </c>
    </row>
    <row r="867" spans="1:10" s="125" customFormat="1">
      <c r="A867" s="130" t="s">
        <v>1951</v>
      </c>
      <c r="B867" s="192">
        <v>0</v>
      </c>
      <c r="C867" s="194">
        <v>0</v>
      </c>
      <c r="D867" s="193">
        <v>0</v>
      </c>
      <c r="E867" s="131">
        <v>4</v>
      </c>
      <c r="F867" s="132">
        <v>1.0032605969400601E-3</v>
      </c>
      <c r="G867" s="133">
        <v>1.0050251256281399E-3</v>
      </c>
      <c r="H867" s="131">
        <v>4</v>
      </c>
      <c r="I867" s="134">
        <v>4.6609182008855698E-4</v>
      </c>
      <c r="J867" s="132">
        <v>4.6690790241624798E-4</v>
      </c>
    </row>
    <row r="868" spans="1:10" s="125" customFormat="1">
      <c r="A868" s="130" t="s">
        <v>1841</v>
      </c>
      <c r="B868" s="131">
        <v>3</v>
      </c>
      <c r="C868" s="132">
        <v>6.5288356909684402E-4</v>
      </c>
      <c r="D868" s="133">
        <v>6.5402223675604997E-4</v>
      </c>
      <c r="E868" s="131">
        <v>1</v>
      </c>
      <c r="F868" s="132">
        <v>2.5081514923501398E-4</v>
      </c>
      <c r="G868" s="133">
        <v>2.5125628140703498E-4</v>
      </c>
      <c r="H868" s="131">
        <v>4</v>
      </c>
      <c r="I868" s="134">
        <v>4.6609182008855698E-4</v>
      </c>
      <c r="J868" s="132">
        <v>4.6690790241624798E-4</v>
      </c>
    </row>
    <row r="869" spans="1:10" s="125" customFormat="1" ht="20.45">
      <c r="A869" s="130" t="s">
        <v>1952</v>
      </c>
      <c r="B869" s="131">
        <v>4</v>
      </c>
      <c r="C869" s="132">
        <v>8.7051142546245902E-4</v>
      </c>
      <c r="D869" s="133">
        <v>8.7202964900806601E-4</v>
      </c>
      <c r="E869" s="192">
        <v>0</v>
      </c>
      <c r="F869" s="194">
        <v>0</v>
      </c>
      <c r="G869" s="193">
        <v>0</v>
      </c>
      <c r="H869" s="131">
        <v>4</v>
      </c>
      <c r="I869" s="134">
        <v>4.6609182008855698E-4</v>
      </c>
      <c r="J869" s="132">
        <v>4.6690790241624798E-4</v>
      </c>
    </row>
    <row r="870" spans="1:10" s="125" customFormat="1">
      <c r="A870" s="130" t="s">
        <v>1697</v>
      </c>
      <c r="B870" s="192">
        <v>0</v>
      </c>
      <c r="C870" s="194">
        <v>0</v>
      </c>
      <c r="D870" s="193">
        <v>0</v>
      </c>
      <c r="E870" s="131">
        <v>4</v>
      </c>
      <c r="F870" s="132">
        <v>1.0032605969400601E-3</v>
      </c>
      <c r="G870" s="133">
        <v>1.0050251256281399E-3</v>
      </c>
      <c r="H870" s="131">
        <v>4</v>
      </c>
      <c r="I870" s="134">
        <v>4.6609182008855698E-4</v>
      </c>
      <c r="J870" s="132">
        <v>4.6690790241624798E-4</v>
      </c>
    </row>
    <row r="871" spans="1:10" s="125" customFormat="1">
      <c r="A871" s="130" t="s">
        <v>1732</v>
      </c>
      <c r="B871" s="131">
        <v>3</v>
      </c>
      <c r="C871" s="132">
        <v>6.5288356909684402E-4</v>
      </c>
      <c r="D871" s="133">
        <v>6.5402223675604997E-4</v>
      </c>
      <c r="E871" s="192">
        <v>0</v>
      </c>
      <c r="F871" s="194">
        <v>0</v>
      </c>
      <c r="G871" s="193">
        <v>0</v>
      </c>
      <c r="H871" s="131">
        <v>3</v>
      </c>
      <c r="I871" s="134">
        <v>3.4956886506641799E-4</v>
      </c>
      <c r="J871" s="132">
        <v>3.5018092681218598E-4</v>
      </c>
    </row>
    <row r="872" spans="1:10" s="125" customFormat="1" ht="20.45">
      <c r="A872" s="130" t="s">
        <v>1783</v>
      </c>
      <c r="B872" s="131">
        <v>3</v>
      </c>
      <c r="C872" s="132">
        <v>6.5288356909684402E-4</v>
      </c>
      <c r="D872" s="133">
        <v>6.5402223675604997E-4</v>
      </c>
      <c r="E872" s="192">
        <v>0</v>
      </c>
      <c r="F872" s="194">
        <v>0</v>
      </c>
      <c r="G872" s="193">
        <v>0</v>
      </c>
      <c r="H872" s="131">
        <v>3</v>
      </c>
      <c r="I872" s="134">
        <v>3.4956886506641799E-4</v>
      </c>
      <c r="J872" s="132">
        <v>3.5018092681218598E-4</v>
      </c>
    </row>
    <row r="873" spans="1:10" s="125" customFormat="1">
      <c r="A873" s="130" t="s">
        <v>1953</v>
      </c>
      <c r="B873" s="131">
        <v>2</v>
      </c>
      <c r="C873" s="132">
        <v>4.3525571273123E-4</v>
      </c>
      <c r="D873" s="133">
        <v>4.36014824504033E-4</v>
      </c>
      <c r="E873" s="131">
        <v>1</v>
      </c>
      <c r="F873" s="132">
        <v>2.5081514923501398E-4</v>
      </c>
      <c r="G873" s="133">
        <v>2.5125628140703498E-4</v>
      </c>
      <c r="H873" s="131">
        <v>3</v>
      </c>
      <c r="I873" s="134">
        <v>3.4956886506641799E-4</v>
      </c>
      <c r="J873" s="132">
        <v>3.5018092681218598E-4</v>
      </c>
    </row>
    <row r="874" spans="1:10" s="125" customFormat="1">
      <c r="A874" s="130" t="s">
        <v>1712</v>
      </c>
      <c r="B874" s="131">
        <v>3</v>
      </c>
      <c r="C874" s="132">
        <v>6.5288356909684402E-4</v>
      </c>
      <c r="D874" s="133">
        <v>6.5402223675604997E-4</v>
      </c>
      <c r="E874" s="192">
        <v>0</v>
      </c>
      <c r="F874" s="194">
        <v>0</v>
      </c>
      <c r="G874" s="193">
        <v>0</v>
      </c>
      <c r="H874" s="131">
        <v>3</v>
      </c>
      <c r="I874" s="134">
        <v>3.4956886506641799E-4</v>
      </c>
      <c r="J874" s="132">
        <v>3.5018092681218598E-4</v>
      </c>
    </row>
    <row r="875" spans="1:10" s="125" customFormat="1" ht="20.45">
      <c r="A875" s="130" t="s">
        <v>1699</v>
      </c>
      <c r="B875" s="131">
        <v>2</v>
      </c>
      <c r="C875" s="132">
        <v>4.3525571273123E-4</v>
      </c>
      <c r="D875" s="133">
        <v>4.36014824504033E-4</v>
      </c>
      <c r="E875" s="131">
        <v>1</v>
      </c>
      <c r="F875" s="132">
        <v>2.5081514923501398E-4</v>
      </c>
      <c r="G875" s="133">
        <v>2.5125628140703498E-4</v>
      </c>
      <c r="H875" s="131">
        <v>3</v>
      </c>
      <c r="I875" s="134">
        <v>3.4956886506641799E-4</v>
      </c>
      <c r="J875" s="132">
        <v>3.5018092681218598E-4</v>
      </c>
    </row>
    <row r="876" spans="1:10" s="125" customFormat="1">
      <c r="A876" s="130" t="s">
        <v>1813</v>
      </c>
      <c r="B876" s="131">
        <v>3</v>
      </c>
      <c r="C876" s="132">
        <v>6.5288356909684402E-4</v>
      </c>
      <c r="D876" s="133">
        <v>6.5402223675604997E-4</v>
      </c>
      <c r="E876" s="192">
        <v>0</v>
      </c>
      <c r="F876" s="194">
        <v>0</v>
      </c>
      <c r="G876" s="193">
        <v>0</v>
      </c>
      <c r="H876" s="131">
        <v>3</v>
      </c>
      <c r="I876" s="134">
        <v>3.4956886506641799E-4</v>
      </c>
      <c r="J876" s="132">
        <v>3.5018092681218598E-4</v>
      </c>
    </row>
    <row r="877" spans="1:10" s="125" customFormat="1">
      <c r="A877" s="130" t="s">
        <v>1714</v>
      </c>
      <c r="B877" s="131">
        <v>2</v>
      </c>
      <c r="C877" s="132">
        <v>4.3525571273123E-4</v>
      </c>
      <c r="D877" s="133">
        <v>4.36014824504033E-4</v>
      </c>
      <c r="E877" s="131">
        <v>1</v>
      </c>
      <c r="F877" s="132">
        <v>2.5081514923501398E-4</v>
      </c>
      <c r="G877" s="133">
        <v>2.5125628140703498E-4</v>
      </c>
      <c r="H877" s="131">
        <v>3</v>
      </c>
      <c r="I877" s="134">
        <v>3.4956886506641799E-4</v>
      </c>
      <c r="J877" s="132">
        <v>3.5018092681218598E-4</v>
      </c>
    </row>
    <row r="878" spans="1:10" s="125" customFormat="1">
      <c r="A878" s="130" t="s">
        <v>1870</v>
      </c>
      <c r="B878" s="192">
        <v>0</v>
      </c>
      <c r="C878" s="194">
        <v>0</v>
      </c>
      <c r="D878" s="193">
        <v>0</v>
      </c>
      <c r="E878" s="131">
        <v>3</v>
      </c>
      <c r="F878" s="132">
        <v>7.5244544770504103E-4</v>
      </c>
      <c r="G878" s="133">
        <v>7.5376884422110604E-4</v>
      </c>
      <c r="H878" s="131">
        <v>3</v>
      </c>
      <c r="I878" s="134">
        <v>3.4956886506641799E-4</v>
      </c>
      <c r="J878" s="132">
        <v>3.5018092681218598E-4</v>
      </c>
    </row>
    <row r="879" spans="1:10" s="125" customFormat="1">
      <c r="A879" s="130" t="s">
        <v>1954</v>
      </c>
      <c r="B879" s="131">
        <v>2</v>
      </c>
      <c r="C879" s="132">
        <v>4.3525571273123E-4</v>
      </c>
      <c r="D879" s="133">
        <v>4.36014824504033E-4</v>
      </c>
      <c r="E879" s="131">
        <v>1</v>
      </c>
      <c r="F879" s="132">
        <v>2.5081514923501398E-4</v>
      </c>
      <c r="G879" s="133">
        <v>2.5125628140703498E-4</v>
      </c>
      <c r="H879" s="131">
        <v>3</v>
      </c>
      <c r="I879" s="134">
        <v>3.4956886506641799E-4</v>
      </c>
      <c r="J879" s="132">
        <v>3.5018092681218598E-4</v>
      </c>
    </row>
    <row r="880" spans="1:10" s="125" customFormat="1">
      <c r="A880" s="130" t="s">
        <v>1767</v>
      </c>
      <c r="B880" s="131">
        <v>2</v>
      </c>
      <c r="C880" s="132">
        <v>4.3525571273123E-4</v>
      </c>
      <c r="D880" s="133">
        <v>4.36014824504033E-4</v>
      </c>
      <c r="E880" s="131">
        <v>1</v>
      </c>
      <c r="F880" s="132">
        <v>2.5081514923501398E-4</v>
      </c>
      <c r="G880" s="133">
        <v>2.5125628140703498E-4</v>
      </c>
      <c r="H880" s="131">
        <v>3</v>
      </c>
      <c r="I880" s="134">
        <v>3.4956886506641799E-4</v>
      </c>
      <c r="J880" s="132">
        <v>3.5018092681218598E-4</v>
      </c>
    </row>
    <row r="881" spans="1:10" s="125" customFormat="1" ht="20.45">
      <c r="A881" s="130" t="s">
        <v>1768</v>
      </c>
      <c r="B881" s="192">
        <v>0</v>
      </c>
      <c r="C881" s="194">
        <v>0</v>
      </c>
      <c r="D881" s="193">
        <v>0</v>
      </c>
      <c r="E881" s="131">
        <v>3</v>
      </c>
      <c r="F881" s="132">
        <v>7.5244544770504103E-4</v>
      </c>
      <c r="G881" s="133">
        <v>7.5376884422110604E-4</v>
      </c>
      <c r="H881" s="131">
        <v>3</v>
      </c>
      <c r="I881" s="134">
        <v>3.4956886506641799E-4</v>
      </c>
      <c r="J881" s="132">
        <v>3.5018092681218598E-4</v>
      </c>
    </row>
    <row r="882" spans="1:10" s="125" customFormat="1" ht="20.45">
      <c r="A882" s="130" t="s">
        <v>1755</v>
      </c>
      <c r="B882" s="192">
        <v>0</v>
      </c>
      <c r="C882" s="194">
        <v>0</v>
      </c>
      <c r="D882" s="193">
        <v>0</v>
      </c>
      <c r="E882" s="131">
        <v>3</v>
      </c>
      <c r="F882" s="132">
        <v>7.5244544770504103E-4</v>
      </c>
      <c r="G882" s="133">
        <v>7.5376884422110604E-4</v>
      </c>
      <c r="H882" s="131">
        <v>3</v>
      </c>
      <c r="I882" s="134">
        <v>3.4956886506641799E-4</v>
      </c>
      <c r="J882" s="132">
        <v>3.5018092681218598E-4</v>
      </c>
    </row>
    <row r="883" spans="1:10" s="125" customFormat="1" ht="20.45">
      <c r="A883" s="130" t="s">
        <v>1748</v>
      </c>
      <c r="B883" s="131">
        <v>2</v>
      </c>
      <c r="C883" s="132">
        <v>4.3525571273123E-4</v>
      </c>
      <c r="D883" s="133">
        <v>4.36014824504033E-4</v>
      </c>
      <c r="E883" s="131">
        <v>1</v>
      </c>
      <c r="F883" s="132">
        <v>2.5081514923501398E-4</v>
      </c>
      <c r="G883" s="133">
        <v>2.5125628140703498E-4</v>
      </c>
      <c r="H883" s="131">
        <v>3</v>
      </c>
      <c r="I883" s="134">
        <v>3.4956886506641799E-4</v>
      </c>
      <c r="J883" s="132">
        <v>3.5018092681218598E-4</v>
      </c>
    </row>
    <row r="884" spans="1:10" s="125" customFormat="1" ht="20.45">
      <c r="A884" s="130" t="s">
        <v>1769</v>
      </c>
      <c r="B884" s="192">
        <v>0</v>
      </c>
      <c r="C884" s="194">
        <v>0</v>
      </c>
      <c r="D884" s="193">
        <v>0</v>
      </c>
      <c r="E884" s="131">
        <v>3</v>
      </c>
      <c r="F884" s="132">
        <v>7.5244544770504103E-4</v>
      </c>
      <c r="G884" s="133">
        <v>7.5376884422110604E-4</v>
      </c>
      <c r="H884" s="131">
        <v>3</v>
      </c>
      <c r="I884" s="134">
        <v>3.4956886506641799E-4</v>
      </c>
      <c r="J884" s="132">
        <v>3.5018092681218598E-4</v>
      </c>
    </row>
    <row r="885" spans="1:10" s="125" customFormat="1">
      <c r="A885" s="130" t="s">
        <v>1701</v>
      </c>
      <c r="B885" s="131">
        <v>1</v>
      </c>
      <c r="C885" s="132">
        <v>2.17627856365615E-4</v>
      </c>
      <c r="D885" s="133">
        <v>2.1800741225201699E-4</v>
      </c>
      <c r="E885" s="131">
        <v>2</v>
      </c>
      <c r="F885" s="132">
        <v>5.0163029847002797E-4</v>
      </c>
      <c r="G885" s="133">
        <v>5.0251256281406997E-4</v>
      </c>
      <c r="H885" s="131">
        <v>3</v>
      </c>
      <c r="I885" s="134">
        <v>3.4956886506641799E-4</v>
      </c>
      <c r="J885" s="132">
        <v>3.5018092681218598E-4</v>
      </c>
    </row>
    <row r="886" spans="1:10" s="125" customFormat="1">
      <c r="A886" s="130" t="s">
        <v>1705</v>
      </c>
      <c r="B886" s="131">
        <v>3</v>
      </c>
      <c r="C886" s="132">
        <v>6.5288356909684402E-4</v>
      </c>
      <c r="D886" s="133">
        <v>6.5402223675604997E-4</v>
      </c>
      <c r="E886" s="192">
        <v>0</v>
      </c>
      <c r="F886" s="194">
        <v>0</v>
      </c>
      <c r="G886" s="193">
        <v>0</v>
      </c>
      <c r="H886" s="131">
        <v>3</v>
      </c>
      <c r="I886" s="134">
        <v>3.4956886506641799E-4</v>
      </c>
      <c r="J886" s="132">
        <v>3.5018092681218598E-4</v>
      </c>
    </row>
    <row r="887" spans="1:10" s="125" customFormat="1" ht="20.45">
      <c r="A887" s="130" t="s">
        <v>1826</v>
      </c>
      <c r="B887" s="192">
        <v>0</v>
      </c>
      <c r="C887" s="194">
        <v>0</v>
      </c>
      <c r="D887" s="193">
        <v>0</v>
      </c>
      <c r="E887" s="131">
        <v>3</v>
      </c>
      <c r="F887" s="132">
        <v>7.5244544770504103E-4</v>
      </c>
      <c r="G887" s="133">
        <v>7.5376884422110604E-4</v>
      </c>
      <c r="H887" s="131">
        <v>3</v>
      </c>
      <c r="I887" s="134">
        <v>3.4956886506641799E-4</v>
      </c>
      <c r="J887" s="132">
        <v>3.5018092681218598E-4</v>
      </c>
    </row>
    <row r="888" spans="1:10" s="125" customFormat="1">
      <c r="A888" s="130" t="s">
        <v>1907</v>
      </c>
      <c r="B888" s="131">
        <v>2</v>
      </c>
      <c r="C888" s="132">
        <v>4.3525571273123E-4</v>
      </c>
      <c r="D888" s="133">
        <v>4.36014824504033E-4</v>
      </c>
      <c r="E888" s="131">
        <v>1</v>
      </c>
      <c r="F888" s="132">
        <v>2.5081514923501398E-4</v>
      </c>
      <c r="G888" s="133">
        <v>2.5125628140703498E-4</v>
      </c>
      <c r="H888" s="131">
        <v>3</v>
      </c>
      <c r="I888" s="134">
        <v>3.4956886506641799E-4</v>
      </c>
      <c r="J888" s="132">
        <v>3.5018092681218598E-4</v>
      </c>
    </row>
    <row r="889" spans="1:10" s="125" customFormat="1" ht="20.45">
      <c r="A889" s="130" t="s">
        <v>1702</v>
      </c>
      <c r="B889" s="131">
        <v>3</v>
      </c>
      <c r="C889" s="132">
        <v>6.5288356909684402E-4</v>
      </c>
      <c r="D889" s="133">
        <v>6.5402223675604997E-4</v>
      </c>
      <c r="E889" s="192">
        <v>0</v>
      </c>
      <c r="F889" s="194">
        <v>0</v>
      </c>
      <c r="G889" s="193">
        <v>0</v>
      </c>
      <c r="H889" s="131">
        <v>3</v>
      </c>
      <c r="I889" s="134">
        <v>3.4956886506641799E-4</v>
      </c>
      <c r="J889" s="132">
        <v>3.5018092681218598E-4</v>
      </c>
    </row>
    <row r="890" spans="1:10" s="125" customFormat="1">
      <c r="A890" s="130" t="s">
        <v>1912</v>
      </c>
      <c r="B890" s="131">
        <v>3</v>
      </c>
      <c r="C890" s="132">
        <v>6.5288356909684402E-4</v>
      </c>
      <c r="D890" s="133">
        <v>6.5402223675604997E-4</v>
      </c>
      <c r="E890" s="192">
        <v>0</v>
      </c>
      <c r="F890" s="194">
        <v>0</v>
      </c>
      <c r="G890" s="193">
        <v>0</v>
      </c>
      <c r="H890" s="131">
        <v>3</v>
      </c>
      <c r="I890" s="134">
        <v>3.4956886506641799E-4</v>
      </c>
      <c r="J890" s="132">
        <v>3.5018092681218598E-4</v>
      </c>
    </row>
    <row r="891" spans="1:10" s="125" customFormat="1">
      <c r="A891" s="130" t="s">
        <v>1913</v>
      </c>
      <c r="B891" s="131">
        <v>3</v>
      </c>
      <c r="C891" s="132">
        <v>6.5288356909684402E-4</v>
      </c>
      <c r="D891" s="133">
        <v>6.5402223675604997E-4</v>
      </c>
      <c r="E891" s="192">
        <v>0</v>
      </c>
      <c r="F891" s="194">
        <v>0</v>
      </c>
      <c r="G891" s="193">
        <v>0</v>
      </c>
      <c r="H891" s="131">
        <v>3</v>
      </c>
      <c r="I891" s="134">
        <v>3.4956886506641799E-4</v>
      </c>
      <c r="J891" s="132">
        <v>3.5018092681218598E-4</v>
      </c>
    </row>
    <row r="892" spans="1:10" s="125" customFormat="1">
      <c r="A892" s="130" t="s">
        <v>1749</v>
      </c>
      <c r="B892" s="131">
        <v>1</v>
      </c>
      <c r="C892" s="132">
        <v>2.17627856365615E-4</v>
      </c>
      <c r="D892" s="133">
        <v>2.1800741225201699E-4</v>
      </c>
      <c r="E892" s="131">
        <v>2</v>
      </c>
      <c r="F892" s="132">
        <v>5.0163029847002797E-4</v>
      </c>
      <c r="G892" s="133">
        <v>5.0251256281406997E-4</v>
      </c>
      <c r="H892" s="131">
        <v>3</v>
      </c>
      <c r="I892" s="134">
        <v>3.4956886506641799E-4</v>
      </c>
      <c r="J892" s="132">
        <v>3.5018092681218598E-4</v>
      </c>
    </row>
    <row r="893" spans="1:10" s="125" customFormat="1" ht="20.45">
      <c r="A893" s="130" t="s">
        <v>1915</v>
      </c>
      <c r="B893" s="131">
        <v>3</v>
      </c>
      <c r="C893" s="132">
        <v>6.5288356909684402E-4</v>
      </c>
      <c r="D893" s="133">
        <v>6.5402223675604997E-4</v>
      </c>
      <c r="E893" s="192">
        <v>0</v>
      </c>
      <c r="F893" s="194">
        <v>0</v>
      </c>
      <c r="G893" s="193">
        <v>0</v>
      </c>
      <c r="H893" s="131">
        <v>3</v>
      </c>
      <c r="I893" s="134">
        <v>3.4956886506641799E-4</v>
      </c>
      <c r="J893" s="132">
        <v>3.5018092681218598E-4</v>
      </c>
    </row>
    <row r="894" spans="1:10" s="125" customFormat="1">
      <c r="A894" s="130" t="s">
        <v>1921</v>
      </c>
      <c r="B894" s="131">
        <v>1</v>
      </c>
      <c r="C894" s="132">
        <v>2.17627856365615E-4</v>
      </c>
      <c r="D894" s="133">
        <v>2.1800741225201699E-4</v>
      </c>
      <c r="E894" s="131">
        <v>2</v>
      </c>
      <c r="F894" s="132">
        <v>5.0163029847002797E-4</v>
      </c>
      <c r="G894" s="133">
        <v>5.0251256281406997E-4</v>
      </c>
      <c r="H894" s="131">
        <v>3</v>
      </c>
      <c r="I894" s="134">
        <v>3.4956886506641799E-4</v>
      </c>
      <c r="J894" s="132">
        <v>3.5018092681218598E-4</v>
      </c>
    </row>
    <row r="895" spans="1:10" s="125" customFormat="1">
      <c r="A895" s="130" t="s">
        <v>1927</v>
      </c>
      <c r="B895" s="131">
        <v>3</v>
      </c>
      <c r="C895" s="132">
        <v>6.5288356909684402E-4</v>
      </c>
      <c r="D895" s="133">
        <v>6.5402223675604997E-4</v>
      </c>
      <c r="E895" s="192">
        <v>0</v>
      </c>
      <c r="F895" s="194">
        <v>0</v>
      </c>
      <c r="G895" s="193">
        <v>0</v>
      </c>
      <c r="H895" s="131">
        <v>3</v>
      </c>
      <c r="I895" s="134">
        <v>3.4956886506641799E-4</v>
      </c>
      <c r="J895" s="132">
        <v>3.5018092681218598E-4</v>
      </c>
    </row>
    <row r="896" spans="1:10" s="125" customFormat="1" ht="20.45">
      <c r="A896" s="130" t="s">
        <v>1844</v>
      </c>
      <c r="B896" s="131">
        <v>2</v>
      </c>
      <c r="C896" s="132">
        <v>4.3525571273123E-4</v>
      </c>
      <c r="D896" s="133">
        <v>4.36014824504033E-4</v>
      </c>
      <c r="E896" s="131">
        <v>1</v>
      </c>
      <c r="F896" s="132">
        <v>2.5081514923501398E-4</v>
      </c>
      <c r="G896" s="133">
        <v>2.5125628140703498E-4</v>
      </c>
      <c r="H896" s="131">
        <v>3</v>
      </c>
      <c r="I896" s="134">
        <v>3.4956886506641799E-4</v>
      </c>
      <c r="J896" s="132">
        <v>3.5018092681218598E-4</v>
      </c>
    </row>
    <row r="897" spans="1:10" s="125" customFormat="1" ht="20.45">
      <c r="A897" s="130" t="s">
        <v>1742</v>
      </c>
      <c r="B897" s="131">
        <v>1</v>
      </c>
      <c r="C897" s="132">
        <v>2.17627856365615E-4</v>
      </c>
      <c r="D897" s="133">
        <v>2.1800741225201699E-4</v>
      </c>
      <c r="E897" s="131">
        <v>2</v>
      </c>
      <c r="F897" s="132">
        <v>5.0163029847002797E-4</v>
      </c>
      <c r="G897" s="133">
        <v>5.0251256281406997E-4</v>
      </c>
      <c r="H897" s="131">
        <v>3</v>
      </c>
      <c r="I897" s="134">
        <v>3.4956886506641799E-4</v>
      </c>
      <c r="J897" s="132">
        <v>3.5018092681218598E-4</v>
      </c>
    </row>
    <row r="898" spans="1:10" s="125" customFormat="1">
      <c r="A898" s="130" t="s">
        <v>1710</v>
      </c>
      <c r="B898" s="131">
        <v>2</v>
      </c>
      <c r="C898" s="132">
        <v>4.3525571273123E-4</v>
      </c>
      <c r="D898" s="133">
        <v>4.36014824504033E-4</v>
      </c>
      <c r="E898" s="131">
        <v>1</v>
      </c>
      <c r="F898" s="132">
        <v>2.5081514923501398E-4</v>
      </c>
      <c r="G898" s="133">
        <v>2.5125628140703498E-4</v>
      </c>
      <c r="H898" s="131">
        <v>3</v>
      </c>
      <c r="I898" s="134">
        <v>3.4956886506641799E-4</v>
      </c>
      <c r="J898" s="132">
        <v>3.5018092681218598E-4</v>
      </c>
    </row>
    <row r="899" spans="1:10" s="125" customFormat="1">
      <c r="A899" s="130" t="s">
        <v>1730</v>
      </c>
      <c r="B899" s="131">
        <v>3</v>
      </c>
      <c r="C899" s="132">
        <v>6.5288356909684402E-4</v>
      </c>
      <c r="D899" s="133">
        <v>6.5402223675604997E-4</v>
      </c>
      <c r="E899" s="192">
        <v>0</v>
      </c>
      <c r="F899" s="194">
        <v>0</v>
      </c>
      <c r="G899" s="193">
        <v>0</v>
      </c>
      <c r="H899" s="131">
        <v>3</v>
      </c>
      <c r="I899" s="134">
        <v>3.4956886506641799E-4</v>
      </c>
      <c r="J899" s="132">
        <v>3.5018092681218598E-4</v>
      </c>
    </row>
    <row r="900" spans="1:10" s="125" customFormat="1">
      <c r="A900" s="130" t="s">
        <v>1850</v>
      </c>
      <c r="B900" s="192">
        <v>0</v>
      </c>
      <c r="C900" s="194">
        <v>0</v>
      </c>
      <c r="D900" s="193">
        <v>0</v>
      </c>
      <c r="E900" s="131">
        <v>3</v>
      </c>
      <c r="F900" s="132">
        <v>7.5244544770504103E-4</v>
      </c>
      <c r="G900" s="133">
        <v>7.5376884422110604E-4</v>
      </c>
      <c r="H900" s="131">
        <v>3</v>
      </c>
      <c r="I900" s="134">
        <v>3.4956886506641799E-4</v>
      </c>
      <c r="J900" s="132">
        <v>3.5018092681218598E-4</v>
      </c>
    </row>
    <row r="901" spans="1:10" s="125" customFormat="1">
      <c r="A901" s="130" t="s">
        <v>1725</v>
      </c>
      <c r="B901" s="131">
        <v>1</v>
      </c>
      <c r="C901" s="132">
        <v>2.17627856365615E-4</v>
      </c>
      <c r="D901" s="133">
        <v>2.1800741225201699E-4</v>
      </c>
      <c r="E901" s="131">
        <v>1</v>
      </c>
      <c r="F901" s="132">
        <v>2.5081514923501398E-4</v>
      </c>
      <c r="G901" s="133">
        <v>2.5125628140703498E-4</v>
      </c>
      <c r="H901" s="131">
        <v>2</v>
      </c>
      <c r="I901" s="134">
        <v>2.33045910044279E-4</v>
      </c>
      <c r="J901" s="132">
        <v>2.3345395120812399E-4</v>
      </c>
    </row>
    <row r="902" spans="1:10" s="125" customFormat="1">
      <c r="A902" s="130" t="s">
        <v>1859</v>
      </c>
      <c r="B902" s="131">
        <v>2</v>
      </c>
      <c r="C902" s="132">
        <v>4.3525571273123E-4</v>
      </c>
      <c r="D902" s="133">
        <v>4.36014824504033E-4</v>
      </c>
      <c r="E902" s="192">
        <v>0</v>
      </c>
      <c r="F902" s="194">
        <v>0</v>
      </c>
      <c r="G902" s="193">
        <v>0</v>
      </c>
      <c r="H902" s="131">
        <v>2</v>
      </c>
      <c r="I902" s="134">
        <v>2.33045910044279E-4</v>
      </c>
      <c r="J902" s="132">
        <v>2.3345395120812399E-4</v>
      </c>
    </row>
    <row r="903" spans="1:10" s="125" customFormat="1">
      <c r="A903" s="130" t="s">
        <v>1727</v>
      </c>
      <c r="B903" s="131">
        <v>2</v>
      </c>
      <c r="C903" s="132">
        <v>4.3525571273123E-4</v>
      </c>
      <c r="D903" s="133">
        <v>4.36014824504033E-4</v>
      </c>
      <c r="E903" s="192">
        <v>0</v>
      </c>
      <c r="F903" s="194">
        <v>0</v>
      </c>
      <c r="G903" s="193">
        <v>0</v>
      </c>
      <c r="H903" s="131">
        <v>2</v>
      </c>
      <c r="I903" s="134">
        <v>2.33045910044279E-4</v>
      </c>
      <c r="J903" s="132">
        <v>2.3345395120812399E-4</v>
      </c>
    </row>
    <row r="904" spans="1:10" s="125" customFormat="1">
      <c r="A904" s="130" t="s">
        <v>1955</v>
      </c>
      <c r="B904" s="131">
        <v>1</v>
      </c>
      <c r="C904" s="132">
        <v>2.17627856365615E-4</v>
      </c>
      <c r="D904" s="133">
        <v>2.1800741225201699E-4</v>
      </c>
      <c r="E904" s="131">
        <v>1</v>
      </c>
      <c r="F904" s="132">
        <v>2.5081514923501398E-4</v>
      </c>
      <c r="G904" s="133">
        <v>2.5125628140703498E-4</v>
      </c>
      <c r="H904" s="131">
        <v>2</v>
      </c>
      <c r="I904" s="134">
        <v>2.33045910044279E-4</v>
      </c>
      <c r="J904" s="132">
        <v>2.3345395120812399E-4</v>
      </c>
    </row>
    <row r="905" spans="1:10" s="125" customFormat="1" ht="20.45">
      <c r="A905" s="130" t="s">
        <v>1956</v>
      </c>
      <c r="B905" s="192">
        <v>0</v>
      </c>
      <c r="C905" s="194">
        <v>0</v>
      </c>
      <c r="D905" s="193">
        <v>0</v>
      </c>
      <c r="E905" s="131">
        <v>2</v>
      </c>
      <c r="F905" s="132">
        <v>5.0163029847002797E-4</v>
      </c>
      <c r="G905" s="133">
        <v>5.0251256281406997E-4</v>
      </c>
      <c r="H905" s="131">
        <v>2</v>
      </c>
      <c r="I905" s="134">
        <v>2.33045910044279E-4</v>
      </c>
      <c r="J905" s="132">
        <v>2.3345395120812399E-4</v>
      </c>
    </row>
    <row r="906" spans="1:10" s="125" customFormat="1">
      <c r="A906" s="130" t="s">
        <v>1787</v>
      </c>
      <c r="B906" s="131">
        <v>2</v>
      </c>
      <c r="C906" s="132">
        <v>4.3525571273123E-4</v>
      </c>
      <c r="D906" s="133">
        <v>4.36014824504033E-4</v>
      </c>
      <c r="E906" s="192">
        <v>0</v>
      </c>
      <c r="F906" s="194">
        <v>0</v>
      </c>
      <c r="G906" s="193">
        <v>0</v>
      </c>
      <c r="H906" s="131">
        <v>2</v>
      </c>
      <c r="I906" s="134">
        <v>2.33045910044279E-4</v>
      </c>
      <c r="J906" s="132">
        <v>2.3345395120812399E-4</v>
      </c>
    </row>
    <row r="907" spans="1:10" s="125" customFormat="1">
      <c r="A907" s="130" t="s">
        <v>1817</v>
      </c>
      <c r="B907" s="192">
        <v>0</v>
      </c>
      <c r="C907" s="194">
        <v>0</v>
      </c>
      <c r="D907" s="193">
        <v>0</v>
      </c>
      <c r="E907" s="131">
        <v>2</v>
      </c>
      <c r="F907" s="132">
        <v>5.0163029847002797E-4</v>
      </c>
      <c r="G907" s="133">
        <v>5.0251256281406997E-4</v>
      </c>
      <c r="H907" s="131">
        <v>2</v>
      </c>
      <c r="I907" s="134">
        <v>2.33045910044279E-4</v>
      </c>
      <c r="J907" s="132">
        <v>2.3345395120812399E-4</v>
      </c>
    </row>
    <row r="908" spans="1:10" s="125" customFormat="1" ht="20.45">
      <c r="A908" s="130" t="s">
        <v>1957</v>
      </c>
      <c r="B908" s="192">
        <v>0</v>
      </c>
      <c r="C908" s="194">
        <v>0</v>
      </c>
      <c r="D908" s="193">
        <v>0</v>
      </c>
      <c r="E908" s="131">
        <v>2</v>
      </c>
      <c r="F908" s="132">
        <v>5.0163029847002797E-4</v>
      </c>
      <c r="G908" s="133">
        <v>5.0251256281406997E-4</v>
      </c>
      <c r="H908" s="131">
        <v>2</v>
      </c>
      <c r="I908" s="134">
        <v>2.33045910044279E-4</v>
      </c>
      <c r="J908" s="132">
        <v>2.3345395120812399E-4</v>
      </c>
    </row>
    <row r="909" spans="1:10" s="125" customFormat="1" ht="20.45">
      <c r="A909" s="130" t="s">
        <v>1818</v>
      </c>
      <c r="B909" s="131">
        <v>2</v>
      </c>
      <c r="C909" s="132">
        <v>4.3525571273123E-4</v>
      </c>
      <c r="D909" s="133">
        <v>4.36014824504033E-4</v>
      </c>
      <c r="E909" s="192">
        <v>0</v>
      </c>
      <c r="F909" s="194">
        <v>0</v>
      </c>
      <c r="G909" s="193">
        <v>0</v>
      </c>
      <c r="H909" s="131">
        <v>2</v>
      </c>
      <c r="I909" s="134">
        <v>2.33045910044279E-4</v>
      </c>
      <c r="J909" s="132">
        <v>2.3345395120812399E-4</v>
      </c>
    </row>
    <row r="910" spans="1:10" s="125" customFormat="1">
      <c r="A910" s="130" t="s">
        <v>1878</v>
      </c>
      <c r="B910" s="131">
        <v>1</v>
      </c>
      <c r="C910" s="132">
        <v>2.17627856365615E-4</v>
      </c>
      <c r="D910" s="133">
        <v>2.1800741225201699E-4</v>
      </c>
      <c r="E910" s="131">
        <v>1</v>
      </c>
      <c r="F910" s="132">
        <v>2.5081514923501398E-4</v>
      </c>
      <c r="G910" s="133">
        <v>2.5125628140703498E-4</v>
      </c>
      <c r="H910" s="131">
        <v>2</v>
      </c>
      <c r="I910" s="134">
        <v>2.33045910044279E-4</v>
      </c>
      <c r="J910" s="132">
        <v>2.3345395120812399E-4</v>
      </c>
    </row>
    <row r="911" spans="1:10" s="125" customFormat="1" ht="20.45">
      <c r="A911" s="130" t="s">
        <v>1958</v>
      </c>
      <c r="B911" s="131">
        <v>1</v>
      </c>
      <c r="C911" s="132">
        <v>2.17627856365615E-4</v>
      </c>
      <c r="D911" s="133">
        <v>2.1800741225201699E-4</v>
      </c>
      <c r="E911" s="131">
        <v>1</v>
      </c>
      <c r="F911" s="132">
        <v>2.5081514923501398E-4</v>
      </c>
      <c r="G911" s="133">
        <v>2.5125628140703498E-4</v>
      </c>
      <c r="H911" s="131">
        <v>2</v>
      </c>
      <c r="I911" s="134">
        <v>2.33045910044279E-4</v>
      </c>
      <c r="J911" s="132">
        <v>2.3345395120812399E-4</v>
      </c>
    </row>
    <row r="912" spans="1:10" s="125" customFormat="1" ht="20.45">
      <c r="A912" s="130" t="s">
        <v>1757</v>
      </c>
      <c r="B912" s="192">
        <v>0</v>
      </c>
      <c r="C912" s="194">
        <v>0</v>
      </c>
      <c r="D912" s="193">
        <v>0</v>
      </c>
      <c r="E912" s="131">
        <v>2</v>
      </c>
      <c r="F912" s="132">
        <v>5.0163029847002797E-4</v>
      </c>
      <c r="G912" s="133">
        <v>5.0251256281406997E-4</v>
      </c>
      <c r="H912" s="131">
        <v>2</v>
      </c>
      <c r="I912" s="134">
        <v>2.33045910044279E-4</v>
      </c>
      <c r="J912" s="132">
        <v>2.3345395120812399E-4</v>
      </c>
    </row>
    <row r="913" spans="1:10" s="125" customFormat="1" ht="20.45">
      <c r="A913" s="130" t="s">
        <v>1693</v>
      </c>
      <c r="B913" s="131">
        <v>1</v>
      </c>
      <c r="C913" s="132">
        <v>2.17627856365615E-4</v>
      </c>
      <c r="D913" s="133">
        <v>2.1800741225201699E-4</v>
      </c>
      <c r="E913" s="131">
        <v>1</v>
      </c>
      <c r="F913" s="132">
        <v>2.5081514923501398E-4</v>
      </c>
      <c r="G913" s="133">
        <v>2.5125628140703498E-4</v>
      </c>
      <c r="H913" s="131">
        <v>2</v>
      </c>
      <c r="I913" s="134">
        <v>2.33045910044279E-4</v>
      </c>
      <c r="J913" s="132">
        <v>2.3345395120812399E-4</v>
      </c>
    </row>
    <row r="914" spans="1:10" s="125" customFormat="1">
      <c r="A914" s="130" t="s">
        <v>1897</v>
      </c>
      <c r="B914" s="131">
        <v>2</v>
      </c>
      <c r="C914" s="132">
        <v>4.3525571273123E-4</v>
      </c>
      <c r="D914" s="133">
        <v>4.36014824504033E-4</v>
      </c>
      <c r="E914" s="192">
        <v>0</v>
      </c>
      <c r="F914" s="194">
        <v>0</v>
      </c>
      <c r="G914" s="193">
        <v>0</v>
      </c>
      <c r="H914" s="131">
        <v>2</v>
      </c>
      <c r="I914" s="134">
        <v>2.33045910044279E-4</v>
      </c>
      <c r="J914" s="132">
        <v>2.3345395120812399E-4</v>
      </c>
    </row>
    <row r="915" spans="1:10" s="125" customFormat="1" ht="20.45">
      <c r="A915" s="130" t="s">
        <v>1772</v>
      </c>
      <c r="B915" s="131">
        <v>1</v>
      </c>
      <c r="C915" s="132">
        <v>2.17627856365615E-4</v>
      </c>
      <c r="D915" s="133">
        <v>2.1800741225201699E-4</v>
      </c>
      <c r="E915" s="131">
        <v>1</v>
      </c>
      <c r="F915" s="132">
        <v>2.5081514923501398E-4</v>
      </c>
      <c r="G915" s="133">
        <v>2.5125628140703498E-4</v>
      </c>
      <c r="H915" s="131">
        <v>2</v>
      </c>
      <c r="I915" s="134">
        <v>2.33045910044279E-4</v>
      </c>
      <c r="J915" s="132">
        <v>2.3345395120812399E-4</v>
      </c>
    </row>
    <row r="916" spans="1:10" s="125" customFormat="1" ht="20.45">
      <c r="A916" s="130" t="s">
        <v>1799</v>
      </c>
      <c r="B916" s="131">
        <v>1</v>
      </c>
      <c r="C916" s="132">
        <v>2.17627856365615E-4</v>
      </c>
      <c r="D916" s="133">
        <v>2.1800741225201699E-4</v>
      </c>
      <c r="E916" s="131">
        <v>1</v>
      </c>
      <c r="F916" s="132">
        <v>2.5081514923501398E-4</v>
      </c>
      <c r="G916" s="133">
        <v>2.5125628140703498E-4</v>
      </c>
      <c r="H916" s="131">
        <v>2</v>
      </c>
      <c r="I916" s="134">
        <v>2.33045910044279E-4</v>
      </c>
      <c r="J916" s="132">
        <v>2.3345395120812399E-4</v>
      </c>
    </row>
    <row r="917" spans="1:10" s="125" customFormat="1" ht="20.45">
      <c r="A917" s="130" t="s">
        <v>1737</v>
      </c>
      <c r="B917" s="131">
        <v>1</v>
      </c>
      <c r="C917" s="132">
        <v>2.17627856365615E-4</v>
      </c>
      <c r="D917" s="133">
        <v>2.1800741225201699E-4</v>
      </c>
      <c r="E917" s="131">
        <v>1</v>
      </c>
      <c r="F917" s="132">
        <v>2.5081514923501398E-4</v>
      </c>
      <c r="G917" s="133">
        <v>2.5125628140703498E-4</v>
      </c>
      <c r="H917" s="131">
        <v>2</v>
      </c>
      <c r="I917" s="134">
        <v>2.33045910044279E-4</v>
      </c>
      <c r="J917" s="132">
        <v>2.3345395120812399E-4</v>
      </c>
    </row>
    <row r="918" spans="1:10" s="125" customFormat="1">
      <c r="A918" s="130" t="s">
        <v>1959</v>
      </c>
      <c r="B918" s="131">
        <v>1</v>
      </c>
      <c r="C918" s="132">
        <v>2.17627856365615E-4</v>
      </c>
      <c r="D918" s="133">
        <v>2.1800741225201699E-4</v>
      </c>
      <c r="E918" s="131">
        <v>1</v>
      </c>
      <c r="F918" s="132">
        <v>2.5081514923501398E-4</v>
      </c>
      <c r="G918" s="133">
        <v>2.5125628140703498E-4</v>
      </c>
      <c r="H918" s="131">
        <v>2</v>
      </c>
      <c r="I918" s="134">
        <v>2.33045910044279E-4</v>
      </c>
      <c r="J918" s="132">
        <v>2.3345395120812399E-4</v>
      </c>
    </row>
    <row r="919" spans="1:10" s="125" customFormat="1">
      <c r="A919" s="130" t="s">
        <v>1828</v>
      </c>
      <c r="B919" s="131">
        <v>1</v>
      </c>
      <c r="C919" s="132">
        <v>2.17627856365615E-4</v>
      </c>
      <c r="D919" s="133">
        <v>2.1800741225201699E-4</v>
      </c>
      <c r="E919" s="131">
        <v>1</v>
      </c>
      <c r="F919" s="132">
        <v>2.5081514923501398E-4</v>
      </c>
      <c r="G919" s="133">
        <v>2.5125628140703498E-4</v>
      </c>
      <c r="H919" s="131">
        <v>2</v>
      </c>
      <c r="I919" s="134">
        <v>2.33045910044279E-4</v>
      </c>
      <c r="J919" s="132">
        <v>2.3345395120812399E-4</v>
      </c>
    </row>
    <row r="920" spans="1:10" s="125" customFormat="1">
      <c r="A920" s="130" t="s">
        <v>1909</v>
      </c>
      <c r="B920" s="131">
        <v>2</v>
      </c>
      <c r="C920" s="132">
        <v>4.3525571273123E-4</v>
      </c>
      <c r="D920" s="133">
        <v>4.36014824504033E-4</v>
      </c>
      <c r="E920" s="192">
        <v>0</v>
      </c>
      <c r="F920" s="194">
        <v>0</v>
      </c>
      <c r="G920" s="193">
        <v>0</v>
      </c>
      <c r="H920" s="131">
        <v>2</v>
      </c>
      <c r="I920" s="134">
        <v>2.33045910044279E-4</v>
      </c>
      <c r="J920" s="132">
        <v>2.3345395120812399E-4</v>
      </c>
    </row>
    <row r="921" spans="1:10" s="125" customFormat="1" ht="20.45">
      <c r="A921" s="130" t="s">
        <v>1832</v>
      </c>
      <c r="B921" s="131">
        <v>2</v>
      </c>
      <c r="C921" s="132">
        <v>4.3525571273123E-4</v>
      </c>
      <c r="D921" s="133">
        <v>4.36014824504033E-4</v>
      </c>
      <c r="E921" s="192">
        <v>0</v>
      </c>
      <c r="F921" s="194">
        <v>0</v>
      </c>
      <c r="G921" s="193">
        <v>0</v>
      </c>
      <c r="H921" s="131">
        <v>2</v>
      </c>
      <c r="I921" s="134">
        <v>2.33045910044279E-4</v>
      </c>
      <c r="J921" s="132">
        <v>2.3345395120812399E-4</v>
      </c>
    </row>
    <row r="922" spans="1:10" s="125" customFormat="1">
      <c r="A922" s="130" t="s">
        <v>1833</v>
      </c>
      <c r="B922" s="131">
        <v>2</v>
      </c>
      <c r="C922" s="132">
        <v>4.3525571273123E-4</v>
      </c>
      <c r="D922" s="133">
        <v>4.36014824504033E-4</v>
      </c>
      <c r="E922" s="192">
        <v>0</v>
      </c>
      <c r="F922" s="194">
        <v>0</v>
      </c>
      <c r="G922" s="193">
        <v>0</v>
      </c>
      <c r="H922" s="131">
        <v>2</v>
      </c>
      <c r="I922" s="134">
        <v>2.33045910044279E-4</v>
      </c>
      <c r="J922" s="132">
        <v>2.3345395120812399E-4</v>
      </c>
    </row>
    <row r="923" spans="1:10" s="125" customFormat="1">
      <c r="A923" s="130" t="s">
        <v>1960</v>
      </c>
      <c r="B923" s="131">
        <v>1</v>
      </c>
      <c r="C923" s="132">
        <v>2.17627856365615E-4</v>
      </c>
      <c r="D923" s="133">
        <v>2.1800741225201699E-4</v>
      </c>
      <c r="E923" s="131">
        <v>1</v>
      </c>
      <c r="F923" s="132">
        <v>2.5081514923501398E-4</v>
      </c>
      <c r="G923" s="133">
        <v>2.5125628140703498E-4</v>
      </c>
      <c r="H923" s="131">
        <v>2</v>
      </c>
      <c r="I923" s="134">
        <v>2.33045910044279E-4</v>
      </c>
      <c r="J923" s="132">
        <v>2.3345395120812399E-4</v>
      </c>
    </row>
    <row r="924" spans="1:10" s="125" customFormat="1" ht="20.45">
      <c r="A924" s="130" t="s">
        <v>1739</v>
      </c>
      <c r="B924" s="131">
        <v>1</v>
      </c>
      <c r="C924" s="132">
        <v>2.17627856365615E-4</v>
      </c>
      <c r="D924" s="133">
        <v>2.1800741225201699E-4</v>
      </c>
      <c r="E924" s="131">
        <v>1</v>
      </c>
      <c r="F924" s="132">
        <v>2.5081514923501398E-4</v>
      </c>
      <c r="G924" s="133">
        <v>2.5125628140703498E-4</v>
      </c>
      <c r="H924" s="131">
        <v>2</v>
      </c>
      <c r="I924" s="134">
        <v>2.33045910044279E-4</v>
      </c>
      <c r="J924" s="132">
        <v>2.3345395120812399E-4</v>
      </c>
    </row>
    <row r="925" spans="1:10" s="125" customFormat="1" ht="20.45">
      <c r="A925" s="130" t="s">
        <v>1961</v>
      </c>
      <c r="B925" s="131">
        <v>1</v>
      </c>
      <c r="C925" s="132">
        <v>2.17627856365615E-4</v>
      </c>
      <c r="D925" s="133">
        <v>2.1800741225201699E-4</v>
      </c>
      <c r="E925" s="131">
        <v>1</v>
      </c>
      <c r="F925" s="132">
        <v>2.5081514923501398E-4</v>
      </c>
      <c r="G925" s="133">
        <v>2.5125628140703498E-4</v>
      </c>
      <c r="H925" s="131">
        <v>2</v>
      </c>
      <c r="I925" s="134">
        <v>2.33045910044279E-4</v>
      </c>
      <c r="J925" s="132">
        <v>2.3345395120812399E-4</v>
      </c>
    </row>
    <row r="926" spans="1:10" s="125" customFormat="1" ht="20.45">
      <c r="A926" s="130" t="s">
        <v>1750</v>
      </c>
      <c r="B926" s="131">
        <v>1</v>
      </c>
      <c r="C926" s="132">
        <v>2.17627856365615E-4</v>
      </c>
      <c r="D926" s="133">
        <v>2.1800741225201699E-4</v>
      </c>
      <c r="E926" s="131">
        <v>1</v>
      </c>
      <c r="F926" s="132">
        <v>2.5081514923501398E-4</v>
      </c>
      <c r="G926" s="133">
        <v>2.5125628140703498E-4</v>
      </c>
      <c r="H926" s="131">
        <v>2</v>
      </c>
      <c r="I926" s="134">
        <v>2.33045910044279E-4</v>
      </c>
      <c r="J926" s="132">
        <v>2.3345395120812399E-4</v>
      </c>
    </row>
    <row r="927" spans="1:10" s="125" customFormat="1">
      <c r="A927" s="130" t="s">
        <v>1962</v>
      </c>
      <c r="B927" s="131">
        <v>2</v>
      </c>
      <c r="C927" s="132">
        <v>4.3525571273123E-4</v>
      </c>
      <c r="D927" s="133">
        <v>4.36014824504033E-4</v>
      </c>
      <c r="E927" s="192">
        <v>0</v>
      </c>
      <c r="F927" s="194">
        <v>0</v>
      </c>
      <c r="G927" s="193">
        <v>0</v>
      </c>
      <c r="H927" s="131">
        <v>2</v>
      </c>
      <c r="I927" s="134">
        <v>2.33045910044279E-4</v>
      </c>
      <c r="J927" s="132">
        <v>2.3345395120812399E-4</v>
      </c>
    </row>
    <row r="928" spans="1:10" s="125" customFormat="1">
      <c r="A928" s="130" t="s">
        <v>1963</v>
      </c>
      <c r="B928" s="131">
        <v>1</v>
      </c>
      <c r="C928" s="132">
        <v>2.17627856365615E-4</v>
      </c>
      <c r="D928" s="133">
        <v>2.1800741225201699E-4</v>
      </c>
      <c r="E928" s="131">
        <v>1</v>
      </c>
      <c r="F928" s="132">
        <v>2.5081514923501398E-4</v>
      </c>
      <c r="G928" s="133">
        <v>2.5125628140703498E-4</v>
      </c>
      <c r="H928" s="131">
        <v>2</v>
      </c>
      <c r="I928" s="134">
        <v>2.33045910044279E-4</v>
      </c>
      <c r="J928" s="132">
        <v>2.3345395120812399E-4</v>
      </c>
    </row>
    <row r="929" spans="1:10" s="125" customFormat="1" ht="20.45">
      <c r="A929" s="130" t="s">
        <v>1964</v>
      </c>
      <c r="B929" s="131">
        <v>1</v>
      </c>
      <c r="C929" s="132">
        <v>2.17627856365615E-4</v>
      </c>
      <c r="D929" s="133">
        <v>2.1800741225201699E-4</v>
      </c>
      <c r="E929" s="192">
        <v>0</v>
      </c>
      <c r="F929" s="194">
        <v>0</v>
      </c>
      <c r="G929" s="193">
        <v>0</v>
      </c>
      <c r="H929" s="131">
        <v>1</v>
      </c>
      <c r="I929" s="134">
        <v>1.16522955022139E-4</v>
      </c>
      <c r="J929" s="132">
        <v>1.1672697560406199E-4</v>
      </c>
    </row>
    <row r="930" spans="1:10" s="125" customFormat="1">
      <c r="A930" s="130" t="s">
        <v>1711</v>
      </c>
      <c r="B930" s="131">
        <v>1</v>
      </c>
      <c r="C930" s="132">
        <v>2.17627856365615E-4</v>
      </c>
      <c r="D930" s="133">
        <v>2.1800741225201699E-4</v>
      </c>
      <c r="E930" s="192">
        <v>0</v>
      </c>
      <c r="F930" s="194">
        <v>0</v>
      </c>
      <c r="G930" s="193">
        <v>0</v>
      </c>
      <c r="H930" s="131">
        <v>1</v>
      </c>
      <c r="I930" s="134">
        <v>1.16522955022139E-4</v>
      </c>
      <c r="J930" s="132">
        <v>1.1672697560406199E-4</v>
      </c>
    </row>
    <row r="931" spans="1:10" s="125" customFormat="1">
      <c r="A931" s="130" t="s">
        <v>1965</v>
      </c>
      <c r="B931" s="131">
        <v>1</v>
      </c>
      <c r="C931" s="132">
        <v>2.17627856365615E-4</v>
      </c>
      <c r="D931" s="133">
        <v>2.1800741225201699E-4</v>
      </c>
      <c r="E931" s="192">
        <v>0</v>
      </c>
      <c r="F931" s="194">
        <v>0</v>
      </c>
      <c r="G931" s="193">
        <v>0</v>
      </c>
      <c r="H931" s="131">
        <v>1</v>
      </c>
      <c r="I931" s="134">
        <v>1.16522955022139E-4</v>
      </c>
      <c r="J931" s="132">
        <v>1.1672697560406199E-4</v>
      </c>
    </row>
    <row r="932" spans="1:10" s="125" customFormat="1" ht="20.45">
      <c r="A932" s="130" t="s">
        <v>1734</v>
      </c>
      <c r="B932" s="131">
        <v>1</v>
      </c>
      <c r="C932" s="132">
        <v>2.17627856365615E-4</v>
      </c>
      <c r="D932" s="133">
        <v>2.1800741225201699E-4</v>
      </c>
      <c r="E932" s="192">
        <v>0</v>
      </c>
      <c r="F932" s="194">
        <v>0</v>
      </c>
      <c r="G932" s="193">
        <v>0</v>
      </c>
      <c r="H932" s="131">
        <v>1</v>
      </c>
      <c r="I932" s="134">
        <v>1.16522955022139E-4</v>
      </c>
      <c r="J932" s="132">
        <v>1.1672697560406199E-4</v>
      </c>
    </row>
    <row r="933" spans="1:10" s="125" customFormat="1">
      <c r="A933" s="130" t="s">
        <v>1966</v>
      </c>
      <c r="B933" s="131">
        <v>1</v>
      </c>
      <c r="C933" s="132">
        <v>2.17627856365615E-4</v>
      </c>
      <c r="D933" s="133">
        <v>2.1800741225201699E-4</v>
      </c>
      <c r="E933" s="192">
        <v>0</v>
      </c>
      <c r="F933" s="194">
        <v>0</v>
      </c>
      <c r="G933" s="193">
        <v>0</v>
      </c>
      <c r="H933" s="131">
        <v>1</v>
      </c>
      <c r="I933" s="134">
        <v>1.16522955022139E-4</v>
      </c>
      <c r="J933" s="132">
        <v>1.1672697560406199E-4</v>
      </c>
    </row>
    <row r="934" spans="1:10" s="125" customFormat="1">
      <c r="A934" s="130" t="s">
        <v>1764</v>
      </c>
      <c r="B934" s="131">
        <v>1</v>
      </c>
      <c r="C934" s="132">
        <v>2.17627856365615E-4</v>
      </c>
      <c r="D934" s="133">
        <v>2.1800741225201699E-4</v>
      </c>
      <c r="E934" s="192">
        <v>0</v>
      </c>
      <c r="F934" s="194">
        <v>0</v>
      </c>
      <c r="G934" s="193">
        <v>0</v>
      </c>
      <c r="H934" s="131">
        <v>1</v>
      </c>
      <c r="I934" s="134">
        <v>1.16522955022139E-4</v>
      </c>
      <c r="J934" s="132">
        <v>1.1672697560406199E-4</v>
      </c>
    </row>
    <row r="935" spans="1:10" s="125" customFormat="1">
      <c r="A935" s="130" t="s">
        <v>1967</v>
      </c>
      <c r="B935" s="131">
        <v>1</v>
      </c>
      <c r="C935" s="132">
        <v>2.17627856365615E-4</v>
      </c>
      <c r="D935" s="133">
        <v>2.1800741225201699E-4</v>
      </c>
      <c r="E935" s="192">
        <v>0</v>
      </c>
      <c r="F935" s="194">
        <v>0</v>
      </c>
      <c r="G935" s="193">
        <v>0</v>
      </c>
      <c r="H935" s="131">
        <v>1</v>
      </c>
      <c r="I935" s="134">
        <v>1.16522955022139E-4</v>
      </c>
      <c r="J935" s="132">
        <v>1.1672697560406199E-4</v>
      </c>
    </row>
    <row r="936" spans="1:10" s="125" customFormat="1">
      <c r="A936" s="130" t="s">
        <v>1814</v>
      </c>
      <c r="B936" s="131">
        <v>1</v>
      </c>
      <c r="C936" s="132">
        <v>2.17627856365615E-4</v>
      </c>
      <c r="D936" s="133">
        <v>2.1800741225201699E-4</v>
      </c>
      <c r="E936" s="192">
        <v>0</v>
      </c>
      <c r="F936" s="194">
        <v>0</v>
      </c>
      <c r="G936" s="193">
        <v>0</v>
      </c>
      <c r="H936" s="131">
        <v>1</v>
      </c>
      <c r="I936" s="134">
        <v>1.16522955022139E-4</v>
      </c>
      <c r="J936" s="132">
        <v>1.1672697560406199E-4</v>
      </c>
    </row>
    <row r="937" spans="1:10" s="125" customFormat="1">
      <c r="A937" s="130" t="s">
        <v>1968</v>
      </c>
      <c r="B937" s="192">
        <v>0</v>
      </c>
      <c r="C937" s="194">
        <v>0</v>
      </c>
      <c r="D937" s="193">
        <v>0</v>
      </c>
      <c r="E937" s="131">
        <v>1</v>
      </c>
      <c r="F937" s="132">
        <v>2.5081514923501398E-4</v>
      </c>
      <c r="G937" s="133">
        <v>2.5125628140703498E-4</v>
      </c>
      <c r="H937" s="131">
        <v>1</v>
      </c>
      <c r="I937" s="134">
        <v>1.16522955022139E-4</v>
      </c>
      <c r="J937" s="132">
        <v>1.1672697560406199E-4</v>
      </c>
    </row>
    <row r="938" spans="1:10" s="125" customFormat="1">
      <c r="A938" s="130" t="s">
        <v>1969</v>
      </c>
      <c r="B938" s="131">
        <v>1</v>
      </c>
      <c r="C938" s="132">
        <v>2.17627856365615E-4</v>
      </c>
      <c r="D938" s="133">
        <v>2.1800741225201699E-4</v>
      </c>
      <c r="E938" s="192">
        <v>0</v>
      </c>
      <c r="F938" s="194">
        <v>0</v>
      </c>
      <c r="G938" s="193">
        <v>0</v>
      </c>
      <c r="H938" s="131">
        <v>1</v>
      </c>
      <c r="I938" s="134">
        <v>1.16522955022139E-4</v>
      </c>
      <c r="J938" s="132">
        <v>1.1672697560406199E-4</v>
      </c>
    </row>
    <row r="939" spans="1:10" s="125" customFormat="1">
      <c r="A939" s="130" t="s">
        <v>1865</v>
      </c>
      <c r="B939" s="131">
        <v>1</v>
      </c>
      <c r="C939" s="132">
        <v>2.17627856365615E-4</v>
      </c>
      <c r="D939" s="133">
        <v>2.1800741225201699E-4</v>
      </c>
      <c r="E939" s="192">
        <v>0</v>
      </c>
      <c r="F939" s="194">
        <v>0</v>
      </c>
      <c r="G939" s="193">
        <v>0</v>
      </c>
      <c r="H939" s="131">
        <v>1</v>
      </c>
      <c r="I939" s="134">
        <v>1.16522955022139E-4</v>
      </c>
      <c r="J939" s="132">
        <v>1.1672697560406199E-4</v>
      </c>
    </row>
    <row r="940" spans="1:10" s="125" customFormat="1">
      <c r="A940" s="130" t="s">
        <v>1970</v>
      </c>
      <c r="B940" s="131">
        <v>1</v>
      </c>
      <c r="C940" s="132">
        <v>2.17627856365615E-4</v>
      </c>
      <c r="D940" s="133">
        <v>2.1800741225201699E-4</v>
      </c>
      <c r="E940" s="192">
        <v>0</v>
      </c>
      <c r="F940" s="194">
        <v>0</v>
      </c>
      <c r="G940" s="193">
        <v>0</v>
      </c>
      <c r="H940" s="131">
        <v>1</v>
      </c>
      <c r="I940" s="134">
        <v>1.16522955022139E-4</v>
      </c>
      <c r="J940" s="132">
        <v>1.1672697560406199E-4</v>
      </c>
    </row>
    <row r="941" spans="1:10" s="125" customFormat="1">
      <c r="A941" s="130" t="s">
        <v>1971</v>
      </c>
      <c r="B941" s="131">
        <v>1</v>
      </c>
      <c r="C941" s="132">
        <v>2.17627856365615E-4</v>
      </c>
      <c r="D941" s="133">
        <v>2.1800741225201699E-4</v>
      </c>
      <c r="E941" s="192">
        <v>0</v>
      </c>
      <c r="F941" s="194">
        <v>0</v>
      </c>
      <c r="G941" s="193">
        <v>0</v>
      </c>
      <c r="H941" s="131">
        <v>1</v>
      </c>
      <c r="I941" s="134">
        <v>1.16522955022139E-4</v>
      </c>
      <c r="J941" s="132">
        <v>1.1672697560406199E-4</v>
      </c>
    </row>
    <row r="942" spans="1:10" s="125" customFormat="1">
      <c r="A942" s="130" t="s">
        <v>1867</v>
      </c>
      <c r="B942" s="131">
        <v>1</v>
      </c>
      <c r="C942" s="132">
        <v>2.17627856365615E-4</v>
      </c>
      <c r="D942" s="133">
        <v>2.1800741225201699E-4</v>
      </c>
      <c r="E942" s="192">
        <v>0</v>
      </c>
      <c r="F942" s="194">
        <v>0</v>
      </c>
      <c r="G942" s="193">
        <v>0</v>
      </c>
      <c r="H942" s="131">
        <v>1</v>
      </c>
      <c r="I942" s="134">
        <v>1.16522955022139E-4</v>
      </c>
      <c r="J942" s="132">
        <v>1.1672697560406199E-4</v>
      </c>
    </row>
    <row r="943" spans="1:10" s="125" customFormat="1">
      <c r="A943" s="130" t="s">
        <v>1868</v>
      </c>
      <c r="B943" s="131">
        <v>1</v>
      </c>
      <c r="C943" s="132">
        <v>2.17627856365615E-4</v>
      </c>
      <c r="D943" s="133">
        <v>2.1800741225201699E-4</v>
      </c>
      <c r="E943" s="192">
        <v>0</v>
      </c>
      <c r="F943" s="194">
        <v>0</v>
      </c>
      <c r="G943" s="193">
        <v>0</v>
      </c>
      <c r="H943" s="131">
        <v>1</v>
      </c>
      <c r="I943" s="134">
        <v>1.16522955022139E-4</v>
      </c>
      <c r="J943" s="132">
        <v>1.1672697560406199E-4</v>
      </c>
    </row>
    <row r="944" spans="1:10" s="125" customFormat="1" ht="20.45">
      <c r="A944" s="130" t="s">
        <v>1785</v>
      </c>
      <c r="B944" s="192">
        <v>0</v>
      </c>
      <c r="C944" s="194">
        <v>0</v>
      </c>
      <c r="D944" s="193">
        <v>0</v>
      </c>
      <c r="E944" s="131">
        <v>1</v>
      </c>
      <c r="F944" s="132">
        <v>2.5081514923501398E-4</v>
      </c>
      <c r="G944" s="133">
        <v>2.5125628140703498E-4</v>
      </c>
      <c r="H944" s="131">
        <v>1</v>
      </c>
      <c r="I944" s="134">
        <v>1.16522955022139E-4</v>
      </c>
      <c r="J944" s="132">
        <v>1.1672697560406199E-4</v>
      </c>
    </row>
    <row r="945" spans="1:10" s="125" customFormat="1">
      <c r="A945" s="130" t="s">
        <v>1871</v>
      </c>
      <c r="B945" s="131">
        <v>1</v>
      </c>
      <c r="C945" s="132">
        <v>2.17627856365615E-4</v>
      </c>
      <c r="D945" s="133">
        <v>2.1800741225201699E-4</v>
      </c>
      <c r="E945" s="192">
        <v>0</v>
      </c>
      <c r="F945" s="194">
        <v>0</v>
      </c>
      <c r="G945" s="193">
        <v>0</v>
      </c>
      <c r="H945" s="131">
        <v>1</v>
      </c>
      <c r="I945" s="134">
        <v>1.16522955022139E-4</v>
      </c>
      <c r="J945" s="132">
        <v>1.1672697560406199E-4</v>
      </c>
    </row>
    <row r="946" spans="1:10" s="125" customFormat="1" ht="20.45">
      <c r="A946" s="130" t="s">
        <v>1700</v>
      </c>
      <c r="B946" s="131">
        <v>1</v>
      </c>
      <c r="C946" s="132">
        <v>2.17627856365615E-4</v>
      </c>
      <c r="D946" s="133">
        <v>2.1800741225201699E-4</v>
      </c>
      <c r="E946" s="192">
        <v>0</v>
      </c>
      <c r="F946" s="194">
        <v>0</v>
      </c>
      <c r="G946" s="193">
        <v>0</v>
      </c>
      <c r="H946" s="131">
        <v>1</v>
      </c>
      <c r="I946" s="134">
        <v>1.16522955022139E-4</v>
      </c>
      <c r="J946" s="132">
        <v>1.1672697560406199E-4</v>
      </c>
    </row>
    <row r="947" spans="1:10" s="125" customFormat="1">
      <c r="A947" s="130" t="s">
        <v>1972</v>
      </c>
      <c r="B947" s="131">
        <v>1</v>
      </c>
      <c r="C947" s="132">
        <v>2.17627856365615E-4</v>
      </c>
      <c r="D947" s="133">
        <v>2.1800741225201699E-4</v>
      </c>
      <c r="E947" s="192">
        <v>0</v>
      </c>
      <c r="F947" s="194">
        <v>0</v>
      </c>
      <c r="G947" s="193">
        <v>0</v>
      </c>
      <c r="H947" s="131">
        <v>1</v>
      </c>
      <c r="I947" s="134">
        <v>1.16522955022139E-4</v>
      </c>
      <c r="J947" s="132">
        <v>1.1672697560406199E-4</v>
      </c>
    </row>
    <row r="948" spans="1:10" s="125" customFormat="1">
      <c r="A948" s="130" t="s">
        <v>1816</v>
      </c>
      <c r="B948" s="192">
        <v>0</v>
      </c>
      <c r="C948" s="194">
        <v>0</v>
      </c>
      <c r="D948" s="193">
        <v>0</v>
      </c>
      <c r="E948" s="131">
        <v>1</v>
      </c>
      <c r="F948" s="132">
        <v>2.5081514923501398E-4</v>
      </c>
      <c r="G948" s="133">
        <v>2.5125628140703498E-4</v>
      </c>
      <c r="H948" s="131">
        <v>1</v>
      </c>
      <c r="I948" s="134">
        <v>1.16522955022139E-4</v>
      </c>
      <c r="J948" s="132">
        <v>1.1672697560406199E-4</v>
      </c>
    </row>
    <row r="949" spans="1:10" s="125" customFormat="1" ht="20.45">
      <c r="A949" s="130" t="s">
        <v>1973</v>
      </c>
      <c r="B949" s="192">
        <v>0</v>
      </c>
      <c r="C949" s="194">
        <v>0</v>
      </c>
      <c r="D949" s="193">
        <v>0</v>
      </c>
      <c r="E949" s="131">
        <v>1</v>
      </c>
      <c r="F949" s="132">
        <v>2.5081514923501398E-4</v>
      </c>
      <c r="G949" s="133">
        <v>2.5125628140703498E-4</v>
      </c>
      <c r="H949" s="131">
        <v>1</v>
      </c>
      <c r="I949" s="134">
        <v>1.16522955022139E-4</v>
      </c>
      <c r="J949" s="132">
        <v>1.1672697560406199E-4</v>
      </c>
    </row>
    <row r="950" spans="1:10" s="125" customFormat="1">
      <c r="A950" s="130" t="s">
        <v>1788</v>
      </c>
      <c r="B950" s="192">
        <v>0</v>
      </c>
      <c r="C950" s="194">
        <v>0</v>
      </c>
      <c r="D950" s="193">
        <v>0</v>
      </c>
      <c r="E950" s="131">
        <v>1</v>
      </c>
      <c r="F950" s="132">
        <v>2.5081514923501398E-4</v>
      </c>
      <c r="G950" s="133">
        <v>2.5125628140703498E-4</v>
      </c>
      <c r="H950" s="131">
        <v>1</v>
      </c>
      <c r="I950" s="134">
        <v>1.16522955022139E-4</v>
      </c>
      <c r="J950" s="132">
        <v>1.1672697560406199E-4</v>
      </c>
    </row>
    <row r="951" spans="1:10" s="125" customFormat="1">
      <c r="A951" s="130" t="s">
        <v>1879</v>
      </c>
      <c r="B951" s="131">
        <v>1</v>
      </c>
      <c r="C951" s="132">
        <v>2.17627856365615E-4</v>
      </c>
      <c r="D951" s="133">
        <v>2.1800741225201699E-4</v>
      </c>
      <c r="E951" s="192">
        <v>0</v>
      </c>
      <c r="F951" s="194">
        <v>0</v>
      </c>
      <c r="G951" s="193">
        <v>0</v>
      </c>
      <c r="H951" s="131">
        <v>1</v>
      </c>
      <c r="I951" s="134">
        <v>1.16522955022139E-4</v>
      </c>
      <c r="J951" s="132">
        <v>1.1672697560406199E-4</v>
      </c>
    </row>
    <row r="952" spans="1:10" s="125" customFormat="1">
      <c r="A952" s="130" t="s">
        <v>1974</v>
      </c>
      <c r="B952" s="192">
        <v>0</v>
      </c>
      <c r="C952" s="194">
        <v>0</v>
      </c>
      <c r="D952" s="193">
        <v>0</v>
      </c>
      <c r="E952" s="131">
        <v>1</v>
      </c>
      <c r="F952" s="132">
        <v>2.5081514923501398E-4</v>
      </c>
      <c r="G952" s="133">
        <v>2.5125628140703498E-4</v>
      </c>
      <c r="H952" s="131">
        <v>1</v>
      </c>
      <c r="I952" s="134">
        <v>1.16522955022139E-4</v>
      </c>
      <c r="J952" s="132">
        <v>1.1672697560406199E-4</v>
      </c>
    </row>
    <row r="953" spans="1:10" s="125" customFormat="1">
      <c r="A953" s="130" t="s">
        <v>1975</v>
      </c>
      <c r="B953" s="131">
        <v>1</v>
      </c>
      <c r="C953" s="132">
        <v>2.17627856365615E-4</v>
      </c>
      <c r="D953" s="133">
        <v>2.1800741225201699E-4</v>
      </c>
      <c r="E953" s="192">
        <v>0</v>
      </c>
      <c r="F953" s="194">
        <v>0</v>
      </c>
      <c r="G953" s="193">
        <v>0</v>
      </c>
      <c r="H953" s="131">
        <v>1</v>
      </c>
      <c r="I953" s="134">
        <v>1.16522955022139E-4</v>
      </c>
      <c r="J953" s="132">
        <v>1.1672697560406199E-4</v>
      </c>
    </row>
    <row r="954" spans="1:10" s="125" customFormat="1" ht="20.45">
      <c r="A954" s="130" t="s">
        <v>1976</v>
      </c>
      <c r="B954" s="131">
        <v>1</v>
      </c>
      <c r="C954" s="132">
        <v>2.17627856365615E-4</v>
      </c>
      <c r="D954" s="133">
        <v>2.1800741225201699E-4</v>
      </c>
      <c r="E954" s="192">
        <v>0</v>
      </c>
      <c r="F954" s="194">
        <v>0</v>
      </c>
      <c r="G954" s="193">
        <v>0</v>
      </c>
      <c r="H954" s="131">
        <v>1</v>
      </c>
      <c r="I954" s="134">
        <v>1.16522955022139E-4</v>
      </c>
      <c r="J954" s="132">
        <v>1.1672697560406199E-4</v>
      </c>
    </row>
    <row r="955" spans="1:10" s="125" customFormat="1" ht="20.45">
      <c r="A955" s="130" t="s">
        <v>1977</v>
      </c>
      <c r="B955" s="192">
        <v>0</v>
      </c>
      <c r="C955" s="194">
        <v>0</v>
      </c>
      <c r="D955" s="193">
        <v>0</v>
      </c>
      <c r="E955" s="131">
        <v>1</v>
      </c>
      <c r="F955" s="132">
        <v>2.5081514923501398E-4</v>
      </c>
      <c r="G955" s="133">
        <v>2.5125628140703498E-4</v>
      </c>
      <c r="H955" s="131">
        <v>1</v>
      </c>
      <c r="I955" s="134">
        <v>1.16522955022139E-4</v>
      </c>
      <c r="J955" s="132">
        <v>1.1672697560406199E-4</v>
      </c>
    </row>
    <row r="956" spans="1:10" s="125" customFormat="1" ht="20.45">
      <c r="A956" s="130" t="s">
        <v>1978</v>
      </c>
      <c r="B956" s="192">
        <v>0</v>
      </c>
      <c r="C956" s="194">
        <v>0</v>
      </c>
      <c r="D956" s="193">
        <v>0</v>
      </c>
      <c r="E956" s="131">
        <v>1</v>
      </c>
      <c r="F956" s="132">
        <v>2.5081514923501398E-4</v>
      </c>
      <c r="G956" s="133">
        <v>2.5125628140703498E-4</v>
      </c>
      <c r="H956" s="131">
        <v>1</v>
      </c>
      <c r="I956" s="134">
        <v>1.16522955022139E-4</v>
      </c>
      <c r="J956" s="132">
        <v>1.1672697560406199E-4</v>
      </c>
    </row>
    <row r="957" spans="1:10" s="125" customFormat="1" ht="20.45">
      <c r="A957" s="130" t="s">
        <v>1886</v>
      </c>
      <c r="B957" s="131">
        <v>1</v>
      </c>
      <c r="C957" s="132">
        <v>2.17627856365615E-4</v>
      </c>
      <c r="D957" s="133">
        <v>2.1800741225201699E-4</v>
      </c>
      <c r="E957" s="192">
        <v>0</v>
      </c>
      <c r="F957" s="194">
        <v>0</v>
      </c>
      <c r="G957" s="193">
        <v>0</v>
      </c>
      <c r="H957" s="131">
        <v>1</v>
      </c>
      <c r="I957" s="134">
        <v>1.16522955022139E-4</v>
      </c>
      <c r="J957" s="132">
        <v>1.1672697560406199E-4</v>
      </c>
    </row>
    <row r="958" spans="1:10" s="125" customFormat="1" ht="20.45">
      <c r="A958" s="130" t="s">
        <v>1791</v>
      </c>
      <c r="B958" s="192">
        <v>0</v>
      </c>
      <c r="C958" s="194">
        <v>0</v>
      </c>
      <c r="D958" s="193">
        <v>0</v>
      </c>
      <c r="E958" s="131">
        <v>1</v>
      </c>
      <c r="F958" s="132">
        <v>2.5081514923501398E-4</v>
      </c>
      <c r="G958" s="133">
        <v>2.5125628140703498E-4</v>
      </c>
      <c r="H958" s="131">
        <v>1</v>
      </c>
      <c r="I958" s="134">
        <v>1.16522955022139E-4</v>
      </c>
      <c r="J958" s="132">
        <v>1.1672697560406199E-4</v>
      </c>
    </row>
    <row r="959" spans="1:10" s="125" customFormat="1" ht="20.45">
      <c r="A959" s="130" t="s">
        <v>1979</v>
      </c>
      <c r="B959" s="192">
        <v>0</v>
      </c>
      <c r="C959" s="194">
        <v>0</v>
      </c>
      <c r="D959" s="193">
        <v>0</v>
      </c>
      <c r="E959" s="131">
        <v>1</v>
      </c>
      <c r="F959" s="132">
        <v>2.5081514923501398E-4</v>
      </c>
      <c r="G959" s="133">
        <v>2.5125628140703498E-4</v>
      </c>
      <c r="H959" s="131">
        <v>1</v>
      </c>
      <c r="I959" s="134">
        <v>1.16522955022139E-4</v>
      </c>
      <c r="J959" s="132">
        <v>1.1672697560406199E-4</v>
      </c>
    </row>
    <row r="960" spans="1:10" s="125" customFormat="1" ht="20.45">
      <c r="A960" s="130" t="s">
        <v>1715</v>
      </c>
      <c r="B960" s="131">
        <v>1</v>
      </c>
      <c r="C960" s="132">
        <v>2.17627856365615E-4</v>
      </c>
      <c r="D960" s="133">
        <v>2.1800741225201699E-4</v>
      </c>
      <c r="E960" s="192">
        <v>0</v>
      </c>
      <c r="F960" s="194">
        <v>0</v>
      </c>
      <c r="G960" s="193">
        <v>0</v>
      </c>
      <c r="H960" s="131">
        <v>1</v>
      </c>
      <c r="I960" s="134">
        <v>1.16522955022139E-4</v>
      </c>
      <c r="J960" s="132">
        <v>1.1672697560406199E-4</v>
      </c>
    </row>
    <row r="961" spans="1:10" s="125" customFormat="1" ht="20.45">
      <c r="A961" s="130" t="s">
        <v>1980</v>
      </c>
      <c r="B961" s="131">
        <v>1</v>
      </c>
      <c r="C961" s="132">
        <v>2.17627856365615E-4</v>
      </c>
      <c r="D961" s="133">
        <v>2.1800741225201699E-4</v>
      </c>
      <c r="E961" s="192">
        <v>0</v>
      </c>
      <c r="F961" s="194">
        <v>0</v>
      </c>
      <c r="G961" s="193">
        <v>0</v>
      </c>
      <c r="H961" s="131">
        <v>1</v>
      </c>
      <c r="I961" s="134">
        <v>1.16522955022139E-4</v>
      </c>
      <c r="J961" s="132">
        <v>1.1672697560406199E-4</v>
      </c>
    </row>
    <row r="962" spans="1:10" s="125" customFormat="1">
      <c r="A962" s="130" t="s">
        <v>1794</v>
      </c>
      <c r="B962" s="192">
        <v>0</v>
      </c>
      <c r="C962" s="194">
        <v>0</v>
      </c>
      <c r="D962" s="193">
        <v>0</v>
      </c>
      <c r="E962" s="131">
        <v>1</v>
      </c>
      <c r="F962" s="132">
        <v>2.5081514923501398E-4</v>
      </c>
      <c r="G962" s="133">
        <v>2.5125628140703498E-4</v>
      </c>
      <c r="H962" s="131">
        <v>1</v>
      </c>
      <c r="I962" s="134">
        <v>1.16522955022139E-4</v>
      </c>
      <c r="J962" s="132">
        <v>1.1672697560406199E-4</v>
      </c>
    </row>
    <row r="963" spans="1:10" s="125" customFormat="1" ht="20.45">
      <c r="A963" s="130" t="s">
        <v>1770</v>
      </c>
      <c r="B963" s="192">
        <v>0</v>
      </c>
      <c r="C963" s="194">
        <v>0</v>
      </c>
      <c r="D963" s="193">
        <v>0</v>
      </c>
      <c r="E963" s="131">
        <v>1</v>
      </c>
      <c r="F963" s="132">
        <v>2.5081514923501398E-4</v>
      </c>
      <c r="G963" s="133">
        <v>2.5125628140703498E-4</v>
      </c>
      <c r="H963" s="131">
        <v>1</v>
      </c>
      <c r="I963" s="134">
        <v>1.16522955022139E-4</v>
      </c>
      <c r="J963" s="132">
        <v>1.1672697560406199E-4</v>
      </c>
    </row>
    <row r="964" spans="1:10" s="125" customFormat="1">
      <c r="A964" s="130" t="s">
        <v>1981</v>
      </c>
      <c r="B964" s="192">
        <v>0</v>
      </c>
      <c r="C964" s="194">
        <v>0</v>
      </c>
      <c r="D964" s="193">
        <v>0</v>
      </c>
      <c r="E964" s="131">
        <v>1</v>
      </c>
      <c r="F964" s="132">
        <v>2.5081514923501398E-4</v>
      </c>
      <c r="G964" s="133">
        <v>2.5125628140703498E-4</v>
      </c>
      <c r="H964" s="131">
        <v>1</v>
      </c>
      <c r="I964" s="134">
        <v>1.16522955022139E-4</v>
      </c>
      <c r="J964" s="132">
        <v>1.1672697560406199E-4</v>
      </c>
    </row>
    <row r="965" spans="1:10" s="125" customFormat="1">
      <c r="A965" s="130" t="s">
        <v>1982</v>
      </c>
      <c r="B965" s="192">
        <v>0</v>
      </c>
      <c r="C965" s="194">
        <v>0</v>
      </c>
      <c r="D965" s="193">
        <v>0</v>
      </c>
      <c r="E965" s="131">
        <v>1</v>
      </c>
      <c r="F965" s="132">
        <v>2.5081514923501398E-4</v>
      </c>
      <c r="G965" s="133">
        <v>2.5125628140703498E-4</v>
      </c>
      <c r="H965" s="131">
        <v>1</v>
      </c>
      <c r="I965" s="134">
        <v>1.16522955022139E-4</v>
      </c>
      <c r="J965" s="132">
        <v>1.1672697560406199E-4</v>
      </c>
    </row>
    <row r="966" spans="1:10" s="125" customFormat="1">
      <c r="A966" s="130" t="s">
        <v>1983</v>
      </c>
      <c r="B966" s="131">
        <v>1</v>
      </c>
      <c r="C966" s="132">
        <v>2.17627856365615E-4</v>
      </c>
      <c r="D966" s="133">
        <v>2.1800741225201699E-4</v>
      </c>
      <c r="E966" s="192">
        <v>0</v>
      </c>
      <c r="F966" s="194">
        <v>0</v>
      </c>
      <c r="G966" s="193">
        <v>0</v>
      </c>
      <c r="H966" s="131">
        <v>1</v>
      </c>
      <c r="I966" s="134">
        <v>1.16522955022139E-4</v>
      </c>
      <c r="J966" s="132">
        <v>1.1672697560406199E-4</v>
      </c>
    </row>
    <row r="967" spans="1:10" s="125" customFormat="1" ht="20.45">
      <c r="A967" s="130" t="s">
        <v>1825</v>
      </c>
      <c r="B967" s="131">
        <v>1</v>
      </c>
      <c r="C967" s="132">
        <v>2.17627856365615E-4</v>
      </c>
      <c r="D967" s="133">
        <v>2.1800741225201699E-4</v>
      </c>
      <c r="E967" s="192">
        <v>0</v>
      </c>
      <c r="F967" s="194">
        <v>0</v>
      </c>
      <c r="G967" s="193">
        <v>0</v>
      </c>
      <c r="H967" s="131">
        <v>1</v>
      </c>
      <c r="I967" s="134">
        <v>1.16522955022139E-4</v>
      </c>
      <c r="J967" s="132">
        <v>1.1672697560406199E-4</v>
      </c>
    </row>
    <row r="968" spans="1:10" s="125" customFormat="1" ht="20.45">
      <c r="A968" s="130" t="s">
        <v>1796</v>
      </c>
      <c r="B968" s="131">
        <v>1</v>
      </c>
      <c r="C968" s="132">
        <v>2.17627856365615E-4</v>
      </c>
      <c r="D968" s="133">
        <v>2.1800741225201699E-4</v>
      </c>
      <c r="E968" s="192">
        <v>0</v>
      </c>
      <c r="F968" s="194">
        <v>0</v>
      </c>
      <c r="G968" s="193">
        <v>0</v>
      </c>
      <c r="H968" s="131">
        <v>1</v>
      </c>
      <c r="I968" s="134">
        <v>1.16522955022139E-4</v>
      </c>
      <c r="J968" s="132">
        <v>1.1672697560406199E-4</v>
      </c>
    </row>
    <row r="969" spans="1:10" s="125" customFormat="1" ht="20.45">
      <c r="A969" s="130" t="s">
        <v>1898</v>
      </c>
      <c r="B969" s="131">
        <v>1</v>
      </c>
      <c r="C969" s="132">
        <v>2.17627856365615E-4</v>
      </c>
      <c r="D969" s="133">
        <v>2.1800741225201699E-4</v>
      </c>
      <c r="E969" s="192">
        <v>0</v>
      </c>
      <c r="F969" s="194">
        <v>0</v>
      </c>
      <c r="G969" s="193">
        <v>0</v>
      </c>
      <c r="H969" s="131">
        <v>1</v>
      </c>
      <c r="I969" s="134">
        <v>1.16522955022139E-4</v>
      </c>
      <c r="J969" s="132">
        <v>1.1672697560406199E-4</v>
      </c>
    </row>
    <row r="970" spans="1:10" s="125" customFormat="1" ht="20.45">
      <c r="A970" s="130" t="s">
        <v>1827</v>
      </c>
      <c r="B970" s="192">
        <v>0</v>
      </c>
      <c r="C970" s="194">
        <v>0</v>
      </c>
      <c r="D970" s="193">
        <v>0</v>
      </c>
      <c r="E970" s="131">
        <v>1</v>
      </c>
      <c r="F970" s="132">
        <v>2.5081514923501398E-4</v>
      </c>
      <c r="G970" s="133">
        <v>2.5125628140703498E-4</v>
      </c>
      <c r="H970" s="131">
        <v>1</v>
      </c>
      <c r="I970" s="134">
        <v>1.16522955022139E-4</v>
      </c>
      <c r="J970" s="132">
        <v>1.1672697560406199E-4</v>
      </c>
    </row>
    <row r="971" spans="1:10" s="125" customFormat="1" ht="20.45">
      <c r="A971" s="130" t="s">
        <v>1773</v>
      </c>
      <c r="B971" s="192">
        <v>0</v>
      </c>
      <c r="C971" s="194">
        <v>0</v>
      </c>
      <c r="D971" s="193">
        <v>0</v>
      </c>
      <c r="E971" s="131">
        <v>1</v>
      </c>
      <c r="F971" s="132">
        <v>2.5081514923501398E-4</v>
      </c>
      <c r="G971" s="133">
        <v>2.5125628140703498E-4</v>
      </c>
      <c r="H971" s="131">
        <v>1</v>
      </c>
      <c r="I971" s="134">
        <v>1.16522955022139E-4</v>
      </c>
      <c r="J971" s="132">
        <v>1.1672697560406199E-4</v>
      </c>
    </row>
    <row r="972" spans="1:10" s="125" customFormat="1">
      <c r="A972" s="130" t="s">
        <v>1801</v>
      </c>
      <c r="B972" s="192">
        <v>0</v>
      </c>
      <c r="C972" s="194">
        <v>0</v>
      </c>
      <c r="D972" s="193">
        <v>0</v>
      </c>
      <c r="E972" s="131">
        <v>1</v>
      </c>
      <c r="F972" s="132">
        <v>2.5081514923501398E-4</v>
      </c>
      <c r="G972" s="133">
        <v>2.5125628140703498E-4</v>
      </c>
      <c r="H972" s="131">
        <v>1</v>
      </c>
      <c r="I972" s="134">
        <v>1.16522955022139E-4</v>
      </c>
      <c r="J972" s="132">
        <v>1.1672697560406199E-4</v>
      </c>
    </row>
    <row r="973" spans="1:10" s="125" customFormat="1">
      <c r="A973" s="130" t="s">
        <v>1829</v>
      </c>
      <c r="B973" s="131">
        <v>1</v>
      </c>
      <c r="C973" s="132">
        <v>2.17627856365615E-4</v>
      </c>
      <c r="D973" s="133">
        <v>2.1800741225201699E-4</v>
      </c>
      <c r="E973" s="192">
        <v>0</v>
      </c>
      <c r="F973" s="194">
        <v>0</v>
      </c>
      <c r="G973" s="193">
        <v>0</v>
      </c>
      <c r="H973" s="131">
        <v>1</v>
      </c>
      <c r="I973" s="134">
        <v>1.16522955022139E-4</v>
      </c>
      <c r="J973" s="132">
        <v>1.1672697560406199E-4</v>
      </c>
    </row>
    <row r="974" spans="1:10" s="125" customFormat="1">
      <c r="A974" s="130" t="s">
        <v>1984</v>
      </c>
      <c r="B974" s="131">
        <v>1</v>
      </c>
      <c r="C974" s="132">
        <v>2.17627856365615E-4</v>
      </c>
      <c r="D974" s="133">
        <v>2.1800741225201699E-4</v>
      </c>
      <c r="E974" s="192">
        <v>0</v>
      </c>
      <c r="F974" s="194">
        <v>0</v>
      </c>
      <c r="G974" s="193">
        <v>0</v>
      </c>
      <c r="H974" s="131">
        <v>1</v>
      </c>
      <c r="I974" s="134">
        <v>1.16522955022139E-4</v>
      </c>
      <c r="J974" s="132">
        <v>1.1672697560406199E-4</v>
      </c>
    </row>
    <row r="975" spans="1:10" s="125" customFormat="1">
      <c r="A975" s="130" t="s">
        <v>1906</v>
      </c>
      <c r="B975" s="192">
        <v>0</v>
      </c>
      <c r="C975" s="194">
        <v>0</v>
      </c>
      <c r="D975" s="193">
        <v>0</v>
      </c>
      <c r="E975" s="131">
        <v>1</v>
      </c>
      <c r="F975" s="132">
        <v>2.5081514923501398E-4</v>
      </c>
      <c r="G975" s="133">
        <v>2.5125628140703498E-4</v>
      </c>
      <c r="H975" s="131">
        <v>1</v>
      </c>
      <c r="I975" s="134">
        <v>1.16522955022139E-4</v>
      </c>
      <c r="J975" s="132">
        <v>1.1672697560406199E-4</v>
      </c>
    </row>
    <row r="976" spans="1:10" s="125" customFormat="1">
      <c r="A976" s="130" t="s">
        <v>1830</v>
      </c>
      <c r="B976" s="192">
        <v>0</v>
      </c>
      <c r="C976" s="194">
        <v>0</v>
      </c>
      <c r="D976" s="193">
        <v>0</v>
      </c>
      <c r="E976" s="131">
        <v>1</v>
      </c>
      <c r="F976" s="132">
        <v>2.5081514923501398E-4</v>
      </c>
      <c r="G976" s="133">
        <v>2.5125628140703498E-4</v>
      </c>
      <c r="H976" s="131">
        <v>1</v>
      </c>
      <c r="I976" s="134">
        <v>1.16522955022139E-4</v>
      </c>
      <c r="J976" s="132">
        <v>1.1672697560406199E-4</v>
      </c>
    </row>
    <row r="977" spans="1:10" s="125" customFormat="1">
      <c r="A977" s="130" t="s">
        <v>1985</v>
      </c>
      <c r="B977" s="131">
        <v>1</v>
      </c>
      <c r="C977" s="132">
        <v>2.17627856365615E-4</v>
      </c>
      <c r="D977" s="133">
        <v>2.1800741225201699E-4</v>
      </c>
      <c r="E977" s="192">
        <v>0</v>
      </c>
      <c r="F977" s="194">
        <v>0</v>
      </c>
      <c r="G977" s="193">
        <v>0</v>
      </c>
      <c r="H977" s="131">
        <v>1</v>
      </c>
      <c r="I977" s="134">
        <v>1.16522955022139E-4</v>
      </c>
      <c r="J977" s="132">
        <v>1.1672697560406199E-4</v>
      </c>
    </row>
    <row r="978" spans="1:10" s="125" customFormat="1">
      <c r="A978" s="130" t="s">
        <v>1719</v>
      </c>
      <c r="B978" s="192">
        <v>0</v>
      </c>
      <c r="C978" s="194">
        <v>0</v>
      </c>
      <c r="D978" s="193">
        <v>0</v>
      </c>
      <c r="E978" s="131">
        <v>1</v>
      </c>
      <c r="F978" s="132">
        <v>2.5081514923501398E-4</v>
      </c>
      <c r="G978" s="133">
        <v>2.5125628140703498E-4</v>
      </c>
      <c r="H978" s="131">
        <v>1</v>
      </c>
      <c r="I978" s="134">
        <v>1.16522955022139E-4</v>
      </c>
      <c r="J978" s="132">
        <v>1.1672697560406199E-4</v>
      </c>
    </row>
    <row r="979" spans="1:10" s="125" customFormat="1" ht="20.45">
      <c r="A979" s="130" t="s">
        <v>1986</v>
      </c>
      <c r="B979" s="192">
        <v>0</v>
      </c>
      <c r="C979" s="194">
        <v>0</v>
      </c>
      <c r="D979" s="193">
        <v>0</v>
      </c>
      <c r="E979" s="131">
        <v>1</v>
      </c>
      <c r="F979" s="132">
        <v>2.5081514923501398E-4</v>
      </c>
      <c r="G979" s="133">
        <v>2.5125628140703498E-4</v>
      </c>
      <c r="H979" s="131">
        <v>1</v>
      </c>
      <c r="I979" s="134">
        <v>1.16522955022139E-4</v>
      </c>
      <c r="J979" s="132">
        <v>1.1672697560406199E-4</v>
      </c>
    </row>
    <row r="980" spans="1:10" s="125" customFormat="1">
      <c r="A980" s="130" t="s">
        <v>1987</v>
      </c>
      <c r="B980" s="192">
        <v>0</v>
      </c>
      <c r="C980" s="194">
        <v>0</v>
      </c>
      <c r="D980" s="193">
        <v>0</v>
      </c>
      <c r="E980" s="131">
        <v>1</v>
      </c>
      <c r="F980" s="132">
        <v>2.5081514923501398E-4</v>
      </c>
      <c r="G980" s="133">
        <v>2.5125628140703498E-4</v>
      </c>
      <c r="H980" s="131">
        <v>1</v>
      </c>
      <c r="I980" s="134">
        <v>1.16522955022139E-4</v>
      </c>
      <c r="J980" s="132">
        <v>1.1672697560406199E-4</v>
      </c>
    </row>
    <row r="981" spans="1:10" s="125" customFormat="1">
      <c r="A981" s="130" t="s">
        <v>1834</v>
      </c>
      <c r="B981" s="192">
        <v>0</v>
      </c>
      <c r="C981" s="194">
        <v>0</v>
      </c>
      <c r="D981" s="193">
        <v>0</v>
      </c>
      <c r="E981" s="131">
        <v>1</v>
      </c>
      <c r="F981" s="132">
        <v>2.5081514923501398E-4</v>
      </c>
      <c r="G981" s="133">
        <v>2.5125628140703498E-4</v>
      </c>
      <c r="H981" s="131">
        <v>1</v>
      </c>
      <c r="I981" s="134">
        <v>1.16522955022139E-4</v>
      </c>
      <c r="J981" s="132">
        <v>1.1672697560406199E-4</v>
      </c>
    </row>
    <row r="982" spans="1:10" s="125" customFormat="1">
      <c r="A982" s="130" t="s">
        <v>1835</v>
      </c>
      <c r="B982" s="131">
        <v>1</v>
      </c>
      <c r="C982" s="132">
        <v>2.17627856365615E-4</v>
      </c>
      <c r="D982" s="133">
        <v>2.1800741225201699E-4</v>
      </c>
      <c r="E982" s="192">
        <v>0</v>
      </c>
      <c r="F982" s="194">
        <v>0</v>
      </c>
      <c r="G982" s="193">
        <v>0</v>
      </c>
      <c r="H982" s="131">
        <v>1</v>
      </c>
      <c r="I982" s="134">
        <v>1.16522955022139E-4</v>
      </c>
      <c r="J982" s="132">
        <v>1.1672697560406199E-4</v>
      </c>
    </row>
    <row r="983" spans="1:10" s="125" customFormat="1">
      <c r="A983" s="130" t="s">
        <v>1802</v>
      </c>
      <c r="B983" s="131">
        <v>1</v>
      </c>
      <c r="C983" s="132">
        <v>2.17627856365615E-4</v>
      </c>
      <c r="D983" s="133">
        <v>2.1800741225201699E-4</v>
      </c>
      <c r="E983" s="192">
        <v>0</v>
      </c>
      <c r="F983" s="194">
        <v>0</v>
      </c>
      <c r="G983" s="193">
        <v>0</v>
      </c>
      <c r="H983" s="131">
        <v>1</v>
      </c>
      <c r="I983" s="134">
        <v>1.16522955022139E-4</v>
      </c>
      <c r="J983" s="132">
        <v>1.1672697560406199E-4</v>
      </c>
    </row>
    <row r="984" spans="1:10" s="125" customFormat="1">
      <c r="A984" s="130" t="s">
        <v>1988</v>
      </c>
      <c r="B984" s="192">
        <v>0</v>
      </c>
      <c r="C984" s="194">
        <v>0</v>
      </c>
      <c r="D984" s="193">
        <v>0</v>
      </c>
      <c r="E984" s="131">
        <v>1</v>
      </c>
      <c r="F984" s="132">
        <v>2.5081514923501398E-4</v>
      </c>
      <c r="G984" s="133">
        <v>2.5125628140703498E-4</v>
      </c>
      <c r="H984" s="131">
        <v>1</v>
      </c>
      <c r="I984" s="134">
        <v>1.16522955022139E-4</v>
      </c>
      <c r="J984" s="132">
        <v>1.1672697560406199E-4</v>
      </c>
    </row>
    <row r="985" spans="1:10" s="125" customFormat="1" ht="20.45">
      <c r="A985" s="130" t="s">
        <v>1778</v>
      </c>
      <c r="B985" s="131">
        <v>1</v>
      </c>
      <c r="C985" s="132">
        <v>2.17627856365615E-4</v>
      </c>
      <c r="D985" s="133">
        <v>2.1800741225201699E-4</v>
      </c>
      <c r="E985" s="192">
        <v>0</v>
      </c>
      <c r="F985" s="194">
        <v>0</v>
      </c>
      <c r="G985" s="193">
        <v>0</v>
      </c>
      <c r="H985" s="131">
        <v>1</v>
      </c>
      <c r="I985" s="134">
        <v>1.16522955022139E-4</v>
      </c>
      <c r="J985" s="132">
        <v>1.1672697560406199E-4</v>
      </c>
    </row>
    <row r="986" spans="1:10" s="125" customFormat="1">
      <c r="A986" s="130" t="s">
        <v>1989</v>
      </c>
      <c r="B986" s="192">
        <v>0</v>
      </c>
      <c r="C986" s="194">
        <v>0</v>
      </c>
      <c r="D986" s="193">
        <v>0</v>
      </c>
      <c r="E986" s="131">
        <v>1</v>
      </c>
      <c r="F986" s="132">
        <v>2.5081514923501398E-4</v>
      </c>
      <c r="G986" s="133">
        <v>2.5125628140703498E-4</v>
      </c>
      <c r="H986" s="131">
        <v>1</v>
      </c>
      <c r="I986" s="134">
        <v>1.16522955022139E-4</v>
      </c>
      <c r="J986" s="132">
        <v>1.1672697560406199E-4</v>
      </c>
    </row>
    <row r="987" spans="1:10" s="125" customFormat="1">
      <c r="A987" s="130" t="s">
        <v>1840</v>
      </c>
      <c r="B987" s="192">
        <v>0</v>
      </c>
      <c r="C987" s="194">
        <v>0</v>
      </c>
      <c r="D987" s="193">
        <v>0</v>
      </c>
      <c r="E987" s="131">
        <v>1</v>
      </c>
      <c r="F987" s="132">
        <v>2.5081514923501398E-4</v>
      </c>
      <c r="G987" s="133">
        <v>2.5125628140703498E-4</v>
      </c>
      <c r="H987" s="131">
        <v>1</v>
      </c>
      <c r="I987" s="134">
        <v>1.16522955022139E-4</v>
      </c>
      <c r="J987" s="132">
        <v>1.1672697560406199E-4</v>
      </c>
    </row>
    <row r="988" spans="1:10" s="125" customFormat="1">
      <c r="A988" s="130" t="s">
        <v>1923</v>
      </c>
      <c r="B988" s="192">
        <v>0</v>
      </c>
      <c r="C988" s="194">
        <v>0</v>
      </c>
      <c r="D988" s="193">
        <v>0</v>
      </c>
      <c r="E988" s="131">
        <v>1</v>
      </c>
      <c r="F988" s="132">
        <v>2.5081514923501398E-4</v>
      </c>
      <c r="G988" s="133">
        <v>2.5125628140703498E-4</v>
      </c>
      <c r="H988" s="131">
        <v>1</v>
      </c>
      <c r="I988" s="134">
        <v>1.16522955022139E-4</v>
      </c>
      <c r="J988" s="132">
        <v>1.1672697560406199E-4</v>
      </c>
    </row>
    <row r="989" spans="1:10" s="125" customFormat="1">
      <c r="A989" s="130" t="s">
        <v>1990</v>
      </c>
      <c r="B989" s="131">
        <v>1</v>
      </c>
      <c r="C989" s="132">
        <v>2.17627856365615E-4</v>
      </c>
      <c r="D989" s="133">
        <v>2.1800741225201699E-4</v>
      </c>
      <c r="E989" s="192">
        <v>0</v>
      </c>
      <c r="F989" s="194">
        <v>0</v>
      </c>
      <c r="G989" s="193">
        <v>0</v>
      </c>
      <c r="H989" s="131">
        <v>1</v>
      </c>
      <c r="I989" s="134">
        <v>1.16522955022139E-4</v>
      </c>
      <c r="J989" s="132">
        <v>1.1672697560406199E-4</v>
      </c>
    </row>
    <row r="990" spans="1:10" s="125" customFormat="1">
      <c r="A990" s="130" t="s">
        <v>1929</v>
      </c>
      <c r="B990" s="192">
        <v>0</v>
      </c>
      <c r="C990" s="194">
        <v>0</v>
      </c>
      <c r="D990" s="193">
        <v>0</v>
      </c>
      <c r="E990" s="131">
        <v>1</v>
      </c>
      <c r="F990" s="132">
        <v>2.5081514923501398E-4</v>
      </c>
      <c r="G990" s="133">
        <v>2.5125628140703498E-4</v>
      </c>
      <c r="H990" s="131">
        <v>1</v>
      </c>
      <c r="I990" s="134">
        <v>1.16522955022139E-4</v>
      </c>
      <c r="J990" s="132">
        <v>1.1672697560406199E-4</v>
      </c>
    </row>
    <row r="991" spans="1:10" s="125" customFormat="1" ht="20.45">
      <c r="A991" s="130" t="s">
        <v>1931</v>
      </c>
      <c r="B991" s="131">
        <v>1</v>
      </c>
      <c r="C991" s="132">
        <v>2.17627856365615E-4</v>
      </c>
      <c r="D991" s="133">
        <v>2.1800741225201699E-4</v>
      </c>
      <c r="E991" s="192">
        <v>0</v>
      </c>
      <c r="F991" s="194">
        <v>0</v>
      </c>
      <c r="G991" s="193">
        <v>0</v>
      </c>
      <c r="H991" s="131">
        <v>1</v>
      </c>
      <c r="I991" s="134">
        <v>1.16522955022139E-4</v>
      </c>
      <c r="J991" s="132">
        <v>1.1672697560406199E-4</v>
      </c>
    </row>
    <row r="992" spans="1:10" s="125" customFormat="1" ht="20.45">
      <c r="A992" s="130" t="s">
        <v>1805</v>
      </c>
      <c r="B992" s="131">
        <v>1</v>
      </c>
      <c r="C992" s="132">
        <v>2.17627856365615E-4</v>
      </c>
      <c r="D992" s="133">
        <v>2.1800741225201699E-4</v>
      </c>
      <c r="E992" s="192">
        <v>0</v>
      </c>
      <c r="F992" s="194">
        <v>0</v>
      </c>
      <c r="G992" s="193">
        <v>0</v>
      </c>
      <c r="H992" s="131">
        <v>1</v>
      </c>
      <c r="I992" s="134">
        <v>1.16522955022139E-4</v>
      </c>
      <c r="J992" s="132">
        <v>1.1672697560406199E-4</v>
      </c>
    </row>
    <row r="993" spans="1:10" s="125" customFormat="1" ht="20.45">
      <c r="A993" s="130" t="s">
        <v>1991</v>
      </c>
      <c r="B993" s="192">
        <v>0</v>
      </c>
      <c r="C993" s="194">
        <v>0</v>
      </c>
      <c r="D993" s="193">
        <v>0</v>
      </c>
      <c r="E993" s="131">
        <v>1</v>
      </c>
      <c r="F993" s="132">
        <v>2.5081514923501398E-4</v>
      </c>
      <c r="G993" s="133">
        <v>2.5125628140703498E-4</v>
      </c>
      <c r="H993" s="131">
        <v>1</v>
      </c>
      <c r="I993" s="134">
        <v>1.16522955022139E-4</v>
      </c>
      <c r="J993" s="132">
        <v>1.1672697560406199E-4</v>
      </c>
    </row>
    <row r="994" spans="1:10" s="125" customFormat="1" ht="20.45">
      <c r="A994" s="130" t="s">
        <v>1992</v>
      </c>
      <c r="B994" s="192">
        <v>0</v>
      </c>
      <c r="C994" s="194">
        <v>0</v>
      </c>
      <c r="D994" s="193">
        <v>0</v>
      </c>
      <c r="E994" s="131">
        <v>1</v>
      </c>
      <c r="F994" s="132">
        <v>2.5081514923501398E-4</v>
      </c>
      <c r="G994" s="133">
        <v>2.5125628140703498E-4</v>
      </c>
      <c r="H994" s="131">
        <v>1</v>
      </c>
      <c r="I994" s="134">
        <v>1.16522955022139E-4</v>
      </c>
      <c r="J994" s="132">
        <v>1.1672697560406199E-4</v>
      </c>
    </row>
    <row r="995" spans="1:10" s="125" customFormat="1">
      <c r="A995" s="130" t="s">
        <v>1934</v>
      </c>
      <c r="B995" s="192">
        <v>0</v>
      </c>
      <c r="C995" s="194">
        <v>0</v>
      </c>
      <c r="D995" s="193">
        <v>0</v>
      </c>
      <c r="E995" s="131">
        <v>1</v>
      </c>
      <c r="F995" s="132">
        <v>2.5081514923501398E-4</v>
      </c>
      <c r="G995" s="133">
        <v>2.5125628140703498E-4</v>
      </c>
      <c r="H995" s="131">
        <v>1</v>
      </c>
      <c r="I995" s="134">
        <v>1.16522955022139E-4</v>
      </c>
      <c r="J995" s="132">
        <v>1.1672697560406199E-4</v>
      </c>
    </row>
    <row r="996" spans="1:10" s="125" customFormat="1" ht="20.45">
      <c r="A996" s="130" t="s">
        <v>1993</v>
      </c>
      <c r="B996" s="192">
        <v>0</v>
      </c>
      <c r="C996" s="194">
        <v>0</v>
      </c>
      <c r="D996" s="193">
        <v>0</v>
      </c>
      <c r="E996" s="131">
        <v>1</v>
      </c>
      <c r="F996" s="132">
        <v>2.5081514923501398E-4</v>
      </c>
      <c r="G996" s="133">
        <v>2.5125628140703498E-4</v>
      </c>
      <c r="H996" s="131">
        <v>1</v>
      </c>
      <c r="I996" s="134">
        <v>1.16522955022139E-4</v>
      </c>
      <c r="J996" s="132">
        <v>1.1672697560406199E-4</v>
      </c>
    </row>
    <row r="997" spans="1:10" s="125" customFormat="1">
      <c r="A997" s="130" t="s">
        <v>1751</v>
      </c>
      <c r="B997" s="192">
        <v>0</v>
      </c>
      <c r="C997" s="194">
        <v>0</v>
      </c>
      <c r="D997" s="193">
        <v>0</v>
      </c>
      <c r="E997" s="131">
        <v>1</v>
      </c>
      <c r="F997" s="132">
        <v>2.5081514923501398E-4</v>
      </c>
      <c r="G997" s="133">
        <v>2.5125628140703498E-4</v>
      </c>
      <c r="H997" s="131">
        <v>1</v>
      </c>
      <c r="I997" s="134">
        <v>1.16522955022139E-4</v>
      </c>
      <c r="J997" s="132">
        <v>1.1672697560406199E-4</v>
      </c>
    </row>
    <row r="998" spans="1:10" s="125" customFormat="1" ht="20.45">
      <c r="A998" s="130" t="s">
        <v>1936</v>
      </c>
      <c r="B998" s="192">
        <v>0</v>
      </c>
      <c r="C998" s="194">
        <v>0</v>
      </c>
      <c r="D998" s="193">
        <v>0</v>
      </c>
      <c r="E998" s="131">
        <v>1</v>
      </c>
      <c r="F998" s="132">
        <v>2.5081514923501398E-4</v>
      </c>
      <c r="G998" s="133">
        <v>2.5125628140703498E-4</v>
      </c>
      <c r="H998" s="131">
        <v>1</v>
      </c>
      <c r="I998" s="134">
        <v>1.16522955022139E-4</v>
      </c>
      <c r="J998" s="132">
        <v>1.1672697560406199E-4</v>
      </c>
    </row>
    <row r="999" spans="1:10" s="125" customFormat="1">
      <c r="A999" s="130" t="s">
        <v>1937</v>
      </c>
      <c r="B999" s="192">
        <v>0</v>
      </c>
      <c r="C999" s="194">
        <v>0</v>
      </c>
      <c r="D999" s="193">
        <v>0</v>
      </c>
      <c r="E999" s="131">
        <v>1</v>
      </c>
      <c r="F999" s="132">
        <v>2.5081514923501398E-4</v>
      </c>
      <c r="G999" s="133">
        <v>2.5125628140703498E-4</v>
      </c>
      <c r="H999" s="131">
        <v>1</v>
      </c>
      <c r="I999" s="134">
        <v>1.16522955022139E-4</v>
      </c>
      <c r="J999" s="132">
        <v>1.1672697560406199E-4</v>
      </c>
    </row>
    <row r="1000" spans="1:10" s="125" customFormat="1">
      <c r="A1000" s="130" t="s">
        <v>1938</v>
      </c>
      <c r="B1000" s="131">
        <v>1</v>
      </c>
      <c r="C1000" s="132">
        <v>2.17627856365615E-4</v>
      </c>
      <c r="D1000" s="133">
        <v>2.1800741225201699E-4</v>
      </c>
      <c r="E1000" s="192">
        <v>0</v>
      </c>
      <c r="F1000" s="194">
        <v>0</v>
      </c>
      <c r="G1000" s="193">
        <v>0</v>
      </c>
      <c r="H1000" s="131">
        <v>1</v>
      </c>
      <c r="I1000" s="134">
        <v>1.16522955022139E-4</v>
      </c>
      <c r="J1000" s="132">
        <v>1.1672697560406199E-4</v>
      </c>
    </row>
    <row r="1001" spans="1:10" s="125" customFormat="1" ht="20.45">
      <c r="A1001" s="130" t="s">
        <v>1994</v>
      </c>
      <c r="B1001" s="192">
        <v>0</v>
      </c>
      <c r="C1001" s="194">
        <v>0</v>
      </c>
      <c r="D1001" s="193">
        <v>0</v>
      </c>
      <c r="E1001" s="131">
        <v>1</v>
      </c>
      <c r="F1001" s="132">
        <v>2.5081514923501398E-4</v>
      </c>
      <c r="G1001" s="133">
        <v>2.5125628140703498E-4</v>
      </c>
      <c r="H1001" s="131">
        <v>1</v>
      </c>
      <c r="I1001" s="134">
        <v>1.16522955022139E-4</v>
      </c>
      <c r="J1001" s="132">
        <v>1.1672697560406199E-4</v>
      </c>
    </row>
    <row r="1002" spans="1:10" s="125" customFormat="1">
      <c r="A1002" s="130" t="s">
        <v>1752</v>
      </c>
      <c r="B1002" s="131">
        <v>1</v>
      </c>
      <c r="C1002" s="132">
        <v>2.17627856365615E-4</v>
      </c>
      <c r="D1002" s="133">
        <v>2.1800741225201699E-4</v>
      </c>
      <c r="E1002" s="192">
        <v>0</v>
      </c>
      <c r="F1002" s="194">
        <v>0</v>
      </c>
      <c r="G1002" s="193">
        <v>0</v>
      </c>
      <c r="H1002" s="131">
        <v>1</v>
      </c>
      <c r="I1002" s="134">
        <v>1.16522955022139E-4</v>
      </c>
      <c r="J1002" s="132">
        <v>1.1672697560406199E-4</v>
      </c>
    </row>
    <row r="1003" spans="1:10" s="125" customFormat="1" ht="20.45">
      <c r="A1003" s="130" t="s">
        <v>1995</v>
      </c>
      <c r="B1003" s="192">
        <v>0</v>
      </c>
      <c r="C1003" s="194">
        <v>0</v>
      </c>
      <c r="D1003" s="193">
        <v>0</v>
      </c>
      <c r="E1003" s="131">
        <v>1</v>
      </c>
      <c r="F1003" s="132">
        <v>2.5081514923501398E-4</v>
      </c>
      <c r="G1003" s="133">
        <v>2.5125628140703498E-4</v>
      </c>
      <c r="H1003" s="131">
        <v>1</v>
      </c>
      <c r="I1003" s="134">
        <v>1.16522955022139E-4</v>
      </c>
      <c r="J1003" s="132">
        <v>1.1672697560406199E-4</v>
      </c>
    </row>
    <row r="1004" spans="1:10" s="125" customFormat="1">
      <c r="A1004" s="130" t="s">
        <v>1996</v>
      </c>
      <c r="B1004" s="192">
        <v>0</v>
      </c>
      <c r="C1004" s="194">
        <v>0</v>
      </c>
      <c r="D1004" s="193">
        <v>0</v>
      </c>
      <c r="E1004" s="131">
        <v>1</v>
      </c>
      <c r="F1004" s="132">
        <v>2.5081514923501398E-4</v>
      </c>
      <c r="G1004" s="133">
        <v>2.5125628140703498E-4</v>
      </c>
      <c r="H1004" s="131">
        <v>1</v>
      </c>
      <c r="I1004" s="134">
        <v>1.16522955022139E-4</v>
      </c>
      <c r="J1004" s="132">
        <v>1.1672697560406199E-4</v>
      </c>
    </row>
    <row r="1005" spans="1:10" s="125" customFormat="1">
      <c r="A1005" s="130" t="s">
        <v>1997</v>
      </c>
      <c r="B1005" s="192">
        <v>0</v>
      </c>
      <c r="C1005" s="194">
        <v>0</v>
      </c>
      <c r="D1005" s="193">
        <v>0</v>
      </c>
      <c r="E1005" s="131">
        <v>1</v>
      </c>
      <c r="F1005" s="132">
        <v>2.5081514923501398E-4</v>
      </c>
      <c r="G1005" s="133">
        <v>2.5125628140703498E-4</v>
      </c>
      <c r="H1005" s="131">
        <v>1</v>
      </c>
      <c r="I1005" s="134">
        <v>1.16522955022139E-4</v>
      </c>
      <c r="J1005" s="132">
        <v>1.1672697560406199E-4</v>
      </c>
    </row>
    <row r="1006" spans="1:10" s="125" customFormat="1">
      <c r="A1006" s="130" t="s">
        <v>1941</v>
      </c>
      <c r="B1006" s="192">
        <v>0</v>
      </c>
      <c r="C1006" s="194">
        <v>0</v>
      </c>
      <c r="D1006" s="193">
        <v>0</v>
      </c>
      <c r="E1006" s="131">
        <v>1</v>
      </c>
      <c r="F1006" s="132">
        <v>2.5081514923501398E-4</v>
      </c>
      <c r="G1006" s="133">
        <v>2.5125628140703498E-4</v>
      </c>
      <c r="H1006" s="131">
        <v>1</v>
      </c>
      <c r="I1006" s="134">
        <v>1.16522955022139E-4</v>
      </c>
      <c r="J1006" s="132">
        <v>1.1672697560406199E-4</v>
      </c>
    </row>
    <row r="1007" spans="1:10" s="125" customFormat="1">
      <c r="A1007" s="130" t="s">
        <v>1782</v>
      </c>
      <c r="B1007" s="131">
        <v>1</v>
      </c>
      <c r="C1007" s="132">
        <v>2.17627856365615E-4</v>
      </c>
      <c r="D1007" s="133">
        <v>2.1800741225201699E-4</v>
      </c>
      <c r="E1007" s="192">
        <v>0</v>
      </c>
      <c r="F1007" s="194">
        <v>0</v>
      </c>
      <c r="G1007" s="193">
        <v>0</v>
      </c>
      <c r="H1007" s="131">
        <v>1</v>
      </c>
      <c r="I1007" s="134">
        <v>1.16522955022139E-4</v>
      </c>
      <c r="J1007" s="132">
        <v>1.1672697560406199E-4</v>
      </c>
    </row>
    <row r="1008" spans="1:10" s="125" customFormat="1">
      <c r="A1008" s="130" t="s">
        <v>1943</v>
      </c>
      <c r="B1008" s="131">
        <v>1</v>
      </c>
      <c r="C1008" s="132">
        <v>2.17627856365615E-4</v>
      </c>
      <c r="D1008" s="133">
        <v>2.1800741225201699E-4</v>
      </c>
      <c r="E1008" s="192">
        <v>0</v>
      </c>
      <c r="F1008" s="194">
        <v>0</v>
      </c>
      <c r="G1008" s="193">
        <v>0</v>
      </c>
      <c r="H1008" s="131">
        <v>1</v>
      </c>
      <c r="I1008" s="134">
        <v>1.16522955022139E-4</v>
      </c>
      <c r="J1008" s="132">
        <v>1.1672697560406199E-4</v>
      </c>
    </row>
    <row r="1009" spans="1:10" s="125" customFormat="1">
      <c r="A1009" s="130" t="s">
        <v>1944</v>
      </c>
      <c r="B1009" s="192">
        <v>0</v>
      </c>
      <c r="C1009" s="194">
        <v>0</v>
      </c>
      <c r="D1009" s="193">
        <v>0</v>
      </c>
      <c r="E1009" s="131">
        <v>1</v>
      </c>
      <c r="F1009" s="132">
        <v>2.5081514923501398E-4</v>
      </c>
      <c r="G1009" s="133">
        <v>2.5125628140703498E-4</v>
      </c>
      <c r="H1009" s="131">
        <v>1</v>
      </c>
      <c r="I1009" s="134">
        <v>1.16522955022139E-4</v>
      </c>
      <c r="J1009" s="132">
        <v>1.1672697560406199E-4</v>
      </c>
    </row>
    <row r="1010" spans="1:10" s="125" customFormat="1">
      <c r="A1010" s="130" t="s">
        <v>1998</v>
      </c>
      <c r="B1010" s="131">
        <v>1</v>
      </c>
      <c r="C1010" s="132">
        <v>2.17627856365615E-4</v>
      </c>
      <c r="D1010" s="133">
        <v>2.1800741225201699E-4</v>
      </c>
      <c r="E1010" s="192">
        <v>0</v>
      </c>
      <c r="F1010" s="194">
        <v>0</v>
      </c>
      <c r="G1010" s="193">
        <v>0</v>
      </c>
      <c r="H1010" s="131">
        <v>1</v>
      </c>
      <c r="I1010" s="134">
        <v>1.16522955022139E-4</v>
      </c>
      <c r="J1010" s="132">
        <v>1.1672697560406199E-4</v>
      </c>
    </row>
    <row r="1011" spans="1:10" s="125" customFormat="1">
      <c r="A1011" s="130" t="s">
        <v>1945</v>
      </c>
      <c r="B1011" s="192">
        <v>0</v>
      </c>
      <c r="C1011" s="194">
        <v>0</v>
      </c>
      <c r="D1011" s="193">
        <v>0</v>
      </c>
      <c r="E1011" s="131">
        <v>1</v>
      </c>
      <c r="F1011" s="132">
        <v>2.5081514923501398E-4</v>
      </c>
      <c r="G1011" s="133">
        <v>2.5125628140703498E-4</v>
      </c>
      <c r="H1011" s="131">
        <v>1</v>
      </c>
      <c r="I1011" s="134">
        <v>1.16522955022139E-4</v>
      </c>
      <c r="J1011" s="132">
        <v>1.1672697560406199E-4</v>
      </c>
    </row>
    <row r="1012" spans="1:10" s="125" customFormat="1">
      <c r="A1012" s="130" t="s">
        <v>1851</v>
      </c>
      <c r="B1012" s="192">
        <v>0</v>
      </c>
      <c r="C1012" s="194">
        <v>0</v>
      </c>
      <c r="D1012" s="193">
        <v>0</v>
      </c>
      <c r="E1012" s="131">
        <v>1</v>
      </c>
      <c r="F1012" s="132">
        <v>2.5081514923501398E-4</v>
      </c>
      <c r="G1012" s="133">
        <v>2.5125628140703498E-4</v>
      </c>
      <c r="H1012" s="131">
        <v>1</v>
      </c>
      <c r="I1012" s="134">
        <v>1.16522955022139E-4</v>
      </c>
      <c r="J1012" s="132">
        <v>1.1672697560406199E-4</v>
      </c>
    </row>
    <row r="1013" spans="1:10" s="125" customFormat="1">
      <c r="A1013" s="135" t="s">
        <v>1999</v>
      </c>
      <c r="B1013" s="136">
        <v>1</v>
      </c>
      <c r="C1013" s="137">
        <v>2.17627856365615E-4</v>
      </c>
      <c r="D1013" s="138">
        <v>2.1800741225201699E-4</v>
      </c>
      <c r="E1013" s="233">
        <v>0</v>
      </c>
      <c r="F1013" s="235">
        <v>0</v>
      </c>
      <c r="G1013" s="251">
        <v>0</v>
      </c>
      <c r="H1013" s="136">
        <v>1</v>
      </c>
      <c r="I1013" s="139">
        <v>1.16522955022139E-4</v>
      </c>
      <c r="J1013" s="137">
        <v>1.1672697560406199E-4</v>
      </c>
    </row>
    <row r="1014" spans="1:10" s="125" customFormat="1"/>
    <row r="1015" spans="1:10" s="125" customFormat="1" ht="10.75">
      <c r="A1015" s="248" t="s">
        <v>94</v>
      </c>
      <c r="B1015" s="293" t="s">
        <v>1420</v>
      </c>
      <c r="C1015" s="293"/>
      <c r="D1015" s="294"/>
      <c r="E1015" s="295" t="s">
        <v>1421</v>
      </c>
      <c r="F1015" s="296"/>
      <c r="G1015" s="297"/>
      <c r="H1015" s="298" t="s">
        <v>1422</v>
      </c>
      <c r="I1015" s="293"/>
      <c r="J1015" s="299"/>
    </row>
    <row r="1016" spans="1:10" s="125" customFormat="1" ht="30.65">
      <c r="A1016" s="249" t="s">
        <v>1611</v>
      </c>
      <c r="B1016" s="247" t="s">
        <v>1612</v>
      </c>
      <c r="C1016" s="127" t="s">
        <v>1613</v>
      </c>
      <c r="D1016" s="128" t="s">
        <v>1614</v>
      </c>
      <c r="E1016" s="127" t="s">
        <v>1615</v>
      </c>
      <c r="F1016" s="127" t="s">
        <v>1616</v>
      </c>
      <c r="G1016" s="128" t="s">
        <v>1617</v>
      </c>
      <c r="H1016" s="127" t="s">
        <v>1615</v>
      </c>
      <c r="I1016" s="129" t="s">
        <v>1618</v>
      </c>
      <c r="J1016" s="127" t="s">
        <v>1619</v>
      </c>
    </row>
    <row r="1017" spans="1:10" s="125" customFormat="1">
      <c r="A1017" s="130" t="s">
        <v>1620</v>
      </c>
      <c r="B1017" s="131">
        <v>876</v>
      </c>
      <c r="C1017" s="132">
        <v>0.23523093447905499</v>
      </c>
      <c r="D1017" s="133">
        <v>0.23573735199138901</v>
      </c>
      <c r="E1017" s="131">
        <v>713</v>
      </c>
      <c r="F1017" s="132">
        <v>0.21328148369727801</v>
      </c>
      <c r="G1017" s="133">
        <v>0.21360095865787901</v>
      </c>
      <c r="H1017" s="131">
        <v>1589</v>
      </c>
      <c r="I1017" s="134">
        <v>0.22484788453374799</v>
      </c>
      <c r="J1017" s="132">
        <v>0.22526226254607301</v>
      </c>
    </row>
    <row r="1018" spans="1:10" s="125" customFormat="1">
      <c r="A1018" s="130" t="s">
        <v>1623</v>
      </c>
      <c r="B1018" s="131">
        <v>180</v>
      </c>
      <c r="C1018" s="132">
        <v>4.83351235230935E-2</v>
      </c>
      <c r="D1018" s="133">
        <v>4.8439181916038798E-2</v>
      </c>
      <c r="E1018" s="131">
        <v>369</v>
      </c>
      <c r="F1018" s="132">
        <v>0.110379898294945</v>
      </c>
      <c r="G1018" s="133">
        <v>0.110545236668664</v>
      </c>
      <c r="H1018" s="131">
        <v>549</v>
      </c>
      <c r="I1018" s="134">
        <v>7.7685014857789697E-2</v>
      </c>
      <c r="J1018" s="132">
        <v>7.7828182591437506E-2</v>
      </c>
    </row>
    <row r="1019" spans="1:10" s="125" customFormat="1">
      <c r="A1019" s="130" t="s">
        <v>1622</v>
      </c>
      <c r="B1019" s="131">
        <v>241</v>
      </c>
      <c r="C1019" s="132">
        <v>6.4715359828141805E-2</v>
      </c>
      <c r="D1019" s="133">
        <v>6.4854682454251897E-2</v>
      </c>
      <c r="E1019" s="131">
        <v>281</v>
      </c>
      <c r="F1019" s="132">
        <v>8.4056236912952401E-2</v>
      </c>
      <c r="G1019" s="133">
        <v>8.4182144997004202E-2</v>
      </c>
      <c r="H1019" s="131">
        <v>522</v>
      </c>
      <c r="I1019" s="134">
        <v>7.3864440356586999E-2</v>
      </c>
      <c r="J1019" s="132">
        <v>7.4000567054153699E-2</v>
      </c>
    </row>
    <row r="1020" spans="1:10" s="125" customFormat="1" ht="20.45">
      <c r="A1020" s="130" t="s">
        <v>1621</v>
      </c>
      <c r="B1020" s="131">
        <v>240</v>
      </c>
      <c r="C1020" s="132">
        <v>6.4446831364124602E-2</v>
      </c>
      <c r="D1020" s="133">
        <v>6.4585575888051694E-2</v>
      </c>
      <c r="E1020" s="131">
        <v>93</v>
      </c>
      <c r="F1020" s="132">
        <v>2.7819323960514501E-2</v>
      </c>
      <c r="G1020" s="133">
        <v>2.78609946075494E-2</v>
      </c>
      <c r="H1020" s="131">
        <v>333</v>
      </c>
      <c r="I1020" s="134">
        <v>4.7120418848167499E-2</v>
      </c>
      <c r="J1020" s="132">
        <v>4.7207258293167E-2</v>
      </c>
    </row>
    <row r="1021" spans="1:10" s="125" customFormat="1" ht="20.45">
      <c r="A1021" s="130" t="s">
        <v>1624</v>
      </c>
      <c r="B1021" s="131">
        <v>201</v>
      </c>
      <c r="C1021" s="132">
        <v>5.3974221267454402E-2</v>
      </c>
      <c r="D1021" s="133">
        <v>5.4090419806243302E-2</v>
      </c>
      <c r="E1021" s="131">
        <v>127</v>
      </c>
      <c r="F1021" s="132">
        <v>3.7989829494465999E-2</v>
      </c>
      <c r="G1021" s="133">
        <v>3.8046734571599801E-2</v>
      </c>
      <c r="H1021" s="131">
        <v>328</v>
      </c>
      <c r="I1021" s="134">
        <v>4.6412905051648502E-2</v>
      </c>
      <c r="J1021" s="132">
        <v>4.6498440601077398E-2</v>
      </c>
    </row>
    <row r="1022" spans="1:10" s="125" customFormat="1">
      <c r="A1022" s="130" t="s">
        <v>1626</v>
      </c>
      <c r="B1022" s="131">
        <v>48</v>
      </c>
      <c r="C1022" s="132">
        <v>1.2889366272824899E-2</v>
      </c>
      <c r="D1022" s="133">
        <v>1.29171151776103E-2</v>
      </c>
      <c r="E1022" s="131">
        <v>238</v>
      </c>
      <c r="F1022" s="132">
        <v>7.1193538737660794E-2</v>
      </c>
      <c r="G1022" s="133">
        <v>7.1300179748352302E-2</v>
      </c>
      <c r="H1022" s="131">
        <v>286</v>
      </c>
      <c r="I1022" s="134">
        <v>4.04697891608886E-2</v>
      </c>
      <c r="J1022" s="132">
        <v>4.0544371987524801E-2</v>
      </c>
    </row>
    <row r="1023" spans="1:10" s="125" customFormat="1">
      <c r="A1023" s="130" t="s">
        <v>1627</v>
      </c>
      <c r="B1023" s="131">
        <v>127</v>
      </c>
      <c r="C1023" s="132">
        <v>3.4103114930182601E-2</v>
      </c>
      <c r="D1023" s="133">
        <v>3.4176533907427302E-2</v>
      </c>
      <c r="E1023" s="131">
        <v>114</v>
      </c>
      <c r="F1023" s="132">
        <v>3.4101106790308103E-2</v>
      </c>
      <c r="G1023" s="133">
        <v>3.4152186938286401E-2</v>
      </c>
      <c r="H1023" s="131">
        <v>241</v>
      </c>
      <c r="I1023" s="134">
        <v>3.4102164992217299E-2</v>
      </c>
      <c r="J1023" s="132">
        <v>3.4165012758718499E-2</v>
      </c>
    </row>
    <row r="1024" spans="1:10" s="125" customFormat="1" ht="20.45">
      <c r="A1024" s="130" t="s">
        <v>1628</v>
      </c>
      <c r="B1024" s="131">
        <v>140</v>
      </c>
      <c r="C1024" s="132">
        <v>3.7593984962405999E-2</v>
      </c>
      <c r="D1024" s="133">
        <v>3.7674919268030099E-2</v>
      </c>
      <c r="E1024" s="131">
        <v>79</v>
      </c>
      <c r="F1024" s="132">
        <v>2.3631468740652101E-2</v>
      </c>
      <c r="G1024" s="133">
        <v>2.3666866387058099E-2</v>
      </c>
      <c r="H1024" s="131">
        <v>219</v>
      </c>
      <c r="I1024" s="134">
        <v>3.0989104287533601E-2</v>
      </c>
      <c r="J1024" s="132">
        <v>3.10462149135242E-2</v>
      </c>
    </row>
    <row r="1025" spans="1:10" s="125" customFormat="1">
      <c r="A1025" s="130" t="s">
        <v>1625</v>
      </c>
      <c r="B1025" s="131">
        <v>19</v>
      </c>
      <c r="C1025" s="132">
        <v>5.1020408163265302E-3</v>
      </c>
      <c r="D1025" s="133">
        <v>5.1130247578040902E-3</v>
      </c>
      <c r="E1025" s="131">
        <v>153</v>
      </c>
      <c r="F1025" s="132">
        <v>4.5767274902781901E-2</v>
      </c>
      <c r="G1025" s="133">
        <v>4.5835829838226497E-2</v>
      </c>
      <c r="H1025" s="131">
        <v>172</v>
      </c>
      <c r="I1025" s="134">
        <v>2.4338474600254699E-2</v>
      </c>
      <c r="J1025" s="132">
        <v>2.4383328607882102E-2</v>
      </c>
    </row>
    <row r="1026" spans="1:10" s="125" customFormat="1">
      <c r="A1026" s="130" t="s">
        <v>1629</v>
      </c>
      <c r="B1026" s="131">
        <v>89</v>
      </c>
      <c r="C1026" s="132">
        <v>2.3899033297529501E-2</v>
      </c>
      <c r="D1026" s="133">
        <v>2.39504843918192E-2</v>
      </c>
      <c r="E1026" s="131">
        <v>81</v>
      </c>
      <c r="F1026" s="132">
        <v>2.4229733772060998E-2</v>
      </c>
      <c r="G1026" s="133">
        <v>2.4266027561414001E-2</v>
      </c>
      <c r="H1026" s="131">
        <v>170</v>
      </c>
      <c r="I1026" s="134">
        <v>2.4055469081647098E-2</v>
      </c>
      <c r="J1026" s="132">
        <v>2.4099801531046201E-2</v>
      </c>
    </row>
    <row r="1027" spans="1:10" s="125" customFormat="1">
      <c r="A1027" s="130" t="s">
        <v>1631</v>
      </c>
      <c r="B1027" s="131">
        <v>95</v>
      </c>
      <c r="C1027" s="132">
        <v>2.5510204081632699E-2</v>
      </c>
      <c r="D1027" s="133">
        <v>2.55651237890205E-2</v>
      </c>
      <c r="E1027" s="131">
        <v>59</v>
      </c>
      <c r="F1027" s="132">
        <v>1.7648818426563E-2</v>
      </c>
      <c r="G1027" s="133">
        <v>1.7675254643499099E-2</v>
      </c>
      <c r="H1027" s="131">
        <v>154</v>
      </c>
      <c r="I1027" s="134">
        <v>2.1791424932786199E-2</v>
      </c>
      <c r="J1027" s="132">
        <v>2.18315849163595E-2</v>
      </c>
    </row>
    <row r="1028" spans="1:10" s="125" customFormat="1" ht="20.45">
      <c r="A1028" s="130" t="s">
        <v>1632</v>
      </c>
      <c r="B1028" s="131">
        <v>80</v>
      </c>
      <c r="C1028" s="132">
        <v>2.1482277121374901E-2</v>
      </c>
      <c r="D1028" s="133">
        <v>2.15285252960172E-2</v>
      </c>
      <c r="E1028" s="131">
        <v>69</v>
      </c>
      <c r="F1028" s="132">
        <v>2.0640143583607499E-2</v>
      </c>
      <c r="G1028" s="133">
        <v>2.0671060515278599E-2</v>
      </c>
      <c r="H1028" s="131">
        <v>149</v>
      </c>
      <c r="I1028" s="134">
        <v>2.1083911136267199E-2</v>
      </c>
      <c r="J1028" s="132">
        <v>2.1122767224269898E-2</v>
      </c>
    </row>
    <row r="1029" spans="1:10" s="125" customFormat="1" ht="20.45">
      <c r="A1029" s="130" t="s">
        <v>1630</v>
      </c>
      <c r="B1029" s="131">
        <v>115</v>
      </c>
      <c r="C1029" s="132">
        <v>3.08807733619764E-2</v>
      </c>
      <c r="D1029" s="133">
        <v>3.0947255113024801E-2</v>
      </c>
      <c r="E1029" s="131">
        <v>32</v>
      </c>
      <c r="F1029" s="132">
        <v>9.57224050254263E-3</v>
      </c>
      <c r="G1029" s="133">
        <v>9.5865787896944298E-3</v>
      </c>
      <c r="H1029" s="131">
        <v>147</v>
      </c>
      <c r="I1029" s="134">
        <v>2.0800905617659501E-2</v>
      </c>
      <c r="J1029" s="132">
        <v>2.0839240147434102E-2</v>
      </c>
    </row>
    <row r="1030" spans="1:10" s="125" customFormat="1">
      <c r="A1030" s="130" t="s">
        <v>1634</v>
      </c>
      <c r="B1030" s="131">
        <v>60</v>
      </c>
      <c r="C1030" s="132">
        <v>1.6111707841031199E-2</v>
      </c>
      <c r="D1030" s="133">
        <v>1.6146393972012899E-2</v>
      </c>
      <c r="E1030" s="131">
        <v>85</v>
      </c>
      <c r="F1030" s="132">
        <v>2.54262638348789E-2</v>
      </c>
      <c r="G1030" s="133">
        <v>2.5464349910125798E-2</v>
      </c>
      <c r="H1030" s="131">
        <v>145</v>
      </c>
      <c r="I1030" s="134">
        <v>2.0517900099051901E-2</v>
      </c>
      <c r="J1030" s="132">
        <v>2.0555713070598201E-2</v>
      </c>
    </row>
    <row r="1031" spans="1:10" s="125" customFormat="1">
      <c r="A1031" s="130" t="s">
        <v>1638</v>
      </c>
      <c r="B1031" s="131">
        <v>47</v>
      </c>
      <c r="C1031" s="132">
        <v>1.2620837808807701E-2</v>
      </c>
      <c r="D1031" s="133">
        <v>1.26480086114101E-2</v>
      </c>
      <c r="E1031" s="131">
        <v>75</v>
      </c>
      <c r="F1031" s="132">
        <v>2.2434938677834301E-2</v>
      </c>
      <c r="G1031" s="133">
        <v>2.2468544038346298E-2</v>
      </c>
      <c r="H1031" s="131">
        <v>122</v>
      </c>
      <c r="I1031" s="134">
        <v>1.7263336635064401E-2</v>
      </c>
      <c r="J1031" s="132">
        <v>1.7295151686986102E-2</v>
      </c>
    </row>
    <row r="1032" spans="1:10" s="125" customFormat="1" ht="20.45">
      <c r="A1032" s="130" t="s">
        <v>1636</v>
      </c>
      <c r="B1032" s="131">
        <v>51</v>
      </c>
      <c r="C1032" s="132">
        <v>1.36949516648765E-2</v>
      </c>
      <c r="D1032" s="133">
        <v>1.3724434876211E-2</v>
      </c>
      <c r="E1032" s="131">
        <v>62</v>
      </c>
      <c r="F1032" s="132">
        <v>1.8546215973676301E-2</v>
      </c>
      <c r="G1032" s="133">
        <v>1.8573996405032999E-2</v>
      </c>
      <c r="H1032" s="131">
        <v>113</v>
      </c>
      <c r="I1032" s="134">
        <v>1.5989811801330099E-2</v>
      </c>
      <c r="J1032" s="132">
        <v>1.6019279841224799E-2</v>
      </c>
    </row>
    <row r="1033" spans="1:10" s="125" customFormat="1" ht="20.45">
      <c r="A1033" s="130" t="s">
        <v>1633</v>
      </c>
      <c r="B1033" s="131">
        <v>77</v>
      </c>
      <c r="C1033" s="132">
        <v>2.06766917293233E-2</v>
      </c>
      <c r="D1033" s="133">
        <v>2.0721205597416598E-2</v>
      </c>
      <c r="E1033" s="131">
        <v>18</v>
      </c>
      <c r="F1033" s="132">
        <v>5.3843852826802301E-3</v>
      </c>
      <c r="G1033" s="133">
        <v>5.3924505692031204E-3</v>
      </c>
      <c r="H1033" s="131">
        <v>95</v>
      </c>
      <c r="I1033" s="134">
        <v>1.3442762133861599E-2</v>
      </c>
      <c r="J1033" s="132">
        <v>1.34675361497023E-2</v>
      </c>
    </row>
    <row r="1034" spans="1:10" s="125" customFormat="1">
      <c r="A1034" s="130" t="s">
        <v>1642</v>
      </c>
      <c r="B1034" s="131">
        <v>46</v>
      </c>
      <c r="C1034" s="132">
        <v>1.2352309344790501E-2</v>
      </c>
      <c r="D1034" s="133">
        <v>1.2378902045209901E-2</v>
      </c>
      <c r="E1034" s="131">
        <v>22</v>
      </c>
      <c r="F1034" s="132">
        <v>6.5809153454980604E-3</v>
      </c>
      <c r="G1034" s="133">
        <v>6.5907729179149202E-3</v>
      </c>
      <c r="H1034" s="131">
        <v>68</v>
      </c>
      <c r="I1034" s="134">
        <v>9.6221876326588393E-3</v>
      </c>
      <c r="J1034" s="132">
        <v>9.6399206124184907E-3</v>
      </c>
    </row>
    <row r="1035" spans="1:10" s="125" customFormat="1" ht="20.45">
      <c r="A1035" s="130" t="s">
        <v>1641</v>
      </c>
      <c r="B1035" s="131">
        <v>54</v>
      </c>
      <c r="C1035" s="132">
        <v>1.4500537056928E-2</v>
      </c>
      <c r="D1035" s="133">
        <v>1.45317545748116E-2</v>
      </c>
      <c r="E1035" s="131">
        <v>13</v>
      </c>
      <c r="F1035" s="132">
        <v>3.8887227041579401E-3</v>
      </c>
      <c r="G1035" s="133">
        <v>3.89454763331336E-3</v>
      </c>
      <c r="H1035" s="131">
        <v>67</v>
      </c>
      <c r="I1035" s="134">
        <v>9.4806848733550303E-3</v>
      </c>
      <c r="J1035" s="132">
        <v>9.4981570740005697E-3</v>
      </c>
    </row>
    <row r="1036" spans="1:10" s="125" customFormat="1" ht="20.45">
      <c r="A1036" s="130" t="s">
        <v>1640</v>
      </c>
      <c r="B1036" s="131">
        <v>60</v>
      </c>
      <c r="C1036" s="132">
        <v>1.6111707841031199E-2</v>
      </c>
      <c r="D1036" s="133">
        <v>1.6146393972012899E-2</v>
      </c>
      <c r="E1036" s="131">
        <v>7</v>
      </c>
      <c r="F1036" s="132">
        <v>2.0939276099311999E-3</v>
      </c>
      <c r="G1036" s="133">
        <v>2.0970641102456599E-3</v>
      </c>
      <c r="H1036" s="131">
        <v>67</v>
      </c>
      <c r="I1036" s="134">
        <v>9.4806848733550303E-3</v>
      </c>
      <c r="J1036" s="132">
        <v>9.4981570740005697E-3</v>
      </c>
    </row>
    <row r="1037" spans="1:10" s="125" customFormat="1">
      <c r="A1037" s="130" t="s">
        <v>1658</v>
      </c>
      <c r="B1037" s="131">
        <v>31</v>
      </c>
      <c r="C1037" s="132">
        <v>8.3243823845327598E-3</v>
      </c>
      <c r="D1037" s="133">
        <v>8.3423035522066698E-3</v>
      </c>
      <c r="E1037" s="131">
        <v>23</v>
      </c>
      <c r="F1037" s="132">
        <v>6.8800478612025097E-3</v>
      </c>
      <c r="G1037" s="133">
        <v>6.8903535050928704E-3</v>
      </c>
      <c r="H1037" s="131">
        <v>54</v>
      </c>
      <c r="I1037" s="134">
        <v>7.6411490024055496E-3</v>
      </c>
      <c r="J1037" s="132">
        <v>7.6552310745676196E-3</v>
      </c>
    </row>
    <row r="1038" spans="1:10" s="125" customFormat="1">
      <c r="A1038" s="130" t="s">
        <v>1635</v>
      </c>
      <c r="B1038" s="131">
        <v>40</v>
      </c>
      <c r="C1038" s="132">
        <v>1.07411385606874E-2</v>
      </c>
      <c r="D1038" s="133">
        <v>1.07642626480086E-2</v>
      </c>
      <c r="E1038" s="131">
        <v>5</v>
      </c>
      <c r="F1038" s="132">
        <v>1.49566257852229E-3</v>
      </c>
      <c r="G1038" s="133">
        <v>1.49790293588975E-3</v>
      </c>
      <c r="H1038" s="131">
        <v>45</v>
      </c>
      <c r="I1038" s="134">
        <v>6.3676241686712902E-3</v>
      </c>
      <c r="J1038" s="132">
        <v>6.37935922880635E-3</v>
      </c>
    </row>
    <row r="1039" spans="1:10" s="125" customFormat="1">
      <c r="A1039" s="130" t="s">
        <v>1643</v>
      </c>
      <c r="B1039" s="131">
        <v>26</v>
      </c>
      <c r="C1039" s="132">
        <v>6.98174006444683E-3</v>
      </c>
      <c r="D1039" s="133">
        <v>6.9967707212055998E-3</v>
      </c>
      <c r="E1039" s="131">
        <v>18</v>
      </c>
      <c r="F1039" s="132">
        <v>5.3843852826802301E-3</v>
      </c>
      <c r="G1039" s="133">
        <v>5.3924505692031204E-3</v>
      </c>
      <c r="H1039" s="131">
        <v>44</v>
      </c>
      <c r="I1039" s="134">
        <v>6.2261214093674803E-3</v>
      </c>
      <c r="J1039" s="132">
        <v>6.2375956903884299E-3</v>
      </c>
    </row>
    <row r="1040" spans="1:10" s="125" customFormat="1" ht="20.45">
      <c r="A1040" s="130" t="s">
        <v>1646</v>
      </c>
      <c r="B1040" s="131">
        <v>35</v>
      </c>
      <c r="C1040" s="132">
        <v>9.3984962406014998E-3</v>
      </c>
      <c r="D1040" s="133">
        <v>9.4187298170075404E-3</v>
      </c>
      <c r="E1040" s="131">
        <v>7</v>
      </c>
      <c r="F1040" s="132">
        <v>2.0939276099311999E-3</v>
      </c>
      <c r="G1040" s="133">
        <v>2.0970641102456599E-3</v>
      </c>
      <c r="H1040" s="131">
        <v>42</v>
      </c>
      <c r="I1040" s="134">
        <v>5.9431158907598701E-3</v>
      </c>
      <c r="J1040" s="132">
        <v>5.9540686135525897E-3</v>
      </c>
    </row>
    <row r="1041" spans="1:10" s="125" customFormat="1">
      <c r="A1041" s="130" t="s">
        <v>1644</v>
      </c>
      <c r="B1041" s="131">
        <v>18</v>
      </c>
      <c r="C1041" s="132">
        <v>4.83351235230935E-3</v>
      </c>
      <c r="D1041" s="133">
        <v>4.8439181916038803E-3</v>
      </c>
      <c r="E1041" s="131">
        <v>24</v>
      </c>
      <c r="F1041" s="132">
        <v>7.1791803769069703E-3</v>
      </c>
      <c r="G1041" s="133">
        <v>7.1899340922708197E-3</v>
      </c>
      <c r="H1041" s="131">
        <v>42</v>
      </c>
      <c r="I1041" s="134">
        <v>5.9431158907598701E-3</v>
      </c>
      <c r="J1041" s="132">
        <v>5.9540686135525897E-3</v>
      </c>
    </row>
    <row r="1042" spans="1:10" s="125" customFormat="1" ht="20.45">
      <c r="A1042" s="130" t="s">
        <v>1648</v>
      </c>
      <c r="B1042" s="131">
        <v>25</v>
      </c>
      <c r="C1042" s="132">
        <v>6.7132116004296498E-3</v>
      </c>
      <c r="D1042" s="133">
        <v>6.7276641550053796E-3</v>
      </c>
      <c r="E1042" s="131">
        <v>15</v>
      </c>
      <c r="F1042" s="132">
        <v>4.4869877355668596E-3</v>
      </c>
      <c r="G1042" s="133">
        <v>4.4937088076692604E-3</v>
      </c>
      <c r="H1042" s="131">
        <v>40</v>
      </c>
      <c r="I1042" s="134">
        <v>5.6601103721522598E-3</v>
      </c>
      <c r="J1042" s="132">
        <v>5.6705415367167599E-3</v>
      </c>
    </row>
    <row r="1043" spans="1:10" s="125" customFormat="1" ht="20.45">
      <c r="A1043" s="130" t="s">
        <v>1654</v>
      </c>
      <c r="B1043" s="131">
        <v>22</v>
      </c>
      <c r="C1043" s="132">
        <v>5.90762620837809E-3</v>
      </c>
      <c r="D1043" s="133">
        <v>5.9203444564047396E-3</v>
      </c>
      <c r="E1043" s="131">
        <v>17</v>
      </c>
      <c r="F1043" s="132">
        <v>5.0852527669757704E-3</v>
      </c>
      <c r="G1043" s="133">
        <v>5.0928699820251703E-3</v>
      </c>
      <c r="H1043" s="131">
        <v>39</v>
      </c>
      <c r="I1043" s="134">
        <v>5.51860761284845E-3</v>
      </c>
      <c r="J1043" s="132">
        <v>5.5287779982988398E-3</v>
      </c>
    </row>
    <row r="1044" spans="1:10" s="125" customFormat="1" ht="20.45">
      <c r="A1044" s="130" t="s">
        <v>1653</v>
      </c>
      <c r="B1044" s="131">
        <v>35</v>
      </c>
      <c r="C1044" s="132">
        <v>9.3984962406014998E-3</v>
      </c>
      <c r="D1044" s="133">
        <v>9.4187298170075404E-3</v>
      </c>
      <c r="E1044" s="131">
        <v>3</v>
      </c>
      <c r="F1044" s="132">
        <v>8.9739754711337097E-4</v>
      </c>
      <c r="G1044" s="133">
        <v>8.9874176153385301E-4</v>
      </c>
      <c r="H1044" s="131">
        <v>38</v>
      </c>
      <c r="I1044" s="134">
        <v>5.3771048535446401E-3</v>
      </c>
      <c r="J1044" s="132">
        <v>5.3870144598809197E-3</v>
      </c>
    </row>
    <row r="1045" spans="1:10" s="125" customFormat="1">
      <c r="A1045" s="130" t="s">
        <v>1645</v>
      </c>
      <c r="B1045" s="131">
        <v>31</v>
      </c>
      <c r="C1045" s="132">
        <v>8.3243823845327598E-3</v>
      </c>
      <c r="D1045" s="133">
        <v>8.3423035522066698E-3</v>
      </c>
      <c r="E1045" s="131">
        <v>7</v>
      </c>
      <c r="F1045" s="132">
        <v>2.0939276099311999E-3</v>
      </c>
      <c r="G1045" s="133">
        <v>2.0970641102456599E-3</v>
      </c>
      <c r="H1045" s="131">
        <v>38</v>
      </c>
      <c r="I1045" s="134">
        <v>5.3771048535446401E-3</v>
      </c>
      <c r="J1045" s="132">
        <v>5.3870144598809197E-3</v>
      </c>
    </row>
    <row r="1046" spans="1:10" s="125" customFormat="1">
      <c r="A1046" s="130" t="s">
        <v>1637</v>
      </c>
      <c r="B1046" s="131">
        <v>1</v>
      </c>
      <c r="C1046" s="132">
        <v>2.6852846401718598E-4</v>
      </c>
      <c r="D1046" s="133">
        <v>2.6910656620021499E-4</v>
      </c>
      <c r="E1046" s="131">
        <v>35</v>
      </c>
      <c r="F1046" s="132">
        <v>1.0469638049656E-2</v>
      </c>
      <c r="G1046" s="133">
        <v>1.04853205512283E-2</v>
      </c>
      <c r="H1046" s="131">
        <v>36</v>
      </c>
      <c r="I1046" s="134">
        <v>5.0940993349370299E-3</v>
      </c>
      <c r="J1046" s="132">
        <v>5.1034873830450803E-3</v>
      </c>
    </row>
    <row r="1047" spans="1:10" s="125" customFormat="1">
      <c r="A1047" s="130" t="s">
        <v>1639</v>
      </c>
      <c r="B1047" s="131">
        <v>4</v>
      </c>
      <c r="C1047" s="132">
        <v>1.07411385606874E-3</v>
      </c>
      <c r="D1047" s="133">
        <v>1.07642626480086E-3</v>
      </c>
      <c r="E1047" s="131">
        <v>28</v>
      </c>
      <c r="F1047" s="132">
        <v>8.3757104397247997E-3</v>
      </c>
      <c r="G1047" s="133">
        <v>8.3882564409826204E-3</v>
      </c>
      <c r="H1047" s="131">
        <v>32</v>
      </c>
      <c r="I1047" s="134">
        <v>4.5280882977218103E-3</v>
      </c>
      <c r="J1047" s="132">
        <v>4.5364332293734103E-3</v>
      </c>
    </row>
    <row r="1048" spans="1:10" s="125" customFormat="1">
      <c r="A1048" s="130" t="s">
        <v>1669</v>
      </c>
      <c r="B1048" s="131">
        <v>22</v>
      </c>
      <c r="C1048" s="132">
        <v>5.90762620837809E-3</v>
      </c>
      <c r="D1048" s="133">
        <v>5.9203444564047396E-3</v>
      </c>
      <c r="E1048" s="131">
        <v>9</v>
      </c>
      <c r="F1048" s="132">
        <v>2.6921926413401099E-3</v>
      </c>
      <c r="G1048" s="133">
        <v>2.6962252846015602E-3</v>
      </c>
      <c r="H1048" s="131">
        <v>31</v>
      </c>
      <c r="I1048" s="134">
        <v>4.3865855384180004E-3</v>
      </c>
      <c r="J1048" s="132">
        <v>4.3946696909554902E-3</v>
      </c>
    </row>
    <row r="1049" spans="1:10" s="125" customFormat="1" ht="20.45">
      <c r="A1049" s="130" t="s">
        <v>1647</v>
      </c>
      <c r="B1049" s="131">
        <v>24</v>
      </c>
      <c r="C1049" s="132">
        <v>6.44468313641246E-3</v>
      </c>
      <c r="D1049" s="133">
        <v>6.4585575888051697E-3</v>
      </c>
      <c r="E1049" s="131">
        <v>6</v>
      </c>
      <c r="F1049" s="132">
        <v>1.79479509422674E-3</v>
      </c>
      <c r="G1049" s="133">
        <v>1.7974835230677099E-3</v>
      </c>
      <c r="H1049" s="131">
        <v>30</v>
      </c>
      <c r="I1049" s="134">
        <v>4.2450827791141897E-3</v>
      </c>
      <c r="J1049" s="132">
        <v>4.2529061525375701E-3</v>
      </c>
    </row>
    <row r="1050" spans="1:10" s="125" customFormat="1" ht="20.45">
      <c r="A1050" s="130" t="s">
        <v>1651</v>
      </c>
      <c r="B1050" s="131">
        <v>21</v>
      </c>
      <c r="C1050" s="132">
        <v>5.6390977443609002E-3</v>
      </c>
      <c r="D1050" s="133">
        <v>5.6512378902045203E-3</v>
      </c>
      <c r="E1050" s="131">
        <v>5</v>
      </c>
      <c r="F1050" s="132">
        <v>1.49566257852229E-3</v>
      </c>
      <c r="G1050" s="133">
        <v>1.49790293588975E-3</v>
      </c>
      <c r="H1050" s="131">
        <v>26</v>
      </c>
      <c r="I1050" s="134">
        <v>3.6790717418989701E-3</v>
      </c>
      <c r="J1050" s="132">
        <v>3.6858519988658901E-3</v>
      </c>
    </row>
    <row r="1051" spans="1:10" s="125" customFormat="1">
      <c r="A1051" s="130" t="s">
        <v>1663</v>
      </c>
      <c r="B1051" s="131">
        <v>20</v>
      </c>
      <c r="C1051" s="132">
        <v>5.37056928034372E-3</v>
      </c>
      <c r="D1051" s="133">
        <v>5.3821313240043104E-3</v>
      </c>
      <c r="E1051" s="131">
        <v>6</v>
      </c>
      <c r="F1051" s="132">
        <v>1.79479509422674E-3</v>
      </c>
      <c r="G1051" s="133">
        <v>1.7974835230677099E-3</v>
      </c>
      <c r="H1051" s="131">
        <v>26</v>
      </c>
      <c r="I1051" s="134">
        <v>3.6790717418989701E-3</v>
      </c>
      <c r="J1051" s="132">
        <v>3.6858519988658901E-3</v>
      </c>
    </row>
    <row r="1052" spans="1:10" s="125" customFormat="1" ht="20.45">
      <c r="A1052" s="130" t="s">
        <v>1657</v>
      </c>
      <c r="B1052" s="131">
        <v>18</v>
      </c>
      <c r="C1052" s="132">
        <v>4.83351235230935E-3</v>
      </c>
      <c r="D1052" s="133">
        <v>4.8439181916038803E-3</v>
      </c>
      <c r="E1052" s="131">
        <v>6</v>
      </c>
      <c r="F1052" s="132">
        <v>1.79479509422674E-3</v>
      </c>
      <c r="G1052" s="133">
        <v>1.7974835230677099E-3</v>
      </c>
      <c r="H1052" s="131">
        <v>24</v>
      </c>
      <c r="I1052" s="134">
        <v>3.3960662232913499E-3</v>
      </c>
      <c r="J1052" s="132">
        <v>3.4023249220300499E-3</v>
      </c>
    </row>
    <row r="1053" spans="1:10" s="125" customFormat="1">
      <c r="A1053" s="130" t="s">
        <v>1649</v>
      </c>
      <c r="B1053" s="131">
        <v>18</v>
      </c>
      <c r="C1053" s="132">
        <v>4.83351235230935E-3</v>
      </c>
      <c r="D1053" s="133">
        <v>4.8439181916038803E-3</v>
      </c>
      <c r="E1053" s="131">
        <v>5</v>
      </c>
      <c r="F1053" s="132">
        <v>1.49566257852229E-3</v>
      </c>
      <c r="G1053" s="133">
        <v>1.49790293588975E-3</v>
      </c>
      <c r="H1053" s="131">
        <v>23</v>
      </c>
      <c r="I1053" s="134">
        <v>3.25456346398755E-3</v>
      </c>
      <c r="J1053" s="132">
        <v>3.2605613836121398E-3</v>
      </c>
    </row>
    <row r="1054" spans="1:10" s="125" customFormat="1">
      <c r="A1054" s="130" t="s">
        <v>1671</v>
      </c>
      <c r="B1054" s="131">
        <v>5</v>
      </c>
      <c r="C1054" s="132">
        <v>1.34264232008593E-3</v>
      </c>
      <c r="D1054" s="133">
        <v>1.34553283100108E-3</v>
      </c>
      <c r="E1054" s="131">
        <v>18</v>
      </c>
      <c r="F1054" s="132">
        <v>5.3843852826802301E-3</v>
      </c>
      <c r="G1054" s="133">
        <v>5.3924505692031204E-3</v>
      </c>
      <c r="H1054" s="131">
        <v>23</v>
      </c>
      <c r="I1054" s="134">
        <v>3.25456346398755E-3</v>
      </c>
      <c r="J1054" s="132">
        <v>3.2605613836121398E-3</v>
      </c>
    </row>
    <row r="1055" spans="1:10" s="125" customFormat="1">
      <c r="A1055" s="130" t="s">
        <v>1660</v>
      </c>
      <c r="B1055" s="131">
        <v>18</v>
      </c>
      <c r="C1055" s="132">
        <v>4.83351235230935E-3</v>
      </c>
      <c r="D1055" s="133">
        <v>4.8439181916038803E-3</v>
      </c>
      <c r="E1055" s="131">
        <v>4</v>
      </c>
      <c r="F1055" s="132">
        <v>1.1965300628178301E-3</v>
      </c>
      <c r="G1055" s="133">
        <v>1.1983223487118E-3</v>
      </c>
      <c r="H1055" s="131">
        <v>22</v>
      </c>
      <c r="I1055" s="134">
        <v>3.1130607046837401E-3</v>
      </c>
      <c r="J1055" s="132">
        <v>3.1187978451942201E-3</v>
      </c>
    </row>
    <row r="1056" spans="1:10" s="125" customFormat="1">
      <c r="A1056" s="130" t="s">
        <v>1684</v>
      </c>
      <c r="B1056" s="131">
        <v>9</v>
      </c>
      <c r="C1056" s="132">
        <v>2.4167561761546702E-3</v>
      </c>
      <c r="D1056" s="133">
        <v>2.4219590958019402E-3</v>
      </c>
      <c r="E1056" s="131">
        <v>12</v>
      </c>
      <c r="F1056" s="132">
        <v>3.58959018845348E-3</v>
      </c>
      <c r="G1056" s="133">
        <v>3.5949670461354099E-3</v>
      </c>
      <c r="H1056" s="131">
        <v>21</v>
      </c>
      <c r="I1056" s="134">
        <v>2.9715579453799398E-3</v>
      </c>
      <c r="J1056" s="132">
        <v>2.9770343067763E-3</v>
      </c>
    </row>
    <row r="1057" spans="1:10" s="125" customFormat="1">
      <c r="A1057" s="130" t="s">
        <v>1672</v>
      </c>
      <c r="B1057" s="131">
        <v>10</v>
      </c>
      <c r="C1057" s="132">
        <v>2.68528464017186E-3</v>
      </c>
      <c r="D1057" s="133">
        <v>2.69106566200215E-3</v>
      </c>
      <c r="E1057" s="131">
        <v>9</v>
      </c>
      <c r="F1057" s="132">
        <v>2.6921926413401099E-3</v>
      </c>
      <c r="G1057" s="133">
        <v>2.6962252846015602E-3</v>
      </c>
      <c r="H1057" s="131">
        <v>19</v>
      </c>
      <c r="I1057" s="134">
        <v>2.68855242677232E-3</v>
      </c>
      <c r="J1057" s="132">
        <v>2.6935072299404598E-3</v>
      </c>
    </row>
    <row r="1058" spans="1:10" s="125" customFormat="1">
      <c r="A1058" s="130" t="s">
        <v>1656</v>
      </c>
      <c r="B1058" s="131">
        <v>9</v>
      </c>
      <c r="C1058" s="132">
        <v>2.4167561761546702E-3</v>
      </c>
      <c r="D1058" s="133">
        <v>2.4219590958019402E-3</v>
      </c>
      <c r="E1058" s="131">
        <v>10</v>
      </c>
      <c r="F1058" s="132">
        <v>2.99132515704457E-3</v>
      </c>
      <c r="G1058" s="133">
        <v>2.9958058717795099E-3</v>
      </c>
      <c r="H1058" s="131">
        <v>19</v>
      </c>
      <c r="I1058" s="134">
        <v>2.68855242677232E-3</v>
      </c>
      <c r="J1058" s="132">
        <v>2.6935072299404598E-3</v>
      </c>
    </row>
    <row r="1059" spans="1:10" s="125" customFormat="1" ht="20.45">
      <c r="A1059" s="130" t="s">
        <v>1667</v>
      </c>
      <c r="B1059" s="131">
        <v>12</v>
      </c>
      <c r="C1059" s="132">
        <v>3.22234156820623E-3</v>
      </c>
      <c r="D1059" s="133">
        <v>3.2292787944025801E-3</v>
      </c>
      <c r="E1059" s="131">
        <v>7</v>
      </c>
      <c r="F1059" s="132">
        <v>2.0939276099311999E-3</v>
      </c>
      <c r="G1059" s="133">
        <v>2.0970641102456599E-3</v>
      </c>
      <c r="H1059" s="131">
        <v>19</v>
      </c>
      <c r="I1059" s="134">
        <v>2.68855242677232E-3</v>
      </c>
      <c r="J1059" s="132">
        <v>2.6935072299404598E-3</v>
      </c>
    </row>
    <row r="1060" spans="1:10" s="125" customFormat="1">
      <c r="A1060" s="130" t="s">
        <v>1761</v>
      </c>
      <c r="B1060" s="131">
        <v>7</v>
      </c>
      <c r="C1060" s="132">
        <v>1.8796992481203E-3</v>
      </c>
      <c r="D1060" s="133">
        <v>1.8837459634015101E-3</v>
      </c>
      <c r="E1060" s="131">
        <v>11</v>
      </c>
      <c r="F1060" s="132">
        <v>3.2904576727490302E-3</v>
      </c>
      <c r="G1060" s="133">
        <v>3.2953864589574601E-3</v>
      </c>
      <c r="H1060" s="131">
        <v>18</v>
      </c>
      <c r="I1060" s="134">
        <v>2.5470496674685201E-3</v>
      </c>
      <c r="J1060" s="132">
        <v>2.5517436915225402E-3</v>
      </c>
    </row>
    <row r="1061" spans="1:10" s="125" customFormat="1" ht="20.45">
      <c r="A1061" s="130" t="s">
        <v>1695</v>
      </c>
      <c r="B1061" s="131">
        <v>11</v>
      </c>
      <c r="C1061" s="132">
        <v>2.9538131041890398E-3</v>
      </c>
      <c r="D1061" s="133">
        <v>2.9601722282023698E-3</v>
      </c>
      <c r="E1061" s="131">
        <v>6</v>
      </c>
      <c r="F1061" s="132">
        <v>1.79479509422674E-3</v>
      </c>
      <c r="G1061" s="133">
        <v>1.7974835230677099E-3</v>
      </c>
      <c r="H1061" s="131">
        <v>17</v>
      </c>
      <c r="I1061" s="134">
        <v>2.4055469081647098E-3</v>
      </c>
      <c r="J1061" s="132">
        <v>2.4099801531046201E-3</v>
      </c>
    </row>
    <row r="1062" spans="1:10" s="125" customFormat="1">
      <c r="A1062" s="130" t="s">
        <v>1746</v>
      </c>
      <c r="B1062" s="131">
        <v>4</v>
      </c>
      <c r="C1062" s="132">
        <v>1.07411385606874E-3</v>
      </c>
      <c r="D1062" s="133">
        <v>1.07642626480086E-3</v>
      </c>
      <c r="E1062" s="131">
        <v>12</v>
      </c>
      <c r="F1062" s="132">
        <v>3.58959018845348E-3</v>
      </c>
      <c r="G1062" s="133">
        <v>3.5949670461354099E-3</v>
      </c>
      <c r="H1062" s="131">
        <v>16</v>
      </c>
      <c r="I1062" s="134">
        <v>2.2640441488608999E-3</v>
      </c>
      <c r="J1062" s="132">
        <v>2.2682166146867E-3</v>
      </c>
    </row>
    <row r="1063" spans="1:10" s="125" customFormat="1" ht="20.45">
      <c r="A1063" s="130" t="s">
        <v>1655</v>
      </c>
      <c r="B1063" s="131">
        <v>6</v>
      </c>
      <c r="C1063" s="132">
        <v>1.61117078410312E-3</v>
      </c>
      <c r="D1063" s="133">
        <v>1.61463939720129E-3</v>
      </c>
      <c r="E1063" s="131">
        <v>10</v>
      </c>
      <c r="F1063" s="132">
        <v>2.99132515704457E-3</v>
      </c>
      <c r="G1063" s="133">
        <v>2.9958058717795099E-3</v>
      </c>
      <c r="H1063" s="131">
        <v>16</v>
      </c>
      <c r="I1063" s="134">
        <v>2.2640441488608999E-3</v>
      </c>
      <c r="J1063" s="132">
        <v>2.2682166146867E-3</v>
      </c>
    </row>
    <row r="1064" spans="1:10" s="125" customFormat="1">
      <c r="A1064" s="130" t="s">
        <v>1675</v>
      </c>
      <c r="B1064" s="131">
        <v>2</v>
      </c>
      <c r="C1064" s="132">
        <v>5.3705692803437195E-4</v>
      </c>
      <c r="D1064" s="133">
        <v>5.3821313240043096E-4</v>
      </c>
      <c r="E1064" s="131">
        <v>14</v>
      </c>
      <c r="F1064" s="132">
        <v>4.1878552198623999E-3</v>
      </c>
      <c r="G1064" s="133">
        <v>4.1941282204913102E-3</v>
      </c>
      <c r="H1064" s="131">
        <v>16</v>
      </c>
      <c r="I1064" s="134">
        <v>2.2640441488608999E-3</v>
      </c>
      <c r="J1064" s="132">
        <v>2.2682166146867E-3</v>
      </c>
    </row>
    <row r="1065" spans="1:10" s="125" customFormat="1" ht="20.45">
      <c r="A1065" s="130" t="s">
        <v>1674</v>
      </c>
      <c r="B1065" s="131">
        <v>10</v>
      </c>
      <c r="C1065" s="132">
        <v>2.68528464017186E-3</v>
      </c>
      <c r="D1065" s="133">
        <v>2.69106566200215E-3</v>
      </c>
      <c r="E1065" s="131">
        <v>5</v>
      </c>
      <c r="F1065" s="132">
        <v>1.49566257852229E-3</v>
      </c>
      <c r="G1065" s="133">
        <v>1.49790293588975E-3</v>
      </c>
      <c r="H1065" s="131">
        <v>15</v>
      </c>
      <c r="I1065" s="134">
        <v>2.1225413895571E-3</v>
      </c>
      <c r="J1065" s="132">
        <v>2.1264530762687799E-3</v>
      </c>
    </row>
    <row r="1066" spans="1:10" s="125" customFormat="1" ht="20.45">
      <c r="A1066" s="130" t="s">
        <v>1650</v>
      </c>
      <c r="B1066" s="131">
        <v>15</v>
      </c>
      <c r="C1066" s="132">
        <v>4.0279269602577902E-3</v>
      </c>
      <c r="D1066" s="133">
        <v>4.03659849300323E-3</v>
      </c>
      <c r="E1066" s="192">
        <v>0</v>
      </c>
      <c r="F1066" s="194">
        <v>0</v>
      </c>
      <c r="G1066" s="193">
        <v>0</v>
      </c>
      <c r="H1066" s="131">
        <v>15</v>
      </c>
      <c r="I1066" s="134">
        <v>2.1225413895571E-3</v>
      </c>
      <c r="J1066" s="132">
        <v>2.1264530762687799E-3</v>
      </c>
    </row>
    <row r="1067" spans="1:10" s="125" customFormat="1">
      <c r="A1067" s="130" t="s">
        <v>1687</v>
      </c>
      <c r="B1067" s="131">
        <v>12</v>
      </c>
      <c r="C1067" s="132">
        <v>3.22234156820623E-3</v>
      </c>
      <c r="D1067" s="133">
        <v>3.2292787944025801E-3</v>
      </c>
      <c r="E1067" s="131">
        <v>3</v>
      </c>
      <c r="F1067" s="132">
        <v>8.9739754711337097E-4</v>
      </c>
      <c r="G1067" s="133">
        <v>8.9874176153385301E-4</v>
      </c>
      <c r="H1067" s="131">
        <v>15</v>
      </c>
      <c r="I1067" s="134">
        <v>2.1225413895571E-3</v>
      </c>
      <c r="J1067" s="132">
        <v>2.1264530762687799E-3</v>
      </c>
    </row>
    <row r="1068" spans="1:10" s="125" customFormat="1">
      <c r="A1068" s="130" t="s">
        <v>1666</v>
      </c>
      <c r="B1068" s="131">
        <v>6</v>
      </c>
      <c r="C1068" s="132">
        <v>1.61117078410312E-3</v>
      </c>
      <c r="D1068" s="133">
        <v>1.61463939720129E-3</v>
      </c>
      <c r="E1068" s="131">
        <v>9</v>
      </c>
      <c r="F1068" s="132">
        <v>2.6921926413401099E-3</v>
      </c>
      <c r="G1068" s="133">
        <v>2.6962252846015602E-3</v>
      </c>
      <c r="H1068" s="131">
        <v>15</v>
      </c>
      <c r="I1068" s="134">
        <v>2.1225413895571E-3</v>
      </c>
      <c r="J1068" s="132">
        <v>2.1264530762687799E-3</v>
      </c>
    </row>
    <row r="1069" spans="1:10" s="125" customFormat="1">
      <c r="A1069" s="130" t="s">
        <v>1718</v>
      </c>
      <c r="B1069" s="131">
        <v>4</v>
      </c>
      <c r="C1069" s="132">
        <v>1.07411385606874E-3</v>
      </c>
      <c r="D1069" s="133">
        <v>1.07642626480086E-3</v>
      </c>
      <c r="E1069" s="131">
        <v>11</v>
      </c>
      <c r="F1069" s="132">
        <v>3.2904576727490302E-3</v>
      </c>
      <c r="G1069" s="133">
        <v>3.2953864589574601E-3</v>
      </c>
      <c r="H1069" s="131">
        <v>15</v>
      </c>
      <c r="I1069" s="134">
        <v>2.1225413895571E-3</v>
      </c>
      <c r="J1069" s="132">
        <v>2.1264530762687799E-3</v>
      </c>
    </row>
    <row r="1070" spans="1:10" s="125" customFormat="1" ht="20.45">
      <c r="A1070" s="130" t="s">
        <v>1676</v>
      </c>
      <c r="B1070" s="131">
        <v>12</v>
      </c>
      <c r="C1070" s="132">
        <v>3.22234156820623E-3</v>
      </c>
      <c r="D1070" s="133">
        <v>3.2292787944025801E-3</v>
      </c>
      <c r="E1070" s="131">
        <v>3</v>
      </c>
      <c r="F1070" s="132">
        <v>8.9739754711337097E-4</v>
      </c>
      <c r="G1070" s="133">
        <v>8.9874176153385301E-4</v>
      </c>
      <c r="H1070" s="131">
        <v>15</v>
      </c>
      <c r="I1070" s="134">
        <v>2.1225413895571E-3</v>
      </c>
      <c r="J1070" s="132">
        <v>2.1264530762687799E-3</v>
      </c>
    </row>
    <row r="1071" spans="1:10" s="125" customFormat="1" ht="20.45">
      <c r="A1071" s="130" t="s">
        <v>1664</v>
      </c>
      <c r="B1071" s="131">
        <v>12</v>
      </c>
      <c r="C1071" s="132">
        <v>3.22234156820623E-3</v>
      </c>
      <c r="D1071" s="133">
        <v>3.2292787944025801E-3</v>
      </c>
      <c r="E1071" s="131">
        <v>2</v>
      </c>
      <c r="F1071" s="132">
        <v>5.9826503140891405E-4</v>
      </c>
      <c r="G1071" s="133">
        <v>5.9916117435590197E-4</v>
      </c>
      <c r="H1071" s="131">
        <v>14</v>
      </c>
      <c r="I1071" s="134">
        <v>1.9810386302532902E-3</v>
      </c>
      <c r="J1071" s="132">
        <v>1.9846895378508702E-3</v>
      </c>
    </row>
    <row r="1072" spans="1:10" s="125" customFormat="1">
      <c r="A1072" s="130" t="s">
        <v>1696</v>
      </c>
      <c r="B1072" s="131">
        <v>13</v>
      </c>
      <c r="C1072" s="132">
        <v>3.4908700322234202E-3</v>
      </c>
      <c r="D1072" s="133">
        <v>3.4983853606027999E-3</v>
      </c>
      <c r="E1072" s="131">
        <v>1</v>
      </c>
      <c r="F1072" s="132">
        <v>2.9913251570445702E-4</v>
      </c>
      <c r="G1072" s="133">
        <v>2.9958058717795098E-4</v>
      </c>
      <c r="H1072" s="131">
        <v>14</v>
      </c>
      <c r="I1072" s="134">
        <v>1.9810386302532902E-3</v>
      </c>
      <c r="J1072" s="132">
        <v>1.9846895378508702E-3</v>
      </c>
    </row>
    <row r="1073" spans="1:10" s="125" customFormat="1" ht="20.45">
      <c r="A1073" s="130" t="s">
        <v>1721</v>
      </c>
      <c r="B1073" s="131">
        <v>11</v>
      </c>
      <c r="C1073" s="132">
        <v>2.9538131041890398E-3</v>
      </c>
      <c r="D1073" s="133">
        <v>2.9601722282023698E-3</v>
      </c>
      <c r="E1073" s="131">
        <v>2</v>
      </c>
      <c r="F1073" s="132">
        <v>5.9826503140891405E-4</v>
      </c>
      <c r="G1073" s="133">
        <v>5.9916117435590197E-4</v>
      </c>
      <c r="H1073" s="131">
        <v>13</v>
      </c>
      <c r="I1073" s="134">
        <v>1.8395358709494801E-3</v>
      </c>
      <c r="J1073" s="132">
        <v>1.8429259994329501E-3</v>
      </c>
    </row>
    <row r="1074" spans="1:10" s="125" customFormat="1">
      <c r="A1074" s="130" t="s">
        <v>1662</v>
      </c>
      <c r="B1074" s="131">
        <v>8</v>
      </c>
      <c r="C1074" s="132">
        <v>2.14822771213749E-3</v>
      </c>
      <c r="D1074" s="133">
        <v>2.1528525296017199E-3</v>
      </c>
      <c r="E1074" s="131">
        <v>5</v>
      </c>
      <c r="F1074" s="132">
        <v>1.49566257852229E-3</v>
      </c>
      <c r="G1074" s="133">
        <v>1.49790293588975E-3</v>
      </c>
      <c r="H1074" s="131">
        <v>13</v>
      </c>
      <c r="I1074" s="134">
        <v>1.8395358709494801E-3</v>
      </c>
      <c r="J1074" s="132">
        <v>1.8429259994329501E-3</v>
      </c>
    </row>
    <row r="1075" spans="1:10" s="125" customFormat="1" ht="20.45">
      <c r="A1075" s="130" t="s">
        <v>1652</v>
      </c>
      <c r="B1075" s="131">
        <v>4</v>
      </c>
      <c r="C1075" s="132">
        <v>1.07411385606874E-3</v>
      </c>
      <c r="D1075" s="133">
        <v>1.07642626480086E-3</v>
      </c>
      <c r="E1075" s="131">
        <v>8</v>
      </c>
      <c r="F1075" s="132">
        <v>2.3930601256356601E-3</v>
      </c>
      <c r="G1075" s="133">
        <v>2.39664469742361E-3</v>
      </c>
      <c r="H1075" s="131">
        <v>12</v>
      </c>
      <c r="I1075" s="134">
        <v>1.6980331116456799E-3</v>
      </c>
      <c r="J1075" s="132">
        <v>1.70116246101503E-3</v>
      </c>
    </row>
    <row r="1076" spans="1:10" s="125" customFormat="1" ht="20.45">
      <c r="A1076" s="130" t="s">
        <v>1670</v>
      </c>
      <c r="B1076" s="131">
        <v>7</v>
      </c>
      <c r="C1076" s="132">
        <v>1.8796992481203E-3</v>
      </c>
      <c r="D1076" s="133">
        <v>1.8837459634015101E-3</v>
      </c>
      <c r="E1076" s="131">
        <v>5</v>
      </c>
      <c r="F1076" s="132">
        <v>1.49566257852229E-3</v>
      </c>
      <c r="G1076" s="133">
        <v>1.49790293588975E-3</v>
      </c>
      <c r="H1076" s="131">
        <v>12</v>
      </c>
      <c r="I1076" s="134">
        <v>1.6980331116456799E-3</v>
      </c>
      <c r="J1076" s="132">
        <v>1.70116246101503E-3</v>
      </c>
    </row>
    <row r="1077" spans="1:10" s="125" customFormat="1">
      <c r="A1077" s="130" t="s">
        <v>1665</v>
      </c>
      <c r="B1077" s="131">
        <v>3</v>
      </c>
      <c r="C1077" s="132">
        <v>8.0558539205155804E-4</v>
      </c>
      <c r="D1077" s="133">
        <v>8.07319698600646E-4</v>
      </c>
      <c r="E1077" s="131">
        <v>9</v>
      </c>
      <c r="F1077" s="132">
        <v>2.6921926413401099E-3</v>
      </c>
      <c r="G1077" s="133">
        <v>2.6962252846015602E-3</v>
      </c>
      <c r="H1077" s="131">
        <v>12</v>
      </c>
      <c r="I1077" s="134">
        <v>1.6980331116456799E-3</v>
      </c>
      <c r="J1077" s="132">
        <v>1.70116246101503E-3</v>
      </c>
    </row>
    <row r="1078" spans="1:10" s="125" customFormat="1" ht="20.45">
      <c r="A1078" s="130" t="s">
        <v>1673</v>
      </c>
      <c r="B1078" s="131">
        <v>3</v>
      </c>
      <c r="C1078" s="132">
        <v>8.0558539205155804E-4</v>
      </c>
      <c r="D1078" s="133">
        <v>8.07319698600646E-4</v>
      </c>
      <c r="E1078" s="131">
        <v>7</v>
      </c>
      <c r="F1078" s="132">
        <v>2.0939276099311999E-3</v>
      </c>
      <c r="G1078" s="133">
        <v>2.0970641102456599E-3</v>
      </c>
      <c r="H1078" s="131">
        <v>10</v>
      </c>
      <c r="I1078" s="134">
        <v>1.41502759303806E-3</v>
      </c>
      <c r="J1078" s="132">
        <v>1.41763538417919E-3</v>
      </c>
    </row>
    <row r="1079" spans="1:10" s="125" customFormat="1" ht="20.45">
      <c r="A1079" s="130" t="s">
        <v>1681</v>
      </c>
      <c r="B1079" s="131">
        <v>9</v>
      </c>
      <c r="C1079" s="132">
        <v>2.4167561761546702E-3</v>
      </c>
      <c r="D1079" s="133">
        <v>2.4219590958019402E-3</v>
      </c>
      <c r="E1079" s="131">
        <v>1</v>
      </c>
      <c r="F1079" s="132">
        <v>2.9913251570445702E-4</v>
      </c>
      <c r="G1079" s="133">
        <v>2.9958058717795098E-4</v>
      </c>
      <c r="H1079" s="131">
        <v>10</v>
      </c>
      <c r="I1079" s="134">
        <v>1.41502759303806E-3</v>
      </c>
      <c r="J1079" s="132">
        <v>1.41763538417919E-3</v>
      </c>
    </row>
    <row r="1080" spans="1:10" s="125" customFormat="1" ht="20.45">
      <c r="A1080" s="130" t="s">
        <v>1738</v>
      </c>
      <c r="B1080" s="131">
        <v>8</v>
      </c>
      <c r="C1080" s="132">
        <v>2.14822771213749E-3</v>
      </c>
      <c r="D1080" s="133">
        <v>2.1528525296017199E-3</v>
      </c>
      <c r="E1080" s="131">
        <v>2</v>
      </c>
      <c r="F1080" s="132">
        <v>5.9826503140891405E-4</v>
      </c>
      <c r="G1080" s="133">
        <v>5.9916117435590197E-4</v>
      </c>
      <c r="H1080" s="131">
        <v>10</v>
      </c>
      <c r="I1080" s="134">
        <v>1.41502759303806E-3</v>
      </c>
      <c r="J1080" s="132">
        <v>1.41763538417919E-3</v>
      </c>
    </row>
    <row r="1081" spans="1:10" s="125" customFormat="1">
      <c r="A1081" s="130" t="s">
        <v>1810</v>
      </c>
      <c r="B1081" s="192">
        <v>0</v>
      </c>
      <c r="C1081" s="194">
        <v>0</v>
      </c>
      <c r="D1081" s="193">
        <v>0</v>
      </c>
      <c r="E1081" s="131">
        <v>10</v>
      </c>
      <c r="F1081" s="132">
        <v>2.99132515704457E-3</v>
      </c>
      <c r="G1081" s="133">
        <v>2.9958058717795099E-3</v>
      </c>
      <c r="H1081" s="131">
        <v>10</v>
      </c>
      <c r="I1081" s="134">
        <v>1.41502759303806E-3</v>
      </c>
      <c r="J1081" s="132">
        <v>1.41763538417919E-3</v>
      </c>
    </row>
    <row r="1082" spans="1:10" s="125" customFormat="1">
      <c r="A1082" s="130" t="s">
        <v>1704</v>
      </c>
      <c r="B1082" s="131">
        <v>3</v>
      </c>
      <c r="C1082" s="132">
        <v>8.0558539205155804E-4</v>
      </c>
      <c r="D1082" s="133">
        <v>8.07319698600646E-4</v>
      </c>
      <c r="E1082" s="131">
        <v>6</v>
      </c>
      <c r="F1082" s="132">
        <v>1.79479509422674E-3</v>
      </c>
      <c r="G1082" s="133">
        <v>1.7974835230677099E-3</v>
      </c>
      <c r="H1082" s="131">
        <v>9</v>
      </c>
      <c r="I1082" s="134">
        <v>1.2735248337342601E-3</v>
      </c>
      <c r="J1082" s="132">
        <v>1.2758718457612701E-3</v>
      </c>
    </row>
    <row r="1083" spans="1:10" s="125" customFormat="1">
      <c r="A1083" s="130" t="s">
        <v>1689</v>
      </c>
      <c r="B1083" s="131">
        <v>3</v>
      </c>
      <c r="C1083" s="132">
        <v>8.0558539205155804E-4</v>
      </c>
      <c r="D1083" s="133">
        <v>8.07319698600646E-4</v>
      </c>
      <c r="E1083" s="131">
        <v>6</v>
      </c>
      <c r="F1083" s="132">
        <v>1.79479509422674E-3</v>
      </c>
      <c r="G1083" s="133">
        <v>1.7974835230677099E-3</v>
      </c>
      <c r="H1083" s="131">
        <v>9</v>
      </c>
      <c r="I1083" s="134">
        <v>1.2735248337342601E-3</v>
      </c>
      <c r="J1083" s="132">
        <v>1.2758718457612701E-3</v>
      </c>
    </row>
    <row r="1084" spans="1:10" s="125" customFormat="1">
      <c r="A1084" s="130" t="s">
        <v>1659</v>
      </c>
      <c r="B1084" s="131">
        <v>1</v>
      </c>
      <c r="C1084" s="132">
        <v>2.6852846401718598E-4</v>
      </c>
      <c r="D1084" s="133">
        <v>2.6910656620021499E-4</v>
      </c>
      <c r="E1084" s="131">
        <v>8</v>
      </c>
      <c r="F1084" s="132">
        <v>2.3930601256356601E-3</v>
      </c>
      <c r="G1084" s="133">
        <v>2.39664469742361E-3</v>
      </c>
      <c r="H1084" s="131">
        <v>9</v>
      </c>
      <c r="I1084" s="134">
        <v>1.2735248337342601E-3</v>
      </c>
      <c r="J1084" s="132">
        <v>1.2758718457612701E-3</v>
      </c>
    </row>
    <row r="1085" spans="1:10" s="125" customFormat="1">
      <c r="A1085" s="130" t="s">
        <v>1678</v>
      </c>
      <c r="B1085" s="131">
        <v>7</v>
      </c>
      <c r="C1085" s="132">
        <v>1.8796992481203E-3</v>
      </c>
      <c r="D1085" s="133">
        <v>1.8837459634015101E-3</v>
      </c>
      <c r="E1085" s="131">
        <v>2</v>
      </c>
      <c r="F1085" s="132">
        <v>5.9826503140891405E-4</v>
      </c>
      <c r="G1085" s="133">
        <v>5.9916117435590197E-4</v>
      </c>
      <c r="H1085" s="131">
        <v>9</v>
      </c>
      <c r="I1085" s="134">
        <v>1.2735248337342601E-3</v>
      </c>
      <c r="J1085" s="132">
        <v>1.2758718457612701E-3</v>
      </c>
    </row>
    <row r="1086" spans="1:10" s="125" customFormat="1">
      <c r="A1086" s="130" t="s">
        <v>1701</v>
      </c>
      <c r="B1086" s="131">
        <v>8</v>
      </c>
      <c r="C1086" s="132">
        <v>2.14822771213749E-3</v>
      </c>
      <c r="D1086" s="133">
        <v>2.1528525296017199E-3</v>
      </c>
      <c r="E1086" s="131">
        <v>1</v>
      </c>
      <c r="F1086" s="132">
        <v>2.9913251570445702E-4</v>
      </c>
      <c r="G1086" s="133">
        <v>2.9958058717795098E-4</v>
      </c>
      <c r="H1086" s="131">
        <v>9</v>
      </c>
      <c r="I1086" s="134">
        <v>1.2735248337342601E-3</v>
      </c>
      <c r="J1086" s="132">
        <v>1.2758718457612701E-3</v>
      </c>
    </row>
    <row r="1087" spans="1:10" s="125" customFormat="1" ht="20.45">
      <c r="A1087" s="130" t="s">
        <v>1690</v>
      </c>
      <c r="B1087" s="131">
        <v>6</v>
      </c>
      <c r="C1087" s="132">
        <v>1.61117078410312E-3</v>
      </c>
      <c r="D1087" s="133">
        <v>1.61463939720129E-3</v>
      </c>
      <c r="E1087" s="131">
        <v>3</v>
      </c>
      <c r="F1087" s="132">
        <v>8.9739754711337097E-4</v>
      </c>
      <c r="G1087" s="133">
        <v>8.9874176153385301E-4</v>
      </c>
      <c r="H1087" s="131">
        <v>9</v>
      </c>
      <c r="I1087" s="134">
        <v>1.2735248337342601E-3</v>
      </c>
      <c r="J1087" s="132">
        <v>1.2758718457612701E-3</v>
      </c>
    </row>
    <row r="1088" spans="1:10" s="125" customFormat="1">
      <c r="A1088" s="130" t="s">
        <v>1707</v>
      </c>
      <c r="B1088" s="131">
        <v>2</v>
      </c>
      <c r="C1088" s="132">
        <v>5.3705692803437195E-4</v>
      </c>
      <c r="D1088" s="133">
        <v>5.3821313240043096E-4</v>
      </c>
      <c r="E1088" s="131">
        <v>7</v>
      </c>
      <c r="F1088" s="132">
        <v>2.0939276099311999E-3</v>
      </c>
      <c r="G1088" s="133">
        <v>2.0970641102456599E-3</v>
      </c>
      <c r="H1088" s="131">
        <v>9</v>
      </c>
      <c r="I1088" s="134">
        <v>1.2735248337342601E-3</v>
      </c>
      <c r="J1088" s="132">
        <v>1.2758718457612701E-3</v>
      </c>
    </row>
    <row r="1089" spans="1:10" s="125" customFormat="1">
      <c r="A1089" s="130" t="s">
        <v>1722</v>
      </c>
      <c r="B1089" s="131">
        <v>3</v>
      </c>
      <c r="C1089" s="132">
        <v>8.0558539205155804E-4</v>
      </c>
      <c r="D1089" s="133">
        <v>8.07319698600646E-4</v>
      </c>
      <c r="E1089" s="131">
        <v>6</v>
      </c>
      <c r="F1089" s="132">
        <v>1.79479509422674E-3</v>
      </c>
      <c r="G1089" s="133">
        <v>1.7974835230677099E-3</v>
      </c>
      <c r="H1089" s="131">
        <v>9</v>
      </c>
      <c r="I1089" s="134">
        <v>1.2735248337342601E-3</v>
      </c>
      <c r="J1089" s="132">
        <v>1.2758718457612701E-3</v>
      </c>
    </row>
    <row r="1090" spans="1:10" s="125" customFormat="1">
      <c r="A1090" s="130" t="s">
        <v>1710</v>
      </c>
      <c r="B1090" s="131">
        <v>4</v>
      </c>
      <c r="C1090" s="132">
        <v>1.07411385606874E-3</v>
      </c>
      <c r="D1090" s="133">
        <v>1.07642626480086E-3</v>
      </c>
      <c r="E1090" s="131">
        <v>5</v>
      </c>
      <c r="F1090" s="132">
        <v>1.49566257852229E-3</v>
      </c>
      <c r="G1090" s="133">
        <v>1.49790293588975E-3</v>
      </c>
      <c r="H1090" s="131">
        <v>9</v>
      </c>
      <c r="I1090" s="134">
        <v>1.2735248337342601E-3</v>
      </c>
      <c r="J1090" s="132">
        <v>1.2758718457612701E-3</v>
      </c>
    </row>
    <row r="1091" spans="1:10" s="125" customFormat="1">
      <c r="A1091" s="130" t="s">
        <v>1698</v>
      </c>
      <c r="B1091" s="131">
        <v>6</v>
      </c>
      <c r="C1091" s="132">
        <v>1.61117078410312E-3</v>
      </c>
      <c r="D1091" s="133">
        <v>1.61463939720129E-3</v>
      </c>
      <c r="E1091" s="131">
        <v>2</v>
      </c>
      <c r="F1091" s="132">
        <v>5.9826503140891405E-4</v>
      </c>
      <c r="G1091" s="133">
        <v>5.9916117435590197E-4</v>
      </c>
      <c r="H1091" s="131">
        <v>8</v>
      </c>
      <c r="I1091" s="134">
        <v>1.13202207443045E-3</v>
      </c>
      <c r="J1091" s="132">
        <v>1.13410830734335E-3</v>
      </c>
    </row>
    <row r="1092" spans="1:10" s="125" customFormat="1" ht="20.45">
      <c r="A1092" s="130" t="s">
        <v>1726</v>
      </c>
      <c r="B1092" s="131">
        <v>6</v>
      </c>
      <c r="C1092" s="132">
        <v>1.61117078410312E-3</v>
      </c>
      <c r="D1092" s="133">
        <v>1.61463939720129E-3</v>
      </c>
      <c r="E1092" s="131">
        <v>1</v>
      </c>
      <c r="F1092" s="132">
        <v>2.9913251570445702E-4</v>
      </c>
      <c r="G1092" s="133">
        <v>2.9958058717795098E-4</v>
      </c>
      <c r="H1092" s="131">
        <v>7</v>
      </c>
      <c r="I1092" s="134">
        <v>9.9051931512664508E-4</v>
      </c>
      <c r="J1092" s="132">
        <v>9.9234476892543291E-4</v>
      </c>
    </row>
    <row r="1093" spans="1:10" s="125" customFormat="1">
      <c r="A1093" s="130" t="s">
        <v>1683</v>
      </c>
      <c r="B1093" s="131">
        <v>4</v>
      </c>
      <c r="C1093" s="132">
        <v>1.07411385606874E-3</v>
      </c>
      <c r="D1093" s="133">
        <v>1.07642626480086E-3</v>
      </c>
      <c r="E1093" s="131">
        <v>3</v>
      </c>
      <c r="F1093" s="132">
        <v>8.9739754711337097E-4</v>
      </c>
      <c r="G1093" s="133">
        <v>8.9874176153385301E-4</v>
      </c>
      <c r="H1093" s="131">
        <v>7</v>
      </c>
      <c r="I1093" s="134">
        <v>9.9051931512664508E-4</v>
      </c>
      <c r="J1093" s="132">
        <v>9.9234476892543291E-4</v>
      </c>
    </row>
    <row r="1094" spans="1:10" s="125" customFormat="1" ht="20.45">
      <c r="A1094" s="130" t="s">
        <v>1700</v>
      </c>
      <c r="B1094" s="131">
        <v>7</v>
      </c>
      <c r="C1094" s="132">
        <v>1.8796992481203E-3</v>
      </c>
      <c r="D1094" s="133">
        <v>1.8837459634015101E-3</v>
      </c>
      <c r="E1094" s="192">
        <v>0</v>
      </c>
      <c r="F1094" s="194">
        <v>0</v>
      </c>
      <c r="G1094" s="193">
        <v>0</v>
      </c>
      <c r="H1094" s="131">
        <v>7</v>
      </c>
      <c r="I1094" s="134">
        <v>9.9051931512664508E-4</v>
      </c>
      <c r="J1094" s="132">
        <v>9.9234476892543291E-4</v>
      </c>
    </row>
    <row r="1095" spans="1:10" s="125" customFormat="1" ht="20.45">
      <c r="A1095" s="130" t="s">
        <v>1957</v>
      </c>
      <c r="B1095" s="131">
        <v>2</v>
      </c>
      <c r="C1095" s="132">
        <v>5.3705692803437195E-4</v>
      </c>
      <c r="D1095" s="133">
        <v>5.3821313240043096E-4</v>
      </c>
      <c r="E1095" s="131">
        <v>5</v>
      </c>
      <c r="F1095" s="132">
        <v>1.49566257852229E-3</v>
      </c>
      <c r="G1095" s="133">
        <v>1.49790293588975E-3</v>
      </c>
      <c r="H1095" s="131">
        <v>7</v>
      </c>
      <c r="I1095" s="134">
        <v>9.9051931512664508E-4</v>
      </c>
      <c r="J1095" s="132">
        <v>9.9234476892543291E-4</v>
      </c>
    </row>
    <row r="1096" spans="1:10" s="125" customFormat="1" ht="20.45">
      <c r="A1096" s="130" t="s">
        <v>1818</v>
      </c>
      <c r="B1096" s="131">
        <v>5</v>
      </c>
      <c r="C1096" s="132">
        <v>1.34264232008593E-3</v>
      </c>
      <c r="D1096" s="133">
        <v>1.34553283100108E-3</v>
      </c>
      <c r="E1096" s="131">
        <v>2</v>
      </c>
      <c r="F1096" s="132">
        <v>5.9826503140891405E-4</v>
      </c>
      <c r="G1096" s="133">
        <v>5.9916117435590197E-4</v>
      </c>
      <c r="H1096" s="131">
        <v>7</v>
      </c>
      <c r="I1096" s="134">
        <v>9.9051931512664508E-4</v>
      </c>
      <c r="J1096" s="132">
        <v>9.9234476892543291E-4</v>
      </c>
    </row>
    <row r="1097" spans="1:10" s="125" customFormat="1" ht="20.45">
      <c r="A1097" s="130" t="s">
        <v>1709</v>
      </c>
      <c r="B1097" s="131">
        <v>5</v>
      </c>
      <c r="C1097" s="132">
        <v>1.34264232008593E-3</v>
      </c>
      <c r="D1097" s="133">
        <v>1.34553283100108E-3</v>
      </c>
      <c r="E1097" s="131">
        <v>2</v>
      </c>
      <c r="F1097" s="132">
        <v>5.9826503140891405E-4</v>
      </c>
      <c r="G1097" s="133">
        <v>5.9916117435590197E-4</v>
      </c>
      <c r="H1097" s="131">
        <v>7</v>
      </c>
      <c r="I1097" s="134">
        <v>9.9051931512664508E-4</v>
      </c>
      <c r="J1097" s="132">
        <v>9.9234476892543291E-4</v>
      </c>
    </row>
    <row r="1098" spans="1:10" s="125" customFormat="1" ht="20.45">
      <c r="A1098" s="130" t="s">
        <v>1661</v>
      </c>
      <c r="B1098" s="131">
        <v>5</v>
      </c>
      <c r="C1098" s="132">
        <v>1.34264232008593E-3</v>
      </c>
      <c r="D1098" s="133">
        <v>1.34553283100108E-3</v>
      </c>
      <c r="E1098" s="131">
        <v>1</v>
      </c>
      <c r="F1098" s="132">
        <v>2.9913251570445702E-4</v>
      </c>
      <c r="G1098" s="133">
        <v>2.9958058717795098E-4</v>
      </c>
      <c r="H1098" s="131">
        <v>6</v>
      </c>
      <c r="I1098" s="134">
        <v>8.49016555822839E-4</v>
      </c>
      <c r="J1098" s="132">
        <v>8.50581230507514E-4</v>
      </c>
    </row>
    <row r="1099" spans="1:10" s="125" customFormat="1" ht="20.45">
      <c r="A1099" s="130" t="s">
        <v>1733</v>
      </c>
      <c r="B1099" s="131">
        <v>2</v>
      </c>
      <c r="C1099" s="132">
        <v>5.3705692803437195E-4</v>
      </c>
      <c r="D1099" s="133">
        <v>5.3821313240043096E-4</v>
      </c>
      <c r="E1099" s="131">
        <v>4</v>
      </c>
      <c r="F1099" s="132">
        <v>1.1965300628178301E-3</v>
      </c>
      <c r="G1099" s="133">
        <v>1.1983223487118E-3</v>
      </c>
      <c r="H1099" s="131">
        <v>6</v>
      </c>
      <c r="I1099" s="134">
        <v>8.49016555822839E-4</v>
      </c>
      <c r="J1099" s="132">
        <v>8.50581230507514E-4</v>
      </c>
    </row>
    <row r="1100" spans="1:10" s="125" customFormat="1">
      <c r="A1100" s="130" t="s">
        <v>1713</v>
      </c>
      <c r="B1100" s="131">
        <v>4</v>
      </c>
      <c r="C1100" s="132">
        <v>1.07411385606874E-3</v>
      </c>
      <c r="D1100" s="133">
        <v>1.07642626480086E-3</v>
      </c>
      <c r="E1100" s="131">
        <v>2</v>
      </c>
      <c r="F1100" s="132">
        <v>5.9826503140891405E-4</v>
      </c>
      <c r="G1100" s="133">
        <v>5.9916117435590197E-4</v>
      </c>
      <c r="H1100" s="131">
        <v>6</v>
      </c>
      <c r="I1100" s="134">
        <v>8.49016555822839E-4</v>
      </c>
      <c r="J1100" s="132">
        <v>8.50581230507514E-4</v>
      </c>
    </row>
    <row r="1101" spans="1:10" s="125" customFormat="1">
      <c r="A1101" s="130" t="s">
        <v>1745</v>
      </c>
      <c r="B1101" s="131">
        <v>3</v>
      </c>
      <c r="C1101" s="132">
        <v>8.0558539205155804E-4</v>
      </c>
      <c r="D1101" s="133">
        <v>8.07319698600646E-4</v>
      </c>
      <c r="E1101" s="131">
        <v>3</v>
      </c>
      <c r="F1101" s="132">
        <v>8.9739754711337097E-4</v>
      </c>
      <c r="G1101" s="133">
        <v>8.9874176153385301E-4</v>
      </c>
      <c r="H1101" s="131">
        <v>6</v>
      </c>
      <c r="I1101" s="134">
        <v>8.49016555822839E-4</v>
      </c>
      <c r="J1101" s="132">
        <v>8.50581230507514E-4</v>
      </c>
    </row>
    <row r="1102" spans="1:10" s="125" customFormat="1">
      <c r="A1102" s="130" t="s">
        <v>1877</v>
      </c>
      <c r="B1102" s="131">
        <v>2</v>
      </c>
      <c r="C1102" s="132">
        <v>5.3705692803437195E-4</v>
      </c>
      <c r="D1102" s="133">
        <v>5.3821313240043096E-4</v>
      </c>
      <c r="E1102" s="131">
        <v>4</v>
      </c>
      <c r="F1102" s="132">
        <v>1.1965300628178301E-3</v>
      </c>
      <c r="G1102" s="133">
        <v>1.1983223487118E-3</v>
      </c>
      <c r="H1102" s="131">
        <v>6</v>
      </c>
      <c r="I1102" s="134">
        <v>8.49016555822839E-4</v>
      </c>
      <c r="J1102" s="132">
        <v>8.50581230507514E-4</v>
      </c>
    </row>
    <row r="1103" spans="1:10" s="125" customFormat="1" ht="20.45">
      <c r="A1103" s="130" t="s">
        <v>1668</v>
      </c>
      <c r="B1103" s="192">
        <v>0</v>
      </c>
      <c r="C1103" s="194">
        <v>0</v>
      </c>
      <c r="D1103" s="193">
        <v>0</v>
      </c>
      <c r="E1103" s="131">
        <v>6</v>
      </c>
      <c r="F1103" s="132">
        <v>1.79479509422674E-3</v>
      </c>
      <c r="G1103" s="133">
        <v>1.7974835230677099E-3</v>
      </c>
      <c r="H1103" s="131">
        <v>6</v>
      </c>
      <c r="I1103" s="134">
        <v>8.49016555822839E-4</v>
      </c>
      <c r="J1103" s="132">
        <v>8.50581230507514E-4</v>
      </c>
    </row>
    <row r="1104" spans="1:10" s="125" customFormat="1">
      <c r="A1104" s="130" t="s">
        <v>1694</v>
      </c>
      <c r="B1104" s="131">
        <v>2</v>
      </c>
      <c r="C1104" s="132">
        <v>5.3705692803437195E-4</v>
      </c>
      <c r="D1104" s="133">
        <v>5.3821313240043096E-4</v>
      </c>
      <c r="E1104" s="131">
        <v>4</v>
      </c>
      <c r="F1104" s="132">
        <v>1.1965300628178301E-3</v>
      </c>
      <c r="G1104" s="133">
        <v>1.1983223487118E-3</v>
      </c>
      <c r="H1104" s="131">
        <v>6</v>
      </c>
      <c r="I1104" s="134">
        <v>8.49016555822839E-4</v>
      </c>
      <c r="J1104" s="132">
        <v>8.50581230507514E-4</v>
      </c>
    </row>
    <row r="1105" spans="1:10" s="125" customFormat="1" ht="20.45">
      <c r="A1105" s="130" t="s">
        <v>1799</v>
      </c>
      <c r="B1105" s="131">
        <v>1</v>
      </c>
      <c r="C1105" s="132">
        <v>2.6852846401718598E-4</v>
      </c>
      <c r="D1105" s="133">
        <v>2.6910656620021499E-4</v>
      </c>
      <c r="E1105" s="131">
        <v>5</v>
      </c>
      <c r="F1105" s="132">
        <v>1.49566257852229E-3</v>
      </c>
      <c r="G1105" s="133">
        <v>1.49790293588975E-3</v>
      </c>
      <c r="H1105" s="131">
        <v>6</v>
      </c>
      <c r="I1105" s="134">
        <v>8.49016555822839E-4</v>
      </c>
      <c r="J1105" s="132">
        <v>8.50581230507514E-4</v>
      </c>
    </row>
    <row r="1106" spans="1:10" s="125" customFormat="1">
      <c r="A1106" s="130" t="s">
        <v>1730</v>
      </c>
      <c r="B1106" s="131">
        <v>3</v>
      </c>
      <c r="C1106" s="132">
        <v>8.0558539205155804E-4</v>
      </c>
      <c r="D1106" s="133">
        <v>8.07319698600646E-4</v>
      </c>
      <c r="E1106" s="131">
        <v>3</v>
      </c>
      <c r="F1106" s="132">
        <v>8.9739754711337097E-4</v>
      </c>
      <c r="G1106" s="133">
        <v>8.9874176153385301E-4</v>
      </c>
      <c r="H1106" s="131">
        <v>6</v>
      </c>
      <c r="I1106" s="134">
        <v>8.49016555822839E-4</v>
      </c>
      <c r="J1106" s="132">
        <v>8.50581230507514E-4</v>
      </c>
    </row>
    <row r="1107" spans="1:10" s="125" customFormat="1">
      <c r="A1107" s="130" t="s">
        <v>1725</v>
      </c>
      <c r="B1107" s="131">
        <v>4</v>
      </c>
      <c r="C1107" s="132">
        <v>1.07411385606874E-3</v>
      </c>
      <c r="D1107" s="133">
        <v>1.07642626480086E-3</v>
      </c>
      <c r="E1107" s="131">
        <v>1</v>
      </c>
      <c r="F1107" s="132">
        <v>2.9913251570445702E-4</v>
      </c>
      <c r="G1107" s="133">
        <v>2.9958058717795098E-4</v>
      </c>
      <c r="H1107" s="131">
        <v>5</v>
      </c>
      <c r="I1107" s="134">
        <v>7.0751379651903205E-4</v>
      </c>
      <c r="J1107" s="132">
        <v>7.0881769208959498E-4</v>
      </c>
    </row>
    <row r="1108" spans="1:10" s="125" customFormat="1" ht="20.45">
      <c r="A1108" s="130" t="s">
        <v>1786</v>
      </c>
      <c r="B1108" s="131">
        <v>4</v>
      </c>
      <c r="C1108" s="132">
        <v>1.07411385606874E-3</v>
      </c>
      <c r="D1108" s="133">
        <v>1.07642626480086E-3</v>
      </c>
      <c r="E1108" s="131">
        <v>1</v>
      </c>
      <c r="F1108" s="132">
        <v>2.9913251570445702E-4</v>
      </c>
      <c r="G1108" s="133">
        <v>2.9958058717795098E-4</v>
      </c>
      <c r="H1108" s="131">
        <v>5</v>
      </c>
      <c r="I1108" s="134">
        <v>7.0751379651903205E-4</v>
      </c>
      <c r="J1108" s="132">
        <v>7.0881769208959498E-4</v>
      </c>
    </row>
    <row r="1109" spans="1:10" s="125" customFormat="1" ht="20.45">
      <c r="A1109" s="130" t="s">
        <v>1736</v>
      </c>
      <c r="B1109" s="131">
        <v>1</v>
      </c>
      <c r="C1109" s="132">
        <v>2.6852846401718598E-4</v>
      </c>
      <c r="D1109" s="133">
        <v>2.6910656620021499E-4</v>
      </c>
      <c r="E1109" s="131">
        <v>4</v>
      </c>
      <c r="F1109" s="132">
        <v>1.1965300628178301E-3</v>
      </c>
      <c r="G1109" s="133">
        <v>1.1983223487118E-3</v>
      </c>
      <c r="H1109" s="131">
        <v>5</v>
      </c>
      <c r="I1109" s="134">
        <v>7.0751379651903205E-4</v>
      </c>
      <c r="J1109" s="132">
        <v>7.0881769208959498E-4</v>
      </c>
    </row>
    <row r="1110" spans="1:10" s="125" customFormat="1">
      <c r="A1110" s="130" t="s">
        <v>1717</v>
      </c>
      <c r="B1110" s="131">
        <v>1</v>
      </c>
      <c r="C1110" s="132">
        <v>2.6852846401718598E-4</v>
      </c>
      <c r="D1110" s="133">
        <v>2.6910656620021499E-4</v>
      </c>
      <c r="E1110" s="131">
        <v>4</v>
      </c>
      <c r="F1110" s="132">
        <v>1.1965300628178301E-3</v>
      </c>
      <c r="G1110" s="133">
        <v>1.1983223487118E-3</v>
      </c>
      <c r="H1110" s="131">
        <v>5</v>
      </c>
      <c r="I1110" s="134">
        <v>7.0751379651903205E-4</v>
      </c>
      <c r="J1110" s="132">
        <v>7.0881769208959498E-4</v>
      </c>
    </row>
    <row r="1111" spans="1:10" s="125" customFormat="1">
      <c r="A1111" s="130" t="s">
        <v>1776</v>
      </c>
      <c r="B1111" s="131">
        <v>3</v>
      </c>
      <c r="C1111" s="132">
        <v>8.0558539205155804E-4</v>
      </c>
      <c r="D1111" s="133">
        <v>8.07319698600646E-4</v>
      </c>
      <c r="E1111" s="131">
        <v>2</v>
      </c>
      <c r="F1111" s="132">
        <v>5.9826503140891405E-4</v>
      </c>
      <c r="G1111" s="133">
        <v>5.9916117435590197E-4</v>
      </c>
      <c r="H1111" s="131">
        <v>5</v>
      </c>
      <c r="I1111" s="134">
        <v>7.0751379651903205E-4</v>
      </c>
      <c r="J1111" s="132">
        <v>7.0881769208959498E-4</v>
      </c>
    </row>
    <row r="1112" spans="1:10" s="125" customFormat="1" ht="20.45">
      <c r="A1112" s="130" t="s">
        <v>1720</v>
      </c>
      <c r="B1112" s="131">
        <v>5</v>
      </c>
      <c r="C1112" s="132">
        <v>1.34264232008593E-3</v>
      </c>
      <c r="D1112" s="133">
        <v>1.34553283100108E-3</v>
      </c>
      <c r="E1112" s="192">
        <v>0</v>
      </c>
      <c r="F1112" s="194">
        <v>0</v>
      </c>
      <c r="G1112" s="193">
        <v>0</v>
      </c>
      <c r="H1112" s="131">
        <v>5</v>
      </c>
      <c r="I1112" s="134">
        <v>7.0751379651903205E-4</v>
      </c>
      <c r="J1112" s="132">
        <v>7.0881769208959498E-4</v>
      </c>
    </row>
    <row r="1113" spans="1:10" s="125" customFormat="1" ht="20.45">
      <c r="A1113" s="130" t="s">
        <v>1682</v>
      </c>
      <c r="B1113" s="131">
        <v>2</v>
      </c>
      <c r="C1113" s="132">
        <v>5.3705692803437195E-4</v>
      </c>
      <c r="D1113" s="133">
        <v>5.3821313240043096E-4</v>
      </c>
      <c r="E1113" s="131">
        <v>3</v>
      </c>
      <c r="F1113" s="132">
        <v>8.9739754711337097E-4</v>
      </c>
      <c r="G1113" s="133">
        <v>8.9874176153385301E-4</v>
      </c>
      <c r="H1113" s="131">
        <v>5</v>
      </c>
      <c r="I1113" s="134">
        <v>7.0751379651903205E-4</v>
      </c>
      <c r="J1113" s="132">
        <v>7.0881769208959498E-4</v>
      </c>
    </row>
    <row r="1114" spans="1:10" s="125" customFormat="1">
      <c r="A1114" s="130" t="s">
        <v>1751</v>
      </c>
      <c r="B1114" s="192">
        <v>0</v>
      </c>
      <c r="C1114" s="194">
        <v>0</v>
      </c>
      <c r="D1114" s="193">
        <v>0</v>
      </c>
      <c r="E1114" s="131">
        <v>5</v>
      </c>
      <c r="F1114" s="132">
        <v>1.49566257852229E-3</v>
      </c>
      <c r="G1114" s="133">
        <v>1.49790293588975E-3</v>
      </c>
      <c r="H1114" s="131">
        <v>5</v>
      </c>
      <c r="I1114" s="134">
        <v>7.0751379651903205E-4</v>
      </c>
      <c r="J1114" s="132">
        <v>7.0881769208959498E-4</v>
      </c>
    </row>
    <row r="1115" spans="1:10" s="125" customFormat="1">
      <c r="A1115" s="130" t="s">
        <v>1686</v>
      </c>
      <c r="B1115" s="131">
        <v>4</v>
      </c>
      <c r="C1115" s="132">
        <v>1.07411385606874E-3</v>
      </c>
      <c r="D1115" s="133">
        <v>1.07642626480086E-3</v>
      </c>
      <c r="E1115" s="192">
        <v>0</v>
      </c>
      <c r="F1115" s="194">
        <v>0</v>
      </c>
      <c r="G1115" s="193">
        <v>0</v>
      </c>
      <c r="H1115" s="131">
        <v>4</v>
      </c>
      <c r="I1115" s="134">
        <v>5.6601103721522596E-4</v>
      </c>
      <c r="J1115" s="132">
        <v>5.6705415367167597E-4</v>
      </c>
    </row>
    <row r="1116" spans="1:10" s="125" customFormat="1" ht="20.45">
      <c r="A1116" s="130" t="s">
        <v>1734</v>
      </c>
      <c r="B1116" s="131">
        <v>2</v>
      </c>
      <c r="C1116" s="132">
        <v>5.3705692803437195E-4</v>
      </c>
      <c r="D1116" s="133">
        <v>5.3821313240043096E-4</v>
      </c>
      <c r="E1116" s="131">
        <v>2</v>
      </c>
      <c r="F1116" s="132">
        <v>5.9826503140891405E-4</v>
      </c>
      <c r="G1116" s="133">
        <v>5.9916117435590197E-4</v>
      </c>
      <c r="H1116" s="131">
        <v>4</v>
      </c>
      <c r="I1116" s="134">
        <v>5.6601103721522596E-4</v>
      </c>
      <c r="J1116" s="132">
        <v>5.6705415367167597E-4</v>
      </c>
    </row>
    <row r="1117" spans="1:10" s="125" customFormat="1">
      <c r="A1117" s="130" t="s">
        <v>1688</v>
      </c>
      <c r="B1117" s="131">
        <v>3</v>
      </c>
      <c r="C1117" s="132">
        <v>8.0558539205155804E-4</v>
      </c>
      <c r="D1117" s="133">
        <v>8.07319698600646E-4</v>
      </c>
      <c r="E1117" s="131">
        <v>1</v>
      </c>
      <c r="F1117" s="132">
        <v>2.9913251570445702E-4</v>
      </c>
      <c r="G1117" s="133">
        <v>2.9958058717795098E-4</v>
      </c>
      <c r="H1117" s="131">
        <v>4</v>
      </c>
      <c r="I1117" s="134">
        <v>5.6601103721522596E-4</v>
      </c>
      <c r="J1117" s="132">
        <v>5.6705415367167597E-4</v>
      </c>
    </row>
    <row r="1118" spans="1:10" s="125" customFormat="1" ht="20.45">
      <c r="A1118" s="130" t="s">
        <v>1785</v>
      </c>
      <c r="B1118" s="131">
        <v>3</v>
      </c>
      <c r="C1118" s="132">
        <v>8.0558539205155804E-4</v>
      </c>
      <c r="D1118" s="133">
        <v>8.07319698600646E-4</v>
      </c>
      <c r="E1118" s="131">
        <v>1</v>
      </c>
      <c r="F1118" s="132">
        <v>2.9913251570445702E-4</v>
      </c>
      <c r="G1118" s="133">
        <v>2.9958058717795098E-4</v>
      </c>
      <c r="H1118" s="131">
        <v>4</v>
      </c>
      <c r="I1118" s="134">
        <v>5.6601103721522596E-4</v>
      </c>
      <c r="J1118" s="132">
        <v>5.6705415367167597E-4</v>
      </c>
    </row>
    <row r="1119" spans="1:10" s="125" customFormat="1">
      <c r="A1119" s="130" t="s">
        <v>1692</v>
      </c>
      <c r="B1119" s="131">
        <v>2</v>
      </c>
      <c r="C1119" s="132">
        <v>5.3705692803437195E-4</v>
      </c>
      <c r="D1119" s="133">
        <v>5.3821313240043096E-4</v>
      </c>
      <c r="E1119" s="131">
        <v>2</v>
      </c>
      <c r="F1119" s="132">
        <v>5.9826503140891405E-4</v>
      </c>
      <c r="G1119" s="133">
        <v>5.9916117435590197E-4</v>
      </c>
      <c r="H1119" s="131">
        <v>4</v>
      </c>
      <c r="I1119" s="134">
        <v>5.6601103721522596E-4</v>
      </c>
      <c r="J1119" s="132">
        <v>5.6705415367167597E-4</v>
      </c>
    </row>
    <row r="1120" spans="1:10" s="125" customFormat="1" ht="20.45">
      <c r="A1120" s="130" t="s">
        <v>1716</v>
      </c>
      <c r="B1120" s="131">
        <v>2</v>
      </c>
      <c r="C1120" s="132">
        <v>5.3705692803437195E-4</v>
      </c>
      <c r="D1120" s="133">
        <v>5.3821313240043096E-4</v>
      </c>
      <c r="E1120" s="131">
        <v>2</v>
      </c>
      <c r="F1120" s="132">
        <v>5.9826503140891405E-4</v>
      </c>
      <c r="G1120" s="133">
        <v>5.9916117435590197E-4</v>
      </c>
      <c r="H1120" s="131">
        <v>4</v>
      </c>
      <c r="I1120" s="134">
        <v>5.6601103721522596E-4</v>
      </c>
      <c r="J1120" s="132">
        <v>5.6705415367167597E-4</v>
      </c>
    </row>
    <row r="1121" spans="1:10" s="125" customFormat="1" ht="20.45">
      <c r="A1121" s="130" t="s">
        <v>1774</v>
      </c>
      <c r="B1121" s="131">
        <v>4</v>
      </c>
      <c r="C1121" s="132">
        <v>1.07411385606874E-3</v>
      </c>
      <c r="D1121" s="133">
        <v>1.07642626480086E-3</v>
      </c>
      <c r="E1121" s="192">
        <v>0</v>
      </c>
      <c r="F1121" s="194">
        <v>0</v>
      </c>
      <c r="G1121" s="193">
        <v>0</v>
      </c>
      <c r="H1121" s="131">
        <v>4</v>
      </c>
      <c r="I1121" s="134">
        <v>5.6601103721522596E-4</v>
      </c>
      <c r="J1121" s="132">
        <v>5.6705415367167597E-4</v>
      </c>
    </row>
    <row r="1122" spans="1:10" s="125" customFormat="1">
      <c r="A1122" s="130" t="s">
        <v>1801</v>
      </c>
      <c r="B1122" s="131">
        <v>2</v>
      </c>
      <c r="C1122" s="132">
        <v>5.3705692803437195E-4</v>
      </c>
      <c r="D1122" s="133">
        <v>5.3821313240043096E-4</v>
      </c>
      <c r="E1122" s="131">
        <v>2</v>
      </c>
      <c r="F1122" s="132">
        <v>5.9826503140891405E-4</v>
      </c>
      <c r="G1122" s="133">
        <v>5.9916117435590197E-4</v>
      </c>
      <c r="H1122" s="131">
        <v>4</v>
      </c>
      <c r="I1122" s="134">
        <v>5.6601103721522596E-4</v>
      </c>
      <c r="J1122" s="132">
        <v>5.6705415367167597E-4</v>
      </c>
    </row>
    <row r="1123" spans="1:10" s="125" customFormat="1" ht="20.45">
      <c r="A1123" s="130" t="s">
        <v>1708</v>
      </c>
      <c r="B1123" s="131">
        <v>3</v>
      </c>
      <c r="C1123" s="132">
        <v>8.0558539205155804E-4</v>
      </c>
      <c r="D1123" s="133">
        <v>8.07319698600646E-4</v>
      </c>
      <c r="E1123" s="131">
        <v>1</v>
      </c>
      <c r="F1123" s="132">
        <v>2.9913251570445702E-4</v>
      </c>
      <c r="G1123" s="133">
        <v>2.9958058717795098E-4</v>
      </c>
      <c r="H1123" s="131">
        <v>4</v>
      </c>
      <c r="I1123" s="134">
        <v>5.6601103721522596E-4</v>
      </c>
      <c r="J1123" s="132">
        <v>5.6705415367167597E-4</v>
      </c>
    </row>
    <row r="1124" spans="1:10" s="125" customFormat="1">
      <c r="A1124" s="130" t="s">
        <v>1752</v>
      </c>
      <c r="B1124" s="131">
        <v>3</v>
      </c>
      <c r="C1124" s="132">
        <v>8.0558539205155804E-4</v>
      </c>
      <c r="D1124" s="133">
        <v>8.07319698600646E-4</v>
      </c>
      <c r="E1124" s="131">
        <v>1</v>
      </c>
      <c r="F1124" s="132">
        <v>2.9913251570445702E-4</v>
      </c>
      <c r="G1124" s="133">
        <v>2.9958058717795098E-4</v>
      </c>
      <c r="H1124" s="131">
        <v>4</v>
      </c>
      <c r="I1124" s="134">
        <v>5.6601103721522596E-4</v>
      </c>
      <c r="J1124" s="132">
        <v>5.6705415367167597E-4</v>
      </c>
    </row>
    <row r="1125" spans="1:10" s="125" customFormat="1">
      <c r="A1125" s="130" t="s">
        <v>1712</v>
      </c>
      <c r="B1125" s="131">
        <v>2</v>
      </c>
      <c r="C1125" s="132">
        <v>5.3705692803437195E-4</v>
      </c>
      <c r="D1125" s="133">
        <v>5.3821313240043096E-4</v>
      </c>
      <c r="E1125" s="131">
        <v>1</v>
      </c>
      <c r="F1125" s="132">
        <v>2.9913251570445702E-4</v>
      </c>
      <c r="G1125" s="133">
        <v>2.9958058717795098E-4</v>
      </c>
      <c r="H1125" s="131">
        <v>3</v>
      </c>
      <c r="I1125" s="134">
        <v>4.2450827791141901E-4</v>
      </c>
      <c r="J1125" s="132">
        <v>4.25290615253757E-4</v>
      </c>
    </row>
    <row r="1126" spans="1:10" s="125" customFormat="1">
      <c r="A1126" s="130" t="s">
        <v>1966</v>
      </c>
      <c r="B1126" s="131">
        <v>2</v>
      </c>
      <c r="C1126" s="132">
        <v>5.3705692803437195E-4</v>
      </c>
      <c r="D1126" s="133">
        <v>5.3821313240043096E-4</v>
      </c>
      <c r="E1126" s="131">
        <v>1</v>
      </c>
      <c r="F1126" s="132">
        <v>2.9913251570445702E-4</v>
      </c>
      <c r="G1126" s="133">
        <v>2.9958058717795098E-4</v>
      </c>
      <c r="H1126" s="131">
        <v>3</v>
      </c>
      <c r="I1126" s="134">
        <v>4.2450827791141901E-4</v>
      </c>
      <c r="J1126" s="132">
        <v>4.25290615253757E-4</v>
      </c>
    </row>
    <row r="1127" spans="1:10" s="125" customFormat="1">
      <c r="A1127" s="130" t="s">
        <v>1727</v>
      </c>
      <c r="B1127" s="131">
        <v>2</v>
      </c>
      <c r="C1127" s="132">
        <v>5.3705692803437195E-4</v>
      </c>
      <c r="D1127" s="133">
        <v>5.3821313240043096E-4</v>
      </c>
      <c r="E1127" s="131">
        <v>1</v>
      </c>
      <c r="F1127" s="132">
        <v>2.9913251570445702E-4</v>
      </c>
      <c r="G1127" s="133">
        <v>2.9958058717795098E-4</v>
      </c>
      <c r="H1127" s="131">
        <v>3</v>
      </c>
      <c r="I1127" s="134">
        <v>4.2450827791141901E-4</v>
      </c>
      <c r="J1127" s="132">
        <v>4.25290615253757E-4</v>
      </c>
    </row>
    <row r="1128" spans="1:10" s="125" customFormat="1">
      <c r="A1128" s="130" t="s">
        <v>1763</v>
      </c>
      <c r="B1128" s="131">
        <v>2</v>
      </c>
      <c r="C1128" s="132">
        <v>5.3705692803437195E-4</v>
      </c>
      <c r="D1128" s="133">
        <v>5.3821313240043096E-4</v>
      </c>
      <c r="E1128" s="131">
        <v>1</v>
      </c>
      <c r="F1128" s="132">
        <v>2.9913251570445702E-4</v>
      </c>
      <c r="G1128" s="133">
        <v>2.9958058717795098E-4</v>
      </c>
      <c r="H1128" s="131">
        <v>3</v>
      </c>
      <c r="I1128" s="134">
        <v>4.2450827791141901E-4</v>
      </c>
      <c r="J1128" s="132">
        <v>4.25290615253757E-4</v>
      </c>
    </row>
    <row r="1129" spans="1:10" s="125" customFormat="1" ht="20.45">
      <c r="A1129" s="130" t="s">
        <v>1754</v>
      </c>
      <c r="B1129" s="131">
        <v>1</v>
      </c>
      <c r="C1129" s="132">
        <v>2.6852846401718598E-4</v>
      </c>
      <c r="D1129" s="133">
        <v>2.6910656620021499E-4</v>
      </c>
      <c r="E1129" s="131">
        <v>2</v>
      </c>
      <c r="F1129" s="132">
        <v>5.9826503140891405E-4</v>
      </c>
      <c r="G1129" s="133">
        <v>5.9916117435590197E-4</v>
      </c>
      <c r="H1129" s="131">
        <v>3</v>
      </c>
      <c r="I1129" s="134">
        <v>4.2450827791141901E-4</v>
      </c>
      <c r="J1129" s="132">
        <v>4.25290615253757E-4</v>
      </c>
    </row>
    <row r="1130" spans="1:10" s="125" customFormat="1">
      <c r="A1130" s="130" t="s">
        <v>2000</v>
      </c>
      <c r="B1130" s="131">
        <v>2</v>
      </c>
      <c r="C1130" s="132">
        <v>5.3705692803437195E-4</v>
      </c>
      <c r="D1130" s="133">
        <v>5.3821313240043096E-4</v>
      </c>
      <c r="E1130" s="131">
        <v>1</v>
      </c>
      <c r="F1130" s="132">
        <v>2.9913251570445702E-4</v>
      </c>
      <c r="G1130" s="133">
        <v>2.9958058717795098E-4</v>
      </c>
      <c r="H1130" s="131">
        <v>3</v>
      </c>
      <c r="I1130" s="134">
        <v>4.2450827791141901E-4</v>
      </c>
      <c r="J1130" s="132">
        <v>4.25290615253757E-4</v>
      </c>
    </row>
    <row r="1131" spans="1:10" s="125" customFormat="1">
      <c r="A1131" s="130" t="s">
        <v>1787</v>
      </c>
      <c r="B1131" s="131">
        <v>1</v>
      </c>
      <c r="C1131" s="132">
        <v>2.6852846401718598E-4</v>
      </c>
      <c r="D1131" s="133">
        <v>2.6910656620021499E-4</v>
      </c>
      <c r="E1131" s="131">
        <v>2</v>
      </c>
      <c r="F1131" s="132">
        <v>5.9826503140891405E-4</v>
      </c>
      <c r="G1131" s="133">
        <v>5.9916117435590197E-4</v>
      </c>
      <c r="H1131" s="131">
        <v>3</v>
      </c>
      <c r="I1131" s="134">
        <v>4.2450827791141901E-4</v>
      </c>
      <c r="J1131" s="132">
        <v>4.25290615253757E-4</v>
      </c>
    </row>
    <row r="1132" spans="1:10" s="125" customFormat="1">
      <c r="A1132" s="130" t="s">
        <v>1817</v>
      </c>
      <c r="B1132" s="131">
        <v>2</v>
      </c>
      <c r="C1132" s="132">
        <v>5.3705692803437195E-4</v>
      </c>
      <c r="D1132" s="133">
        <v>5.3821313240043096E-4</v>
      </c>
      <c r="E1132" s="131">
        <v>1</v>
      </c>
      <c r="F1132" s="132">
        <v>2.9913251570445702E-4</v>
      </c>
      <c r="G1132" s="133">
        <v>2.9958058717795098E-4</v>
      </c>
      <c r="H1132" s="131">
        <v>3</v>
      </c>
      <c r="I1132" s="134">
        <v>4.2450827791141901E-4</v>
      </c>
      <c r="J1132" s="132">
        <v>4.25290615253757E-4</v>
      </c>
    </row>
    <row r="1133" spans="1:10" s="125" customFormat="1" ht="20.45">
      <c r="A1133" s="130" t="s">
        <v>1747</v>
      </c>
      <c r="B1133" s="192">
        <v>0</v>
      </c>
      <c r="C1133" s="194">
        <v>0</v>
      </c>
      <c r="D1133" s="193">
        <v>0</v>
      </c>
      <c r="E1133" s="131">
        <v>3</v>
      </c>
      <c r="F1133" s="132">
        <v>8.9739754711337097E-4</v>
      </c>
      <c r="G1133" s="133">
        <v>8.9874176153385301E-4</v>
      </c>
      <c r="H1133" s="131">
        <v>3</v>
      </c>
      <c r="I1133" s="134">
        <v>4.2450827791141901E-4</v>
      </c>
      <c r="J1133" s="132">
        <v>4.25290615253757E-4</v>
      </c>
    </row>
    <row r="1134" spans="1:10" s="125" customFormat="1" ht="20.45">
      <c r="A1134" s="130" t="s">
        <v>1748</v>
      </c>
      <c r="B1134" s="131">
        <v>2</v>
      </c>
      <c r="C1134" s="132">
        <v>5.3705692803437195E-4</v>
      </c>
      <c r="D1134" s="133">
        <v>5.3821313240043096E-4</v>
      </c>
      <c r="E1134" s="131">
        <v>1</v>
      </c>
      <c r="F1134" s="132">
        <v>2.9913251570445702E-4</v>
      </c>
      <c r="G1134" s="133">
        <v>2.9958058717795098E-4</v>
      </c>
      <c r="H1134" s="131">
        <v>3</v>
      </c>
      <c r="I1134" s="134">
        <v>4.2450827791141901E-4</v>
      </c>
      <c r="J1134" s="132">
        <v>4.25290615253757E-4</v>
      </c>
    </row>
    <row r="1135" spans="1:10" s="125" customFormat="1">
      <c r="A1135" s="130" t="s">
        <v>1823</v>
      </c>
      <c r="B1135" s="192">
        <v>0</v>
      </c>
      <c r="C1135" s="194">
        <v>0</v>
      </c>
      <c r="D1135" s="193">
        <v>0</v>
      </c>
      <c r="E1135" s="131">
        <v>3</v>
      </c>
      <c r="F1135" s="132">
        <v>8.9739754711337097E-4</v>
      </c>
      <c r="G1135" s="133">
        <v>8.9874176153385301E-4</v>
      </c>
      <c r="H1135" s="131">
        <v>3</v>
      </c>
      <c r="I1135" s="134">
        <v>4.2450827791141901E-4</v>
      </c>
      <c r="J1135" s="132">
        <v>4.25290615253757E-4</v>
      </c>
    </row>
    <row r="1136" spans="1:10" s="125" customFormat="1">
      <c r="A1136" s="130" t="s">
        <v>1680</v>
      </c>
      <c r="B1136" s="131">
        <v>1</v>
      </c>
      <c r="C1136" s="132">
        <v>2.6852846401718598E-4</v>
      </c>
      <c r="D1136" s="133">
        <v>2.6910656620021499E-4</v>
      </c>
      <c r="E1136" s="131">
        <v>2</v>
      </c>
      <c r="F1136" s="132">
        <v>5.9826503140891405E-4</v>
      </c>
      <c r="G1136" s="133">
        <v>5.9916117435590197E-4</v>
      </c>
      <c r="H1136" s="131">
        <v>3</v>
      </c>
      <c r="I1136" s="134">
        <v>4.2450827791141901E-4</v>
      </c>
      <c r="J1136" s="132">
        <v>4.25290615253757E-4</v>
      </c>
    </row>
    <row r="1137" spans="1:10" s="125" customFormat="1" ht="20.45">
      <c r="A1137" s="130" t="s">
        <v>1693</v>
      </c>
      <c r="B1137" s="131">
        <v>3</v>
      </c>
      <c r="C1137" s="132">
        <v>8.0558539205155804E-4</v>
      </c>
      <c r="D1137" s="133">
        <v>8.07319698600646E-4</v>
      </c>
      <c r="E1137" s="192">
        <v>0</v>
      </c>
      <c r="F1137" s="194">
        <v>0</v>
      </c>
      <c r="G1137" s="193">
        <v>0</v>
      </c>
      <c r="H1137" s="131">
        <v>3</v>
      </c>
      <c r="I1137" s="134">
        <v>4.2450827791141901E-4</v>
      </c>
      <c r="J1137" s="132">
        <v>4.25290615253757E-4</v>
      </c>
    </row>
    <row r="1138" spans="1:10" s="125" customFormat="1" ht="20.45">
      <c r="A1138" s="130" t="s">
        <v>1825</v>
      </c>
      <c r="B1138" s="131">
        <v>2</v>
      </c>
      <c r="C1138" s="132">
        <v>5.3705692803437195E-4</v>
      </c>
      <c r="D1138" s="133">
        <v>5.3821313240043096E-4</v>
      </c>
      <c r="E1138" s="131">
        <v>1</v>
      </c>
      <c r="F1138" s="132">
        <v>2.9913251570445702E-4</v>
      </c>
      <c r="G1138" s="133">
        <v>2.9958058717795098E-4</v>
      </c>
      <c r="H1138" s="131">
        <v>3</v>
      </c>
      <c r="I1138" s="134">
        <v>4.2450827791141901E-4</v>
      </c>
      <c r="J1138" s="132">
        <v>4.25290615253757E-4</v>
      </c>
    </row>
    <row r="1139" spans="1:10" s="125" customFormat="1">
      <c r="A1139" s="130" t="s">
        <v>1691</v>
      </c>
      <c r="B1139" s="131">
        <v>3</v>
      </c>
      <c r="C1139" s="132">
        <v>8.0558539205155804E-4</v>
      </c>
      <c r="D1139" s="133">
        <v>8.07319698600646E-4</v>
      </c>
      <c r="E1139" s="192">
        <v>0</v>
      </c>
      <c r="F1139" s="194">
        <v>0</v>
      </c>
      <c r="G1139" s="193">
        <v>0</v>
      </c>
      <c r="H1139" s="131">
        <v>3</v>
      </c>
      <c r="I1139" s="134">
        <v>4.2450827791141901E-4</v>
      </c>
      <c r="J1139" s="132">
        <v>4.25290615253757E-4</v>
      </c>
    </row>
    <row r="1140" spans="1:10" s="125" customFormat="1" ht="20.45">
      <c r="A1140" s="130" t="s">
        <v>1950</v>
      </c>
      <c r="B1140" s="131">
        <v>2</v>
      </c>
      <c r="C1140" s="132">
        <v>5.3705692803437195E-4</v>
      </c>
      <c r="D1140" s="133">
        <v>5.3821313240043096E-4</v>
      </c>
      <c r="E1140" s="131">
        <v>1</v>
      </c>
      <c r="F1140" s="132">
        <v>2.9913251570445702E-4</v>
      </c>
      <c r="G1140" s="133">
        <v>2.9958058717795098E-4</v>
      </c>
      <c r="H1140" s="131">
        <v>3</v>
      </c>
      <c r="I1140" s="134">
        <v>4.2450827791141901E-4</v>
      </c>
      <c r="J1140" s="132">
        <v>4.25290615253757E-4</v>
      </c>
    </row>
    <row r="1141" spans="1:10" s="125" customFormat="1" ht="20.45">
      <c r="A1141" s="130" t="s">
        <v>1750</v>
      </c>
      <c r="B1141" s="131">
        <v>3</v>
      </c>
      <c r="C1141" s="132">
        <v>8.0558539205155804E-4</v>
      </c>
      <c r="D1141" s="133">
        <v>8.07319698600646E-4</v>
      </c>
      <c r="E1141" s="192">
        <v>0</v>
      </c>
      <c r="F1141" s="194">
        <v>0</v>
      </c>
      <c r="G1141" s="193">
        <v>0</v>
      </c>
      <c r="H1141" s="131">
        <v>3</v>
      </c>
      <c r="I1141" s="134">
        <v>4.2450827791141901E-4</v>
      </c>
      <c r="J1141" s="132">
        <v>4.25290615253757E-4</v>
      </c>
    </row>
    <row r="1142" spans="1:10" s="125" customFormat="1">
      <c r="A1142" s="130" t="s">
        <v>1925</v>
      </c>
      <c r="B1142" s="192">
        <v>0</v>
      </c>
      <c r="C1142" s="194">
        <v>0</v>
      </c>
      <c r="D1142" s="193">
        <v>0</v>
      </c>
      <c r="E1142" s="131">
        <v>3</v>
      </c>
      <c r="F1142" s="132">
        <v>8.9739754711337097E-4</v>
      </c>
      <c r="G1142" s="133">
        <v>8.9874176153385301E-4</v>
      </c>
      <c r="H1142" s="131">
        <v>3</v>
      </c>
      <c r="I1142" s="134">
        <v>4.2450827791141901E-4</v>
      </c>
      <c r="J1142" s="132">
        <v>4.25290615253757E-4</v>
      </c>
    </row>
    <row r="1143" spans="1:10" s="125" customFormat="1">
      <c r="A1143" s="130" t="s">
        <v>1927</v>
      </c>
      <c r="B1143" s="131">
        <v>3</v>
      </c>
      <c r="C1143" s="132">
        <v>8.0558539205155804E-4</v>
      </c>
      <c r="D1143" s="133">
        <v>8.07319698600646E-4</v>
      </c>
      <c r="E1143" s="192">
        <v>0</v>
      </c>
      <c r="F1143" s="194">
        <v>0</v>
      </c>
      <c r="G1143" s="193">
        <v>0</v>
      </c>
      <c r="H1143" s="131">
        <v>3</v>
      </c>
      <c r="I1143" s="134">
        <v>4.2450827791141901E-4</v>
      </c>
      <c r="J1143" s="132">
        <v>4.25290615253757E-4</v>
      </c>
    </row>
    <row r="1144" spans="1:10" s="125" customFormat="1">
      <c r="A1144" s="130" t="s">
        <v>1929</v>
      </c>
      <c r="B1144" s="131">
        <v>1</v>
      </c>
      <c r="C1144" s="132">
        <v>2.6852846401718598E-4</v>
      </c>
      <c r="D1144" s="133">
        <v>2.6910656620021499E-4</v>
      </c>
      <c r="E1144" s="131">
        <v>2</v>
      </c>
      <c r="F1144" s="132">
        <v>5.9826503140891405E-4</v>
      </c>
      <c r="G1144" s="133">
        <v>5.9916117435590197E-4</v>
      </c>
      <c r="H1144" s="131">
        <v>3</v>
      </c>
      <c r="I1144" s="134">
        <v>4.2450827791141901E-4</v>
      </c>
      <c r="J1144" s="132">
        <v>4.25290615253757E-4</v>
      </c>
    </row>
    <row r="1145" spans="1:10" s="125" customFormat="1" ht="20.45">
      <c r="A1145" s="130" t="s">
        <v>1740</v>
      </c>
      <c r="B1145" s="131">
        <v>1</v>
      </c>
      <c r="C1145" s="132">
        <v>2.6852846401718598E-4</v>
      </c>
      <c r="D1145" s="133">
        <v>2.6910656620021499E-4</v>
      </c>
      <c r="E1145" s="131">
        <v>2</v>
      </c>
      <c r="F1145" s="132">
        <v>5.9826503140891405E-4</v>
      </c>
      <c r="G1145" s="133">
        <v>5.9916117435590197E-4</v>
      </c>
      <c r="H1145" s="131">
        <v>3</v>
      </c>
      <c r="I1145" s="134">
        <v>4.2450827791141901E-4</v>
      </c>
      <c r="J1145" s="132">
        <v>4.25290615253757E-4</v>
      </c>
    </row>
    <row r="1146" spans="1:10" s="125" customFormat="1">
      <c r="A1146" s="130" t="s">
        <v>2001</v>
      </c>
      <c r="B1146" s="131">
        <v>1</v>
      </c>
      <c r="C1146" s="132">
        <v>2.6852846401718598E-4</v>
      </c>
      <c r="D1146" s="133">
        <v>2.6910656620021499E-4</v>
      </c>
      <c r="E1146" s="131">
        <v>2</v>
      </c>
      <c r="F1146" s="132">
        <v>5.9826503140891405E-4</v>
      </c>
      <c r="G1146" s="133">
        <v>5.9916117435590197E-4</v>
      </c>
      <c r="H1146" s="131">
        <v>3</v>
      </c>
      <c r="I1146" s="134">
        <v>4.2450827791141901E-4</v>
      </c>
      <c r="J1146" s="132">
        <v>4.25290615253757E-4</v>
      </c>
    </row>
    <row r="1147" spans="1:10" s="125" customFormat="1">
      <c r="A1147" s="130" t="s">
        <v>1780</v>
      </c>
      <c r="B1147" s="131">
        <v>3</v>
      </c>
      <c r="C1147" s="132">
        <v>8.0558539205155804E-4</v>
      </c>
      <c r="D1147" s="133">
        <v>8.07319698600646E-4</v>
      </c>
      <c r="E1147" s="192">
        <v>0</v>
      </c>
      <c r="F1147" s="194">
        <v>0</v>
      </c>
      <c r="G1147" s="193">
        <v>0</v>
      </c>
      <c r="H1147" s="131">
        <v>3</v>
      </c>
      <c r="I1147" s="134">
        <v>4.2450827791141901E-4</v>
      </c>
      <c r="J1147" s="132">
        <v>4.25290615253757E-4</v>
      </c>
    </row>
    <row r="1148" spans="1:10" s="125" customFormat="1">
      <c r="A1148" s="130" t="s">
        <v>1944</v>
      </c>
      <c r="B1148" s="131">
        <v>1</v>
      </c>
      <c r="C1148" s="132">
        <v>2.6852846401718598E-4</v>
      </c>
      <c r="D1148" s="133">
        <v>2.6910656620021499E-4</v>
      </c>
      <c r="E1148" s="131">
        <v>2</v>
      </c>
      <c r="F1148" s="132">
        <v>5.9826503140891405E-4</v>
      </c>
      <c r="G1148" s="133">
        <v>5.9916117435590197E-4</v>
      </c>
      <c r="H1148" s="131">
        <v>3</v>
      </c>
      <c r="I1148" s="134">
        <v>4.2450827791141901E-4</v>
      </c>
      <c r="J1148" s="132">
        <v>4.25290615253757E-4</v>
      </c>
    </row>
    <row r="1149" spans="1:10" s="125" customFormat="1">
      <c r="A1149" s="130" t="s">
        <v>1697</v>
      </c>
      <c r="B1149" s="192">
        <v>0</v>
      </c>
      <c r="C1149" s="194">
        <v>0</v>
      </c>
      <c r="D1149" s="193">
        <v>0</v>
      </c>
      <c r="E1149" s="131">
        <v>3</v>
      </c>
      <c r="F1149" s="132">
        <v>8.9739754711337097E-4</v>
      </c>
      <c r="G1149" s="133">
        <v>8.9874176153385301E-4</v>
      </c>
      <c r="H1149" s="131">
        <v>3</v>
      </c>
      <c r="I1149" s="134">
        <v>4.2450827791141901E-4</v>
      </c>
      <c r="J1149" s="132">
        <v>4.25290615253757E-4</v>
      </c>
    </row>
    <row r="1150" spans="1:10" s="125" customFormat="1">
      <c r="A1150" s="130" t="s">
        <v>1851</v>
      </c>
      <c r="B1150" s="192">
        <v>0</v>
      </c>
      <c r="C1150" s="194">
        <v>0</v>
      </c>
      <c r="D1150" s="193">
        <v>0</v>
      </c>
      <c r="E1150" s="131">
        <v>3</v>
      </c>
      <c r="F1150" s="132">
        <v>8.9739754711337097E-4</v>
      </c>
      <c r="G1150" s="133">
        <v>8.9874176153385301E-4</v>
      </c>
      <c r="H1150" s="131">
        <v>3</v>
      </c>
      <c r="I1150" s="134">
        <v>4.2450827791141901E-4</v>
      </c>
      <c r="J1150" s="132">
        <v>4.25290615253757E-4</v>
      </c>
    </row>
    <row r="1151" spans="1:10" s="125" customFormat="1" ht="20.45">
      <c r="A1151" s="130" t="s">
        <v>1811</v>
      </c>
      <c r="B1151" s="131">
        <v>1</v>
      </c>
      <c r="C1151" s="132">
        <v>2.6852846401718598E-4</v>
      </c>
      <c r="D1151" s="133">
        <v>2.6910656620021499E-4</v>
      </c>
      <c r="E1151" s="131">
        <v>1</v>
      </c>
      <c r="F1151" s="132">
        <v>2.9913251570445702E-4</v>
      </c>
      <c r="G1151" s="133">
        <v>2.9958058717795098E-4</v>
      </c>
      <c r="H1151" s="131">
        <v>2</v>
      </c>
      <c r="I1151" s="134">
        <v>2.8300551860761298E-4</v>
      </c>
      <c r="J1151" s="132">
        <v>2.8352707683583798E-4</v>
      </c>
    </row>
    <row r="1152" spans="1:10" s="125" customFormat="1">
      <c r="A1152" s="130" t="s">
        <v>1732</v>
      </c>
      <c r="B1152" s="131">
        <v>1</v>
      </c>
      <c r="C1152" s="132">
        <v>2.6852846401718598E-4</v>
      </c>
      <c r="D1152" s="133">
        <v>2.6910656620021499E-4</v>
      </c>
      <c r="E1152" s="131">
        <v>1</v>
      </c>
      <c r="F1152" s="132">
        <v>2.9913251570445702E-4</v>
      </c>
      <c r="G1152" s="133">
        <v>2.9958058717795098E-4</v>
      </c>
      <c r="H1152" s="131">
        <v>2</v>
      </c>
      <c r="I1152" s="134">
        <v>2.8300551860761298E-4</v>
      </c>
      <c r="J1152" s="132">
        <v>2.8352707683583798E-4</v>
      </c>
    </row>
    <row r="1153" spans="1:10" s="125" customFormat="1">
      <c r="A1153" s="130" t="s">
        <v>2002</v>
      </c>
      <c r="B1153" s="131">
        <v>2</v>
      </c>
      <c r="C1153" s="132">
        <v>5.3705692803437195E-4</v>
      </c>
      <c r="D1153" s="133">
        <v>5.3821313240043096E-4</v>
      </c>
      <c r="E1153" s="192">
        <v>0</v>
      </c>
      <c r="F1153" s="194">
        <v>0</v>
      </c>
      <c r="G1153" s="193">
        <v>0</v>
      </c>
      <c r="H1153" s="131">
        <v>2</v>
      </c>
      <c r="I1153" s="134">
        <v>2.8300551860761298E-4</v>
      </c>
      <c r="J1153" s="132">
        <v>2.8352707683583798E-4</v>
      </c>
    </row>
    <row r="1154" spans="1:10" s="125" customFormat="1">
      <c r="A1154" s="130" t="s">
        <v>1870</v>
      </c>
      <c r="B1154" s="131">
        <v>2</v>
      </c>
      <c r="C1154" s="132">
        <v>5.3705692803437195E-4</v>
      </c>
      <c r="D1154" s="133">
        <v>5.3821313240043096E-4</v>
      </c>
      <c r="E1154" s="192">
        <v>0</v>
      </c>
      <c r="F1154" s="194">
        <v>0</v>
      </c>
      <c r="G1154" s="193">
        <v>0</v>
      </c>
      <c r="H1154" s="131">
        <v>2</v>
      </c>
      <c r="I1154" s="134">
        <v>2.8300551860761298E-4</v>
      </c>
      <c r="J1154" s="132">
        <v>2.8352707683583798E-4</v>
      </c>
    </row>
    <row r="1155" spans="1:10" s="125" customFormat="1">
      <c r="A1155" s="130" t="s">
        <v>1816</v>
      </c>
      <c r="B1155" s="131">
        <v>2</v>
      </c>
      <c r="C1155" s="132">
        <v>5.3705692803437195E-4</v>
      </c>
      <c r="D1155" s="133">
        <v>5.3821313240043096E-4</v>
      </c>
      <c r="E1155" s="192">
        <v>0</v>
      </c>
      <c r="F1155" s="194">
        <v>0</v>
      </c>
      <c r="G1155" s="193">
        <v>0</v>
      </c>
      <c r="H1155" s="131">
        <v>2</v>
      </c>
      <c r="I1155" s="134">
        <v>2.8300551860761298E-4</v>
      </c>
      <c r="J1155" s="132">
        <v>2.8352707683583798E-4</v>
      </c>
    </row>
    <row r="1156" spans="1:10" s="125" customFormat="1" ht="20.45">
      <c r="A1156" s="130" t="s">
        <v>1873</v>
      </c>
      <c r="B1156" s="131">
        <v>2</v>
      </c>
      <c r="C1156" s="132">
        <v>5.3705692803437195E-4</v>
      </c>
      <c r="D1156" s="133">
        <v>5.3821313240043096E-4</v>
      </c>
      <c r="E1156" s="192">
        <v>0</v>
      </c>
      <c r="F1156" s="194">
        <v>0</v>
      </c>
      <c r="G1156" s="193">
        <v>0</v>
      </c>
      <c r="H1156" s="131">
        <v>2</v>
      </c>
      <c r="I1156" s="134">
        <v>2.8300551860761298E-4</v>
      </c>
      <c r="J1156" s="132">
        <v>2.8352707683583798E-4</v>
      </c>
    </row>
    <row r="1157" spans="1:10" s="125" customFormat="1">
      <c r="A1157" s="130" t="s">
        <v>1788</v>
      </c>
      <c r="B1157" s="131">
        <v>1</v>
      </c>
      <c r="C1157" s="132">
        <v>2.6852846401718598E-4</v>
      </c>
      <c r="D1157" s="133">
        <v>2.6910656620021499E-4</v>
      </c>
      <c r="E1157" s="131">
        <v>1</v>
      </c>
      <c r="F1157" s="132">
        <v>2.9913251570445702E-4</v>
      </c>
      <c r="G1157" s="133">
        <v>2.9958058717795098E-4</v>
      </c>
      <c r="H1157" s="131">
        <v>2</v>
      </c>
      <c r="I1157" s="134">
        <v>2.8300551860761298E-4</v>
      </c>
      <c r="J1157" s="132">
        <v>2.8352707683583798E-4</v>
      </c>
    </row>
    <row r="1158" spans="1:10" s="125" customFormat="1">
      <c r="A1158" s="130" t="s">
        <v>1789</v>
      </c>
      <c r="B1158" s="192">
        <v>0</v>
      </c>
      <c r="C1158" s="194">
        <v>0</v>
      </c>
      <c r="D1158" s="193">
        <v>0</v>
      </c>
      <c r="E1158" s="131">
        <v>2</v>
      </c>
      <c r="F1158" s="132">
        <v>5.9826503140891405E-4</v>
      </c>
      <c r="G1158" s="133">
        <v>5.9916117435590197E-4</v>
      </c>
      <c r="H1158" s="131">
        <v>2</v>
      </c>
      <c r="I1158" s="134">
        <v>2.8300551860761298E-4</v>
      </c>
      <c r="J1158" s="132">
        <v>2.8352707683583798E-4</v>
      </c>
    </row>
    <row r="1159" spans="1:10" s="125" customFormat="1" ht="20.45">
      <c r="A1159" s="130" t="s">
        <v>1735</v>
      </c>
      <c r="B1159" s="131">
        <v>1</v>
      </c>
      <c r="C1159" s="132">
        <v>2.6852846401718598E-4</v>
      </c>
      <c r="D1159" s="133">
        <v>2.6910656620021499E-4</v>
      </c>
      <c r="E1159" s="131">
        <v>1</v>
      </c>
      <c r="F1159" s="132">
        <v>2.9913251570445702E-4</v>
      </c>
      <c r="G1159" s="133">
        <v>2.9958058717795098E-4</v>
      </c>
      <c r="H1159" s="131">
        <v>2</v>
      </c>
      <c r="I1159" s="134">
        <v>2.8300551860761298E-4</v>
      </c>
      <c r="J1159" s="132">
        <v>2.8352707683583798E-4</v>
      </c>
    </row>
    <row r="1160" spans="1:10" s="125" customFormat="1" ht="20.45">
      <c r="A1160" s="130" t="s">
        <v>1792</v>
      </c>
      <c r="B1160" s="131">
        <v>1</v>
      </c>
      <c r="C1160" s="132">
        <v>2.6852846401718598E-4</v>
      </c>
      <c r="D1160" s="133">
        <v>2.6910656620021499E-4</v>
      </c>
      <c r="E1160" s="131">
        <v>1</v>
      </c>
      <c r="F1160" s="132">
        <v>2.9913251570445702E-4</v>
      </c>
      <c r="G1160" s="133">
        <v>2.9958058717795098E-4</v>
      </c>
      <c r="H1160" s="131">
        <v>2</v>
      </c>
      <c r="I1160" s="134">
        <v>2.8300551860761298E-4</v>
      </c>
      <c r="J1160" s="132">
        <v>2.8352707683583798E-4</v>
      </c>
    </row>
    <row r="1161" spans="1:10" s="125" customFormat="1">
      <c r="A1161" s="130" t="s">
        <v>1795</v>
      </c>
      <c r="B1161" s="131">
        <v>2</v>
      </c>
      <c r="C1161" s="132">
        <v>5.3705692803437195E-4</v>
      </c>
      <c r="D1161" s="133">
        <v>5.3821313240043096E-4</v>
      </c>
      <c r="E1161" s="192">
        <v>0</v>
      </c>
      <c r="F1161" s="194">
        <v>0</v>
      </c>
      <c r="G1161" s="193">
        <v>0</v>
      </c>
      <c r="H1161" s="131">
        <v>2</v>
      </c>
      <c r="I1161" s="134">
        <v>2.8300551860761298E-4</v>
      </c>
      <c r="J1161" s="132">
        <v>2.8352707683583798E-4</v>
      </c>
    </row>
    <row r="1162" spans="1:10" s="125" customFormat="1" ht="20.45">
      <c r="A1162" s="130" t="s">
        <v>1796</v>
      </c>
      <c r="B1162" s="131">
        <v>1</v>
      </c>
      <c r="C1162" s="132">
        <v>2.6852846401718598E-4</v>
      </c>
      <c r="D1162" s="133">
        <v>2.6910656620021499E-4</v>
      </c>
      <c r="E1162" s="131">
        <v>1</v>
      </c>
      <c r="F1162" s="132">
        <v>2.9913251570445702E-4</v>
      </c>
      <c r="G1162" s="133">
        <v>2.9958058717795098E-4</v>
      </c>
      <c r="H1162" s="131">
        <v>2</v>
      </c>
      <c r="I1162" s="134">
        <v>2.8300551860761298E-4</v>
      </c>
      <c r="J1162" s="132">
        <v>2.8352707683583798E-4</v>
      </c>
    </row>
    <row r="1163" spans="1:10" s="125" customFormat="1">
      <c r="A1163" s="130" t="s">
        <v>1758</v>
      </c>
      <c r="B1163" s="131">
        <v>1</v>
      </c>
      <c r="C1163" s="132">
        <v>2.6852846401718598E-4</v>
      </c>
      <c r="D1163" s="133">
        <v>2.6910656620021499E-4</v>
      </c>
      <c r="E1163" s="131">
        <v>1</v>
      </c>
      <c r="F1163" s="132">
        <v>2.9913251570445702E-4</v>
      </c>
      <c r="G1163" s="133">
        <v>2.9958058717795098E-4</v>
      </c>
      <c r="H1163" s="131">
        <v>2</v>
      </c>
      <c r="I1163" s="134">
        <v>2.8300551860761298E-4</v>
      </c>
      <c r="J1163" s="132">
        <v>2.8352707683583798E-4</v>
      </c>
    </row>
    <row r="1164" spans="1:10" s="125" customFormat="1">
      <c r="A1164" s="130" t="s">
        <v>1897</v>
      </c>
      <c r="B1164" s="131">
        <v>1</v>
      </c>
      <c r="C1164" s="132">
        <v>2.6852846401718598E-4</v>
      </c>
      <c r="D1164" s="133">
        <v>2.6910656620021499E-4</v>
      </c>
      <c r="E1164" s="131">
        <v>1</v>
      </c>
      <c r="F1164" s="132">
        <v>2.9913251570445702E-4</v>
      </c>
      <c r="G1164" s="133">
        <v>2.9958058717795098E-4</v>
      </c>
      <c r="H1164" s="131">
        <v>2</v>
      </c>
      <c r="I1164" s="134">
        <v>2.8300551860761298E-4</v>
      </c>
      <c r="J1164" s="132">
        <v>2.8352707683583798E-4</v>
      </c>
    </row>
    <row r="1165" spans="1:10" s="125" customFormat="1" ht="20.45">
      <c r="A1165" s="130" t="s">
        <v>1706</v>
      </c>
      <c r="B1165" s="131">
        <v>1</v>
      </c>
      <c r="C1165" s="132">
        <v>2.6852846401718598E-4</v>
      </c>
      <c r="D1165" s="133">
        <v>2.6910656620021499E-4</v>
      </c>
      <c r="E1165" s="131">
        <v>1</v>
      </c>
      <c r="F1165" s="132">
        <v>2.9913251570445702E-4</v>
      </c>
      <c r="G1165" s="133">
        <v>2.9958058717795098E-4</v>
      </c>
      <c r="H1165" s="131">
        <v>2</v>
      </c>
      <c r="I1165" s="134">
        <v>2.8300551860761298E-4</v>
      </c>
      <c r="J1165" s="132">
        <v>2.8352707683583798E-4</v>
      </c>
    </row>
    <row r="1166" spans="1:10" s="125" customFormat="1">
      <c r="A1166" s="130" t="s">
        <v>1951</v>
      </c>
      <c r="B1166" s="192">
        <v>0</v>
      </c>
      <c r="C1166" s="194">
        <v>0</v>
      </c>
      <c r="D1166" s="193">
        <v>0</v>
      </c>
      <c r="E1166" s="131">
        <v>2</v>
      </c>
      <c r="F1166" s="132">
        <v>5.9826503140891405E-4</v>
      </c>
      <c r="G1166" s="133">
        <v>5.9916117435590197E-4</v>
      </c>
      <c r="H1166" s="131">
        <v>2</v>
      </c>
      <c r="I1166" s="134">
        <v>2.8300551860761298E-4</v>
      </c>
      <c r="J1166" s="132">
        <v>2.8352707683583798E-4</v>
      </c>
    </row>
    <row r="1167" spans="1:10" s="125" customFormat="1" ht="20.45">
      <c r="A1167" s="130" t="s">
        <v>1775</v>
      </c>
      <c r="B1167" s="131">
        <v>1</v>
      </c>
      <c r="C1167" s="132">
        <v>2.6852846401718598E-4</v>
      </c>
      <c r="D1167" s="133">
        <v>2.6910656620021499E-4</v>
      </c>
      <c r="E1167" s="131">
        <v>1</v>
      </c>
      <c r="F1167" s="132">
        <v>2.9913251570445702E-4</v>
      </c>
      <c r="G1167" s="133">
        <v>2.9958058717795098E-4</v>
      </c>
      <c r="H1167" s="131">
        <v>2</v>
      </c>
      <c r="I1167" s="134">
        <v>2.8300551860761298E-4</v>
      </c>
      <c r="J1167" s="132">
        <v>2.8352707683583798E-4</v>
      </c>
    </row>
    <row r="1168" spans="1:10" s="125" customFormat="1">
      <c r="A1168" s="130" t="s">
        <v>1703</v>
      </c>
      <c r="B1168" s="131">
        <v>2</v>
      </c>
      <c r="C1168" s="132">
        <v>5.3705692803437195E-4</v>
      </c>
      <c r="D1168" s="133">
        <v>5.3821313240043096E-4</v>
      </c>
      <c r="E1168" s="192">
        <v>0</v>
      </c>
      <c r="F1168" s="194">
        <v>0</v>
      </c>
      <c r="G1168" s="193">
        <v>0</v>
      </c>
      <c r="H1168" s="131">
        <v>2</v>
      </c>
      <c r="I1168" s="134">
        <v>2.8300551860761298E-4</v>
      </c>
      <c r="J1168" s="132">
        <v>2.8352707683583798E-4</v>
      </c>
    </row>
    <row r="1169" spans="1:10" s="125" customFormat="1" ht="20.45">
      <c r="A1169" s="130" t="s">
        <v>1777</v>
      </c>
      <c r="B1169" s="131">
        <v>2</v>
      </c>
      <c r="C1169" s="132">
        <v>5.3705692803437195E-4</v>
      </c>
      <c r="D1169" s="133">
        <v>5.3821313240043096E-4</v>
      </c>
      <c r="E1169" s="192">
        <v>0</v>
      </c>
      <c r="F1169" s="194">
        <v>0</v>
      </c>
      <c r="G1169" s="193">
        <v>0</v>
      </c>
      <c r="H1169" s="131">
        <v>2</v>
      </c>
      <c r="I1169" s="134">
        <v>2.8300551860761298E-4</v>
      </c>
      <c r="J1169" s="132">
        <v>2.8352707683583798E-4</v>
      </c>
    </row>
    <row r="1170" spans="1:10" s="125" customFormat="1" ht="20.45">
      <c r="A1170" s="130" t="s">
        <v>1837</v>
      </c>
      <c r="B1170" s="131">
        <v>1</v>
      </c>
      <c r="C1170" s="132">
        <v>2.6852846401718598E-4</v>
      </c>
      <c r="D1170" s="133">
        <v>2.6910656620021499E-4</v>
      </c>
      <c r="E1170" s="131">
        <v>1</v>
      </c>
      <c r="F1170" s="132">
        <v>2.9913251570445702E-4</v>
      </c>
      <c r="G1170" s="133">
        <v>2.9958058717795098E-4</v>
      </c>
      <c r="H1170" s="131">
        <v>2</v>
      </c>
      <c r="I1170" s="134">
        <v>2.8300551860761298E-4</v>
      </c>
      <c r="J1170" s="132">
        <v>2.8352707683583798E-4</v>
      </c>
    </row>
    <row r="1171" spans="1:10" s="125" customFormat="1" ht="20.45">
      <c r="A1171" s="130" t="s">
        <v>1729</v>
      </c>
      <c r="B1171" s="131">
        <v>2</v>
      </c>
      <c r="C1171" s="132">
        <v>5.3705692803437195E-4</v>
      </c>
      <c r="D1171" s="133">
        <v>5.3821313240043096E-4</v>
      </c>
      <c r="E1171" s="192">
        <v>0</v>
      </c>
      <c r="F1171" s="194">
        <v>0</v>
      </c>
      <c r="G1171" s="193">
        <v>0</v>
      </c>
      <c r="H1171" s="131">
        <v>2</v>
      </c>
      <c r="I1171" s="134">
        <v>2.8300551860761298E-4</v>
      </c>
      <c r="J1171" s="132">
        <v>2.8352707683583798E-4</v>
      </c>
    </row>
    <row r="1172" spans="1:10" s="125" customFormat="1">
      <c r="A1172" s="130" t="s">
        <v>1840</v>
      </c>
      <c r="B1172" s="131">
        <v>1</v>
      </c>
      <c r="C1172" s="132">
        <v>2.6852846401718598E-4</v>
      </c>
      <c r="D1172" s="133">
        <v>2.6910656620021499E-4</v>
      </c>
      <c r="E1172" s="131">
        <v>1</v>
      </c>
      <c r="F1172" s="132">
        <v>2.9913251570445702E-4</v>
      </c>
      <c r="G1172" s="133">
        <v>2.9958058717795098E-4</v>
      </c>
      <c r="H1172" s="131">
        <v>2</v>
      </c>
      <c r="I1172" s="134">
        <v>2.8300551860761298E-4</v>
      </c>
      <c r="J1172" s="132">
        <v>2.8352707683583798E-4</v>
      </c>
    </row>
    <row r="1173" spans="1:10" s="125" customFormat="1" ht="20.45">
      <c r="A1173" s="130" t="s">
        <v>1741</v>
      </c>
      <c r="B1173" s="131">
        <v>1</v>
      </c>
      <c r="C1173" s="132">
        <v>2.6852846401718598E-4</v>
      </c>
      <c r="D1173" s="133">
        <v>2.6910656620021499E-4</v>
      </c>
      <c r="E1173" s="131">
        <v>1</v>
      </c>
      <c r="F1173" s="132">
        <v>2.9913251570445702E-4</v>
      </c>
      <c r="G1173" s="133">
        <v>2.9958058717795098E-4</v>
      </c>
      <c r="H1173" s="131">
        <v>2</v>
      </c>
      <c r="I1173" s="134">
        <v>2.8300551860761298E-4</v>
      </c>
      <c r="J1173" s="132">
        <v>2.8352707683583798E-4</v>
      </c>
    </row>
    <row r="1174" spans="1:10" s="125" customFormat="1" ht="20.45">
      <c r="A1174" s="130" t="s">
        <v>1806</v>
      </c>
      <c r="B1174" s="131">
        <v>1</v>
      </c>
      <c r="C1174" s="132">
        <v>2.6852846401718598E-4</v>
      </c>
      <c r="D1174" s="133">
        <v>2.6910656620021499E-4</v>
      </c>
      <c r="E1174" s="131">
        <v>1</v>
      </c>
      <c r="F1174" s="132">
        <v>2.9913251570445702E-4</v>
      </c>
      <c r="G1174" s="133">
        <v>2.9958058717795098E-4</v>
      </c>
      <c r="H1174" s="131">
        <v>2</v>
      </c>
      <c r="I1174" s="134">
        <v>2.8300551860761298E-4</v>
      </c>
      <c r="J1174" s="132">
        <v>2.8352707683583798E-4</v>
      </c>
    </row>
    <row r="1175" spans="1:10" s="125" customFormat="1" ht="20.45">
      <c r="A1175" s="130" t="s">
        <v>1807</v>
      </c>
      <c r="B1175" s="192">
        <v>0</v>
      </c>
      <c r="C1175" s="194">
        <v>0</v>
      </c>
      <c r="D1175" s="193">
        <v>0</v>
      </c>
      <c r="E1175" s="131">
        <v>2</v>
      </c>
      <c r="F1175" s="132">
        <v>5.9826503140891405E-4</v>
      </c>
      <c r="G1175" s="133">
        <v>5.9916117435590197E-4</v>
      </c>
      <c r="H1175" s="131">
        <v>2</v>
      </c>
      <c r="I1175" s="134">
        <v>2.8300551860761298E-4</v>
      </c>
      <c r="J1175" s="132">
        <v>2.8352707683583798E-4</v>
      </c>
    </row>
    <row r="1176" spans="1:10" s="125" customFormat="1">
      <c r="A1176" s="130" t="s">
        <v>1744</v>
      </c>
      <c r="B1176" s="192">
        <v>0</v>
      </c>
      <c r="C1176" s="194">
        <v>0</v>
      </c>
      <c r="D1176" s="193">
        <v>0</v>
      </c>
      <c r="E1176" s="131">
        <v>2</v>
      </c>
      <c r="F1176" s="132">
        <v>5.9826503140891405E-4</v>
      </c>
      <c r="G1176" s="133">
        <v>5.9916117435590197E-4</v>
      </c>
      <c r="H1176" s="131">
        <v>2</v>
      </c>
      <c r="I1176" s="134">
        <v>2.8300551860761298E-4</v>
      </c>
      <c r="J1176" s="132">
        <v>2.8352707683583798E-4</v>
      </c>
    </row>
    <row r="1177" spans="1:10" s="125" customFormat="1">
      <c r="A1177" s="130" t="s">
        <v>1723</v>
      </c>
      <c r="B1177" s="131">
        <v>1</v>
      </c>
      <c r="C1177" s="132">
        <v>2.6852846401718598E-4</v>
      </c>
      <c r="D1177" s="133">
        <v>2.6910656620021499E-4</v>
      </c>
      <c r="E1177" s="131">
        <v>1</v>
      </c>
      <c r="F1177" s="132">
        <v>2.9913251570445702E-4</v>
      </c>
      <c r="G1177" s="133">
        <v>2.9958058717795098E-4</v>
      </c>
      <c r="H1177" s="131">
        <v>2</v>
      </c>
      <c r="I1177" s="134">
        <v>2.8300551860761298E-4</v>
      </c>
      <c r="J1177" s="132">
        <v>2.8352707683583798E-4</v>
      </c>
    </row>
    <row r="1178" spans="1:10" s="125" customFormat="1">
      <c r="A1178" s="130" t="s">
        <v>1731</v>
      </c>
      <c r="B1178" s="131">
        <v>1</v>
      </c>
      <c r="C1178" s="132">
        <v>2.6852846401718598E-4</v>
      </c>
      <c r="D1178" s="133">
        <v>2.6910656620021499E-4</v>
      </c>
      <c r="E1178" s="131">
        <v>1</v>
      </c>
      <c r="F1178" s="132">
        <v>2.9913251570445702E-4</v>
      </c>
      <c r="G1178" s="133">
        <v>2.9958058717795098E-4</v>
      </c>
      <c r="H1178" s="131">
        <v>2</v>
      </c>
      <c r="I1178" s="134">
        <v>2.8300551860761298E-4</v>
      </c>
      <c r="J1178" s="132">
        <v>2.8352707683583798E-4</v>
      </c>
    </row>
    <row r="1179" spans="1:10" s="125" customFormat="1">
      <c r="A1179" s="130" t="s">
        <v>1850</v>
      </c>
      <c r="B1179" s="192">
        <v>0</v>
      </c>
      <c r="C1179" s="194">
        <v>0</v>
      </c>
      <c r="D1179" s="193">
        <v>0</v>
      </c>
      <c r="E1179" s="131">
        <v>2</v>
      </c>
      <c r="F1179" s="132">
        <v>5.9826503140891405E-4</v>
      </c>
      <c r="G1179" s="133">
        <v>5.9916117435590197E-4</v>
      </c>
      <c r="H1179" s="131">
        <v>2</v>
      </c>
      <c r="I1179" s="134">
        <v>2.8300551860761298E-4</v>
      </c>
      <c r="J1179" s="132">
        <v>2.8352707683583798E-4</v>
      </c>
    </row>
    <row r="1180" spans="1:10" s="125" customFormat="1">
      <c r="A1180" s="130" t="s">
        <v>2003</v>
      </c>
      <c r="B1180" s="192">
        <v>0</v>
      </c>
      <c r="C1180" s="194">
        <v>0</v>
      </c>
      <c r="D1180" s="193">
        <v>0</v>
      </c>
      <c r="E1180" s="131">
        <v>1</v>
      </c>
      <c r="F1180" s="132">
        <v>2.9913251570445702E-4</v>
      </c>
      <c r="G1180" s="133">
        <v>2.9958058717795098E-4</v>
      </c>
      <c r="H1180" s="131">
        <v>1</v>
      </c>
      <c r="I1180" s="134">
        <v>1.41502759303806E-4</v>
      </c>
      <c r="J1180" s="132">
        <v>1.4176353841791899E-4</v>
      </c>
    </row>
    <row r="1181" spans="1:10" s="125" customFormat="1">
      <c r="A1181" s="130" t="s">
        <v>2004</v>
      </c>
      <c r="B1181" s="192">
        <v>0</v>
      </c>
      <c r="C1181" s="194">
        <v>0</v>
      </c>
      <c r="D1181" s="193">
        <v>0</v>
      </c>
      <c r="E1181" s="131">
        <v>1</v>
      </c>
      <c r="F1181" s="132">
        <v>2.9913251570445702E-4</v>
      </c>
      <c r="G1181" s="133">
        <v>2.9958058717795098E-4</v>
      </c>
      <c r="H1181" s="131">
        <v>1</v>
      </c>
      <c r="I1181" s="134">
        <v>1.41502759303806E-4</v>
      </c>
      <c r="J1181" s="132">
        <v>1.4176353841791899E-4</v>
      </c>
    </row>
    <row r="1182" spans="1:10" s="125" customFormat="1" ht="20.45">
      <c r="A1182" s="130" t="s">
        <v>1724</v>
      </c>
      <c r="B1182" s="192">
        <v>0</v>
      </c>
      <c r="C1182" s="194">
        <v>0</v>
      </c>
      <c r="D1182" s="193">
        <v>0</v>
      </c>
      <c r="E1182" s="131">
        <v>1</v>
      </c>
      <c r="F1182" s="132">
        <v>2.9913251570445702E-4</v>
      </c>
      <c r="G1182" s="133">
        <v>2.9958058717795098E-4</v>
      </c>
      <c r="H1182" s="131">
        <v>1</v>
      </c>
      <c r="I1182" s="134">
        <v>1.41502759303806E-4</v>
      </c>
      <c r="J1182" s="132">
        <v>1.4176353841791899E-4</v>
      </c>
    </row>
    <row r="1183" spans="1:10" s="125" customFormat="1" ht="20.45">
      <c r="A1183" s="130" t="s">
        <v>1783</v>
      </c>
      <c r="B1183" s="131">
        <v>1</v>
      </c>
      <c r="C1183" s="132">
        <v>2.6852846401718598E-4</v>
      </c>
      <c r="D1183" s="133">
        <v>2.6910656620021499E-4</v>
      </c>
      <c r="E1183" s="192">
        <v>0</v>
      </c>
      <c r="F1183" s="194">
        <v>0</v>
      </c>
      <c r="G1183" s="193">
        <v>0</v>
      </c>
      <c r="H1183" s="131">
        <v>1</v>
      </c>
      <c r="I1183" s="134">
        <v>1.41502759303806E-4</v>
      </c>
      <c r="J1183" s="132">
        <v>1.4176353841791899E-4</v>
      </c>
    </row>
    <row r="1184" spans="1:10" s="125" customFormat="1">
      <c r="A1184" s="130" t="s">
        <v>1711</v>
      </c>
      <c r="B1184" s="131">
        <v>1</v>
      </c>
      <c r="C1184" s="132">
        <v>2.6852846401718598E-4</v>
      </c>
      <c r="D1184" s="133">
        <v>2.6910656620021499E-4</v>
      </c>
      <c r="E1184" s="192">
        <v>0</v>
      </c>
      <c r="F1184" s="194">
        <v>0</v>
      </c>
      <c r="G1184" s="193">
        <v>0</v>
      </c>
      <c r="H1184" s="131">
        <v>1</v>
      </c>
      <c r="I1184" s="134">
        <v>1.41502759303806E-4</v>
      </c>
      <c r="J1184" s="132">
        <v>1.4176353841791899E-4</v>
      </c>
    </row>
    <row r="1185" spans="1:10" s="125" customFormat="1" ht="20.45">
      <c r="A1185" s="130" t="s">
        <v>1784</v>
      </c>
      <c r="B1185" s="192">
        <v>0</v>
      </c>
      <c r="C1185" s="194">
        <v>0</v>
      </c>
      <c r="D1185" s="193">
        <v>0</v>
      </c>
      <c r="E1185" s="131">
        <v>1</v>
      </c>
      <c r="F1185" s="132">
        <v>2.9913251570445702E-4</v>
      </c>
      <c r="G1185" s="133">
        <v>2.9958058717795098E-4</v>
      </c>
      <c r="H1185" s="131">
        <v>1</v>
      </c>
      <c r="I1185" s="134">
        <v>1.41502759303806E-4</v>
      </c>
      <c r="J1185" s="132">
        <v>1.4176353841791899E-4</v>
      </c>
    </row>
    <row r="1186" spans="1:10" s="125" customFormat="1" ht="20.45">
      <c r="A1186" s="130" t="s">
        <v>2005</v>
      </c>
      <c r="B1186" s="192">
        <v>0</v>
      </c>
      <c r="C1186" s="194">
        <v>0</v>
      </c>
      <c r="D1186" s="193">
        <v>0</v>
      </c>
      <c r="E1186" s="131">
        <v>1</v>
      </c>
      <c r="F1186" s="132">
        <v>2.9913251570445702E-4</v>
      </c>
      <c r="G1186" s="133">
        <v>2.9958058717795098E-4</v>
      </c>
      <c r="H1186" s="131">
        <v>1</v>
      </c>
      <c r="I1186" s="134">
        <v>1.41502759303806E-4</v>
      </c>
      <c r="J1186" s="132">
        <v>1.4176353841791899E-4</v>
      </c>
    </row>
    <row r="1187" spans="1:10" s="125" customFormat="1">
      <c r="A1187" s="130" t="s">
        <v>1859</v>
      </c>
      <c r="B1187" s="131">
        <v>1</v>
      </c>
      <c r="C1187" s="132">
        <v>2.6852846401718598E-4</v>
      </c>
      <c r="D1187" s="133">
        <v>2.6910656620021499E-4</v>
      </c>
      <c r="E1187" s="192">
        <v>0</v>
      </c>
      <c r="F1187" s="194">
        <v>0</v>
      </c>
      <c r="G1187" s="193">
        <v>0</v>
      </c>
      <c r="H1187" s="131">
        <v>1</v>
      </c>
      <c r="I1187" s="134">
        <v>1.41502759303806E-4</v>
      </c>
      <c r="J1187" s="132">
        <v>1.4176353841791899E-4</v>
      </c>
    </row>
    <row r="1188" spans="1:10" s="125" customFormat="1">
      <c r="A1188" s="130" t="s">
        <v>2006</v>
      </c>
      <c r="B1188" s="131">
        <v>1</v>
      </c>
      <c r="C1188" s="132">
        <v>2.6852846401718598E-4</v>
      </c>
      <c r="D1188" s="133">
        <v>2.6910656620021499E-4</v>
      </c>
      <c r="E1188" s="192">
        <v>0</v>
      </c>
      <c r="F1188" s="194">
        <v>0</v>
      </c>
      <c r="G1188" s="193">
        <v>0</v>
      </c>
      <c r="H1188" s="131">
        <v>1</v>
      </c>
      <c r="I1188" s="134">
        <v>1.41502759303806E-4</v>
      </c>
      <c r="J1188" s="132">
        <v>1.4176353841791899E-4</v>
      </c>
    </row>
    <row r="1189" spans="1:10" s="125" customFormat="1">
      <c r="A1189" s="130" t="s">
        <v>1813</v>
      </c>
      <c r="B1189" s="131">
        <v>1</v>
      </c>
      <c r="C1189" s="132">
        <v>2.6852846401718598E-4</v>
      </c>
      <c r="D1189" s="133">
        <v>2.6910656620021499E-4</v>
      </c>
      <c r="E1189" s="192">
        <v>0</v>
      </c>
      <c r="F1189" s="194">
        <v>0</v>
      </c>
      <c r="G1189" s="193">
        <v>0</v>
      </c>
      <c r="H1189" s="131">
        <v>1</v>
      </c>
      <c r="I1189" s="134">
        <v>1.41502759303806E-4</v>
      </c>
      <c r="J1189" s="132">
        <v>1.4176353841791899E-4</v>
      </c>
    </row>
    <row r="1190" spans="1:10" s="125" customFormat="1">
      <c r="A1190" s="130" t="s">
        <v>1862</v>
      </c>
      <c r="B1190" s="131">
        <v>1</v>
      </c>
      <c r="C1190" s="132">
        <v>2.6852846401718598E-4</v>
      </c>
      <c r="D1190" s="133">
        <v>2.6910656620021499E-4</v>
      </c>
      <c r="E1190" s="192">
        <v>0</v>
      </c>
      <c r="F1190" s="194">
        <v>0</v>
      </c>
      <c r="G1190" s="193">
        <v>0</v>
      </c>
      <c r="H1190" s="131">
        <v>1</v>
      </c>
      <c r="I1190" s="134">
        <v>1.41502759303806E-4</v>
      </c>
      <c r="J1190" s="132">
        <v>1.4176353841791899E-4</v>
      </c>
    </row>
    <row r="1191" spans="1:10" s="125" customFormat="1">
      <c r="A1191" s="130" t="s">
        <v>1955</v>
      </c>
      <c r="B1191" s="131">
        <v>1</v>
      </c>
      <c r="C1191" s="132">
        <v>2.6852846401718598E-4</v>
      </c>
      <c r="D1191" s="133">
        <v>2.6910656620021499E-4</v>
      </c>
      <c r="E1191" s="192">
        <v>0</v>
      </c>
      <c r="F1191" s="194">
        <v>0</v>
      </c>
      <c r="G1191" s="193">
        <v>0</v>
      </c>
      <c r="H1191" s="131">
        <v>1</v>
      </c>
      <c r="I1191" s="134">
        <v>1.41502759303806E-4</v>
      </c>
      <c r="J1191" s="132">
        <v>1.4176353841791899E-4</v>
      </c>
    </row>
    <row r="1192" spans="1:10" s="125" customFormat="1">
      <c r="A1192" s="130" t="s">
        <v>1753</v>
      </c>
      <c r="B1192" s="192">
        <v>0</v>
      </c>
      <c r="C1192" s="194">
        <v>0</v>
      </c>
      <c r="D1192" s="193">
        <v>0</v>
      </c>
      <c r="E1192" s="131">
        <v>1</v>
      </c>
      <c r="F1192" s="132">
        <v>2.9913251570445702E-4</v>
      </c>
      <c r="G1192" s="133">
        <v>2.9958058717795098E-4</v>
      </c>
      <c r="H1192" s="131">
        <v>1</v>
      </c>
      <c r="I1192" s="134">
        <v>1.41502759303806E-4</v>
      </c>
      <c r="J1192" s="132">
        <v>1.4176353841791899E-4</v>
      </c>
    </row>
    <row r="1193" spans="1:10" s="125" customFormat="1">
      <c r="A1193" s="130" t="s">
        <v>1714</v>
      </c>
      <c r="B1193" s="131">
        <v>1</v>
      </c>
      <c r="C1193" s="132">
        <v>2.6852846401718598E-4</v>
      </c>
      <c r="D1193" s="133">
        <v>2.6910656620021499E-4</v>
      </c>
      <c r="E1193" s="192">
        <v>0</v>
      </c>
      <c r="F1193" s="194">
        <v>0</v>
      </c>
      <c r="G1193" s="193">
        <v>0</v>
      </c>
      <c r="H1193" s="131">
        <v>1</v>
      </c>
      <c r="I1193" s="134">
        <v>1.41502759303806E-4</v>
      </c>
      <c r="J1193" s="132">
        <v>1.4176353841791899E-4</v>
      </c>
    </row>
    <row r="1194" spans="1:10" s="125" customFormat="1">
      <c r="A1194" s="130" t="s">
        <v>1967</v>
      </c>
      <c r="B1194" s="192">
        <v>0</v>
      </c>
      <c r="C1194" s="194">
        <v>0</v>
      </c>
      <c r="D1194" s="193">
        <v>0</v>
      </c>
      <c r="E1194" s="131">
        <v>1</v>
      </c>
      <c r="F1194" s="132">
        <v>2.9913251570445702E-4</v>
      </c>
      <c r="G1194" s="133">
        <v>2.9958058717795098E-4</v>
      </c>
      <c r="H1194" s="131">
        <v>1</v>
      </c>
      <c r="I1194" s="134">
        <v>1.41502759303806E-4</v>
      </c>
      <c r="J1194" s="132">
        <v>1.4176353841791899E-4</v>
      </c>
    </row>
    <row r="1195" spans="1:10" s="125" customFormat="1">
      <c r="A1195" s="130" t="s">
        <v>1969</v>
      </c>
      <c r="B1195" s="192">
        <v>0</v>
      </c>
      <c r="C1195" s="194">
        <v>0</v>
      </c>
      <c r="D1195" s="193">
        <v>0</v>
      </c>
      <c r="E1195" s="131">
        <v>1</v>
      </c>
      <c r="F1195" s="132">
        <v>2.9913251570445702E-4</v>
      </c>
      <c r="G1195" s="133">
        <v>2.9958058717795098E-4</v>
      </c>
      <c r="H1195" s="131">
        <v>1</v>
      </c>
      <c r="I1195" s="134">
        <v>1.41502759303806E-4</v>
      </c>
      <c r="J1195" s="132">
        <v>1.4176353841791899E-4</v>
      </c>
    </row>
    <row r="1196" spans="1:10" s="125" customFormat="1">
      <c r="A1196" s="130" t="s">
        <v>1865</v>
      </c>
      <c r="B1196" s="131">
        <v>1</v>
      </c>
      <c r="C1196" s="132">
        <v>2.6852846401718598E-4</v>
      </c>
      <c r="D1196" s="133">
        <v>2.6910656620021499E-4</v>
      </c>
      <c r="E1196" s="192">
        <v>0</v>
      </c>
      <c r="F1196" s="194">
        <v>0</v>
      </c>
      <c r="G1196" s="193">
        <v>0</v>
      </c>
      <c r="H1196" s="131">
        <v>1</v>
      </c>
      <c r="I1196" s="134">
        <v>1.41502759303806E-4</v>
      </c>
      <c r="J1196" s="132">
        <v>1.4176353841791899E-4</v>
      </c>
    </row>
    <row r="1197" spans="1:10" s="125" customFormat="1">
      <c r="A1197" s="130" t="s">
        <v>1866</v>
      </c>
      <c r="B1197" s="192">
        <v>0</v>
      </c>
      <c r="C1197" s="194">
        <v>0</v>
      </c>
      <c r="D1197" s="193">
        <v>0</v>
      </c>
      <c r="E1197" s="131">
        <v>1</v>
      </c>
      <c r="F1197" s="132">
        <v>2.9913251570445702E-4</v>
      </c>
      <c r="G1197" s="133">
        <v>2.9958058717795098E-4</v>
      </c>
      <c r="H1197" s="131">
        <v>1</v>
      </c>
      <c r="I1197" s="134">
        <v>1.41502759303806E-4</v>
      </c>
      <c r="J1197" s="132">
        <v>1.4176353841791899E-4</v>
      </c>
    </row>
    <row r="1198" spans="1:10" s="125" customFormat="1" ht="20.45">
      <c r="A1198" s="130" t="s">
        <v>2007</v>
      </c>
      <c r="B1198" s="192">
        <v>0</v>
      </c>
      <c r="C1198" s="194">
        <v>0</v>
      </c>
      <c r="D1198" s="193">
        <v>0</v>
      </c>
      <c r="E1198" s="131">
        <v>1</v>
      </c>
      <c r="F1198" s="132">
        <v>2.9913251570445702E-4</v>
      </c>
      <c r="G1198" s="133">
        <v>2.9958058717795098E-4</v>
      </c>
      <c r="H1198" s="131">
        <v>1</v>
      </c>
      <c r="I1198" s="134">
        <v>1.41502759303806E-4</v>
      </c>
      <c r="J1198" s="132">
        <v>1.4176353841791899E-4</v>
      </c>
    </row>
    <row r="1199" spans="1:10" s="125" customFormat="1" ht="20.45">
      <c r="A1199" s="130" t="s">
        <v>2008</v>
      </c>
      <c r="B1199" s="192">
        <v>0</v>
      </c>
      <c r="C1199" s="194">
        <v>0</v>
      </c>
      <c r="D1199" s="193">
        <v>0</v>
      </c>
      <c r="E1199" s="131">
        <v>1</v>
      </c>
      <c r="F1199" s="132">
        <v>2.9913251570445702E-4</v>
      </c>
      <c r="G1199" s="133">
        <v>2.9958058717795098E-4</v>
      </c>
      <c r="H1199" s="131">
        <v>1</v>
      </c>
      <c r="I1199" s="134">
        <v>1.41502759303806E-4</v>
      </c>
      <c r="J1199" s="132">
        <v>1.4176353841791899E-4</v>
      </c>
    </row>
    <row r="1200" spans="1:10" s="125" customFormat="1" ht="20.45">
      <c r="A1200" s="130" t="s">
        <v>1872</v>
      </c>
      <c r="B1200" s="192">
        <v>0</v>
      </c>
      <c r="C1200" s="194">
        <v>0</v>
      </c>
      <c r="D1200" s="193">
        <v>0</v>
      </c>
      <c r="E1200" s="131">
        <v>1</v>
      </c>
      <c r="F1200" s="132">
        <v>2.9913251570445702E-4</v>
      </c>
      <c r="G1200" s="133">
        <v>2.9958058717795098E-4</v>
      </c>
      <c r="H1200" s="131">
        <v>1</v>
      </c>
      <c r="I1200" s="134">
        <v>1.41502759303806E-4</v>
      </c>
      <c r="J1200" s="132">
        <v>1.4176353841791899E-4</v>
      </c>
    </row>
    <row r="1201" spans="1:10" s="125" customFormat="1">
      <c r="A1201" s="130" t="s">
        <v>1875</v>
      </c>
      <c r="B1201" s="131">
        <v>1</v>
      </c>
      <c r="C1201" s="132">
        <v>2.6852846401718598E-4</v>
      </c>
      <c r="D1201" s="133">
        <v>2.6910656620021499E-4</v>
      </c>
      <c r="E1201" s="192">
        <v>0</v>
      </c>
      <c r="F1201" s="194">
        <v>0</v>
      </c>
      <c r="G1201" s="193">
        <v>0</v>
      </c>
      <c r="H1201" s="131">
        <v>1</v>
      </c>
      <c r="I1201" s="134">
        <v>1.41502759303806E-4</v>
      </c>
      <c r="J1201" s="132">
        <v>1.4176353841791899E-4</v>
      </c>
    </row>
    <row r="1202" spans="1:10" s="125" customFormat="1">
      <c r="A1202" s="130" t="s">
        <v>2009</v>
      </c>
      <c r="B1202" s="192">
        <v>0</v>
      </c>
      <c r="C1202" s="194">
        <v>0</v>
      </c>
      <c r="D1202" s="193">
        <v>0</v>
      </c>
      <c r="E1202" s="131">
        <v>1</v>
      </c>
      <c r="F1202" s="132">
        <v>2.9913251570445702E-4</v>
      </c>
      <c r="G1202" s="133">
        <v>2.9958058717795098E-4</v>
      </c>
      <c r="H1202" s="131">
        <v>1</v>
      </c>
      <c r="I1202" s="134">
        <v>1.41502759303806E-4</v>
      </c>
      <c r="J1202" s="132">
        <v>1.4176353841791899E-4</v>
      </c>
    </row>
    <row r="1203" spans="1:10" s="125" customFormat="1">
      <c r="A1203" s="130" t="s">
        <v>2010</v>
      </c>
      <c r="B1203" s="192">
        <v>0</v>
      </c>
      <c r="C1203" s="194">
        <v>0</v>
      </c>
      <c r="D1203" s="193">
        <v>0</v>
      </c>
      <c r="E1203" s="131">
        <v>1</v>
      </c>
      <c r="F1203" s="132">
        <v>2.9913251570445702E-4</v>
      </c>
      <c r="G1203" s="133">
        <v>2.9958058717795098E-4</v>
      </c>
      <c r="H1203" s="131">
        <v>1</v>
      </c>
      <c r="I1203" s="134">
        <v>1.41502759303806E-4</v>
      </c>
      <c r="J1203" s="132">
        <v>1.4176353841791899E-4</v>
      </c>
    </row>
    <row r="1204" spans="1:10" s="125" customFormat="1">
      <c r="A1204" s="130" t="s">
        <v>1767</v>
      </c>
      <c r="B1204" s="131">
        <v>1</v>
      </c>
      <c r="C1204" s="132">
        <v>2.6852846401718598E-4</v>
      </c>
      <c r="D1204" s="133">
        <v>2.6910656620021499E-4</v>
      </c>
      <c r="E1204" s="192">
        <v>0</v>
      </c>
      <c r="F1204" s="194">
        <v>0</v>
      </c>
      <c r="G1204" s="193">
        <v>0</v>
      </c>
      <c r="H1204" s="131">
        <v>1</v>
      </c>
      <c r="I1204" s="134">
        <v>1.41502759303806E-4</v>
      </c>
      <c r="J1204" s="132">
        <v>1.4176353841791899E-4</v>
      </c>
    </row>
    <row r="1205" spans="1:10" s="125" customFormat="1" ht="20.45">
      <c r="A1205" s="130" t="s">
        <v>2011</v>
      </c>
      <c r="B1205" s="131">
        <v>1</v>
      </c>
      <c r="C1205" s="132">
        <v>2.6852846401718598E-4</v>
      </c>
      <c r="D1205" s="133">
        <v>2.6910656620021499E-4</v>
      </c>
      <c r="E1205" s="192">
        <v>0</v>
      </c>
      <c r="F1205" s="194">
        <v>0</v>
      </c>
      <c r="G1205" s="193">
        <v>0</v>
      </c>
      <c r="H1205" s="131">
        <v>1</v>
      </c>
      <c r="I1205" s="134">
        <v>1.41502759303806E-4</v>
      </c>
      <c r="J1205" s="132">
        <v>1.4176353841791899E-4</v>
      </c>
    </row>
    <row r="1206" spans="1:10" s="125" customFormat="1" ht="20.45">
      <c r="A1206" s="130" t="s">
        <v>1768</v>
      </c>
      <c r="B1206" s="192">
        <v>0</v>
      </c>
      <c r="C1206" s="194">
        <v>0</v>
      </c>
      <c r="D1206" s="193">
        <v>0</v>
      </c>
      <c r="E1206" s="131">
        <v>1</v>
      </c>
      <c r="F1206" s="132">
        <v>2.9913251570445702E-4</v>
      </c>
      <c r="G1206" s="133">
        <v>2.9958058717795098E-4</v>
      </c>
      <c r="H1206" s="131">
        <v>1</v>
      </c>
      <c r="I1206" s="134">
        <v>1.41502759303806E-4</v>
      </c>
      <c r="J1206" s="132">
        <v>1.4176353841791899E-4</v>
      </c>
    </row>
    <row r="1207" spans="1:10" s="125" customFormat="1" ht="20.45">
      <c r="A1207" s="130" t="s">
        <v>1976</v>
      </c>
      <c r="B1207" s="192">
        <v>0</v>
      </c>
      <c r="C1207" s="194">
        <v>0</v>
      </c>
      <c r="D1207" s="193">
        <v>0</v>
      </c>
      <c r="E1207" s="131">
        <v>1</v>
      </c>
      <c r="F1207" s="132">
        <v>2.9913251570445702E-4</v>
      </c>
      <c r="G1207" s="133">
        <v>2.9958058717795098E-4</v>
      </c>
      <c r="H1207" s="131">
        <v>1</v>
      </c>
      <c r="I1207" s="134">
        <v>1.41502759303806E-4</v>
      </c>
      <c r="J1207" s="132">
        <v>1.4176353841791899E-4</v>
      </c>
    </row>
    <row r="1208" spans="1:10" s="125" customFormat="1" ht="20.45">
      <c r="A1208" s="130" t="s">
        <v>1958</v>
      </c>
      <c r="B1208" s="192">
        <v>0</v>
      </c>
      <c r="C1208" s="194">
        <v>0</v>
      </c>
      <c r="D1208" s="193">
        <v>0</v>
      </c>
      <c r="E1208" s="131">
        <v>1</v>
      </c>
      <c r="F1208" s="132">
        <v>2.9913251570445702E-4</v>
      </c>
      <c r="G1208" s="133">
        <v>2.9958058717795098E-4</v>
      </c>
      <c r="H1208" s="131">
        <v>1</v>
      </c>
      <c r="I1208" s="134">
        <v>1.41502759303806E-4</v>
      </c>
      <c r="J1208" s="132">
        <v>1.4176353841791899E-4</v>
      </c>
    </row>
    <row r="1209" spans="1:10" s="125" customFormat="1" ht="20.45">
      <c r="A1209" s="130" t="s">
        <v>1679</v>
      </c>
      <c r="B1209" s="131">
        <v>1</v>
      </c>
      <c r="C1209" s="132">
        <v>2.6852846401718598E-4</v>
      </c>
      <c r="D1209" s="133">
        <v>2.6910656620021499E-4</v>
      </c>
      <c r="E1209" s="192">
        <v>0</v>
      </c>
      <c r="F1209" s="194">
        <v>0</v>
      </c>
      <c r="G1209" s="193">
        <v>0</v>
      </c>
      <c r="H1209" s="131">
        <v>1</v>
      </c>
      <c r="I1209" s="134">
        <v>1.41502759303806E-4</v>
      </c>
      <c r="J1209" s="132">
        <v>1.4176353841791899E-4</v>
      </c>
    </row>
    <row r="1210" spans="1:10" s="125" customFormat="1" ht="20.45">
      <c r="A1210" s="130" t="s">
        <v>2012</v>
      </c>
      <c r="B1210" s="131">
        <v>1</v>
      </c>
      <c r="C1210" s="132">
        <v>2.6852846401718598E-4</v>
      </c>
      <c r="D1210" s="133">
        <v>2.6910656620021499E-4</v>
      </c>
      <c r="E1210" s="192">
        <v>0</v>
      </c>
      <c r="F1210" s="194">
        <v>0</v>
      </c>
      <c r="G1210" s="193">
        <v>0</v>
      </c>
      <c r="H1210" s="131">
        <v>1</v>
      </c>
      <c r="I1210" s="134">
        <v>1.41502759303806E-4</v>
      </c>
      <c r="J1210" s="132">
        <v>1.4176353841791899E-4</v>
      </c>
    </row>
    <row r="1211" spans="1:10" s="125" customFormat="1" ht="20.45">
      <c r="A1211" s="130" t="s">
        <v>1769</v>
      </c>
      <c r="B1211" s="192">
        <v>0</v>
      </c>
      <c r="C1211" s="194">
        <v>0</v>
      </c>
      <c r="D1211" s="193">
        <v>0</v>
      </c>
      <c r="E1211" s="131">
        <v>1</v>
      </c>
      <c r="F1211" s="132">
        <v>2.9913251570445702E-4</v>
      </c>
      <c r="G1211" s="133">
        <v>2.9958058717795098E-4</v>
      </c>
      <c r="H1211" s="131">
        <v>1</v>
      </c>
      <c r="I1211" s="134">
        <v>1.41502759303806E-4</v>
      </c>
      <c r="J1211" s="132">
        <v>1.4176353841791899E-4</v>
      </c>
    </row>
    <row r="1212" spans="1:10" s="125" customFormat="1" ht="20.45">
      <c r="A1212" s="130" t="s">
        <v>1791</v>
      </c>
      <c r="B1212" s="192">
        <v>0</v>
      </c>
      <c r="C1212" s="194">
        <v>0</v>
      </c>
      <c r="D1212" s="193">
        <v>0</v>
      </c>
      <c r="E1212" s="131">
        <v>1</v>
      </c>
      <c r="F1212" s="132">
        <v>2.9913251570445702E-4</v>
      </c>
      <c r="G1212" s="133">
        <v>2.9958058717795098E-4</v>
      </c>
      <c r="H1212" s="131">
        <v>1</v>
      </c>
      <c r="I1212" s="134">
        <v>1.41502759303806E-4</v>
      </c>
      <c r="J1212" s="132">
        <v>1.4176353841791899E-4</v>
      </c>
    </row>
    <row r="1213" spans="1:10" s="125" customFormat="1" ht="20.45">
      <c r="A1213" s="130" t="s">
        <v>2013</v>
      </c>
      <c r="B1213" s="192">
        <v>0</v>
      </c>
      <c r="C1213" s="194">
        <v>0</v>
      </c>
      <c r="D1213" s="193">
        <v>0</v>
      </c>
      <c r="E1213" s="131">
        <v>1</v>
      </c>
      <c r="F1213" s="132">
        <v>2.9913251570445702E-4</v>
      </c>
      <c r="G1213" s="133">
        <v>2.9958058717795098E-4</v>
      </c>
      <c r="H1213" s="131">
        <v>1</v>
      </c>
      <c r="I1213" s="134">
        <v>1.41502759303806E-4</v>
      </c>
      <c r="J1213" s="132">
        <v>1.4176353841791899E-4</v>
      </c>
    </row>
    <row r="1214" spans="1:10" s="125" customFormat="1" ht="20.45">
      <c r="A1214" s="130" t="s">
        <v>1677</v>
      </c>
      <c r="B1214" s="192">
        <v>0</v>
      </c>
      <c r="C1214" s="194">
        <v>0</v>
      </c>
      <c r="D1214" s="193">
        <v>0</v>
      </c>
      <c r="E1214" s="131">
        <v>1</v>
      </c>
      <c r="F1214" s="132">
        <v>2.9913251570445702E-4</v>
      </c>
      <c r="G1214" s="133">
        <v>2.9958058717795098E-4</v>
      </c>
      <c r="H1214" s="131">
        <v>1</v>
      </c>
      <c r="I1214" s="134">
        <v>1.41502759303806E-4</v>
      </c>
      <c r="J1214" s="132">
        <v>1.4176353841791899E-4</v>
      </c>
    </row>
    <row r="1215" spans="1:10" s="125" customFormat="1" ht="20.45">
      <c r="A1215" s="130" t="s">
        <v>1715</v>
      </c>
      <c r="B1215" s="192">
        <v>0</v>
      </c>
      <c r="C1215" s="194">
        <v>0</v>
      </c>
      <c r="D1215" s="193">
        <v>0</v>
      </c>
      <c r="E1215" s="131">
        <v>1</v>
      </c>
      <c r="F1215" s="132">
        <v>2.9913251570445702E-4</v>
      </c>
      <c r="G1215" s="133">
        <v>2.9958058717795098E-4</v>
      </c>
      <c r="H1215" s="131">
        <v>1</v>
      </c>
      <c r="I1215" s="134">
        <v>1.41502759303806E-4</v>
      </c>
      <c r="J1215" s="132">
        <v>1.4176353841791899E-4</v>
      </c>
    </row>
    <row r="1216" spans="1:10" s="125" customFormat="1" ht="20.45">
      <c r="A1216" s="130" t="s">
        <v>1820</v>
      </c>
      <c r="B1216" s="131">
        <v>1</v>
      </c>
      <c r="C1216" s="132">
        <v>2.6852846401718598E-4</v>
      </c>
      <c r="D1216" s="133">
        <v>2.6910656620021499E-4</v>
      </c>
      <c r="E1216" s="192">
        <v>0</v>
      </c>
      <c r="F1216" s="194">
        <v>0</v>
      </c>
      <c r="G1216" s="193">
        <v>0</v>
      </c>
      <c r="H1216" s="131">
        <v>1</v>
      </c>
      <c r="I1216" s="134">
        <v>1.41502759303806E-4</v>
      </c>
      <c r="J1216" s="132">
        <v>1.4176353841791899E-4</v>
      </c>
    </row>
    <row r="1217" spans="1:10" s="125" customFormat="1">
      <c r="A1217" s="130" t="s">
        <v>1794</v>
      </c>
      <c r="B1217" s="192">
        <v>0</v>
      </c>
      <c r="C1217" s="194">
        <v>0</v>
      </c>
      <c r="D1217" s="193">
        <v>0</v>
      </c>
      <c r="E1217" s="131">
        <v>1</v>
      </c>
      <c r="F1217" s="132">
        <v>2.9913251570445702E-4</v>
      </c>
      <c r="G1217" s="133">
        <v>2.9958058717795098E-4</v>
      </c>
      <c r="H1217" s="131">
        <v>1</v>
      </c>
      <c r="I1217" s="134">
        <v>1.41502759303806E-4</v>
      </c>
      <c r="J1217" s="132">
        <v>1.4176353841791899E-4</v>
      </c>
    </row>
    <row r="1218" spans="1:10" s="125" customFormat="1" ht="20.45">
      <c r="A1218" s="130" t="s">
        <v>1770</v>
      </c>
      <c r="B1218" s="192">
        <v>0</v>
      </c>
      <c r="C1218" s="194">
        <v>0</v>
      </c>
      <c r="D1218" s="193">
        <v>0</v>
      </c>
      <c r="E1218" s="131">
        <v>1</v>
      </c>
      <c r="F1218" s="132">
        <v>2.9913251570445702E-4</v>
      </c>
      <c r="G1218" s="133">
        <v>2.9958058717795098E-4</v>
      </c>
      <c r="H1218" s="131">
        <v>1</v>
      </c>
      <c r="I1218" s="134">
        <v>1.41502759303806E-4</v>
      </c>
      <c r="J1218" s="132">
        <v>1.4176353841791899E-4</v>
      </c>
    </row>
    <row r="1219" spans="1:10" s="125" customFormat="1" ht="20.45">
      <c r="A1219" s="130" t="s">
        <v>1757</v>
      </c>
      <c r="B1219" s="192">
        <v>0</v>
      </c>
      <c r="C1219" s="194">
        <v>0</v>
      </c>
      <c r="D1219" s="193">
        <v>0</v>
      </c>
      <c r="E1219" s="131">
        <v>1</v>
      </c>
      <c r="F1219" s="132">
        <v>2.9913251570445702E-4</v>
      </c>
      <c r="G1219" s="133">
        <v>2.9958058717795098E-4</v>
      </c>
      <c r="H1219" s="131">
        <v>1</v>
      </c>
      <c r="I1219" s="134">
        <v>1.41502759303806E-4</v>
      </c>
      <c r="J1219" s="132">
        <v>1.4176353841791899E-4</v>
      </c>
    </row>
    <row r="1220" spans="1:10" s="125" customFormat="1" ht="20.45">
      <c r="A1220" s="130" t="s">
        <v>1822</v>
      </c>
      <c r="B1220" s="131">
        <v>1</v>
      </c>
      <c r="C1220" s="132">
        <v>2.6852846401718598E-4</v>
      </c>
      <c r="D1220" s="133">
        <v>2.6910656620021499E-4</v>
      </c>
      <c r="E1220" s="192">
        <v>0</v>
      </c>
      <c r="F1220" s="194">
        <v>0</v>
      </c>
      <c r="G1220" s="193">
        <v>0</v>
      </c>
      <c r="H1220" s="131">
        <v>1</v>
      </c>
      <c r="I1220" s="134">
        <v>1.41502759303806E-4</v>
      </c>
      <c r="J1220" s="132">
        <v>1.4176353841791899E-4</v>
      </c>
    </row>
    <row r="1221" spans="1:10" s="125" customFormat="1">
      <c r="A1221" s="130" t="s">
        <v>1982</v>
      </c>
      <c r="B1221" s="192">
        <v>0</v>
      </c>
      <c r="C1221" s="194">
        <v>0</v>
      </c>
      <c r="D1221" s="193">
        <v>0</v>
      </c>
      <c r="E1221" s="131">
        <v>1</v>
      </c>
      <c r="F1221" s="132">
        <v>2.9913251570445702E-4</v>
      </c>
      <c r="G1221" s="133">
        <v>2.9958058717795098E-4</v>
      </c>
      <c r="H1221" s="131">
        <v>1</v>
      </c>
      <c r="I1221" s="134">
        <v>1.41502759303806E-4</v>
      </c>
      <c r="J1221" s="132">
        <v>1.4176353841791899E-4</v>
      </c>
    </row>
    <row r="1222" spans="1:10" s="125" customFormat="1" ht="20.45">
      <c r="A1222" s="130" t="s">
        <v>1798</v>
      </c>
      <c r="B1222" s="192">
        <v>0</v>
      </c>
      <c r="C1222" s="194">
        <v>0</v>
      </c>
      <c r="D1222" s="193">
        <v>0</v>
      </c>
      <c r="E1222" s="131">
        <v>1</v>
      </c>
      <c r="F1222" s="132">
        <v>2.9913251570445702E-4</v>
      </c>
      <c r="G1222" s="133">
        <v>2.9958058717795098E-4</v>
      </c>
      <c r="H1222" s="131">
        <v>1</v>
      </c>
      <c r="I1222" s="134">
        <v>1.41502759303806E-4</v>
      </c>
      <c r="J1222" s="132">
        <v>1.4176353841791899E-4</v>
      </c>
    </row>
    <row r="1223" spans="1:10" s="125" customFormat="1" ht="20.45">
      <c r="A1223" s="130" t="s">
        <v>1772</v>
      </c>
      <c r="B1223" s="131">
        <v>1</v>
      </c>
      <c r="C1223" s="132">
        <v>2.6852846401718598E-4</v>
      </c>
      <c r="D1223" s="133">
        <v>2.6910656620021499E-4</v>
      </c>
      <c r="E1223" s="192">
        <v>0</v>
      </c>
      <c r="F1223" s="194">
        <v>0</v>
      </c>
      <c r="G1223" s="193">
        <v>0</v>
      </c>
      <c r="H1223" s="131">
        <v>1</v>
      </c>
      <c r="I1223" s="134">
        <v>1.41502759303806E-4</v>
      </c>
      <c r="J1223" s="132">
        <v>1.4176353841791899E-4</v>
      </c>
    </row>
    <row r="1224" spans="1:10" s="125" customFormat="1" ht="20.45">
      <c r="A1224" s="130" t="s">
        <v>1737</v>
      </c>
      <c r="B1224" s="192">
        <v>0</v>
      </c>
      <c r="C1224" s="194">
        <v>0</v>
      </c>
      <c r="D1224" s="193">
        <v>0</v>
      </c>
      <c r="E1224" s="131">
        <v>1</v>
      </c>
      <c r="F1224" s="132">
        <v>2.9913251570445702E-4</v>
      </c>
      <c r="G1224" s="133">
        <v>2.9958058717795098E-4</v>
      </c>
      <c r="H1224" s="131">
        <v>1</v>
      </c>
      <c r="I1224" s="134">
        <v>1.41502759303806E-4</v>
      </c>
      <c r="J1224" s="132">
        <v>1.4176353841791899E-4</v>
      </c>
    </row>
    <row r="1225" spans="1:10" s="125" customFormat="1" ht="20.45">
      <c r="A1225" s="130" t="s">
        <v>1728</v>
      </c>
      <c r="B1225" s="192">
        <v>0</v>
      </c>
      <c r="C1225" s="194">
        <v>0</v>
      </c>
      <c r="D1225" s="193">
        <v>0</v>
      </c>
      <c r="E1225" s="131">
        <v>1</v>
      </c>
      <c r="F1225" s="132">
        <v>2.9913251570445702E-4</v>
      </c>
      <c r="G1225" s="133">
        <v>2.9958058717795098E-4</v>
      </c>
      <c r="H1225" s="131">
        <v>1</v>
      </c>
      <c r="I1225" s="134">
        <v>1.41502759303806E-4</v>
      </c>
      <c r="J1225" s="132">
        <v>1.4176353841791899E-4</v>
      </c>
    </row>
    <row r="1226" spans="1:10" s="125" customFormat="1" ht="20.45">
      <c r="A1226" s="130" t="s">
        <v>1901</v>
      </c>
      <c r="B1226" s="192">
        <v>0</v>
      </c>
      <c r="C1226" s="194">
        <v>0</v>
      </c>
      <c r="D1226" s="193">
        <v>0</v>
      </c>
      <c r="E1226" s="131">
        <v>1</v>
      </c>
      <c r="F1226" s="132">
        <v>2.9913251570445702E-4</v>
      </c>
      <c r="G1226" s="133">
        <v>2.9958058717795098E-4</v>
      </c>
      <c r="H1226" s="131">
        <v>1</v>
      </c>
      <c r="I1226" s="134">
        <v>1.41502759303806E-4</v>
      </c>
      <c r="J1226" s="132">
        <v>1.4176353841791899E-4</v>
      </c>
    </row>
    <row r="1227" spans="1:10" s="125" customFormat="1">
      <c r="A1227" s="130" t="s">
        <v>1828</v>
      </c>
      <c r="B1227" s="131">
        <v>1</v>
      </c>
      <c r="C1227" s="132">
        <v>2.6852846401718598E-4</v>
      </c>
      <c r="D1227" s="133">
        <v>2.6910656620021499E-4</v>
      </c>
      <c r="E1227" s="192">
        <v>0</v>
      </c>
      <c r="F1227" s="194">
        <v>0</v>
      </c>
      <c r="G1227" s="193">
        <v>0</v>
      </c>
      <c r="H1227" s="131">
        <v>1</v>
      </c>
      <c r="I1227" s="134">
        <v>1.41502759303806E-4</v>
      </c>
      <c r="J1227" s="132">
        <v>1.4176353841791899E-4</v>
      </c>
    </row>
    <row r="1228" spans="1:10" s="125" customFormat="1">
      <c r="A1228" s="130" t="s">
        <v>1984</v>
      </c>
      <c r="B1228" s="192">
        <v>0</v>
      </c>
      <c r="C1228" s="194">
        <v>0</v>
      </c>
      <c r="D1228" s="193">
        <v>0</v>
      </c>
      <c r="E1228" s="131">
        <v>1</v>
      </c>
      <c r="F1228" s="132">
        <v>2.9913251570445702E-4</v>
      </c>
      <c r="G1228" s="133">
        <v>2.9958058717795098E-4</v>
      </c>
      <c r="H1228" s="131">
        <v>1</v>
      </c>
      <c r="I1228" s="134">
        <v>1.41502759303806E-4</v>
      </c>
      <c r="J1228" s="132">
        <v>1.4176353841791899E-4</v>
      </c>
    </row>
    <row r="1229" spans="1:10" s="125" customFormat="1">
      <c r="A1229" s="130" t="s">
        <v>1759</v>
      </c>
      <c r="B1229" s="192">
        <v>0</v>
      </c>
      <c r="C1229" s="194">
        <v>0</v>
      </c>
      <c r="D1229" s="193">
        <v>0</v>
      </c>
      <c r="E1229" s="131">
        <v>1</v>
      </c>
      <c r="F1229" s="132">
        <v>2.9913251570445702E-4</v>
      </c>
      <c r="G1229" s="133">
        <v>2.9958058717795098E-4</v>
      </c>
      <c r="H1229" s="131">
        <v>1</v>
      </c>
      <c r="I1229" s="134">
        <v>1.41502759303806E-4</v>
      </c>
      <c r="J1229" s="132">
        <v>1.4176353841791899E-4</v>
      </c>
    </row>
    <row r="1230" spans="1:10" s="125" customFormat="1">
      <c r="A1230" s="130" t="s">
        <v>1685</v>
      </c>
      <c r="B1230" s="131">
        <v>1</v>
      </c>
      <c r="C1230" s="132">
        <v>2.6852846401718598E-4</v>
      </c>
      <c r="D1230" s="133">
        <v>2.6910656620021499E-4</v>
      </c>
      <c r="E1230" s="192">
        <v>0</v>
      </c>
      <c r="F1230" s="194">
        <v>0</v>
      </c>
      <c r="G1230" s="193">
        <v>0</v>
      </c>
      <c r="H1230" s="131">
        <v>1</v>
      </c>
      <c r="I1230" s="134">
        <v>1.41502759303806E-4</v>
      </c>
      <c r="J1230" s="132">
        <v>1.4176353841791899E-4</v>
      </c>
    </row>
    <row r="1231" spans="1:10" s="125" customFormat="1">
      <c r="A1231" s="130" t="s">
        <v>2014</v>
      </c>
      <c r="B1231" s="131">
        <v>1</v>
      </c>
      <c r="C1231" s="132">
        <v>2.6852846401718598E-4</v>
      </c>
      <c r="D1231" s="133">
        <v>2.6910656620021499E-4</v>
      </c>
      <c r="E1231" s="192">
        <v>0</v>
      </c>
      <c r="F1231" s="194">
        <v>0</v>
      </c>
      <c r="G1231" s="193">
        <v>0</v>
      </c>
      <c r="H1231" s="131">
        <v>1</v>
      </c>
      <c r="I1231" s="134">
        <v>1.41502759303806E-4</v>
      </c>
      <c r="J1231" s="132">
        <v>1.4176353841791899E-4</v>
      </c>
    </row>
    <row r="1232" spans="1:10" s="125" customFormat="1">
      <c r="A1232" s="130" t="s">
        <v>1909</v>
      </c>
      <c r="B1232" s="131">
        <v>1</v>
      </c>
      <c r="C1232" s="132">
        <v>2.6852846401718598E-4</v>
      </c>
      <c r="D1232" s="133">
        <v>2.6910656620021499E-4</v>
      </c>
      <c r="E1232" s="192">
        <v>0</v>
      </c>
      <c r="F1232" s="194">
        <v>0</v>
      </c>
      <c r="G1232" s="193">
        <v>0</v>
      </c>
      <c r="H1232" s="131">
        <v>1</v>
      </c>
      <c r="I1232" s="134">
        <v>1.41502759303806E-4</v>
      </c>
      <c r="J1232" s="132">
        <v>1.4176353841791899E-4</v>
      </c>
    </row>
    <row r="1233" spans="1:10" s="125" customFormat="1" ht="20.45">
      <c r="A1233" s="130" t="s">
        <v>1702</v>
      </c>
      <c r="B1233" s="131">
        <v>1</v>
      </c>
      <c r="C1233" s="132">
        <v>2.6852846401718598E-4</v>
      </c>
      <c r="D1233" s="133">
        <v>2.6910656620021499E-4</v>
      </c>
      <c r="E1233" s="192">
        <v>0</v>
      </c>
      <c r="F1233" s="194">
        <v>0</v>
      </c>
      <c r="G1233" s="193">
        <v>0</v>
      </c>
      <c r="H1233" s="131">
        <v>1</v>
      </c>
      <c r="I1233" s="134">
        <v>1.41502759303806E-4</v>
      </c>
      <c r="J1233" s="132">
        <v>1.4176353841791899E-4</v>
      </c>
    </row>
    <row r="1234" spans="1:10" s="125" customFormat="1">
      <c r="A1234" s="130" t="s">
        <v>1835</v>
      </c>
      <c r="B1234" s="131">
        <v>1</v>
      </c>
      <c r="C1234" s="132">
        <v>2.6852846401718598E-4</v>
      </c>
      <c r="D1234" s="133">
        <v>2.6910656620021499E-4</v>
      </c>
      <c r="E1234" s="192">
        <v>0</v>
      </c>
      <c r="F1234" s="194">
        <v>0</v>
      </c>
      <c r="G1234" s="193">
        <v>0</v>
      </c>
      <c r="H1234" s="131">
        <v>1</v>
      </c>
      <c r="I1234" s="134">
        <v>1.41502759303806E-4</v>
      </c>
      <c r="J1234" s="132">
        <v>1.4176353841791899E-4</v>
      </c>
    </row>
    <row r="1235" spans="1:10" s="125" customFormat="1" ht="20.45">
      <c r="A1235" s="130" t="s">
        <v>1803</v>
      </c>
      <c r="B1235" s="131">
        <v>1</v>
      </c>
      <c r="C1235" s="132">
        <v>2.6852846401718598E-4</v>
      </c>
      <c r="D1235" s="133">
        <v>2.6910656620021499E-4</v>
      </c>
      <c r="E1235" s="192">
        <v>0</v>
      </c>
      <c r="F1235" s="194">
        <v>0</v>
      </c>
      <c r="G1235" s="193">
        <v>0</v>
      </c>
      <c r="H1235" s="131">
        <v>1</v>
      </c>
      <c r="I1235" s="134">
        <v>1.41502759303806E-4</v>
      </c>
      <c r="J1235" s="132">
        <v>1.4176353841791899E-4</v>
      </c>
    </row>
    <row r="1236" spans="1:10" s="125" customFormat="1" ht="20.45">
      <c r="A1236" s="130" t="s">
        <v>1778</v>
      </c>
      <c r="B1236" s="192">
        <v>0</v>
      </c>
      <c r="C1236" s="194">
        <v>0</v>
      </c>
      <c r="D1236" s="193">
        <v>0</v>
      </c>
      <c r="E1236" s="131">
        <v>1</v>
      </c>
      <c r="F1236" s="132">
        <v>2.9913251570445702E-4</v>
      </c>
      <c r="G1236" s="133">
        <v>2.9958058717795098E-4</v>
      </c>
      <c r="H1236" s="131">
        <v>1</v>
      </c>
      <c r="I1236" s="134">
        <v>1.41502759303806E-4</v>
      </c>
      <c r="J1236" s="132">
        <v>1.4176353841791899E-4</v>
      </c>
    </row>
    <row r="1237" spans="1:10" s="125" customFormat="1" ht="20.45">
      <c r="A1237" s="130" t="s">
        <v>1760</v>
      </c>
      <c r="B1237" s="131">
        <v>1</v>
      </c>
      <c r="C1237" s="132">
        <v>2.6852846401718598E-4</v>
      </c>
      <c r="D1237" s="133">
        <v>2.6910656620021499E-4</v>
      </c>
      <c r="E1237" s="192">
        <v>0</v>
      </c>
      <c r="F1237" s="194">
        <v>0</v>
      </c>
      <c r="G1237" s="193">
        <v>0</v>
      </c>
      <c r="H1237" s="131">
        <v>1</v>
      </c>
      <c r="I1237" s="134">
        <v>1.41502759303806E-4</v>
      </c>
      <c r="J1237" s="132">
        <v>1.4176353841791899E-4</v>
      </c>
    </row>
    <row r="1238" spans="1:10" s="125" customFormat="1" ht="20.45">
      <c r="A1238" s="130" t="s">
        <v>1915</v>
      </c>
      <c r="B1238" s="131">
        <v>1</v>
      </c>
      <c r="C1238" s="132">
        <v>2.6852846401718598E-4</v>
      </c>
      <c r="D1238" s="133">
        <v>2.6910656620021499E-4</v>
      </c>
      <c r="E1238" s="192">
        <v>0</v>
      </c>
      <c r="F1238" s="194">
        <v>0</v>
      </c>
      <c r="G1238" s="193">
        <v>0</v>
      </c>
      <c r="H1238" s="131">
        <v>1</v>
      </c>
      <c r="I1238" s="134">
        <v>1.41502759303806E-4</v>
      </c>
      <c r="J1238" s="132">
        <v>1.4176353841791899E-4</v>
      </c>
    </row>
    <row r="1239" spans="1:10" s="125" customFormat="1" ht="20.45">
      <c r="A1239" s="130" t="s">
        <v>1838</v>
      </c>
      <c r="B1239" s="192">
        <v>0</v>
      </c>
      <c r="C1239" s="194">
        <v>0</v>
      </c>
      <c r="D1239" s="193">
        <v>0</v>
      </c>
      <c r="E1239" s="131">
        <v>1</v>
      </c>
      <c r="F1239" s="132">
        <v>2.9913251570445702E-4</v>
      </c>
      <c r="G1239" s="133">
        <v>2.9958058717795098E-4</v>
      </c>
      <c r="H1239" s="131">
        <v>1</v>
      </c>
      <c r="I1239" s="134">
        <v>1.41502759303806E-4</v>
      </c>
      <c r="J1239" s="132">
        <v>1.4176353841791899E-4</v>
      </c>
    </row>
    <row r="1240" spans="1:10" s="125" customFormat="1" ht="20.45">
      <c r="A1240" s="130" t="s">
        <v>1739</v>
      </c>
      <c r="B1240" s="131">
        <v>1</v>
      </c>
      <c r="C1240" s="132">
        <v>2.6852846401718598E-4</v>
      </c>
      <c r="D1240" s="133">
        <v>2.6910656620021499E-4</v>
      </c>
      <c r="E1240" s="192">
        <v>0</v>
      </c>
      <c r="F1240" s="194">
        <v>0</v>
      </c>
      <c r="G1240" s="193">
        <v>0</v>
      </c>
      <c r="H1240" s="131">
        <v>1</v>
      </c>
      <c r="I1240" s="134">
        <v>1.41502759303806E-4</v>
      </c>
      <c r="J1240" s="132">
        <v>1.4176353841791899E-4</v>
      </c>
    </row>
    <row r="1241" spans="1:10" s="125" customFormat="1">
      <c r="A1241" s="130" t="s">
        <v>1920</v>
      </c>
      <c r="B1241" s="192">
        <v>0</v>
      </c>
      <c r="C1241" s="194">
        <v>0</v>
      </c>
      <c r="D1241" s="193">
        <v>0</v>
      </c>
      <c r="E1241" s="131">
        <v>1</v>
      </c>
      <c r="F1241" s="132">
        <v>2.9913251570445702E-4</v>
      </c>
      <c r="G1241" s="133">
        <v>2.9958058717795098E-4</v>
      </c>
      <c r="H1241" s="131">
        <v>1</v>
      </c>
      <c r="I1241" s="134">
        <v>1.41502759303806E-4</v>
      </c>
      <c r="J1241" s="132">
        <v>1.4176353841791899E-4</v>
      </c>
    </row>
    <row r="1242" spans="1:10" s="125" customFormat="1">
      <c r="A1242" s="130" t="s">
        <v>2015</v>
      </c>
      <c r="B1242" s="131">
        <v>1</v>
      </c>
      <c r="C1242" s="132">
        <v>2.6852846401718598E-4</v>
      </c>
      <c r="D1242" s="133">
        <v>2.6910656620021499E-4</v>
      </c>
      <c r="E1242" s="192">
        <v>0</v>
      </c>
      <c r="F1242" s="194">
        <v>0</v>
      </c>
      <c r="G1242" s="193">
        <v>0</v>
      </c>
      <c r="H1242" s="131">
        <v>1</v>
      </c>
      <c r="I1242" s="134">
        <v>1.41502759303806E-4</v>
      </c>
      <c r="J1242" s="132">
        <v>1.4176353841791899E-4</v>
      </c>
    </row>
    <row r="1243" spans="1:10" s="125" customFormat="1">
      <c r="A1243" s="130" t="s">
        <v>1962</v>
      </c>
      <c r="B1243" s="192">
        <v>0</v>
      </c>
      <c r="C1243" s="194">
        <v>0</v>
      </c>
      <c r="D1243" s="193">
        <v>0</v>
      </c>
      <c r="E1243" s="131">
        <v>1</v>
      </c>
      <c r="F1243" s="132">
        <v>2.9913251570445702E-4</v>
      </c>
      <c r="G1243" s="133">
        <v>2.9958058717795098E-4</v>
      </c>
      <c r="H1243" s="131">
        <v>1</v>
      </c>
      <c r="I1243" s="134">
        <v>1.41502759303806E-4</v>
      </c>
      <c r="J1243" s="132">
        <v>1.4176353841791899E-4</v>
      </c>
    </row>
    <row r="1244" spans="1:10" s="125" customFormat="1">
      <c r="A1244" s="130" t="s">
        <v>2016</v>
      </c>
      <c r="B1244" s="131">
        <v>1</v>
      </c>
      <c r="C1244" s="132">
        <v>2.6852846401718598E-4</v>
      </c>
      <c r="D1244" s="133">
        <v>2.6910656620021499E-4</v>
      </c>
      <c r="E1244" s="192">
        <v>0</v>
      </c>
      <c r="F1244" s="194">
        <v>0</v>
      </c>
      <c r="G1244" s="193">
        <v>0</v>
      </c>
      <c r="H1244" s="131">
        <v>1</v>
      </c>
      <c r="I1244" s="134">
        <v>1.41502759303806E-4</v>
      </c>
      <c r="J1244" s="132">
        <v>1.4176353841791899E-4</v>
      </c>
    </row>
    <row r="1245" spans="1:10" s="125" customFormat="1" ht="20.45">
      <c r="A1245" s="130" t="s">
        <v>1931</v>
      </c>
      <c r="B1245" s="192">
        <v>0</v>
      </c>
      <c r="C1245" s="194">
        <v>0</v>
      </c>
      <c r="D1245" s="193">
        <v>0</v>
      </c>
      <c r="E1245" s="131">
        <v>1</v>
      </c>
      <c r="F1245" s="132">
        <v>2.9913251570445702E-4</v>
      </c>
      <c r="G1245" s="133">
        <v>2.9958058717795098E-4</v>
      </c>
      <c r="H1245" s="131">
        <v>1</v>
      </c>
      <c r="I1245" s="134">
        <v>1.41502759303806E-4</v>
      </c>
      <c r="J1245" s="132">
        <v>1.4176353841791899E-4</v>
      </c>
    </row>
    <row r="1246" spans="1:10" s="125" customFormat="1" ht="20.45">
      <c r="A1246" s="130" t="s">
        <v>1805</v>
      </c>
      <c r="B1246" s="192">
        <v>0</v>
      </c>
      <c r="C1246" s="194">
        <v>0</v>
      </c>
      <c r="D1246" s="193">
        <v>0</v>
      </c>
      <c r="E1246" s="131">
        <v>1</v>
      </c>
      <c r="F1246" s="132">
        <v>2.9913251570445702E-4</v>
      </c>
      <c r="G1246" s="133">
        <v>2.9958058717795098E-4</v>
      </c>
      <c r="H1246" s="131">
        <v>1</v>
      </c>
      <c r="I1246" s="134">
        <v>1.41502759303806E-4</v>
      </c>
      <c r="J1246" s="132">
        <v>1.4176353841791899E-4</v>
      </c>
    </row>
    <row r="1247" spans="1:10" s="125" customFormat="1">
      <c r="A1247" s="130" t="s">
        <v>1933</v>
      </c>
      <c r="B1247" s="192">
        <v>0</v>
      </c>
      <c r="C1247" s="194">
        <v>0</v>
      </c>
      <c r="D1247" s="193">
        <v>0</v>
      </c>
      <c r="E1247" s="131">
        <v>1</v>
      </c>
      <c r="F1247" s="132">
        <v>2.9913251570445702E-4</v>
      </c>
      <c r="G1247" s="133">
        <v>2.9958058717795098E-4</v>
      </c>
      <c r="H1247" s="131">
        <v>1</v>
      </c>
      <c r="I1247" s="134">
        <v>1.41502759303806E-4</v>
      </c>
      <c r="J1247" s="132">
        <v>1.4176353841791899E-4</v>
      </c>
    </row>
    <row r="1248" spans="1:10" s="125" customFormat="1" ht="20.45">
      <c r="A1248" s="130" t="s">
        <v>2017</v>
      </c>
      <c r="B1248" s="192">
        <v>0</v>
      </c>
      <c r="C1248" s="194">
        <v>0</v>
      </c>
      <c r="D1248" s="193">
        <v>0</v>
      </c>
      <c r="E1248" s="131">
        <v>1</v>
      </c>
      <c r="F1248" s="132">
        <v>2.9913251570445702E-4</v>
      </c>
      <c r="G1248" s="133">
        <v>2.9958058717795098E-4</v>
      </c>
      <c r="H1248" s="131">
        <v>1</v>
      </c>
      <c r="I1248" s="134">
        <v>1.41502759303806E-4</v>
      </c>
      <c r="J1248" s="132">
        <v>1.4176353841791899E-4</v>
      </c>
    </row>
    <row r="1249" spans="1:10" s="125" customFormat="1" ht="20.45">
      <c r="A1249" s="130" t="s">
        <v>1742</v>
      </c>
      <c r="B1249" s="192">
        <v>0</v>
      </c>
      <c r="C1249" s="194">
        <v>0</v>
      </c>
      <c r="D1249" s="193">
        <v>0</v>
      </c>
      <c r="E1249" s="131">
        <v>1</v>
      </c>
      <c r="F1249" s="132">
        <v>2.9913251570445702E-4</v>
      </c>
      <c r="G1249" s="133">
        <v>2.9958058717795098E-4</v>
      </c>
      <c r="H1249" s="131">
        <v>1</v>
      </c>
      <c r="I1249" s="134">
        <v>1.41502759303806E-4</v>
      </c>
      <c r="J1249" s="132">
        <v>1.4176353841791899E-4</v>
      </c>
    </row>
    <row r="1250" spans="1:10" s="125" customFormat="1">
      <c r="A1250" s="130" t="s">
        <v>1743</v>
      </c>
      <c r="B1250" s="131">
        <v>1</v>
      </c>
      <c r="C1250" s="132">
        <v>2.6852846401718598E-4</v>
      </c>
      <c r="D1250" s="133">
        <v>2.6910656620021499E-4</v>
      </c>
      <c r="E1250" s="192">
        <v>0</v>
      </c>
      <c r="F1250" s="194">
        <v>0</v>
      </c>
      <c r="G1250" s="193">
        <v>0</v>
      </c>
      <c r="H1250" s="131">
        <v>1</v>
      </c>
      <c r="I1250" s="134">
        <v>1.41502759303806E-4</v>
      </c>
      <c r="J1250" s="132">
        <v>1.4176353841791899E-4</v>
      </c>
    </row>
    <row r="1251" spans="1:10" s="125" customFormat="1">
      <c r="A1251" s="130" t="s">
        <v>1935</v>
      </c>
      <c r="B1251" s="192">
        <v>0</v>
      </c>
      <c r="C1251" s="194">
        <v>0</v>
      </c>
      <c r="D1251" s="193">
        <v>0</v>
      </c>
      <c r="E1251" s="131">
        <v>1</v>
      </c>
      <c r="F1251" s="132">
        <v>2.9913251570445702E-4</v>
      </c>
      <c r="G1251" s="133">
        <v>2.9958058717795098E-4</v>
      </c>
      <c r="H1251" s="131">
        <v>1</v>
      </c>
      <c r="I1251" s="134">
        <v>1.41502759303806E-4</v>
      </c>
      <c r="J1251" s="132">
        <v>1.4176353841791899E-4</v>
      </c>
    </row>
    <row r="1252" spans="1:10" s="125" customFormat="1">
      <c r="A1252" s="130" t="s">
        <v>1937</v>
      </c>
      <c r="B1252" s="192">
        <v>0</v>
      </c>
      <c r="C1252" s="194">
        <v>0</v>
      </c>
      <c r="D1252" s="193">
        <v>0</v>
      </c>
      <c r="E1252" s="131">
        <v>1</v>
      </c>
      <c r="F1252" s="132">
        <v>2.9913251570445702E-4</v>
      </c>
      <c r="G1252" s="133">
        <v>2.9958058717795098E-4</v>
      </c>
      <c r="H1252" s="131">
        <v>1</v>
      </c>
      <c r="I1252" s="134">
        <v>1.41502759303806E-4</v>
      </c>
      <c r="J1252" s="132">
        <v>1.4176353841791899E-4</v>
      </c>
    </row>
    <row r="1253" spans="1:10" s="125" customFormat="1">
      <c r="A1253" s="130" t="s">
        <v>2018</v>
      </c>
      <c r="B1253" s="192">
        <v>0</v>
      </c>
      <c r="C1253" s="194">
        <v>0</v>
      </c>
      <c r="D1253" s="193">
        <v>0</v>
      </c>
      <c r="E1253" s="131">
        <v>1</v>
      </c>
      <c r="F1253" s="132">
        <v>2.9913251570445702E-4</v>
      </c>
      <c r="G1253" s="133">
        <v>2.9958058717795098E-4</v>
      </c>
      <c r="H1253" s="131">
        <v>1</v>
      </c>
      <c r="I1253" s="134">
        <v>1.41502759303806E-4</v>
      </c>
      <c r="J1253" s="132">
        <v>1.4176353841791899E-4</v>
      </c>
    </row>
    <row r="1254" spans="1:10" s="125" customFormat="1">
      <c r="A1254" s="130" t="s">
        <v>1846</v>
      </c>
      <c r="B1254" s="131">
        <v>1</v>
      </c>
      <c r="C1254" s="132">
        <v>2.6852846401718598E-4</v>
      </c>
      <c r="D1254" s="133">
        <v>2.6910656620021499E-4</v>
      </c>
      <c r="E1254" s="192">
        <v>0</v>
      </c>
      <c r="F1254" s="194">
        <v>0</v>
      </c>
      <c r="G1254" s="193">
        <v>0</v>
      </c>
      <c r="H1254" s="131">
        <v>1</v>
      </c>
      <c r="I1254" s="134">
        <v>1.41502759303806E-4</v>
      </c>
      <c r="J1254" s="132">
        <v>1.4176353841791899E-4</v>
      </c>
    </row>
    <row r="1255" spans="1:10" s="125" customFormat="1" ht="20.45">
      <c r="A1255" s="130" t="s">
        <v>1995</v>
      </c>
      <c r="B1255" s="192">
        <v>0</v>
      </c>
      <c r="C1255" s="194">
        <v>0</v>
      </c>
      <c r="D1255" s="193">
        <v>0</v>
      </c>
      <c r="E1255" s="131">
        <v>1</v>
      </c>
      <c r="F1255" s="132">
        <v>2.9913251570445702E-4</v>
      </c>
      <c r="G1255" s="133">
        <v>2.9958058717795098E-4</v>
      </c>
      <c r="H1255" s="131">
        <v>1</v>
      </c>
      <c r="I1255" s="134">
        <v>1.41502759303806E-4</v>
      </c>
      <c r="J1255" s="132">
        <v>1.4176353841791899E-4</v>
      </c>
    </row>
    <row r="1256" spans="1:10" s="125" customFormat="1">
      <c r="A1256" s="130" t="s">
        <v>2019</v>
      </c>
      <c r="B1256" s="131">
        <v>1</v>
      </c>
      <c r="C1256" s="132">
        <v>2.6852846401718598E-4</v>
      </c>
      <c r="D1256" s="133">
        <v>2.6910656620021499E-4</v>
      </c>
      <c r="E1256" s="192">
        <v>0</v>
      </c>
      <c r="F1256" s="194">
        <v>0</v>
      </c>
      <c r="G1256" s="193">
        <v>0</v>
      </c>
      <c r="H1256" s="131">
        <v>1</v>
      </c>
      <c r="I1256" s="134">
        <v>1.41502759303806E-4</v>
      </c>
      <c r="J1256" s="132">
        <v>1.4176353841791899E-4</v>
      </c>
    </row>
    <row r="1257" spans="1:10" s="125" customFormat="1">
      <c r="A1257" s="130" t="s">
        <v>2020</v>
      </c>
      <c r="B1257" s="131">
        <v>1</v>
      </c>
      <c r="C1257" s="132">
        <v>2.6852846401718598E-4</v>
      </c>
      <c r="D1257" s="133">
        <v>2.6910656620021499E-4</v>
      </c>
      <c r="E1257" s="192">
        <v>0</v>
      </c>
      <c r="F1257" s="194">
        <v>0</v>
      </c>
      <c r="G1257" s="193">
        <v>0</v>
      </c>
      <c r="H1257" s="131">
        <v>1</v>
      </c>
      <c r="I1257" s="134">
        <v>1.41502759303806E-4</v>
      </c>
      <c r="J1257" s="132">
        <v>1.4176353841791899E-4</v>
      </c>
    </row>
    <row r="1258" spans="1:10" s="125" customFormat="1">
      <c r="A1258" s="130" t="s">
        <v>1945</v>
      </c>
      <c r="B1258" s="131">
        <v>1</v>
      </c>
      <c r="C1258" s="132">
        <v>2.6852846401718598E-4</v>
      </c>
      <c r="D1258" s="133">
        <v>2.6910656620021499E-4</v>
      </c>
      <c r="E1258" s="192">
        <v>0</v>
      </c>
      <c r="F1258" s="194">
        <v>0</v>
      </c>
      <c r="G1258" s="193">
        <v>0</v>
      </c>
      <c r="H1258" s="131">
        <v>1</v>
      </c>
      <c r="I1258" s="134">
        <v>1.41502759303806E-4</v>
      </c>
      <c r="J1258" s="132">
        <v>1.4176353841791899E-4</v>
      </c>
    </row>
    <row r="1259" spans="1:10" s="125" customFormat="1">
      <c r="A1259" s="130" t="s">
        <v>1999</v>
      </c>
      <c r="B1259" s="131">
        <v>1</v>
      </c>
      <c r="C1259" s="132">
        <v>2.6852846401718598E-4</v>
      </c>
      <c r="D1259" s="133">
        <v>2.6910656620021499E-4</v>
      </c>
      <c r="E1259" s="192">
        <v>0</v>
      </c>
      <c r="F1259" s="194">
        <v>0</v>
      </c>
      <c r="G1259" s="193">
        <v>0</v>
      </c>
      <c r="H1259" s="131">
        <v>1</v>
      </c>
      <c r="I1259" s="134">
        <v>1.41502759303806E-4</v>
      </c>
      <c r="J1259" s="132">
        <v>1.4176353841791899E-4</v>
      </c>
    </row>
    <row r="1260" spans="1:10" s="125" customFormat="1">
      <c r="A1260" s="135" t="s">
        <v>1762</v>
      </c>
      <c r="B1260" s="233">
        <v>0</v>
      </c>
      <c r="C1260" s="235">
        <v>0</v>
      </c>
      <c r="D1260" s="251">
        <v>0</v>
      </c>
      <c r="E1260" s="136">
        <v>1</v>
      </c>
      <c r="F1260" s="137">
        <v>2.9913251570445702E-4</v>
      </c>
      <c r="G1260" s="138">
        <v>2.9958058717795098E-4</v>
      </c>
      <c r="H1260" s="136">
        <v>1</v>
      </c>
      <c r="I1260" s="139">
        <v>1.41502759303806E-4</v>
      </c>
      <c r="J1260" s="137">
        <v>1.4176353841791899E-4</v>
      </c>
    </row>
    <row r="1261" spans="1:10" s="125" customFormat="1"/>
  </sheetData>
  <sheetProtection sheet="1" objects="1" scenarios="1"/>
  <mergeCells count="15">
    <mergeCell ref="B1015:D1015"/>
    <mergeCell ref="E1015:G1015"/>
    <mergeCell ref="H1015:J1015"/>
    <mergeCell ref="B4:D4"/>
    <mergeCell ref="E4:G4"/>
    <mergeCell ref="H4:J4"/>
    <mergeCell ref="B741:D741"/>
    <mergeCell ref="E741:G741"/>
    <mergeCell ref="H741:J741"/>
    <mergeCell ref="B1:D1"/>
    <mergeCell ref="E1:G1"/>
    <mergeCell ref="H1:J1"/>
    <mergeCell ref="B408:D408"/>
    <mergeCell ref="E408:G408"/>
    <mergeCell ref="H408:J408"/>
  </mergeCells>
  <hyperlinks>
    <hyperlink ref="A1" location="Accueil!C1" display="¡ Retour" xr:uid="{00000000-0004-0000-0B00-000000000000}"/>
  </hyperlinks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3"/>
  <dimension ref="A1:Q336"/>
  <sheetViews>
    <sheetView workbookViewId="0">
      <pane xSplit="2" ySplit="3" topLeftCell="C4" activePane="bottomRight" state="frozen"/>
      <selection pane="topRight" activeCell="C1" sqref="C1"/>
      <selection pane="bottomLeft" activeCell="A4" sqref="A4"/>
      <selection pane="bottomRight"/>
    </sheetView>
  </sheetViews>
  <sheetFormatPr baseColWidth="10" defaultColWidth="11" defaultRowHeight="10.25"/>
  <cols>
    <col min="1" max="1" width="50.6328125" style="21" bestFit="1" customWidth="1"/>
    <col min="2" max="2" width="15.453125" style="21" bestFit="1" customWidth="1"/>
    <col min="3" max="17" width="19.7265625" style="21" customWidth="1"/>
    <col min="18" max="18" width="4.08984375" style="21" customWidth="1"/>
    <col min="19" max="16384" width="11" style="21"/>
  </cols>
  <sheetData>
    <row r="1" spans="1:17" s="125" customFormat="1" ht="10.75">
      <c r="A1" s="124" t="s">
        <v>1415</v>
      </c>
      <c r="B1" s="140"/>
      <c r="C1" s="305" t="s">
        <v>1417</v>
      </c>
      <c r="D1" s="305"/>
      <c r="E1" s="305"/>
      <c r="F1" s="306" t="s">
        <v>1418</v>
      </c>
      <c r="G1" s="306"/>
      <c r="H1" s="306"/>
      <c r="I1" s="306"/>
      <c r="J1" s="306"/>
      <c r="K1" s="306"/>
      <c r="L1" s="303" t="s">
        <v>1419</v>
      </c>
      <c r="M1" s="303"/>
      <c r="N1" s="303"/>
      <c r="O1" s="303"/>
      <c r="P1" s="303"/>
      <c r="Q1" s="303"/>
    </row>
    <row r="2" spans="1:17" s="125" customFormat="1" ht="10.75">
      <c r="A2" s="140" t="s">
        <v>2026</v>
      </c>
      <c r="B2" s="140"/>
      <c r="C2" s="305"/>
      <c r="D2" s="305"/>
      <c r="E2" s="305"/>
      <c r="F2" s="300" t="s">
        <v>1420</v>
      </c>
      <c r="G2" s="300"/>
      <c r="H2" s="300" t="s">
        <v>1421</v>
      </c>
      <c r="I2" s="300"/>
      <c r="J2" s="301" t="s">
        <v>1422</v>
      </c>
      <c r="K2" s="301"/>
      <c r="L2" s="302" t="s">
        <v>1420</v>
      </c>
      <c r="M2" s="302"/>
      <c r="N2" s="302" t="s">
        <v>1421</v>
      </c>
      <c r="O2" s="302"/>
      <c r="P2" s="303" t="s">
        <v>1422</v>
      </c>
      <c r="Q2" s="303"/>
    </row>
    <row r="3" spans="1:17" s="125" customFormat="1" ht="51.05" customHeight="1">
      <c r="A3" s="177" t="s">
        <v>1423</v>
      </c>
      <c r="B3" s="178" t="s">
        <v>1424</v>
      </c>
      <c r="C3" s="179" t="s">
        <v>1425</v>
      </c>
      <c r="D3" s="180" t="s">
        <v>1426</v>
      </c>
      <c r="E3" s="181" t="s">
        <v>1427</v>
      </c>
      <c r="F3" s="182" t="s">
        <v>1428</v>
      </c>
      <c r="G3" s="183" t="s">
        <v>1429</v>
      </c>
      <c r="H3" s="182" t="s">
        <v>1430</v>
      </c>
      <c r="I3" s="183" t="s">
        <v>1431</v>
      </c>
      <c r="J3" s="182" t="s">
        <v>1432</v>
      </c>
      <c r="K3" s="182" t="s">
        <v>1433</v>
      </c>
      <c r="L3" s="184" t="s">
        <v>1434</v>
      </c>
      <c r="M3" s="185" t="s">
        <v>1435</v>
      </c>
      <c r="N3" s="186" t="s">
        <v>1436</v>
      </c>
      <c r="O3" s="185" t="s">
        <v>1437</v>
      </c>
      <c r="P3" s="184" t="s">
        <v>1438</v>
      </c>
      <c r="Q3" s="184" t="s">
        <v>1439</v>
      </c>
    </row>
    <row r="4" spans="1:17" s="187" customFormat="1"/>
    <row r="5" spans="1:17" s="188" customFormat="1"/>
    <row r="6" spans="1:17" s="125" customFormat="1" ht="20.3" customHeight="1">
      <c r="A6" s="314" t="s">
        <v>1384</v>
      </c>
      <c r="B6" s="315"/>
      <c r="C6" s="324" t="s">
        <v>1417</v>
      </c>
      <c r="D6" s="325"/>
      <c r="E6" s="326"/>
      <c r="F6" s="312" t="s">
        <v>1418</v>
      </c>
      <c r="G6" s="306"/>
      <c r="H6" s="306"/>
      <c r="I6" s="306"/>
      <c r="J6" s="306"/>
      <c r="K6" s="306"/>
      <c r="L6" s="303" t="s">
        <v>1419</v>
      </c>
      <c r="M6" s="303"/>
      <c r="N6" s="303"/>
      <c r="O6" s="303"/>
      <c r="P6" s="303"/>
      <c r="Q6" s="303"/>
    </row>
    <row r="7" spans="1:17" s="125" customFormat="1" ht="10.75">
      <c r="A7" s="316"/>
      <c r="B7" s="317"/>
      <c r="C7" s="327"/>
      <c r="D7" s="328"/>
      <c r="E7" s="329"/>
      <c r="F7" s="310" t="s">
        <v>1420</v>
      </c>
      <c r="G7" s="300"/>
      <c r="H7" s="300" t="s">
        <v>1421</v>
      </c>
      <c r="I7" s="300"/>
      <c r="J7" s="301" t="s">
        <v>1422</v>
      </c>
      <c r="K7" s="301"/>
      <c r="L7" s="302" t="s">
        <v>1420</v>
      </c>
      <c r="M7" s="302"/>
      <c r="N7" s="302" t="s">
        <v>1421</v>
      </c>
      <c r="O7" s="302"/>
      <c r="P7" s="303" t="s">
        <v>1422</v>
      </c>
      <c r="Q7" s="303"/>
    </row>
    <row r="8" spans="1:17" s="125" customFormat="1" ht="51.05" customHeight="1">
      <c r="A8" s="177" t="s">
        <v>1423</v>
      </c>
      <c r="B8" s="178" t="s">
        <v>1424</v>
      </c>
      <c r="C8" s="322" t="s">
        <v>1425</v>
      </c>
      <c r="D8" s="322" t="s">
        <v>1426</v>
      </c>
      <c r="E8" s="323" t="s">
        <v>1427</v>
      </c>
      <c r="F8" s="182" t="s">
        <v>1428</v>
      </c>
      <c r="G8" s="183" t="s">
        <v>1429</v>
      </c>
      <c r="H8" s="182" t="s">
        <v>1430</v>
      </c>
      <c r="I8" s="183" t="s">
        <v>1431</v>
      </c>
      <c r="J8" s="182" t="s">
        <v>1432</v>
      </c>
      <c r="K8" s="182" t="s">
        <v>1433</v>
      </c>
      <c r="L8" s="184" t="s">
        <v>1434</v>
      </c>
      <c r="M8" s="185" t="s">
        <v>1435</v>
      </c>
      <c r="N8" s="186" t="s">
        <v>1436</v>
      </c>
      <c r="O8" s="185" t="s">
        <v>1437</v>
      </c>
      <c r="P8" s="184" t="s">
        <v>1438</v>
      </c>
      <c r="Q8" s="184" t="s">
        <v>1439</v>
      </c>
    </row>
    <row r="9" spans="1:17" s="125" customFormat="1" ht="13.7" customHeight="1" thickBot="1">
      <c r="A9" s="304" t="s">
        <v>1440</v>
      </c>
      <c r="B9" s="130" t="s">
        <v>1441</v>
      </c>
      <c r="C9" s="189">
        <v>600</v>
      </c>
      <c r="D9" s="189">
        <v>176</v>
      </c>
      <c r="E9" s="190">
        <v>776</v>
      </c>
      <c r="F9" s="131">
        <v>415</v>
      </c>
      <c r="G9" s="133">
        <v>0.69166666666666698</v>
      </c>
      <c r="H9" s="131">
        <v>104</v>
      </c>
      <c r="I9" s="133">
        <v>0.59090909090909105</v>
      </c>
      <c r="J9" s="131">
        <v>519</v>
      </c>
      <c r="K9" s="132">
        <v>0.66881443298969101</v>
      </c>
      <c r="L9" s="131">
        <v>100</v>
      </c>
      <c r="M9" s="133">
        <v>0.16666666666666699</v>
      </c>
      <c r="N9" s="131">
        <v>43</v>
      </c>
      <c r="O9" s="133">
        <v>0.24431818181818199</v>
      </c>
      <c r="P9" s="131">
        <v>143</v>
      </c>
      <c r="Q9" s="132">
        <v>0.18427835051546401</v>
      </c>
    </row>
    <row r="10" spans="1:17" s="125" customFormat="1" ht="10.75" thickBot="1">
      <c r="A10" s="304"/>
      <c r="B10" s="130" t="s">
        <v>1442</v>
      </c>
      <c r="C10" s="191">
        <v>0</v>
      </c>
      <c r="D10" s="191">
        <v>0</v>
      </c>
      <c r="E10" s="192">
        <v>0</v>
      </c>
      <c r="F10" s="192">
        <v>0</v>
      </c>
      <c r="G10" s="193">
        <v>0</v>
      </c>
      <c r="H10" s="192">
        <v>0</v>
      </c>
      <c r="I10" s="193">
        <v>0</v>
      </c>
      <c r="J10" s="192">
        <v>0</v>
      </c>
      <c r="K10" s="194">
        <v>0</v>
      </c>
      <c r="L10" s="192">
        <v>0</v>
      </c>
      <c r="M10" s="193">
        <v>0</v>
      </c>
      <c r="N10" s="192">
        <v>0</v>
      </c>
      <c r="O10" s="193">
        <v>0</v>
      </c>
      <c r="P10" s="192">
        <v>0</v>
      </c>
      <c r="Q10" s="194">
        <v>0</v>
      </c>
    </row>
    <row r="11" spans="1:17" s="125" customFormat="1" ht="10.75" thickBot="1">
      <c r="A11" s="304"/>
      <c r="B11" s="195" t="s">
        <v>1443</v>
      </c>
      <c r="C11" s="189">
        <v>7</v>
      </c>
      <c r="D11" s="191">
        <v>0</v>
      </c>
      <c r="E11" s="131">
        <v>7</v>
      </c>
      <c r="F11" s="196">
        <v>3</v>
      </c>
      <c r="G11" s="197">
        <v>0.42857142857142899</v>
      </c>
      <c r="H11" s="198">
        <v>0</v>
      </c>
      <c r="I11" s="199">
        <v>0</v>
      </c>
      <c r="J11" s="196">
        <v>3</v>
      </c>
      <c r="K11" s="200">
        <v>0.42857142857142899</v>
      </c>
      <c r="L11" s="201">
        <v>3</v>
      </c>
      <c r="M11" s="197">
        <v>0.42857142857142899</v>
      </c>
      <c r="N11" s="198">
        <v>0</v>
      </c>
      <c r="O11" s="202">
        <v>0</v>
      </c>
      <c r="P11" s="201">
        <v>3</v>
      </c>
      <c r="Q11" s="203">
        <v>0.42857142857142899</v>
      </c>
    </row>
    <row r="12" spans="1:17" s="125" customFormat="1" ht="11.3" thickBot="1">
      <c r="A12" s="304"/>
      <c r="B12" s="204" t="s">
        <v>1444</v>
      </c>
      <c r="C12" s="205">
        <v>607</v>
      </c>
      <c r="D12" s="205">
        <v>176</v>
      </c>
      <c r="E12" s="206">
        <v>783</v>
      </c>
      <c r="F12" s="207">
        <v>418</v>
      </c>
      <c r="G12" s="208">
        <v>0.68863261943986798</v>
      </c>
      <c r="H12" s="207">
        <v>104</v>
      </c>
      <c r="I12" s="208">
        <v>0.59090909090909105</v>
      </c>
      <c r="J12" s="207">
        <v>522</v>
      </c>
      <c r="K12" s="209">
        <v>0.66666666666666696</v>
      </c>
      <c r="L12" s="207">
        <v>103</v>
      </c>
      <c r="M12" s="208">
        <v>0.169686985172982</v>
      </c>
      <c r="N12" s="207">
        <v>43</v>
      </c>
      <c r="O12" s="208">
        <v>0.24431818181818199</v>
      </c>
      <c r="P12" s="207">
        <v>146</v>
      </c>
      <c r="Q12" s="209">
        <v>0.186462324393359</v>
      </c>
    </row>
    <row r="13" spans="1:17" s="125" customFormat="1" ht="13.7" customHeight="1" thickBot="1">
      <c r="A13" s="304" t="s">
        <v>1445</v>
      </c>
      <c r="B13" s="130" t="s">
        <v>1441</v>
      </c>
      <c r="C13" s="189">
        <v>107</v>
      </c>
      <c r="D13" s="189">
        <v>79</v>
      </c>
      <c r="E13" s="190">
        <v>186</v>
      </c>
      <c r="F13" s="131">
        <v>41</v>
      </c>
      <c r="G13" s="133">
        <v>0.38317757009345799</v>
      </c>
      <c r="H13" s="131">
        <v>24</v>
      </c>
      <c r="I13" s="133">
        <v>0.30379746835443</v>
      </c>
      <c r="J13" s="131">
        <v>65</v>
      </c>
      <c r="K13" s="132">
        <v>0.34946236559139798</v>
      </c>
      <c r="L13" s="131">
        <v>17</v>
      </c>
      <c r="M13" s="133">
        <v>0.15887850467289699</v>
      </c>
      <c r="N13" s="131">
        <v>18</v>
      </c>
      <c r="O13" s="133">
        <v>0.227848101265823</v>
      </c>
      <c r="P13" s="131">
        <v>35</v>
      </c>
      <c r="Q13" s="132">
        <v>0.18817204301075299</v>
      </c>
    </row>
    <row r="14" spans="1:17" s="125" customFormat="1" ht="10.75" thickBot="1">
      <c r="A14" s="304"/>
      <c r="B14" s="130" t="s">
        <v>1442</v>
      </c>
      <c r="C14" s="191">
        <v>0</v>
      </c>
      <c r="D14" s="191">
        <v>0</v>
      </c>
      <c r="E14" s="192">
        <v>0</v>
      </c>
      <c r="F14" s="192">
        <v>0</v>
      </c>
      <c r="G14" s="193">
        <v>0</v>
      </c>
      <c r="H14" s="192">
        <v>0</v>
      </c>
      <c r="I14" s="193">
        <v>0</v>
      </c>
      <c r="J14" s="192">
        <v>0</v>
      </c>
      <c r="K14" s="194">
        <v>0</v>
      </c>
      <c r="L14" s="192">
        <v>0</v>
      </c>
      <c r="M14" s="193">
        <v>0</v>
      </c>
      <c r="N14" s="192">
        <v>0</v>
      </c>
      <c r="O14" s="193">
        <v>0</v>
      </c>
      <c r="P14" s="192">
        <v>0</v>
      </c>
      <c r="Q14" s="194">
        <v>0</v>
      </c>
    </row>
    <row r="15" spans="1:17" s="125" customFormat="1" ht="10.75" thickBot="1">
      <c r="A15" s="304"/>
      <c r="B15" s="195" t="s">
        <v>1443</v>
      </c>
      <c r="C15" s="191">
        <v>0</v>
      </c>
      <c r="D15" s="191">
        <v>0</v>
      </c>
      <c r="E15" s="192">
        <v>0</v>
      </c>
      <c r="F15" s="210">
        <v>0</v>
      </c>
      <c r="G15" s="199">
        <v>0</v>
      </c>
      <c r="H15" s="198">
        <v>0</v>
      </c>
      <c r="I15" s="199">
        <v>0</v>
      </c>
      <c r="J15" s="210">
        <v>0</v>
      </c>
      <c r="K15" s="211">
        <v>0</v>
      </c>
      <c r="L15" s="198">
        <v>0</v>
      </c>
      <c r="M15" s="199">
        <v>0</v>
      </c>
      <c r="N15" s="198">
        <v>0</v>
      </c>
      <c r="O15" s="202">
        <v>0</v>
      </c>
      <c r="P15" s="198">
        <v>0</v>
      </c>
      <c r="Q15" s="212">
        <v>0</v>
      </c>
    </row>
    <row r="16" spans="1:17" s="125" customFormat="1" ht="11.3" thickBot="1">
      <c r="A16" s="304"/>
      <c r="B16" s="204" t="s">
        <v>1444</v>
      </c>
      <c r="C16" s="205">
        <v>107</v>
      </c>
      <c r="D16" s="205">
        <v>79</v>
      </c>
      <c r="E16" s="206">
        <v>186</v>
      </c>
      <c r="F16" s="207">
        <v>41</v>
      </c>
      <c r="G16" s="208">
        <v>0.38317757009345799</v>
      </c>
      <c r="H16" s="207">
        <v>24</v>
      </c>
      <c r="I16" s="208">
        <v>0.30379746835443</v>
      </c>
      <c r="J16" s="207">
        <v>65</v>
      </c>
      <c r="K16" s="209">
        <v>0.34946236559139798</v>
      </c>
      <c r="L16" s="207">
        <v>17</v>
      </c>
      <c r="M16" s="208">
        <v>0.15887850467289699</v>
      </c>
      <c r="N16" s="207">
        <v>18</v>
      </c>
      <c r="O16" s="208">
        <v>0.227848101265823</v>
      </c>
      <c r="P16" s="207">
        <v>35</v>
      </c>
      <c r="Q16" s="209">
        <v>0.18817204301075299</v>
      </c>
    </row>
    <row r="17" spans="1:17" s="125" customFormat="1" ht="13.7" customHeight="1" thickBot="1">
      <c r="A17" s="304" t="s">
        <v>1456</v>
      </c>
      <c r="B17" s="130" t="s">
        <v>1441</v>
      </c>
      <c r="C17" s="189">
        <v>8</v>
      </c>
      <c r="D17" s="189">
        <v>2</v>
      </c>
      <c r="E17" s="190">
        <v>10</v>
      </c>
      <c r="F17" s="131">
        <v>3</v>
      </c>
      <c r="G17" s="133">
        <v>0.375</v>
      </c>
      <c r="H17" s="192">
        <v>0</v>
      </c>
      <c r="I17" s="193">
        <v>0</v>
      </c>
      <c r="J17" s="131">
        <v>3</v>
      </c>
      <c r="K17" s="132">
        <v>0.3</v>
      </c>
      <c r="L17" s="131">
        <v>5</v>
      </c>
      <c r="M17" s="133">
        <v>0.625</v>
      </c>
      <c r="N17" s="131">
        <v>2</v>
      </c>
      <c r="O17" s="133">
        <v>1</v>
      </c>
      <c r="P17" s="131">
        <v>7</v>
      </c>
      <c r="Q17" s="132">
        <v>0.7</v>
      </c>
    </row>
    <row r="18" spans="1:17" s="125" customFormat="1" ht="10.75" thickBot="1">
      <c r="A18" s="304"/>
      <c r="B18" s="130" t="s">
        <v>1442</v>
      </c>
      <c r="C18" s="191">
        <v>0</v>
      </c>
      <c r="D18" s="191">
        <v>0</v>
      </c>
      <c r="E18" s="192">
        <v>0</v>
      </c>
      <c r="F18" s="192">
        <v>0</v>
      </c>
      <c r="G18" s="193">
        <v>0</v>
      </c>
      <c r="H18" s="192">
        <v>0</v>
      </c>
      <c r="I18" s="193">
        <v>0</v>
      </c>
      <c r="J18" s="192">
        <v>0</v>
      </c>
      <c r="K18" s="194">
        <v>0</v>
      </c>
      <c r="L18" s="192">
        <v>0</v>
      </c>
      <c r="M18" s="193">
        <v>0</v>
      </c>
      <c r="N18" s="192">
        <v>0</v>
      </c>
      <c r="O18" s="193">
        <v>0</v>
      </c>
      <c r="P18" s="192">
        <v>0</v>
      </c>
      <c r="Q18" s="194">
        <v>0</v>
      </c>
    </row>
    <row r="19" spans="1:17" s="125" customFormat="1" ht="10.75" thickBot="1">
      <c r="A19" s="304"/>
      <c r="B19" s="195" t="s">
        <v>1443</v>
      </c>
      <c r="C19" s="191">
        <v>0</v>
      </c>
      <c r="D19" s="191">
        <v>0</v>
      </c>
      <c r="E19" s="192">
        <v>0</v>
      </c>
      <c r="F19" s="210">
        <v>0</v>
      </c>
      <c r="G19" s="199">
        <v>0</v>
      </c>
      <c r="H19" s="198">
        <v>0</v>
      </c>
      <c r="I19" s="199">
        <v>0</v>
      </c>
      <c r="J19" s="210">
        <v>0</v>
      </c>
      <c r="K19" s="211">
        <v>0</v>
      </c>
      <c r="L19" s="198">
        <v>0</v>
      </c>
      <c r="M19" s="199">
        <v>0</v>
      </c>
      <c r="N19" s="198">
        <v>0</v>
      </c>
      <c r="O19" s="202">
        <v>0</v>
      </c>
      <c r="P19" s="198">
        <v>0</v>
      </c>
      <c r="Q19" s="212">
        <v>0</v>
      </c>
    </row>
    <row r="20" spans="1:17" s="125" customFormat="1" ht="11.3" thickBot="1">
      <c r="A20" s="304"/>
      <c r="B20" s="204" t="s">
        <v>1444</v>
      </c>
      <c r="C20" s="205">
        <v>8</v>
      </c>
      <c r="D20" s="205">
        <v>2</v>
      </c>
      <c r="E20" s="206">
        <v>10</v>
      </c>
      <c r="F20" s="207">
        <v>3</v>
      </c>
      <c r="G20" s="208">
        <v>0.375</v>
      </c>
      <c r="H20" s="213">
        <v>0</v>
      </c>
      <c r="I20" s="214">
        <v>0</v>
      </c>
      <c r="J20" s="207">
        <v>3</v>
      </c>
      <c r="K20" s="209">
        <v>0.3</v>
      </c>
      <c r="L20" s="207">
        <v>5</v>
      </c>
      <c r="M20" s="208">
        <v>0.625</v>
      </c>
      <c r="N20" s="207">
        <v>2</v>
      </c>
      <c r="O20" s="208">
        <v>1</v>
      </c>
      <c r="P20" s="207">
        <v>7</v>
      </c>
      <c r="Q20" s="209">
        <v>0.7</v>
      </c>
    </row>
    <row r="21" spans="1:17" s="125" customFormat="1" ht="13.7" customHeight="1" thickBot="1">
      <c r="A21" s="304" t="s">
        <v>1446</v>
      </c>
      <c r="B21" s="130" t="s">
        <v>1441</v>
      </c>
      <c r="C21" s="189">
        <v>195</v>
      </c>
      <c r="D21" s="189">
        <v>61</v>
      </c>
      <c r="E21" s="190">
        <v>256</v>
      </c>
      <c r="F21" s="131">
        <v>106</v>
      </c>
      <c r="G21" s="133">
        <v>0.54358974358974399</v>
      </c>
      <c r="H21" s="131">
        <v>29</v>
      </c>
      <c r="I21" s="133">
        <v>0.47540983606557402</v>
      </c>
      <c r="J21" s="131">
        <v>135</v>
      </c>
      <c r="K21" s="132">
        <v>0.52734375</v>
      </c>
      <c r="L21" s="131">
        <v>22</v>
      </c>
      <c r="M21" s="133">
        <v>0.112820512820513</v>
      </c>
      <c r="N21" s="131">
        <v>11</v>
      </c>
      <c r="O21" s="133">
        <v>0.18032786885245899</v>
      </c>
      <c r="P21" s="131">
        <v>33</v>
      </c>
      <c r="Q21" s="132">
        <v>0.12890625</v>
      </c>
    </row>
    <row r="22" spans="1:17" s="125" customFormat="1" ht="10.75" thickBot="1">
      <c r="A22" s="304"/>
      <c r="B22" s="130" t="s">
        <v>1442</v>
      </c>
      <c r="C22" s="191">
        <v>0</v>
      </c>
      <c r="D22" s="191">
        <v>0</v>
      </c>
      <c r="E22" s="192">
        <v>0</v>
      </c>
      <c r="F22" s="192">
        <v>0</v>
      </c>
      <c r="G22" s="193">
        <v>0</v>
      </c>
      <c r="H22" s="192">
        <v>0</v>
      </c>
      <c r="I22" s="193">
        <v>0</v>
      </c>
      <c r="J22" s="192">
        <v>0</v>
      </c>
      <c r="K22" s="194">
        <v>0</v>
      </c>
      <c r="L22" s="192">
        <v>0</v>
      </c>
      <c r="M22" s="193">
        <v>0</v>
      </c>
      <c r="N22" s="192">
        <v>0</v>
      </c>
      <c r="O22" s="193">
        <v>0</v>
      </c>
      <c r="P22" s="192">
        <v>0</v>
      </c>
      <c r="Q22" s="194">
        <v>0</v>
      </c>
    </row>
    <row r="23" spans="1:17" s="125" customFormat="1" ht="10.75" thickBot="1">
      <c r="A23" s="304"/>
      <c r="B23" s="195" t="s">
        <v>1443</v>
      </c>
      <c r="C23" s="191">
        <v>0</v>
      </c>
      <c r="D23" s="191">
        <v>0</v>
      </c>
      <c r="E23" s="192">
        <v>0</v>
      </c>
      <c r="F23" s="210">
        <v>0</v>
      </c>
      <c r="G23" s="199">
        <v>0</v>
      </c>
      <c r="H23" s="198">
        <v>0</v>
      </c>
      <c r="I23" s="199">
        <v>0</v>
      </c>
      <c r="J23" s="210">
        <v>0</v>
      </c>
      <c r="K23" s="211">
        <v>0</v>
      </c>
      <c r="L23" s="198">
        <v>0</v>
      </c>
      <c r="M23" s="199">
        <v>0</v>
      </c>
      <c r="N23" s="198">
        <v>0</v>
      </c>
      <c r="O23" s="202">
        <v>0</v>
      </c>
      <c r="P23" s="198">
        <v>0</v>
      </c>
      <c r="Q23" s="212">
        <v>0</v>
      </c>
    </row>
    <row r="24" spans="1:17" s="125" customFormat="1" ht="11.3" thickBot="1">
      <c r="A24" s="304"/>
      <c r="B24" s="204" t="s">
        <v>1444</v>
      </c>
      <c r="C24" s="205">
        <v>195</v>
      </c>
      <c r="D24" s="205">
        <v>61</v>
      </c>
      <c r="E24" s="206">
        <v>256</v>
      </c>
      <c r="F24" s="207">
        <v>106</v>
      </c>
      <c r="G24" s="208">
        <v>0.54358974358974399</v>
      </c>
      <c r="H24" s="207">
        <v>29</v>
      </c>
      <c r="I24" s="208">
        <v>0.47540983606557402</v>
      </c>
      <c r="J24" s="207">
        <v>135</v>
      </c>
      <c r="K24" s="209">
        <v>0.52734375</v>
      </c>
      <c r="L24" s="207">
        <v>22</v>
      </c>
      <c r="M24" s="208">
        <v>0.112820512820513</v>
      </c>
      <c r="N24" s="207">
        <v>11</v>
      </c>
      <c r="O24" s="208">
        <v>0.18032786885245899</v>
      </c>
      <c r="P24" s="207">
        <v>33</v>
      </c>
      <c r="Q24" s="209">
        <v>0.12890625</v>
      </c>
    </row>
    <row r="25" spans="1:17" s="125" customFormat="1" ht="13.7" customHeight="1" thickBot="1">
      <c r="A25" s="304" t="s">
        <v>1447</v>
      </c>
      <c r="B25" s="130" t="s">
        <v>1441</v>
      </c>
      <c r="C25" s="189">
        <v>47</v>
      </c>
      <c r="D25" s="189">
        <v>28</v>
      </c>
      <c r="E25" s="190">
        <v>75</v>
      </c>
      <c r="F25" s="131">
        <v>20</v>
      </c>
      <c r="G25" s="133">
        <v>0.42553191489361702</v>
      </c>
      <c r="H25" s="131">
        <v>17</v>
      </c>
      <c r="I25" s="133">
        <v>0.60714285714285698</v>
      </c>
      <c r="J25" s="131">
        <v>37</v>
      </c>
      <c r="K25" s="132">
        <v>0.49333333333333301</v>
      </c>
      <c r="L25" s="131">
        <v>10</v>
      </c>
      <c r="M25" s="133">
        <v>0.21276595744680901</v>
      </c>
      <c r="N25" s="131">
        <v>5</v>
      </c>
      <c r="O25" s="133">
        <v>0.17857142857142899</v>
      </c>
      <c r="P25" s="131">
        <v>15</v>
      </c>
      <c r="Q25" s="132">
        <v>0.2</v>
      </c>
    </row>
    <row r="26" spans="1:17" s="125" customFormat="1" ht="10.75" thickBot="1">
      <c r="A26" s="304"/>
      <c r="B26" s="130" t="s">
        <v>1442</v>
      </c>
      <c r="C26" s="191">
        <v>0</v>
      </c>
      <c r="D26" s="191">
        <v>0</v>
      </c>
      <c r="E26" s="192">
        <v>0</v>
      </c>
      <c r="F26" s="192">
        <v>0</v>
      </c>
      <c r="G26" s="193">
        <v>0</v>
      </c>
      <c r="H26" s="192">
        <v>0</v>
      </c>
      <c r="I26" s="193">
        <v>0</v>
      </c>
      <c r="J26" s="192">
        <v>0</v>
      </c>
      <c r="K26" s="194">
        <v>0</v>
      </c>
      <c r="L26" s="192">
        <v>0</v>
      </c>
      <c r="M26" s="193">
        <v>0</v>
      </c>
      <c r="N26" s="192">
        <v>0</v>
      </c>
      <c r="O26" s="193">
        <v>0</v>
      </c>
      <c r="P26" s="192">
        <v>0</v>
      </c>
      <c r="Q26" s="194">
        <v>0</v>
      </c>
    </row>
    <row r="27" spans="1:17" s="125" customFormat="1" ht="10.75" thickBot="1">
      <c r="A27" s="304"/>
      <c r="B27" s="195" t="s">
        <v>1443</v>
      </c>
      <c r="C27" s="191">
        <v>0</v>
      </c>
      <c r="D27" s="191">
        <v>0</v>
      </c>
      <c r="E27" s="192">
        <v>0</v>
      </c>
      <c r="F27" s="210">
        <v>0</v>
      </c>
      <c r="G27" s="199">
        <v>0</v>
      </c>
      <c r="H27" s="198">
        <v>0</v>
      </c>
      <c r="I27" s="199">
        <v>0</v>
      </c>
      <c r="J27" s="210">
        <v>0</v>
      </c>
      <c r="K27" s="211">
        <v>0</v>
      </c>
      <c r="L27" s="198">
        <v>0</v>
      </c>
      <c r="M27" s="199">
        <v>0</v>
      </c>
      <c r="N27" s="198">
        <v>0</v>
      </c>
      <c r="O27" s="202">
        <v>0</v>
      </c>
      <c r="P27" s="198">
        <v>0</v>
      </c>
      <c r="Q27" s="212">
        <v>0</v>
      </c>
    </row>
    <row r="28" spans="1:17" s="125" customFormat="1" ht="11.3" thickBot="1">
      <c r="A28" s="304"/>
      <c r="B28" s="204" t="s">
        <v>1444</v>
      </c>
      <c r="C28" s="205">
        <v>47</v>
      </c>
      <c r="D28" s="205">
        <v>28</v>
      </c>
      <c r="E28" s="206">
        <v>75</v>
      </c>
      <c r="F28" s="207">
        <v>20</v>
      </c>
      <c r="G28" s="208">
        <v>0.42553191489361702</v>
      </c>
      <c r="H28" s="207">
        <v>17</v>
      </c>
      <c r="I28" s="208">
        <v>0.60714285714285698</v>
      </c>
      <c r="J28" s="207">
        <v>37</v>
      </c>
      <c r="K28" s="209">
        <v>0.49333333333333301</v>
      </c>
      <c r="L28" s="207">
        <v>10</v>
      </c>
      <c r="M28" s="208">
        <v>0.21276595744680901</v>
      </c>
      <c r="N28" s="207">
        <v>5</v>
      </c>
      <c r="O28" s="208">
        <v>0.17857142857142899</v>
      </c>
      <c r="P28" s="207">
        <v>15</v>
      </c>
      <c r="Q28" s="209">
        <v>0.2</v>
      </c>
    </row>
    <row r="29" spans="1:17" s="125" customFormat="1" ht="13.7" customHeight="1" thickBot="1">
      <c r="A29" s="304" t="s">
        <v>1448</v>
      </c>
      <c r="B29" s="130" t="s">
        <v>1441</v>
      </c>
      <c r="C29" s="189">
        <v>86</v>
      </c>
      <c r="D29" s="189">
        <v>63</v>
      </c>
      <c r="E29" s="190">
        <v>149</v>
      </c>
      <c r="F29" s="131">
        <v>66</v>
      </c>
      <c r="G29" s="133">
        <v>0.76744186046511598</v>
      </c>
      <c r="H29" s="131">
        <v>50</v>
      </c>
      <c r="I29" s="133">
        <v>0.79365079365079405</v>
      </c>
      <c r="J29" s="131">
        <v>116</v>
      </c>
      <c r="K29" s="132">
        <v>0.778523489932886</v>
      </c>
      <c r="L29" s="131">
        <v>18</v>
      </c>
      <c r="M29" s="133">
        <v>0.209302325581395</v>
      </c>
      <c r="N29" s="131">
        <v>12</v>
      </c>
      <c r="O29" s="133">
        <v>0.19047619047618999</v>
      </c>
      <c r="P29" s="131">
        <v>30</v>
      </c>
      <c r="Q29" s="132">
        <v>0.20134228187919501</v>
      </c>
    </row>
    <row r="30" spans="1:17" s="125" customFormat="1" ht="10.75" thickBot="1">
      <c r="A30" s="304"/>
      <c r="B30" s="130" t="s">
        <v>1442</v>
      </c>
      <c r="C30" s="191">
        <v>0</v>
      </c>
      <c r="D30" s="191">
        <v>0</v>
      </c>
      <c r="E30" s="192">
        <v>0</v>
      </c>
      <c r="F30" s="192">
        <v>0</v>
      </c>
      <c r="G30" s="193">
        <v>0</v>
      </c>
      <c r="H30" s="192">
        <v>0</v>
      </c>
      <c r="I30" s="193">
        <v>0</v>
      </c>
      <c r="J30" s="192">
        <v>0</v>
      </c>
      <c r="K30" s="194">
        <v>0</v>
      </c>
      <c r="L30" s="192">
        <v>0</v>
      </c>
      <c r="M30" s="193">
        <v>0</v>
      </c>
      <c r="N30" s="192">
        <v>0</v>
      </c>
      <c r="O30" s="193">
        <v>0</v>
      </c>
      <c r="P30" s="192">
        <v>0</v>
      </c>
      <c r="Q30" s="194">
        <v>0</v>
      </c>
    </row>
    <row r="31" spans="1:17" s="125" customFormat="1" ht="10.75" thickBot="1">
      <c r="A31" s="304"/>
      <c r="B31" s="195" t="s">
        <v>1443</v>
      </c>
      <c r="C31" s="191">
        <v>0</v>
      </c>
      <c r="D31" s="191">
        <v>0</v>
      </c>
      <c r="E31" s="192">
        <v>0</v>
      </c>
      <c r="F31" s="210">
        <v>0</v>
      </c>
      <c r="G31" s="199">
        <v>0</v>
      </c>
      <c r="H31" s="198">
        <v>0</v>
      </c>
      <c r="I31" s="199">
        <v>0</v>
      </c>
      <c r="J31" s="210">
        <v>0</v>
      </c>
      <c r="K31" s="211">
        <v>0</v>
      </c>
      <c r="L31" s="198">
        <v>0</v>
      </c>
      <c r="M31" s="199">
        <v>0</v>
      </c>
      <c r="N31" s="198">
        <v>0</v>
      </c>
      <c r="O31" s="202">
        <v>0</v>
      </c>
      <c r="P31" s="198">
        <v>0</v>
      </c>
      <c r="Q31" s="212">
        <v>0</v>
      </c>
    </row>
    <row r="32" spans="1:17" s="125" customFormat="1" ht="11.3" thickBot="1">
      <c r="A32" s="304"/>
      <c r="B32" s="204" t="s">
        <v>1444</v>
      </c>
      <c r="C32" s="205">
        <v>86</v>
      </c>
      <c r="D32" s="205">
        <v>63</v>
      </c>
      <c r="E32" s="206">
        <v>149</v>
      </c>
      <c r="F32" s="207">
        <v>66</v>
      </c>
      <c r="G32" s="208">
        <v>0.76744186046511598</v>
      </c>
      <c r="H32" s="207">
        <v>50</v>
      </c>
      <c r="I32" s="208">
        <v>0.79365079365079405</v>
      </c>
      <c r="J32" s="207">
        <v>116</v>
      </c>
      <c r="K32" s="209">
        <v>0.778523489932886</v>
      </c>
      <c r="L32" s="207">
        <v>18</v>
      </c>
      <c r="M32" s="208">
        <v>0.209302325581395</v>
      </c>
      <c r="N32" s="207">
        <v>12</v>
      </c>
      <c r="O32" s="208">
        <v>0.19047619047618999</v>
      </c>
      <c r="P32" s="207">
        <v>30</v>
      </c>
      <c r="Q32" s="209">
        <v>0.20134228187919501</v>
      </c>
    </row>
    <row r="33" spans="1:17" s="125" customFormat="1" ht="13.7" customHeight="1" thickBot="1">
      <c r="A33" s="304" t="s">
        <v>1449</v>
      </c>
      <c r="B33" s="130" t="s">
        <v>1441</v>
      </c>
      <c r="C33" s="189">
        <v>55</v>
      </c>
      <c r="D33" s="189">
        <v>165</v>
      </c>
      <c r="E33" s="190">
        <v>220</v>
      </c>
      <c r="F33" s="131">
        <v>36</v>
      </c>
      <c r="G33" s="133">
        <v>0.65454545454545499</v>
      </c>
      <c r="H33" s="131">
        <v>110</v>
      </c>
      <c r="I33" s="133">
        <v>0.66666666666666696</v>
      </c>
      <c r="J33" s="131">
        <v>146</v>
      </c>
      <c r="K33" s="132">
        <v>0.66363636363636402</v>
      </c>
      <c r="L33" s="131">
        <v>12</v>
      </c>
      <c r="M33" s="133">
        <v>0.218181818181818</v>
      </c>
      <c r="N33" s="131">
        <v>51</v>
      </c>
      <c r="O33" s="133">
        <v>0.30909090909090903</v>
      </c>
      <c r="P33" s="131">
        <v>63</v>
      </c>
      <c r="Q33" s="132">
        <v>0.28636363636363599</v>
      </c>
    </row>
    <row r="34" spans="1:17" s="125" customFormat="1" ht="10.75" thickBot="1">
      <c r="A34" s="304"/>
      <c r="B34" s="130" t="s">
        <v>1442</v>
      </c>
      <c r="C34" s="191">
        <v>0</v>
      </c>
      <c r="D34" s="189">
        <v>3</v>
      </c>
      <c r="E34" s="131">
        <v>3</v>
      </c>
      <c r="F34" s="192">
        <v>0</v>
      </c>
      <c r="G34" s="193">
        <v>0</v>
      </c>
      <c r="H34" s="131">
        <v>1</v>
      </c>
      <c r="I34" s="133">
        <v>0.33333333333333298</v>
      </c>
      <c r="J34" s="131">
        <v>1</v>
      </c>
      <c r="K34" s="132">
        <v>0.33333333333333298</v>
      </c>
      <c r="L34" s="192">
        <v>0</v>
      </c>
      <c r="M34" s="193">
        <v>0</v>
      </c>
      <c r="N34" s="131">
        <v>2</v>
      </c>
      <c r="O34" s="133">
        <v>0.66666666666666696</v>
      </c>
      <c r="P34" s="131">
        <v>2</v>
      </c>
      <c r="Q34" s="132">
        <v>0.66666666666666696</v>
      </c>
    </row>
    <row r="35" spans="1:17" s="125" customFormat="1" ht="10.75" thickBot="1">
      <c r="A35" s="304"/>
      <c r="B35" s="195" t="s">
        <v>1443</v>
      </c>
      <c r="C35" s="191">
        <v>0</v>
      </c>
      <c r="D35" s="191">
        <v>0</v>
      </c>
      <c r="E35" s="192">
        <v>0</v>
      </c>
      <c r="F35" s="210">
        <v>0</v>
      </c>
      <c r="G35" s="199">
        <v>0</v>
      </c>
      <c r="H35" s="198">
        <v>0</v>
      </c>
      <c r="I35" s="199">
        <v>0</v>
      </c>
      <c r="J35" s="210">
        <v>0</v>
      </c>
      <c r="K35" s="211">
        <v>0</v>
      </c>
      <c r="L35" s="198">
        <v>0</v>
      </c>
      <c r="M35" s="199">
        <v>0</v>
      </c>
      <c r="N35" s="198">
        <v>0</v>
      </c>
      <c r="O35" s="202">
        <v>0</v>
      </c>
      <c r="P35" s="198">
        <v>0</v>
      </c>
      <c r="Q35" s="212">
        <v>0</v>
      </c>
    </row>
    <row r="36" spans="1:17" s="125" customFormat="1" ht="11.3" thickBot="1">
      <c r="A36" s="304"/>
      <c r="B36" s="204" t="s">
        <v>1444</v>
      </c>
      <c r="C36" s="205">
        <v>55</v>
      </c>
      <c r="D36" s="205">
        <v>168</v>
      </c>
      <c r="E36" s="206">
        <v>223</v>
      </c>
      <c r="F36" s="207">
        <v>36</v>
      </c>
      <c r="G36" s="208">
        <v>0.65454545454545499</v>
      </c>
      <c r="H36" s="207">
        <v>111</v>
      </c>
      <c r="I36" s="208">
        <v>0.66071428571428603</v>
      </c>
      <c r="J36" s="207">
        <v>147</v>
      </c>
      <c r="K36" s="209">
        <v>0.65919282511210797</v>
      </c>
      <c r="L36" s="207">
        <v>12</v>
      </c>
      <c r="M36" s="208">
        <v>0.218181818181818</v>
      </c>
      <c r="N36" s="207">
        <v>53</v>
      </c>
      <c r="O36" s="208">
        <v>0.31547619047619002</v>
      </c>
      <c r="P36" s="207">
        <v>65</v>
      </c>
      <c r="Q36" s="209">
        <v>0.29147982062780298</v>
      </c>
    </row>
    <row r="37" spans="1:17" s="125" customFormat="1" ht="13.7" customHeight="1" thickBot="1">
      <c r="A37" s="304" t="s">
        <v>1450</v>
      </c>
      <c r="B37" s="130" t="s">
        <v>1441</v>
      </c>
      <c r="C37" s="189">
        <v>4960</v>
      </c>
      <c r="D37" s="189">
        <v>2926</v>
      </c>
      <c r="E37" s="190">
        <v>7886</v>
      </c>
      <c r="F37" s="131">
        <v>2565</v>
      </c>
      <c r="G37" s="133">
        <v>0.51713709677419395</v>
      </c>
      <c r="H37" s="131">
        <v>1491</v>
      </c>
      <c r="I37" s="133">
        <v>0.50956937799043101</v>
      </c>
      <c r="J37" s="131">
        <v>4056</v>
      </c>
      <c r="K37" s="132">
        <v>0.514329190971342</v>
      </c>
      <c r="L37" s="131">
        <v>1209</v>
      </c>
      <c r="M37" s="133">
        <v>0.24374999999999999</v>
      </c>
      <c r="N37" s="131">
        <v>713</v>
      </c>
      <c r="O37" s="133">
        <v>0.24367737525632299</v>
      </c>
      <c r="P37" s="131">
        <v>1922</v>
      </c>
      <c r="Q37" s="132">
        <v>0.24372305351255399</v>
      </c>
    </row>
    <row r="38" spans="1:17" s="125" customFormat="1" ht="10.75" thickBot="1">
      <c r="A38" s="304"/>
      <c r="B38" s="130" t="s">
        <v>1442</v>
      </c>
      <c r="C38" s="191">
        <v>0</v>
      </c>
      <c r="D38" s="191">
        <v>0</v>
      </c>
      <c r="E38" s="192">
        <v>0</v>
      </c>
      <c r="F38" s="192">
        <v>0</v>
      </c>
      <c r="G38" s="193">
        <v>0</v>
      </c>
      <c r="H38" s="192">
        <v>0</v>
      </c>
      <c r="I38" s="193">
        <v>0</v>
      </c>
      <c r="J38" s="192">
        <v>0</v>
      </c>
      <c r="K38" s="194">
        <v>0</v>
      </c>
      <c r="L38" s="192">
        <v>0</v>
      </c>
      <c r="M38" s="193">
        <v>0</v>
      </c>
      <c r="N38" s="192">
        <v>0</v>
      </c>
      <c r="O38" s="193">
        <v>0</v>
      </c>
      <c r="P38" s="192">
        <v>0</v>
      </c>
      <c r="Q38" s="194">
        <v>0</v>
      </c>
    </row>
    <row r="39" spans="1:17" s="125" customFormat="1" ht="10.75" thickBot="1">
      <c r="A39" s="304"/>
      <c r="B39" s="195" t="s">
        <v>1443</v>
      </c>
      <c r="C39" s="191">
        <v>0</v>
      </c>
      <c r="D39" s="191">
        <v>0</v>
      </c>
      <c r="E39" s="192">
        <v>0</v>
      </c>
      <c r="F39" s="210">
        <v>0</v>
      </c>
      <c r="G39" s="199">
        <v>0</v>
      </c>
      <c r="H39" s="198">
        <v>0</v>
      </c>
      <c r="I39" s="199">
        <v>0</v>
      </c>
      <c r="J39" s="210">
        <v>0</v>
      </c>
      <c r="K39" s="211">
        <v>0</v>
      </c>
      <c r="L39" s="198">
        <v>0</v>
      </c>
      <c r="M39" s="199">
        <v>0</v>
      </c>
      <c r="N39" s="198">
        <v>0</v>
      </c>
      <c r="O39" s="202">
        <v>0</v>
      </c>
      <c r="P39" s="198">
        <v>0</v>
      </c>
      <c r="Q39" s="212">
        <v>0</v>
      </c>
    </row>
    <row r="40" spans="1:17" s="125" customFormat="1" ht="11.3" thickBot="1">
      <c r="A40" s="304"/>
      <c r="B40" s="204" t="s">
        <v>1444</v>
      </c>
      <c r="C40" s="205">
        <v>4960</v>
      </c>
      <c r="D40" s="205">
        <v>2926</v>
      </c>
      <c r="E40" s="206">
        <v>7886</v>
      </c>
      <c r="F40" s="207">
        <v>2565</v>
      </c>
      <c r="G40" s="208">
        <v>0.51713709677419395</v>
      </c>
      <c r="H40" s="207">
        <v>1491</v>
      </c>
      <c r="I40" s="208">
        <v>0.50956937799043101</v>
      </c>
      <c r="J40" s="207">
        <v>4056</v>
      </c>
      <c r="K40" s="209">
        <v>0.514329190971342</v>
      </c>
      <c r="L40" s="207">
        <v>1209</v>
      </c>
      <c r="M40" s="208">
        <v>0.24374999999999999</v>
      </c>
      <c r="N40" s="207">
        <v>713</v>
      </c>
      <c r="O40" s="208">
        <v>0.24367737525632299</v>
      </c>
      <c r="P40" s="207">
        <v>1922</v>
      </c>
      <c r="Q40" s="209">
        <v>0.24372305351255399</v>
      </c>
    </row>
    <row r="41" spans="1:17" s="125" customFormat="1" ht="13.7" customHeight="1" thickBot="1">
      <c r="A41" s="304" t="s">
        <v>1391</v>
      </c>
      <c r="B41" s="130" t="s">
        <v>1441</v>
      </c>
      <c r="C41" s="189">
        <v>3457</v>
      </c>
      <c r="D41" s="189">
        <v>998</v>
      </c>
      <c r="E41" s="190">
        <v>4455</v>
      </c>
      <c r="F41" s="131">
        <v>1365</v>
      </c>
      <c r="G41" s="133">
        <v>0.39485102690193802</v>
      </c>
      <c r="H41" s="131">
        <v>343</v>
      </c>
      <c r="I41" s="133">
        <v>0.34368737474949901</v>
      </c>
      <c r="J41" s="131">
        <v>1708</v>
      </c>
      <c r="K41" s="132">
        <v>0.38338945005611702</v>
      </c>
      <c r="L41" s="131">
        <v>1378</v>
      </c>
      <c r="M41" s="133">
        <v>0.39861151287243302</v>
      </c>
      <c r="N41" s="131">
        <v>440</v>
      </c>
      <c r="O41" s="133">
        <v>0.44088176352705399</v>
      </c>
      <c r="P41" s="131">
        <v>1818</v>
      </c>
      <c r="Q41" s="132">
        <v>0.40808080808080799</v>
      </c>
    </row>
    <row r="42" spans="1:17" s="125" customFormat="1" ht="10.75" thickBot="1">
      <c r="A42" s="304"/>
      <c r="B42" s="130" t="s">
        <v>1442</v>
      </c>
      <c r="C42" s="191">
        <v>0</v>
      </c>
      <c r="D42" s="191">
        <v>0</v>
      </c>
      <c r="E42" s="192">
        <v>0</v>
      </c>
      <c r="F42" s="192">
        <v>0</v>
      </c>
      <c r="G42" s="193">
        <v>0</v>
      </c>
      <c r="H42" s="192">
        <v>0</v>
      </c>
      <c r="I42" s="193">
        <v>0</v>
      </c>
      <c r="J42" s="192">
        <v>0</v>
      </c>
      <c r="K42" s="194">
        <v>0</v>
      </c>
      <c r="L42" s="192">
        <v>0</v>
      </c>
      <c r="M42" s="193">
        <v>0</v>
      </c>
      <c r="N42" s="192">
        <v>0</v>
      </c>
      <c r="O42" s="193">
        <v>0</v>
      </c>
      <c r="P42" s="192">
        <v>0</v>
      </c>
      <c r="Q42" s="194">
        <v>0</v>
      </c>
    </row>
    <row r="43" spans="1:17" s="125" customFormat="1" ht="10.75" thickBot="1">
      <c r="A43" s="304"/>
      <c r="B43" s="195" t="s">
        <v>1443</v>
      </c>
      <c r="C43" s="189">
        <v>1</v>
      </c>
      <c r="D43" s="191">
        <v>0</v>
      </c>
      <c r="E43" s="131">
        <v>1</v>
      </c>
      <c r="F43" s="210">
        <v>0</v>
      </c>
      <c r="G43" s="199">
        <v>0</v>
      </c>
      <c r="H43" s="198">
        <v>0</v>
      </c>
      <c r="I43" s="199">
        <v>0</v>
      </c>
      <c r="J43" s="210">
        <v>0</v>
      </c>
      <c r="K43" s="211">
        <v>0</v>
      </c>
      <c r="L43" s="201">
        <v>1</v>
      </c>
      <c r="M43" s="197">
        <v>1</v>
      </c>
      <c r="N43" s="198">
        <v>0</v>
      </c>
      <c r="O43" s="202">
        <v>0</v>
      </c>
      <c r="P43" s="201">
        <v>1</v>
      </c>
      <c r="Q43" s="203">
        <v>1</v>
      </c>
    </row>
    <row r="44" spans="1:17" s="125" customFormat="1" ht="11.3" thickBot="1">
      <c r="A44" s="304"/>
      <c r="B44" s="204" t="s">
        <v>1444</v>
      </c>
      <c r="C44" s="205">
        <v>3458</v>
      </c>
      <c r="D44" s="205">
        <v>998</v>
      </c>
      <c r="E44" s="206">
        <v>4456</v>
      </c>
      <c r="F44" s="207">
        <v>1365</v>
      </c>
      <c r="G44" s="208">
        <v>0.394736842105263</v>
      </c>
      <c r="H44" s="207">
        <v>343</v>
      </c>
      <c r="I44" s="208">
        <v>0.34368737474949901</v>
      </c>
      <c r="J44" s="207">
        <v>1708</v>
      </c>
      <c r="K44" s="209">
        <v>0.38330341113105898</v>
      </c>
      <c r="L44" s="207">
        <v>1379</v>
      </c>
      <c r="M44" s="208">
        <v>0.39878542510121501</v>
      </c>
      <c r="N44" s="207">
        <v>440</v>
      </c>
      <c r="O44" s="208">
        <v>0.44088176352705399</v>
      </c>
      <c r="P44" s="207">
        <v>1819</v>
      </c>
      <c r="Q44" s="209">
        <v>0.40821364452423697</v>
      </c>
    </row>
    <row r="45" spans="1:17" s="125" customFormat="1" ht="13.7" customHeight="1" thickBot="1">
      <c r="A45" s="304" t="s">
        <v>1451</v>
      </c>
      <c r="B45" s="130" t="s">
        <v>1441</v>
      </c>
      <c r="C45" s="189">
        <v>7</v>
      </c>
      <c r="D45" s="191">
        <v>0</v>
      </c>
      <c r="E45" s="190">
        <v>7</v>
      </c>
      <c r="F45" s="131">
        <v>2</v>
      </c>
      <c r="G45" s="133">
        <v>0.28571428571428598</v>
      </c>
      <c r="H45" s="192">
        <v>0</v>
      </c>
      <c r="I45" s="193">
        <v>0</v>
      </c>
      <c r="J45" s="131">
        <v>2</v>
      </c>
      <c r="K45" s="132">
        <v>0.28571428571428598</v>
      </c>
      <c r="L45" s="131">
        <v>5</v>
      </c>
      <c r="M45" s="133">
        <v>0.71428571428571397</v>
      </c>
      <c r="N45" s="192">
        <v>0</v>
      </c>
      <c r="O45" s="193">
        <v>0</v>
      </c>
      <c r="P45" s="131">
        <v>5</v>
      </c>
      <c r="Q45" s="132">
        <v>0.71428571428571397</v>
      </c>
    </row>
    <row r="46" spans="1:17" s="125" customFormat="1" ht="10.75" thickBot="1">
      <c r="A46" s="304"/>
      <c r="B46" s="130" t="s">
        <v>1442</v>
      </c>
      <c r="C46" s="191">
        <v>0</v>
      </c>
      <c r="D46" s="191">
        <v>0</v>
      </c>
      <c r="E46" s="192">
        <v>0</v>
      </c>
      <c r="F46" s="192">
        <v>0</v>
      </c>
      <c r="G46" s="193">
        <v>0</v>
      </c>
      <c r="H46" s="192">
        <v>0</v>
      </c>
      <c r="I46" s="193">
        <v>0</v>
      </c>
      <c r="J46" s="192">
        <v>0</v>
      </c>
      <c r="K46" s="194">
        <v>0</v>
      </c>
      <c r="L46" s="192">
        <v>0</v>
      </c>
      <c r="M46" s="193">
        <v>0</v>
      </c>
      <c r="N46" s="192">
        <v>0</v>
      </c>
      <c r="O46" s="193">
        <v>0</v>
      </c>
      <c r="P46" s="192">
        <v>0</v>
      </c>
      <c r="Q46" s="194">
        <v>0</v>
      </c>
    </row>
    <row r="47" spans="1:17" s="125" customFormat="1" ht="10.75" thickBot="1">
      <c r="A47" s="304"/>
      <c r="B47" s="195" t="s">
        <v>1443</v>
      </c>
      <c r="C47" s="191">
        <v>0</v>
      </c>
      <c r="D47" s="191">
        <v>0</v>
      </c>
      <c r="E47" s="192">
        <v>0</v>
      </c>
      <c r="F47" s="210">
        <v>0</v>
      </c>
      <c r="G47" s="199">
        <v>0</v>
      </c>
      <c r="H47" s="198">
        <v>0</v>
      </c>
      <c r="I47" s="199">
        <v>0</v>
      </c>
      <c r="J47" s="210">
        <v>0</v>
      </c>
      <c r="K47" s="211">
        <v>0</v>
      </c>
      <c r="L47" s="198">
        <v>0</v>
      </c>
      <c r="M47" s="199">
        <v>0</v>
      </c>
      <c r="N47" s="198">
        <v>0</v>
      </c>
      <c r="O47" s="202">
        <v>0</v>
      </c>
      <c r="P47" s="198">
        <v>0</v>
      </c>
      <c r="Q47" s="212">
        <v>0</v>
      </c>
    </row>
    <row r="48" spans="1:17" s="125" customFormat="1" ht="11.3" thickBot="1">
      <c r="A48" s="304"/>
      <c r="B48" s="204" t="s">
        <v>1444</v>
      </c>
      <c r="C48" s="205">
        <v>7</v>
      </c>
      <c r="D48" s="215">
        <v>0</v>
      </c>
      <c r="E48" s="206">
        <v>7</v>
      </c>
      <c r="F48" s="207">
        <v>2</v>
      </c>
      <c r="G48" s="208">
        <v>0.28571428571428598</v>
      </c>
      <c r="H48" s="213">
        <v>0</v>
      </c>
      <c r="I48" s="214">
        <v>0</v>
      </c>
      <c r="J48" s="207">
        <v>2</v>
      </c>
      <c r="K48" s="209">
        <v>0.28571428571428598</v>
      </c>
      <c r="L48" s="207">
        <v>5</v>
      </c>
      <c r="M48" s="208">
        <v>0.71428571428571397</v>
      </c>
      <c r="N48" s="213">
        <v>0</v>
      </c>
      <c r="O48" s="214">
        <v>0</v>
      </c>
      <c r="P48" s="207">
        <v>5</v>
      </c>
      <c r="Q48" s="209">
        <v>0.71428571428571397</v>
      </c>
    </row>
    <row r="49" spans="1:17" s="125" customFormat="1" ht="13.7" customHeight="1" thickBot="1">
      <c r="A49" s="304" t="s">
        <v>1452</v>
      </c>
      <c r="B49" s="130" t="s">
        <v>1441</v>
      </c>
      <c r="C49" s="189">
        <v>17</v>
      </c>
      <c r="D49" s="189">
        <v>10</v>
      </c>
      <c r="E49" s="190">
        <v>27</v>
      </c>
      <c r="F49" s="131">
        <v>1</v>
      </c>
      <c r="G49" s="133">
        <v>5.8823529411764698E-2</v>
      </c>
      <c r="H49" s="131">
        <v>1</v>
      </c>
      <c r="I49" s="133">
        <v>0.1</v>
      </c>
      <c r="J49" s="131">
        <v>2</v>
      </c>
      <c r="K49" s="132">
        <v>7.4074074074074098E-2</v>
      </c>
      <c r="L49" s="131">
        <v>16</v>
      </c>
      <c r="M49" s="133">
        <v>0.94117647058823495</v>
      </c>
      <c r="N49" s="131">
        <v>9</v>
      </c>
      <c r="O49" s="133">
        <v>0.9</v>
      </c>
      <c r="P49" s="131">
        <v>25</v>
      </c>
      <c r="Q49" s="132">
        <v>0.92592592592592604</v>
      </c>
    </row>
    <row r="50" spans="1:17" s="125" customFormat="1" ht="10.75" thickBot="1">
      <c r="A50" s="304"/>
      <c r="B50" s="130" t="s">
        <v>1442</v>
      </c>
      <c r="C50" s="191">
        <v>0</v>
      </c>
      <c r="D50" s="191">
        <v>0</v>
      </c>
      <c r="E50" s="192">
        <v>0</v>
      </c>
      <c r="F50" s="192">
        <v>0</v>
      </c>
      <c r="G50" s="193">
        <v>0</v>
      </c>
      <c r="H50" s="192">
        <v>0</v>
      </c>
      <c r="I50" s="193">
        <v>0</v>
      </c>
      <c r="J50" s="192">
        <v>0</v>
      </c>
      <c r="K50" s="194">
        <v>0</v>
      </c>
      <c r="L50" s="192">
        <v>0</v>
      </c>
      <c r="M50" s="193">
        <v>0</v>
      </c>
      <c r="N50" s="192">
        <v>0</v>
      </c>
      <c r="O50" s="193">
        <v>0</v>
      </c>
      <c r="P50" s="192">
        <v>0</v>
      </c>
      <c r="Q50" s="194">
        <v>0</v>
      </c>
    </row>
    <row r="51" spans="1:17" s="125" customFormat="1" ht="10.75" thickBot="1">
      <c r="A51" s="304"/>
      <c r="B51" s="195" t="s">
        <v>1443</v>
      </c>
      <c r="C51" s="191">
        <v>0</v>
      </c>
      <c r="D51" s="191">
        <v>0</v>
      </c>
      <c r="E51" s="192">
        <v>0</v>
      </c>
      <c r="F51" s="210">
        <v>0</v>
      </c>
      <c r="G51" s="199">
        <v>0</v>
      </c>
      <c r="H51" s="198">
        <v>0</v>
      </c>
      <c r="I51" s="199">
        <v>0</v>
      </c>
      <c r="J51" s="210">
        <v>0</v>
      </c>
      <c r="K51" s="211">
        <v>0</v>
      </c>
      <c r="L51" s="198">
        <v>0</v>
      </c>
      <c r="M51" s="199">
        <v>0</v>
      </c>
      <c r="N51" s="198">
        <v>0</v>
      </c>
      <c r="O51" s="202">
        <v>0</v>
      </c>
      <c r="P51" s="198">
        <v>0</v>
      </c>
      <c r="Q51" s="212">
        <v>0</v>
      </c>
    </row>
    <row r="52" spans="1:17" s="125" customFormat="1" ht="11.3" thickBot="1">
      <c r="A52" s="304"/>
      <c r="B52" s="204" t="s">
        <v>1444</v>
      </c>
      <c r="C52" s="205">
        <v>17</v>
      </c>
      <c r="D52" s="205">
        <v>10</v>
      </c>
      <c r="E52" s="206">
        <v>27</v>
      </c>
      <c r="F52" s="207">
        <v>1</v>
      </c>
      <c r="G52" s="208">
        <v>5.8823529411764698E-2</v>
      </c>
      <c r="H52" s="207">
        <v>1</v>
      </c>
      <c r="I52" s="208">
        <v>0.1</v>
      </c>
      <c r="J52" s="207">
        <v>2</v>
      </c>
      <c r="K52" s="209">
        <v>7.4074074074074098E-2</v>
      </c>
      <c r="L52" s="207">
        <v>16</v>
      </c>
      <c r="M52" s="208">
        <v>0.94117647058823495</v>
      </c>
      <c r="N52" s="207">
        <v>9</v>
      </c>
      <c r="O52" s="208">
        <v>0.9</v>
      </c>
      <c r="P52" s="207">
        <v>25</v>
      </c>
      <c r="Q52" s="209">
        <v>0.92592592592592604</v>
      </c>
    </row>
    <row r="53" spans="1:17" s="125" customFormat="1" ht="13.7" customHeight="1" thickBot="1">
      <c r="A53" s="304" t="s">
        <v>1390</v>
      </c>
      <c r="B53" s="130" t="s">
        <v>1441</v>
      </c>
      <c r="C53" s="189">
        <v>2862</v>
      </c>
      <c r="D53" s="189">
        <v>1307</v>
      </c>
      <c r="E53" s="190">
        <v>4169</v>
      </c>
      <c r="F53" s="131">
        <v>1387</v>
      </c>
      <c r="G53" s="133">
        <v>0.48462613556953199</v>
      </c>
      <c r="H53" s="131">
        <v>446</v>
      </c>
      <c r="I53" s="133">
        <v>0.34123947972455998</v>
      </c>
      <c r="J53" s="131">
        <v>1833</v>
      </c>
      <c r="K53" s="132">
        <v>0.43967378268169799</v>
      </c>
      <c r="L53" s="131">
        <v>818</v>
      </c>
      <c r="M53" s="133">
        <v>0.28581411600279499</v>
      </c>
      <c r="N53" s="131">
        <v>554</v>
      </c>
      <c r="O53" s="133">
        <v>0.42387146136189702</v>
      </c>
      <c r="P53" s="131">
        <v>1372</v>
      </c>
      <c r="Q53" s="132">
        <v>0.32909570640441399</v>
      </c>
    </row>
    <row r="54" spans="1:17" s="125" customFormat="1" ht="10.75" thickBot="1">
      <c r="A54" s="304"/>
      <c r="B54" s="130" t="s">
        <v>1442</v>
      </c>
      <c r="C54" s="191">
        <v>0</v>
      </c>
      <c r="D54" s="191">
        <v>0</v>
      </c>
      <c r="E54" s="192">
        <v>0</v>
      </c>
      <c r="F54" s="192">
        <v>0</v>
      </c>
      <c r="G54" s="193">
        <v>0</v>
      </c>
      <c r="H54" s="192">
        <v>0</v>
      </c>
      <c r="I54" s="193">
        <v>0</v>
      </c>
      <c r="J54" s="192">
        <v>0</v>
      </c>
      <c r="K54" s="194">
        <v>0</v>
      </c>
      <c r="L54" s="192">
        <v>0</v>
      </c>
      <c r="M54" s="193">
        <v>0</v>
      </c>
      <c r="N54" s="192">
        <v>0</v>
      </c>
      <c r="O54" s="193">
        <v>0</v>
      </c>
      <c r="P54" s="192">
        <v>0</v>
      </c>
      <c r="Q54" s="194">
        <v>0</v>
      </c>
    </row>
    <row r="55" spans="1:17" s="125" customFormat="1" ht="10.75" thickBot="1">
      <c r="A55" s="304"/>
      <c r="B55" s="195" t="s">
        <v>1443</v>
      </c>
      <c r="C55" s="191">
        <v>0</v>
      </c>
      <c r="D55" s="191">
        <v>0</v>
      </c>
      <c r="E55" s="192">
        <v>0</v>
      </c>
      <c r="F55" s="210">
        <v>0</v>
      </c>
      <c r="G55" s="199">
        <v>0</v>
      </c>
      <c r="H55" s="198">
        <v>0</v>
      </c>
      <c r="I55" s="199">
        <v>0</v>
      </c>
      <c r="J55" s="210">
        <v>0</v>
      </c>
      <c r="K55" s="211">
        <v>0</v>
      </c>
      <c r="L55" s="198">
        <v>0</v>
      </c>
      <c r="M55" s="199">
        <v>0</v>
      </c>
      <c r="N55" s="198">
        <v>0</v>
      </c>
      <c r="O55" s="202">
        <v>0</v>
      </c>
      <c r="P55" s="198">
        <v>0</v>
      </c>
      <c r="Q55" s="212">
        <v>0</v>
      </c>
    </row>
    <row r="56" spans="1:17" s="125" customFormat="1" ht="11.3" thickBot="1">
      <c r="A56" s="304"/>
      <c r="B56" s="204" t="s">
        <v>1444</v>
      </c>
      <c r="C56" s="205">
        <v>2862</v>
      </c>
      <c r="D56" s="205">
        <v>1307</v>
      </c>
      <c r="E56" s="206">
        <v>4169</v>
      </c>
      <c r="F56" s="207">
        <v>1387</v>
      </c>
      <c r="G56" s="208">
        <v>0.48462613556953199</v>
      </c>
      <c r="H56" s="207">
        <v>446</v>
      </c>
      <c r="I56" s="208">
        <v>0.34123947972455998</v>
      </c>
      <c r="J56" s="207">
        <v>1833</v>
      </c>
      <c r="K56" s="209">
        <v>0.43967378268169799</v>
      </c>
      <c r="L56" s="207">
        <v>818</v>
      </c>
      <c r="M56" s="208">
        <v>0.28581411600279499</v>
      </c>
      <c r="N56" s="207">
        <v>554</v>
      </c>
      <c r="O56" s="208">
        <v>0.42387146136189702</v>
      </c>
      <c r="P56" s="207">
        <v>1372</v>
      </c>
      <c r="Q56" s="209">
        <v>0.32909570640441399</v>
      </c>
    </row>
    <row r="57" spans="1:17" s="125" customFormat="1" ht="13.7" customHeight="1" thickBot="1">
      <c r="A57" s="304" t="s">
        <v>1392</v>
      </c>
      <c r="B57" s="130" t="s">
        <v>1441</v>
      </c>
      <c r="C57" s="189">
        <v>1618</v>
      </c>
      <c r="D57" s="189">
        <v>931</v>
      </c>
      <c r="E57" s="190">
        <v>2549</v>
      </c>
      <c r="F57" s="131">
        <v>860</v>
      </c>
      <c r="G57" s="133">
        <v>0.53152039555006203</v>
      </c>
      <c r="H57" s="131">
        <v>409</v>
      </c>
      <c r="I57" s="133">
        <v>0.43931256713211603</v>
      </c>
      <c r="J57" s="131">
        <v>1269</v>
      </c>
      <c r="K57" s="132">
        <v>0.49784229109454697</v>
      </c>
      <c r="L57" s="131">
        <v>492</v>
      </c>
      <c r="M57" s="133">
        <v>0.30407911001236099</v>
      </c>
      <c r="N57" s="131">
        <v>380</v>
      </c>
      <c r="O57" s="133">
        <v>0.40816326530612201</v>
      </c>
      <c r="P57" s="131">
        <v>872</v>
      </c>
      <c r="Q57" s="132">
        <v>0.34209493919183998</v>
      </c>
    </row>
    <row r="58" spans="1:17" s="125" customFormat="1" ht="10.75" thickBot="1">
      <c r="A58" s="304"/>
      <c r="B58" s="130" t="s">
        <v>1442</v>
      </c>
      <c r="C58" s="191">
        <v>0</v>
      </c>
      <c r="D58" s="191">
        <v>0</v>
      </c>
      <c r="E58" s="192">
        <v>0</v>
      </c>
      <c r="F58" s="192">
        <v>0</v>
      </c>
      <c r="G58" s="193">
        <v>0</v>
      </c>
      <c r="H58" s="192">
        <v>0</v>
      </c>
      <c r="I58" s="193">
        <v>0</v>
      </c>
      <c r="J58" s="192">
        <v>0</v>
      </c>
      <c r="K58" s="194">
        <v>0</v>
      </c>
      <c r="L58" s="192">
        <v>0</v>
      </c>
      <c r="M58" s="193">
        <v>0</v>
      </c>
      <c r="N58" s="192">
        <v>0</v>
      </c>
      <c r="O58" s="193">
        <v>0</v>
      </c>
      <c r="P58" s="192">
        <v>0</v>
      </c>
      <c r="Q58" s="194">
        <v>0</v>
      </c>
    </row>
    <row r="59" spans="1:17" s="125" customFormat="1" ht="10.75" thickBot="1">
      <c r="A59" s="304"/>
      <c r="B59" s="195" t="s">
        <v>1443</v>
      </c>
      <c r="C59" s="191">
        <v>0</v>
      </c>
      <c r="D59" s="189">
        <v>1</v>
      </c>
      <c r="E59" s="131">
        <v>1</v>
      </c>
      <c r="F59" s="210">
        <v>0</v>
      </c>
      <c r="G59" s="199">
        <v>0</v>
      </c>
      <c r="H59" s="198">
        <v>0</v>
      </c>
      <c r="I59" s="199">
        <v>0</v>
      </c>
      <c r="J59" s="210">
        <v>0</v>
      </c>
      <c r="K59" s="211">
        <v>0</v>
      </c>
      <c r="L59" s="198">
        <v>0</v>
      </c>
      <c r="M59" s="199">
        <v>0</v>
      </c>
      <c r="N59" s="201">
        <v>1</v>
      </c>
      <c r="O59" s="216">
        <v>1</v>
      </c>
      <c r="P59" s="201">
        <v>1</v>
      </c>
      <c r="Q59" s="203">
        <v>1</v>
      </c>
    </row>
    <row r="60" spans="1:17" s="125" customFormat="1" ht="11.3" thickBot="1">
      <c r="A60" s="304"/>
      <c r="B60" s="204" t="s">
        <v>1444</v>
      </c>
      <c r="C60" s="205">
        <v>1618</v>
      </c>
      <c r="D60" s="205">
        <v>932</v>
      </c>
      <c r="E60" s="206">
        <v>2550</v>
      </c>
      <c r="F60" s="207">
        <v>860</v>
      </c>
      <c r="G60" s="208">
        <v>0.53152039555006203</v>
      </c>
      <c r="H60" s="207">
        <v>409</v>
      </c>
      <c r="I60" s="208">
        <v>0.43884120171673802</v>
      </c>
      <c r="J60" s="207">
        <v>1269</v>
      </c>
      <c r="K60" s="209">
        <v>0.497647058823529</v>
      </c>
      <c r="L60" s="207">
        <v>492</v>
      </c>
      <c r="M60" s="208">
        <v>0.30407911001236099</v>
      </c>
      <c r="N60" s="207">
        <v>381</v>
      </c>
      <c r="O60" s="208">
        <v>0.40879828326180301</v>
      </c>
      <c r="P60" s="207">
        <v>873</v>
      </c>
      <c r="Q60" s="209">
        <v>0.34235294117647103</v>
      </c>
    </row>
    <row r="61" spans="1:17" s="125" customFormat="1" ht="13.7" customHeight="1" thickBot="1">
      <c r="A61" s="304" t="s">
        <v>1396</v>
      </c>
      <c r="B61" s="130" t="s">
        <v>1441</v>
      </c>
      <c r="C61" s="189">
        <v>205</v>
      </c>
      <c r="D61" s="189">
        <v>82</v>
      </c>
      <c r="E61" s="190">
        <v>287</v>
      </c>
      <c r="F61" s="131">
        <v>106</v>
      </c>
      <c r="G61" s="133">
        <v>0.517073170731707</v>
      </c>
      <c r="H61" s="131">
        <v>38</v>
      </c>
      <c r="I61" s="133">
        <v>0.46341463414634199</v>
      </c>
      <c r="J61" s="131">
        <v>144</v>
      </c>
      <c r="K61" s="132">
        <v>0.50174216027874596</v>
      </c>
      <c r="L61" s="131">
        <v>56</v>
      </c>
      <c r="M61" s="133">
        <v>0.27317073170731698</v>
      </c>
      <c r="N61" s="131">
        <v>24</v>
      </c>
      <c r="O61" s="133">
        <v>0.292682926829268</v>
      </c>
      <c r="P61" s="131">
        <v>80</v>
      </c>
      <c r="Q61" s="132">
        <v>0.27874564459930301</v>
      </c>
    </row>
    <row r="62" spans="1:17" s="125" customFormat="1" ht="10.75" thickBot="1">
      <c r="A62" s="304"/>
      <c r="B62" s="130" t="s">
        <v>1442</v>
      </c>
      <c r="C62" s="191">
        <v>0</v>
      </c>
      <c r="D62" s="191">
        <v>0</v>
      </c>
      <c r="E62" s="192">
        <v>0</v>
      </c>
      <c r="F62" s="192">
        <v>0</v>
      </c>
      <c r="G62" s="193">
        <v>0</v>
      </c>
      <c r="H62" s="192">
        <v>0</v>
      </c>
      <c r="I62" s="193">
        <v>0</v>
      </c>
      <c r="J62" s="192">
        <v>0</v>
      </c>
      <c r="K62" s="194">
        <v>0</v>
      </c>
      <c r="L62" s="192">
        <v>0</v>
      </c>
      <c r="M62" s="193">
        <v>0</v>
      </c>
      <c r="N62" s="192">
        <v>0</v>
      </c>
      <c r="O62" s="193">
        <v>0</v>
      </c>
      <c r="P62" s="192">
        <v>0</v>
      </c>
      <c r="Q62" s="194">
        <v>0</v>
      </c>
    </row>
    <row r="63" spans="1:17" s="125" customFormat="1" ht="10.75" thickBot="1">
      <c r="A63" s="304"/>
      <c r="B63" s="195" t="s">
        <v>1443</v>
      </c>
      <c r="C63" s="191">
        <v>0</v>
      </c>
      <c r="D63" s="191">
        <v>0</v>
      </c>
      <c r="E63" s="192">
        <v>0</v>
      </c>
      <c r="F63" s="210">
        <v>0</v>
      </c>
      <c r="G63" s="199">
        <v>0</v>
      </c>
      <c r="H63" s="198">
        <v>0</v>
      </c>
      <c r="I63" s="199">
        <v>0</v>
      </c>
      <c r="J63" s="210">
        <v>0</v>
      </c>
      <c r="K63" s="211">
        <v>0</v>
      </c>
      <c r="L63" s="198">
        <v>0</v>
      </c>
      <c r="M63" s="199">
        <v>0</v>
      </c>
      <c r="N63" s="198">
        <v>0</v>
      </c>
      <c r="O63" s="202">
        <v>0</v>
      </c>
      <c r="P63" s="198">
        <v>0</v>
      </c>
      <c r="Q63" s="212">
        <v>0</v>
      </c>
    </row>
    <row r="64" spans="1:17" s="125" customFormat="1" ht="11.3" thickBot="1">
      <c r="A64" s="304"/>
      <c r="B64" s="204" t="s">
        <v>1444</v>
      </c>
      <c r="C64" s="205">
        <v>205</v>
      </c>
      <c r="D64" s="205">
        <v>82</v>
      </c>
      <c r="E64" s="206">
        <v>287</v>
      </c>
      <c r="F64" s="207">
        <v>106</v>
      </c>
      <c r="G64" s="208">
        <v>0.517073170731707</v>
      </c>
      <c r="H64" s="207">
        <v>38</v>
      </c>
      <c r="I64" s="208">
        <v>0.46341463414634199</v>
      </c>
      <c r="J64" s="207">
        <v>144</v>
      </c>
      <c r="K64" s="209">
        <v>0.50174216027874596</v>
      </c>
      <c r="L64" s="207">
        <v>56</v>
      </c>
      <c r="M64" s="208">
        <v>0.27317073170731698</v>
      </c>
      <c r="N64" s="207">
        <v>24</v>
      </c>
      <c r="O64" s="208">
        <v>0.292682926829268</v>
      </c>
      <c r="P64" s="207">
        <v>80</v>
      </c>
      <c r="Q64" s="209">
        <v>0.27874564459930301</v>
      </c>
    </row>
    <row r="65" spans="1:17" s="125" customFormat="1" ht="13.7" customHeight="1" thickBot="1">
      <c r="A65" s="304" t="s">
        <v>1406</v>
      </c>
      <c r="B65" s="130" t="s">
        <v>1441</v>
      </c>
      <c r="C65" s="189">
        <v>3</v>
      </c>
      <c r="D65" s="189">
        <v>3</v>
      </c>
      <c r="E65" s="190">
        <v>6</v>
      </c>
      <c r="F65" s="131">
        <v>3</v>
      </c>
      <c r="G65" s="133">
        <v>1</v>
      </c>
      <c r="H65" s="131">
        <v>3</v>
      </c>
      <c r="I65" s="133">
        <v>1</v>
      </c>
      <c r="J65" s="131">
        <v>6</v>
      </c>
      <c r="K65" s="132">
        <v>1</v>
      </c>
      <c r="L65" s="192">
        <v>0</v>
      </c>
      <c r="M65" s="193">
        <v>0</v>
      </c>
      <c r="N65" s="192">
        <v>0</v>
      </c>
      <c r="O65" s="193">
        <v>0</v>
      </c>
      <c r="P65" s="192">
        <v>0</v>
      </c>
      <c r="Q65" s="194">
        <v>0</v>
      </c>
    </row>
    <row r="66" spans="1:17" s="125" customFormat="1" ht="10.75" thickBot="1">
      <c r="A66" s="304"/>
      <c r="B66" s="130" t="s">
        <v>1442</v>
      </c>
      <c r="C66" s="191">
        <v>0</v>
      </c>
      <c r="D66" s="191">
        <v>0</v>
      </c>
      <c r="E66" s="192">
        <v>0</v>
      </c>
      <c r="F66" s="192">
        <v>0</v>
      </c>
      <c r="G66" s="193">
        <v>0</v>
      </c>
      <c r="H66" s="192">
        <v>0</v>
      </c>
      <c r="I66" s="193">
        <v>0</v>
      </c>
      <c r="J66" s="192">
        <v>0</v>
      </c>
      <c r="K66" s="194">
        <v>0</v>
      </c>
      <c r="L66" s="192">
        <v>0</v>
      </c>
      <c r="M66" s="193">
        <v>0</v>
      </c>
      <c r="N66" s="192">
        <v>0</v>
      </c>
      <c r="O66" s="193">
        <v>0</v>
      </c>
      <c r="P66" s="192">
        <v>0</v>
      </c>
      <c r="Q66" s="194">
        <v>0</v>
      </c>
    </row>
    <row r="67" spans="1:17" s="125" customFormat="1" ht="10.75" thickBot="1">
      <c r="A67" s="304"/>
      <c r="B67" s="195" t="s">
        <v>1443</v>
      </c>
      <c r="C67" s="191">
        <v>0</v>
      </c>
      <c r="D67" s="191">
        <v>0</v>
      </c>
      <c r="E67" s="192">
        <v>0</v>
      </c>
      <c r="F67" s="210">
        <v>0</v>
      </c>
      <c r="G67" s="199">
        <v>0</v>
      </c>
      <c r="H67" s="198">
        <v>0</v>
      </c>
      <c r="I67" s="199">
        <v>0</v>
      </c>
      <c r="J67" s="210">
        <v>0</v>
      </c>
      <c r="K67" s="211">
        <v>0</v>
      </c>
      <c r="L67" s="198">
        <v>0</v>
      </c>
      <c r="M67" s="199">
        <v>0</v>
      </c>
      <c r="N67" s="198">
        <v>0</v>
      </c>
      <c r="O67" s="202">
        <v>0</v>
      </c>
      <c r="P67" s="198">
        <v>0</v>
      </c>
      <c r="Q67" s="212">
        <v>0</v>
      </c>
    </row>
    <row r="68" spans="1:17" s="125" customFormat="1" ht="11.3" thickBot="1">
      <c r="A68" s="304"/>
      <c r="B68" s="204" t="s">
        <v>1444</v>
      </c>
      <c r="C68" s="205">
        <v>3</v>
      </c>
      <c r="D68" s="205">
        <v>3</v>
      </c>
      <c r="E68" s="206">
        <v>6</v>
      </c>
      <c r="F68" s="207">
        <v>3</v>
      </c>
      <c r="G68" s="208">
        <v>1</v>
      </c>
      <c r="H68" s="207">
        <v>3</v>
      </c>
      <c r="I68" s="208">
        <v>1</v>
      </c>
      <c r="J68" s="207">
        <v>6</v>
      </c>
      <c r="K68" s="209">
        <v>1</v>
      </c>
      <c r="L68" s="213">
        <v>0</v>
      </c>
      <c r="M68" s="214">
        <v>0</v>
      </c>
      <c r="N68" s="213">
        <v>0</v>
      </c>
      <c r="O68" s="214">
        <v>0</v>
      </c>
      <c r="P68" s="213">
        <v>0</v>
      </c>
      <c r="Q68" s="217">
        <v>0</v>
      </c>
    </row>
    <row r="69" spans="1:17" s="125" customFormat="1" ht="13.7" customHeight="1" thickBot="1">
      <c r="A69" s="304" t="s">
        <v>1385</v>
      </c>
      <c r="B69" s="130" t="s">
        <v>1441</v>
      </c>
      <c r="C69" s="189">
        <v>6928</v>
      </c>
      <c r="D69" s="189">
        <v>7628</v>
      </c>
      <c r="E69" s="190">
        <v>14556</v>
      </c>
      <c r="F69" s="131">
        <v>3359</v>
      </c>
      <c r="G69" s="133">
        <v>0.48484411085450302</v>
      </c>
      <c r="H69" s="131">
        <v>4669</v>
      </c>
      <c r="I69" s="133">
        <v>0.61208704771892997</v>
      </c>
      <c r="J69" s="131">
        <v>8028</v>
      </c>
      <c r="K69" s="132">
        <v>0.551525144270404</v>
      </c>
      <c r="L69" s="131">
        <v>2019</v>
      </c>
      <c r="M69" s="133">
        <v>0.29142609699769101</v>
      </c>
      <c r="N69" s="131">
        <v>1245</v>
      </c>
      <c r="O69" s="133">
        <v>0.163214472994232</v>
      </c>
      <c r="P69" s="131">
        <v>3264</v>
      </c>
      <c r="Q69" s="132">
        <v>0.224237427864798</v>
      </c>
    </row>
    <row r="70" spans="1:17" s="125" customFormat="1" ht="10.75" thickBot="1">
      <c r="A70" s="304"/>
      <c r="B70" s="130" t="s">
        <v>1442</v>
      </c>
      <c r="C70" s="191">
        <v>0</v>
      </c>
      <c r="D70" s="191">
        <v>0</v>
      </c>
      <c r="E70" s="192">
        <v>0</v>
      </c>
      <c r="F70" s="192">
        <v>0</v>
      </c>
      <c r="G70" s="193">
        <v>0</v>
      </c>
      <c r="H70" s="192">
        <v>0</v>
      </c>
      <c r="I70" s="193">
        <v>0</v>
      </c>
      <c r="J70" s="192">
        <v>0</v>
      </c>
      <c r="K70" s="194">
        <v>0</v>
      </c>
      <c r="L70" s="192">
        <v>0</v>
      </c>
      <c r="M70" s="193">
        <v>0</v>
      </c>
      <c r="N70" s="192">
        <v>0</v>
      </c>
      <c r="O70" s="193">
        <v>0</v>
      </c>
      <c r="P70" s="192">
        <v>0</v>
      </c>
      <c r="Q70" s="194">
        <v>0</v>
      </c>
    </row>
    <row r="71" spans="1:17" s="125" customFormat="1" ht="10.75" thickBot="1">
      <c r="A71" s="304"/>
      <c r="B71" s="195" t="s">
        <v>1443</v>
      </c>
      <c r="C71" s="191">
        <v>0</v>
      </c>
      <c r="D71" s="191">
        <v>0</v>
      </c>
      <c r="E71" s="192">
        <v>0</v>
      </c>
      <c r="F71" s="210">
        <v>0</v>
      </c>
      <c r="G71" s="199">
        <v>0</v>
      </c>
      <c r="H71" s="198">
        <v>0</v>
      </c>
      <c r="I71" s="199">
        <v>0</v>
      </c>
      <c r="J71" s="210">
        <v>0</v>
      </c>
      <c r="K71" s="211">
        <v>0</v>
      </c>
      <c r="L71" s="198">
        <v>0</v>
      </c>
      <c r="M71" s="199">
        <v>0</v>
      </c>
      <c r="N71" s="198">
        <v>0</v>
      </c>
      <c r="O71" s="202">
        <v>0</v>
      </c>
      <c r="P71" s="198">
        <v>0</v>
      </c>
      <c r="Q71" s="212">
        <v>0</v>
      </c>
    </row>
    <row r="72" spans="1:17" s="125" customFormat="1" ht="11.3" thickBot="1">
      <c r="A72" s="304"/>
      <c r="B72" s="204" t="s">
        <v>1444</v>
      </c>
      <c r="C72" s="205">
        <v>6928</v>
      </c>
      <c r="D72" s="205">
        <v>7628</v>
      </c>
      <c r="E72" s="206">
        <v>14556</v>
      </c>
      <c r="F72" s="207">
        <v>3359</v>
      </c>
      <c r="G72" s="208">
        <v>0.48484411085450302</v>
      </c>
      <c r="H72" s="207">
        <v>4669</v>
      </c>
      <c r="I72" s="208">
        <v>0.61208704771892997</v>
      </c>
      <c r="J72" s="207">
        <v>8028</v>
      </c>
      <c r="K72" s="209">
        <v>0.551525144270404</v>
      </c>
      <c r="L72" s="207">
        <v>2019</v>
      </c>
      <c r="M72" s="208">
        <v>0.29142609699769101</v>
      </c>
      <c r="N72" s="207">
        <v>1245</v>
      </c>
      <c r="O72" s="208">
        <v>0.163214472994232</v>
      </c>
      <c r="P72" s="207">
        <v>3264</v>
      </c>
      <c r="Q72" s="209">
        <v>0.224237427864798</v>
      </c>
    </row>
    <row r="73" spans="1:17" s="125" customFormat="1" ht="13.7" customHeight="1" thickBot="1">
      <c r="A73" s="304" t="s">
        <v>1393</v>
      </c>
      <c r="B73" s="130" t="s">
        <v>1441</v>
      </c>
      <c r="C73" s="189">
        <v>314</v>
      </c>
      <c r="D73" s="189">
        <v>1164</v>
      </c>
      <c r="E73" s="190">
        <v>1478</v>
      </c>
      <c r="F73" s="131">
        <v>104</v>
      </c>
      <c r="G73" s="133">
        <v>0.33121019108280297</v>
      </c>
      <c r="H73" s="131">
        <v>563</v>
      </c>
      <c r="I73" s="133">
        <v>0.48367697594501702</v>
      </c>
      <c r="J73" s="131">
        <v>667</v>
      </c>
      <c r="K73" s="132">
        <v>0.45128552097428998</v>
      </c>
      <c r="L73" s="131">
        <v>150</v>
      </c>
      <c r="M73" s="133">
        <v>0.47770700636942698</v>
      </c>
      <c r="N73" s="131">
        <v>381</v>
      </c>
      <c r="O73" s="133">
        <v>0.32731958762886598</v>
      </c>
      <c r="P73" s="131">
        <v>531</v>
      </c>
      <c r="Q73" s="132">
        <v>0.35926928281461401</v>
      </c>
    </row>
    <row r="74" spans="1:17" s="125" customFormat="1" ht="10.75" thickBot="1">
      <c r="A74" s="304"/>
      <c r="B74" s="130" t="s">
        <v>1442</v>
      </c>
      <c r="C74" s="191">
        <v>0</v>
      </c>
      <c r="D74" s="191">
        <v>0</v>
      </c>
      <c r="E74" s="192">
        <v>0</v>
      </c>
      <c r="F74" s="192">
        <v>0</v>
      </c>
      <c r="G74" s="193">
        <v>0</v>
      </c>
      <c r="H74" s="192">
        <v>0</v>
      </c>
      <c r="I74" s="193">
        <v>0</v>
      </c>
      <c r="J74" s="192">
        <v>0</v>
      </c>
      <c r="K74" s="194">
        <v>0</v>
      </c>
      <c r="L74" s="192">
        <v>0</v>
      </c>
      <c r="M74" s="193">
        <v>0</v>
      </c>
      <c r="N74" s="192">
        <v>0</v>
      </c>
      <c r="O74" s="193">
        <v>0</v>
      </c>
      <c r="P74" s="192">
        <v>0</v>
      </c>
      <c r="Q74" s="194">
        <v>0</v>
      </c>
    </row>
    <row r="75" spans="1:17" s="125" customFormat="1" ht="10.75" thickBot="1">
      <c r="A75" s="304"/>
      <c r="B75" s="195" t="s">
        <v>1443</v>
      </c>
      <c r="C75" s="189">
        <v>1</v>
      </c>
      <c r="D75" s="189">
        <v>4</v>
      </c>
      <c r="E75" s="131">
        <v>5</v>
      </c>
      <c r="F75" s="196">
        <v>1</v>
      </c>
      <c r="G75" s="197">
        <v>1</v>
      </c>
      <c r="H75" s="201">
        <v>2</v>
      </c>
      <c r="I75" s="197">
        <v>0.5</v>
      </c>
      <c r="J75" s="196">
        <v>3</v>
      </c>
      <c r="K75" s="200">
        <v>0.6</v>
      </c>
      <c r="L75" s="198">
        <v>0</v>
      </c>
      <c r="M75" s="199">
        <v>0</v>
      </c>
      <c r="N75" s="201">
        <v>2</v>
      </c>
      <c r="O75" s="216">
        <v>0.5</v>
      </c>
      <c r="P75" s="201">
        <v>2</v>
      </c>
      <c r="Q75" s="203">
        <v>0.4</v>
      </c>
    </row>
    <row r="76" spans="1:17" s="125" customFormat="1" ht="11.3" thickBot="1">
      <c r="A76" s="304"/>
      <c r="B76" s="204" t="s">
        <v>1444</v>
      </c>
      <c r="C76" s="205">
        <v>315</v>
      </c>
      <c r="D76" s="205">
        <v>1168</v>
      </c>
      <c r="E76" s="206">
        <v>1483</v>
      </c>
      <c r="F76" s="207">
        <v>105</v>
      </c>
      <c r="G76" s="208">
        <v>0.33333333333333298</v>
      </c>
      <c r="H76" s="207">
        <v>565</v>
      </c>
      <c r="I76" s="208">
        <v>0.48373287671232901</v>
      </c>
      <c r="J76" s="207">
        <v>670</v>
      </c>
      <c r="K76" s="209">
        <v>0.451786918408631</v>
      </c>
      <c r="L76" s="207">
        <v>150</v>
      </c>
      <c r="M76" s="208">
        <v>0.476190476190476</v>
      </c>
      <c r="N76" s="207">
        <v>383</v>
      </c>
      <c r="O76" s="208">
        <v>0.32791095890410998</v>
      </c>
      <c r="P76" s="207">
        <v>533</v>
      </c>
      <c r="Q76" s="209">
        <v>0.359406608226568</v>
      </c>
    </row>
    <row r="77" spans="1:17" s="125" customFormat="1" ht="13.7" customHeight="1" thickBot="1">
      <c r="A77" s="304" t="s">
        <v>1388</v>
      </c>
      <c r="B77" s="130" t="s">
        <v>1441</v>
      </c>
      <c r="C77" s="189">
        <v>4371</v>
      </c>
      <c r="D77" s="189">
        <v>5299</v>
      </c>
      <c r="E77" s="190">
        <v>9670</v>
      </c>
      <c r="F77" s="131">
        <v>2563</v>
      </c>
      <c r="G77" s="133">
        <v>0.58636467627545197</v>
      </c>
      <c r="H77" s="131">
        <v>2931</v>
      </c>
      <c r="I77" s="133">
        <v>0.55312323079826398</v>
      </c>
      <c r="J77" s="131">
        <v>5494</v>
      </c>
      <c r="K77" s="132">
        <v>0.568148914167528</v>
      </c>
      <c r="L77" s="131">
        <v>852</v>
      </c>
      <c r="M77" s="133">
        <v>0.194921070693205</v>
      </c>
      <c r="N77" s="131">
        <v>1169</v>
      </c>
      <c r="O77" s="133">
        <v>0.220607661822985</v>
      </c>
      <c r="P77" s="131">
        <v>2021</v>
      </c>
      <c r="Q77" s="132">
        <v>0.20899689762151</v>
      </c>
    </row>
    <row r="78" spans="1:17" s="125" customFormat="1" ht="10.75" thickBot="1">
      <c r="A78" s="304"/>
      <c r="B78" s="130" t="s">
        <v>1442</v>
      </c>
      <c r="C78" s="191">
        <v>0</v>
      </c>
      <c r="D78" s="191">
        <v>0</v>
      </c>
      <c r="E78" s="192">
        <v>0</v>
      </c>
      <c r="F78" s="192">
        <v>0</v>
      </c>
      <c r="G78" s="193">
        <v>0</v>
      </c>
      <c r="H78" s="192">
        <v>0</v>
      </c>
      <c r="I78" s="193">
        <v>0</v>
      </c>
      <c r="J78" s="192">
        <v>0</v>
      </c>
      <c r="K78" s="194">
        <v>0</v>
      </c>
      <c r="L78" s="192">
        <v>0</v>
      </c>
      <c r="M78" s="193">
        <v>0</v>
      </c>
      <c r="N78" s="192">
        <v>0</v>
      </c>
      <c r="O78" s="193">
        <v>0</v>
      </c>
      <c r="P78" s="192">
        <v>0</v>
      </c>
      <c r="Q78" s="194">
        <v>0</v>
      </c>
    </row>
    <row r="79" spans="1:17" s="125" customFormat="1" ht="10.75" thickBot="1">
      <c r="A79" s="304"/>
      <c r="B79" s="195" t="s">
        <v>1443</v>
      </c>
      <c r="C79" s="191">
        <v>0</v>
      </c>
      <c r="D79" s="191">
        <v>0</v>
      </c>
      <c r="E79" s="192">
        <v>0</v>
      </c>
      <c r="F79" s="210">
        <v>0</v>
      </c>
      <c r="G79" s="199">
        <v>0</v>
      </c>
      <c r="H79" s="198">
        <v>0</v>
      </c>
      <c r="I79" s="199">
        <v>0</v>
      </c>
      <c r="J79" s="210">
        <v>0</v>
      </c>
      <c r="K79" s="211">
        <v>0</v>
      </c>
      <c r="L79" s="198">
        <v>0</v>
      </c>
      <c r="M79" s="199">
        <v>0</v>
      </c>
      <c r="N79" s="198">
        <v>0</v>
      </c>
      <c r="O79" s="202">
        <v>0</v>
      </c>
      <c r="P79" s="198">
        <v>0</v>
      </c>
      <c r="Q79" s="212">
        <v>0</v>
      </c>
    </row>
    <row r="80" spans="1:17" s="125" customFormat="1" ht="11.3" thickBot="1">
      <c r="A80" s="304"/>
      <c r="B80" s="204" t="s">
        <v>1444</v>
      </c>
      <c r="C80" s="205">
        <v>4371</v>
      </c>
      <c r="D80" s="205">
        <v>5299</v>
      </c>
      <c r="E80" s="206">
        <v>9670</v>
      </c>
      <c r="F80" s="207">
        <v>2563</v>
      </c>
      <c r="G80" s="208">
        <v>0.58636467627545197</v>
      </c>
      <c r="H80" s="207">
        <v>2931</v>
      </c>
      <c r="I80" s="208">
        <v>0.55312323079826398</v>
      </c>
      <c r="J80" s="207">
        <v>5494</v>
      </c>
      <c r="K80" s="209">
        <v>0.568148914167528</v>
      </c>
      <c r="L80" s="207">
        <v>852</v>
      </c>
      <c r="M80" s="208">
        <v>0.194921070693205</v>
      </c>
      <c r="N80" s="207">
        <v>1169</v>
      </c>
      <c r="O80" s="208">
        <v>0.220607661822985</v>
      </c>
      <c r="P80" s="207">
        <v>2021</v>
      </c>
      <c r="Q80" s="209">
        <v>0.20899689762151</v>
      </c>
    </row>
    <row r="81" spans="1:17" s="125" customFormat="1" ht="13.7" customHeight="1" thickBot="1">
      <c r="A81" s="304" t="s">
        <v>1453</v>
      </c>
      <c r="B81" s="130" t="s">
        <v>1441</v>
      </c>
      <c r="C81" s="189">
        <v>4833</v>
      </c>
      <c r="D81" s="189">
        <v>3671</v>
      </c>
      <c r="E81" s="190">
        <v>8504</v>
      </c>
      <c r="F81" s="131">
        <v>2367</v>
      </c>
      <c r="G81" s="133">
        <v>0.48975791433892002</v>
      </c>
      <c r="H81" s="131">
        <v>1395</v>
      </c>
      <c r="I81" s="133">
        <v>0.38000544810678299</v>
      </c>
      <c r="J81" s="131">
        <v>3762</v>
      </c>
      <c r="K81" s="132">
        <v>0.442380056444026</v>
      </c>
      <c r="L81" s="131">
        <v>1454</v>
      </c>
      <c r="M81" s="133">
        <v>0.30084833436788699</v>
      </c>
      <c r="N81" s="131">
        <v>1502</v>
      </c>
      <c r="O81" s="133">
        <v>0.40915281939525999</v>
      </c>
      <c r="P81" s="131">
        <v>2956</v>
      </c>
      <c r="Q81" s="132">
        <v>0.34760112888052702</v>
      </c>
    </row>
    <row r="82" spans="1:17" s="125" customFormat="1" ht="10.75" thickBot="1">
      <c r="A82" s="304"/>
      <c r="B82" s="130" t="s">
        <v>1442</v>
      </c>
      <c r="C82" s="191">
        <v>0</v>
      </c>
      <c r="D82" s="191">
        <v>0</v>
      </c>
      <c r="E82" s="192">
        <v>0</v>
      </c>
      <c r="F82" s="192">
        <v>0</v>
      </c>
      <c r="G82" s="193">
        <v>0</v>
      </c>
      <c r="H82" s="192">
        <v>0</v>
      </c>
      <c r="I82" s="193">
        <v>0</v>
      </c>
      <c r="J82" s="192">
        <v>0</v>
      </c>
      <c r="K82" s="194">
        <v>0</v>
      </c>
      <c r="L82" s="192">
        <v>0</v>
      </c>
      <c r="M82" s="193">
        <v>0</v>
      </c>
      <c r="N82" s="192">
        <v>0</v>
      </c>
      <c r="O82" s="193">
        <v>0</v>
      </c>
      <c r="P82" s="192">
        <v>0</v>
      </c>
      <c r="Q82" s="194">
        <v>0</v>
      </c>
    </row>
    <row r="83" spans="1:17" s="125" customFormat="1" ht="10.75" thickBot="1">
      <c r="A83" s="304"/>
      <c r="B83" s="195" t="s">
        <v>1443</v>
      </c>
      <c r="C83" s="189">
        <v>1</v>
      </c>
      <c r="D83" s="189">
        <v>1</v>
      </c>
      <c r="E83" s="131">
        <v>2</v>
      </c>
      <c r="F83" s="196">
        <v>1</v>
      </c>
      <c r="G83" s="197">
        <v>1</v>
      </c>
      <c r="H83" s="198">
        <v>0</v>
      </c>
      <c r="I83" s="199">
        <v>0</v>
      </c>
      <c r="J83" s="196">
        <v>1</v>
      </c>
      <c r="K83" s="200">
        <v>0.5</v>
      </c>
      <c r="L83" s="198">
        <v>0</v>
      </c>
      <c r="M83" s="199">
        <v>0</v>
      </c>
      <c r="N83" s="198">
        <v>0</v>
      </c>
      <c r="O83" s="202">
        <v>0</v>
      </c>
      <c r="P83" s="198">
        <v>0</v>
      </c>
      <c r="Q83" s="212">
        <v>0</v>
      </c>
    </row>
    <row r="84" spans="1:17" s="125" customFormat="1" ht="11.3" thickBot="1">
      <c r="A84" s="304"/>
      <c r="B84" s="204" t="s">
        <v>1444</v>
      </c>
      <c r="C84" s="205">
        <v>4834</v>
      </c>
      <c r="D84" s="205">
        <v>3672</v>
      </c>
      <c r="E84" s="206">
        <v>8506</v>
      </c>
      <c r="F84" s="207">
        <v>2368</v>
      </c>
      <c r="G84" s="208">
        <v>0.48986346710798501</v>
      </c>
      <c r="H84" s="207">
        <v>1395</v>
      </c>
      <c r="I84" s="208">
        <v>0.37990196078431399</v>
      </c>
      <c r="J84" s="207">
        <v>3763</v>
      </c>
      <c r="K84" s="209">
        <v>0.44239360451446003</v>
      </c>
      <c r="L84" s="207">
        <v>1454</v>
      </c>
      <c r="M84" s="208">
        <v>0.30078609846917698</v>
      </c>
      <c r="N84" s="207">
        <v>1502</v>
      </c>
      <c r="O84" s="208">
        <v>0.40904139433551201</v>
      </c>
      <c r="P84" s="207">
        <v>2956</v>
      </c>
      <c r="Q84" s="209">
        <v>0.34751939807194898</v>
      </c>
    </row>
    <row r="85" spans="1:17" s="125" customFormat="1" ht="13.7" customHeight="1" thickBot="1">
      <c r="A85" s="304" t="s">
        <v>1454</v>
      </c>
      <c r="B85" s="130" t="s">
        <v>1441</v>
      </c>
      <c r="C85" s="189">
        <v>252</v>
      </c>
      <c r="D85" s="189">
        <v>1163</v>
      </c>
      <c r="E85" s="190">
        <v>1415</v>
      </c>
      <c r="F85" s="131">
        <v>52</v>
      </c>
      <c r="G85" s="133">
        <v>0.206349206349206</v>
      </c>
      <c r="H85" s="131">
        <v>334</v>
      </c>
      <c r="I85" s="133">
        <v>0.28718830610490098</v>
      </c>
      <c r="J85" s="131">
        <v>386</v>
      </c>
      <c r="K85" s="132">
        <v>0.27279151943462898</v>
      </c>
      <c r="L85" s="131">
        <v>148</v>
      </c>
      <c r="M85" s="133">
        <v>0.58730158730158699</v>
      </c>
      <c r="N85" s="131">
        <v>667</v>
      </c>
      <c r="O85" s="133">
        <v>0.57351676698194298</v>
      </c>
      <c r="P85" s="131">
        <v>815</v>
      </c>
      <c r="Q85" s="132">
        <v>0.57597173144876301</v>
      </c>
    </row>
    <row r="86" spans="1:17" s="125" customFormat="1" ht="10.75" thickBot="1">
      <c r="A86" s="304"/>
      <c r="B86" s="130" t="s">
        <v>1442</v>
      </c>
      <c r="C86" s="191">
        <v>0</v>
      </c>
      <c r="D86" s="191">
        <v>0</v>
      </c>
      <c r="E86" s="192">
        <v>0</v>
      </c>
      <c r="F86" s="192">
        <v>0</v>
      </c>
      <c r="G86" s="193">
        <v>0</v>
      </c>
      <c r="H86" s="192">
        <v>0</v>
      </c>
      <c r="I86" s="193">
        <v>0</v>
      </c>
      <c r="J86" s="192">
        <v>0</v>
      </c>
      <c r="K86" s="194">
        <v>0</v>
      </c>
      <c r="L86" s="192">
        <v>0</v>
      </c>
      <c r="M86" s="193">
        <v>0</v>
      </c>
      <c r="N86" s="192">
        <v>0</v>
      </c>
      <c r="O86" s="193">
        <v>0</v>
      </c>
      <c r="P86" s="192">
        <v>0</v>
      </c>
      <c r="Q86" s="194">
        <v>0</v>
      </c>
    </row>
    <row r="87" spans="1:17" s="125" customFormat="1" ht="10.75" thickBot="1">
      <c r="A87" s="304"/>
      <c r="B87" s="195" t="s">
        <v>1443</v>
      </c>
      <c r="C87" s="191">
        <v>0</v>
      </c>
      <c r="D87" s="189">
        <v>1</v>
      </c>
      <c r="E87" s="131">
        <v>1</v>
      </c>
      <c r="F87" s="210">
        <v>0</v>
      </c>
      <c r="G87" s="199">
        <v>0</v>
      </c>
      <c r="H87" s="198">
        <v>0</v>
      </c>
      <c r="I87" s="199">
        <v>0</v>
      </c>
      <c r="J87" s="210">
        <v>0</v>
      </c>
      <c r="K87" s="211">
        <v>0</v>
      </c>
      <c r="L87" s="198">
        <v>0</v>
      </c>
      <c r="M87" s="199">
        <v>0</v>
      </c>
      <c r="N87" s="198">
        <v>0</v>
      </c>
      <c r="O87" s="202">
        <v>0</v>
      </c>
      <c r="P87" s="198">
        <v>0</v>
      </c>
      <c r="Q87" s="212">
        <v>0</v>
      </c>
    </row>
    <row r="88" spans="1:17" s="125" customFormat="1" ht="11.3" thickBot="1">
      <c r="A88" s="304"/>
      <c r="B88" s="204" t="s">
        <v>1444</v>
      </c>
      <c r="C88" s="205">
        <v>252</v>
      </c>
      <c r="D88" s="205">
        <v>1164</v>
      </c>
      <c r="E88" s="206">
        <v>1416</v>
      </c>
      <c r="F88" s="207">
        <v>52</v>
      </c>
      <c r="G88" s="208">
        <v>0.206349206349206</v>
      </c>
      <c r="H88" s="207">
        <v>334</v>
      </c>
      <c r="I88" s="208">
        <v>0.286941580756014</v>
      </c>
      <c r="J88" s="207">
        <v>386</v>
      </c>
      <c r="K88" s="209">
        <v>0.27259887005649702</v>
      </c>
      <c r="L88" s="207">
        <v>148</v>
      </c>
      <c r="M88" s="208">
        <v>0.58730158730158699</v>
      </c>
      <c r="N88" s="207">
        <v>667</v>
      </c>
      <c r="O88" s="208">
        <v>0.57302405498281805</v>
      </c>
      <c r="P88" s="207">
        <v>815</v>
      </c>
      <c r="Q88" s="209">
        <v>0.57556497175141197</v>
      </c>
    </row>
    <row r="89" spans="1:17" s="125" customFormat="1" ht="13.7" customHeight="1" thickBot="1">
      <c r="A89" s="304" t="s">
        <v>1455</v>
      </c>
      <c r="B89" s="130" t="s">
        <v>1441</v>
      </c>
      <c r="C89" s="189">
        <v>5961</v>
      </c>
      <c r="D89" s="189">
        <v>4396</v>
      </c>
      <c r="E89" s="190">
        <v>10357</v>
      </c>
      <c r="F89" s="131">
        <v>3852</v>
      </c>
      <c r="G89" s="133">
        <v>0.64620030196275802</v>
      </c>
      <c r="H89" s="131">
        <v>2740</v>
      </c>
      <c r="I89" s="133">
        <v>0.62329390354868097</v>
      </c>
      <c r="J89" s="131">
        <v>6592</v>
      </c>
      <c r="K89" s="132">
        <v>0.63647774452061401</v>
      </c>
      <c r="L89" s="131">
        <v>851</v>
      </c>
      <c r="M89" s="133">
        <v>0.14276128166415</v>
      </c>
      <c r="N89" s="131">
        <v>613</v>
      </c>
      <c r="O89" s="133">
        <v>0.13944494995450399</v>
      </c>
      <c r="P89" s="131">
        <v>1464</v>
      </c>
      <c r="Q89" s="132">
        <v>0.14135367384377701</v>
      </c>
    </row>
    <row r="90" spans="1:17" s="125" customFormat="1" ht="10.75" thickBot="1">
      <c r="A90" s="304"/>
      <c r="B90" s="130" t="s">
        <v>1442</v>
      </c>
      <c r="C90" s="191">
        <v>0</v>
      </c>
      <c r="D90" s="191">
        <v>0</v>
      </c>
      <c r="E90" s="192">
        <v>0</v>
      </c>
      <c r="F90" s="192">
        <v>0</v>
      </c>
      <c r="G90" s="193">
        <v>0</v>
      </c>
      <c r="H90" s="192">
        <v>0</v>
      </c>
      <c r="I90" s="193">
        <v>0</v>
      </c>
      <c r="J90" s="192">
        <v>0</v>
      </c>
      <c r="K90" s="194">
        <v>0</v>
      </c>
      <c r="L90" s="192">
        <v>0</v>
      </c>
      <c r="M90" s="193">
        <v>0</v>
      </c>
      <c r="N90" s="192">
        <v>0</v>
      </c>
      <c r="O90" s="193">
        <v>0</v>
      </c>
      <c r="P90" s="192">
        <v>0</v>
      </c>
      <c r="Q90" s="194">
        <v>0</v>
      </c>
    </row>
    <row r="91" spans="1:17" s="125" customFormat="1" ht="10.75" thickBot="1">
      <c r="A91" s="304"/>
      <c r="B91" s="195" t="s">
        <v>1443</v>
      </c>
      <c r="C91" s="189">
        <v>1</v>
      </c>
      <c r="D91" s="191">
        <v>0</v>
      </c>
      <c r="E91" s="131">
        <v>1</v>
      </c>
      <c r="F91" s="210">
        <v>0</v>
      </c>
      <c r="G91" s="199">
        <v>0</v>
      </c>
      <c r="H91" s="198">
        <v>0</v>
      </c>
      <c r="I91" s="199">
        <v>0</v>
      </c>
      <c r="J91" s="210">
        <v>0</v>
      </c>
      <c r="K91" s="211">
        <v>0</v>
      </c>
      <c r="L91" s="198">
        <v>0</v>
      </c>
      <c r="M91" s="199">
        <v>0</v>
      </c>
      <c r="N91" s="198">
        <v>0</v>
      </c>
      <c r="O91" s="202">
        <v>0</v>
      </c>
      <c r="P91" s="198">
        <v>0</v>
      </c>
      <c r="Q91" s="212">
        <v>0</v>
      </c>
    </row>
    <row r="92" spans="1:17" s="125" customFormat="1" ht="11.3" thickBot="1">
      <c r="A92" s="304"/>
      <c r="B92" s="204" t="s">
        <v>1444</v>
      </c>
      <c r="C92" s="205">
        <v>5962</v>
      </c>
      <c r="D92" s="205">
        <v>4396</v>
      </c>
      <c r="E92" s="206">
        <v>10358</v>
      </c>
      <c r="F92" s="207">
        <v>3852</v>
      </c>
      <c r="G92" s="208">
        <v>0.64609191546460898</v>
      </c>
      <c r="H92" s="207">
        <v>2740</v>
      </c>
      <c r="I92" s="208">
        <v>0.62329390354868097</v>
      </c>
      <c r="J92" s="207">
        <v>6592</v>
      </c>
      <c r="K92" s="209">
        <v>0.63641629658235199</v>
      </c>
      <c r="L92" s="207">
        <v>851</v>
      </c>
      <c r="M92" s="208">
        <v>0.142737336464274</v>
      </c>
      <c r="N92" s="207">
        <v>613</v>
      </c>
      <c r="O92" s="208">
        <v>0.13944494995450399</v>
      </c>
      <c r="P92" s="207">
        <v>1464</v>
      </c>
      <c r="Q92" s="209">
        <v>0.14134002703224599</v>
      </c>
    </row>
    <row r="93" spans="1:17" s="125" customFormat="1"/>
    <row r="94" spans="1:17" s="125" customFormat="1"/>
    <row r="95" spans="1:17" s="125" customFormat="1" ht="20.3" customHeight="1">
      <c r="A95" s="318" t="s">
        <v>91</v>
      </c>
      <c r="B95" s="319"/>
      <c r="C95" s="313" t="s">
        <v>1417</v>
      </c>
      <c r="D95" s="305"/>
      <c r="E95" s="305"/>
      <c r="F95" s="306" t="s">
        <v>1418</v>
      </c>
      <c r="G95" s="306"/>
      <c r="H95" s="306"/>
      <c r="I95" s="306"/>
      <c r="J95" s="306"/>
      <c r="K95" s="306"/>
      <c r="L95" s="303" t="s">
        <v>1419</v>
      </c>
      <c r="M95" s="303"/>
      <c r="N95" s="303"/>
      <c r="O95" s="303"/>
      <c r="P95" s="303"/>
      <c r="Q95" s="303"/>
    </row>
    <row r="96" spans="1:17" s="125" customFormat="1" ht="10.75">
      <c r="A96" s="320"/>
      <c r="B96" s="321"/>
      <c r="C96" s="313"/>
      <c r="D96" s="305"/>
      <c r="E96" s="305"/>
      <c r="F96" s="300" t="s">
        <v>1420</v>
      </c>
      <c r="G96" s="300"/>
      <c r="H96" s="300" t="s">
        <v>1421</v>
      </c>
      <c r="I96" s="300"/>
      <c r="J96" s="307" t="s">
        <v>1422</v>
      </c>
      <c r="K96" s="307"/>
      <c r="L96" s="302" t="s">
        <v>1420</v>
      </c>
      <c r="M96" s="302"/>
      <c r="N96" s="302" t="s">
        <v>1421</v>
      </c>
      <c r="O96" s="302"/>
      <c r="P96" s="303" t="s">
        <v>1422</v>
      </c>
      <c r="Q96" s="303"/>
    </row>
    <row r="97" spans="1:17" s="125" customFormat="1" ht="51.05" customHeight="1">
      <c r="A97" s="177" t="s">
        <v>1423</v>
      </c>
      <c r="B97" s="178" t="s">
        <v>1424</v>
      </c>
      <c r="C97" s="180" t="s">
        <v>1425</v>
      </c>
      <c r="D97" s="180" t="s">
        <v>1426</v>
      </c>
      <c r="E97" s="181" t="s">
        <v>1427</v>
      </c>
      <c r="F97" s="182" t="s">
        <v>1428</v>
      </c>
      <c r="G97" s="183" t="s">
        <v>1429</v>
      </c>
      <c r="H97" s="182" t="s">
        <v>1430</v>
      </c>
      <c r="I97" s="183" t="s">
        <v>1431</v>
      </c>
      <c r="J97" s="182" t="s">
        <v>1432</v>
      </c>
      <c r="K97" s="182" t="s">
        <v>1433</v>
      </c>
      <c r="L97" s="184" t="s">
        <v>1434</v>
      </c>
      <c r="M97" s="185" t="s">
        <v>1435</v>
      </c>
      <c r="N97" s="186" t="s">
        <v>1436</v>
      </c>
      <c r="O97" s="185" t="s">
        <v>1437</v>
      </c>
      <c r="P97" s="184" t="s">
        <v>1438</v>
      </c>
      <c r="Q97" s="184" t="s">
        <v>1439</v>
      </c>
    </row>
    <row r="98" spans="1:17" s="125" customFormat="1" ht="13.7" customHeight="1" thickBot="1">
      <c r="A98" s="304" t="s">
        <v>1440</v>
      </c>
      <c r="B98" s="130" t="s">
        <v>1441</v>
      </c>
      <c r="C98" s="189">
        <v>280</v>
      </c>
      <c r="D98" s="189">
        <v>74</v>
      </c>
      <c r="E98" s="190">
        <v>354</v>
      </c>
      <c r="F98" s="131">
        <v>193</v>
      </c>
      <c r="G98" s="133">
        <v>0.68928571428571395</v>
      </c>
      <c r="H98" s="131">
        <v>42</v>
      </c>
      <c r="I98" s="133">
        <v>0.56756756756756799</v>
      </c>
      <c r="J98" s="131">
        <v>235</v>
      </c>
      <c r="K98" s="132">
        <v>0.66384180790960501</v>
      </c>
      <c r="L98" s="131">
        <v>42</v>
      </c>
      <c r="M98" s="133">
        <v>0.15</v>
      </c>
      <c r="N98" s="131">
        <v>13</v>
      </c>
      <c r="O98" s="133">
        <v>0.17567567567567599</v>
      </c>
      <c r="P98" s="131">
        <v>55</v>
      </c>
      <c r="Q98" s="132">
        <v>0.15536723163841801</v>
      </c>
    </row>
    <row r="99" spans="1:17" s="125" customFormat="1" ht="10.75" thickBot="1">
      <c r="A99" s="304"/>
      <c r="B99" s="130" t="s">
        <v>1442</v>
      </c>
      <c r="C99" s="191">
        <v>0</v>
      </c>
      <c r="D99" s="191">
        <v>0</v>
      </c>
      <c r="E99" s="192">
        <v>0</v>
      </c>
      <c r="F99" s="192">
        <v>0</v>
      </c>
      <c r="G99" s="193">
        <v>0</v>
      </c>
      <c r="H99" s="192">
        <v>0</v>
      </c>
      <c r="I99" s="193">
        <v>0</v>
      </c>
      <c r="J99" s="192">
        <v>0</v>
      </c>
      <c r="K99" s="194">
        <v>0</v>
      </c>
      <c r="L99" s="192">
        <v>0</v>
      </c>
      <c r="M99" s="193">
        <v>0</v>
      </c>
      <c r="N99" s="192">
        <v>0</v>
      </c>
      <c r="O99" s="193">
        <v>0</v>
      </c>
      <c r="P99" s="192">
        <v>0</v>
      </c>
      <c r="Q99" s="194">
        <v>0</v>
      </c>
    </row>
    <row r="100" spans="1:17" s="125" customFormat="1" ht="10.75" thickBot="1">
      <c r="A100" s="304"/>
      <c r="B100" s="195" t="s">
        <v>1443</v>
      </c>
      <c r="C100" s="189">
        <v>1</v>
      </c>
      <c r="D100" s="191">
        <v>0</v>
      </c>
      <c r="E100" s="131">
        <v>1</v>
      </c>
      <c r="F100" s="210">
        <v>0</v>
      </c>
      <c r="G100" s="199">
        <v>0</v>
      </c>
      <c r="H100" s="198">
        <v>0</v>
      </c>
      <c r="I100" s="199">
        <v>0</v>
      </c>
      <c r="J100" s="210">
        <v>0</v>
      </c>
      <c r="K100" s="211">
        <v>0</v>
      </c>
      <c r="L100" s="198">
        <v>0</v>
      </c>
      <c r="M100" s="199">
        <v>0</v>
      </c>
      <c r="N100" s="198">
        <v>0</v>
      </c>
      <c r="O100" s="202">
        <v>0</v>
      </c>
      <c r="P100" s="198">
        <v>0</v>
      </c>
      <c r="Q100" s="212">
        <v>0</v>
      </c>
    </row>
    <row r="101" spans="1:17" s="125" customFormat="1" ht="11.3" thickBot="1">
      <c r="A101" s="304"/>
      <c r="B101" s="204" t="s">
        <v>1444</v>
      </c>
      <c r="C101" s="205">
        <v>281</v>
      </c>
      <c r="D101" s="205">
        <v>74</v>
      </c>
      <c r="E101" s="206">
        <v>355</v>
      </c>
      <c r="F101" s="207">
        <v>193</v>
      </c>
      <c r="G101" s="208">
        <v>0.68683274021352303</v>
      </c>
      <c r="H101" s="207">
        <v>42</v>
      </c>
      <c r="I101" s="208">
        <v>0.56756756756756799</v>
      </c>
      <c r="J101" s="207">
        <v>235</v>
      </c>
      <c r="K101" s="209">
        <v>0.66197183098591605</v>
      </c>
      <c r="L101" s="207">
        <v>42</v>
      </c>
      <c r="M101" s="208">
        <v>0.149466192170819</v>
      </c>
      <c r="N101" s="207">
        <v>13</v>
      </c>
      <c r="O101" s="208">
        <v>0.17567567567567599</v>
      </c>
      <c r="P101" s="207">
        <v>55</v>
      </c>
      <c r="Q101" s="209">
        <v>0.154929577464789</v>
      </c>
    </row>
    <row r="102" spans="1:17" s="125" customFormat="1" ht="13.7" customHeight="1" thickBot="1">
      <c r="A102" s="304" t="s">
        <v>1445</v>
      </c>
      <c r="B102" s="130" t="s">
        <v>1441</v>
      </c>
      <c r="C102" s="189">
        <v>33</v>
      </c>
      <c r="D102" s="189">
        <v>25</v>
      </c>
      <c r="E102" s="190">
        <v>58</v>
      </c>
      <c r="F102" s="131">
        <v>14</v>
      </c>
      <c r="G102" s="133">
        <v>0.42424242424242398</v>
      </c>
      <c r="H102" s="131">
        <v>11</v>
      </c>
      <c r="I102" s="133">
        <v>0.44</v>
      </c>
      <c r="J102" s="131">
        <v>25</v>
      </c>
      <c r="K102" s="132">
        <v>0.431034482758621</v>
      </c>
      <c r="L102" s="131">
        <v>4</v>
      </c>
      <c r="M102" s="133">
        <v>0.12121212121212099</v>
      </c>
      <c r="N102" s="131">
        <v>3</v>
      </c>
      <c r="O102" s="133">
        <v>0.12</v>
      </c>
      <c r="P102" s="131">
        <v>7</v>
      </c>
      <c r="Q102" s="132">
        <v>0.12068965517241401</v>
      </c>
    </row>
    <row r="103" spans="1:17" s="125" customFormat="1" ht="10.75" thickBot="1">
      <c r="A103" s="304"/>
      <c r="B103" s="130" t="s">
        <v>1442</v>
      </c>
      <c r="C103" s="191">
        <v>0</v>
      </c>
      <c r="D103" s="191">
        <v>0</v>
      </c>
      <c r="E103" s="192">
        <v>0</v>
      </c>
      <c r="F103" s="192">
        <v>0</v>
      </c>
      <c r="G103" s="193">
        <v>0</v>
      </c>
      <c r="H103" s="192">
        <v>0</v>
      </c>
      <c r="I103" s="193">
        <v>0</v>
      </c>
      <c r="J103" s="192">
        <v>0</v>
      </c>
      <c r="K103" s="194">
        <v>0</v>
      </c>
      <c r="L103" s="192">
        <v>0</v>
      </c>
      <c r="M103" s="193">
        <v>0</v>
      </c>
      <c r="N103" s="192">
        <v>0</v>
      </c>
      <c r="O103" s="193">
        <v>0</v>
      </c>
      <c r="P103" s="192">
        <v>0</v>
      </c>
      <c r="Q103" s="194">
        <v>0</v>
      </c>
    </row>
    <row r="104" spans="1:17" s="125" customFormat="1" ht="10.75" thickBot="1">
      <c r="A104" s="304"/>
      <c r="B104" s="195" t="s">
        <v>1443</v>
      </c>
      <c r="C104" s="191">
        <v>0</v>
      </c>
      <c r="D104" s="191">
        <v>0</v>
      </c>
      <c r="E104" s="192">
        <v>0</v>
      </c>
      <c r="F104" s="210">
        <v>0</v>
      </c>
      <c r="G104" s="199">
        <v>0</v>
      </c>
      <c r="H104" s="198">
        <v>0</v>
      </c>
      <c r="I104" s="199">
        <v>0</v>
      </c>
      <c r="J104" s="210">
        <v>0</v>
      </c>
      <c r="K104" s="211">
        <v>0</v>
      </c>
      <c r="L104" s="198">
        <v>0</v>
      </c>
      <c r="M104" s="199">
        <v>0</v>
      </c>
      <c r="N104" s="198">
        <v>0</v>
      </c>
      <c r="O104" s="202">
        <v>0</v>
      </c>
      <c r="P104" s="198">
        <v>0</v>
      </c>
      <c r="Q104" s="212">
        <v>0</v>
      </c>
    </row>
    <row r="105" spans="1:17" s="125" customFormat="1" ht="11.3" thickBot="1">
      <c r="A105" s="304"/>
      <c r="B105" s="204" t="s">
        <v>1444</v>
      </c>
      <c r="C105" s="205">
        <v>33</v>
      </c>
      <c r="D105" s="205">
        <v>25</v>
      </c>
      <c r="E105" s="206">
        <v>58</v>
      </c>
      <c r="F105" s="207">
        <v>14</v>
      </c>
      <c r="G105" s="208">
        <v>0.42424242424242398</v>
      </c>
      <c r="H105" s="207">
        <v>11</v>
      </c>
      <c r="I105" s="208">
        <v>0.44</v>
      </c>
      <c r="J105" s="207">
        <v>25</v>
      </c>
      <c r="K105" s="209">
        <v>0.431034482758621</v>
      </c>
      <c r="L105" s="207">
        <v>4</v>
      </c>
      <c r="M105" s="208">
        <v>0.12121212121212099</v>
      </c>
      <c r="N105" s="207">
        <v>3</v>
      </c>
      <c r="O105" s="208">
        <v>0.12</v>
      </c>
      <c r="P105" s="207">
        <v>7</v>
      </c>
      <c r="Q105" s="209">
        <v>0.12068965517241401</v>
      </c>
    </row>
    <row r="106" spans="1:17" s="125" customFormat="1" ht="13.7" customHeight="1" thickBot="1">
      <c r="A106" s="304" t="s">
        <v>1446</v>
      </c>
      <c r="B106" s="130" t="s">
        <v>1441</v>
      </c>
      <c r="C106" s="189">
        <v>82</v>
      </c>
      <c r="D106" s="189">
        <v>33</v>
      </c>
      <c r="E106" s="190">
        <v>115</v>
      </c>
      <c r="F106" s="131">
        <v>54</v>
      </c>
      <c r="G106" s="133">
        <v>0.65853658536585402</v>
      </c>
      <c r="H106" s="131">
        <v>18</v>
      </c>
      <c r="I106" s="133">
        <v>0.54545454545454497</v>
      </c>
      <c r="J106" s="131">
        <v>72</v>
      </c>
      <c r="K106" s="132">
        <v>0.62608695652173896</v>
      </c>
      <c r="L106" s="131">
        <v>6</v>
      </c>
      <c r="M106" s="133">
        <v>7.3170731707317097E-2</v>
      </c>
      <c r="N106" s="131">
        <v>6</v>
      </c>
      <c r="O106" s="133">
        <v>0.18181818181818199</v>
      </c>
      <c r="P106" s="131">
        <v>12</v>
      </c>
      <c r="Q106" s="132">
        <v>0.104347826086957</v>
      </c>
    </row>
    <row r="107" spans="1:17" s="125" customFormat="1" ht="10.75" thickBot="1">
      <c r="A107" s="304"/>
      <c r="B107" s="130" t="s">
        <v>1442</v>
      </c>
      <c r="C107" s="191">
        <v>0</v>
      </c>
      <c r="D107" s="191">
        <v>0</v>
      </c>
      <c r="E107" s="192">
        <v>0</v>
      </c>
      <c r="F107" s="192">
        <v>0</v>
      </c>
      <c r="G107" s="193">
        <v>0</v>
      </c>
      <c r="H107" s="192">
        <v>0</v>
      </c>
      <c r="I107" s="193">
        <v>0</v>
      </c>
      <c r="J107" s="192">
        <v>0</v>
      </c>
      <c r="K107" s="194">
        <v>0</v>
      </c>
      <c r="L107" s="192">
        <v>0</v>
      </c>
      <c r="M107" s="193">
        <v>0</v>
      </c>
      <c r="N107" s="192">
        <v>0</v>
      </c>
      <c r="O107" s="193">
        <v>0</v>
      </c>
      <c r="P107" s="192">
        <v>0</v>
      </c>
      <c r="Q107" s="194">
        <v>0</v>
      </c>
    </row>
    <row r="108" spans="1:17" s="125" customFormat="1" ht="10.75" thickBot="1">
      <c r="A108" s="304"/>
      <c r="B108" s="195" t="s">
        <v>1443</v>
      </c>
      <c r="C108" s="191">
        <v>0</v>
      </c>
      <c r="D108" s="191">
        <v>0</v>
      </c>
      <c r="E108" s="192">
        <v>0</v>
      </c>
      <c r="F108" s="210">
        <v>0</v>
      </c>
      <c r="G108" s="199">
        <v>0</v>
      </c>
      <c r="H108" s="198">
        <v>0</v>
      </c>
      <c r="I108" s="199">
        <v>0</v>
      </c>
      <c r="J108" s="210">
        <v>0</v>
      </c>
      <c r="K108" s="211">
        <v>0</v>
      </c>
      <c r="L108" s="198">
        <v>0</v>
      </c>
      <c r="M108" s="199">
        <v>0</v>
      </c>
      <c r="N108" s="198">
        <v>0</v>
      </c>
      <c r="O108" s="202">
        <v>0</v>
      </c>
      <c r="P108" s="198">
        <v>0</v>
      </c>
      <c r="Q108" s="212">
        <v>0</v>
      </c>
    </row>
    <row r="109" spans="1:17" s="125" customFormat="1" ht="11.3" thickBot="1">
      <c r="A109" s="304"/>
      <c r="B109" s="204" t="s">
        <v>1444</v>
      </c>
      <c r="C109" s="205">
        <v>82</v>
      </c>
      <c r="D109" s="205">
        <v>33</v>
      </c>
      <c r="E109" s="206">
        <v>115</v>
      </c>
      <c r="F109" s="207">
        <v>54</v>
      </c>
      <c r="G109" s="208">
        <v>0.65853658536585402</v>
      </c>
      <c r="H109" s="207">
        <v>18</v>
      </c>
      <c r="I109" s="208">
        <v>0.54545454545454497</v>
      </c>
      <c r="J109" s="207">
        <v>72</v>
      </c>
      <c r="K109" s="209">
        <v>0.62608695652173896</v>
      </c>
      <c r="L109" s="207">
        <v>6</v>
      </c>
      <c r="M109" s="208">
        <v>7.3170731707317097E-2</v>
      </c>
      <c r="N109" s="207">
        <v>6</v>
      </c>
      <c r="O109" s="208">
        <v>0.18181818181818199</v>
      </c>
      <c r="P109" s="207">
        <v>12</v>
      </c>
      <c r="Q109" s="209">
        <v>0.104347826086957</v>
      </c>
    </row>
    <row r="110" spans="1:17" s="125" customFormat="1" ht="13.7" customHeight="1" thickBot="1">
      <c r="A110" s="304" t="s">
        <v>1447</v>
      </c>
      <c r="B110" s="130" t="s">
        <v>1441</v>
      </c>
      <c r="C110" s="189">
        <v>22</v>
      </c>
      <c r="D110" s="189">
        <v>19</v>
      </c>
      <c r="E110" s="190">
        <v>41</v>
      </c>
      <c r="F110" s="131">
        <v>15</v>
      </c>
      <c r="G110" s="133">
        <v>0.68181818181818199</v>
      </c>
      <c r="H110" s="131">
        <v>14</v>
      </c>
      <c r="I110" s="133">
        <v>0.73684210526315796</v>
      </c>
      <c r="J110" s="131">
        <v>29</v>
      </c>
      <c r="K110" s="132">
        <v>0.707317073170732</v>
      </c>
      <c r="L110" s="131">
        <v>7</v>
      </c>
      <c r="M110" s="133">
        <v>0.31818181818181801</v>
      </c>
      <c r="N110" s="131">
        <v>5</v>
      </c>
      <c r="O110" s="133">
        <v>0.26315789473684198</v>
      </c>
      <c r="P110" s="131">
        <v>12</v>
      </c>
      <c r="Q110" s="132">
        <v>0.292682926829268</v>
      </c>
    </row>
    <row r="111" spans="1:17" s="125" customFormat="1" ht="10.75" thickBot="1">
      <c r="A111" s="304"/>
      <c r="B111" s="130" t="s">
        <v>1442</v>
      </c>
      <c r="C111" s="191">
        <v>0</v>
      </c>
      <c r="D111" s="191">
        <v>0</v>
      </c>
      <c r="E111" s="192">
        <v>0</v>
      </c>
      <c r="F111" s="192">
        <v>0</v>
      </c>
      <c r="G111" s="193">
        <v>0</v>
      </c>
      <c r="H111" s="192">
        <v>0</v>
      </c>
      <c r="I111" s="193">
        <v>0</v>
      </c>
      <c r="J111" s="192">
        <v>0</v>
      </c>
      <c r="K111" s="194">
        <v>0</v>
      </c>
      <c r="L111" s="192">
        <v>0</v>
      </c>
      <c r="M111" s="193">
        <v>0</v>
      </c>
      <c r="N111" s="192">
        <v>0</v>
      </c>
      <c r="O111" s="193">
        <v>0</v>
      </c>
      <c r="P111" s="192">
        <v>0</v>
      </c>
      <c r="Q111" s="194">
        <v>0</v>
      </c>
    </row>
    <row r="112" spans="1:17" s="125" customFormat="1" ht="10.75" thickBot="1">
      <c r="A112" s="304"/>
      <c r="B112" s="195" t="s">
        <v>1443</v>
      </c>
      <c r="C112" s="191">
        <v>0</v>
      </c>
      <c r="D112" s="191">
        <v>0</v>
      </c>
      <c r="E112" s="192">
        <v>0</v>
      </c>
      <c r="F112" s="210">
        <v>0</v>
      </c>
      <c r="G112" s="199">
        <v>0</v>
      </c>
      <c r="H112" s="198">
        <v>0</v>
      </c>
      <c r="I112" s="199">
        <v>0</v>
      </c>
      <c r="J112" s="210">
        <v>0</v>
      </c>
      <c r="K112" s="211">
        <v>0</v>
      </c>
      <c r="L112" s="198">
        <v>0</v>
      </c>
      <c r="M112" s="199">
        <v>0</v>
      </c>
      <c r="N112" s="198">
        <v>0</v>
      </c>
      <c r="O112" s="202">
        <v>0</v>
      </c>
      <c r="P112" s="198">
        <v>0</v>
      </c>
      <c r="Q112" s="212">
        <v>0</v>
      </c>
    </row>
    <row r="113" spans="1:17" s="125" customFormat="1" ht="11.3" thickBot="1">
      <c r="A113" s="304"/>
      <c r="B113" s="204" t="s">
        <v>1444</v>
      </c>
      <c r="C113" s="205">
        <v>22</v>
      </c>
      <c r="D113" s="205">
        <v>19</v>
      </c>
      <c r="E113" s="206">
        <v>41</v>
      </c>
      <c r="F113" s="207">
        <v>15</v>
      </c>
      <c r="G113" s="208">
        <v>0.68181818181818199</v>
      </c>
      <c r="H113" s="207">
        <v>14</v>
      </c>
      <c r="I113" s="208">
        <v>0.73684210526315796</v>
      </c>
      <c r="J113" s="207">
        <v>29</v>
      </c>
      <c r="K113" s="209">
        <v>0.707317073170732</v>
      </c>
      <c r="L113" s="207">
        <v>7</v>
      </c>
      <c r="M113" s="208">
        <v>0.31818181818181801</v>
      </c>
      <c r="N113" s="207">
        <v>5</v>
      </c>
      <c r="O113" s="208">
        <v>0.26315789473684198</v>
      </c>
      <c r="P113" s="207">
        <v>12</v>
      </c>
      <c r="Q113" s="209">
        <v>0.292682926829268</v>
      </c>
    </row>
    <row r="114" spans="1:17" s="125" customFormat="1" ht="13.7" customHeight="1" thickBot="1">
      <c r="A114" s="304" t="s">
        <v>1448</v>
      </c>
      <c r="B114" s="130" t="s">
        <v>1441</v>
      </c>
      <c r="C114" s="189">
        <v>21</v>
      </c>
      <c r="D114" s="189">
        <v>16</v>
      </c>
      <c r="E114" s="190">
        <v>37</v>
      </c>
      <c r="F114" s="131">
        <v>14</v>
      </c>
      <c r="G114" s="133">
        <v>0.66666666666666696</v>
      </c>
      <c r="H114" s="131">
        <v>15</v>
      </c>
      <c r="I114" s="133">
        <v>0.9375</v>
      </c>
      <c r="J114" s="131">
        <v>29</v>
      </c>
      <c r="K114" s="132">
        <v>0.78378378378378399</v>
      </c>
      <c r="L114" s="131">
        <v>7</v>
      </c>
      <c r="M114" s="133">
        <v>0.33333333333333298</v>
      </c>
      <c r="N114" s="131">
        <v>1</v>
      </c>
      <c r="O114" s="133">
        <v>6.25E-2</v>
      </c>
      <c r="P114" s="131">
        <v>8</v>
      </c>
      <c r="Q114" s="132">
        <v>0.21621621621621601</v>
      </c>
    </row>
    <row r="115" spans="1:17" s="125" customFormat="1" ht="10.75" thickBot="1">
      <c r="A115" s="304"/>
      <c r="B115" s="130" t="s">
        <v>1442</v>
      </c>
      <c r="C115" s="191">
        <v>0</v>
      </c>
      <c r="D115" s="191">
        <v>0</v>
      </c>
      <c r="E115" s="192">
        <v>0</v>
      </c>
      <c r="F115" s="192">
        <v>0</v>
      </c>
      <c r="G115" s="193">
        <v>0</v>
      </c>
      <c r="H115" s="192">
        <v>0</v>
      </c>
      <c r="I115" s="193">
        <v>0</v>
      </c>
      <c r="J115" s="192">
        <v>0</v>
      </c>
      <c r="K115" s="194">
        <v>0</v>
      </c>
      <c r="L115" s="192">
        <v>0</v>
      </c>
      <c r="M115" s="193">
        <v>0</v>
      </c>
      <c r="N115" s="192">
        <v>0</v>
      </c>
      <c r="O115" s="193">
        <v>0</v>
      </c>
      <c r="P115" s="192">
        <v>0</v>
      </c>
      <c r="Q115" s="194">
        <v>0</v>
      </c>
    </row>
    <row r="116" spans="1:17" s="125" customFormat="1" ht="10.75" thickBot="1">
      <c r="A116" s="304"/>
      <c r="B116" s="195" t="s">
        <v>1443</v>
      </c>
      <c r="C116" s="191">
        <v>0</v>
      </c>
      <c r="D116" s="191">
        <v>0</v>
      </c>
      <c r="E116" s="192">
        <v>0</v>
      </c>
      <c r="F116" s="210">
        <v>0</v>
      </c>
      <c r="G116" s="199">
        <v>0</v>
      </c>
      <c r="H116" s="198">
        <v>0</v>
      </c>
      <c r="I116" s="199">
        <v>0</v>
      </c>
      <c r="J116" s="210">
        <v>0</v>
      </c>
      <c r="K116" s="211">
        <v>0</v>
      </c>
      <c r="L116" s="198">
        <v>0</v>
      </c>
      <c r="M116" s="199">
        <v>0</v>
      </c>
      <c r="N116" s="198">
        <v>0</v>
      </c>
      <c r="O116" s="202">
        <v>0</v>
      </c>
      <c r="P116" s="198">
        <v>0</v>
      </c>
      <c r="Q116" s="212">
        <v>0</v>
      </c>
    </row>
    <row r="117" spans="1:17" s="125" customFormat="1" ht="11.3" thickBot="1">
      <c r="A117" s="304"/>
      <c r="B117" s="204" t="s">
        <v>1444</v>
      </c>
      <c r="C117" s="205">
        <v>21</v>
      </c>
      <c r="D117" s="205">
        <v>16</v>
      </c>
      <c r="E117" s="206">
        <v>37</v>
      </c>
      <c r="F117" s="207">
        <v>14</v>
      </c>
      <c r="G117" s="208">
        <v>0.66666666666666696</v>
      </c>
      <c r="H117" s="207">
        <v>15</v>
      </c>
      <c r="I117" s="208">
        <v>0.9375</v>
      </c>
      <c r="J117" s="207">
        <v>29</v>
      </c>
      <c r="K117" s="209">
        <v>0.78378378378378399</v>
      </c>
      <c r="L117" s="207">
        <v>7</v>
      </c>
      <c r="M117" s="208">
        <v>0.33333333333333298</v>
      </c>
      <c r="N117" s="207">
        <v>1</v>
      </c>
      <c r="O117" s="208">
        <v>6.25E-2</v>
      </c>
      <c r="P117" s="207">
        <v>8</v>
      </c>
      <c r="Q117" s="209">
        <v>0.21621621621621601</v>
      </c>
    </row>
    <row r="118" spans="1:17" s="125" customFormat="1" ht="13.7" customHeight="1" thickBot="1">
      <c r="A118" s="304" t="s">
        <v>1449</v>
      </c>
      <c r="B118" s="130" t="s">
        <v>1441</v>
      </c>
      <c r="C118" s="189">
        <v>18</v>
      </c>
      <c r="D118" s="189">
        <v>81</v>
      </c>
      <c r="E118" s="190">
        <v>99</v>
      </c>
      <c r="F118" s="131">
        <v>12</v>
      </c>
      <c r="G118" s="133">
        <v>0.66666666666666696</v>
      </c>
      <c r="H118" s="131">
        <v>55</v>
      </c>
      <c r="I118" s="133">
        <v>0.67901234567901203</v>
      </c>
      <c r="J118" s="131">
        <v>67</v>
      </c>
      <c r="K118" s="132">
        <v>0.67676767676767702</v>
      </c>
      <c r="L118" s="131">
        <v>5</v>
      </c>
      <c r="M118" s="133">
        <v>0.27777777777777801</v>
      </c>
      <c r="N118" s="131">
        <v>25</v>
      </c>
      <c r="O118" s="133">
        <v>0.30864197530864201</v>
      </c>
      <c r="P118" s="131">
        <v>30</v>
      </c>
      <c r="Q118" s="132">
        <v>0.30303030303030298</v>
      </c>
    </row>
    <row r="119" spans="1:17" s="125" customFormat="1" ht="10.75" thickBot="1">
      <c r="A119" s="304"/>
      <c r="B119" s="130" t="s">
        <v>1442</v>
      </c>
      <c r="C119" s="191">
        <v>0</v>
      </c>
      <c r="D119" s="191">
        <v>0</v>
      </c>
      <c r="E119" s="192">
        <v>0</v>
      </c>
      <c r="F119" s="192">
        <v>0</v>
      </c>
      <c r="G119" s="193">
        <v>0</v>
      </c>
      <c r="H119" s="192">
        <v>0</v>
      </c>
      <c r="I119" s="193">
        <v>0</v>
      </c>
      <c r="J119" s="192">
        <v>0</v>
      </c>
      <c r="K119" s="194">
        <v>0</v>
      </c>
      <c r="L119" s="192">
        <v>0</v>
      </c>
      <c r="M119" s="193">
        <v>0</v>
      </c>
      <c r="N119" s="192">
        <v>0</v>
      </c>
      <c r="O119" s="193">
        <v>0</v>
      </c>
      <c r="P119" s="192">
        <v>0</v>
      </c>
      <c r="Q119" s="194">
        <v>0</v>
      </c>
    </row>
    <row r="120" spans="1:17" s="125" customFormat="1" ht="10.75" thickBot="1">
      <c r="A120" s="304"/>
      <c r="B120" s="195" t="s">
        <v>1443</v>
      </c>
      <c r="C120" s="191">
        <v>0</v>
      </c>
      <c r="D120" s="191">
        <v>0</v>
      </c>
      <c r="E120" s="192">
        <v>0</v>
      </c>
      <c r="F120" s="210">
        <v>0</v>
      </c>
      <c r="G120" s="199">
        <v>0</v>
      </c>
      <c r="H120" s="198">
        <v>0</v>
      </c>
      <c r="I120" s="199">
        <v>0</v>
      </c>
      <c r="J120" s="210">
        <v>0</v>
      </c>
      <c r="K120" s="211">
        <v>0</v>
      </c>
      <c r="L120" s="198">
        <v>0</v>
      </c>
      <c r="M120" s="199">
        <v>0</v>
      </c>
      <c r="N120" s="198">
        <v>0</v>
      </c>
      <c r="O120" s="202">
        <v>0</v>
      </c>
      <c r="P120" s="198">
        <v>0</v>
      </c>
      <c r="Q120" s="212">
        <v>0</v>
      </c>
    </row>
    <row r="121" spans="1:17" s="125" customFormat="1" ht="11.3" thickBot="1">
      <c r="A121" s="304"/>
      <c r="B121" s="204" t="s">
        <v>1444</v>
      </c>
      <c r="C121" s="205">
        <v>18</v>
      </c>
      <c r="D121" s="205">
        <v>81</v>
      </c>
      <c r="E121" s="206">
        <v>99</v>
      </c>
      <c r="F121" s="207">
        <v>12</v>
      </c>
      <c r="G121" s="208">
        <v>0.66666666666666696</v>
      </c>
      <c r="H121" s="207">
        <v>55</v>
      </c>
      <c r="I121" s="208">
        <v>0.67901234567901203</v>
      </c>
      <c r="J121" s="207">
        <v>67</v>
      </c>
      <c r="K121" s="209">
        <v>0.67676767676767702</v>
      </c>
      <c r="L121" s="207">
        <v>5</v>
      </c>
      <c r="M121" s="208">
        <v>0.27777777777777801</v>
      </c>
      <c r="N121" s="207">
        <v>25</v>
      </c>
      <c r="O121" s="208">
        <v>0.30864197530864201</v>
      </c>
      <c r="P121" s="207">
        <v>30</v>
      </c>
      <c r="Q121" s="209">
        <v>0.30303030303030298</v>
      </c>
    </row>
    <row r="122" spans="1:17" s="125" customFormat="1" ht="13.7" customHeight="1" thickBot="1">
      <c r="A122" s="304" t="s">
        <v>1450</v>
      </c>
      <c r="B122" s="130" t="s">
        <v>1441</v>
      </c>
      <c r="C122" s="189">
        <v>1769</v>
      </c>
      <c r="D122" s="189">
        <v>1115</v>
      </c>
      <c r="E122" s="190">
        <v>2884</v>
      </c>
      <c r="F122" s="131">
        <v>988</v>
      </c>
      <c r="G122" s="133">
        <v>0.558507631430187</v>
      </c>
      <c r="H122" s="131">
        <v>605</v>
      </c>
      <c r="I122" s="133">
        <v>0.542600896860987</v>
      </c>
      <c r="J122" s="131">
        <v>1593</v>
      </c>
      <c r="K122" s="132">
        <v>0.55235783633841895</v>
      </c>
      <c r="L122" s="131">
        <v>482</v>
      </c>
      <c r="M122" s="133">
        <v>0.27247032221594097</v>
      </c>
      <c r="N122" s="131">
        <v>290</v>
      </c>
      <c r="O122" s="133">
        <v>0.26008968609865502</v>
      </c>
      <c r="P122" s="131">
        <v>772</v>
      </c>
      <c r="Q122" s="132">
        <v>0.26768377253814102</v>
      </c>
    </row>
    <row r="123" spans="1:17" s="125" customFormat="1" ht="10.75" thickBot="1">
      <c r="A123" s="304"/>
      <c r="B123" s="130" t="s">
        <v>1442</v>
      </c>
      <c r="C123" s="191">
        <v>0</v>
      </c>
      <c r="D123" s="191">
        <v>0</v>
      </c>
      <c r="E123" s="192">
        <v>0</v>
      </c>
      <c r="F123" s="192">
        <v>0</v>
      </c>
      <c r="G123" s="193">
        <v>0</v>
      </c>
      <c r="H123" s="192">
        <v>0</v>
      </c>
      <c r="I123" s="193">
        <v>0</v>
      </c>
      <c r="J123" s="192">
        <v>0</v>
      </c>
      <c r="K123" s="194">
        <v>0</v>
      </c>
      <c r="L123" s="192">
        <v>0</v>
      </c>
      <c r="M123" s="193">
        <v>0</v>
      </c>
      <c r="N123" s="192">
        <v>0</v>
      </c>
      <c r="O123" s="193">
        <v>0</v>
      </c>
      <c r="P123" s="192">
        <v>0</v>
      </c>
      <c r="Q123" s="194">
        <v>0</v>
      </c>
    </row>
    <row r="124" spans="1:17" s="125" customFormat="1" ht="10.75" thickBot="1">
      <c r="A124" s="304"/>
      <c r="B124" s="195" t="s">
        <v>1443</v>
      </c>
      <c r="C124" s="191">
        <v>0</v>
      </c>
      <c r="D124" s="191">
        <v>0</v>
      </c>
      <c r="E124" s="192">
        <v>0</v>
      </c>
      <c r="F124" s="210">
        <v>0</v>
      </c>
      <c r="G124" s="199">
        <v>0</v>
      </c>
      <c r="H124" s="198">
        <v>0</v>
      </c>
      <c r="I124" s="199">
        <v>0</v>
      </c>
      <c r="J124" s="210">
        <v>0</v>
      </c>
      <c r="K124" s="211">
        <v>0</v>
      </c>
      <c r="L124" s="198">
        <v>0</v>
      </c>
      <c r="M124" s="199">
        <v>0</v>
      </c>
      <c r="N124" s="198">
        <v>0</v>
      </c>
      <c r="O124" s="202">
        <v>0</v>
      </c>
      <c r="P124" s="198">
        <v>0</v>
      </c>
      <c r="Q124" s="212">
        <v>0</v>
      </c>
    </row>
    <row r="125" spans="1:17" s="125" customFormat="1" ht="11.3" thickBot="1">
      <c r="A125" s="304"/>
      <c r="B125" s="204" t="s">
        <v>1444</v>
      </c>
      <c r="C125" s="205">
        <v>1769</v>
      </c>
      <c r="D125" s="205">
        <v>1115</v>
      </c>
      <c r="E125" s="206">
        <v>2884</v>
      </c>
      <c r="F125" s="207">
        <v>988</v>
      </c>
      <c r="G125" s="208">
        <v>0.558507631430187</v>
      </c>
      <c r="H125" s="207">
        <v>605</v>
      </c>
      <c r="I125" s="208">
        <v>0.542600896860987</v>
      </c>
      <c r="J125" s="207">
        <v>1593</v>
      </c>
      <c r="K125" s="209">
        <v>0.55235783633841895</v>
      </c>
      <c r="L125" s="207">
        <v>482</v>
      </c>
      <c r="M125" s="208">
        <v>0.27247032221594097</v>
      </c>
      <c r="N125" s="207">
        <v>290</v>
      </c>
      <c r="O125" s="208">
        <v>0.26008968609865502</v>
      </c>
      <c r="P125" s="207">
        <v>772</v>
      </c>
      <c r="Q125" s="209">
        <v>0.26768377253814102</v>
      </c>
    </row>
    <row r="126" spans="1:17" s="125" customFormat="1" ht="13.7" customHeight="1" thickBot="1">
      <c r="A126" s="304" t="s">
        <v>1391</v>
      </c>
      <c r="B126" s="130" t="s">
        <v>1441</v>
      </c>
      <c r="C126" s="189">
        <v>1407</v>
      </c>
      <c r="D126" s="189">
        <v>403</v>
      </c>
      <c r="E126" s="190">
        <v>1810</v>
      </c>
      <c r="F126" s="131">
        <v>622</v>
      </c>
      <c r="G126" s="133">
        <v>0.44207533759772599</v>
      </c>
      <c r="H126" s="131">
        <v>156</v>
      </c>
      <c r="I126" s="133">
        <v>0.38709677419354799</v>
      </c>
      <c r="J126" s="131">
        <v>778</v>
      </c>
      <c r="K126" s="132">
        <v>0.42983425414364601</v>
      </c>
      <c r="L126" s="131">
        <v>559</v>
      </c>
      <c r="M126" s="133">
        <v>0.39729921819474101</v>
      </c>
      <c r="N126" s="131">
        <v>174</v>
      </c>
      <c r="O126" s="133">
        <v>0.43176178660049602</v>
      </c>
      <c r="P126" s="131">
        <v>733</v>
      </c>
      <c r="Q126" s="132">
        <v>0.40497237569060801</v>
      </c>
    </row>
    <row r="127" spans="1:17" s="125" customFormat="1" ht="10.75" thickBot="1">
      <c r="A127" s="304"/>
      <c r="B127" s="130" t="s">
        <v>1442</v>
      </c>
      <c r="C127" s="191">
        <v>0</v>
      </c>
      <c r="D127" s="191">
        <v>0</v>
      </c>
      <c r="E127" s="192">
        <v>0</v>
      </c>
      <c r="F127" s="192">
        <v>0</v>
      </c>
      <c r="G127" s="193">
        <v>0</v>
      </c>
      <c r="H127" s="192">
        <v>0</v>
      </c>
      <c r="I127" s="193">
        <v>0</v>
      </c>
      <c r="J127" s="192">
        <v>0</v>
      </c>
      <c r="K127" s="194">
        <v>0</v>
      </c>
      <c r="L127" s="192">
        <v>0</v>
      </c>
      <c r="M127" s="193">
        <v>0</v>
      </c>
      <c r="N127" s="192">
        <v>0</v>
      </c>
      <c r="O127" s="193">
        <v>0</v>
      </c>
      <c r="P127" s="192">
        <v>0</v>
      </c>
      <c r="Q127" s="194">
        <v>0</v>
      </c>
    </row>
    <row r="128" spans="1:17" s="125" customFormat="1" ht="10.75" thickBot="1">
      <c r="A128" s="304"/>
      <c r="B128" s="195" t="s">
        <v>1443</v>
      </c>
      <c r="C128" s="189">
        <v>1</v>
      </c>
      <c r="D128" s="191">
        <v>0</v>
      </c>
      <c r="E128" s="131">
        <v>1</v>
      </c>
      <c r="F128" s="210">
        <v>0</v>
      </c>
      <c r="G128" s="199">
        <v>0</v>
      </c>
      <c r="H128" s="198">
        <v>0</v>
      </c>
      <c r="I128" s="199">
        <v>0</v>
      </c>
      <c r="J128" s="210">
        <v>0</v>
      </c>
      <c r="K128" s="211">
        <v>0</v>
      </c>
      <c r="L128" s="201">
        <v>1</v>
      </c>
      <c r="M128" s="197">
        <v>1</v>
      </c>
      <c r="N128" s="198">
        <v>0</v>
      </c>
      <c r="O128" s="202">
        <v>0</v>
      </c>
      <c r="P128" s="201">
        <v>1</v>
      </c>
      <c r="Q128" s="203">
        <v>1</v>
      </c>
    </row>
    <row r="129" spans="1:17" s="125" customFormat="1" ht="11.3" thickBot="1">
      <c r="A129" s="304"/>
      <c r="B129" s="204" t="s">
        <v>1444</v>
      </c>
      <c r="C129" s="205">
        <v>1408</v>
      </c>
      <c r="D129" s="205">
        <v>403</v>
      </c>
      <c r="E129" s="206">
        <v>1811</v>
      </c>
      <c r="F129" s="207">
        <v>622</v>
      </c>
      <c r="G129" s="208">
        <v>0.44176136363636398</v>
      </c>
      <c r="H129" s="207">
        <v>156</v>
      </c>
      <c r="I129" s="208">
        <v>0.38709677419354799</v>
      </c>
      <c r="J129" s="207">
        <v>778</v>
      </c>
      <c r="K129" s="209">
        <v>0.42959690778575399</v>
      </c>
      <c r="L129" s="207">
        <v>560</v>
      </c>
      <c r="M129" s="208">
        <v>0.39772727272727298</v>
      </c>
      <c r="N129" s="207">
        <v>174</v>
      </c>
      <c r="O129" s="208">
        <v>0.43176178660049602</v>
      </c>
      <c r="P129" s="207">
        <v>734</v>
      </c>
      <c r="Q129" s="209">
        <v>0.40530093870789602</v>
      </c>
    </row>
    <row r="130" spans="1:17" s="125" customFormat="1" ht="13.7" customHeight="1" thickBot="1">
      <c r="A130" s="304" t="s">
        <v>1451</v>
      </c>
      <c r="B130" s="130" t="s">
        <v>1441</v>
      </c>
      <c r="C130" s="189">
        <v>6</v>
      </c>
      <c r="D130" s="191">
        <v>0</v>
      </c>
      <c r="E130" s="190">
        <v>6</v>
      </c>
      <c r="F130" s="131">
        <v>2</v>
      </c>
      <c r="G130" s="133">
        <v>0.33333333333333298</v>
      </c>
      <c r="H130" s="192">
        <v>0</v>
      </c>
      <c r="I130" s="193">
        <v>0</v>
      </c>
      <c r="J130" s="131">
        <v>2</v>
      </c>
      <c r="K130" s="132">
        <v>0.33333333333333298</v>
      </c>
      <c r="L130" s="131">
        <v>4</v>
      </c>
      <c r="M130" s="133">
        <v>0.66666666666666696</v>
      </c>
      <c r="N130" s="192">
        <v>0</v>
      </c>
      <c r="O130" s="193">
        <v>0</v>
      </c>
      <c r="P130" s="131">
        <v>4</v>
      </c>
      <c r="Q130" s="132">
        <v>0.66666666666666696</v>
      </c>
    </row>
    <row r="131" spans="1:17" s="125" customFormat="1" ht="10.75" thickBot="1">
      <c r="A131" s="304"/>
      <c r="B131" s="130" t="s">
        <v>1442</v>
      </c>
      <c r="C131" s="191">
        <v>0</v>
      </c>
      <c r="D131" s="191">
        <v>0</v>
      </c>
      <c r="E131" s="192">
        <v>0</v>
      </c>
      <c r="F131" s="192">
        <v>0</v>
      </c>
      <c r="G131" s="193">
        <v>0</v>
      </c>
      <c r="H131" s="192">
        <v>0</v>
      </c>
      <c r="I131" s="193">
        <v>0</v>
      </c>
      <c r="J131" s="192">
        <v>0</v>
      </c>
      <c r="K131" s="194">
        <v>0</v>
      </c>
      <c r="L131" s="192">
        <v>0</v>
      </c>
      <c r="M131" s="193">
        <v>0</v>
      </c>
      <c r="N131" s="192">
        <v>0</v>
      </c>
      <c r="O131" s="193">
        <v>0</v>
      </c>
      <c r="P131" s="192">
        <v>0</v>
      </c>
      <c r="Q131" s="194">
        <v>0</v>
      </c>
    </row>
    <row r="132" spans="1:17" s="125" customFormat="1" ht="10.75" thickBot="1">
      <c r="A132" s="304"/>
      <c r="B132" s="195" t="s">
        <v>1443</v>
      </c>
      <c r="C132" s="191">
        <v>0</v>
      </c>
      <c r="D132" s="191">
        <v>0</v>
      </c>
      <c r="E132" s="192">
        <v>0</v>
      </c>
      <c r="F132" s="210">
        <v>0</v>
      </c>
      <c r="G132" s="199">
        <v>0</v>
      </c>
      <c r="H132" s="198">
        <v>0</v>
      </c>
      <c r="I132" s="199">
        <v>0</v>
      </c>
      <c r="J132" s="210">
        <v>0</v>
      </c>
      <c r="K132" s="211">
        <v>0</v>
      </c>
      <c r="L132" s="198">
        <v>0</v>
      </c>
      <c r="M132" s="199">
        <v>0</v>
      </c>
      <c r="N132" s="198">
        <v>0</v>
      </c>
      <c r="O132" s="202">
        <v>0</v>
      </c>
      <c r="P132" s="198">
        <v>0</v>
      </c>
      <c r="Q132" s="212">
        <v>0</v>
      </c>
    </row>
    <row r="133" spans="1:17" s="125" customFormat="1" ht="11.3" thickBot="1">
      <c r="A133" s="304"/>
      <c r="B133" s="204" t="s">
        <v>1444</v>
      </c>
      <c r="C133" s="205">
        <v>6</v>
      </c>
      <c r="D133" s="215">
        <v>0</v>
      </c>
      <c r="E133" s="206">
        <v>6</v>
      </c>
      <c r="F133" s="207">
        <v>2</v>
      </c>
      <c r="G133" s="208">
        <v>0.33333333333333298</v>
      </c>
      <c r="H133" s="213">
        <v>0</v>
      </c>
      <c r="I133" s="214">
        <v>0</v>
      </c>
      <c r="J133" s="207">
        <v>2</v>
      </c>
      <c r="K133" s="209">
        <v>0.33333333333333298</v>
      </c>
      <c r="L133" s="207">
        <v>4</v>
      </c>
      <c r="M133" s="208">
        <v>0.66666666666666696</v>
      </c>
      <c r="N133" s="213">
        <v>0</v>
      </c>
      <c r="O133" s="214">
        <v>0</v>
      </c>
      <c r="P133" s="207">
        <v>4</v>
      </c>
      <c r="Q133" s="209">
        <v>0.66666666666666696</v>
      </c>
    </row>
    <row r="134" spans="1:17" s="125" customFormat="1" ht="13.7" customHeight="1" thickBot="1">
      <c r="A134" s="304" t="s">
        <v>1452</v>
      </c>
      <c r="B134" s="130" t="s">
        <v>1441</v>
      </c>
      <c r="C134" s="189">
        <v>6</v>
      </c>
      <c r="D134" s="189">
        <v>2</v>
      </c>
      <c r="E134" s="190">
        <v>8</v>
      </c>
      <c r="F134" s="131">
        <v>1</v>
      </c>
      <c r="G134" s="133">
        <v>0.16666666666666699</v>
      </c>
      <c r="H134" s="131">
        <v>1</v>
      </c>
      <c r="I134" s="133">
        <v>0.5</v>
      </c>
      <c r="J134" s="131">
        <v>2</v>
      </c>
      <c r="K134" s="132">
        <v>0.25</v>
      </c>
      <c r="L134" s="131">
        <v>5</v>
      </c>
      <c r="M134" s="133">
        <v>0.83333333333333304</v>
      </c>
      <c r="N134" s="131">
        <v>1</v>
      </c>
      <c r="O134" s="133">
        <v>0.5</v>
      </c>
      <c r="P134" s="131">
        <v>6</v>
      </c>
      <c r="Q134" s="132">
        <v>0.75</v>
      </c>
    </row>
    <row r="135" spans="1:17" s="125" customFormat="1" ht="10.75" thickBot="1">
      <c r="A135" s="304"/>
      <c r="B135" s="130" t="s">
        <v>1442</v>
      </c>
      <c r="C135" s="191">
        <v>0</v>
      </c>
      <c r="D135" s="191">
        <v>0</v>
      </c>
      <c r="E135" s="192">
        <v>0</v>
      </c>
      <c r="F135" s="192">
        <v>0</v>
      </c>
      <c r="G135" s="193">
        <v>0</v>
      </c>
      <c r="H135" s="192">
        <v>0</v>
      </c>
      <c r="I135" s="193">
        <v>0</v>
      </c>
      <c r="J135" s="192">
        <v>0</v>
      </c>
      <c r="K135" s="194">
        <v>0</v>
      </c>
      <c r="L135" s="192">
        <v>0</v>
      </c>
      <c r="M135" s="193">
        <v>0</v>
      </c>
      <c r="N135" s="192">
        <v>0</v>
      </c>
      <c r="O135" s="193">
        <v>0</v>
      </c>
      <c r="P135" s="192">
        <v>0</v>
      </c>
      <c r="Q135" s="194">
        <v>0</v>
      </c>
    </row>
    <row r="136" spans="1:17" s="125" customFormat="1" ht="10.75" thickBot="1">
      <c r="A136" s="304"/>
      <c r="B136" s="195" t="s">
        <v>1443</v>
      </c>
      <c r="C136" s="191">
        <v>0</v>
      </c>
      <c r="D136" s="191">
        <v>0</v>
      </c>
      <c r="E136" s="192">
        <v>0</v>
      </c>
      <c r="F136" s="210">
        <v>0</v>
      </c>
      <c r="G136" s="199">
        <v>0</v>
      </c>
      <c r="H136" s="198">
        <v>0</v>
      </c>
      <c r="I136" s="199">
        <v>0</v>
      </c>
      <c r="J136" s="210">
        <v>0</v>
      </c>
      <c r="K136" s="211">
        <v>0</v>
      </c>
      <c r="L136" s="198">
        <v>0</v>
      </c>
      <c r="M136" s="199">
        <v>0</v>
      </c>
      <c r="N136" s="198">
        <v>0</v>
      </c>
      <c r="O136" s="202">
        <v>0</v>
      </c>
      <c r="P136" s="198">
        <v>0</v>
      </c>
      <c r="Q136" s="212">
        <v>0</v>
      </c>
    </row>
    <row r="137" spans="1:17" s="125" customFormat="1" ht="11.3" thickBot="1">
      <c r="A137" s="304"/>
      <c r="B137" s="204" t="s">
        <v>1444</v>
      </c>
      <c r="C137" s="205">
        <v>6</v>
      </c>
      <c r="D137" s="205">
        <v>2</v>
      </c>
      <c r="E137" s="206">
        <v>8</v>
      </c>
      <c r="F137" s="207">
        <v>1</v>
      </c>
      <c r="G137" s="208">
        <v>0.16666666666666699</v>
      </c>
      <c r="H137" s="207">
        <v>1</v>
      </c>
      <c r="I137" s="208">
        <v>0.5</v>
      </c>
      <c r="J137" s="207">
        <v>2</v>
      </c>
      <c r="K137" s="209">
        <v>0.25</v>
      </c>
      <c r="L137" s="207">
        <v>5</v>
      </c>
      <c r="M137" s="208">
        <v>0.83333333333333304</v>
      </c>
      <c r="N137" s="207">
        <v>1</v>
      </c>
      <c r="O137" s="208">
        <v>0.5</v>
      </c>
      <c r="P137" s="207">
        <v>6</v>
      </c>
      <c r="Q137" s="209">
        <v>0.75</v>
      </c>
    </row>
    <row r="138" spans="1:17" s="125" customFormat="1" ht="13.7" customHeight="1" thickBot="1">
      <c r="A138" s="304" t="s">
        <v>1390</v>
      </c>
      <c r="B138" s="130" t="s">
        <v>1441</v>
      </c>
      <c r="C138" s="189">
        <v>1094</v>
      </c>
      <c r="D138" s="189">
        <v>480</v>
      </c>
      <c r="E138" s="190">
        <v>1574</v>
      </c>
      <c r="F138" s="131">
        <v>588</v>
      </c>
      <c r="G138" s="133">
        <v>0.537477148080439</v>
      </c>
      <c r="H138" s="131">
        <v>179</v>
      </c>
      <c r="I138" s="133">
        <v>0.37291666666666701</v>
      </c>
      <c r="J138" s="131">
        <v>767</v>
      </c>
      <c r="K138" s="132">
        <v>0.48729351969504497</v>
      </c>
      <c r="L138" s="131">
        <v>295</v>
      </c>
      <c r="M138" s="133">
        <v>0.26965265082266898</v>
      </c>
      <c r="N138" s="131">
        <v>201</v>
      </c>
      <c r="O138" s="133">
        <v>0.41875000000000001</v>
      </c>
      <c r="P138" s="131">
        <v>496</v>
      </c>
      <c r="Q138" s="132">
        <v>0.315120711562897</v>
      </c>
    </row>
    <row r="139" spans="1:17" s="125" customFormat="1" ht="10.75" thickBot="1">
      <c r="A139" s="304"/>
      <c r="B139" s="130" t="s">
        <v>1442</v>
      </c>
      <c r="C139" s="191">
        <v>0</v>
      </c>
      <c r="D139" s="191">
        <v>0</v>
      </c>
      <c r="E139" s="192">
        <v>0</v>
      </c>
      <c r="F139" s="192">
        <v>0</v>
      </c>
      <c r="G139" s="193">
        <v>0</v>
      </c>
      <c r="H139" s="192">
        <v>0</v>
      </c>
      <c r="I139" s="193">
        <v>0</v>
      </c>
      <c r="J139" s="192">
        <v>0</v>
      </c>
      <c r="K139" s="194">
        <v>0</v>
      </c>
      <c r="L139" s="192">
        <v>0</v>
      </c>
      <c r="M139" s="193">
        <v>0</v>
      </c>
      <c r="N139" s="192">
        <v>0</v>
      </c>
      <c r="O139" s="193">
        <v>0</v>
      </c>
      <c r="P139" s="192">
        <v>0</v>
      </c>
      <c r="Q139" s="194">
        <v>0</v>
      </c>
    </row>
    <row r="140" spans="1:17" s="125" customFormat="1" ht="10.75" thickBot="1">
      <c r="A140" s="304"/>
      <c r="B140" s="195" t="s">
        <v>1443</v>
      </c>
      <c r="C140" s="191">
        <v>0</v>
      </c>
      <c r="D140" s="191">
        <v>0</v>
      </c>
      <c r="E140" s="192">
        <v>0</v>
      </c>
      <c r="F140" s="210">
        <v>0</v>
      </c>
      <c r="G140" s="199">
        <v>0</v>
      </c>
      <c r="H140" s="198">
        <v>0</v>
      </c>
      <c r="I140" s="199">
        <v>0</v>
      </c>
      <c r="J140" s="210">
        <v>0</v>
      </c>
      <c r="K140" s="211">
        <v>0</v>
      </c>
      <c r="L140" s="198">
        <v>0</v>
      </c>
      <c r="M140" s="199">
        <v>0</v>
      </c>
      <c r="N140" s="198">
        <v>0</v>
      </c>
      <c r="O140" s="202">
        <v>0</v>
      </c>
      <c r="P140" s="198">
        <v>0</v>
      </c>
      <c r="Q140" s="212">
        <v>0</v>
      </c>
    </row>
    <row r="141" spans="1:17" s="125" customFormat="1" ht="11.3" thickBot="1">
      <c r="A141" s="304"/>
      <c r="B141" s="204" t="s">
        <v>1444</v>
      </c>
      <c r="C141" s="205">
        <v>1094</v>
      </c>
      <c r="D141" s="205">
        <v>480</v>
      </c>
      <c r="E141" s="206">
        <v>1574</v>
      </c>
      <c r="F141" s="207">
        <v>588</v>
      </c>
      <c r="G141" s="208">
        <v>0.537477148080439</v>
      </c>
      <c r="H141" s="207">
        <v>179</v>
      </c>
      <c r="I141" s="208">
        <v>0.37291666666666701</v>
      </c>
      <c r="J141" s="207">
        <v>767</v>
      </c>
      <c r="K141" s="209">
        <v>0.48729351969504497</v>
      </c>
      <c r="L141" s="207">
        <v>295</v>
      </c>
      <c r="M141" s="208">
        <v>0.26965265082266898</v>
      </c>
      <c r="N141" s="207">
        <v>201</v>
      </c>
      <c r="O141" s="208">
        <v>0.41875000000000001</v>
      </c>
      <c r="P141" s="207">
        <v>496</v>
      </c>
      <c r="Q141" s="209">
        <v>0.315120711562897</v>
      </c>
    </row>
    <row r="142" spans="1:17" s="125" customFormat="1" ht="13.7" customHeight="1" thickBot="1">
      <c r="A142" s="304" t="s">
        <v>1392</v>
      </c>
      <c r="B142" s="130" t="s">
        <v>1441</v>
      </c>
      <c r="C142" s="189">
        <v>613</v>
      </c>
      <c r="D142" s="189">
        <v>371</v>
      </c>
      <c r="E142" s="190">
        <v>984</v>
      </c>
      <c r="F142" s="131">
        <v>333</v>
      </c>
      <c r="G142" s="133">
        <v>0.54323001631321399</v>
      </c>
      <c r="H142" s="131">
        <v>195</v>
      </c>
      <c r="I142" s="133">
        <v>0.52560646900269503</v>
      </c>
      <c r="J142" s="131">
        <v>528</v>
      </c>
      <c r="K142" s="132">
        <v>0.53658536585365901</v>
      </c>
      <c r="L142" s="131">
        <v>203</v>
      </c>
      <c r="M142" s="133">
        <v>0.33115823817292001</v>
      </c>
      <c r="N142" s="131">
        <v>148</v>
      </c>
      <c r="O142" s="133">
        <v>0.39892183288409699</v>
      </c>
      <c r="P142" s="131">
        <v>351</v>
      </c>
      <c r="Q142" s="132">
        <v>0.35670731707317099</v>
      </c>
    </row>
    <row r="143" spans="1:17" s="125" customFormat="1" ht="10.75" thickBot="1">
      <c r="A143" s="304"/>
      <c r="B143" s="130" t="s">
        <v>1442</v>
      </c>
      <c r="C143" s="191">
        <v>0</v>
      </c>
      <c r="D143" s="191">
        <v>0</v>
      </c>
      <c r="E143" s="192">
        <v>0</v>
      </c>
      <c r="F143" s="192">
        <v>0</v>
      </c>
      <c r="G143" s="193">
        <v>0</v>
      </c>
      <c r="H143" s="192">
        <v>0</v>
      </c>
      <c r="I143" s="193">
        <v>0</v>
      </c>
      <c r="J143" s="192">
        <v>0</v>
      </c>
      <c r="K143" s="194">
        <v>0</v>
      </c>
      <c r="L143" s="192">
        <v>0</v>
      </c>
      <c r="M143" s="193">
        <v>0</v>
      </c>
      <c r="N143" s="192">
        <v>0</v>
      </c>
      <c r="O143" s="193">
        <v>0</v>
      </c>
      <c r="P143" s="192">
        <v>0</v>
      </c>
      <c r="Q143" s="194">
        <v>0</v>
      </c>
    </row>
    <row r="144" spans="1:17" s="125" customFormat="1" ht="10.75" thickBot="1">
      <c r="A144" s="304"/>
      <c r="B144" s="195" t="s">
        <v>1443</v>
      </c>
      <c r="C144" s="191">
        <v>0</v>
      </c>
      <c r="D144" s="191">
        <v>0</v>
      </c>
      <c r="E144" s="192">
        <v>0</v>
      </c>
      <c r="F144" s="210">
        <v>0</v>
      </c>
      <c r="G144" s="199">
        <v>0</v>
      </c>
      <c r="H144" s="198">
        <v>0</v>
      </c>
      <c r="I144" s="199">
        <v>0</v>
      </c>
      <c r="J144" s="210">
        <v>0</v>
      </c>
      <c r="K144" s="211">
        <v>0</v>
      </c>
      <c r="L144" s="198">
        <v>0</v>
      </c>
      <c r="M144" s="199">
        <v>0</v>
      </c>
      <c r="N144" s="198">
        <v>0</v>
      </c>
      <c r="O144" s="202">
        <v>0</v>
      </c>
      <c r="P144" s="198">
        <v>0</v>
      </c>
      <c r="Q144" s="212">
        <v>0</v>
      </c>
    </row>
    <row r="145" spans="1:17" s="125" customFormat="1" ht="11.3" thickBot="1">
      <c r="A145" s="304"/>
      <c r="B145" s="204" t="s">
        <v>1444</v>
      </c>
      <c r="C145" s="205">
        <v>613</v>
      </c>
      <c r="D145" s="205">
        <v>371</v>
      </c>
      <c r="E145" s="206">
        <v>984</v>
      </c>
      <c r="F145" s="207">
        <v>333</v>
      </c>
      <c r="G145" s="208">
        <v>0.54323001631321399</v>
      </c>
      <c r="H145" s="207">
        <v>195</v>
      </c>
      <c r="I145" s="208">
        <v>0.52560646900269503</v>
      </c>
      <c r="J145" s="207">
        <v>528</v>
      </c>
      <c r="K145" s="209">
        <v>0.53658536585365901</v>
      </c>
      <c r="L145" s="207">
        <v>203</v>
      </c>
      <c r="M145" s="208">
        <v>0.33115823817292001</v>
      </c>
      <c r="N145" s="207">
        <v>148</v>
      </c>
      <c r="O145" s="208">
        <v>0.39892183288409699</v>
      </c>
      <c r="P145" s="207">
        <v>351</v>
      </c>
      <c r="Q145" s="209">
        <v>0.35670731707317099</v>
      </c>
    </row>
    <row r="146" spans="1:17" s="125" customFormat="1" ht="13.7" customHeight="1" thickBot="1">
      <c r="A146" s="304" t="s">
        <v>1396</v>
      </c>
      <c r="B146" s="130" t="s">
        <v>1441</v>
      </c>
      <c r="C146" s="189">
        <v>133</v>
      </c>
      <c r="D146" s="189">
        <v>42</v>
      </c>
      <c r="E146" s="190">
        <v>175</v>
      </c>
      <c r="F146" s="131">
        <v>73</v>
      </c>
      <c r="G146" s="133">
        <v>0.54887218045112796</v>
      </c>
      <c r="H146" s="131">
        <v>18</v>
      </c>
      <c r="I146" s="133">
        <v>0.42857142857142899</v>
      </c>
      <c r="J146" s="131">
        <v>91</v>
      </c>
      <c r="K146" s="132">
        <v>0.52</v>
      </c>
      <c r="L146" s="131">
        <v>38</v>
      </c>
      <c r="M146" s="133">
        <v>0.28571428571428598</v>
      </c>
      <c r="N146" s="131">
        <v>13</v>
      </c>
      <c r="O146" s="133">
        <v>0.30952380952380998</v>
      </c>
      <c r="P146" s="131">
        <v>51</v>
      </c>
      <c r="Q146" s="132">
        <v>0.29142857142857098</v>
      </c>
    </row>
    <row r="147" spans="1:17" s="125" customFormat="1" ht="10.75" thickBot="1">
      <c r="A147" s="304"/>
      <c r="B147" s="130" t="s">
        <v>1442</v>
      </c>
      <c r="C147" s="191">
        <v>0</v>
      </c>
      <c r="D147" s="191">
        <v>0</v>
      </c>
      <c r="E147" s="192">
        <v>0</v>
      </c>
      <c r="F147" s="192">
        <v>0</v>
      </c>
      <c r="G147" s="193">
        <v>0</v>
      </c>
      <c r="H147" s="192">
        <v>0</v>
      </c>
      <c r="I147" s="193">
        <v>0</v>
      </c>
      <c r="J147" s="192">
        <v>0</v>
      </c>
      <c r="K147" s="194">
        <v>0</v>
      </c>
      <c r="L147" s="192">
        <v>0</v>
      </c>
      <c r="M147" s="193">
        <v>0</v>
      </c>
      <c r="N147" s="192">
        <v>0</v>
      </c>
      <c r="O147" s="193">
        <v>0</v>
      </c>
      <c r="P147" s="192">
        <v>0</v>
      </c>
      <c r="Q147" s="194">
        <v>0</v>
      </c>
    </row>
    <row r="148" spans="1:17" s="125" customFormat="1" ht="10.75" thickBot="1">
      <c r="A148" s="304"/>
      <c r="B148" s="195" t="s">
        <v>1443</v>
      </c>
      <c r="C148" s="191">
        <v>0</v>
      </c>
      <c r="D148" s="191">
        <v>0</v>
      </c>
      <c r="E148" s="192">
        <v>0</v>
      </c>
      <c r="F148" s="210">
        <v>0</v>
      </c>
      <c r="G148" s="199">
        <v>0</v>
      </c>
      <c r="H148" s="198">
        <v>0</v>
      </c>
      <c r="I148" s="199">
        <v>0</v>
      </c>
      <c r="J148" s="210">
        <v>0</v>
      </c>
      <c r="K148" s="211">
        <v>0</v>
      </c>
      <c r="L148" s="198">
        <v>0</v>
      </c>
      <c r="M148" s="199">
        <v>0</v>
      </c>
      <c r="N148" s="198">
        <v>0</v>
      </c>
      <c r="O148" s="202">
        <v>0</v>
      </c>
      <c r="P148" s="198">
        <v>0</v>
      </c>
      <c r="Q148" s="212">
        <v>0</v>
      </c>
    </row>
    <row r="149" spans="1:17" s="125" customFormat="1" ht="11.3" thickBot="1">
      <c r="A149" s="304"/>
      <c r="B149" s="204" t="s">
        <v>1444</v>
      </c>
      <c r="C149" s="205">
        <v>133</v>
      </c>
      <c r="D149" s="205">
        <v>42</v>
      </c>
      <c r="E149" s="206">
        <v>175</v>
      </c>
      <c r="F149" s="207">
        <v>73</v>
      </c>
      <c r="G149" s="208">
        <v>0.54887218045112796</v>
      </c>
      <c r="H149" s="207">
        <v>18</v>
      </c>
      <c r="I149" s="208">
        <v>0.42857142857142899</v>
      </c>
      <c r="J149" s="207">
        <v>91</v>
      </c>
      <c r="K149" s="209">
        <v>0.52</v>
      </c>
      <c r="L149" s="207">
        <v>38</v>
      </c>
      <c r="M149" s="208">
        <v>0.28571428571428598</v>
      </c>
      <c r="N149" s="207">
        <v>13</v>
      </c>
      <c r="O149" s="208">
        <v>0.30952380952380998</v>
      </c>
      <c r="P149" s="207">
        <v>51</v>
      </c>
      <c r="Q149" s="209">
        <v>0.29142857142857098</v>
      </c>
    </row>
    <row r="150" spans="1:17" s="125" customFormat="1" ht="13.7" customHeight="1" thickBot="1">
      <c r="A150" s="304" t="s">
        <v>1406</v>
      </c>
      <c r="B150" s="130" t="s">
        <v>1441</v>
      </c>
      <c r="C150" s="189">
        <v>3</v>
      </c>
      <c r="D150" s="189">
        <v>3</v>
      </c>
      <c r="E150" s="190">
        <v>6</v>
      </c>
      <c r="F150" s="131">
        <v>3</v>
      </c>
      <c r="G150" s="133">
        <v>1</v>
      </c>
      <c r="H150" s="131">
        <v>3</v>
      </c>
      <c r="I150" s="133">
        <v>1</v>
      </c>
      <c r="J150" s="131">
        <v>6</v>
      </c>
      <c r="K150" s="132">
        <v>1</v>
      </c>
      <c r="L150" s="192">
        <v>0</v>
      </c>
      <c r="M150" s="193">
        <v>0</v>
      </c>
      <c r="N150" s="192">
        <v>0</v>
      </c>
      <c r="O150" s="193">
        <v>0</v>
      </c>
      <c r="P150" s="192">
        <v>0</v>
      </c>
      <c r="Q150" s="194">
        <v>0</v>
      </c>
    </row>
    <row r="151" spans="1:17" s="125" customFormat="1" ht="10.75" thickBot="1">
      <c r="A151" s="304"/>
      <c r="B151" s="130" t="s">
        <v>1442</v>
      </c>
      <c r="C151" s="191">
        <v>0</v>
      </c>
      <c r="D151" s="191">
        <v>0</v>
      </c>
      <c r="E151" s="192">
        <v>0</v>
      </c>
      <c r="F151" s="192">
        <v>0</v>
      </c>
      <c r="G151" s="193">
        <v>0</v>
      </c>
      <c r="H151" s="192">
        <v>0</v>
      </c>
      <c r="I151" s="193">
        <v>0</v>
      </c>
      <c r="J151" s="192">
        <v>0</v>
      </c>
      <c r="K151" s="194">
        <v>0</v>
      </c>
      <c r="L151" s="192">
        <v>0</v>
      </c>
      <c r="M151" s="193">
        <v>0</v>
      </c>
      <c r="N151" s="192">
        <v>0</v>
      </c>
      <c r="O151" s="193">
        <v>0</v>
      </c>
      <c r="P151" s="192">
        <v>0</v>
      </c>
      <c r="Q151" s="194">
        <v>0</v>
      </c>
    </row>
    <row r="152" spans="1:17" s="125" customFormat="1" ht="10.75" thickBot="1">
      <c r="A152" s="304"/>
      <c r="B152" s="195" t="s">
        <v>1443</v>
      </c>
      <c r="C152" s="191">
        <v>0</v>
      </c>
      <c r="D152" s="191">
        <v>0</v>
      </c>
      <c r="E152" s="192">
        <v>0</v>
      </c>
      <c r="F152" s="210">
        <v>0</v>
      </c>
      <c r="G152" s="199">
        <v>0</v>
      </c>
      <c r="H152" s="198">
        <v>0</v>
      </c>
      <c r="I152" s="199">
        <v>0</v>
      </c>
      <c r="J152" s="210">
        <v>0</v>
      </c>
      <c r="K152" s="211">
        <v>0</v>
      </c>
      <c r="L152" s="198">
        <v>0</v>
      </c>
      <c r="M152" s="199">
        <v>0</v>
      </c>
      <c r="N152" s="198">
        <v>0</v>
      </c>
      <c r="O152" s="202">
        <v>0</v>
      </c>
      <c r="P152" s="198">
        <v>0</v>
      </c>
      <c r="Q152" s="212">
        <v>0</v>
      </c>
    </row>
    <row r="153" spans="1:17" s="125" customFormat="1" ht="11.3" thickBot="1">
      <c r="A153" s="304"/>
      <c r="B153" s="204" t="s">
        <v>1444</v>
      </c>
      <c r="C153" s="205">
        <v>3</v>
      </c>
      <c r="D153" s="205">
        <v>3</v>
      </c>
      <c r="E153" s="206">
        <v>6</v>
      </c>
      <c r="F153" s="207">
        <v>3</v>
      </c>
      <c r="G153" s="208">
        <v>1</v>
      </c>
      <c r="H153" s="207">
        <v>3</v>
      </c>
      <c r="I153" s="208">
        <v>1</v>
      </c>
      <c r="J153" s="207">
        <v>6</v>
      </c>
      <c r="K153" s="209">
        <v>1</v>
      </c>
      <c r="L153" s="213">
        <v>0</v>
      </c>
      <c r="M153" s="214">
        <v>0</v>
      </c>
      <c r="N153" s="213">
        <v>0</v>
      </c>
      <c r="O153" s="214">
        <v>0</v>
      </c>
      <c r="P153" s="213">
        <v>0</v>
      </c>
      <c r="Q153" s="217">
        <v>0</v>
      </c>
    </row>
    <row r="154" spans="1:17" s="125" customFormat="1" ht="13.7" customHeight="1" thickBot="1">
      <c r="A154" s="304" t="s">
        <v>1385</v>
      </c>
      <c r="B154" s="130" t="s">
        <v>1441</v>
      </c>
      <c r="C154" s="189">
        <v>2350</v>
      </c>
      <c r="D154" s="189">
        <v>2552</v>
      </c>
      <c r="E154" s="190">
        <v>4902</v>
      </c>
      <c r="F154" s="131">
        <v>1221</v>
      </c>
      <c r="G154" s="133">
        <v>0.51957446808510599</v>
      </c>
      <c r="H154" s="131">
        <v>1656</v>
      </c>
      <c r="I154" s="133">
        <v>0.64890282131661503</v>
      </c>
      <c r="J154" s="131">
        <v>2877</v>
      </c>
      <c r="K154" s="132">
        <v>0.58690330477356201</v>
      </c>
      <c r="L154" s="131">
        <v>761</v>
      </c>
      <c r="M154" s="133">
        <v>0.32382978723404299</v>
      </c>
      <c r="N154" s="131">
        <v>501</v>
      </c>
      <c r="O154" s="133">
        <v>0.19631661442006301</v>
      </c>
      <c r="P154" s="131">
        <v>1262</v>
      </c>
      <c r="Q154" s="132">
        <v>0.25744594043247698</v>
      </c>
    </row>
    <row r="155" spans="1:17" s="125" customFormat="1" ht="10.75" thickBot="1">
      <c r="A155" s="304"/>
      <c r="B155" s="130" t="s">
        <v>1442</v>
      </c>
      <c r="C155" s="191">
        <v>0</v>
      </c>
      <c r="D155" s="191">
        <v>0</v>
      </c>
      <c r="E155" s="192">
        <v>0</v>
      </c>
      <c r="F155" s="192">
        <v>0</v>
      </c>
      <c r="G155" s="193">
        <v>0</v>
      </c>
      <c r="H155" s="192">
        <v>0</v>
      </c>
      <c r="I155" s="193">
        <v>0</v>
      </c>
      <c r="J155" s="192">
        <v>0</v>
      </c>
      <c r="K155" s="194">
        <v>0</v>
      </c>
      <c r="L155" s="192">
        <v>0</v>
      </c>
      <c r="M155" s="193">
        <v>0</v>
      </c>
      <c r="N155" s="192">
        <v>0</v>
      </c>
      <c r="O155" s="193">
        <v>0</v>
      </c>
      <c r="P155" s="192">
        <v>0</v>
      </c>
      <c r="Q155" s="194">
        <v>0</v>
      </c>
    </row>
    <row r="156" spans="1:17" s="125" customFormat="1" ht="10.75" thickBot="1">
      <c r="A156" s="304"/>
      <c r="B156" s="195" t="s">
        <v>1443</v>
      </c>
      <c r="C156" s="191">
        <v>0</v>
      </c>
      <c r="D156" s="191">
        <v>0</v>
      </c>
      <c r="E156" s="192">
        <v>0</v>
      </c>
      <c r="F156" s="210">
        <v>0</v>
      </c>
      <c r="G156" s="199">
        <v>0</v>
      </c>
      <c r="H156" s="198">
        <v>0</v>
      </c>
      <c r="I156" s="199">
        <v>0</v>
      </c>
      <c r="J156" s="210">
        <v>0</v>
      </c>
      <c r="K156" s="211">
        <v>0</v>
      </c>
      <c r="L156" s="198">
        <v>0</v>
      </c>
      <c r="M156" s="199">
        <v>0</v>
      </c>
      <c r="N156" s="198">
        <v>0</v>
      </c>
      <c r="O156" s="202">
        <v>0</v>
      </c>
      <c r="P156" s="198">
        <v>0</v>
      </c>
      <c r="Q156" s="212">
        <v>0</v>
      </c>
    </row>
    <row r="157" spans="1:17" s="125" customFormat="1" ht="11.3" thickBot="1">
      <c r="A157" s="304"/>
      <c r="B157" s="204" t="s">
        <v>1444</v>
      </c>
      <c r="C157" s="205">
        <v>2350</v>
      </c>
      <c r="D157" s="205">
        <v>2552</v>
      </c>
      <c r="E157" s="206">
        <v>4902</v>
      </c>
      <c r="F157" s="207">
        <v>1221</v>
      </c>
      <c r="G157" s="208">
        <v>0.51957446808510599</v>
      </c>
      <c r="H157" s="207">
        <v>1656</v>
      </c>
      <c r="I157" s="208">
        <v>0.64890282131661503</v>
      </c>
      <c r="J157" s="207">
        <v>2877</v>
      </c>
      <c r="K157" s="209">
        <v>0.58690330477356201</v>
      </c>
      <c r="L157" s="207">
        <v>761</v>
      </c>
      <c r="M157" s="208">
        <v>0.32382978723404299</v>
      </c>
      <c r="N157" s="207">
        <v>501</v>
      </c>
      <c r="O157" s="208">
        <v>0.19631661442006301</v>
      </c>
      <c r="P157" s="207">
        <v>1262</v>
      </c>
      <c r="Q157" s="209">
        <v>0.25744594043247698</v>
      </c>
    </row>
    <row r="158" spans="1:17" s="125" customFormat="1" ht="13.7" customHeight="1" thickBot="1">
      <c r="A158" s="304" t="s">
        <v>1393</v>
      </c>
      <c r="B158" s="130" t="s">
        <v>1441</v>
      </c>
      <c r="C158" s="189">
        <v>115</v>
      </c>
      <c r="D158" s="189">
        <v>470</v>
      </c>
      <c r="E158" s="190">
        <v>585</v>
      </c>
      <c r="F158" s="131">
        <v>42</v>
      </c>
      <c r="G158" s="133">
        <v>0.36521739130434799</v>
      </c>
      <c r="H158" s="131">
        <v>265</v>
      </c>
      <c r="I158" s="133">
        <v>0.56382978723404298</v>
      </c>
      <c r="J158" s="131">
        <v>307</v>
      </c>
      <c r="K158" s="132">
        <v>0.52478632478632503</v>
      </c>
      <c r="L158" s="131">
        <v>67</v>
      </c>
      <c r="M158" s="133">
        <v>0.58260869565217399</v>
      </c>
      <c r="N158" s="131">
        <v>174</v>
      </c>
      <c r="O158" s="133">
        <v>0.37021276595744701</v>
      </c>
      <c r="P158" s="131">
        <v>241</v>
      </c>
      <c r="Q158" s="132">
        <v>0.411965811965812</v>
      </c>
    </row>
    <row r="159" spans="1:17" s="125" customFormat="1" ht="10.75" thickBot="1">
      <c r="A159" s="304"/>
      <c r="B159" s="130" t="s">
        <v>1442</v>
      </c>
      <c r="C159" s="191">
        <v>0</v>
      </c>
      <c r="D159" s="191">
        <v>0</v>
      </c>
      <c r="E159" s="192">
        <v>0</v>
      </c>
      <c r="F159" s="192">
        <v>0</v>
      </c>
      <c r="G159" s="193">
        <v>0</v>
      </c>
      <c r="H159" s="192">
        <v>0</v>
      </c>
      <c r="I159" s="193">
        <v>0</v>
      </c>
      <c r="J159" s="192">
        <v>0</v>
      </c>
      <c r="K159" s="194">
        <v>0</v>
      </c>
      <c r="L159" s="192">
        <v>0</v>
      </c>
      <c r="M159" s="193">
        <v>0</v>
      </c>
      <c r="N159" s="192">
        <v>0</v>
      </c>
      <c r="O159" s="193">
        <v>0</v>
      </c>
      <c r="P159" s="192">
        <v>0</v>
      </c>
      <c r="Q159" s="194">
        <v>0</v>
      </c>
    </row>
    <row r="160" spans="1:17" s="125" customFormat="1" ht="10.75" thickBot="1">
      <c r="A160" s="304"/>
      <c r="B160" s="195" t="s">
        <v>1443</v>
      </c>
      <c r="C160" s="189">
        <v>1</v>
      </c>
      <c r="D160" s="191">
        <v>0</v>
      </c>
      <c r="E160" s="131">
        <v>1</v>
      </c>
      <c r="F160" s="196">
        <v>1</v>
      </c>
      <c r="G160" s="197">
        <v>1</v>
      </c>
      <c r="H160" s="198">
        <v>0</v>
      </c>
      <c r="I160" s="199">
        <v>0</v>
      </c>
      <c r="J160" s="196">
        <v>1</v>
      </c>
      <c r="K160" s="200">
        <v>1</v>
      </c>
      <c r="L160" s="198">
        <v>0</v>
      </c>
      <c r="M160" s="199">
        <v>0</v>
      </c>
      <c r="N160" s="198">
        <v>0</v>
      </c>
      <c r="O160" s="202">
        <v>0</v>
      </c>
      <c r="P160" s="198">
        <v>0</v>
      </c>
      <c r="Q160" s="212">
        <v>0</v>
      </c>
    </row>
    <row r="161" spans="1:17" s="125" customFormat="1" ht="11.3" thickBot="1">
      <c r="A161" s="304"/>
      <c r="B161" s="204" t="s">
        <v>1444</v>
      </c>
      <c r="C161" s="205">
        <v>116</v>
      </c>
      <c r="D161" s="205">
        <v>470</v>
      </c>
      <c r="E161" s="206">
        <v>586</v>
      </c>
      <c r="F161" s="207">
        <v>43</v>
      </c>
      <c r="G161" s="208">
        <v>0.37068965517241398</v>
      </c>
      <c r="H161" s="207">
        <v>265</v>
      </c>
      <c r="I161" s="208">
        <v>0.56382978723404298</v>
      </c>
      <c r="J161" s="207">
        <v>308</v>
      </c>
      <c r="K161" s="209">
        <v>0.52559726962457298</v>
      </c>
      <c r="L161" s="207">
        <v>67</v>
      </c>
      <c r="M161" s="208">
        <v>0.57758620689655205</v>
      </c>
      <c r="N161" s="207">
        <v>174</v>
      </c>
      <c r="O161" s="208">
        <v>0.37021276595744701</v>
      </c>
      <c r="P161" s="207">
        <v>241</v>
      </c>
      <c r="Q161" s="209">
        <v>0.41126279863481202</v>
      </c>
    </row>
    <row r="162" spans="1:17" s="125" customFormat="1" ht="13.7" customHeight="1" thickBot="1">
      <c r="A162" s="304" t="s">
        <v>1388</v>
      </c>
      <c r="B162" s="130" t="s">
        <v>1441</v>
      </c>
      <c r="C162" s="189">
        <v>1444</v>
      </c>
      <c r="D162" s="189">
        <v>1736</v>
      </c>
      <c r="E162" s="190">
        <v>3180</v>
      </c>
      <c r="F162" s="131">
        <v>944</v>
      </c>
      <c r="G162" s="133">
        <v>0.65373961218836596</v>
      </c>
      <c r="H162" s="131">
        <v>1025</v>
      </c>
      <c r="I162" s="133">
        <v>0.59043778801843305</v>
      </c>
      <c r="J162" s="131">
        <v>1969</v>
      </c>
      <c r="K162" s="132">
        <v>0.61918238993710695</v>
      </c>
      <c r="L162" s="131">
        <v>287</v>
      </c>
      <c r="M162" s="133">
        <v>0.198753462603878</v>
      </c>
      <c r="N162" s="131">
        <v>432</v>
      </c>
      <c r="O162" s="133">
        <v>0.248847926267281</v>
      </c>
      <c r="P162" s="131">
        <v>719</v>
      </c>
      <c r="Q162" s="132">
        <v>0.226100628930818</v>
      </c>
    </row>
    <row r="163" spans="1:17" s="125" customFormat="1" ht="10.75" thickBot="1">
      <c r="A163" s="304"/>
      <c r="B163" s="130" t="s">
        <v>1442</v>
      </c>
      <c r="C163" s="191">
        <v>0</v>
      </c>
      <c r="D163" s="191">
        <v>0</v>
      </c>
      <c r="E163" s="192">
        <v>0</v>
      </c>
      <c r="F163" s="192">
        <v>0</v>
      </c>
      <c r="G163" s="193">
        <v>0</v>
      </c>
      <c r="H163" s="192">
        <v>0</v>
      </c>
      <c r="I163" s="193">
        <v>0</v>
      </c>
      <c r="J163" s="192">
        <v>0</v>
      </c>
      <c r="K163" s="194">
        <v>0</v>
      </c>
      <c r="L163" s="192">
        <v>0</v>
      </c>
      <c r="M163" s="193">
        <v>0</v>
      </c>
      <c r="N163" s="192">
        <v>0</v>
      </c>
      <c r="O163" s="193">
        <v>0</v>
      </c>
      <c r="P163" s="192">
        <v>0</v>
      </c>
      <c r="Q163" s="194">
        <v>0</v>
      </c>
    </row>
    <row r="164" spans="1:17" s="125" customFormat="1" ht="10.75" thickBot="1">
      <c r="A164" s="304"/>
      <c r="B164" s="195" t="s">
        <v>1443</v>
      </c>
      <c r="C164" s="191">
        <v>0</v>
      </c>
      <c r="D164" s="191">
        <v>0</v>
      </c>
      <c r="E164" s="192">
        <v>0</v>
      </c>
      <c r="F164" s="210">
        <v>0</v>
      </c>
      <c r="G164" s="199">
        <v>0</v>
      </c>
      <c r="H164" s="198">
        <v>0</v>
      </c>
      <c r="I164" s="199">
        <v>0</v>
      </c>
      <c r="J164" s="210">
        <v>0</v>
      </c>
      <c r="K164" s="211">
        <v>0</v>
      </c>
      <c r="L164" s="198">
        <v>0</v>
      </c>
      <c r="M164" s="199">
        <v>0</v>
      </c>
      <c r="N164" s="198">
        <v>0</v>
      </c>
      <c r="O164" s="202">
        <v>0</v>
      </c>
      <c r="P164" s="198">
        <v>0</v>
      </c>
      <c r="Q164" s="212">
        <v>0</v>
      </c>
    </row>
    <row r="165" spans="1:17" s="125" customFormat="1" ht="11.3" thickBot="1">
      <c r="A165" s="304"/>
      <c r="B165" s="204" t="s">
        <v>1444</v>
      </c>
      <c r="C165" s="205">
        <v>1444</v>
      </c>
      <c r="D165" s="205">
        <v>1736</v>
      </c>
      <c r="E165" s="206">
        <v>3180</v>
      </c>
      <c r="F165" s="207">
        <v>944</v>
      </c>
      <c r="G165" s="208">
        <v>0.65373961218836596</v>
      </c>
      <c r="H165" s="207">
        <v>1025</v>
      </c>
      <c r="I165" s="208">
        <v>0.59043778801843305</v>
      </c>
      <c r="J165" s="207">
        <v>1969</v>
      </c>
      <c r="K165" s="209">
        <v>0.61918238993710695</v>
      </c>
      <c r="L165" s="207">
        <v>287</v>
      </c>
      <c r="M165" s="208">
        <v>0.198753462603878</v>
      </c>
      <c r="N165" s="207">
        <v>432</v>
      </c>
      <c r="O165" s="208">
        <v>0.248847926267281</v>
      </c>
      <c r="P165" s="207">
        <v>719</v>
      </c>
      <c r="Q165" s="209">
        <v>0.226100628930818</v>
      </c>
    </row>
    <row r="166" spans="1:17" s="125" customFormat="1" ht="13.7" customHeight="1" thickBot="1">
      <c r="A166" s="304" t="s">
        <v>1453</v>
      </c>
      <c r="B166" s="130" t="s">
        <v>1441</v>
      </c>
      <c r="C166" s="189">
        <v>1690</v>
      </c>
      <c r="D166" s="189">
        <v>1251</v>
      </c>
      <c r="E166" s="190">
        <v>2941</v>
      </c>
      <c r="F166" s="131">
        <v>911</v>
      </c>
      <c r="G166" s="133">
        <v>0.53905325443787</v>
      </c>
      <c r="H166" s="131">
        <v>572</v>
      </c>
      <c r="I166" s="133">
        <v>0.457234212629896</v>
      </c>
      <c r="J166" s="131">
        <v>1483</v>
      </c>
      <c r="K166" s="132">
        <v>0.50425025501530096</v>
      </c>
      <c r="L166" s="131">
        <v>525</v>
      </c>
      <c r="M166" s="133">
        <v>0.31065088757396397</v>
      </c>
      <c r="N166" s="131">
        <v>490</v>
      </c>
      <c r="O166" s="133">
        <v>0.39168665067945602</v>
      </c>
      <c r="P166" s="131">
        <v>1015</v>
      </c>
      <c r="Q166" s="132">
        <v>0.34512070724243499</v>
      </c>
    </row>
    <row r="167" spans="1:17" s="125" customFormat="1" ht="10.75" thickBot="1">
      <c r="A167" s="304"/>
      <c r="B167" s="130" t="s">
        <v>1442</v>
      </c>
      <c r="C167" s="191">
        <v>0</v>
      </c>
      <c r="D167" s="191">
        <v>0</v>
      </c>
      <c r="E167" s="192">
        <v>0</v>
      </c>
      <c r="F167" s="192">
        <v>0</v>
      </c>
      <c r="G167" s="193">
        <v>0</v>
      </c>
      <c r="H167" s="192">
        <v>0</v>
      </c>
      <c r="I167" s="193">
        <v>0</v>
      </c>
      <c r="J167" s="192">
        <v>0</v>
      </c>
      <c r="K167" s="194">
        <v>0</v>
      </c>
      <c r="L167" s="192">
        <v>0</v>
      </c>
      <c r="M167" s="193">
        <v>0</v>
      </c>
      <c r="N167" s="192">
        <v>0</v>
      </c>
      <c r="O167" s="193">
        <v>0</v>
      </c>
      <c r="P167" s="192">
        <v>0</v>
      </c>
      <c r="Q167" s="194">
        <v>0</v>
      </c>
    </row>
    <row r="168" spans="1:17" s="125" customFormat="1" ht="10.75" thickBot="1">
      <c r="A168" s="304"/>
      <c r="B168" s="195" t="s">
        <v>1443</v>
      </c>
      <c r="C168" s="191">
        <v>0</v>
      </c>
      <c r="D168" s="189">
        <v>1</v>
      </c>
      <c r="E168" s="131">
        <v>1</v>
      </c>
      <c r="F168" s="210">
        <v>0</v>
      </c>
      <c r="G168" s="199">
        <v>0</v>
      </c>
      <c r="H168" s="198">
        <v>0</v>
      </c>
      <c r="I168" s="199">
        <v>0</v>
      </c>
      <c r="J168" s="210">
        <v>0</v>
      </c>
      <c r="K168" s="211">
        <v>0</v>
      </c>
      <c r="L168" s="198">
        <v>0</v>
      </c>
      <c r="M168" s="199">
        <v>0</v>
      </c>
      <c r="N168" s="198">
        <v>0</v>
      </c>
      <c r="O168" s="202">
        <v>0</v>
      </c>
      <c r="P168" s="198">
        <v>0</v>
      </c>
      <c r="Q168" s="212">
        <v>0</v>
      </c>
    </row>
    <row r="169" spans="1:17" s="125" customFormat="1" ht="11.3" thickBot="1">
      <c r="A169" s="304"/>
      <c r="B169" s="204" t="s">
        <v>1444</v>
      </c>
      <c r="C169" s="205">
        <v>1690</v>
      </c>
      <c r="D169" s="205">
        <v>1252</v>
      </c>
      <c r="E169" s="206">
        <v>2942</v>
      </c>
      <c r="F169" s="207">
        <v>911</v>
      </c>
      <c r="G169" s="208">
        <v>0.53905325443787</v>
      </c>
      <c r="H169" s="207">
        <v>572</v>
      </c>
      <c r="I169" s="208">
        <v>0.45686900958466498</v>
      </c>
      <c r="J169" s="207">
        <v>1483</v>
      </c>
      <c r="K169" s="209">
        <v>0.50407885791978302</v>
      </c>
      <c r="L169" s="207">
        <v>525</v>
      </c>
      <c r="M169" s="208">
        <v>0.31065088757396397</v>
      </c>
      <c r="N169" s="207">
        <v>490</v>
      </c>
      <c r="O169" s="208">
        <v>0.391373801916933</v>
      </c>
      <c r="P169" s="207">
        <v>1015</v>
      </c>
      <c r="Q169" s="209">
        <v>0.34500339904826699</v>
      </c>
    </row>
    <row r="170" spans="1:17" s="125" customFormat="1" ht="13.7" customHeight="1" thickBot="1">
      <c r="A170" s="304" t="s">
        <v>1454</v>
      </c>
      <c r="B170" s="130" t="s">
        <v>1441</v>
      </c>
      <c r="C170" s="189">
        <v>84</v>
      </c>
      <c r="D170" s="189">
        <v>407</v>
      </c>
      <c r="E170" s="190">
        <v>491</v>
      </c>
      <c r="F170" s="131">
        <v>15</v>
      </c>
      <c r="G170" s="133">
        <v>0.17857142857142899</v>
      </c>
      <c r="H170" s="131">
        <v>116</v>
      </c>
      <c r="I170" s="133">
        <v>0.28501228501228498</v>
      </c>
      <c r="J170" s="131">
        <v>131</v>
      </c>
      <c r="K170" s="132">
        <v>0.26680244399185299</v>
      </c>
      <c r="L170" s="131">
        <v>60</v>
      </c>
      <c r="M170" s="133">
        <v>0.71428571428571397</v>
      </c>
      <c r="N170" s="131">
        <v>250</v>
      </c>
      <c r="O170" s="133">
        <v>0.614250614250614</v>
      </c>
      <c r="P170" s="131">
        <v>310</v>
      </c>
      <c r="Q170" s="132">
        <v>0.63136456211812597</v>
      </c>
    </row>
    <row r="171" spans="1:17" s="125" customFormat="1" ht="10.75" thickBot="1">
      <c r="A171" s="304"/>
      <c r="B171" s="130" t="s">
        <v>1442</v>
      </c>
      <c r="C171" s="191">
        <v>0</v>
      </c>
      <c r="D171" s="191">
        <v>0</v>
      </c>
      <c r="E171" s="192">
        <v>0</v>
      </c>
      <c r="F171" s="192">
        <v>0</v>
      </c>
      <c r="G171" s="193">
        <v>0</v>
      </c>
      <c r="H171" s="192">
        <v>0</v>
      </c>
      <c r="I171" s="193">
        <v>0</v>
      </c>
      <c r="J171" s="192">
        <v>0</v>
      </c>
      <c r="K171" s="194">
        <v>0</v>
      </c>
      <c r="L171" s="192">
        <v>0</v>
      </c>
      <c r="M171" s="193">
        <v>0</v>
      </c>
      <c r="N171" s="192">
        <v>0</v>
      </c>
      <c r="O171" s="193">
        <v>0</v>
      </c>
      <c r="P171" s="192">
        <v>0</v>
      </c>
      <c r="Q171" s="194">
        <v>0</v>
      </c>
    </row>
    <row r="172" spans="1:17" s="125" customFormat="1" ht="10.75" thickBot="1">
      <c r="A172" s="304"/>
      <c r="B172" s="195" t="s">
        <v>1443</v>
      </c>
      <c r="C172" s="191">
        <v>0</v>
      </c>
      <c r="D172" s="191">
        <v>0</v>
      </c>
      <c r="E172" s="192">
        <v>0</v>
      </c>
      <c r="F172" s="210">
        <v>0</v>
      </c>
      <c r="G172" s="199">
        <v>0</v>
      </c>
      <c r="H172" s="198">
        <v>0</v>
      </c>
      <c r="I172" s="199">
        <v>0</v>
      </c>
      <c r="J172" s="210">
        <v>0</v>
      </c>
      <c r="K172" s="211">
        <v>0</v>
      </c>
      <c r="L172" s="198">
        <v>0</v>
      </c>
      <c r="M172" s="199">
        <v>0</v>
      </c>
      <c r="N172" s="198">
        <v>0</v>
      </c>
      <c r="O172" s="202">
        <v>0</v>
      </c>
      <c r="P172" s="198">
        <v>0</v>
      </c>
      <c r="Q172" s="212">
        <v>0</v>
      </c>
    </row>
    <row r="173" spans="1:17" s="125" customFormat="1" ht="11.3" thickBot="1">
      <c r="A173" s="304"/>
      <c r="B173" s="204" t="s">
        <v>1444</v>
      </c>
      <c r="C173" s="205">
        <v>84</v>
      </c>
      <c r="D173" s="205">
        <v>407</v>
      </c>
      <c r="E173" s="206">
        <v>491</v>
      </c>
      <c r="F173" s="207">
        <v>15</v>
      </c>
      <c r="G173" s="208">
        <v>0.17857142857142899</v>
      </c>
      <c r="H173" s="207">
        <v>116</v>
      </c>
      <c r="I173" s="208">
        <v>0.28501228501228498</v>
      </c>
      <c r="J173" s="207">
        <v>131</v>
      </c>
      <c r="K173" s="209">
        <v>0.26680244399185299</v>
      </c>
      <c r="L173" s="207">
        <v>60</v>
      </c>
      <c r="M173" s="208">
        <v>0.71428571428571397</v>
      </c>
      <c r="N173" s="207">
        <v>250</v>
      </c>
      <c r="O173" s="208">
        <v>0.614250614250614</v>
      </c>
      <c r="P173" s="207">
        <v>310</v>
      </c>
      <c r="Q173" s="209">
        <v>0.63136456211812597</v>
      </c>
    </row>
    <row r="174" spans="1:17" s="125" customFormat="1" ht="13.7" customHeight="1" thickBot="1">
      <c r="A174" s="304" t="s">
        <v>1455</v>
      </c>
      <c r="B174" s="130" t="s">
        <v>1441</v>
      </c>
      <c r="C174" s="189">
        <v>2065</v>
      </c>
      <c r="D174" s="189">
        <v>1482</v>
      </c>
      <c r="E174" s="190">
        <v>3547</v>
      </c>
      <c r="F174" s="131">
        <v>1386</v>
      </c>
      <c r="G174" s="133">
        <v>0.67118644067796596</v>
      </c>
      <c r="H174" s="131">
        <v>971</v>
      </c>
      <c r="I174" s="133">
        <v>0.65519568151147101</v>
      </c>
      <c r="J174" s="131">
        <v>2357</v>
      </c>
      <c r="K174" s="132">
        <v>0.66450521567521903</v>
      </c>
      <c r="L174" s="131">
        <v>355</v>
      </c>
      <c r="M174" s="133">
        <v>0.17191283292978199</v>
      </c>
      <c r="N174" s="131">
        <v>230</v>
      </c>
      <c r="O174" s="133">
        <v>0.15519568151147101</v>
      </c>
      <c r="P174" s="131">
        <v>585</v>
      </c>
      <c r="Q174" s="132">
        <v>0.164928108260502</v>
      </c>
    </row>
    <row r="175" spans="1:17" s="125" customFormat="1" ht="10.75" thickBot="1">
      <c r="A175" s="304"/>
      <c r="B175" s="130" t="s">
        <v>1442</v>
      </c>
      <c r="C175" s="191">
        <v>0</v>
      </c>
      <c r="D175" s="191">
        <v>0</v>
      </c>
      <c r="E175" s="192">
        <v>0</v>
      </c>
      <c r="F175" s="192">
        <v>0</v>
      </c>
      <c r="G175" s="193">
        <v>0</v>
      </c>
      <c r="H175" s="192">
        <v>0</v>
      </c>
      <c r="I175" s="193">
        <v>0</v>
      </c>
      <c r="J175" s="192">
        <v>0</v>
      </c>
      <c r="K175" s="194">
        <v>0</v>
      </c>
      <c r="L175" s="192">
        <v>0</v>
      </c>
      <c r="M175" s="193">
        <v>0</v>
      </c>
      <c r="N175" s="192">
        <v>0</v>
      </c>
      <c r="O175" s="193">
        <v>0</v>
      </c>
      <c r="P175" s="192">
        <v>0</v>
      </c>
      <c r="Q175" s="194">
        <v>0</v>
      </c>
    </row>
    <row r="176" spans="1:17" s="125" customFormat="1" ht="10.75" thickBot="1">
      <c r="A176" s="304"/>
      <c r="B176" s="195" t="s">
        <v>1443</v>
      </c>
      <c r="C176" s="189">
        <v>1</v>
      </c>
      <c r="D176" s="191">
        <v>0</v>
      </c>
      <c r="E176" s="131">
        <v>1</v>
      </c>
      <c r="F176" s="210">
        <v>0</v>
      </c>
      <c r="G176" s="199">
        <v>0</v>
      </c>
      <c r="H176" s="198">
        <v>0</v>
      </c>
      <c r="I176" s="199">
        <v>0</v>
      </c>
      <c r="J176" s="210">
        <v>0</v>
      </c>
      <c r="K176" s="211">
        <v>0</v>
      </c>
      <c r="L176" s="198">
        <v>0</v>
      </c>
      <c r="M176" s="199">
        <v>0</v>
      </c>
      <c r="N176" s="198">
        <v>0</v>
      </c>
      <c r="O176" s="202">
        <v>0</v>
      </c>
      <c r="P176" s="198">
        <v>0</v>
      </c>
      <c r="Q176" s="212">
        <v>0</v>
      </c>
    </row>
    <row r="177" spans="1:17" s="125" customFormat="1" ht="11.3" thickBot="1">
      <c r="A177" s="304"/>
      <c r="B177" s="204" t="s">
        <v>1444</v>
      </c>
      <c r="C177" s="205">
        <v>2066</v>
      </c>
      <c r="D177" s="205">
        <v>1482</v>
      </c>
      <c r="E177" s="206">
        <v>3548</v>
      </c>
      <c r="F177" s="207">
        <v>1386</v>
      </c>
      <c r="G177" s="208">
        <v>0.67086156824782195</v>
      </c>
      <c r="H177" s="207">
        <v>971</v>
      </c>
      <c r="I177" s="208">
        <v>0.65519568151147101</v>
      </c>
      <c r="J177" s="207">
        <v>2357</v>
      </c>
      <c r="K177" s="209">
        <v>0.66431792559188296</v>
      </c>
      <c r="L177" s="207">
        <v>355</v>
      </c>
      <c r="M177" s="208">
        <v>0.17182962245885799</v>
      </c>
      <c r="N177" s="207">
        <v>230</v>
      </c>
      <c r="O177" s="208">
        <v>0.15519568151147101</v>
      </c>
      <c r="P177" s="207">
        <v>585</v>
      </c>
      <c r="Q177" s="209">
        <v>0.16488162344983101</v>
      </c>
    </row>
    <row r="178" spans="1:17" s="125" customFormat="1"/>
    <row r="179" spans="1:17" s="125" customFormat="1"/>
    <row r="180" spans="1:17" s="125" customFormat="1" ht="20.3" customHeight="1">
      <c r="A180" s="318" t="s">
        <v>93</v>
      </c>
      <c r="B180" s="319"/>
      <c r="C180" s="313" t="s">
        <v>1417</v>
      </c>
      <c r="D180" s="305"/>
      <c r="E180" s="305"/>
      <c r="F180" s="306" t="s">
        <v>1418</v>
      </c>
      <c r="G180" s="306"/>
      <c r="H180" s="306"/>
      <c r="I180" s="306"/>
      <c r="J180" s="306"/>
      <c r="K180" s="306"/>
      <c r="L180" s="303" t="s">
        <v>1419</v>
      </c>
      <c r="M180" s="303"/>
      <c r="N180" s="303"/>
      <c r="O180" s="303"/>
      <c r="P180" s="303"/>
      <c r="Q180" s="303"/>
    </row>
    <row r="181" spans="1:17" s="125" customFormat="1" ht="10.75">
      <c r="A181" s="320"/>
      <c r="B181" s="321"/>
      <c r="C181" s="313"/>
      <c r="D181" s="305"/>
      <c r="E181" s="305"/>
      <c r="F181" s="300" t="s">
        <v>1420</v>
      </c>
      <c r="G181" s="300"/>
      <c r="H181" s="300" t="s">
        <v>1421</v>
      </c>
      <c r="I181" s="300"/>
      <c r="J181" s="307" t="s">
        <v>1422</v>
      </c>
      <c r="K181" s="307"/>
      <c r="L181" s="302" t="s">
        <v>1420</v>
      </c>
      <c r="M181" s="302"/>
      <c r="N181" s="302" t="s">
        <v>1421</v>
      </c>
      <c r="O181" s="302"/>
      <c r="P181" s="303" t="s">
        <v>1422</v>
      </c>
      <c r="Q181" s="303"/>
    </row>
    <row r="182" spans="1:17" s="125" customFormat="1" ht="51.05" customHeight="1">
      <c r="A182" s="177" t="s">
        <v>1423</v>
      </c>
      <c r="B182" s="178" t="s">
        <v>1424</v>
      </c>
      <c r="C182" s="180" t="s">
        <v>1425</v>
      </c>
      <c r="D182" s="180" t="s">
        <v>1426</v>
      </c>
      <c r="E182" s="181" t="s">
        <v>1427</v>
      </c>
      <c r="F182" s="182" t="s">
        <v>1428</v>
      </c>
      <c r="G182" s="183" t="s">
        <v>1429</v>
      </c>
      <c r="H182" s="182" t="s">
        <v>1430</v>
      </c>
      <c r="I182" s="183" t="s">
        <v>1431</v>
      </c>
      <c r="J182" s="182" t="s">
        <v>1432</v>
      </c>
      <c r="K182" s="182" t="s">
        <v>1433</v>
      </c>
      <c r="L182" s="184" t="s">
        <v>1434</v>
      </c>
      <c r="M182" s="185" t="s">
        <v>1435</v>
      </c>
      <c r="N182" s="186" t="s">
        <v>1436</v>
      </c>
      <c r="O182" s="185" t="s">
        <v>1437</v>
      </c>
      <c r="P182" s="184" t="s">
        <v>1438</v>
      </c>
      <c r="Q182" s="184" t="s">
        <v>1439</v>
      </c>
    </row>
    <row r="183" spans="1:17" s="125" customFormat="1" ht="13.7" customHeight="1" thickBot="1">
      <c r="A183" s="304" t="s">
        <v>1440</v>
      </c>
      <c r="B183" s="130" t="s">
        <v>1441</v>
      </c>
      <c r="C183" s="189">
        <v>178</v>
      </c>
      <c r="D183" s="189">
        <v>71</v>
      </c>
      <c r="E183" s="190">
        <v>249</v>
      </c>
      <c r="F183" s="131">
        <v>120</v>
      </c>
      <c r="G183" s="133">
        <v>0.67415730337078705</v>
      </c>
      <c r="H183" s="131">
        <v>43</v>
      </c>
      <c r="I183" s="133">
        <v>0.60563380281690105</v>
      </c>
      <c r="J183" s="131">
        <v>163</v>
      </c>
      <c r="K183" s="132">
        <v>0.65461847389558203</v>
      </c>
      <c r="L183" s="131">
        <v>30</v>
      </c>
      <c r="M183" s="133">
        <v>0.16853932584269701</v>
      </c>
      <c r="N183" s="131">
        <v>21</v>
      </c>
      <c r="O183" s="133">
        <v>0.29577464788732399</v>
      </c>
      <c r="P183" s="131">
        <v>51</v>
      </c>
      <c r="Q183" s="132">
        <v>0.20481927710843401</v>
      </c>
    </row>
    <row r="184" spans="1:17" s="125" customFormat="1" ht="10.75" thickBot="1">
      <c r="A184" s="304"/>
      <c r="B184" s="130" t="s">
        <v>1442</v>
      </c>
      <c r="C184" s="191">
        <v>0</v>
      </c>
      <c r="D184" s="191">
        <v>0</v>
      </c>
      <c r="E184" s="192">
        <v>0</v>
      </c>
      <c r="F184" s="192">
        <v>0</v>
      </c>
      <c r="G184" s="193">
        <v>0</v>
      </c>
      <c r="H184" s="192">
        <v>0</v>
      </c>
      <c r="I184" s="193">
        <v>0</v>
      </c>
      <c r="J184" s="192">
        <v>0</v>
      </c>
      <c r="K184" s="194">
        <v>0</v>
      </c>
      <c r="L184" s="192">
        <v>0</v>
      </c>
      <c r="M184" s="193">
        <v>0</v>
      </c>
      <c r="N184" s="192">
        <v>0</v>
      </c>
      <c r="O184" s="193">
        <v>0</v>
      </c>
      <c r="P184" s="192">
        <v>0</v>
      </c>
      <c r="Q184" s="194">
        <v>0</v>
      </c>
    </row>
    <row r="185" spans="1:17" s="125" customFormat="1" ht="10.75" thickBot="1">
      <c r="A185" s="304"/>
      <c r="B185" s="195" t="s">
        <v>1443</v>
      </c>
      <c r="C185" s="189">
        <v>4</v>
      </c>
      <c r="D185" s="191">
        <v>0</v>
      </c>
      <c r="E185" s="131">
        <v>4</v>
      </c>
      <c r="F185" s="196">
        <v>2</v>
      </c>
      <c r="G185" s="197">
        <v>0.5</v>
      </c>
      <c r="H185" s="198">
        <v>0</v>
      </c>
      <c r="I185" s="199">
        <v>0</v>
      </c>
      <c r="J185" s="196">
        <v>2</v>
      </c>
      <c r="K185" s="200">
        <v>0.5</v>
      </c>
      <c r="L185" s="201">
        <v>2</v>
      </c>
      <c r="M185" s="197">
        <v>0.5</v>
      </c>
      <c r="N185" s="198">
        <v>0</v>
      </c>
      <c r="O185" s="202">
        <v>0</v>
      </c>
      <c r="P185" s="201">
        <v>2</v>
      </c>
      <c r="Q185" s="203">
        <v>0.5</v>
      </c>
    </row>
    <row r="186" spans="1:17" s="125" customFormat="1" ht="11.3" thickBot="1">
      <c r="A186" s="304"/>
      <c r="B186" s="204" t="s">
        <v>1444</v>
      </c>
      <c r="C186" s="205">
        <v>182</v>
      </c>
      <c r="D186" s="205">
        <v>71</v>
      </c>
      <c r="E186" s="206">
        <v>253</v>
      </c>
      <c r="F186" s="207">
        <v>122</v>
      </c>
      <c r="G186" s="208">
        <v>0.67032967032966995</v>
      </c>
      <c r="H186" s="207">
        <v>43</v>
      </c>
      <c r="I186" s="208">
        <v>0.60563380281690105</v>
      </c>
      <c r="J186" s="207">
        <v>165</v>
      </c>
      <c r="K186" s="209">
        <v>0.65217391304347805</v>
      </c>
      <c r="L186" s="207">
        <v>32</v>
      </c>
      <c r="M186" s="208">
        <v>0.175824175824176</v>
      </c>
      <c r="N186" s="207">
        <v>21</v>
      </c>
      <c r="O186" s="208">
        <v>0.29577464788732399</v>
      </c>
      <c r="P186" s="207">
        <v>53</v>
      </c>
      <c r="Q186" s="209">
        <v>0.20948616600790501</v>
      </c>
    </row>
    <row r="187" spans="1:17" s="125" customFormat="1" ht="13.7" customHeight="1" thickBot="1">
      <c r="A187" s="304" t="s">
        <v>1445</v>
      </c>
      <c r="B187" s="130" t="s">
        <v>1441</v>
      </c>
      <c r="C187" s="189">
        <v>16</v>
      </c>
      <c r="D187" s="189">
        <v>16</v>
      </c>
      <c r="E187" s="190">
        <v>32</v>
      </c>
      <c r="F187" s="131">
        <v>5</v>
      </c>
      <c r="G187" s="133">
        <v>0.3125</v>
      </c>
      <c r="H187" s="131">
        <v>5</v>
      </c>
      <c r="I187" s="133">
        <v>0.3125</v>
      </c>
      <c r="J187" s="131">
        <v>10</v>
      </c>
      <c r="K187" s="132">
        <v>0.3125</v>
      </c>
      <c r="L187" s="131">
        <v>4</v>
      </c>
      <c r="M187" s="133">
        <v>0.25</v>
      </c>
      <c r="N187" s="131">
        <v>5</v>
      </c>
      <c r="O187" s="133">
        <v>0.3125</v>
      </c>
      <c r="P187" s="131">
        <v>9</v>
      </c>
      <c r="Q187" s="132">
        <v>0.28125</v>
      </c>
    </row>
    <row r="188" spans="1:17" s="125" customFormat="1" ht="10.75" thickBot="1">
      <c r="A188" s="304"/>
      <c r="B188" s="130" t="s">
        <v>1442</v>
      </c>
      <c r="C188" s="191">
        <v>0</v>
      </c>
      <c r="D188" s="191">
        <v>0</v>
      </c>
      <c r="E188" s="192">
        <v>0</v>
      </c>
      <c r="F188" s="192">
        <v>0</v>
      </c>
      <c r="G188" s="193">
        <v>0</v>
      </c>
      <c r="H188" s="192">
        <v>0</v>
      </c>
      <c r="I188" s="193">
        <v>0</v>
      </c>
      <c r="J188" s="192">
        <v>0</v>
      </c>
      <c r="K188" s="194">
        <v>0</v>
      </c>
      <c r="L188" s="192">
        <v>0</v>
      </c>
      <c r="M188" s="193">
        <v>0</v>
      </c>
      <c r="N188" s="192">
        <v>0</v>
      </c>
      <c r="O188" s="193">
        <v>0</v>
      </c>
      <c r="P188" s="192">
        <v>0</v>
      </c>
      <c r="Q188" s="194">
        <v>0</v>
      </c>
    </row>
    <row r="189" spans="1:17" s="125" customFormat="1" ht="10.75" thickBot="1">
      <c r="A189" s="304"/>
      <c r="B189" s="195" t="s">
        <v>1443</v>
      </c>
      <c r="C189" s="191">
        <v>0</v>
      </c>
      <c r="D189" s="191">
        <v>0</v>
      </c>
      <c r="E189" s="192">
        <v>0</v>
      </c>
      <c r="F189" s="210">
        <v>0</v>
      </c>
      <c r="G189" s="199">
        <v>0</v>
      </c>
      <c r="H189" s="198">
        <v>0</v>
      </c>
      <c r="I189" s="199">
        <v>0</v>
      </c>
      <c r="J189" s="210">
        <v>0</v>
      </c>
      <c r="K189" s="211">
        <v>0</v>
      </c>
      <c r="L189" s="198">
        <v>0</v>
      </c>
      <c r="M189" s="199">
        <v>0</v>
      </c>
      <c r="N189" s="198">
        <v>0</v>
      </c>
      <c r="O189" s="202">
        <v>0</v>
      </c>
      <c r="P189" s="198">
        <v>0</v>
      </c>
      <c r="Q189" s="212">
        <v>0</v>
      </c>
    </row>
    <row r="190" spans="1:17" s="125" customFormat="1" ht="11.3" thickBot="1">
      <c r="A190" s="304"/>
      <c r="B190" s="204" t="s">
        <v>1444</v>
      </c>
      <c r="C190" s="205">
        <v>16</v>
      </c>
      <c r="D190" s="205">
        <v>16</v>
      </c>
      <c r="E190" s="206">
        <v>32</v>
      </c>
      <c r="F190" s="207">
        <v>5</v>
      </c>
      <c r="G190" s="208">
        <v>0.3125</v>
      </c>
      <c r="H190" s="207">
        <v>5</v>
      </c>
      <c r="I190" s="208">
        <v>0.3125</v>
      </c>
      <c r="J190" s="207">
        <v>10</v>
      </c>
      <c r="K190" s="209">
        <v>0.3125</v>
      </c>
      <c r="L190" s="207">
        <v>4</v>
      </c>
      <c r="M190" s="208">
        <v>0.25</v>
      </c>
      <c r="N190" s="207">
        <v>5</v>
      </c>
      <c r="O190" s="208">
        <v>0.3125</v>
      </c>
      <c r="P190" s="207">
        <v>9</v>
      </c>
      <c r="Q190" s="209">
        <v>0.28125</v>
      </c>
    </row>
    <row r="191" spans="1:17" s="125" customFormat="1" ht="13.7" customHeight="1" thickBot="1">
      <c r="A191" s="304" t="s">
        <v>1456</v>
      </c>
      <c r="B191" s="130" t="s">
        <v>1441</v>
      </c>
      <c r="C191" s="189">
        <v>8</v>
      </c>
      <c r="D191" s="189">
        <v>2</v>
      </c>
      <c r="E191" s="190">
        <v>10</v>
      </c>
      <c r="F191" s="131">
        <v>3</v>
      </c>
      <c r="G191" s="133">
        <v>0.375</v>
      </c>
      <c r="H191" s="192">
        <v>0</v>
      </c>
      <c r="I191" s="193">
        <v>0</v>
      </c>
      <c r="J191" s="131">
        <v>3</v>
      </c>
      <c r="K191" s="132">
        <v>0.3</v>
      </c>
      <c r="L191" s="131">
        <v>5</v>
      </c>
      <c r="M191" s="133">
        <v>0.625</v>
      </c>
      <c r="N191" s="131">
        <v>2</v>
      </c>
      <c r="O191" s="133">
        <v>1</v>
      </c>
      <c r="P191" s="131">
        <v>7</v>
      </c>
      <c r="Q191" s="132">
        <v>0.7</v>
      </c>
    </row>
    <row r="192" spans="1:17" s="125" customFormat="1" ht="10.75" thickBot="1">
      <c r="A192" s="304"/>
      <c r="B192" s="130" t="s">
        <v>1442</v>
      </c>
      <c r="C192" s="191">
        <v>0</v>
      </c>
      <c r="D192" s="191">
        <v>0</v>
      </c>
      <c r="E192" s="192">
        <v>0</v>
      </c>
      <c r="F192" s="192">
        <v>0</v>
      </c>
      <c r="G192" s="193">
        <v>0</v>
      </c>
      <c r="H192" s="192">
        <v>0</v>
      </c>
      <c r="I192" s="193">
        <v>0</v>
      </c>
      <c r="J192" s="192">
        <v>0</v>
      </c>
      <c r="K192" s="194">
        <v>0</v>
      </c>
      <c r="L192" s="192">
        <v>0</v>
      </c>
      <c r="M192" s="193">
        <v>0</v>
      </c>
      <c r="N192" s="192">
        <v>0</v>
      </c>
      <c r="O192" s="193">
        <v>0</v>
      </c>
      <c r="P192" s="192">
        <v>0</v>
      </c>
      <c r="Q192" s="194">
        <v>0</v>
      </c>
    </row>
    <row r="193" spans="1:17" s="125" customFormat="1" ht="10.75" thickBot="1">
      <c r="A193" s="304"/>
      <c r="B193" s="195" t="s">
        <v>1443</v>
      </c>
      <c r="C193" s="191">
        <v>0</v>
      </c>
      <c r="D193" s="191">
        <v>0</v>
      </c>
      <c r="E193" s="192">
        <v>0</v>
      </c>
      <c r="F193" s="210">
        <v>0</v>
      </c>
      <c r="G193" s="199">
        <v>0</v>
      </c>
      <c r="H193" s="198">
        <v>0</v>
      </c>
      <c r="I193" s="199">
        <v>0</v>
      </c>
      <c r="J193" s="210">
        <v>0</v>
      </c>
      <c r="K193" s="211">
        <v>0</v>
      </c>
      <c r="L193" s="198">
        <v>0</v>
      </c>
      <c r="M193" s="199">
        <v>0</v>
      </c>
      <c r="N193" s="198">
        <v>0</v>
      </c>
      <c r="O193" s="202">
        <v>0</v>
      </c>
      <c r="P193" s="198">
        <v>0</v>
      </c>
      <c r="Q193" s="212">
        <v>0</v>
      </c>
    </row>
    <row r="194" spans="1:17" s="125" customFormat="1" ht="11.3" thickBot="1">
      <c r="A194" s="304"/>
      <c r="B194" s="204" t="s">
        <v>1444</v>
      </c>
      <c r="C194" s="205">
        <v>8</v>
      </c>
      <c r="D194" s="205">
        <v>2</v>
      </c>
      <c r="E194" s="206">
        <v>10</v>
      </c>
      <c r="F194" s="207">
        <v>3</v>
      </c>
      <c r="G194" s="208">
        <v>0.375</v>
      </c>
      <c r="H194" s="213">
        <v>0</v>
      </c>
      <c r="I194" s="214">
        <v>0</v>
      </c>
      <c r="J194" s="207">
        <v>3</v>
      </c>
      <c r="K194" s="209">
        <v>0.3</v>
      </c>
      <c r="L194" s="207">
        <v>5</v>
      </c>
      <c r="M194" s="208">
        <v>0.625</v>
      </c>
      <c r="N194" s="207">
        <v>2</v>
      </c>
      <c r="O194" s="208">
        <v>1</v>
      </c>
      <c r="P194" s="207">
        <v>7</v>
      </c>
      <c r="Q194" s="209">
        <v>0.7</v>
      </c>
    </row>
    <row r="195" spans="1:17" s="125" customFormat="1" ht="13.7" customHeight="1" thickBot="1">
      <c r="A195" s="304" t="s">
        <v>1446</v>
      </c>
      <c r="B195" s="130" t="s">
        <v>1441</v>
      </c>
      <c r="C195" s="189">
        <v>65</v>
      </c>
      <c r="D195" s="189">
        <v>16</v>
      </c>
      <c r="E195" s="190">
        <v>81</v>
      </c>
      <c r="F195" s="131">
        <v>16</v>
      </c>
      <c r="G195" s="133">
        <v>0.246153846153846</v>
      </c>
      <c r="H195" s="131">
        <v>3</v>
      </c>
      <c r="I195" s="133">
        <v>0.1875</v>
      </c>
      <c r="J195" s="131">
        <v>19</v>
      </c>
      <c r="K195" s="132">
        <v>0.234567901234568</v>
      </c>
      <c r="L195" s="131">
        <v>6</v>
      </c>
      <c r="M195" s="133">
        <v>9.2307692307692299E-2</v>
      </c>
      <c r="N195" s="131">
        <v>1</v>
      </c>
      <c r="O195" s="133">
        <v>6.25E-2</v>
      </c>
      <c r="P195" s="131">
        <v>7</v>
      </c>
      <c r="Q195" s="132">
        <v>8.6419753086419804E-2</v>
      </c>
    </row>
    <row r="196" spans="1:17" s="125" customFormat="1" ht="10.75" thickBot="1">
      <c r="A196" s="304"/>
      <c r="B196" s="130" t="s">
        <v>1442</v>
      </c>
      <c r="C196" s="191">
        <v>0</v>
      </c>
      <c r="D196" s="191">
        <v>0</v>
      </c>
      <c r="E196" s="192">
        <v>0</v>
      </c>
      <c r="F196" s="192">
        <v>0</v>
      </c>
      <c r="G196" s="193">
        <v>0</v>
      </c>
      <c r="H196" s="192">
        <v>0</v>
      </c>
      <c r="I196" s="193">
        <v>0</v>
      </c>
      <c r="J196" s="192">
        <v>0</v>
      </c>
      <c r="K196" s="194">
        <v>0</v>
      </c>
      <c r="L196" s="192">
        <v>0</v>
      </c>
      <c r="M196" s="193">
        <v>0</v>
      </c>
      <c r="N196" s="192">
        <v>0</v>
      </c>
      <c r="O196" s="193">
        <v>0</v>
      </c>
      <c r="P196" s="192">
        <v>0</v>
      </c>
      <c r="Q196" s="194">
        <v>0</v>
      </c>
    </row>
    <row r="197" spans="1:17" s="125" customFormat="1" ht="10.75" thickBot="1">
      <c r="A197" s="304"/>
      <c r="B197" s="195" t="s">
        <v>1443</v>
      </c>
      <c r="C197" s="191">
        <v>0</v>
      </c>
      <c r="D197" s="191">
        <v>0</v>
      </c>
      <c r="E197" s="192">
        <v>0</v>
      </c>
      <c r="F197" s="210">
        <v>0</v>
      </c>
      <c r="G197" s="199">
        <v>0</v>
      </c>
      <c r="H197" s="198">
        <v>0</v>
      </c>
      <c r="I197" s="199">
        <v>0</v>
      </c>
      <c r="J197" s="210">
        <v>0</v>
      </c>
      <c r="K197" s="211">
        <v>0</v>
      </c>
      <c r="L197" s="198">
        <v>0</v>
      </c>
      <c r="M197" s="199">
        <v>0</v>
      </c>
      <c r="N197" s="198">
        <v>0</v>
      </c>
      <c r="O197" s="202">
        <v>0</v>
      </c>
      <c r="P197" s="198">
        <v>0</v>
      </c>
      <c r="Q197" s="212">
        <v>0</v>
      </c>
    </row>
    <row r="198" spans="1:17" s="125" customFormat="1" ht="11.3" thickBot="1">
      <c r="A198" s="304"/>
      <c r="B198" s="204" t="s">
        <v>1444</v>
      </c>
      <c r="C198" s="205">
        <v>65</v>
      </c>
      <c r="D198" s="205">
        <v>16</v>
      </c>
      <c r="E198" s="206">
        <v>81</v>
      </c>
      <c r="F198" s="207">
        <v>16</v>
      </c>
      <c r="G198" s="208">
        <v>0.246153846153846</v>
      </c>
      <c r="H198" s="207">
        <v>3</v>
      </c>
      <c r="I198" s="208">
        <v>0.1875</v>
      </c>
      <c r="J198" s="207">
        <v>19</v>
      </c>
      <c r="K198" s="209">
        <v>0.234567901234568</v>
      </c>
      <c r="L198" s="207">
        <v>6</v>
      </c>
      <c r="M198" s="208">
        <v>9.2307692307692299E-2</v>
      </c>
      <c r="N198" s="207">
        <v>1</v>
      </c>
      <c r="O198" s="208">
        <v>6.25E-2</v>
      </c>
      <c r="P198" s="207">
        <v>7</v>
      </c>
      <c r="Q198" s="209">
        <v>8.6419753086419804E-2</v>
      </c>
    </row>
    <row r="199" spans="1:17" s="125" customFormat="1" ht="13.7" customHeight="1" thickBot="1">
      <c r="A199" s="304" t="s">
        <v>1447</v>
      </c>
      <c r="B199" s="130" t="s">
        <v>1441</v>
      </c>
      <c r="C199" s="189">
        <v>19</v>
      </c>
      <c r="D199" s="189">
        <v>8</v>
      </c>
      <c r="E199" s="190">
        <v>27</v>
      </c>
      <c r="F199" s="131">
        <v>5</v>
      </c>
      <c r="G199" s="133">
        <v>0.26315789473684198</v>
      </c>
      <c r="H199" s="131">
        <v>3</v>
      </c>
      <c r="I199" s="133">
        <v>0.375</v>
      </c>
      <c r="J199" s="131">
        <v>8</v>
      </c>
      <c r="K199" s="132">
        <v>0.296296296296296</v>
      </c>
      <c r="L199" s="131">
        <v>3</v>
      </c>
      <c r="M199" s="133">
        <v>0.157894736842105</v>
      </c>
      <c r="N199" s="192">
        <v>0</v>
      </c>
      <c r="O199" s="193">
        <v>0</v>
      </c>
      <c r="P199" s="131">
        <v>3</v>
      </c>
      <c r="Q199" s="132">
        <v>0.11111111111111099</v>
      </c>
    </row>
    <row r="200" spans="1:17" s="125" customFormat="1" ht="10.75" thickBot="1">
      <c r="A200" s="304"/>
      <c r="B200" s="130" t="s">
        <v>1442</v>
      </c>
      <c r="C200" s="191">
        <v>0</v>
      </c>
      <c r="D200" s="191">
        <v>0</v>
      </c>
      <c r="E200" s="192">
        <v>0</v>
      </c>
      <c r="F200" s="192">
        <v>0</v>
      </c>
      <c r="G200" s="193">
        <v>0</v>
      </c>
      <c r="H200" s="192">
        <v>0</v>
      </c>
      <c r="I200" s="193">
        <v>0</v>
      </c>
      <c r="J200" s="192">
        <v>0</v>
      </c>
      <c r="K200" s="194">
        <v>0</v>
      </c>
      <c r="L200" s="192">
        <v>0</v>
      </c>
      <c r="M200" s="193">
        <v>0</v>
      </c>
      <c r="N200" s="192">
        <v>0</v>
      </c>
      <c r="O200" s="193">
        <v>0</v>
      </c>
      <c r="P200" s="192">
        <v>0</v>
      </c>
      <c r="Q200" s="194">
        <v>0</v>
      </c>
    </row>
    <row r="201" spans="1:17" s="125" customFormat="1" ht="10.75" thickBot="1">
      <c r="A201" s="304"/>
      <c r="B201" s="195" t="s">
        <v>1443</v>
      </c>
      <c r="C201" s="191">
        <v>0</v>
      </c>
      <c r="D201" s="191">
        <v>0</v>
      </c>
      <c r="E201" s="192">
        <v>0</v>
      </c>
      <c r="F201" s="210">
        <v>0</v>
      </c>
      <c r="G201" s="199">
        <v>0</v>
      </c>
      <c r="H201" s="198">
        <v>0</v>
      </c>
      <c r="I201" s="199">
        <v>0</v>
      </c>
      <c r="J201" s="210">
        <v>0</v>
      </c>
      <c r="K201" s="211">
        <v>0</v>
      </c>
      <c r="L201" s="198">
        <v>0</v>
      </c>
      <c r="M201" s="199">
        <v>0</v>
      </c>
      <c r="N201" s="198">
        <v>0</v>
      </c>
      <c r="O201" s="202">
        <v>0</v>
      </c>
      <c r="P201" s="198">
        <v>0</v>
      </c>
      <c r="Q201" s="212">
        <v>0</v>
      </c>
    </row>
    <row r="202" spans="1:17" s="125" customFormat="1" ht="11.3" thickBot="1">
      <c r="A202" s="304"/>
      <c r="B202" s="204" t="s">
        <v>1444</v>
      </c>
      <c r="C202" s="205">
        <v>19</v>
      </c>
      <c r="D202" s="205">
        <v>8</v>
      </c>
      <c r="E202" s="206">
        <v>27</v>
      </c>
      <c r="F202" s="207">
        <v>5</v>
      </c>
      <c r="G202" s="208">
        <v>0.26315789473684198</v>
      </c>
      <c r="H202" s="207">
        <v>3</v>
      </c>
      <c r="I202" s="208">
        <v>0.375</v>
      </c>
      <c r="J202" s="207">
        <v>8</v>
      </c>
      <c r="K202" s="209">
        <v>0.296296296296296</v>
      </c>
      <c r="L202" s="207">
        <v>3</v>
      </c>
      <c r="M202" s="208">
        <v>0.157894736842105</v>
      </c>
      <c r="N202" s="213">
        <v>0</v>
      </c>
      <c r="O202" s="214">
        <v>0</v>
      </c>
      <c r="P202" s="207">
        <v>3</v>
      </c>
      <c r="Q202" s="209">
        <v>0.11111111111111099</v>
      </c>
    </row>
    <row r="203" spans="1:17" s="125" customFormat="1" ht="13.7" customHeight="1" thickBot="1">
      <c r="A203" s="304" t="s">
        <v>1448</v>
      </c>
      <c r="B203" s="130" t="s">
        <v>1441</v>
      </c>
      <c r="C203" s="189">
        <v>37</v>
      </c>
      <c r="D203" s="189">
        <v>27</v>
      </c>
      <c r="E203" s="190">
        <v>64</v>
      </c>
      <c r="F203" s="131">
        <v>32</v>
      </c>
      <c r="G203" s="133">
        <v>0.86486486486486502</v>
      </c>
      <c r="H203" s="131">
        <v>18</v>
      </c>
      <c r="I203" s="133">
        <v>0.66666666666666696</v>
      </c>
      <c r="J203" s="131">
        <v>50</v>
      </c>
      <c r="K203" s="132">
        <v>0.78125</v>
      </c>
      <c r="L203" s="131">
        <v>4</v>
      </c>
      <c r="M203" s="133">
        <v>0.108108108108108</v>
      </c>
      <c r="N203" s="131">
        <v>8</v>
      </c>
      <c r="O203" s="133">
        <v>0.296296296296296</v>
      </c>
      <c r="P203" s="131">
        <v>12</v>
      </c>
      <c r="Q203" s="132">
        <v>0.1875</v>
      </c>
    </row>
    <row r="204" spans="1:17" s="125" customFormat="1" ht="10.75" thickBot="1">
      <c r="A204" s="304"/>
      <c r="B204" s="130" t="s">
        <v>1442</v>
      </c>
      <c r="C204" s="191">
        <v>0</v>
      </c>
      <c r="D204" s="191">
        <v>0</v>
      </c>
      <c r="E204" s="192">
        <v>0</v>
      </c>
      <c r="F204" s="192">
        <v>0</v>
      </c>
      <c r="G204" s="193">
        <v>0</v>
      </c>
      <c r="H204" s="192">
        <v>0</v>
      </c>
      <c r="I204" s="193">
        <v>0</v>
      </c>
      <c r="J204" s="192">
        <v>0</v>
      </c>
      <c r="K204" s="194">
        <v>0</v>
      </c>
      <c r="L204" s="192">
        <v>0</v>
      </c>
      <c r="M204" s="193">
        <v>0</v>
      </c>
      <c r="N204" s="192">
        <v>0</v>
      </c>
      <c r="O204" s="193">
        <v>0</v>
      </c>
      <c r="P204" s="192">
        <v>0</v>
      </c>
      <c r="Q204" s="194">
        <v>0</v>
      </c>
    </row>
    <row r="205" spans="1:17" s="125" customFormat="1" ht="10.75" thickBot="1">
      <c r="A205" s="304"/>
      <c r="B205" s="195" t="s">
        <v>1443</v>
      </c>
      <c r="C205" s="191">
        <v>0</v>
      </c>
      <c r="D205" s="191">
        <v>0</v>
      </c>
      <c r="E205" s="192">
        <v>0</v>
      </c>
      <c r="F205" s="210">
        <v>0</v>
      </c>
      <c r="G205" s="199">
        <v>0</v>
      </c>
      <c r="H205" s="198">
        <v>0</v>
      </c>
      <c r="I205" s="199">
        <v>0</v>
      </c>
      <c r="J205" s="210">
        <v>0</v>
      </c>
      <c r="K205" s="211">
        <v>0</v>
      </c>
      <c r="L205" s="198">
        <v>0</v>
      </c>
      <c r="M205" s="199">
        <v>0</v>
      </c>
      <c r="N205" s="198">
        <v>0</v>
      </c>
      <c r="O205" s="202">
        <v>0</v>
      </c>
      <c r="P205" s="198">
        <v>0</v>
      </c>
      <c r="Q205" s="212">
        <v>0</v>
      </c>
    </row>
    <row r="206" spans="1:17" s="125" customFormat="1" ht="11.3" thickBot="1">
      <c r="A206" s="304"/>
      <c r="B206" s="204" t="s">
        <v>1444</v>
      </c>
      <c r="C206" s="205">
        <v>37</v>
      </c>
      <c r="D206" s="205">
        <v>27</v>
      </c>
      <c r="E206" s="206">
        <v>64</v>
      </c>
      <c r="F206" s="207">
        <v>32</v>
      </c>
      <c r="G206" s="208">
        <v>0.86486486486486502</v>
      </c>
      <c r="H206" s="207">
        <v>18</v>
      </c>
      <c r="I206" s="208">
        <v>0.66666666666666696</v>
      </c>
      <c r="J206" s="207">
        <v>50</v>
      </c>
      <c r="K206" s="209">
        <v>0.78125</v>
      </c>
      <c r="L206" s="207">
        <v>4</v>
      </c>
      <c r="M206" s="208">
        <v>0.108108108108108</v>
      </c>
      <c r="N206" s="207">
        <v>8</v>
      </c>
      <c r="O206" s="208">
        <v>0.296296296296296</v>
      </c>
      <c r="P206" s="207">
        <v>12</v>
      </c>
      <c r="Q206" s="209">
        <v>0.1875</v>
      </c>
    </row>
    <row r="207" spans="1:17" s="125" customFormat="1" ht="13.7" customHeight="1" thickBot="1">
      <c r="A207" s="304" t="s">
        <v>1449</v>
      </c>
      <c r="B207" s="130" t="s">
        <v>1441</v>
      </c>
      <c r="C207" s="189">
        <v>19</v>
      </c>
      <c r="D207" s="189">
        <v>52</v>
      </c>
      <c r="E207" s="190">
        <v>71</v>
      </c>
      <c r="F207" s="131">
        <v>15</v>
      </c>
      <c r="G207" s="133">
        <v>0.78947368421052599</v>
      </c>
      <c r="H207" s="131">
        <v>39</v>
      </c>
      <c r="I207" s="133">
        <v>0.75</v>
      </c>
      <c r="J207" s="131">
        <v>54</v>
      </c>
      <c r="K207" s="132">
        <v>0.76056338028169002</v>
      </c>
      <c r="L207" s="131">
        <v>4</v>
      </c>
      <c r="M207" s="133">
        <v>0.21052631578947401</v>
      </c>
      <c r="N207" s="131">
        <v>13</v>
      </c>
      <c r="O207" s="133">
        <v>0.25</v>
      </c>
      <c r="P207" s="131">
        <v>17</v>
      </c>
      <c r="Q207" s="132">
        <v>0.23943661971831001</v>
      </c>
    </row>
    <row r="208" spans="1:17" s="125" customFormat="1" ht="10.75" thickBot="1">
      <c r="A208" s="304"/>
      <c r="B208" s="130" t="s">
        <v>1442</v>
      </c>
      <c r="C208" s="191">
        <v>0</v>
      </c>
      <c r="D208" s="189">
        <v>3</v>
      </c>
      <c r="E208" s="131">
        <v>3</v>
      </c>
      <c r="F208" s="192">
        <v>0</v>
      </c>
      <c r="G208" s="193">
        <v>0</v>
      </c>
      <c r="H208" s="131">
        <v>1</v>
      </c>
      <c r="I208" s="133">
        <v>0.33333333333333298</v>
      </c>
      <c r="J208" s="131">
        <v>1</v>
      </c>
      <c r="K208" s="132">
        <v>0.33333333333333298</v>
      </c>
      <c r="L208" s="192">
        <v>0</v>
      </c>
      <c r="M208" s="193">
        <v>0</v>
      </c>
      <c r="N208" s="131">
        <v>2</v>
      </c>
      <c r="O208" s="133">
        <v>0.66666666666666696</v>
      </c>
      <c r="P208" s="131">
        <v>2</v>
      </c>
      <c r="Q208" s="132">
        <v>0.66666666666666696</v>
      </c>
    </row>
    <row r="209" spans="1:17" s="125" customFormat="1" ht="10.75" thickBot="1">
      <c r="A209" s="304"/>
      <c r="B209" s="195" t="s">
        <v>1443</v>
      </c>
      <c r="C209" s="191">
        <v>0</v>
      </c>
      <c r="D209" s="191">
        <v>0</v>
      </c>
      <c r="E209" s="192">
        <v>0</v>
      </c>
      <c r="F209" s="210">
        <v>0</v>
      </c>
      <c r="G209" s="199">
        <v>0</v>
      </c>
      <c r="H209" s="198">
        <v>0</v>
      </c>
      <c r="I209" s="199">
        <v>0</v>
      </c>
      <c r="J209" s="210">
        <v>0</v>
      </c>
      <c r="K209" s="211">
        <v>0</v>
      </c>
      <c r="L209" s="198">
        <v>0</v>
      </c>
      <c r="M209" s="199">
        <v>0</v>
      </c>
      <c r="N209" s="198">
        <v>0</v>
      </c>
      <c r="O209" s="202">
        <v>0</v>
      </c>
      <c r="P209" s="198">
        <v>0</v>
      </c>
      <c r="Q209" s="212">
        <v>0</v>
      </c>
    </row>
    <row r="210" spans="1:17" s="125" customFormat="1" ht="11.3" thickBot="1">
      <c r="A210" s="304"/>
      <c r="B210" s="204" t="s">
        <v>1444</v>
      </c>
      <c r="C210" s="205">
        <v>19</v>
      </c>
      <c r="D210" s="205">
        <v>55</v>
      </c>
      <c r="E210" s="206">
        <v>74</v>
      </c>
      <c r="F210" s="207">
        <v>15</v>
      </c>
      <c r="G210" s="208">
        <v>0.78947368421052599</v>
      </c>
      <c r="H210" s="207">
        <v>40</v>
      </c>
      <c r="I210" s="208">
        <v>0.72727272727272696</v>
      </c>
      <c r="J210" s="207">
        <v>55</v>
      </c>
      <c r="K210" s="209">
        <v>0.74324324324324298</v>
      </c>
      <c r="L210" s="207">
        <v>4</v>
      </c>
      <c r="M210" s="208">
        <v>0.21052631578947401</v>
      </c>
      <c r="N210" s="207">
        <v>15</v>
      </c>
      <c r="O210" s="208">
        <v>0.27272727272727298</v>
      </c>
      <c r="P210" s="207">
        <v>19</v>
      </c>
      <c r="Q210" s="209">
        <v>0.25675675675675702</v>
      </c>
    </row>
    <row r="211" spans="1:17" s="125" customFormat="1" ht="13.7" customHeight="1" thickBot="1">
      <c r="A211" s="304" t="s">
        <v>1450</v>
      </c>
      <c r="B211" s="130" t="s">
        <v>1441</v>
      </c>
      <c r="C211" s="189">
        <v>1698</v>
      </c>
      <c r="D211" s="189">
        <v>960</v>
      </c>
      <c r="E211" s="190">
        <v>2658</v>
      </c>
      <c r="F211" s="131">
        <v>929</v>
      </c>
      <c r="G211" s="133">
        <v>0.54711425206124897</v>
      </c>
      <c r="H211" s="131">
        <v>479</v>
      </c>
      <c r="I211" s="133">
        <v>0.498958333333333</v>
      </c>
      <c r="J211" s="131">
        <v>1408</v>
      </c>
      <c r="K211" s="132">
        <v>0.52972159518434903</v>
      </c>
      <c r="L211" s="131">
        <v>435</v>
      </c>
      <c r="M211" s="133">
        <v>0.25618374558303902</v>
      </c>
      <c r="N211" s="131">
        <v>269</v>
      </c>
      <c r="O211" s="133">
        <v>0.280208333333333</v>
      </c>
      <c r="P211" s="131">
        <v>704</v>
      </c>
      <c r="Q211" s="132">
        <v>0.26486079759217501</v>
      </c>
    </row>
    <row r="212" spans="1:17" s="125" customFormat="1" ht="10.75" thickBot="1">
      <c r="A212" s="304"/>
      <c r="B212" s="130" t="s">
        <v>1442</v>
      </c>
      <c r="C212" s="191">
        <v>0</v>
      </c>
      <c r="D212" s="191">
        <v>0</v>
      </c>
      <c r="E212" s="192">
        <v>0</v>
      </c>
      <c r="F212" s="192">
        <v>0</v>
      </c>
      <c r="G212" s="193">
        <v>0</v>
      </c>
      <c r="H212" s="192">
        <v>0</v>
      </c>
      <c r="I212" s="193">
        <v>0</v>
      </c>
      <c r="J212" s="192">
        <v>0</v>
      </c>
      <c r="K212" s="194">
        <v>0</v>
      </c>
      <c r="L212" s="192">
        <v>0</v>
      </c>
      <c r="M212" s="193">
        <v>0</v>
      </c>
      <c r="N212" s="192">
        <v>0</v>
      </c>
      <c r="O212" s="193">
        <v>0</v>
      </c>
      <c r="P212" s="192">
        <v>0</v>
      </c>
      <c r="Q212" s="194">
        <v>0</v>
      </c>
    </row>
    <row r="213" spans="1:17" s="125" customFormat="1" ht="10.75" thickBot="1">
      <c r="A213" s="304"/>
      <c r="B213" s="195" t="s">
        <v>1443</v>
      </c>
      <c r="C213" s="191">
        <v>0</v>
      </c>
      <c r="D213" s="191">
        <v>0</v>
      </c>
      <c r="E213" s="192">
        <v>0</v>
      </c>
      <c r="F213" s="210">
        <v>0</v>
      </c>
      <c r="G213" s="199">
        <v>0</v>
      </c>
      <c r="H213" s="198">
        <v>0</v>
      </c>
      <c r="I213" s="199">
        <v>0</v>
      </c>
      <c r="J213" s="210">
        <v>0</v>
      </c>
      <c r="K213" s="211">
        <v>0</v>
      </c>
      <c r="L213" s="198">
        <v>0</v>
      </c>
      <c r="M213" s="199">
        <v>0</v>
      </c>
      <c r="N213" s="198">
        <v>0</v>
      </c>
      <c r="O213" s="202">
        <v>0</v>
      </c>
      <c r="P213" s="198">
        <v>0</v>
      </c>
      <c r="Q213" s="212">
        <v>0</v>
      </c>
    </row>
    <row r="214" spans="1:17" s="125" customFormat="1" ht="11.3" thickBot="1">
      <c r="A214" s="304"/>
      <c r="B214" s="204" t="s">
        <v>1444</v>
      </c>
      <c r="C214" s="205">
        <v>1698</v>
      </c>
      <c r="D214" s="205">
        <v>960</v>
      </c>
      <c r="E214" s="206">
        <v>2658</v>
      </c>
      <c r="F214" s="207">
        <v>929</v>
      </c>
      <c r="G214" s="208">
        <v>0.54711425206124897</v>
      </c>
      <c r="H214" s="207">
        <v>479</v>
      </c>
      <c r="I214" s="208">
        <v>0.498958333333333</v>
      </c>
      <c r="J214" s="207">
        <v>1408</v>
      </c>
      <c r="K214" s="209">
        <v>0.52972159518434903</v>
      </c>
      <c r="L214" s="207">
        <v>435</v>
      </c>
      <c r="M214" s="208">
        <v>0.25618374558303902</v>
      </c>
      <c r="N214" s="207">
        <v>269</v>
      </c>
      <c r="O214" s="208">
        <v>0.280208333333333</v>
      </c>
      <c r="P214" s="207">
        <v>704</v>
      </c>
      <c r="Q214" s="209">
        <v>0.26486079759217501</v>
      </c>
    </row>
    <row r="215" spans="1:17" s="125" customFormat="1" ht="13.7" customHeight="1" thickBot="1">
      <c r="A215" s="304" t="s">
        <v>1391</v>
      </c>
      <c r="B215" s="130" t="s">
        <v>1441</v>
      </c>
      <c r="C215" s="189">
        <v>1117</v>
      </c>
      <c r="D215" s="189">
        <v>335</v>
      </c>
      <c r="E215" s="190">
        <v>1452</v>
      </c>
      <c r="F215" s="131">
        <v>449</v>
      </c>
      <c r="G215" s="133">
        <v>0.40196956132497802</v>
      </c>
      <c r="H215" s="131">
        <v>113</v>
      </c>
      <c r="I215" s="133">
        <v>0.33731343283582099</v>
      </c>
      <c r="J215" s="131">
        <v>562</v>
      </c>
      <c r="K215" s="132">
        <v>0.387052341597796</v>
      </c>
      <c r="L215" s="131">
        <v>493</v>
      </c>
      <c r="M215" s="133">
        <v>0.44136078782452998</v>
      </c>
      <c r="N215" s="131">
        <v>168</v>
      </c>
      <c r="O215" s="133">
        <v>0.50149253731343302</v>
      </c>
      <c r="P215" s="131">
        <v>661</v>
      </c>
      <c r="Q215" s="132">
        <v>0.45523415977961401</v>
      </c>
    </row>
    <row r="216" spans="1:17" s="125" customFormat="1" ht="10.75" thickBot="1">
      <c r="A216" s="304"/>
      <c r="B216" s="130" t="s">
        <v>1442</v>
      </c>
      <c r="C216" s="191">
        <v>0</v>
      </c>
      <c r="D216" s="191">
        <v>0</v>
      </c>
      <c r="E216" s="192">
        <v>0</v>
      </c>
      <c r="F216" s="192">
        <v>0</v>
      </c>
      <c r="G216" s="193">
        <v>0</v>
      </c>
      <c r="H216" s="192">
        <v>0</v>
      </c>
      <c r="I216" s="193">
        <v>0</v>
      </c>
      <c r="J216" s="192">
        <v>0</v>
      </c>
      <c r="K216" s="194">
        <v>0</v>
      </c>
      <c r="L216" s="192">
        <v>0</v>
      </c>
      <c r="M216" s="193">
        <v>0</v>
      </c>
      <c r="N216" s="192">
        <v>0</v>
      </c>
      <c r="O216" s="193">
        <v>0</v>
      </c>
      <c r="P216" s="192">
        <v>0</v>
      </c>
      <c r="Q216" s="194">
        <v>0</v>
      </c>
    </row>
    <row r="217" spans="1:17" s="125" customFormat="1" ht="10.75" thickBot="1">
      <c r="A217" s="304"/>
      <c r="B217" s="195" t="s">
        <v>1443</v>
      </c>
      <c r="C217" s="191">
        <v>0</v>
      </c>
      <c r="D217" s="191">
        <v>0</v>
      </c>
      <c r="E217" s="192">
        <v>0</v>
      </c>
      <c r="F217" s="210">
        <v>0</v>
      </c>
      <c r="G217" s="199">
        <v>0</v>
      </c>
      <c r="H217" s="198">
        <v>0</v>
      </c>
      <c r="I217" s="199">
        <v>0</v>
      </c>
      <c r="J217" s="210">
        <v>0</v>
      </c>
      <c r="K217" s="211">
        <v>0</v>
      </c>
      <c r="L217" s="198">
        <v>0</v>
      </c>
      <c r="M217" s="199">
        <v>0</v>
      </c>
      <c r="N217" s="198">
        <v>0</v>
      </c>
      <c r="O217" s="202">
        <v>0</v>
      </c>
      <c r="P217" s="198">
        <v>0</v>
      </c>
      <c r="Q217" s="212">
        <v>0</v>
      </c>
    </row>
    <row r="218" spans="1:17" s="125" customFormat="1" ht="11.3" thickBot="1">
      <c r="A218" s="304"/>
      <c r="B218" s="204" t="s">
        <v>1444</v>
      </c>
      <c r="C218" s="205">
        <v>1117</v>
      </c>
      <c r="D218" s="205">
        <v>335</v>
      </c>
      <c r="E218" s="206">
        <v>1452</v>
      </c>
      <c r="F218" s="207">
        <v>449</v>
      </c>
      <c r="G218" s="208">
        <v>0.40196956132497802</v>
      </c>
      <c r="H218" s="207">
        <v>113</v>
      </c>
      <c r="I218" s="208">
        <v>0.33731343283582099</v>
      </c>
      <c r="J218" s="207">
        <v>562</v>
      </c>
      <c r="K218" s="209">
        <v>0.387052341597796</v>
      </c>
      <c r="L218" s="207">
        <v>493</v>
      </c>
      <c r="M218" s="208">
        <v>0.44136078782452998</v>
      </c>
      <c r="N218" s="207">
        <v>168</v>
      </c>
      <c r="O218" s="208">
        <v>0.50149253731343302</v>
      </c>
      <c r="P218" s="207">
        <v>661</v>
      </c>
      <c r="Q218" s="209">
        <v>0.45523415977961401</v>
      </c>
    </row>
    <row r="219" spans="1:17" s="125" customFormat="1" ht="13.7" customHeight="1" thickBot="1">
      <c r="A219" s="304" t="s">
        <v>1390</v>
      </c>
      <c r="B219" s="130" t="s">
        <v>1441</v>
      </c>
      <c r="C219" s="189">
        <v>971</v>
      </c>
      <c r="D219" s="189">
        <v>467</v>
      </c>
      <c r="E219" s="190">
        <v>1438</v>
      </c>
      <c r="F219" s="131">
        <v>448</v>
      </c>
      <c r="G219" s="133">
        <v>0.46138002059732203</v>
      </c>
      <c r="H219" s="131">
        <v>160</v>
      </c>
      <c r="I219" s="133">
        <v>0.342612419700214</v>
      </c>
      <c r="J219" s="131">
        <v>608</v>
      </c>
      <c r="K219" s="132">
        <v>0.42280945757997201</v>
      </c>
      <c r="L219" s="131">
        <v>328</v>
      </c>
      <c r="M219" s="133">
        <v>0.33779608650875398</v>
      </c>
      <c r="N219" s="131">
        <v>213</v>
      </c>
      <c r="O219" s="133">
        <v>0.45610278372591001</v>
      </c>
      <c r="P219" s="131">
        <v>541</v>
      </c>
      <c r="Q219" s="132">
        <v>0.37621696801112697</v>
      </c>
    </row>
    <row r="220" spans="1:17" s="125" customFormat="1" ht="10.75" thickBot="1">
      <c r="A220" s="304"/>
      <c r="B220" s="130" t="s">
        <v>1442</v>
      </c>
      <c r="C220" s="191">
        <v>0</v>
      </c>
      <c r="D220" s="191">
        <v>0</v>
      </c>
      <c r="E220" s="192">
        <v>0</v>
      </c>
      <c r="F220" s="192">
        <v>0</v>
      </c>
      <c r="G220" s="193">
        <v>0</v>
      </c>
      <c r="H220" s="192">
        <v>0</v>
      </c>
      <c r="I220" s="193">
        <v>0</v>
      </c>
      <c r="J220" s="192">
        <v>0</v>
      </c>
      <c r="K220" s="194">
        <v>0</v>
      </c>
      <c r="L220" s="192">
        <v>0</v>
      </c>
      <c r="M220" s="193">
        <v>0</v>
      </c>
      <c r="N220" s="192">
        <v>0</v>
      </c>
      <c r="O220" s="193">
        <v>0</v>
      </c>
      <c r="P220" s="192">
        <v>0</v>
      </c>
      <c r="Q220" s="194">
        <v>0</v>
      </c>
    </row>
    <row r="221" spans="1:17" s="125" customFormat="1" ht="10.75" thickBot="1">
      <c r="A221" s="304"/>
      <c r="B221" s="195" t="s">
        <v>1443</v>
      </c>
      <c r="C221" s="191">
        <v>0</v>
      </c>
      <c r="D221" s="191">
        <v>0</v>
      </c>
      <c r="E221" s="192">
        <v>0</v>
      </c>
      <c r="F221" s="210">
        <v>0</v>
      </c>
      <c r="G221" s="199">
        <v>0</v>
      </c>
      <c r="H221" s="198">
        <v>0</v>
      </c>
      <c r="I221" s="199">
        <v>0</v>
      </c>
      <c r="J221" s="210">
        <v>0</v>
      </c>
      <c r="K221" s="211">
        <v>0</v>
      </c>
      <c r="L221" s="198">
        <v>0</v>
      </c>
      <c r="M221" s="199">
        <v>0</v>
      </c>
      <c r="N221" s="198">
        <v>0</v>
      </c>
      <c r="O221" s="202">
        <v>0</v>
      </c>
      <c r="P221" s="198">
        <v>0</v>
      </c>
      <c r="Q221" s="212">
        <v>0</v>
      </c>
    </row>
    <row r="222" spans="1:17" s="125" customFormat="1" ht="11.3" thickBot="1">
      <c r="A222" s="304"/>
      <c r="B222" s="204" t="s">
        <v>1444</v>
      </c>
      <c r="C222" s="205">
        <v>971</v>
      </c>
      <c r="D222" s="205">
        <v>467</v>
      </c>
      <c r="E222" s="206">
        <v>1438</v>
      </c>
      <c r="F222" s="207">
        <v>448</v>
      </c>
      <c r="G222" s="208">
        <v>0.46138002059732203</v>
      </c>
      <c r="H222" s="207">
        <v>160</v>
      </c>
      <c r="I222" s="208">
        <v>0.342612419700214</v>
      </c>
      <c r="J222" s="207">
        <v>608</v>
      </c>
      <c r="K222" s="209">
        <v>0.42280945757997201</v>
      </c>
      <c r="L222" s="207">
        <v>328</v>
      </c>
      <c r="M222" s="208">
        <v>0.33779608650875398</v>
      </c>
      <c r="N222" s="207">
        <v>213</v>
      </c>
      <c r="O222" s="208">
        <v>0.45610278372591001</v>
      </c>
      <c r="P222" s="207">
        <v>541</v>
      </c>
      <c r="Q222" s="209">
        <v>0.37621696801112697</v>
      </c>
    </row>
    <row r="223" spans="1:17" s="125" customFormat="1" ht="13.7" customHeight="1" thickBot="1">
      <c r="A223" s="304" t="s">
        <v>1392</v>
      </c>
      <c r="B223" s="130" t="s">
        <v>1441</v>
      </c>
      <c r="C223" s="189">
        <v>495</v>
      </c>
      <c r="D223" s="189">
        <v>279</v>
      </c>
      <c r="E223" s="190">
        <v>774</v>
      </c>
      <c r="F223" s="131">
        <v>284</v>
      </c>
      <c r="G223" s="133">
        <v>0.57373737373737399</v>
      </c>
      <c r="H223" s="131">
        <v>127</v>
      </c>
      <c r="I223" s="133">
        <v>0.45519713261648698</v>
      </c>
      <c r="J223" s="131">
        <v>411</v>
      </c>
      <c r="K223" s="132">
        <v>0.531007751937985</v>
      </c>
      <c r="L223" s="131">
        <v>176</v>
      </c>
      <c r="M223" s="133">
        <v>0.35555555555555601</v>
      </c>
      <c r="N223" s="131">
        <v>113</v>
      </c>
      <c r="O223" s="133">
        <v>0.40501792114695301</v>
      </c>
      <c r="P223" s="131">
        <v>289</v>
      </c>
      <c r="Q223" s="132">
        <v>0.37338501291989701</v>
      </c>
    </row>
    <row r="224" spans="1:17" s="125" customFormat="1" ht="10.75" thickBot="1">
      <c r="A224" s="304"/>
      <c r="B224" s="130" t="s">
        <v>1442</v>
      </c>
      <c r="C224" s="191">
        <v>0</v>
      </c>
      <c r="D224" s="191">
        <v>0</v>
      </c>
      <c r="E224" s="192">
        <v>0</v>
      </c>
      <c r="F224" s="192">
        <v>0</v>
      </c>
      <c r="G224" s="193">
        <v>0</v>
      </c>
      <c r="H224" s="192">
        <v>0</v>
      </c>
      <c r="I224" s="193">
        <v>0</v>
      </c>
      <c r="J224" s="192">
        <v>0</v>
      </c>
      <c r="K224" s="194">
        <v>0</v>
      </c>
      <c r="L224" s="192">
        <v>0</v>
      </c>
      <c r="M224" s="193">
        <v>0</v>
      </c>
      <c r="N224" s="192">
        <v>0</v>
      </c>
      <c r="O224" s="193">
        <v>0</v>
      </c>
      <c r="P224" s="192">
        <v>0</v>
      </c>
      <c r="Q224" s="194">
        <v>0</v>
      </c>
    </row>
    <row r="225" spans="1:17" s="125" customFormat="1" ht="10.75" thickBot="1">
      <c r="A225" s="304"/>
      <c r="B225" s="195" t="s">
        <v>1443</v>
      </c>
      <c r="C225" s="191">
        <v>0</v>
      </c>
      <c r="D225" s="191">
        <v>0</v>
      </c>
      <c r="E225" s="192">
        <v>0</v>
      </c>
      <c r="F225" s="210">
        <v>0</v>
      </c>
      <c r="G225" s="199">
        <v>0</v>
      </c>
      <c r="H225" s="198">
        <v>0</v>
      </c>
      <c r="I225" s="199">
        <v>0</v>
      </c>
      <c r="J225" s="210">
        <v>0</v>
      </c>
      <c r="K225" s="211">
        <v>0</v>
      </c>
      <c r="L225" s="198">
        <v>0</v>
      </c>
      <c r="M225" s="199">
        <v>0</v>
      </c>
      <c r="N225" s="198">
        <v>0</v>
      </c>
      <c r="O225" s="202">
        <v>0</v>
      </c>
      <c r="P225" s="198">
        <v>0</v>
      </c>
      <c r="Q225" s="212">
        <v>0</v>
      </c>
    </row>
    <row r="226" spans="1:17" s="125" customFormat="1" ht="11.3" thickBot="1">
      <c r="A226" s="304"/>
      <c r="B226" s="204" t="s">
        <v>1444</v>
      </c>
      <c r="C226" s="205">
        <v>495</v>
      </c>
      <c r="D226" s="205">
        <v>279</v>
      </c>
      <c r="E226" s="206">
        <v>774</v>
      </c>
      <c r="F226" s="207">
        <v>284</v>
      </c>
      <c r="G226" s="208">
        <v>0.57373737373737399</v>
      </c>
      <c r="H226" s="207">
        <v>127</v>
      </c>
      <c r="I226" s="208">
        <v>0.45519713261648698</v>
      </c>
      <c r="J226" s="207">
        <v>411</v>
      </c>
      <c r="K226" s="209">
        <v>0.531007751937985</v>
      </c>
      <c r="L226" s="207">
        <v>176</v>
      </c>
      <c r="M226" s="208">
        <v>0.35555555555555601</v>
      </c>
      <c r="N226" s="207">
        <v>113</v>
      </c>
      <c r="O226" s="208">
        <v>0.40501792114695301</v>
      </c>
      <c r="P226" s="207">
        <v>289</v>
      </c>
      <c r="Q226" s="209">
        <v>0.37338501291989701</v>
      </c>
    </row>
    <row r="227" spans="1:17" s="125" customFormat="1" ht="13.7" customHeight="1" thickBot="1">
      <c r="A227" s="304" t="s">
        <v>1396</v>
      </c>
      <c r="B227" s="130" t="s">
        <v>1441</v>
      </c>
      <c r="C227" s="189">
        <v>24</v>
      </c>
      <c r="D227" s="189">
        <v>14</v>
      </c>
      <c r="E227" s="190">
        <v>38</v>
      </c>
      <c r="F227" s="131">
        <v>17</v>
      </c>
      <c r="G227" s="133">
        <v>0.70833333333333304</v>
      </c>
      <c r="H227" s="131">
        <v>8</v>
      </c>
      <c r="I227" s="133">
        <v>0.57142857142857095</v>
      </c>
      <c r="J227" s="131">
        <v>25</v>
      </c>
      <c r="K227" s="132">
        <v>0.65789473684210498</v>
      </c>
      <c r="L227" s="131">
        <v>7</v>
      </c>
      <c r="M227" s="133">
        <v>0.29166666666666702</v>
      </c>
      <c r="N227" s="131">
        <v>6</v>
      </c>
      <c r="O227" s="133">
        <v>0.42857142857142899</v>
      </c>
      <c r="P227" s="131">
        <v>13</v>
      </c>
      <c r="Q227" s="132">
        <v>0.34210526315789502</v>
      </c>
    </row>
    <row r="228" spans="1:17" s="125" customFormat="1" ht="10.75" thickBot="1">
      <c r="A228" s="304"/>
      <c r="B228" s="130" t="s">
        <v>1442</v>
      </c>
      <c r="C228" s="191">
        <v>0</v>
      </c>
      <c r="D228" s="191">
        <v>0</v>
      </c>
      <c r="E228" s="192">
        <v>0</v>
      </c>
      <c r="F228" s="192">
        <v>0</v>
      </c>
      <c r="G228" s="193">
        <v>0</v>
      </c>
      <c r="H228" s="192">
        <v>0</v>
      </c>
      <c r="I228" s="193">
        <v>0</v>
      </c>
      <c r="J228" s="192">
        <v>0</v>
      </c>
      <c r="K228" s="194">
        <v>0</v>
      </c>
      <c r="L228" s="192">
        <v>0</v>
      </c>
      <c r="M228" s="193">
        <v>0</v>
      </c>
      <c r="N228" s="192">
        <v>0</v>
      </c>
      <c r="O228" s="193">
        <v>0</v>
      </c>
      <c r="P228" s="192">
        <v>0</v>
      </c>
      <c r="Q228" s="194">
        <v>0</v>
      </c>
    </row>
    <row r="229" spans="1:17" s="125" customFormat="1" ht="10.75" thickBot="1">
      <c r="A229" s="304"/>
      <c r="B229" s="195" t="s">
        <v>1443</v>
      </c>
      <c r="C229" s="191">
        <v>0</v>
      </c>
      <c r="D229" s="191">
        <v>0</v>
      </c>
      <c r="E229" s="192">
        <v>0</v>
      </c>
      <c r="F229" s="210">
        <v>0</v>
      </c>
      <c r="G229" s="199">
        <v>0</v>
      </c>
      <c r="H229" s="198">
        <v>0</v>
      </c>
      <c r="I229" s="199">
        <v>0</v>
      </c>
      <c r="J229" s="210">
        <v>0</v>
      </c>
      <c r="K229" s="211">
        <v>0</v>
      </c>
      <c r="L229" s="198">
        <v>0</v>
      </c>
      <c r="M229" s="199">
        <v>0</v>
      </c>
      <c r="N229" s="198">
        <v>0</v>
      </c>
      <c r="O229" s="202">
        <v>0</v>
      </c>
      <c r="P229" s="198">
        <v>0</v>
      </c>
      <c r="Q229" s="212">
        <v>0</v>
      </c>
    </row>
    <row r="230" spans="1:17" s="125" customFormat="1" ht="11.3" thickBot="1">
      <c r="A230" s="304"/>
      <c r="B230" s="204" t="s">
        <v>1444</v>
      </c>
      <c r="C230" s="205">
        <v>24</v>
      </c>
      <c r="D230" s="205">
        <v>14</v>
      </c>
      <c r="E230" s="206">
        <v>38</v>
      </c>
      <c r="F230" s="207">
        <v>17</v>
      </c>
      <c r="G230" s="208">
        <v>0.70833333333333304</v>
      </c>
      <c r="H230" s="207">
        <v>8</v>
      </c>
      <c r="I230" s="208">
        <v>0.57142857142857095</v>
      </c>
      <c r="J230" s="207">
        <v>25</v>
      </c>
      <c r="K230" s="209">
        <v>0.65789473684210498</v>
      </c>
      <c r="L230" s="207">
        <v>7</v>
      </c>
      <c r="M230" s="208">
        <v>0.29166666666666702</v>
      </c>
      <c r="N230" s="207">
        <v>6</v>
      </c>
      <c r="O230" s="208">
        <v>0.42857142857142899</v>
      </c>
      <c r="P230" s="207">
        <v>13</v>
      </c>
      <c r="Q230" s="209">
        <v>0.34210526315789502</v>
      </c>
    </row>
    <row r="231" spans="1:17" s="125" customFormat="1" ht="13.7" customHeight="1" thickBot="1">
      <c r="A231" s="304" t="s">
        <v>1385</v>
      </c>
      <c r="B231" s="130" t="s">
        <v>1441</v>
      </c>
      <c r="C231" s="189">
        <v>2479</v>
      </c>
      <c r="D231" s="189">
        <v>2740</v>
      </c>
      <c r="E231" s="190">
        <v>5219</v>
      </c>
      <c r="F231" s="131">
        <v>1327</v>
      </c>
      <c r="G231" s="133">
        <v>0.53529649052037098</v>
      </c>
      <c r="H231" s="131">
        <v>1872</v>
      </c>
      <c r="I231" s="133">
        <v>0.68321167883211698</v>
      </c>
      <c r="J231" s="131">
        <v>3199</v>
      </c>
      <c r="K231" s="132">
        <v>0.61295267292584799</v>
      </c>
      <c r="L231" s="131">
        <v>748</v>
      </c>
      <c r="M231" s="133">
        <v>0.30173457039128698</v>
      </c>
      <c r="N231" s="131">
        <v>430</v>
      </c>
      <c r="O231" s="133">
        <v>0.15693430656934301</v>
      </c>
      <c r="P231" s="131">
        <v>1178</v>
      </c>
      <c r="Q231" s="132">
        <v>0.22571373826403501</v>
      </c>
    </row>
    <row r="232" spans="1:17" s="125" customFormat="1" ht="10.75" thickBot="1">
      <c r="A232" s="304"/>
      <c r="B232" s="130" t="s">
        <v>1442</v>
      </c>
      <c r="C232" s="191">
        <v>0</v>
      </c>
      <c r="D232" s="191">
        <v>0</v>
      </c>
      <c r="E232" s="192">
        <v>0</v>
      </c>
      <c r="F232" s="192">
        <v>0</v>
      </c>
      <c r="G232" s="193">
        <v>0</v>
      </c>
      <c r="H232" s="192">
        <v>0</v>
      </c>
      <c r="I232" s="193">
        <v>0</v>
      </c>
      <c r="J232" s="192">
        <v>0</v>
      </c>
      <c r="K232" s="194">
        <v>0</v>
      </c>
      <c r="L232" s="192">
        <v>0</v>
      </c>
      <c r="M232" s="193">
        <v>0</v>
      </c>
      <c r="N232" s="192">
        <v>0</v>
      </c>
      <c r="O232" s="193">
        <v>0</v>
      </c>
      <c r="P232" s="192">
        <v>0</v>
      </c>
      <c r="Q232" s="194">
        <v>0</v>
      </c>
    </row>
    <row r="233" spans="1:17" s="125" customFormat="1" ht="10.75" thickBot="1">
      <c r="A233" s="304"/>
      <c r="B233" s="195" t="s">
        <v>1443</v>
      </c>
      <c r="C233" s="191">
        <v>0</v>
      </c>
      <c r="D233" s="191">
        <v>0</v>
      </c>
      <c r="E233" s="192">
        <v>0</v>
      </c>
      <c r="F233" s="210">
        <v>0</v>
      </c>
      <c r="G233" s="199">
        <v>0</v>
      </c>
      <c r="H233" s="198">
        <v>0</v>
      </c>
      <c r="I233" s="199">
        <v>0</v>
      </c>
      <c r="J233" s="210">
        <v>0</v>
      </c>
      <c r="K233" s="211">
        <v>0</v>
      </c>
      <c r="L233" s="198">
        <v>0</v>
      </c>
      <c r="M233" s="199">
        <v>0</v>
      </c>
      <c r="N233" s="198">
        <v>0</v>
      </c>
      <c r="O233" s="202">
        <v>0</v>
      </c>
      <c r="P233" s="198">
        <v>0</v>
      </c>
      <c r="Q233" s="212">
        <v>0</v>
      </c>
    </row>
    <row r="234" spans="1:17" s="125" customFormat="1" ht="11.3" thickBot="1">
      <c r="A234" s="304"/>
      <c r="B234" s="204" t="s">
        <v>1444</v>
      </c>
      <c r="C234" s="205">
        <v>2479</v>
      </c>
      <c r="D234" s="205">
        <v>2740</v>
      </c>
      <c r="E234" s="206">
        <v>5219</v>
      </c>
      <c r="F234" s="207">
        <v>1327</v>
      </c>
      <c r="G234" s="208">
        <v>0.53529649052037098</v>
      </c>
      <c r="H234" s="207">
        <v>1872</v>
      </c>
      <c r="I234" s="208">
        <v>0.68321167883211698</v>
      </c>
      <c r="J234" s="207">
        <v>3199</v>
      </c>
      <c r="K234" s="209">
        <v>0.61295267292584799</v>
      </c>
      <c r="L234" s="207">
        <v>748</v>
      </c>
      <c r="M234" s="208">
        <v>0.30173457039128698</v>
      </c>
      <c r="N234" s="207">
        <v>430</v>
      </c>
      <c r="O234" s="208">
        <v>0.15693430656934301</v>
      </c>
      <c r="P234" s="207">
        <v>1178</v>
      </c>
      <c r="Q234" s="209">
        <v>0.22571373826403501</v>
      </c>
    </row>
    <row r="235" spans="1:17" s="125" customFormat="1" ht="13.7" customHeight="1" thickBot="1">
      <c r="A235" s="304" t="s">
        <v>1393</v>
      </c>
      <c r="B235" s="130" t="s">
        <v>1441</v>
      </c>
      <c r="C235" s="189">
        <v>137</v>
      </c>
      <c r="D235" s="189">
        <v>457</v>
      </c>
      <c r="E235" s="190">
        <v>594</v>
      </c>
      <c r="F235" s="131">
        <v>52</v>
      </c>
      <c r="G235" s="133">
        <v>0.37956204379561997</v>
      </c>
      <c r="H235" s="131">
        <v>241</v>
      </c>
      <c r="I235" s="133">
        <v>0.52735229759299795</v>
      </c>
      <c r="J235" s="131">
        <v>293</v>
      </c>
      <c r="K235" s="132">
        <v>0.49326599326599302</v>
      </c>
      <c r="L235" s="131">
        <v>72</v>
      </c>
      <c r="M235" s="133">
        <v>0.52554744525547503</v>
      </c>
      <c r="N235" s="131">
        <v>172</v>
      </c>
      <c r="O235" s="133">
        <v>0.37636761487964998</v>
      </c>
      <c r="P235" s="131">
        <v>244</v>
      </c>
      <c r="Q235" s="132">
        <v>0.41077441077441101</v>
      </c>
    </row>
    <row r="236" spans="1:17" s="125" customFormat="1" ht="10.75" thickBot="1">
      <c r="A236" s="304"/>
      <c r="B236" s="130" t="s">
        <v>1442</v>
      </c>
      <c r="C236" s="191">
        <v>0</v>
      </c>
      <c r="D236" s="191">
        <v>0</v>
      </c>
      <c r="E236" s="192">
        <v>0</v>
      </c>
      <c r="F236" s="192">
        <v>0</v>
      </c>
      <c r="G236" s="193">
        <v>0</v>
      </c>
      <c r="H236" s="192">
        <v>0</v>
      </c>
      <c r="I236" s="193">
        <v>0</v>
      </c>
      <c r="J236" s="192">
        <v>0</v>
      </c>
      <c r="K236" s="194">
        <v>0</v>
      </c>
      <c r="L236" s="192">
        <v>0</v>
      </c>
      <c r="M236" s="193">
        <v>0</v>
      </c>
      <c r="N236" s="192">
        <v>0</v>
      </c>
      <c r="O236" s="193">
        <v>0</v>
      </c>
      <c r="P236" s="192">
        <v>0</v>
      </c>
      <c r="Q236" s="194">
        <v>0</v>
      </c>
    </row>
    <row r="237" spans="1:17" s="125" customFormat="1" ht="10.75" thickBot="1">
      <c r="A237" s="304"/>
      <c r="B237" s="195" t="s">
        <v>1443</v>
      </c>
      <c r="C237" s="191">
        <v>0</v>
      </c>
      <c r="D237" s="189">
        <v>4</v>
      </c>
      <c r="E237" s="131">
        <v>4</v>
      </c>
      <c r="F237" s="210">
        <v>0</v>
      </c>
      <c r="G237" s="199">
        <v>0</v>
      </c>
      <c r="H237" s="201">
        <v>2</v>
      </c>
      <c r="I237" s="197">
        <v>0.5</v>
      </c>
      <c r="J237" s="196">
        <v>2</v>
      </c>
      <c r="K237" s="200">
        <v>0.5</v>
      </c>
      <c r="L237" s="198">
        <v>0</v>
      </c>
      <c r="M237" s="199">
        <v>0</v>
      </c>
      <c r="N237" s="201">
        <v>2</v>
      </c>
      <c r="O237" s="216">
        <v>0.5</v>
      </c>
      <c r="P237" s="201">
        <v>2</v>
      </c>
      <c r="Q237" s="203">
        <v>0.5</v>
      </c>
    </row>
    <row r="238" spans="1:17" s="125" customFormat="1" ht="11.3" thickBot="1">
      <c r="A238" s="304"/>
      <c r="B238" s="204" t="s">
        <v>1444</v>
      </c>
      <c r="C238" s="205">
        <v>137</v>
      </c>
      <c r="D238" s="205">
        <v>461</v>
      </c>
      <c r="E238" s="206">
        <v>598</v>
      </c>
      <c r="F238" s="207">
        <v>52</v>
      </c>
      <c r="G238" s="208">
        <v>0.37956204379561997</v>
      </c>
      <c r="H238" s="207">
        <v>243</v>
      </c>
      <c r="I238" s="208">
        <v>0.52711496746203901</v>
      </c>
      <c r="J238" s="207">
        <v>295</v>
      </c>
      <c r="K238" s="209">
        <v>0.493311036789298</v>
      </c>
      <c r="L238" s="207">
        <v>72</v>
      </c>
      <c r="M238" s="208">
        <v>0.52554744525547503</v>
      </c>
      <c r="N238" s="207">
        <v>174</v>
      </c>
      <c r="O238" s="208">
        <v>0.37744034707158403</v>
      </c>
      <c r="P238" s="207">
        <v>246</v>
      </c>
      <c r="Q238" s="209">
        <v>0.41137123745819398</v>
      </c>
    </row>
    <row r="239" spans="1:17" s="125" customFormat="1" ht="13.7" customHeight="1" thickBot="1">
      <c r="A239" s="304" t="s">
        <v>1388</v>
      </c>
      <c r="B239" s="130" t="s">
        <v>1441</v>
      </c>
      <c r="C239" s="189">
        <v>1581</v>
      </c>
      <c r="D239" s="189">
        <v>1848</v>
      </c>
      <c r="E239" s="190">
        <v>3429</v>
      </c>
      <c r="F239" s="131">
        <v>994</v>
      </c>
      <c r="G239" s="133">
        <v>0.628716002530044</v>
      </c>
      <c r="H239" s="131">
        <v>1102</v>
      </c>
      <c r="I239" s="133">
        <v>0.59632034632034603</v>
      </c>
      <c r="J239" s="131">
        <v>2096</v>
      </c>
      <c r="K239" s="132">
        <v>0.61125692621755601</v>
      </c>
      <c r="L239" s="131">
        <v>335</v>
      </c>
      <c r="M239" s="133">
        <v>0.21189120809614201</v>
      </c>
      <c r="N239" s="131">
        <v>458</v>
      </c>
      <c r="O239" s="133">
        <v>0.24783549783549799</v>
      </c>
      <c r="P239" s="131">
        <v>793</v>
      </c>
      <c r="Q239" s="132">
        <v>0.23126275882181399</v>
      </c>
    </row>
    <row r="240" spans="1:17" s="125" customFormat="1" ht="10.75" thickBot="1">
      <c r="A240" s="304"/>
      <c r="B240" s="130" t="s">
        <v>1442</v>
      </c>
      <c r="C240" s="191">
        <v>0</v>
      </c>
      <c r="D240" s="191">
        <v>0</v>
      </c>
      <c r="E240" s="192">
        <v>0</v>
      </c>
      <c r="F240" s="192">
        <v>0</v>
      </c>
      <c r="G240" s="193">
        <v>0</v>
      </c>
      <c r="H240" s="192">
        <v>0</v>
      </c>
      <c r="I240" s="193">
        <v>0</v>
      </c>
      <c r="J240" s="192">
        <v>0</v>
      </c>
      <c r="K240" s="194">
        <v>0</v>
      </c>
      <c r="L240" s="192">
        <v>0</v>
      </c>
      <c r="M240" s="193">
        <v>0</v>
      </c>
      <c r="N240" s="192">
        <v>0</v>
      </c>
      <c r="O240" s="193">
        <v>0</v>
      </c>
      <c r="P240" s="192">
        <v>0</v>
      </c>
      <c r="Q240" s="194">
        <v>0</v>
      </c>
    </row>
    <row r="241" spans="1:17" s="125" customFormat="1" ht="10.75" thickBot="1">
      <c r="A241" s="304"/>
      <c r="B241" s="195" t="s">
        <v>1443</v>
      </c>
      <c r="C241" s="191">
        <v>0</v>
      </c>
      <c r="D241" s="191">
        <v>0</v>
      </c>
      <c r="E241" s="192">
        <v>0</v>
      </c>
      <c r="F241" s="210">
        <v>0</v>
      </c>
      <c r="G241" s="199">
        <v>0</v>
      </c>
      <c r="H241" s="198">
        <v>0</v>
      </c>
      <c r="I241" s="199">
        <v>0</v>
      </c>
      <c r="J241" s="210">
        <v>0</v>
      </c>
      <c r="K241" s="211">
        <v>0</v>
      </c>
      <c r="L241" s="198">
        <v>0</v>
      </c>
      <c r="M241" s="199">
        <v>0</v>
      </c>
      <c r="N241" s="198">
        <v>0</v>
      </c>
      <c r="O241" s="202">
        <v>0</v>
      </c>
      <c r="P241" s="198">
        <v>0</v>
      </c>
      <c r="Q241" s="212">
        <v>0</v>
      </c>
    </row>
    <row r="242" spans="1:17" s="125" customFormat="1" ht="11.3" thickBot="1">
      <c r="A242" s="304"/>
      <c r="B242" s="204" t="s">
        <v>1444</v>
      </c>
      <c r="C242" s="205">
        <v>1581</v>
      </c>
      <c r="D242" s="205">
        <v>1848</v>
      </c>
      <c r="E242" s="206">
        <v>3429</v>
      </c>
      <c r="F242" s="207">
        <v>994</v>
      </c>
      <c r="G242" s="208">
        <v>0.628716002530044</v>
      </c>
      <c r="H242" s="207">
        <v>1102</v>
      </c>
      <c r="I242" s="208">
        <v>0.59632034632034603</v>
      </c>
      <c r="J242" s="207">
        <v>2096</v>
      </c>
      <c r="K242" s="209">
        <v>0.61125692621755601</v>
      </c>
      <c r="L242" s="207">
        <v>335</v>
      </c>
      <c r="M242" s="208">
        <v>0.21189120809614201</v>
      </c>
      <c r="N242" s="207">
        <v>458</v>
      </c>
      <c r="O242" s="208">
        <v>0.24783549783549799</v>
      </c>
      <c r="P242" s="207">
        <v>793</v>
      </c>
      <c r="Q242" s="209">
        <v>0.23126275882181399</v>
      </c>
    </row>
    <row r="243" spans="1:17" s="125" customFormat="1" ht="13.7" customHeight="1" thickBot="1">
      <c r="A243" s="304" t="s">
        <v>1453</v>
      </c>
      <c r="B243" s="130" t="s">
        <v>1441</v>
      </c>
      <c r="C243" s="189">
        <v>1724</v>
      </c>
      <c r="D243" s="189">
        <v>1285</v>
      </c>
      <c r="E243" s="190">
        <v>3009</v>
      </c>
      <c r="F243" s="131">
        <v>889</v>
      </c>
      <c r="G243" s="133">
        <v>0.51566125290023201</v>
      </c>
      <c r="H243" s="131">
        <v>484</v>
      </c>
      <c r="I243" s="133">
        <v>0.37665369649805402</v>
      </c>
      <c r="J243" s="131">
        <v>1373</v>
      </c>
      <c r="K243" s="132">
        <v>0.45629777334662702</v>
      </c>
      <c r="L243" s="131">
        <v>558</v>
      </c>
      <c r="M243" s="133">
        <v>0.323665893271462</v>
      </c>
      <c r="N243" s="131">
        <v>574</v>
      </c>
      <c r="O243" s="133">
        <v>0.44669260700389102</v>
      </c>
      <c r="P243" s="131">
        <v>1132</v>
      </c>
      <c r="Q243" s="132">
        <v>0.376204719175806</v>
      </c>
    </row>
    <row r="244" spans="1:17" s="125" customFormat="1" ht="10.75" thickBot="1">
      <c r="A244" s="304"/>
      <c r="B244" s="130" t="s">
        <v>1442</v>
      </c>
      <c r="C244" s="191">
        <v>0</v>
      </c>
      <c r="D244" s="191">
        <v>0</v>
      </c>
      <c r="E244" s="192">
        <v>0</v>
      </c>
      <c r="F244" s="192">
        <v>0</v>
      </c>
      <c r="G244" s="193">
        <v>0</v>
      </c>
      <c r="H244" s="192">
        <v>0</v>
      </c>
      <c r="I244" s="193">
        <v>0</v>
      </c>
      <c r="J244" s="192">
        <v>0</v>
      </c>
      <c r="K244" s="194">
        <v>0</v>
      </c>
      <c r="L244" s="192">
        <v>0</v>
      </c>
      <c r="M244" s="193">
        <v>0</v>
      </c>
      <c r="N244" s="192">
        <v>0</v>
      </c>
      <c r="O244" s="193">
        <v>0</v>
      </c>
      <c r="P244" s="192">
        <v>0</v>
      </c>
      <c r="Q244" s="194">
        <v>0</v>
      </c>
    </row>
    <row r="245" spans="1:17" s="125" customFormat="1" ht="10.75" thickBot="1">
      <c r="A245" s="304"/>
      <c r="B245" s="195" t="s">
        <v>1443</v>
      </c>
      <c r="C245" s="189">
        <v>1</v>
      </c>
      <c r="D245" s="191">
        <v>0</v>
      </c>
      <c r="E245" s="131">
        <v>1</v>
      </c>
      <c r="F245" s="196">
        <v>1</v>
      </c>
      <c r="G245" s="197">
        <v>1</v>
      </c>
      <c r="H245" s="198">
        <v>0</v>
      </c>
      <c r="I245" s="199">
        <v>0</v>
      </c>
      <c r="J245" s="196">
        <v>1</v>
      </c>
      <c r="K245" s="200">
        <v>1</v>
      </c>
      <c r="L245" s="198">
        <v>0</v>
      </c>
      <c r="M245" s="199">
        <v>0</v>
      </c>
      <c r="N245" s="198">
        <v>0</v>
      </c>
      <c r="O245" s="202">
        <v>0</v>
      </c>
      <c r="P245" s="198">
        <v>0</v>
      </c>
      <c r="Q245" s="212">
        <v>0</v>
      </c>
    </row>
    <row r="246" spans="1:17" s="125" customFormat="1" ht="11.3" thickBot="1">
      <c r="A246" s="304"/>
      <c r="B246" s="204" t="s">
        <v>1444</v>
      </c>
      <c r="C246" s="205">
        <v>1725</v>
      </c>
      <c r="D246" s="205">
        <v>1285</v>
      </c>
      <c r="E246" s="206">
        <v>3010</v>
      </c>
      <c r="F246" s="207">
        <v>890</v>
      </c>
      <c r="G246" s="208">
        <v>0.51594202898550701</v>
      </c>
      <c r="H246" s="207">
        <v>484</v>
      </c>
      <c r="I246" s="208">
        <v>0.37665369649805402</v>
      </c>
      <c r="J246" s="207">
        <v>1374</v>
      </c>
      <c r="K246" s="209">
        <v>0.45647840531561501</v>
      </c>
      <c r="L246" s="207">
        <v>558</v>
      </c>
      <c r="M246" s="208">
        <v>0.32347826086956499</v>
      </c>
      <c r="N246" s="207">
        <v>574</v>
      </c>
      <c r="O246" s="208">
        <v>0.44669260700389102</v>
      </c>
      <c r="P246" s="207">
        <v>1132</v>
      </c>
      <c r="Q246" s="209">
        <v>0.37607973421926899</v>
      </c>
    </row>
    <row r="247" spans="1:17" s="125" customFormat="1" ht="13.7" customHeight="1" thickBot="1">
      <c r="A247" s="304" t="s">
        <v>1454</v>
      </c>
      <c r="B247" s="130" t="s">
        <v>1441</v>
      </c>
      <c r="C247" s="189">
        <v>95</v>
      </c>
      <c r="D247" s="189">
        <v>415</v>
      </c>
      <c r="E247" s="190">
        <v>510</v>
      </c>
      <c r="F247" s="131">
        <v>24</v>
      </c>
      <c r="G247" s="133">
        <v>0.25263157894736799</v>
      </c>
      <c r="H247" s="131">
        <v>137</v>
      </c>
      <c r="I247" s="133">
        <v>0.33012048192771098</v>
      </c>
      <c r="J247" s="131">
        <v>161</v>
      </c>
      <c r="K247" s="132">
        <v>0.31568627450980402</v>
      </c>
      <c r="L247" s="131">
        <v>59</v>
      </c>
      <c r="M247" s="133">
        <v>0.62105263157894697</v>
      </c>
      <c r="N247" s="131">
        <v>250</v>
      </c>
      <c r="O247" s="133">
        <v>0.60240963855421703</v>
      </c>
      <c r="P247" s="131">
        <v>309</v>
      </c>
      <c r="Q247" s="132">
        <v>0.60588235294117598</v>
      </c>
    </row>
    <row r="248" spans="1:17" s="125" customFormat="1" ht="10.75" thickBot="1">
      <c r="A248" s="304"/>
      <c r="B248" s="130" t="s">
        <v>1442</v>
      </c>
      <c r="C248" s="191">
        <v>0</v>
      </c>
      <c r="D248" s="191">
        <v>0</v>
      </c>
      <c r="E248" s="192">
        <v>0</v>
      </c>
      <c r="F248" s="192">
        <v>0</v>
      </c>
      <c r="G248" s="193">
        <v>0</v>
      </c>
      <c r="H248" s="192">
        <v>0</v>
      </c>
      <c r="I248" s="193">
        <v>0</v>
      </c>
      <c r="J248" s="192">
        <v>0</v>
      </c>
      <c r="K248" s="194">
        <v>0</v>
      </c>
      <c r="L248" s="192">
        <v>0</v>
      </c>
      <c r="M248" s="193">
        <v>0</v>
      </c>
      <c r="N248" s="192">
        <v>0</v>
      </c>
      <c r="O248" s="193">
        <v>0</v>
      </c>
      <c r="P248" s="192">
        <v>0</v>
      </c>
      <c r="Q248" s="194">
        <v>0</v>
      </c>
    </row>
    <row r="249" spans="1:17" s="125" customFormat="1" ht="10.75" thickBot="1">
      <c r="A249" s="304"/>
      <c r="B249" s="195" t="s">
        <v>1443</v>
      </c>
      <c r="C249" s="191">
        <v>0</v>
      </c>
      <c r="D249" s="189">
        <v>1</v>
      </c>
      <c r="E249" s="131">
        <v>1</v>
      </c>
      <c r="F249" s="210">
        <v>0</v>
      </c>
      <c r="G249" s="199">
        <v>0</v>
      </c>
      <c r="H249" s="198">
        <v>0</v>
      </c>
      <c r="I249" s="199">
        <v>0</v>
      </c>
      <c r="J249" s="210">
        <v>0</v>
      </c>
      <c r="K249" s="211">
        <v>0</v>
      </c>
      <c r="L249" s="198">
        <v>0</v>
      </c>
      <c r="M249" s="199">
        <v>0</v>
      </c>
      <c r="N249" s="198">
        <v>0</v>
      </c>
      <c r="O249" s="202">
        <v>0</v>
      </c>
      <c r="P249" s="198">
        <v>0</v>
      </c>
      <c r="Q249" s="212">
        <v>0</v>
      </c>
    </row>
    <row r="250" spans="1:17" s="125" customFormat="1" ht="11.3" thickBot="1">
      <c r="A250" s="304"/>
      <c r="B250" s="204" t="s">
        <v>1444</v>
      </c>
      <c r="C250" s="205">
        <v>95</v>
      </c>
      <c r="D250" s="205">
        <v>416</v>
      </c>
      <c r="E250" s="206">
        <v>511</v>
      </c>
      <c r="F250" s="207">
        <v>24</v>
      </c>
      <c r="G250" s="208">
        <v>0.25263157894736799</v>
      </c>
      <c r="H250" s="207">
        <v>137</v>
      </c>
      <c r="I250" s="208">
        <v>0.32932692307692302</v>
      </c>
      <c r="J250" s="207">
        <v>161</v>
      </c>
      <c r="K250" s="209">
        <v>0.31506849315068503</v>
      </c>
      <c r="L250" s="207">
        <v>59</v>
      </c>
      <c r="M250" s="208">
        <v>0.62105263157894697</v>
      </c>
      <c r="N250" s="207">
        <v>250</v>
      </c>
      <c r="O250" s="208">
        <v>0.60096153846153799</v>
      </c>
      <c r="P250" s="207">
        <v>309</v>
      </c>
      <c r="Q250" s="209">
        <v>0.60469667318982401</v>
      </c>
    </row>
    <row r="251" spans="1:17" s="125" customFormat="1" ht="13.7" customHeight="1" thickBot="1">
      <c r="A251" s="304" t="s">
        <v>1455</v>
      </c>
      <c r="B251" s="130" t="s">
        <v>1441</v>
      </c>
      <c r="C251" s="189">
        <v>2208</v>
      </c>
      <c r="D251" s="189">
        <v>1611</v>
      </c>
      <c r="E251" s="190">
        <v>3819</v>
      </c>
      <c r="F251" s="131">
        <v>1542</v>
      </c>
      <c r="G251" s="133">
        <v>0.69836956521739102</v>
      </c>
      <c r="H251" s="131">
        <v>1068</v>
      </c>
      <c r="I251" s="133">
        <v>0.662942271880819</v>
      </c>
      <c r="J251" s="131">
        <v>2610</v>
      </c>
      <c r="K251" s="132">
        <v>0.68342498036135102</v>
      </c>
      <c r="L251" s="131">
        <v>308</v>
      </c>
      <c r="M251" s="133">
        <v>0.139492753623188</v>
      </c>
      <c r="N251" s="131">
        <v>241</v>
      </c>
      <c r="O251" s="133">
        <v>0.1495965238982</v>
      </c>
      <c r="P251" s="131">
        <v>549</v>
      </c>
      <c r="Q251" s="132">
        <v>0.14375490966221499</v>
      </c>
    </row>
    <row r="252" spans="1:17" s="125" customFormat="1" ht="10.75" thickBot="1">
      <c r="A252" s="304"/>
      <c r="B252" s="130" t="s">
        <v>1442</v>
      </c>
      <c r="C252" s="191">
        <v>0</v>
      </c>
      <c r="D252" s="191">
        <v>0</v>
      </c>
      <c r="E252" s="192">
        <v>0</v>
      </c>
      <c r="F252" s="192">
        <v>0</v>
      </c>
      <c r="G252" s="193">
        <v>0</v>
      </c>
      <c r="H252" s="192">
        <v>0</v>
      </c>
      <c r="I252" s="193">
        <v>0</v>
      </c>
      <c r="J252" s="192">
        <v>0</v>
      </c>
      <c r="K252" s="194">
        <v>0</v>
      </c>
      <c r="L252" s="192">
        <v>0</v>
      </c>
      <c r="M252" s="193">
        <v>0</v>
      </c>
      <c r="N252" s="192">
        <v>0</v>
      </c>
      <c r="O252" s="193">
        <v>0</v>
      </c>
      <c r="P252" s="192">
        <v>0</v>
      </c>
      <c r="Q252" s="194">
        <v>0</v>
      </c>
    </row>
    <row r="253" spans="1:17" s="125" customFormat="1" ht="10.75" thickBot="1">
      <c r="A253" s="304"/>
      <c r="B253" s="195" t="s">
        <v>1443</v>
      </c>
      <c r="C253" s="191">
        <v>0</v>
      </c>
      <c r="D253" s="191">
        <v>0</v>
      </c>
      <c r="E253" s="192">
        <v>0</v>
      </c>
      <c r="F253" s="210">
        <v>0</v>
      </c>
      <c r="G253" s="199">
        <v>0</v>
      </c>
      <c r="H253" s="198">
        <v>0</v>
      </c>
      <c r="I253" s="199">
        <v>0</v>
      </c>
      <c r="J253" s="210">
        <v>0</v>
      </c>
      <c r="K253" s="211">
        <v>0</v>
      </c>
      <c r="L253" s="198">
        <v>0</v>
      </c>
      <c r="M253" s="199">
        <v>0</v>
      </c>
      <c r="N253" s="198">
        <v>0</v>
      </c>
      <c r="O253" s="202">
        <v>0</v>
      </c>
      <c r="P253" s="198">
        <v>0</v>
      </c>
      <c r="Q253" s="212">
        <v>0</v>
      </c>
    </row>
    <row r="254" spans="1:17" s="125" customFormat="1" ht="11.3" thickBot="1">
      <c r="A254" s="304"/>
      <c r="B254" s="204" t="s">
        <v>1444</v>
      </c>
      <c r="C254" s="205">
        <v>2208</v>
      </c>
      <c r="D254" s="205">
        <v>1611</v>
      </c>
      <c r="E254" s="206">
        <v>3819</v>
      </c>
      <c r="F254" s="207">
        <v>1542</v>
      </c>
      <c r="G254" s="208">
        <v>0.69836956521739102</v>
      </c>
      <c r="H254" s="207">
        <v>1068</v>
      </c>
      <c r="I254" s="208">
        <v>0.662942271880819</v>
      </c>
      <c r="J254" s="207">
        <v>2610</v>
      </c>
      <c r="K254" s="209">
        <v>0.68342498036135102</v>
      </c>
      <c r="L254" s="207">
        <v>308</v>
      </c>
      <c r="M254" s="208">
        <v>0.139492753623188</v>
      </c>
      <c r="N254" s="207">
        <v>241</v>
      </c>
      <c r="O254" s="208">
        <v>0.1495965238982</v>
      </c>
      <c r="P254" s="207">
        <v>549</v>
      </c>
      <c r="Q254" s="209">
        <v>0.14375490966221499</v>
      </c>
    </row>
    <row r="255" spans="1:17" s="125" customFormat="1"/>
    <row r="256" spans="1:17" s="125" customFormat="1"/>
    <row r="257" spans="1:17" s="125" customFormat="1" ht="20.3" customHeight="1">
      <c r="A257" s="318" t="s">
        <v>94</v>
      </c>
      <c r="B257" s="319"/>
      <c r="C257" s="313" t="s">
        <v>1417</v>
      </c>
      <c r="D257" s="305"/>
      <c r="E257" s="305"/>
      <c r="F257" s="306" t="s">
        <v>1418</v>
      </c>
      <c r="G257" s="306"/>
      <c r="H257" s="306"/>
      <c r="I257" s="306"/>
      <c r="J257" s="306"/>
      <c r="K257" s="306"/>
      <c r="L257" s="303" t="s">
        <v>1419</v>
      </c>
      <c r="M257" s="303"/>
      <c r="N257" s="303"/>
      <c r="O257" s="303"/>
      <c r="P257" s="303"/>
      <c r="Q257" s="303"/>
    </row>
    <row r="258" spans="1:17" s="125" customFormat="1" ht="10.75">
      <c r="A258" s="320"/>
      <c r="B258" s="321"/>
      <c r="C258" s="313"/>
      <c r="D258" s="305"/>
      <c r="E258" s="305"/>
      <c r="F258" s="300" t="s">
        <v>1420</v>
      </c>
      <c r="G258" s="300"/>
      <c r="H258" s="300" t="s">
        <v>1421</v>
      </c>
      <c r="I258" s="300"/>
      <c r="J258" s="307" t="s">
        <v>1422</v>
      </c>
      <c r="K258" s="307"/>
      <c r="L258" s="302" t="s">
        <v>1420</v>
      </c>
      <c r="M258" s="302"/>
      <c r="N258" s="302" t="s">
        <v>1421</v>
      </c>
      <c r="O258" s="302"/>
      <c r="P258" s="303" t="s">
        <v>1422</v>
      </c>
      <c r="Q258" s="303"/>
    </row>
    <row r="259" spans="1:17" s="125" customFormat="1" ht="51.05" customHeight="1">
      <c r="A259" s="177" t="s">
        <v>1423</v>
      </c>
      <c r="B259" s="178" t="s">
        <v>1424</v>
      </c>
      <c r="C259" s="180" t="s">
        <v>1425</v>
      </c>
      <c r="D259" s="180" t="s">
        <v>1426</v>
      </c>
      <c r="E259" s="181" t="s">
        <v>1427</v>
      </c>
      <c r="F259" s="182" t="s">
        <v>1428</v>
      </c>
      <c r="G259" s="183" t="s">
        <v>1429</v>
      </c>
      <c r="H259" s="182" t="s">
        <v>1430</v>
      </c>
      <c r="I259" s="183" t="s">
        <v>1431</v>
      </c>
      <c r="J259" s="182" t="s">
        <v>1432</v>
      </c>
      <c r="K259" s="182" t="s">
        <v>1433</v>
      </c>
      <c r="L259" s="184" t="s">
        <v>1434</v>
      </c>
      <c r="M259" s="185" t="s">
        <v>1435</v>
      </c>
      <c r="N259" s="186" t="s">
        <v>1436</v>
      </c>
      <c r="O259" s="185" t="s">
        <v>1437</v>
      </c>
      <c r="P259" s="184" t="s">
        <v>1438</v>
      </c>
      <c r="Q259" s="184" t="s">
        <v>1439</v>
      </c>
    </row>
    <row r="260" spans="1:17" s="125" customFormat="1" ht="13.7" customHeight="1" thickBot="1">
      <c r="A260" s="304" t="s">
        <v>1440</v>
      </c>
      <c r="B260" s="130" t="s">
        <v>1441</v>
      </c>
      <c r="C260" s="189">
        <v>142</v>
      </c>
      <c r="D260" s="189">
        <v>31</v>
      </c>
      <c r="E260" s="190">
        <v>173</v>
      </c>
      <c r="F260" s="131">
        <v>102</v>
      </c>
      <c r="G260" s="133">
        <v>0.71830985915492995</v>
      </c>
      <c r="H260" s="131">
        <v>19</v>
      </c>
      <c r="I260" s="133">
        <v>0.61290322580645196</v>
      </c>
      <c r="J260" s="131">
        <v>121</v>
      </c>
      <c r="K260" s="132">
        <v>0.699421965317919</v>
      </c>
      <c r="L260" s="131">
        <v>28</v>
      </c>
      <c r="M260" s="133">
        <v>0.19718309859154901</v>
      </c>
      <c r="N260" s="131">
        <v>9</v>
      </c>
      <c r="O260" s="133">
        <v>0.29032258064516098</v>
      </c>
      <c r="P260" s="131">
        <v>37</v>
      </c>
      <c r="Q260" s="132">
        <v>0.21387283236994201</v>
      </c>
    </row>
    <row r="261" spans="1:17" s="125" customFormat="1" ht="10.75" thickBot="1">
      <c r="A261" s="304"/>
      <c r="B261" s="130" t="s">
        <v>1442</v>
      </c>
      <c r="C261" s="191">
        <v>0</v>
      </c>
      <c r="D261" s="191">
        <v>0</v>
      </c>
      <c r="E261" s="192">
        <v>0</v>
      </c>
      <c r="F261" s="192">
        <v>0</v>
      </c>
      <c r="G261" s="193">
        <v>0</v>
      </c>
      <c r="H261" s="192">
        <v>0</v>
      </c>
      <c r="I261" s="193">
        <v>0</v>
      </c>
      <c r="J261" s="192">
        <v>0</v>
      </c>
      <c r="K261" s="194">
        <v>0</v>
      </c>
      <c r="L261" s="192">
        <v>0</v>
      </c>
      <c r="M261" s="193">
        <v>0</v>
      </c>
      <c r="N261" s="192">
        <v>0</v>
      </c>
      <c r="O261" s="193">
        <v>0</v>
      </c>
      <c r="P261" s="192">
        <v>0</v>
      </c>
      <c r="Q261" s="194">
        <v>0</v>
      </c>
    </row>
    <row r="262" spans="1:17" s="125" customFormat="1" ht="10.75" thickBot="1">
      <c r="A262" s="304"/>
      <c r="B262" s="195" t="s">
        <v>1443</v>
      </c>
      <c r="C262" s="189">
        <v>2</v>
      </c>
      <c r="D262" s="191">
        <v>0</v>
      </c>
      <c r="E262" s="131">
        <v>2</v>
      </c>
      <c r="F262" s="196">
        <v>1</v>
      </c>
      <c r="G262" s="197">
        <v>0.5</v>
      </c>
      <c r="H262" s="198">
        <v>0</v>
      </c>
      <c r="I262" s="199">
        <v>0</v>
      </c>
      <c r="J262" s="196">
        <v>1</v>
      </c>
      <c r="K262" s="200">
        <v>0.5</v>
      </c>
      <c r="L262" s="201">
        <v>1</v>
      </c>
      <c r="M262" s="197">
        <v>0.5</v>
      </c>
      <c r="N262" s="198">
        <v>0</v>
      </c>
      <c r="O262" s="202">
        <v>0</v>
      </c>
      <c r="P262" s="201">
        <v>1</v>
      </c>
      <c r="Q262" s="203">
        <v>0.5</v>
      </c>
    </row>
    <row r="263" spans="1:17" s="125" customFormat="1" ht="11.3" thickBot="1">
      <c r="A263" s="304"/>
      <c r="B263" s="204" t="s">
        <v>1444</v>
      </c>
      <c r="C263" s="205">
        <v>144</v>
      </c>
      <c r="D263" s="205">
        <v>31</v>
      </c>
      <c r="E263" s="206">
        <v>175</v>
      </c>
      <c r="F263" s="207">
        <v>103</v>
      </c>
      <c r="G263" s="208">
        <v>0.71527777777777801</v>
      </c>
      <c r="H263" s="207">
        <v>19</v>
      </c>
      <c r="I263" s="208">
        <v>0.61290322580645196</v>
      </c>
      <c r="J263" s="207">
        <v>122</v>
      </c>
      <c r="K263" s="209">
        <v>0.69714285714285695</v>
      </c>
      <c r="L263" s="207">
        <v>29</v>
      </c>
      <c r="M263" s="208">
        <v>0.20138888888888901</v>
      </c>
      <c r="N263" s="207">
        <v>9</v>
      </c>
      <c r="O263" s="208">
        <v>0.29032258064516098</v>
      </c>
      <c r="P263" s="207">
        <v>38</v>
      </c>
      <c r="Q263" s="209">
        <v>0.217142857142857</v>
      </c>
    </row>
    <row r="264" spans="1:17" s="125" customFormat="1" ht="13.7" customHeight="1" thickBot="1">
      <c r="A264" s="304" t="s">
        <v>1445</v>
      </c>
      <c r="B264" s="130" t="s">
        <v>1441</v>
      </c>
      <c r="C264" s="189">
        <v>58</v>
      </c>
      <c r="D264" s="189">
        <v>38</v>
      </c>
      <c r="E264" s="190">
        <v>96</v>
      </c>
      <c r="F264" s="131">
        <v>22</v>
      </c>
      <c r="G264" s="133">
        <v>0.37931034482758602</v>
      </c>
      <c r="H264" s="131">
        <v>8</v>
      </c>
      <c r="I264" s="133">
        <v>0.21052631578947401</v>
      </c>
      <c r="J264" s="131">
        <v>30</v>
      </c>
      <c r="K264" s="132">
        <v>0.3125</v>
      </c>
      <c r="L264" s="131">
        <v>9</v>
      </c>
      <c r="M264" s="133">
        <v>0.15517241379310301</v>
      </c>
      <c r="N264" s="131">
        <v>10</v>
      </c>
      <c r="O264" s="133">
        <v>0.26315789473684198</v>
      </c>
      <c r="P264" s="131">
        <v>19</v>
      </c>
      <c r="Q264" s="132">
        <v>0.19791666666666699</v>
      </c>
    </row>
    <row r="265" spans="1:17" s="125" customFormat="1" ht="10.75" thickBot="1">
      <c r="A265" s="304"/>
      <c r="B265" s="130" t="s">
        <v>1442</v>
      </c>
      <c r="C265" s="191">
        <v>0</v>
      </c>
      <c r="D265" s="191">
        <v>0</v>
      </c>
      <c r="E265" s="192">
        <v>0</v>
      </c>
      <c r="F265" s="192">
        <v>0</v>
      </c>
      <c r="G265" s="193">
        <v>0</v>
      </c>
      <c r="H265" s="192">
        <v>0</v>
      </c>
      <c r="I265" s="193">
        <v>0</v>
      </c>
      <c r="J265" s="192">
        <v>0</v>
      </c>
      <c r="K265" s="194">
        <v>0</v>
      </c>
      <c r="L265" s="192">
        <v>0</v>
      </c>
      <c r="M265" s="193">
        <v>0</v>
      </c>
      <c r="N265" s="192">
        <v>0</v>
      </c>
      <c r="O265" s="193">
        <v>0</v>
      </c>
      <c r="P265" s="192">
        <v>0</v>
      </c>
      <c r="Q265" s="194">
        <v>0</v>
      </c>
    </row>
    <row r="266" spans="1:17" s="125" customFormat="1" ht="10.75" thickBot="1">
      <c r="A266" s="304"/>
      <c r="B266" s="195" t="s">
        <v>1443</v>
      </c>
      <c r="C266" s="191">
        <v>0</v>
      </c>
      <c r="D266" s="191">
        <v>0</v>
      </c>
      <c r="E266" s="192">
        <v>0</v>
      </c>
      <c r="F266" s="210">
        <v>0</v>
      </c>
      <c r="G266" s="199">
        <v>0</v>
      </c>
      <c r="H266" s="198">
        <v>0</v>
      </c>
      <c r="I266" s="199">
        <v>0</v>
      </c>
      <c r="J266" s="210">
        <v>0</v>
      </c>
      <c r="K266" s="211">
        <v>0</v>
      </c>
      <c r="L266" s="198">
        <v>0</v>
      </c>
      <c r="M266" s="199">
        <v>0</v>
      </c>
      <c r="N266" s="198">
        <v>0</v>
      </c>
      <c r="O266" s="202">
        <v>0</v>
      </c>
      <c r="P266" s="198">
        <v>0</v>
      </c>
      <c r="Q266" s="212">
        <v>0</v>
      </c>
    </row>
    <row r="267" spans="1:17" s="125" customFormat="1" ht="11.3" thickBot="1">
      <c r="A267" s="304"/>
      <c r="B267" s="204" t="s">
        <v>1444</v>
      </c>
      <c r="C267" s="205">
        <v>58</v>
      </c>
      <c r="D267" s="205">
        <v>38</v>
      </c>
      <c r="E267" s="206">
        <v>96</v>
      </c>
      <c r="F267" s="207">
        <v>22</v>
      </c>
      <c r="G267" s="208">
        <v>0.37931034482758602</v>
      </c>
      <c r="H267" s="207">
        <v>8</v>
      </c>
      <c r="I267" s="208">
        <v>0.21052631578947401</v>
      </c>
      <c r="J267" s="207">
        <v>30</v>
      </c>
      <c r="K267" s="209">
        <v>0.3125</v>
      </c>
      <c r="L267" s="207">
        <v>9</v>
      </c>
      <c r="M267" s="208">
        <v>0.15517241379310301</v>
      </c>
      <c r="N267" s="207">
        <v>10</v>
      </c>
      <c r="O267" s="208">
        <v>0.26315789473684198</v>
      </c>
      <c r="P267" s="207">
        <v>19</v>
      </c>
      <c r="Q267" s="209">
        <v>0.19791666666666699</v>
      </c>
    </row>
    <row r="268" spans="1:17" s="125" customFormat="1" ht="13.7" customHeight="1" thickBot="1">
      <c r="A268" s="304" t="s">
        <v>1446</v>
      </c>
      <c r="B268" s="130" t="s">
        <v>1441</v>
      </c>
      <c r="C268" s="189">
        <v>48</v>
      </c>
      <c r="D268" s="189">
        <v>12</v>
      </c>
      <c r="E268" s="190">
        <v>60</v>
      </c>
      <c r="F268" s="131">
        <v>36</v>
      </c>
      <c r="G268" s="133">
        <v>0.75</v>
      </c>
      <c r="H268" s="131">
        <v>8</v>
      </c>
      <c r="I268" s="133">
        <v>0.66666666666666696</v>
      </c>
      <c r="J268" s="131">
        <v>44</v>
      </c>
      <c r="K268" s="132">
        <v>0.73333333333333295</v>
      </c>
      <c r="L268" s="131">
        <v>10</v>
      </c>
      <c r="M268" s="133">
        <v>0.20833333333333301</v>
      </c>
      <c r="N268" s="131">
        <v>4</v>
      </c>
      <c r="O268" s="133">
        <v>0.33333333333333298</v>
      </c>
      <c r="P268" s="131">
        <v>14</v>
      </c>
      <c r="Q268" s="132">
        <v>0.233333333333333</v>
      </c>
    </row>
    <row r="269" spans="1:17" s="125" customFormat="1" ht="10.75" thickBot="1">
      <c r="A269" s="304"/>
      <c r="B269" s="130" t="s">
        <v>1442</v>
      </c>
      <c r="C269" s="191">
        <v>0</v>
      </c>
      <c r="D269" s="191">
        <v>0</v>
      </c>
      <c r="E269" s="192">
        <v>0</v>
      </c>
      <c r="F269" s="192">
        <v>0</v>
      </c>
      <c r="G269" s="193">
        <v>0</v>
      </c>
      <c r="H269" s="192">
        <v>0</v>
      </c>
      <c r="I269" s="193">
        <v>0</v>
      </c>
      <c r="J269" s="192">
        <v>0</v>
      </c>
      <c r="K269" s="194">
        <v>0</v>
      </c>
      <c r="L269" s="192">
        <v>0</v>
      </c>
      <c r="M269" s="193">
        <v>0</v>
      </c>
      <c r="N269" s="192">
        <v>0</v>
      </c>
      <c r="O269" s="193">
        <v>0</v>
      </c>
      <c r="P269" s="192">
        <v>0</v>
      </c>
      <c r="Q269" s="194">
        <v>0</v>
      </c>
    </row>
    <row r="270" spans="1:17" s="125" customFormat="1" ht="10.75" thickBot="1">
      <c r="A270" s="304"/>
      <c r="B270" s="195" t="s">
        <v>1443</v>
      </c>
      <c r="C270" s="191">
        <v>0</v>
      </c>
      <c r="D270" s="191">
        <v>0</v>
      </c>
      <c r="E270" s="192">
        <v>0</v>
      </c>
      <c r="F270" s="210">
        <v>0</v>
      </c>
      <c r="G270" s="199">
        <v>0</v>
      </c>
      <c r="H270" s="198">
        <v>0</v>
      </c>
      <c r="I270" s="199">
        <v>0</v>
      </c>
      <c r="J270" s="210">
        <v>0</v>
      </c>
      <c r="K270" s="211">
        <v>0</v>
      </c>
      <c r="L270" s="198">
        <v>0</v>
      </c>
      <c r="M270" s="199">
        <v>0</v>
      </c>
      <c r="N270" s="198">
        <v>0</v>
      </c>
      <c r="O270" s="202">
        <v>0</v>
      </c>
      <c r="P270" s="198">
        <v>0</v>
      </c>
      <c r="Q270" s="212">
        <v>0</v>
      </c>
    </row>
    <row r="271" spans="1:17" s="125" customFormat="1" ht="11.3" thickBot="1">
      <c r="A271" s="304"/>
      <c r="B271" s="204" t="s">
        <v>1444</v>
      </c>
      <c r="C271" s="205">
        <v>48</v>
      </c>
      <c r="D271" s="205">
        <v>12</v>
      </c>
      <c r="E271" s="206">
        <v>60</v>
      </c>
      <c r="F271" s="207">
        <v>36</v>
      </c>
      <c r="G271" s="208">
        <v>0.75</v>
      </c>
      <c r="H271" s="207">
        <v>8</v>
      </c>
      <c r="I271" s="208">
        <v>0.66666666666666696</v>
      </c>
      <c r="J271" s="207">
        <v>44</v>
      </c>
      <c r="K271" s="209">
        <v>0.73333333333333295</v>
      </c>
      <c r="L271" s="207">
        <v>10</v>
      </c>
      <c r="M271" s="208">
        <v>0.20833333333333301</v>
      </c>
      <c r="N271" s="207">
        <v>4</v>
      </c>
      <c r="O271" s="208">
        <v>0.33333333333333298</v>
      </c>
      <c r="P271" s="207">
        <v>14</v>
      </c>
      <c r="Q271" s="209">
        <v>0.233333333333333</v>
      </c>
    </row>
    <row r="272" spans="1:17" s="125" customFormat="1" ht="13.7" customHeight="1" thickBot="1">
      <c r="A272" s="304" t="s">
        <v>1447</v>
      </c>
      <c r="B272" s="130" t="s">
        <v>1441</v>
      </c>
      <c r="C272" s="189">
        <v>6</v>
      </c>
      <c r="D272" s="189">
        <v>1</v>
      </c>
      <c r="E272" s="190">
        <v>7</v>
      </c>
      <c r="F272" s="192">
        <v>0</v>
      </c>
      <c r="G272" s="193">
        <v>0</v>
      </c>
      <c r="H272" s="192">
        <v>0</v>
      </c>
      <c r="I272" s="193">
        <v>0</v>
      </c>
      <c r="J272" s="192">
        <v>0</v>
      </c>
      <c r="K272" s="194">
        <v>0</v>
      </c>
      <c r="L272" s="192">
        <v>0</v>
      </c>
      <c r="M272" s="193">
        <v>0</v>
      </c>
      <c r="N272" s="192">
        <v>0</v>
      </c>
      <c r="O272" s="193">
        <v>0</v>
      </c>
      <c r="P272" s="192">
        <v>0</v>
      </c>
      <c r="Q272" s="194">
        <v>0</v>
      </c>
    </row>
    <row r="273" spans="1:17" s="125" customFormat="1" ht="10.75" thickBot="1">
      <c r="A273" s="304"/>
      <c r="B273" s="130" t="s">
        <v>1442</v>
      </c>
      <c r="C273" s="191">
        <v>0</v>
      </c>
      <c r="D273" s="191">
        <v>0</v>
      </c>
      <c r="E273" s="192">
        <v>0</v>
      </c>
      <c r="F273" s="192">
        <v>0</v>
      </c>
      <c r="G273" s="193">
        <v>0</v>
      </c>
      <c r="H273" s="192">
        <v>0</v>
      </c>
      <c r="I273" s="193">
        <v>0</v>
      </c>
      <c r="J273" s="192">
        <v>0</v>
      </c>
      <c r="K273" s="194">
        <v>0</v>
      </c>
      <c r="L273" s="192">
        <v>0</v>
      </c>
      <c r="M273" s="193">
        <v>0</v>
      </c>
      <c r="N273" s="192">
        <v>0</v>
      </c>
      <c r="O273" s="193">
        <v>0</v>
      </c>
      <c r="P273" s="192">
        <v>0</v>
      </c>
      <c r="Q273" s="194">
        <v>0</v>
      </c>
    </row>
    <row r="274" spans="1:17" s="125" customFormat="1" ht="10.75" thickBot="1">
      <c r="A274" s="304"/>
      <c r="B274" s="195" t="s">
        <v>1443</v>
      </c>
      <c r="C274" s="191">
        <v>0</v>
      </c>
      <c r="D274" s="191">
        <v>0</v>
      </c>
      <c r="E274" s="192">
        <v>0</v>
      </c>
      <c r="F274" s="210">
        <v>0</v>
      </c>
      <c r="G274" s="199">
        <v>0</v>
      </c>
      <c r="H274" s="198">
        <v>0</v>
      </c>
      <c r="I274" s="199">
        <v>0</v>
      </c>
      <c r="J274" s="210">
        <v>0</v>
      </c>
      <c r="K274" s="211">
        <v>0</v>
      </c>
      <c r="L274" s="198">
        <v>0</v>
      </c>
      <c r="M274" s="199">
        <v>0</v>
      </c>
      <c r="N274" s="198">
        <v>0</v>
      </c>
      <c r="O274" s="202">
        <v>0</v>
      </c>
      <c r="P274" s="198">
        <v>0</v>
      </c>
      <c r="Q274" s="212">
        <v>0</v>
      </c>
    </row>
    <row r="275" spans="1:17" s="125" customFormat="1" ht="11.3" thickBot="1">
      <c r="A275" s="304"/>
      <c r="B275" s="204" t="s">
        <v>1444</v>
      </c>
      <c r="C275" s="205">
        <v>6</v>
      </c>
      <c r="D275" s="205">
        <v>1</v>
      </c>
      <c r="E275" s="206">
        <v>7</v>
      </c>
      <c r="F275" s="213">
        <v>0</v>
      </c>
      <c r="G275" s="214">
        <v>0</v>
      </c>
      <c r="H275" s="213">
        <v>0</v>
      </c>
      <c r="I275" s="214">
        <v>0</v>
      </c>
      <c r="J275" s="213">
        <v>0</v>
      </c>
      <c r="K275" s="217">
        <v>0</v>
      </c>
      <c r="L275" s="213">
        <v>0</v>
      </c>
      <c r="M275" s="214">
        <v>0</v>
      </c>
      <c r="N275" s="213">
        <v>0</v>
      </c>
      <c r="O275" s="214">
        <v>0</v>
      </c>
      <c r="P275" s="213">
        <v>0</v>
      </c>
      <c r="Q275" s="217">
        <v>0</v>
      </c>
    </row>
    <row r="276" spans="1:17" s="125" customFormat="1" ht="13.7" customHeight="1" thickBot="1">
      <c r="A276" s="304" t="s">
        <v>1448</v>
      </c>
      <c r="B276" s="130" t="s">
        <v>1441</v>
      </c>
      <c r="C276" s="189">
        <v>28</v>
      </c>
      <c r="D276" s="189">
        <v>20</v>
      </c>
      <c r="E276" s="190">
        <v>48</v>
      </c>
      <c r="F276" s="131">
        <v>20</v>
      </c>
      <c r="G276" s="133">
        <v>0.71428571428571397</v>
      </c>
      <c r="H276" s="131">
        <v>17</v>
      </c>
      <c r="I276" s="133">
        <v>0.85</v>
      </c>
      <c r="J276" s="131">
        <v>37</v>
      </c>
      <c r="K276" s="132">
        <v>0.77083333333333304</v>
      </c>
      <c r="L276" s="131">
        <v>7</v>
      </c>
      <c r="M276" s="133">
        <v>0.25</v>
      </c>
      <c r="N276" s="131">
        <v>3</v>
      </c>
      <c r="O276" s="133">
        <v>0.15</v>
      </c>
      <c r="P276" s="131">
        <v>10</v>
      </c>
      <c r="Q276" s="132">
        <v>0.20833333333333301</v>
      </c>
    </row>
    <row r="277" spans="1:17" s="125" customFormat="1" ht="10.75" thickBot="1">
      <c r="A277" s="304"/>
      <c r="B277" s="130" t="s">
        <v>1442</v>
      </c>
      <c r="C277" s="191">
        <v>0</v>
      </c>
      <c r="D277" s="191">
        <v>0</v>
      </c>
      <c r="E277" s="192">
        <v>0</v>
      </c>
      <c r="F277" s="192">
        <v>0</v>
      </c>
      <c r="G277" s="193">
        <v>0</v>
      </c>
      <c r="H277" s="192">
        <v>0</v>
      </c>
      <c r="I277" s="193">
        <v>0</v>
      </c>
      <c r="J277" s="192">
        <v>0</v>
      </c>
      <c r="K277" s="194">
        <v>0</v>
      </c>
      <c r="L277" s="192">
        <v>0</v>
      </c>
      <c r="M277" s="193">
        <v>0</v>
      </c>
      <c r="N277" s="192">
        <v>0</v>
      </c>
      <c r="O277" s="193">
        <v>0</v>
      </c>
      <c r="P277" s="192">
        <v>0</v>
      </c>
      <c r="Q277" s="194">
        <v>0</v>
      </c>
    </row>
    <row r="278" spans="1:17" s="125" customFormat="1" ht="10.75" thickBot="1">
      <c r="A278" s="304"/>
      <c r="B278" s="195" t="s">
        <v>1443</v>
      </c>
      <c r="C278" s="191">
        <v>0</v>
      </c>
      <c r="D278" s="191">
        <v>0</v>
      </c>
      <c r="E278" s="192">
        <v>0</v>
      </c>
      <c r="F278" s="210">
        <v>0</v>
      </c>
      <c r="G278" s="199">
        <v>0</v>
      </c>
      <c r="H278" s="198">
        <v>0</v>
      </c>
      <c r="I278" s="199">
        <v>0</v>
      </c>
      <c r="J278" s="210">
        <v>0</v>
      </c>
      <c r="K278" s="211">
        <v>0</v>
      </c>
      <c r="L278" s="198">
        <v>0</v>
      </c>
      <c r="M278" s="199">
        <v>0</v>
      </c>
      <c r="N278" s="198">
        <v>0</v>
      </c>
      <c r="O278" s="202">
        <v>0</v>
      </c>
      <c r="P278" s="198">
        <v>0</v>
      </c>
      <c r="Q278" s="212">
        <v>0</v>
      </c>
    </row>
    <row r="279" spans="1:17" s="125" customFormat="1" ht="11.3" thickBot="1">
      <c r="A279" s="304"/>
      <c r="B279" s="204" t="s">
        <v>1444</v>
      </c>
      <c r="C279" s="205">
        <v>28</v>
      </c>
      <c r="D279" s="205">
        <v>20</v>
      </c>
      <c r="E279" s="206">
        <v>48</v>
      </c>
      <c r="F279" s="207">
        <v>20</v>
      </c>
      <c r="G279" s="208">
        <v>0.71428571428571397</v>
      </c>
      <c r="H279" s="207">
        <v>17</v>
      </c>
      <c r="I279" s="208">
        <v>0.85</v>
      </c>
      <c r="J279" s="207">
        <v>37</v>
      </c>
      <c r="K279" s="209">
        <v>0.77083333333333304</v>
      </c>
      <c r="L279" s="207">
        <v>7</v>
      </c>
      <c r="M279" s="208">
        <v>0.25</v>
      </c>
      <c r="N279" s="207">
        <v>3</v>
      </c>
      <c r="O279" s="208">
        <v>0.15</v>
      </c>
      <c r="P279" s="207">
        <v>10</v>
      </c>
      <c r="Q279" s="209">
        <v>0.20833333333333301</v>
      </c>
    </row>
    <row r="280" spans="1:17" s="125" customFormat="1" ht="13.7" customHeight="1" thickBot="1">
      <c r="A280" s="304" t="s">
        <v>1449</v>
      </c>
      <c r="B280" s="130" t="s">
        <v>1441</v>
      </c>
      <c r="C280" s="189">
        <v>18</v>
      </c>
      <c r="D280" s="189">
        <v>32</v>
      </c>
      <c r="E280" s="190">
        <v>50</v>
      </c>
      <c r="F280" s="131">
        <v>9</v>
      </c>
      <c r="G280" s="133">
        <v>0.5</v>
      </c>
      <c r="H280" s="131">
        <v>16</v>
      </c>
      <c r="I280" s="133">
        <v>0.5</v>
      </c>
      <c r="J280" s="131">
        <v>25</v>
      </c>
      <c r="K280" s="132">
        <v>0.5</v>
      </c>
      <c r="L280" s="131">
        <v>3</v>
      </c>
      <c r="M280" s="133">
        <v>0.16666666666666699</v>
      </c>
      <c r="N280" s="131">
        <v>13</v>
      </c>
      <c r="O280" s="133">
        <v>0.40625</v>
      </c>
      <c r="P280" s="131">
        <v>16</v>
      </c>
      <c r="Q280" s="132">
        <v>0.32</v>
      </c>
    </row>
    <row r="281" spans="1:17" s="125" customFormat="1" ht="10.75" thickBot="1">
      <c r="A281" s="304"/>
      <c r="B281" s="130" t="s">
        <v>1442</v>
      </c>
      <c r="C281" s="191">
        <v>0</v>
      </c>
      <c r="D281" s="191">
        <v>0</v>
      </c>
      <c r="E281" s="192">
        <v>0</v>
      </c>
      <c r="F281" s="192">
        <v>0</v>
      </c>
      <c r="G281" s="193">
        <v>0</v>
      </c>
      <c r="H281" s="192">
        <v>0</v>
      </c>
      <c r="I281" s="193">
        <v>0</v>
      </c>
      <c r="J281" s="192">
        <v>0</v>
      </c>
      <c r="K281" s="194">
        <v>0</v>
      </c>
      <c r="L281" s="192">
        <v>0</v>
      </c>
      <c r="M281" s="193">
        <v>0</v>
      </c>
      <c r="N281" s="192">
        <v>0</v>
      </c>
      <c r="O281" s="193">
        <v>0</v>
      </c>
      <c r="P281" s="192">
        <v>0</v>
      </c>
      <c r="Q281" s="194">
        <v>0</v>
      </c>
    </row>
    <row r="282" spans="1:17" s="125" customFormat="1" ht="10.75" thickBot="1">
      <c r="A282" s="304"/>
      <c r="B282" s="195" t="s">
        <v>1443</v>
      </c>
      <c r="C282" s="191">
        <v>0</v>
      </c>
      <c r="D282" s="191">
        <v>0</v>
      </c>
      <c r="E282" s="192">
        <v>0</v>
      </c>
      <c r="F282" s="210">
        <v>0</v>
      </c>
      <c r="G282" s="199">
        <v>0</v>
      </c>
      <c r="H282" s="198">
        <v>0</v>
      </c>
      <c r="I282" s="199">
        <v>0</v>
      </c>
      <c r="J282" s="210">
        <v>0</v>
      </c>
      <c r="K282" s="211">
        <v>0</v>
      </c>
      <c r="L282" s="198">
        <v>0</v>
      </c>
      <c r="M282" s="199">
        <v>0</v>
      </c>
      <c r="N282" s="198">
        <v>0</v>
      </c>
      <c r="O282" s="202">
        <v>0</v>
      </c>
      <c r="P282" s="198">
        <v>0</v>
      </c>
      <c r="Q282" s="212">
        <v>0</v>
      </c>
    </row>
    <row r="283" spans="1:17" s="125" customFormat="1" ht="11.3" thickBot="1">
      <c r="A283" s="304"/>
      <c r="B283" s="204" t="s">
        <v>1444</v>
      </c>
      <c r="C283" s="205">
        <v>18</v>
      </c>
      <c r="D283" s="205">
        <v>32</v>
      </c>
      <c r="E283" s="206">
        <v>50</v>
      </c>
      <c r="F283" s="207">
        <v>9</v>
      </c>
      <c r="G283" s="208">
        <v>0.5</v>
      </c>
      <c r="H283" s="207">
        <v>16</v>
      </c>
      <c r="I283" s="208">
        <v>0.5</v>
      </c>
      <c r="J283" s="207">
        <v>25</v>
      </c>
      <c r="K283" s="209">
        <v>0.5</v>
      </c>
      <c r="L283" s="207">
        <v>3</v>
      </c>
      <c r="M283" s="208">
        <v>0.16666666666666699</v>
      </c>
      <c r="N283" s="207">
        <v>13</v>
      </c>
      <c r="O283" s="208">
        <v>0.40625</v>
      </c>
      <c r="P283" s="207">
        <v>16</v>
      </c>
      <c r="Q283" s="209">
        <v>0.32</v>
      </c>
    </row>
    <row r="284" spans="1:17" s="125" customFormat="1" ht="13.7" customHeight="1" thickBot="1">
      <c r="A284" s="304" t="s">
        <v>1450</v>
      </c>
      <c r="B284" s="130" t="s">
        <v>1441</v>
      </c>
      <c r="C284" s="189">
        <v>1493</v>
      </c>
      <c r="D284" s="189">
        <v>851</v>
      </c>
      <c r="E284" s="190">
        <v>2344</v>
      </c>
      <c r="F284" s="131">
        <v>648</v>
      </c>
      <c r="G284" s="133">
        <v>0.434025452109846</v>
      </c>
      <c r="H284" s="131">
        <v>407</v>
      </c>
      <c r="I284" s="133">
        <v>0.47826086956521702</v>
      </c>
      <c r="J284" s="131">
        <v>1055</v>
      </c>
      <c r="K284" s="132">
        <v>0.45008532423208197</v>
      </c>
      <c r="L284" s="131">
        <v>292</v>
      </c>
      <c r="M284" s="133">
        <v>0.195579370395178</v>
      </c>
      <c r="N284" s="131">
        <v>154</v>
      </c>
      <c r="O284" s="133">
        <v>0.18096357226792001</v>
      </c>
      <c r="P284" s="131">
        <v>446</v>
      </c>
      <c r="Q284" s="132">
        <v>0.190273037542662</v>
      </c>
    </row>
    <row r="285" spans="1:17" s="125" customFormat="1" ht="10.75" thickBot="1">
      <c r="A285" s="304"/>
      <c r="B285" s="130" t="s">
        <v>1442</v>
      </c>
      <c r="C285" s="191">
        <v>0</v>
      </c>
      <c r="D285" s="191">
        <v>0</v>
      </c>
      <c r="E285" s="192">
        <v>0</v>
      </c>
      <c r="F285" s="192">
        <v>0</v>
      </c>
      <c r="G285" s="193">
        <v>0</v>
      </c>
      <c r="H285" s="192">
        <v>0</v>
      </c>
      <c r="I285" s="193">
        <v>0</v>
      </c>
      <c r="J285" s="192">
        <v>0</v>
      </c>
      <c r="K285" s="194">
        <v>0</v>
      </c>
      <c r="L285" s="192">
        <v>0</v>
      </c>
      <c r="M285" s="193">
        <v>0</v>
      </c>
      <c r="N285" s="192">
        <v>0</v>
      </c>
      <c r="O285" s="193">
        <v>0</v>
      </c>
      <c r="P285" s="192">
        <v>0</v>
      </c>
      <c r="Q285" s="194">
        <v>0</v>
      </c>
    </row>
    <row r="286" spans="1:17" s="125" customFormat="1" ht="10.75" thickBot="1">
      <c r="A286" s="304"/>
      <c r="B286" s="195" t="s">
        <v>1443</v>
      </c>
      <c r="C286" s="191">
        <v>0</v>
      </c>
      <c r="D286" s="191">
        <v>0</v>
      </c>
      <c r="E286" s="192">
        <v>0</v>
      </c>
      <c r="F286" s="210">
        <v>0</v>
      </c>
      <c r="G286" s="199">
        <v>0</v>
      </c>
      <c r="H286" s="198">
        <v>0</v>
      </c>
      <c r="I286" s="199">
        <v>0</v>
      </c>
      <c r="J286" s="210">
        <v>0</v>
      </c>
      <c r="K286" s="211">
        <v>0</v>
      </c>
      <c r="L286" s="198">
        <v>0</v>
      </c>
      <c r="M286" s="199">
        <v>0</v>
      </c>
      <c r="N286" s="198">
        <v>0</v>
      </c>
      <c r="O286" s="202">
        <v>0</v>
      </c>
      <c r="P286" s="198">
        <v>0</v>
      </c>
      <c r="Q286" s="212">
        <v>0</v>
      </c>
    </row>
    <row r="287" spans="1:17" s="125" customFormat="1" ht="11.3" thickBot="1">
      <c r="A287" s="304"/>
      <c r="B287" s="204" t="s">
        <v>1444</v>
      </c>
      <c r="C287" s="205">
        <v>1493</v>
      </c>
      <c r="D287" s="205">
        <v>851</v>
      </c>
      <c r="E287" s="206">
        <v>2344</v>
      </c>
      <c r="F287" s="207">
        <v>648</v>
      </c>
      <c r="G287" s="208">
        <v>0.434025452109846</v>
      </c>
      <c r="H287" s="207">
        <v>407</v>
      </c>
      <c r="I287" s="208">
        <v>0.47826086956521702</v>
      </c>
      <c r="J287" s="207">
        <v>1055</v>
      </c>
      <c r="K287" s="209">
        <v>0.45008532423208197</v>
      </c>
      <c r="L287" s="207">
        <v>292</v>
      </c>
      <c r="M287" s="208">
        <v>0.195579370395178</v>
      </c>
      <c r="N287" s="207">
        <v>154</v>
      </c>
      <c r="O287" s="208">
        <v>0.18096357226792001</v>
      </c>
      <c r="P287" s="207">
        <v>446</v>
      </c>
      <c r="Q287" s="209">
        <v>0.190273037542662</v>
      </c>
    </row>
    <row r="288" spans="1:17" s="125" customFormat="1" ht="13.7" customHeight="1" thickBot="1">
      <c r="A288" s="304" t="s">
        <v>1391</v>
      </c>
      <c r="B288" s="130" t="s">
        <v>1441</v>
      </c>
      <c r="C288" s="189">
        <v>933</v>
      </c>
      <c r="D288" s="189">
        <v>260</v>
      </c>
      <c r="E288" s="190">
        <v>1193</v>
      </c>
      <c r="F288" s="131">
        <v>294</v>
      </c>
      <c r="G288" s="133">
        <v>0.31511254019292601</v>
      </c>
      <c r="H288" s="131">
        <v>74</v>
      </c>
      <c r="I288" s="133">
        <v>0.28461538461538499</v>
      </c>
      <c r="J288" s="131">
        <v>368</v>
      </c>
      <c r="K288" s="132">
        <v>0.30846605196982402</v>
      </c>
      <c r="L288" s="131">
        <v>326</v>
      </c>
      <c r="M288" s="133">
        <v>0.34941050375133997</v>
      </c>
      <c r="N288" s="131">
        <v>98</v>
      </c>
      <c r="O288" s="133">
        <v>0.37692307692307703</v>
      </c>
      <c r="P288" s="131">
        <v>424</v>
      </c>
      <c r="Q288" s="132">
        <v>0.35540653813914502</v>
      </c>
    </row>
    <row r="289" spans="1:17" s="125" customFormat="1" ht="10.75" thickBot="1">
      <c r="A289" s="304"/>
      <c r="B289" s="130" t="s">
        <v>1442</v>
      </c>
      <c r="C289" s="191">
        <v>0</v>
      </c>
      <c r="D289" s="191">
        <v>0</v>
      </c>
      <c r="E289" s="192">
        <v>0</v>
      </c>
      <c r="F289" s="192">
        <v>0</v>
      </c>
      <c r="G289" s="193">
        <v>0</v>
      </c>
      <c r="H289" s="192">
        <v>0</v>
      </c>
      <c r="I289" s="193">
        <v>0</v>
      </c>
      <c r="J289" s="192">
        <v>0</v>
      </c>
      <c r="K289" s="194">
        <v>0</v>
      </c>
      <c r="L289" s="192">
        <v>0</v>
      </c>
      <c r="M289" s="193">
        <v>0</v>
      </c>
      <c r="N289" s="192">
        <v>0</v>
      </c>
      <c r="O289" s="193">
        <v>0</v>
      </c>
      <c r="P289" s="192">
        <v>0</v>
      </c>
      <c r="Q289" s="194">
        <v>0</v>
      </c>
    </row>
    <row r="290" spans="1:17" s="125" customFormat="1" ht="10.75" thickBot="1">
      <c r="A290" s="304"/>
      <c r="B290" s="195" t="s">
        <v>1443</v>
      </c>
      <c r="C290" s="191">
        <v>0</v>
      </c>
      <c r="D290" s="191">
        <v>0</v>
      </c>
      <c r="E290" s="192">
        <v>0</v>
      </c>
      <c r="F290" s="210">
        <v>0</v>
      </c>
      <c r="G290" s="199">
        <v>0</v>
      </c>
      <c r="H290" s="198">
        <v>0</v>
      </c>
      <c r="I290" s="199">
        <v>0</v>
      </c>
      <c r="J290" s="210">
        <v>0</v>
      </c>
      <c r="K290" s="211">
        <v>0</v>
      </c>
      <c r="L290" s="198">
        <v>0</v>
      </c>
      <c r="M290" s="199">
        <v>0</v>
      </c>
      <c r="N290" s="198">
        <v>0</v>
      </c>
      <c r="O290" s="202">
        <v>0</v>
      </c>
      <c r="P290" s="198">
        <v>0</v>
      </c>
      <c r="Q290" s="212">
        <v>0</v>
      </c>
    </row>
    <row r="291" spans="1:17" s="125" customFormat="1" ht="11.3" thickBot="1">
      <c r="A291" s="304"/>
      <c r="B291" s="204" t="s">
        <v>1444</v>
      </c>
      <c r="C291" s="205">
        <v>933</v>
      </c>
      <c r="D291" s="205">
        <v>260</v>
      </c>
      <c r="E291" s="206">
        <v>1193</v>
      </c>
      <c r="F291" s="207">
        <v>294</v>
      </c>
      <c r="G291" s="208">
        <v>0.31511254019292601</v>
      </c>
      <c r="H291" s="207">
        <v>74</v>
      </c>
      <c r="I291" s="208">
        <v>0.28461538461538499</v>
      </c>
      <c r="J291" s="207">
        <v>368</v>
      </c>
      <c r="K291" s="209">
        <v>0.30846605196982402</v>
      </c>
      <c r="L291" s="207">
        <v>326</v>
      </c>
      <c r="M291" s="208">
        <v>0.34941050375133997</v>
      </c>
      <c r="N291" s="207">
        <v>98</v>
      </c>
      <c r="O291" s="208">
        <v>0.37692307692307703</v>
      </c>
      <c r="P291" s="207">
        <v>424</v>
      </c>
      <c r="Q291" s="209">
        <v>0.35540653813914502</v>
      </c>
    </row>
    <row r="292" spans="1:17" s="125" customFormat="1" ht="13.7" customHeight="1" thickBot="1">
      <c r="A292" s="304" t="s">
        <v>1451</v>
      </c>
      <c r="B292" s="130" t="s">
        <v>1441</v>
      </c>
      <c r="C292" s="189">
        <v>1</v>
      </c>
      <c r="D292" s="191">
        <v>0</v>
      </c>
      <c r="E292" s="190">
        <v>1</v>
      </c>
      <c r="F292" s="192">
        <v>0</v>
      </c>
      <c r="G292" s="193">
        <v>0</v>
      </c>
      <c r="H292" s="192">
        <v>0</v>
      </c>
      <c r="I292" s="193">
        <v>0</v>
      </c>
      <c r="J292" s="192">
        <v>0</v>
      </c>
      <c r="K292" s="194">
        <v>0</v>
      </c>
      <c r="L292" s="131">
        <v>1</v>
      </c>
      <c r="M292" s="133">
        <v>1</v>
      </c>
      <c r="N292" s="192">
        <v>0</v>
      </c>
      <c r="O292" s="193">
        <v>0</v>
      </c>
      <c r="P292" s="131">
        <v>1</v>
      </c>
      <c r="Q292" s="132">
        <v>1</v>
      </c>
    </row>
    <row r="293" spans="1:17" s="125" customFormat="1" ht="10.75" thickBot="1">
      <c r="A293" s="304"/>
      <c r="B293" s="130" t="s">
        <v>1442</v>
      </c>
      <c r="C293" s="191">
        <v>0</v>
      </c>
      <c r="D293" s="191">
        <v>0</v>
      </c>
      <c r="E293" s="192">
        <v>0</v>
      </c>
      <c r="F293" s="192">
        <v>0</v>
      </c>
      <c r="G293" s="193">
        <v>0</v>
      </c>
      <c r="H293" s="192">
        <v>0</v>
      </c>
      <c r="I293" s="193">
        <v>0</v>
      </c>
      <c r="J293" s="192">
        <v>0</v>
      </c>
      <c r="K293" s="194">
        <v>0</v>
      </c>
      <c r="L293" s="192">
        <v>0</v>
      </c>
      <c r="M293" s="193">
        <v>0</v>
      </c>
      <c r="N293" s="192">
        <v>0</v>
      </c>
      <c r="O293" s="193">
        <v>0</v>
      </c>
      <c r="P293" s="192">
        <v>0</v>
      </c>
      <c r="Q293" s="194">
        <v>0</v>
      </c>
    </row>
    <row r="294" spans="1:17" s="125" customFormat="1" ht="10.75" thickBot="1">
      <c r="A294" s="304"/>
      <c r="B294" s="195" t="s">
        <v>1443</v>
      </c>
      <c r="C294" s="191">
        <v>0</v>
      </c>
      <c r="D294" s="191">
        <v>0</v>
      </c>
      <c r="E294" s="192">
        <v>0</v>
      </c>
      <c r="F294" s="210">
        <v>0</v>
      </c>
      <c r="G294" s="199">
        <v>0</v>
      </c>
      <c r="H294" s="198">
        <v>0</v>
      </c>
      <c r="I294" s="199">
        <v>0</v>
      </c>
      <c r="J294" s="210">
        <v>0</v>
      </c>
      <c r="K294" s="211">
        <v>0</v>
      </c>
      <c r="L294" s="198">
        <v>0</v>
      </c>
      <c r="M294" s="199">
        <v>0</v>
      </c>
      <c r="N294" s="198">
        <v>0</v>
      </c>
      <c r="O294" s="202">
        <v>0</v>
      </c>
      <c r="P294" s="198">
        <v>0</v>
      </c>
      <c r="Q294" s="212">
        <v>0</v>
      </c>
    </row>
    <row r="295" spans="1:17" s="125" customFormat="1" ht="11.3" thickBot="1">
      <c r="A295" s="304"/>
      <c r="B295" s="204" t="s">
        <v>1444</v>
      </c>
      <c r="C295" s="205">
        <v>1</v>
      </c>
      <c r="D295" s="215">
        <v>0</v>
      </c>
      <c r="E295" s="206">
        <v>1</v>
      </c>
      <c r="F295" s="213">
        <v>0</v>
      </c>
      <c r="G295" s="214">
        <v>0</v>
      </c>
      <c r="H295" s="213">
        <v>0</v>
      </c>
      <c r="I295" s="214">
        <v>0</v>
      </c>
      <c r="J295" s="213">
        <v>0</v>
      </c>
      <c r="K295" s="217">
        <v>0</v>
      </c>
      <c r="L295" s="207">
        <v>1</v>
      </c>
      <c r="M295" s="208">
        <v>1</v>
      </c>
      <c r="N295" s="213">
        <v>0</v>
      </c>
      <c r="O295" s="214">
        <v>0</v>
      </c>
      <c r="P295" s="207">
        <v>1</v>
      </c>
      <c r="Q295" s="209">
        <v>1</v>
      </c>
    </row>
    <row r="296" spans="1:17" s="125" customFormat="1" ht="13.7" customHeight="1" thickBot="1">
      <c r="A296" s="304" t="s">
        <v>1452</v>
      </c>
      <c r="B296" s="130" t="s">
        <v>1441</v>
      </c>
      <c r="C296" s="189">
        <v>11</v>
      </c>
      <c r="D296" s="189">
        <v>8</v>
      </c>
      <c r="E296" s="190">
        <v>19</v>
      </c>
      <c r="F296" s="192">
        <v>0</v>
      </c>
      <c r="G296" s="193">
        <v>0</v>
      </c>
      <c r="H296" s="192">
        <v>0</v>
      </c>
      <c r="I296" s="193">
        <v>0</v>
      </c>
      <c r="J296" s="192">
        <v>0</v>
      </c>
      <c r="K296" s="194">
        <v>0</v>
      </c>
      <c r="L296" s="131">
        <v>11</v>
      </c>
      <c r="M296" s="133">
        <v>1</v>
      </c>
      <c r="N296" s="131">
        <v>8</v>
      </c>
      <c r="O296" s="133">
        <v>1</v>
      </c>
      <c r="P296" s="131">
        <v>19</v>
      </c>
      <c r="Q296" s="132">
        <v>1</v>
      </c>
    </row>
    <row r="297" spans="1:17" s="125" customFormat="1" ht="10.75" thickBot="1">
      <c r="A297" s="304"/>
      <c r="B297" s="130" t="s">
        <v>1442</v>
      </c>
      <c r="C297" s="191">
        <v>0</v>
      </c>
      <c r="D297" s="191">
        <v>0</v>
      </c>
      <c r="E297" s="192">
        <v>0</v>
      </c>
      <c r="F297" s="192">
        <v>0</v>
      </c>
      <c r="G297" s="193">
        <v>0</v>
      </c>
      <c r="H297" s="192">
        <v>0</v>
      </c>
      <c r="I297" s="193">
        <v>0</v>
      </c>
      <c r="J297" s="192">
        <v>0</v>
      </c>
      <c r="K297" s="194">
        <v>0</v>
      </c>
      <c r="L297" s="192">
        <v>0</v>
      </c>
      <c r="M297" s="193">
        <v>0</v>
      </c>
      <c r="N297" s="192">
        <v>0</v>
      </c>
      <c r="O297" s="193">
        <v>0</v>
      </c>
      <c r="P297" s="192">
        <v>0</v>
      </c>
      <c r="Q297" s="194">
        <v>0</v>
      </c>
    </row>
    <row r="298" spans="1:17" s="125" customFormat="1" ht="10.75" thickBot="1">
      <c r="A298" s="304"/>
      <c r="B298" s="195" t="s">
        <v>1443</v>
      </c>
      <c r="C298" s="191">
        <v>0</v>
      </c>
      <c r="D298" s="191">
        <v>0</v>
      </c>
      <c r="E298" s="192">
        <v>0</v>
      </c>
      <c r="F298" s="210">
        <v>0</v>
      </c>
      <c r="G298" s="199">
        <v>0</v>
      </c>
      <c r="H298" s="198">
        <v>0</v>
      </c>
      <c r="I298" s="199">
        <v>0</v>
      </c>
      <c r="J298" s="210">
        <v>0</v>
      </c>
      <c r="K298" s="211">
        <v>0</v>
      </c>
      <c r="L298" s="198">
        <v>0</v>
      </c>
      <c r="M298" s="199">
        <v>0</v>
      </c>
      <c r="N298" s="198">
        <v>0</v>
      </c>
      <c r="O298" s="202">
        <v>0</v>
      </c>
      <c r="P298" s="198">
        <v>0</v>
      </c>
      <c r="Q298" s="212">
        <v>0</v>
      </c>
    </row>
    <row r="299" spans="1:17" s="125" customFormat="1" ht="11.3" thickBot="1">
      <c r="A299" s="304"/>
      <c r="B299" s="204" t="s">
        <v>1444</v>
      </c>
      <c r="C299" s="205">
        <v>11</v>
      </c>
      <c r="D299" s="205">
        <v>8</v>
      </c>
      <c r="E299" s="206">
        <v>19</v>
      </c>
      <c r="F299" s="213">
        <v>0</v>
      </c>
      <c r="G299" s="214">
        <v>0</v>
      </c>
      <c r="H299" s="213">
        <v>0</v>
      </c>
      <c r="I299" s="214">
        <v>0</v>
      </c>
      <c r="J299" s="213">
        <v>0</v>
      </c>
      <c r="K299" s="217">
        <v>0</v>
      </c>
      <c r="L299" s="207">
        <v>11</v>
      </c>
      <c r="M299" s="208">
        <v>1</v>
      </c>
      <c r="N299" s="207">
        <v>8</v>
      </c>
      <c r="O299" s="208">
        <v>1</v>
      </c>
      <c r="P299" s="207">
        <v>19</v>
      </c>
      <c r="Q299" s="209">
        <v>1</v>
      </c>
    </row>
    <row r="300" spans="1:17" s="125" customFormat="1" ht="13.7" customHeight="1" thickBot="1">
      <c r="A300" s="304" t="s">
        <v>1390</v>
      </c>
      <c r="B300" s="130" t="s">
        <v>1441</v>
      </c>
      <c r="C300" s="189">
        <v>797</v>
      </c>
      <c r="D300" s="189">
        <v>360</v>
      </c>
      <c r="E300" s="190">
        <v>1157</v>
      </c>
      <c r="F300" s="131">
        <v>351</v>
      </c>
      <c r="G300" s="133">
        <v>0.44040150564617297</v>
      </c>
      <c r="H300" s="131">
        <v>107</v>
      </c>
      <c r="I300" s="133">
        <v>0.297222222222222</v>
      </c>
      <c r="J300" s="131">
        <v>458</v>
      </c>
      <c r="K300" s="132">
        <v>0.395851339671564</v>
      </c>
      <c r="L300" s="131">
        <v>195</v>
      </c>
      <c r="M300" s="133">
        <v>0.244667503136763</v>
      </c>
      <c r="N300" s="131">
        <v>140</v>
      </c>
      <c r="O300" s="133">
        <v>0.38888888888888901</v>
      </c>
      <c r="P300" s="131">
        <v>335</v>
      </c>
      <c r="Q300" s="132">
        <v>0.28954191875540197</v>
      </c>
    </row>
    <row r="301" spans="1:17" s="125" customFormat="1" ht="10.75" thickBot="1">
      <c r="A301" s="304"/>
      <c r="B301" s="130" t="s">
        <v>1442</v>
      </c>
      <c r="C301" s="191">
        <v>0</v>
      </c>
      <c r="D301" s="191">
        <v>0</v>
      </c>
      <c r="E301" s="192">
        <v>0</v>
      </c>
      <c r="F301" s="192">
        <v>0</v>
      </c>
      <c r="G301" s="193">
        <v>0</v>
      </c>
      <c r="H301" s="192">
        <v>0</v>
      </c>
      <c r="I301" s="193">
        <v>0</v>
      </c>
      <c r="J301" s="192">
        <v>0</v>
      </c>
      <c r="K301" s="194">
        <v>0</v>
      </c>
      <c r="L301" s="192">
        <v>0</v>
      </c>
      <c r="M301" s="193">
        <v>0</v>
      </c>
      <c r="N301" s="192">
        <v>0</v>
      </c>
      <c r="O301" s="193">
        <v>0</v>
      </c>
      <c r="P301" s="192">
        <v>0</v>
      </c>
      <c r="Q301" s="194">
        <v>0</v>
      </c>
    </row>
    <row r="302" spans="1:17" s="125" customFormat="1" ht="10.75" thickBot="1">
      <c r="A302" s="304"/>
      <c r="B302" s="195" t="s">
        <v>1443</v>
      </c>
      <c r="C302" s="191">
        <v>0</v>
      </c>
      <c r="D302" s="191">
        <v>0</v>
      </c>
      <c r="E302" s="192">
        <v>0</v>
      </c>
      <c r="F302" s="210">
        <v>0</v>
      </c>
      <c r="G302" s="199">
        <v>0</v>
      </c>
      <c r="H302" s="198">
        <v>0</v>
      </c>
      <c r="I302" s="199">
        <v>0</v>
      </c>
      <c r="J302" s="210">
        <v>0</v>
      </c>
      <c r="K302" s="211">
        <v>0</v>
      </c>
      <c r="L302" s="198">
        <v>0</v>
      </c>
      <c r="M302" s="199">
        <v>0</v>
      </c>
      <c r="N302" s="198">
        <v>0</v>
      </c>
      <c r="O302" s="202">
        <v>0</v>
      </c>
      <c r="P302" s="198">
        <v>0</v>
      </c>
      <c r="Q302" s="212">
        <v>0</v>
      </c>
    </row>
    <row r="303" spans="1:17" s="125" customFormat="1" ht="11.3" thickBot="1">
      <c r="A303" s="304"/>
      <c r="B303" s="204" t="s">
        <v>1444</v>
      </c>
      <c r="C303" s="205">
        <v>797</v>
      </c>
      <c r="D303" s="205">
        <v>360</v>
      </c>
      <c r="E303" s="206">
        <v>1157</v>
      </c>
      <c r="F303" s="207">
        <v>351</v>
      </c>
      <c r="G303" s="208">
        <v>0.44040150564617297</v>
      </c>
      <c r="H303" s="207">
        <v>107</v>
      </c>
      <c r="I303" s="208">
        <v>0.297222222222222</v>
      </c>
      <c r="J303" s="207">
        <v>458</v>
      </c>
      <c r="K303" s="209">
        <v>0.395851339671564</v>
      </c>
      <c r="L303" s="207">
        <v>195</v>
      </c>
      <c r="M303" s="208">
        <v>0.244667503136763</v>
      </c>
      <c r="N303" s="207">
        <v>140</v>
      </c>
      <c r="O303" s="208">
        <v>0.38888888888888901</v>
      </c>
      <c r="P303" s="207">
        <v>335</v>
      </c>
      <c r="Q303" s="209">
        <v>0.28954191875540197</v>
      </c>
    </row>
    <row r="304" spans="1:17" s="125" customFormat="1" ht="13.7" customHeight="1" thickBot="1">
      <c r="A304" s="304" t="s">
        <v>1392</v>
      </c>
      <c r="B304" s="130" t="s">
        <v>1441</v>
      </c>
      <c r="C304" s="189">
        <v>510</v>
      </c>
      <c r="D304" s="189">
        <v>281</v>
      </c>
      <c r="E304" s="190">
        <v>791</v>
      </c>
      <c r="F304" s="131">
        <v>243</v>
      </c>
      <c r="G304" s="133">
        <v>0.47647058823529398</v>
      </c>
      <c r="H304" s="131">
        <v>87</v>
      </c>
      <c r="I304" s="133">
        <v>0.30960854092526702</v>
      </c>
      <c r="J304" s="131">
        <v>330</v>
      </c>
      <c r="K304" s="132">
        <v>0.41719342604298398</v>
      </c>
      <c r="L304" s="131">
        <v>113</v>
      </c>
      <c r="M304" s="133">
        <v>0.22156862745097999</v>
      </c>
      <c r="N304" s="131">
        <v>119</v>
      </c>
      <c r="O304" s="133">
        <v>0.42348754448398601</v>
      </c>
      <c r="P304" s="131">
        <v>232</v>
      </c>
      <c r="Q304" s="132">
        <v>0.293299620733249</v>
      </c>
    </row>
    <row r="305" spans="1:17" s="125" customFormat="1" ht="10.75" thickBot="1">
      <c r="A305" s="304"/>
      <c r="B305" s="130" t="s">
        <v>1442</v>
      </c>
      <c r="C305" s="191">
        <v>0</v>
      </c>
      <c r="D305" s="191">
        <v>0</v>
      </c>
      <c r="E305" s="192">
        <v>0</v>
      </c>
      <c r="F305" s="192">
        <v>0</v>
      </c>
      <c r="G305" s="193">
        <v>0</v>
      </c>
      <c r="H305" s="192">
        <v>0</v>
      </c>
      <c r="I305" s="193">
        <v>0</v>
      </c>
      <c r="J305" s="192">
        <v>0</v>
      </c>
      <c r="K305" s="194">
        <v>0</v>
      </c>
      <c r="L305" s="192">
        <v>0</v>
      </c>
      <c r="M305" s="193">
        <v>0</v>
      </c>
      <c r="N305" s="192">
        <v>0</v>
      </c>
      <c r="O305" s="193">
        <v>0</v>
      </c>
      <c r="P305" s="192">
        <v>0</v>
      </c>
      <c r="Q305" s="194">
        <v>0</v>
      </c>
    </row>
    <row r="306" spans="1:17" s="125" customFormat="1" ht="10.75" thickBot="1">
      <c r="A306" s="304"/>
      <c r="B306" s="195" t="s">
        <v>1443</v>
      </c>
      <c r="C306" s="191">
        <v>0</v>
      </c>
      <c r="D306" s="189">
        <v>1</v>
      </c>
      <c r="E306" s="131">
        <v>1</v>
      </c>
      <c r="F306" s="210">
        <v>0</v>
      </c>
      <c r="G306" s="199">
        <v>0</v>
      </c>
      <c r="H306" s="198">
        <v>0</v>
      </c>
      <c r="I306" s="199">
        <v>0</v>
      </c>
      <c r="J306" s="210">
        <v>0</v>
      </c>
      <c r="K306" s="211">
        <v>0</v>
      </c>
      <c r="L306" s="198">
        <v>0</v>
      </c>
      <c r="M306" s="199">
        <v>0</v>
      </c>
      <c r="N306" s="201">
        <v>1</v>
      </c>
      <c r="O306" s="216">
        <v>1</v>
      </c>
      <c r="P306" s="201">
        <v>1</v>
      </c>
      <c r="Q306" s="203">
        <v>1</v>
      </c>
    </row>
    <row r="307" spans="1:17" s="125" customFormat="1" ht="11.3" thickBot="1">
      <c r="A307" s="304"/>
      <c r="B307" s="204" t="s">
        <v>1444</v>
      </c>
      <c r="C307" s="205">
        <v>510</v>
      </c>
      <c r="D307" s="205">
        <v>282</v>
      </c>
      <c r="E307" s="206">
        <v>792</v>
      </c>
      <c r="F307" s="207">
        <v>243</v>
      </c>
      <c r="G307" s="208">
        <v>0.47647058823529398</v>
      </c>
      <c r="H307" s="207">
        <v>87</v>
      </c>
      <c r="I307" s="208">
        <v>0.30851063829787201</v>
      </c>
      <c r="J307" s="207">
        <v>330</v>
      </c>
      <c r="K307" s="209">
        <v>0.41666666666666702</v>
      </c>
      <c r="L307" s="207">
        <v>113</v>
      </c>
      <c r="M307" s="208">
        <v>0.22156862745097999</v>
      </c>
      <c r="N307" s="207">
        <v>120</v>
      </c>
      <c r="O307" s="208">
        <v>0.42553191489361702</v>
      </c>
      <c r="P307" s="207">
        <v>233</v>
      </c>
      <c r="Q307" s="209">
        <v>0.294191919191919</v>
      </c>
    </row>
    <row r="308" spans="1:17" s="125" customFormat="1" ht="13.7" customHeight="1" thickBot="1">
      <c r="A308" s="304" t="s">
        <v>1396</v>
      </c>
      <c r="B308" s="130" t="s">
        <v>1441</v>
      </c>
      <c r="C308" s="189">
        <v>48</v>
      </c>
      <c r="D308" s="189">
        <v>26</v>
      </c>
      <c r="E308" s="190">
        <v>74</v>
      </c>
      <c r="F308" s="131">
        <v>16</v>
      </c>
      <c r="G308" s="133">
        <v>0.33333333333333298</v>
      </c>
      <c r="H308" s="131">
        <v>12</v>
      </c>
      <c r="I308" s="133">
        <v>0.46153846153846201</v>
      </c>
      <c r="J308" s="131">
        <v>28</v>
      </c>
      <c r="K308" s="132">
        <v>0.37837837837837801</v>
      </c>
      <c r="L308" s="131">
        <v>11</v>
      </c>
      <c r="M308" s="133">
        <v>0.22916666666666699</v>
      </c>
      <c r="N308" s="131">
        <v>5</v>
      </c>
      <c r="O308" s="133">
        <v>0.19230769230769201</v>
      </c>
      <c r="P308" s="131">
        <v>16</v>
      </c>
      <c r="Q308" s="132">
        <v>0.21621621621621601</v>
      </c>
    </row>
    <row r="309" spans="1:17" s="125" customFormat="1" ht="10.75" thickBot="1">
      <c r="A309" s="304"/>
      <c r="B309" s="130" t="s">
        <v>1442</v>
      </c>
      <c r="C309" s="191">
        <v>0</v>
      </c>
      <c r="D309" s="191">
        <v>0</v>
      </c>
      <c r="E309" s="192">
        <v>0</v>
      </c>
      <c r="F309" s="192">
        <v>0</v>
      </c>
      <c r="G309" s="193">
        <v>0</v>
      </c>
      <c r="H309" s="192">
        <v>0</v>
      </c>
      <c r="I309" s="193">
        <v>0</v>
      </c>
      <c r="J309" s="192">
        <v>0</v>
      </c>
      <c r="K309" s="194">
        <v>0</v>
      </c>
      <c r="L309" s="192">
        <v>0</v>
      </c>
      <c r="M309" s="193">
        <v>0</v>
      </c>
      <c r="N309" s="192">
        <v>0</v>
      </c>
      <c r="O309" s="193">
        <v>0</v>
      </c>
      <c r="P309" s="192">
        <v>0</v>
      </c>
      <c r="Q309" s="194">
        <v>0</v>
      </c>
    </row>
    <row r="310" spans="1:17" s="125" customFormat="1" ht="10.75" thickBot="1">
      <c r="A310" s="304"/>
      <c r="B310" s="195" t="s">
        <v>1443</v>
      </c>
      <c r="C310" s="191">
        <v>0</v>
      </c>
      <c r="D310" s="191">
        <v>0</v>
      </c>
      <c r="E310" s="192">
        <v>0</v>
      </c>
      <c r="F310" s="210">
        <v>0</v>
      </c>
      <c r="G310" s="199">
        <v>0</v>
      </c>
      <c r="H310" s="198">
        <v>0</v>
      </c>
      <c r="I310" s="199">
        <v>0</v>
      </c>
      <c r="J310" s="210">
        <v>0</v>
      </c>
      <c r="K310" s="211">
        <v>0</v>
      </c>
      <c r="L310" s="198">
        <v>0</v>
      </c>
      <c r="M310" s="199">
        <v>0</v>
      </c>
      <c r="N310" s="198">
        <v>0</v>
      </c>
      <c r="O310" s="202">
        <v>0</v>
      </c>
      <c r="P310" s="198">
        <v>0</v>
      </c>
      <c r="Q310" s="212">
        <v>0</v>
      </c>
    </row>
    <row r="311" spans="1:17" s="125" customFormat="1" ht="11.3" thickBot="1">
      <c r="A311" s="304"/>
      <c r="B311" s="204" t="s">
        <v>1444</v>
      </c>
      <c r="C311" s="205">
        <v>48</v>
      </c>
      <c r="D311" s="205">
        <v>26</v>
      </c>
      <c r="E311" s="206">
        <v>74</v>
      </c>
      <c r="F311" s="207">
        <v>16</v>
      </c>
      <c r="G311" s="208">
        <v>0.33333333333333298</v>
      </c>
      <c r="H311" s="207">
        <v>12</v>
      </c>
      <c r="I311" s="208">
        <v>0.46153846153846201</v>
      </c>
      <c r="J311" s="207">
        <v>28</v>
      </c>
      <c r="K311" s="209">
        <v>0.37837837837837801</v>
      </c>
      <c r="L311" s="207">
        <v>11</v>
      </c>
      <c r="M311" s="208">
        <v>0.22916666666666699</v>
      </c>
      <c r="N311" s="207">
        <v>5</v>
      </c>
      <c r="O311" s="208">
        <v>0.19230769230769201</v>
      </c>
      <c r="P311" s="207">
        <v>16</v>
      </c>
      <c r="Q311" s="209">
        <v>0.21621621621621601</v>
      </c>
    </row>
    <row r="312" spans="1:17" s="125" customFormat="1" ht="13.7" customHeight="1" thickBot="1">
      <c r="A312" s="304" t="s">
        <v>1385</v>
      </c>
      <c r="B312" s="130" t="s">
        <v>1441</v>
      </c>
      <c r="C312" s="189">
        <v>2099</v>
      </c>
      <c r="D312" s="189">
        <v>2336</v>
      </c>
      <c r="E312" s="190">
        <v>4435</v>
      </c>
      <c r="F312" s="131">
        <v>811</v>
      </c>
      <c r="G312" s="133">
        <v>0.38637446403049103</v>
      </c>
      <c r="H312" s="131">
        <v>1141</v>
      </c>
      <c r="I312" s="133">
        <v>0.48844178082191803</v>
      </c>
      <c r="J312" s="131">
        <v>1952</v>
      </c>
      <c r="K312" s="132">
        <v>0.44013528748590802</v>
      </c>
      <c r="L312" s="131">
        <v>510</v>
      </c>
      <c r="M312" s="133">
        <v>0.24297284421152901</v>
      </c>
      <c r="N312" s="131">
        <v>314</v>
      </c>
      <c r="O312" s="133">
        <v>0.13441780821917801</v>
      </c>
      <c r="P312" s="131">
        <v>824</v>
      </c>
      <c r="Q312" s="132">
        <v>0.18579481397970701</v>
      </c>
    </row>
    <row r="313" spans="1:17" s="125" customFormat="1" ht="10.75" thickBot="1">
      <c r="A313" s="304"/>
      <c r="B313" s="130" t="s">
        <v>1442</v>
      </c>
      <c r="C313" s="191">
        <v>0</v>
      </c>
      <c r="D313" s="191">
        <v>0</v>
      </c>
      <c r="E313" s="192">
        <v>0</v>
      </c>
      <c r="F313" s="192">
        <v>0</v>
      </c>
      <c r="G313" s="193">
        <v>0</v>
      </c>
      <c r="H313" s="192">
        <v>0</v>
      </c>
      <c r="I313" s="193">
        <v>0</v>
      </c>
      <c r="J313" s="192">
        <v>0</v>
      </c>
      <c r="K313" s="194">
        <v>0</v>
      </c>
      <c r="L313" s="192">
        <v>0</v>
      </c>
      <c r="M313" s="193">
        <v>0</v>
      </c>
      <c r="N313" s="192">
        <v>0</v>
      </c>
      <c r="O313" s="193">
        <v>0</v>
      </c>
      <c r="P313" s="192">
        <v>0</v>
      </c>
      <c r="Q313" s="194">
        <v>0</v>
      </c>
    </row>
    <row r="314" spans="1:17" s="125" customFormat="1" ht="10.75" thickBot="1">
      <c r="A314" s="304"/>
      <c r="B314" s="195" t="s">
        <v>1443</v>
      </c>
      <c r="C314" s="191">
        <v>0</v>
      </c>
      <c r="D314" s="191">
        <v>0</v>
      </c>
      <c r="E314" s="192">
        <v>0</v>
      </c>
      <c r="F314" s="210">
        <v>0</v>
      </c>
      <c r="G314" s="199">
        <v>0</v>
      </c>
      <c r="H314" s="198">
        <v>0</v>
      </c>
      <c r="I314" s="199">
        <v>0</v>
      </c>
      <c r="J314" s="210">
        <v>0</v>
      </c>
      <c r="K314" s="211">
        <v>0</v>
      </c>
      <c r="L314" s="198">
        <v>0</v>
      </c>
      <c r="M314" s="199">
        <v>0</v>
      </c>
      <c r="N314" s="198">
        <v>0</v>
      </c>
      <c r="O314" s="202">
        <v>0</v>
      </c>
      <c r="P314" s="198">
        <v>0</v>
      </c>
      <c r="Q314" s="212">
        <v>0</v>
      </c>
    </row>
    <row r="315" spans="1:17" s="125" customFormat="1" ht="11.3" thickBot="1">
      <c r="A315" s="304"/>
      <c r="B315" s="204" t="s">
        <v>1444</v>
      </c>
      <c r="C315" s="205">
        <v>2099</v>
      </c>
      <c r="D315" s="205">
        <v>2336</v>
      </c>
      <c r="E315" s="206">
        <v>4435</v>
      </c>
      <c r="F315" s="207">
        <v>811</v>
      </c>
      <c r="G315" s="208">
        <v>0.38637446403049103</v>
      </c>
      <c r="H315" s="207">
        <v>1141</v>
      </c>
      <c r="I315" s="208">
        <v>0.48844178082191803</v>
      </c>
      <c r="J315" s="207">
        <v>1952</v>
      </c>
      <c r="K315" s="209">
        <v>0.44013528748590802</v>
      </c>
      <c r="L315" s="207">
        <v>510</v>
      </c>
      <c r="M315" s="208">
        <v>0.24297284421152901</v>
      </c>
      <c r="N315" s="207">
        <v>314</v>
      </c>
      <c r="O315" s="208">
        <v>0.13441780821917801</v>
      </c>
      <c r="P315" s="207">
        <v>824</v>
      </c>
      <c r="Q315" s="209">
        <v>0.18579481397970701</v>
      </c>
    </row>
    <row r="316" spans="1:17" s="125" customFormat="1" ht="13.7" customHeight="1" thickBot="1">
      <c r="A316" s="304" t="s">
        <v>1393</v>
      </c>
      <c r="B316" s="130" t="s">
        <v>1441</v>
      </c>
      <c r="C316" s="189">
        <v>62</v>
      </c>
      <c r="D316" s="189">
        <v>237</v>
      </c>
      <c r="E316" s="190">
        <v>299</v>
      </c>
      <c r="F316" s="131">
        <v>10</v>
      </c>
      <c r="G316" s="133">
        <v>0.16129032258064499</v>
      </c>
      <c r="H316" s="131">
        <v>57</v>
      </c>
      <c r="I316" s="133">
        <v>0.240506329113924</v>
      </c>
      <c r="J316" s="131">
        <v>67</v>
      </c>
      <c r="K316" s="132">
        <v>0.224080267558528</v>
      </c>
      <c r="L316" s="131">
        <v>11</v>
      </c>
      <c r="M316" s="133">
        <v>0.17741935483870999</v>
      </c>
      <c r="N316" s="131">
        <v>35</v>
      </c>
      <c r="O316" s="133">
        <v>0.14767932489451499</v>
      </c>
      <c r="P316" s="131">
        <v>46</v>
      </c>
      <c r="Q316" s="132">
        <v>0.15384615384615399</v>
      </c>
    </row>
    <row r="317" spans="1:17" s="125" customFormat="1" ht="10.75" thickBot="1">
      <c r="A317" s="304"/>
      <c r="B317" s="130" t="s">
        <v>1442</v>
      </c>
      <c r="C317" s="191">
        <v>0</v>
      </c>
      <c r="D317" s="191">
        <v>0</v>
      </c>
      <c r="E317" s="192">
        <v>0</v>
      </c>
      <c r="F317" s="192">
        <v>0</v>
      </c>
      <c r="G317" s="193">
        <v>0</v>
      </c>
      <c r="H317" s="192">
        <v>0</v>
      </c>
      <c r="I317" s="193">
        <v>0</v>
      </c>
      <c r="J317" s="192">
        <v>0</v>
      </c>
      <c r="K317" s="194">
        <v>0</v>
      </c>
      <c r="L317" s="192">
        <v>0</v>
      </c>
      <c r="M317" s="193">
        <v>0</v>
      </c>
      <c r="N317" s="192">
        <v>0</v>
      </c>
      <c r="O317" s="193">
        <v>0</v>
      </c>
      <c r="P317" s="192">
        <v>0</v>
      </c>
      <c r="Q317" s="194">
        <v>0</v>
      </c>
    </row>
    <row r="318" spans="1:17" s="125" customFormat="1" ht="10.75" thickBot="1">
      <c r="A318" s="304"/>
      <c r="B318" s="195" t="s">
        <v>1443</v>
      </c>
      <c r="C318" s="191">
        <v>0</v>
      </c>
      <c r="D318" s="191">
        <v>0</v>
      </c>
      <c r="E318" s="192">
        <v>0</v>
      </c>
      <c r="F318" s="210">
        <v>0</v>
      </c>
      <c r="G318" s="199">
        <v>0</v>
      </c>
      <c r="H318" s="198">
        <v>0</v>
      </c>
      <c r="I318" s="199">
        <v>0</v>
      </c>
      <c r="J318" s="210">
        <v>0</v>
      </c>
      <c r="K318" s="211">
        <v>0</v>
      </c>
      <c r="L318" s="198">
        <v>0</v>
      </c>
      <c r="M318" s="199">
        <v>0</v>
      </c>
      <c r="N318" s="198">
        <v>0</v>
      </c>
      <c r="O318" s="202">
        <v>0</v>
      </c>
      <c r="P318" s="198">
        <v>0</v>
      </c>
      <c r="Q318" s="212">
        <v>0</v>
      </c>
    </row>
    <row r="319" spans="1:17" s="125" customFormat="1" ht="11.3" thickBot="1">
      <c r="A319" s="304"/>
      <c r="B319" s="204" t="s">
        <v>1444</v>
      </c>
      <c r="C319" s="205">
        <v>62</v>
      </c>
      <c r="D319" s="205">
        <v>237</v>
      </c>
      <c r="E319" s="206">
        <v>299</v>
      </c>
      <c r="F319" s="207">
        <v>10</v>
      </c>
      <c r="G319" s="208">
        <v>0.16129032258064499</v>
      </c>
      <c r="H319" s="207">
        <v>57</v>
      </c>
      <c r="I319" s="208">
        <v>0.240506329113924</v>
      </c>
      <c r="J319" s="207">
        <v>67</v>
      </c>
      <c r="K319" s="209">
        <v>0.224080267558528</v>
      </c>
      <c r="L319" s="207">
        <v>11</v>
      </c>
      <c r="M319" s="208">
        <v>0.17741935483870999</v>
      </c>
      <c r="N319" s="207">
        <v>35</v>
      </c>
      <c r="O319" s="208">
        <v>0.14767932489451499</v>
      </c>
      <c r="P319" s="207">
        <v>46</v>
      </c>
      <c r="Q319" s="209">
        <v>0.15384615384615399</v>
      </c>
    </row>
    <row r="320" spans="1:17" s="125" customFormat="1" ht="13.7" customHeight="1" thickBot="1">
      <c r="A320" s="304" t="s">
        <v>1388</v>
      </c>
      <c r="B320" s="130" t="s">
        <v>1441</v>
      </c>
      <c r="C320" s="189">
        <v>1346</v>
      </c>
      <c r="D320" s="189">
        <v>1715</v>
      </c>
      <c r="E320" s="190">
        <v>3061</v>
      </c>
      <c r="F320" s="131">
        <v>625</v>
      </c>
      <c r="G320" s="133">
        <v>0.464338781575037</v>
      </c>
      <c r="H320" s="131">
        <v>804</v>
      </c>
      <c r="I320" s="133">
        <v>0.46880466472303201</v>
      </c>
      <c r="J320" s="131">
        <v>1429</v>
      </c>
      <c r="K320" s="132">
        <v>0.46684090166612202</v>
      </c>
      <c r="L320" s="131">
        <v>230</v>
      </c>
      <c r="M320" s="133">
        <v>0.17087667161961401</v>
      </c>
      <c r="N320" s="131">
        <v>279</v>
      </c>
      <c r="O320" s="133">
        <v>0.16268221574344</v>
      </c>
      <c r="P320" s="131">
        <v>509</v>
      </c>
      <c r="Q320" s="132">
        <v>0.166285527605358</v>
      </c>
    </row>
    <row r="321" spans="1:17" s="125" customFormat="1" ht="10.75" thickBot="1">
      <c r="A321" s="304"/>
      <c r="B321" s="130" t="s">
        <v>1442</v>
      </c>
      <c r="C321" s="191">
        <v>0</v>
      </c>
      <c r="D321" s="191">
        <v>0</v>
      </c>
      <c r="E321" s="192">
        <v>0</v>
      </c>
      <c r="F321" s="192">
        <v>0</v>
      </c>
      <c r="G321" s="193">
        <v>0</v>
      </c>
      <c r="H321" s="192">
        <v>0</v>
      </c>
      <c r="I321" s="193">
        <v>0</v>
      </c>
      <c r="J321" s="192">
        <v>0</v>
      </c>
      <c r="K321" s="194">
        <v>0</v>
      </c>
      <c r="L321" s="192">
        <v>0</v>
      </c>
      <c r="M321" s="193">
        <v>0</v>
      </c>
      <c r="N321" s="192">
        <v>0</v>
      </c>
      <c r="O321" s="193">
        <v>0</v>
      </c>
      <c r="P321" s="192">
        <v>0</v>
      </c>
      <c r="Q321" s="194">
        <v>0</v>
      </c>
    </row>
    <row r="322" spans="1:17" s="125" customFormat="1" ht="10.75" thickBot="1">
      <c r="A322" s="304"/>
      <c r="B322" s="195" t="s">
        <v>1443</v>
      </c>
      <c r="C322" s="191">
        <v>0</v>
      </c>
      <c r="D322" s="191">
        <v>0</v>
      </c>
      <c r="E322" s="192">
        <v>0</v>
      </c>
      <c r="F322" s="210">
        <v>0</v>
      </c>
      <c r="G322" s="199">
        <v>0</v>
      </c>
      <c r="H322" s="198">
        <v>0</v>
      </c>
      <c r="I322" s="199">
        <v>0</v>
      </c>
      <c r="J322" s="210">
        <v>0</v>
      </c>
      <c r="K322" s="211">
        <v>0</v>
      </c>
      <c r="L322" s="198">
        <v>0</v>
      </c>
      <c r="M322" s="199">
        <v>0</v>
      </c>
      <c r="N322" s="198">
        <v>0</v>
      </c>
      <c r="O322" s="202">
        <v>0</v>
      </c>
      <c r="P322" s="198">
        <v>0</v>
      </c>
      <c r="Q322" s="212">
        <v>0</v>
      </c>
    </row>
    <row r="323" spans="1:17" s="125" customFormat="1" ht="11.3" thickBot="1">
      <c r="A323" s="304"/>
      <c r="B323" s="204" t="s">
        <v>1444</v>
      </c>
      <c r="C323" s="205">
        <v>1346</v>
      </c>
      <c r="D323" s="205">
        <v>1715</v>
      </c>
      <c r="E323" s="206">
        <v>3061</v>
      </c>
      <c r="F323" s="207">
        <v>625</v>
      </c>
      <c r="G323" s="208">
        <v>0.464338781575037</v>
      </c>
      <c r="H323" s="207">
        <v>804</v>
      </c>
      <c r="I323" s="208">
        <v>0.46880466472303201</v>
      </c>
      <c r="J323" s="207">
        <v>1429</v>
      </c>
      <c r="K323" s="209">
        <v>0.46684090166612202</v>
      </c>
      <c r="L323" s="207">
        <v>230</v>
      </c>
      <c r="M323" s="208">
        <v>0.17087667161961401</v>
      </c>
      <c r="N323" s="207">
        <v>279</v>
      </c>
      <c r="O323" s="208">
        <v>0.16268221574344</v>
      </c>
      <c r="P323" s="207">
        <v>509</v>
      </c>
      <c r="Q323" s="209">
        <v>0.166285527605358</v>
      </c>
    </row>
    <row r="324" spans="1:17" s="125" customFormat="1" ht="13.7" customHeight="1" thickBot="1">
      <c r="A324" s="304" t="s">
        <v>1453</v>
      </c>
      <c r="B324" s="130" t="s">
        <v>1441</v>
      </c>
      <c r="C324" s="189">
        <v>1419</v>
      </c>
      <c r="D324" s="189">
        <v>1135</v>
      </c>
      <c r="E324" s="190">
        <v>2554</v>
      </c>
      <c r="F324" s="131">
        <v>567</v>
      </c>
      <c r="G324" s="133">
        <v>0.39957716701902701</v>
      </c>
      <c r="H324" s="131">
        <v>339</v>
      </c>
      <c r="I324" s="133">
        <v>0.29867841409691598</v>
      </c>
      <c r="J324" s="131">
        <v>906</v>
      </c>
      <c r="K324" s="132">
        <v>0.35473766640563797</v>
      </c>
      <c r="L324" s="131">
        <v>371</v>
      </c>
      <c r="M324" s="133">
        <v>0.26145172656800603</v>
      </c>
      <c r="N324" s="131">
        <v>438</v>
      </c>
      <c r="O324" s="133">
        <v>0.38590308370044102</v>
      </c>
      <c r="P324" s="131">
        <v>809</v>
      </c>
      <c r="Q324" s="132">
        <v>0.31675802662490199</v>
      </c>
    </row>
    <row r="325" spans="1:17" s="125" customFormat="1" ht="10.75" thickBot="1">
      <c r="A325" s="304"/>
      <c r="B325" s="130" t="s">
        <v>1442</v>
      </c>
      <c r="C325" s="191">
        <v>0</v>
      </c>
      <c r="D325" s="191">
        <v>0</v>
      </c>
      <c r="E325" s="192">
        <v>0</v>
      </c>
      <c r="F325" s="192">
        <v>0</v>
      </c>
      <c r="G325" s="193">
        <v>0</v>
      </c>
      <c r="H325" s="192">
        <v>0</v>
      </c>
      <c r="I325" s="193">
        <v>0</v>
      </c>
      <c r="J325" s="192">
        <v>0</v>
      </c>
      <c r="K325" s="194">
        <v>0</v>
      </c>
      <c r="L325" s="192">
        <v>0</v>
      </c>
      <c r="M325" s="193">
        <v>0</v>
      </c>
      <c r="N325" s="192">
        <v>0</v>
      </c>
      <c r="O325" s="193">
        <v>0</v>
      </c>
      <c r="P325" s="192">
        <v>0</v>
      </c>
      <c r="Q325" s="194">
        <v>0</v>
      </c>
    </row>
    <row r="326" spans="1:17" s="125" customFormat="1" ht="10.75" thickBot="1">
      <c r="A326" s="304"/>
      <c r="B326" s="195" t="s">
        <v>1443</v>
      </c>
      <c r="C326" s="191">
        <v>0</v>
      </c>
      <c r="D326" s="191">
        <v>0</v>
      </c>
      <c r="E326" s="192">
        <v>0</v>
      </c>
      <c r="F326" s="210">
        <v>0</v>
      </c>
      <c r="G326" s="199">
        <v>0</v>
      </c>
      <c r="H326" s="198">
        <v>0</v>
      </c>
      <c r="I326" s="199">
        <v>0</v>
      </c>
      <c r="J326" s="210">
        <v>0</v>
      </c>
      <c r="K326" s="211">
        <v>0</v>
      </c>
      <c r="L326" s="198">
        <v>0</v>
      </c>
      <c r="M326" s="199">
        <v>0</v>
      </c>
      <c r="N326" s="198">
        <v>0</v>
      </c>
      <c r="O326" s="202">
        <v>0</v>
      </c>
      <c r="P326" s="198">
        <v>0</v>
      </c>
      <c r="Q326" s="212">
        <v>0</v>
      </c>
    </row>
    <row r="327" spans="1:17" s="125" customFormat="1" ht="11.3" thickBot="1">
      <c r="A327" s="304"/>
      <c r="B327" s="204" t="s">
        <v>1444</v>
      </c>
      <c r="C327" s="205">
        <v>1419</v>
      </c>
      <c r="D327" s="205">
        <v>1135</v>
      </c>
      <c r="E327" s="206">
        <v>2554</v>
      </c>
      <c r="F327" s="207">
        <v>567</v>
      </c>
      <c r="G327" s="208">
        <v>0.39957716701902701</v>
      </c>
      <c r="H327" s="207">
        <v>339</v>
      </c>
      <c r="I327" s="208">
        <v>0.29867841409691598</v>
      </c>
      <c r="J327" s="207">
        <v>906</v>
      </c>
      <c r="K327" s="209">
        <v>0.35473766640563797</v>
      </c>
      <c r="L327" s="207">
        <v>371</v>
      </c>
      <c r="M327" s="208">
        <v>0.26145172656800603</v>
      </c>
      <c r="N327" s="207">
        <v>438</v>
      </c>
      <c r="O327" s="208">
        <v>0.38590308370044102</v>
      </c>
      <c r="P327" s="207">
        <v>809</v>
      </c>
      <c r="Q327" s="209">
        <v>0.31675802662490199</v>
      </c>
    </row>
    <row r="328" spans="1:17" s="125" customFormat="1" ht="13.7" customHeight="1" thickBot="1">
      <c r="A328" s="304" t="s">
        <v>1454</v>
      </c>
      <c r="B328" s="130" t="s">
        <v>1441</v>
      </c>
      <c r="C328" s="189">
        <v>73</v>
      </c>
      <c r="D328" s="189">
        <v>341</v>
      </c>
      <c r="E328" s="190">
        <v>414</v>
      </c>
      <c r="F328" s="131">
        <v>13</v>
      </c>
      <c r="G328" s="133">
        <v>0.17808219178082199</v>
      </c>
      <c r="H328" s="131">
        <v>81</v>
      </c>
      <c r="I328" s="133">
        <v>0.237536656891496</v>
      </c>
      <c r="J328" s="131">
        <v>94</v>
      </c>
      <c r="K328" s="132">
        <v>0.22705314009661801</v>
      </c>
      <c r="L328" s="131">
        <v>29</v>
      </c>
      <c r="M328" s="133">
        <v>0.397260273972603</v>
      </c>
      <c r="N328" s="131">
        <v>167</v>
      </c>
      <c r="O328" s="133">
        <v>0.48973607038123201</v>
      </c>
      <c r="P328" s="131">
        <v>196</v>
      </c>
      <c r="Q328" s="132">
        <v>0.47342995169082103</v>
      </c>
    </row>
    <row r="329" spans="1:17" s="125" customFormat="1" ht="10.75" thickBot="1">
      <c r="A329" s="304"/>
      <c r="B329" s="130" t="s">
        <v>1442</v>
      </c>
      <c r="C329" s="191">
        <v>0</v>
      </c>
      <c r="D329" s="191">
        <v>0</v>
      </c>
      <c r="E329" s="192">
        <v>0</v>
      </c>
      <c r="F329" s="192">
        <v>0</v>
      </c>
      <c r="G329" s="193">
        <v>0</v>
      </c>
      <c r="H329" s="192">
        <v>0</v>
      </c>
      <c r="I329" s="193">
        <v>0</v>
      </c>
      <c r="J329" s="192">
        <v>0</v>
      </c>
      <c r="K329" s="194">
        <v>0</v>
      </c>
      <c r="L329" s="192">
        <v>0</v>
      </c>
      <c r="M329" s="193">
        <v>0</v>
      </c>
      <c r="N329" s="192">
        <v>0</v>
      </c>
      <c r="O329" s="193">
        <v>0</v>
      </c>
      <c r="P329" s="192">
        <v>0</v>
      </c>
      <c r="Q329" s="194">
        <v>0</v>
      </c>
    </row>
    <row r="330" spans="1:17" s="125" customFormat="1" ht="10.75" thickBot="1">
      <c r="A330" s="304"/>
      <c r="B330" s="195" t="s">
        <v>1443</v>
      </c>
      <c r="C330" s="191">
        <v>0</v>
      </c>
      <c r="D330" s="191">
        <v>0</v>
      </c>
      <c r="E330" s="192">
        <v>0</v>
      </c>
      <c r="F330" s="210">
        <v>0</v>
      </c>
      <c r="G330" s="199">
        <v>0</v>
      </c>
      <c r="H330" s="198">
        <v>0</v>
      </c>
      <c r="I330" s="199">
        <v>0</v>
      </c>
      <c r="J330" s="210">
        <v>0</v>
      </c>
      <c r="K330" s="211">
        <v>0</v>
      </c>
      <c r="L330" s="198">
        <v>0</v>
      </c>
      <c r="M330" s="199">
        <v>0</v>
      </c>
      <c r="N330" s="198">
        <v>0</v>
      </c>
      <c r="O330" s="202">
        <v>0</v>
      </c>
      <c r="P330" s="198">
        <v>0</v>
      </c>
      <c r="Q330" s="212">
        <v>0</v>
      </c>
    </row>
    <row r="331" spans="1:17" s="125" customFormat="1" ht="11.3" thickBot="1">
      <c r="A331" s="304"/>
      <c r="B331" s="204" t="s">
        <v>1444</v>
      </c>
      <c r="C331" s="205">
        <v>73</v>
      </c>
      <c r="D331" s="205">
        <v>341</v>
      </c>
      <c r="E331" s="206">
        <v>414</v>
      </c>
      <c r="F331" s="207">
        <v>13</v>
      </c>
      <c r="G331" s="208">
        <v>0.17808219178082199</v>
      </c>
      <c r="H331" s="207">
        <v>81</v>
      </c>
      <c r="I331" s="208">
        <v>0.237536656891496</v>
      </c>
      <c r="J331" s="207">
        <v>94</v>
      </c>
      <c r="K331" s="209">
        <v>0.22705314009661801</v>
      </c>
      <c r="L331" s="207">
        <v>29</v>
      </c>
      <c r="M331" s="208">
        <v>0.397260273972603</v>
      </c>
      <c r="N331" s="207">
        <v>167</v>
      </c>
      <c r="O331" s="208">
        <v>0.48973607038123201</v>
      </c>
      <c r="P331" s="207">
        <v>196</v>
      </c>
      <c r="Q331" s="209">
        <v>0.47342995169082103</v>
      </c>
    </row>
    <row r="332" spans="1:17" s="125" customFormat="1" ht="13.7" customHeight="1" thickBot="1">
      <c r="A332" s="304" t="s">
        <v>1455</v>
      </c>
      <c r="B332" s="130" t="s">
        <v>1441</v>
      </c>
      <c r="C332" s="189">
        <v>1688</v>
      </c>
      <c r="D332" s="189">
        <v>1303</v>
      </c>
      <c r="E332" s="190">
        <v>2991</v>
      </c>
      <c r="F332" s="131">
        <v>924</v>
      </c>
      <c r="G332" s="133">
        <v>0.54739336492891</v>
      </c>
      <c r="H332" s="131">
        <v>701</v>
      </c>
      <c r="I332" s="133">
        <v>0.53798925556408295</v>
      </c>
      <c r="J332" s="131">
        <v>1625</v>
      </c>
      <c r="K332" s="132">
        <v>0.54329655633567397</v>
      </c>
      <c r="L332" s="131">
        <v>188</v>
      </c>
      <c r="M332" s="133">
        <v>0.111374407582938</v>
      </c>
      <c r="N332" s="131">
        <v>142</v>
      </c>
      <c r="O332" s="133">
        <v>0.108979278587874</v>
      </c>
      <c r="P332" s="131">
        <v>330</v>
      </c>
      <c r="Q332" s="132">
        <v>0.110330992978937</v>
      </c>
    </row>
    <row r="333" spans="1:17" s="125" customFormat="1" ht="10.75" thickBot="1">
      <c r="A333" s="304"/>
      <c r="B333" s="130" t="s">
        <v>1442</v>
      </c>
      <c r="C333" s="191">
        <v>0</v>
      </c>
      <c r="D333" s="191">
        <v>0</v>
      </c>
      <c r="E333" s="192">
        <v>0</v>
      </c>
      <c r="F333" s="192">
        <v>0</v>
      </c>
      <c r="G333" s="193">
        <v>0</v>
      </c>
      <c r="H333" s="192">
        <v>0</v>
      </c>
      <c r="I333" s="193">
        <v>0</v>
      </c>
      <c r="J333" s="192">
        <v>0</v>
      </c>
      <c r="K333" s="194">
        <v>0</v>
      </c>
      <c r="L333" s="192">
        <v>0</v>
      </c>
      <c r="M333" s="193">
        <v>0</v>
      </c>
      <c r="N333" s="192">
        <v>0</v>
      </c>
      <c r="O333" s="193">
        <v>0</v>
      </c>
      <c r="P333" s="192">
        <v>0</v>
      </c>
      <c r="Q333" s="194">
        <v>0</v>
      </c>
    </row>
    <row r="334" spans="1:17" s="125" customFormat="1" ht="10.75" thickBot="1">
      <c r="A334" s="304"/>
      <c r="B334" s="195" t="s">
        <v>1443</v>
      </c>
      <c r="C334" s="191">
        <v>0</v>
      </c>
      <c r="D334" s="191">
        <v>0</v>
      </c>
      <c r="E334" s="192">
        <v>0</v>
      </c>
      <c r="F334" s="210">
        <v>0</v>
      </c>
      <c r="G334" s="199">
        <v>0</v>
      </c>
      <c r="H334" s="198">
        <v>0</v>
      </c>
      <c r="I334" s="199">
        <v>0</v>
      </c>
      <c r="J334" s="210">
        <v>0</v>
      </c>
      <c r="K334" s="211">
        <v>0</v>
      </c>
      <c r="L334" s="198">
        <v>0</v>
      </c>
      <c r="M334" s="199">
        <v>0</v>
      </c>
      <c r="N334" s="198">
        <v>0</v>
      </c>
      <c r="O334" s="202">
        <v>0</v>
      </c>
      <c r="P334" s="198">
        <v>0</v>
      </c>
      <c r="Q334" s="212">
        <v>0</v>
      </c>
    </row>
    <row r="335" spans="1:17" s="125" customFormat="1" ht="11.3" thickBot="1">
      <c r="A335" s="304"/>
      <c r="B335" s="204" t="s">
        <v>1444</v>
      </c>
      <c r="C335" s="205">
        <v>1688</v>
      </c>
      <c r="D335" s="205">
        <v>1303</v>
      </c>
      <c r="E335" s="206">
        <v>2991</v>
      </c>
      <c r="F335" s="207">
        <v>924</v>
      </c>
      <c r="G335" s="208">
        <v>0.54739336492891</v>
      </c>
      <c r="H335" s="207">
        <v>701</v>
      </c>
      <c r="I335" s="208">
        <v>0.53798925556408295</v>
      </c>
      <c r="J335" s="207">
        <v>1625</v>
      </c>
      <c r="K335" s="209">
        <v>0.54329655633567397</v>
      </c>
      <c r="L335" s="207">
        <v>188</v>
      </c>
      <c r="M335" s="208">
        <v>0.111374407582938</v>
      </c>
      <c r="N335" s="207">
        <v>142</v>
      </c>
      <c r="O335" s="208">
        <v>0.108979278587874</v>
      </c>
      <c r="P335" s="207">
        <v>330</v>
      </c>
      <c r="Q335" s="209">
        <v>0.110330992978937</v>
      </c>
    </row>
    <row r="336" spans="1:17" s="125" customFormat="1"/>
  </sheetData>
  <sheetProtection sheet="1" objects="1" scenarios="1"/>
  <mergeCells count="127">
    <mergeCell ref="C1:E2"/>
    <mergeCell ref="F1:K1"/>
    <mergeCell ref="L1:Q1"/>
    <mergeCell ref="A98:A101"/>
    <mergeCell ref="A102:A105"/>
    <mergeCell ref="A106:A109"/>
    <mergeCell ref="A110:A113"/>
    <mergeCell ref="A114:A117"/>
    <mergeCell ref="A118:A121"/>
    <mergeCell ref="L95:Q95"/>
    <mergeCell ref="F96:G96"/>
    <mergeCell ref="H96:I96"/>
    <mergeCell ref="J96:K96"/>
    <mergeCell ref="L96:M96"/>
    <mergeCell ref="N96:O96"/>
    <mergeCell ref="P96:Q96"/>
    <mergeCell ref="C95:E96"/>
    <mergeCell ref="F95:K95"/>
    <mergeCell ref="A45:A48"/>
    <mergeCell ref="A49:A52"/>
    <mergeCell ref="P7:Q7"/>
    <mergeCell ref="A9:A12"/>
    <mergeCell ref="A13:A16"/>
    <mergeCell ref="A17:A20"/>
    <mergeCell ref="A146:A149"/>
    <mergeCell ref="A150:A153"/>
    <mergeCell ref="A154:A157"/>
    <mergeCell ref="A158:A161"/>
    <mergeCell ref="A162:A165"/>
    <mergeCell ref="A166:A169"/>
    <mergeCell ref="A122:A125"/>
    <mergeCell ref="A126:A129"/>
    <mergeCell ref="A130:A133"/>
    <mergeCell ref="A134:A137"/>
    <mergeCell ref="A138:A141"/>
    <mergeCell ref="A142:A145"/>
    <mergeCell ref="P181:Q181"/>
    <mergeCell ref="A183:A186"/>
    <mergeCell ref="A187:A190"/>
    <mergeCell ref="A191:A194"/>
    <mergeCell ref="A195:A198"/>
    <mergeCell ref="A199:A202"/>
    <mergeCell ref="A170:A173"/>
    <mergeCell ref="A174:A177"/>
    <mergeCell ref="C180:E181"/>
    <mergeCell ref="F180:K180"/>
    <mergeCell ref="L180:Q180"/>
    <mergeCell ref="F181:G181"/>
    <mergeCell ref="H181:I181"/>
    <mergeCell ref="J181:K181"/>
    <mergeCell ref="L181:M181"/>
    <mergeCell ref="N181:O181"/>
    <mergeCell ref="A227:A230"/>
    <mergeCell ref="A231:A234"/>
    <mergeCell ref="A235:A238"/>
    <mergeCell ref="A239:A242"/>
    <mergeCell ref="A243:A246"/>
    <mergeCell ref="A247:A250"/>
    <mergeCell ref="A203:A206"/>
    <mergeCell ref="A207:A210"/>
    <mergeCell ref="A211:A214"/>
    <mergeCell ref="A215:A218"/>
    <mergeCell ref="A219:A222"/>
    <mergeCell ref="A223:A226"/>
    <mergeCell ref="A264:A267"/>
    <mergeCell ref="A268:A271"/>
    <mergeCell ref="A272:A275"/>
    <mergeCell ref="A276:A279"/>
    <mergeCell ref="A280:A283"/>
    <mergeCell ref="A251:A254"/>
    <mergeCell ref="C257:E258"/>
    <mergeCell ref="F257:K257"/>
    <mergeCell ref="L257:Q257"/>
    <mergeCell ref="F258:G258"/>
    <mergeCell ref="H258:I258"/>
    <mergeCell ref="J258:K258"/>
    <mergeCell ref="L258:M258"/>
    <mergeCell ref="N258:O258"/>
    <mergeCell ref="P258:Q258"/>
    <mergeCell ref="A21:A24"/>
    <mergeCell ref="A25:A28"/>
    <mergeCell ref="A332:A335"/>
    <mergeCell ref="C6:E7"/>
    <mergeCell ref="F6:K6"/>
    <mergeCell ref="L6:Q6"/>
    <mergeCell ref="F7:G7"/>
    <mergeCell ref="H7:I7"/>
    <mergeCell ref="J7:K7"/>
    <mergeCell ref="L7:M7"/>
    <mergeCell ref="N7:O7"/>
    <mergeCell ref="A308:A311"/>
    <mergeCell ref="A312:A315"/>
    <mergeCell ref="A316:A319"/>
    <mergeCell ref="A320:A323"/>
    <mergeCell ref="A324:A327"/>
    <mergeCell ref="A328:A331"/>
    <mergeCell ref="A284:A287"/>
    <mergeCell ref="A288:A291"/>
    <mergeCell ref="A292:A295"/>
    <mergeCell ref="A296:A299"/>
    <mergeCell ref="A300:A303"/>
    <mergeCell ref="A304:A307"/>
    <mergeCell ref="A260:A263"/>
    <mergeCell ref="F2:G2"/>
    <mergeCell ref="H2:I2"/>
    <mergeCell ref="J2:K2"/>
    <mergeCell ref="L2:M2"/>
    <mergeCell ref="N2:O2"/>
    <mergeCell ref="P2:Q2"/>
    <mergeCell ref="A6:B7"/>
    <mergeCell ref="A257:B258"/>
    <mergeCell ref="A180:B181"/>
    <mergeCell ref="A95:B96"/>
    <mergeCell ref="A77:A80"/>
    <mergeCell ref="A81:A84"/>
    <mergeCell ref="A85:A88"/>
    <mergeCell ref="A89:A92"/>
    <mergeCell ref="A53:A56"/>
    <mergeCell ref="A57:A60"/>
    <mergeCell ref="A61:A64"/>
    <mergeCell ref="A65:A68"/>
    <mergeCell ref="A69:A72"/>
    <mergeCell ref="A73:A76"/>
    <mergeCell ref="A29:A32"/>
    <mergeCell ref="A33:A36"/>
    <mergeCell ref="A37:A40"/>
    <mergeCell ref="A41:A44"/>
  </mergeCells>
  <hyperlinks>
    <hyperlink ref="A1" location="Accueil!C1" display="¡ Retour" xr:uid="{00000000-0004-0000-0C00-000000000000}"/>
  </hyperlinks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4"/>
  <dimension ref="A1:M518"/>
  <sheetViews>
    <sheetView workbookViewId="0">
      <pane xSplit="1" ySplit="2" topLeftCell="B3" activePane="bottomRight" state="frozen"/>
      <selection pane="topRight" activeCell="B1" sqref="B1"/>
      <selection pane="bottomLeft" activeCell="A3" sqref="A3"/>
      <selection pane="bottomRight"/>
    </sheetView>
  </sheetViews>
  <sheetFormatPr baseColWidth="10" defaultColWidth="77.453125" defaultRowHeight="10.25"/>
  <cols>
    <col min="1" max="1" width="33" style="246" customWidth="1"/>
    <col min="2" max="13" width="17.6328125" style="21" customWidth="1"/>
    <col min="14" max="16384" width="77.453125" style="21"/>
  </cols>
  <sheetData>
    <row r="1" spans="1:13" s="125" customFormat="1" ht="10.75">
      <c r="A1" s="124" t="s">
        <v>1415</v>
      </c>
      <c r="B1" s="308" t="s">
        <v>1420</v>
      </c>
      <c r="C1" s="309"/>
      <c r="D1" s="309"/>
      <c r="E1" s="310"/>
      <c r="F1" s="311" t="s">
        <v>1421</v>
      </c>
      <c r="G1" s="309"/>
      <c r="H1" s="309"/>
      <c r="I1" s="310"/>
      <c r="J1" s="311" t="s">
        <v>1422</v>
      </c>
      <c r="K1" s="309"/>
      <c r="L1" s="309"/>
      <c r="M1" s="312"/>
    </row>
    <row r="2" spans="1:13" s="125" customFormat="1" ht="61.25">
      <c r="A2" s="177" t="s">
        <v>2021</v>
      </c>
      <c r="B2" s="218" t="s">
        <v>1458</v>
      </c>
      <c r="C2" s="182" t="s">
        <v>1459</v>
      </c>
      <c r="D2" s="219" t="s">
        <v>1460</v>
      </c>
      <c r="E2" s="220" t="s">
        <v>1461</v>
      </c>
      <c r="F2" s="182" t="s">
        <v>1462</v>
      </c>
      <c r="G2" s="182" t="s">
        <v>1463</v>
      </c>
      <c r="H2" s="219" t="s">
        <v>1464</v>
      </c>
      <c r="I2" s="221" t="s">
        <v>1465</v>
      </c>
      <c r="J2" s="182" t="s">
        <v>1466</v>
      </c>
      <c r="K2" s="182" t="s">
        <v>1467</v>
      </c>
      <c r="L2" s="219" t="s">
        <v>1468</v>
      </c>
      <c r="M2" s="219" t="s">
        <v>1469</v>
      </c>
    </row>
    <row r="3" spans="1:13" s="226" customFormat="1" ht="10.75">
      <c r="A3" s="222"/>
      <c r="B3" s="223"/>
      <c r="C3" s="223"/>
      <c r="D3" s="224"/>
      <c r="E3" s="224"/>
      <c r="F3" s="223"/>
      <c r="G3" s="223"/>
      <c r="H3" s="224"/>
      <c r="I3" s="225"/>
      <c r="J3" s="223"/>
      <c r="K3" s="223"/>
      <c r="L3" s="224"/>
      <c r="M3" s="224"/>
    </row>
    <row r="4" spans="1:13" s="125" customFormat="1">
      <c r="A4" s="227"/>
    </row>
    <row r="5" spans="1:13" s="125" customFormat="1" ht="10.75">
      <c r="A5" s="228" t="s">
        <v>1384</v>
      </c>
      <c r="B5" s="309" t="s">
        <v>1420</v>
      </c>
      <c r="C5" s="309"/>
      <c r="D5" s="309"/>
      <c r="E5" s="310"/>
      <c r="F5" s="311" t="s">
        <v>1421</v>
      </c>
      <c r="G5" s="309"/>
      <c r="H5" s="309"/>
      <c r="I5" s="310"/>
      <c r="J5" s="311" t="s">
        <v>1422</v>
      </c>
      <c r="K5" s="309"/>
      <c r="L5" s="309"/>
      <c r="M5" s="312"/>
    </row>
    <row r="6" spans="1:13" s="125" customFormat="1" ht="61.25">
      <c r="A6" s="177" t="s">
        <v>1457</v>
      </c>
      <c r="B6" s="218" t="s">
        <v>1458</v>
      </c>
      <c r="C6" s="182" t="s">
        <v>1459</v>
      </c>
      <c r="D6" s="219" t="s">
        <v>1460</v>
      </c>
      <c r="E6" s="220" t="s">
        <v>1461</v>
      </c>
      <c r="F6" s="182" t="s">
        <v>1462</v>
      </c>
      <c r="G6" s="182" t="s">
        <v>1463</v>
      </c>
      <c r="H6" s="219" t="s">
        <v>1464</v>
      </c>
      <c r="I6" s="221" t="s">
        <v>1465</v>
      </c>
      <c r="J6" s="182" t="s">
        <v>1466</v>
      </c>
      <c r="K6" s="182" t="s">
        <v>1467</v>
      </c>
      <c r="L6" s="219" t="s">
        <v>1468</v>
      </c>
      <c r="M6" s="219" t="s">
        <v>1469</v>
      </c>
    </row>
    <row r="7" spans="1:13" s="125" customFormat="1">
      <c r="A7" s="130" t="s">
        <v>1470</v>
      </c>
      <c r="B7" s="131">
        <v>4160</v>
      </c>
      <c r="C7" s="196">
        <v>1376</v>
      </c>
      <c r="D7" s="132">
        <v>0.111879014554029</v>
      </c>
      <c r="E7" s="216">
        <v>0.33076923076923098</v>
      </c>
      <c r="F7" s="196">
        <v>5092</v>
      </c>
      <c r="G7" s="229">
        <v>2261</v>
      </c>
      <c r="H7" s="200">
        <v>0.22488561766461099</v>
      </c>
      <c r="I7" s="230">
        <v>0.44402985074626899</v>
      </c>
      <c r="J7" s="201">
        <v>9252</v>
      </c>
      <c r="K7" s="201">
        <v>3637</v>
      </c>
      <c r="L7" s="200">
        <v>0.16270746655929899</v>
      </c>
      <c r="M7" s="203">
        <v>0.39310419368785099</v>
      </c>
    </row>
    <row r="8" spans="1:13" s="125" customFormat="1" ht="30.65">
      <c r="A8" s="130" t="s">
        <v>1471</v>
      </c>
      <c r="B8" s="131">
        <v>3356</v>
      </c>
      <c r="C8" s="196">
        <v>1367</v>
      </c>
      <c r="D8" s="132">
        <v>0.11114724774371899</v>
      </c>
      <c r="E8" s="216">
        <v>0.40733015494636499</v>
      </c>
      <c r="F8" s="196">
        <v>2187</v>
      </c>
      <c r="G8" s="229">
        <v>972</v>
      </c>
      <c r="H8" s="200">
        <v>9.6677939128704996E-2</v>
      </c>
      <c r="I8" s="230">
        <v>0.44444444444444398</v>
      </c>
      <c r="J8" s="201">
        <v>5543</v>
      </c>
      <c r="K8" s="201">
        <v>2339</v>
      </c>
      <c r="L8" s="200">
        <v>0.104639198317899</v>
      </c>
      <c r="M8" s="203">
        <v>0.42197366047266799</v>
      </c>
    </row>
    <row r="9" spans="1:13" s="125" customFormat="1" ht="20.45">
      <c r="A9" s="130" t="s">
        <v>1473</v>
      </c>
      <c r="B9" s="131">
        <v>2380</v>
      </c>
      <c r="C9" s="196">
        <v>871</v>
      </c>
      <c r="D9" s="132">
        <v>7.0818765753313306E-2</v>
      </c>
      <c r="E9" s="216">
        <v>0.36596638655462199</v>
      </c>
      <c r="F9" s="196">
        <v>2601</v>
      </c>
      <c r="G9" s="229">
        <v>1024</v>
      </c>
      <c r="H9" s="200">
        <v>0.10185000994629</v>
      </c>
      <c r="I9" s="230">
        <v>0.39369473279507899</v>
      </c>
      <c r="J9" s="201">
        <v>4981</v>
      </c>
      <c r="K9" s="201">
        <v>1895</v>
      </c>
      <c r="L9" s="200">
        <v>8.4776092694492905E-2</v>
      </c>
      <c r="M9" s="203">
        <v>0.38044569363581598</v>
      </c>
    </row>
    <row r="10" spans="1:13" s="125" customFormat="1" ht="20.45">
      <c r="A10" s="130" t="s">
        <v>1472</v>
      </c>
      <c r="B10" s="131">
        <v>3108</v>
      </c>
      <c r="C10" s="196">
        <v>1117</v>
      </c>
      <c r="D10" s="132">
        <v>9.0820391901780595E-2</v>
      </c>
      <c r="E10" s="216">
        <v>0.35939510939510899</v>
      </c>
      <c r="F10" s="196">
        <v>2520</v>
      </c>
      <c r="G10" s="229">
        <v>572</v>
      </c>
      <c r="H10" s="200">
        <v>5.6892778993435499E-2</v>
      </c>
      <c r="I10" s="230">
        <v>0.22698412698412701</v>
      </c>
      <c r="J10" s="201">
        <v>5628</v>
      </c>
      <c r="K10" s="201">
        <v>1689</v>
      </c>
      <c r="L10" s="200">
        <v>7.55603274728225E-2</v>
      </c>
      <c r="M10" s="203">
        <v>0.300106609808102</v>
      </c>
    </row>
    <row r="11" spans="1:13" s="125" customFormat="1" ht="20.45">
      <c r="A11" s="130" t="s">
        <v>1474</v>
      </c>
      <c r="B11" s="131">
        <v>3653</v>
      </c>
      <c r="C11" s="196">
        <v>605</v>
      </c>
      <c r="D11" s="132">
        <v>4.9190991137490897E-2</v>
      </c>
      <c r="E11" s="216">
        <v>0.165617300848618</v>
      </c>
      <c r="F11" s="196">
        <v>2978</v>
      </c>
      <c r="G11" s="229">
        <v>435</v>
      </c>
      <c r="H11" s="200">
        <v>4.3266361647105601E-2</v>
      </c>
      <c r="I11" s="230">
        <v>0.14607118871725999</v>
      </c>
      <c r="J11" s="201">
        <v>6631</v>
      </c>
      <c r="K11" s="201">
        <v>1040</v>
      </c>
      <c r="L11" s="200">
        <v>4.6526193352122797E-2</v>
      </c>
      <c r="M11" s="203">
        <v>0.15683908912682901</v>
      </c>
    </row>
    <row r="12" spans="1:13" s="125" customFormat="1" ht="20.45">
      <c r="A12" s="130" t="s">
        <v>1477</v>
      </c>
      <c r="B12" s="131">
        <v>1495</v>
      </c>
      <c r="C12" s="196">
        <v>449</v>
      </c>
      <c r="D12" s="132">
        <v>3.6507033092121298E-2</v>
      </c>
      <c r="E12" s="216">
        <v>0.30033444816053501</v>
      </c>
      <c r="F12" s="196">
        <v>697</v>
      </c>
      <c r="G12" s="229">
        <v>152</v>
      </c>
      <c r="H12" s="200">
        <v>1.5118360851402401E-2</v>
      </c>
      <c r="I12" s="230">
        <v>0.21807747489239601</v>
      </c>
      <c r="J12" s="201">
        <v>2192</v>
      </c>
      <c r="K12" s="201">
        <v>601</v>
      </c>
      <c r="L12" s="200">
        <v>2.6886771350601701E-2</v>
      </c>
      <c r="M12" s="203">
        <v>0.27417883211678801</v>
      </c>
    </row>
    <row r="13" spans="1:13" s="125" customFormat="1" ht="20.45">
      <c r="A13" s="130" t="s">
        <v>1478</v>
      </c>
      <c r="B13" s="131">
        <v>907</v>
      </c>
      <c r="C13" s="196">
        <v>364</v>
      </c>
      <c r="D13" s="132">
        <v>2.9595902105862298E-2</v>
      </c>
      <c r="E13" s="216">
        <v>0.40132304299889798</v>
      </c>
      <c r="F13" s="196">
        <v>513</v>
      </c>
      <c r="G13" s="229">
        <v>166</v>
      </c>
      <c r="H13" s="200">
        <v>1.6510841456136901E-2</v>
      </c>
      <c r="I13" s="230">
        <v>0.32358674463937598</v>
      </c>
      <c r="J13" s="201">
        <v>1420</v>
      </c>
      <c r="K13" s="201">
        <v>530</v>
      </c>
      <c r="L13" s="200">
        <v>2.3710463919831799E-2</v>
      </c>
      <c r="M13" s="203">
        <v>0.37323943661971798</v>
      </c>
    </row>
    <row r="14" spans="1:13" s="125" customFormat="1" ht="30.65">
      <c r="A14" s="130" t="s">
        <v>1476</v>
      </c>
      <c r="B14" s="131">
        <v>2057</v>
      </c>
      <c r="C14" s="196">
        <v>389</v>
      </c>
      <c r="D14" s="132">
        <v>3.1628587690056102E-2</v>
      </c>
      <c r="E14" s="216">
        <v>0.189110354885756</v>
      </c>
      <c r="F14" s="196">
        <v>676</v>
      </c>
      <c r="G14" s="229">
        <v>133</v>
      </c>
      <c r="H14" s="200">
        <v>1.32285657449771E-2</v>
      </c>
      <c r="I14" s="230">
        <v>0.19674556213017799</v>
      </c>
      <c r="J14" s="201">
        <v>2733</v>
      </c>
      <c r="K14" s="201">
        <v>522</v>
      </c>
      <c r="L14" s="200">
        <v>2.3352570124815501E-2</v>
      </c>
      <c r="M14" s="203">
        <v>0.19099890230515901</v>
      </c>
    </row>
    <row r="15" spans="1:13" s="125" customFormat="1" ht="20.45">
      <c r="A15" s="130" t="s">
        <v>1475</v>
      </c>
      <c r="B15" s="131">
        <v>250</v>
      </c>
      <c r="C15" s="196">
        <v>67</v>
      </c>
      <c r="D15" s="132">
        <v>5.4475973656394798E-3</v>
      </c>
      <c r="E15" s="216">
        <v>0.26800000000000002</v>
      </c>
      <c r="F15" s="196">
        <v>1025</v>
      </c>
      <c r="G15" s="229">
        <v>420</v>
      </c>
      <c r="H15" s="200">
        <v>4.1774418142032997E-2</v>
      </c>
      <c r="I15" s="230">
        <v>0.40975609756097597</v>
      </c>
      <c r="J15" s="201">
        <v>1275</v>
      </c>
      <c r="K15" s="201">
        <v>487</v>
      </c>
      <c r="L15" s="200">
        <v>2.1786784771619001E-2</v>
      </c>
      <c r="M15" s="203">
        <v>0.38196078431372599</v>
      </c>
    </row>
    <row r="16" spans="1:13" s="125" customFormat="1" ht="20.45">
      <c r="A16" s="130" t="s">
        <v>1481</v>
      </c>
      <c r="B16" s="131">
        <v>1010</v>
      </c>
      <c r="C16" s="196">
        <v>285</v>
      </c>
      <c r="D16" s="132">
        <v>2.3172615659809701E-2</v>
      </c>
      <c r="E16" s="216">
        <v>0.28217821782178198</v>
      </c>
      <c r="F16" s="196">
        <v>794</v>
      </c>
      <c r="G16" s="229">
        <v>193</v>
      </c>
      <c r="H16" s="200">
        <v>1.9196339765267599E-2</v>
      </c>
      <c r="I16" s="230">
        <v>0.24307304785894199</v>
      </c>
      <c r="J16" s="201">
        <v>1804</v>
      </c>
      <c r="K16" s="201">
        <v>478</v>
      </c>
      <c r="L16" s="200">
        <v>2.1384154252225701E-2</v>
      </c>
      <c r="M16" s="203">
        <v>0.264966740576497</v>
      </c>
    </row>
    <row r="17" spans="1:13" s="125" customFormat="1" ht="20.45">
      <c r="A17" s="130" t="s">
        <v>1479</v>
      </c>
      <c r="B17" s="131">
        <v>1789</v>
      </c>
      <c r="C17" s="196">
        <v>354</v>
      </c>
      <c r="D17" s="132">
        <v>2.87828278721847E-2</v>
      </c>
      <c r="E17" s="216">
        <v>0.19787590832867499</v>
      </c>
      <c r="F17" s="196">
        <v>571</v>
      </c>
      <c r="G17" s="229">
        <v>87</v>
      </c>
      <c r="H17" s="200">
        <v>8.6532723294211293E-3</v>
      </c>
      <c r="I17" s="230">
        <v>0.152364273204904</v>
      </c>
      <c r="J17" s="201">
        <v>2360</v>
      </c>
      <c r="K17" s="201">
        <v>441</v>
      </c>
      <c r="L17" s="200">
        <v>1.9728895450275102E-2</v>
      </c>
      <c r="M17" s="203">
        <v>0.18686440677966101</v>
      </c>
    </row>
    <row r="18" spans="1:13" s="125" customFormat="1" ht="20.45">
      <c r="A18" s="130" t="s">
        <v>1480</v>
      </c>
      <c r="B18" s="131">
        <v>1345</v>
      </c>
      <c r="C18" s="196">
        <v>342</v>
      </c>
      <c r="D18" s="132">
        <v>2.7807138791771699E-2</v>
      </c>
      <c r="E18" s="216">
        <v>0.254275092936803</v>
      </c>
      <c r="F18" s="196">
        <v>537</v>
      </c>
      <c r="G18" s="229">
        <v>91</v>
      </c>
      <c r="H18" s="200">
        <v>9.0511239307738203E-3</v>
      </c>
      <c r="I18" s="230">
        <v>0.16945996275605199</v>
      </c>
      <c r="J18" s="201">
        <v>1882</v>
      </c>
      <c r="K18" s="201">
        <v>433</v>
      </c>
      <c r="L18" s="200">
        <v>1.9371001655258801E-2</v>
      </c>
      <c r="M18" s="203">
        <v>0.230074388947928</v>
      </c>
    </row>
    <row r="19" spans="1:13" s="125" customFormat="1">
      <c r="A19" s="130" t="s">
        <v>1483</v>
      </c>
      <c r="B19" s="131">
        <v>230</v>
      </c>
      <c r="C19" s="196">
        <v>41</v>
      </c>
      <c r="D19" s="132">
        <v>3.3336043580778898E-3</v>
      </c>
      <c r="E19" s="216">
        <v>0.178260869565217</v>
      </c>
      <c r="F19" s="196">
        <v>1075</v>
      </c>
      <c r="G19" s="229">
        <v>251</v>
      </c>
      <c r="H19" s="200">
        <v>2.49651879848816E-2</v>
      </c>
      <c r="I19" s="230">
        <v>0.23348837209302301</v>
      </c>
      <c r="J19" s="201">
        <v>1305</v>
      </c>
      <c r="K19" s="201">
        <v>292</v>
      </c>
      <c r="L19" s="200">
        <v>1.3063123518096E-2</v>
      </c>
      <c r="M19" s="203">
        <v>0.22375478927203099</v>
      </c>
    </row>
    <row r="20" spans="1:13" s="125" customFormat="1" ht="20.45">
      <c r="A20" s="130" t="s">
        <v>1482</v>
      </c>
      <c r="B20" s="131">
        <v>1096</v>
      </c>
      <c r="C20" s="196">
        <v>227</v>
      </c>
      <c r="D20" s="132">
        <v>1.8456785104480001E-2</v>
      </c>
      <c r="E20" s="216">
        <v>0.207116788321168</v>
      </c>
      <c r="F20" s="196">
        <v>228</v>
      </c>
      <c r="G20" s="229">
        <v>48</v>
      </c>
      <c r="H20" s="200">
        <v>4.7742192162323503E-3</v>
      </c>
      <c r="I20" s="230">
        <v>0.21052631578947401</v>
      </c>
      <c r="J20" s="201">
        <v>1324</v>
      </c>
      <c r="K20" s="201">
        <v>275</v>
      </c>
      <c r="L20" s="200">
        <v>1.23025992036863E-2</v>
      </c>
      <c r="M20" s="203">
        <v>0.20770392749244701</v>
      </c>
    </row>
    <row r="21" spans="1:13" s="125" customFormat="1" ht="30.65">
      <c r="A21" s="130" t="s">
        <v>1484</v>
      </c>
      <c r="B21" s="131">
        <v>726</v>
      </c>
      <c r="C21" s="196">
        <v>158</v>
      </c>
      <c r="D21" s="132">
        <v>1.2846572892105E-2</v>
      </c>
      <c r="E21" s="216">
        <v>0.21763085399449</v>
      </c>
      <c r="F21" s="196">
        <v>359</v>
      </c>
      <c r="G21" s="229">
        <v>69</v>
      </c>
      <c r="H21" s="200">
        <v>6.8629401233339998E-3</v>
      </c>
      <c r="I21" s="230">
        <v>0.192200557103064</v>
      </c>
      <c r="J21" s="201">
        <v>1085</v>
      </c>
      <c r="K21" s="201">
        <v>227</v>
      </c>
      <c r="L21" s="200">
        <v>1.01552364335883E-2</v>
      </c>
      <c r="M21" s="203">
        <v>0.20921658986175101</v>
      </c>
    </row>
    <row r="22" spans="1:13" s="125" customFormat="1" ht="20.45">
      <c r="A22" s="130" t="s">
        <v>1485</v>
      </c>
      <c r="B22" s="131">
        <v>1233</v>
      </c>
      <c r="C22" s="196">
        <v>107</v>
      </c>
      <c r="D22" s="132">
        <v>8.6998943003496199E-3</v>
      </c>
      <c r="E22" s="216">
        <v>8.6780210867802104E-2</v>
      </c>
      <c r="F22" s="196">
        <v>1149</v>
      </c>
      <c r="G22" s="229">
        <v>87</v>
      </c>
      <c r="H22" s="200">
        <v>8.6532723294211293E-3</v>
      </c>
      <c r="I22" s="230">
        <v>7.5718015665796404E-2</v>
      </c>
      <c r="J22" s="201">
        <v>2382</v>
      </c>
      <c r="K22" s="201">
        <v>194</v>
      </c>
      <c r="L22" s="200">
        <v>8.6789245291459798E-3</v>
      </c>
      <c r="M22" s="203">
        <v>8.1444164567590294E-2</v>
      </c>
    </row>
    <row r="23" spans="1:13" s="125" customFormat="1">
      <c r="A23" s="130" t="s">
        <v>1486</v>
      </c>
      <c r="B23" s="131">
        <v>777</v>
      </c>
      <c r="C23" s="196">
        <v>108</v>
      </c>
      <c r="D23" s="132">
        <v>8.7812017237173801E-3</v>
      </c>
      <c r="E23" s="216">
        <v>0.138996138996139</v>
      </c>
      <c r="F23" s="196">
        <v>542</v>
      </c>
      <c r="G23" s="229">
        <v>61</v>
      </c>
      <c r="H23" s="200">
        <v>6.06723692062861E-3</v>
      </c>
      <c r="I23" s="230">
        <v>0.112546125461255</v>
      </c>
      <c r="J23" s="201">
        <v>1319</v>
      </c>
      <c r="K23" s="201">
        <v>169</v>
      </c>
      <c r="L23" s="200">
        <v>7.5605064197199496E-3</v>
      </c>
      <c r="M23" s="203">
        <v>0.128127369219105</v>
      </c>
    </row>
    <row r="24" spans="1:13" s="125" customFormat="1" ht="30.65">
      <c r="A24" s="130" t="s">
        <v>1487</v>
      </c>
      <c r="B24" s="131">
        <v>569</v>
      </c>
      <c r="C24" s="196">
        <v>74</v>
      </c>
      <c r="D24" s="132">
        <v>6.0167493292137596E-3</v>
      </c>
      <c r="E24" s="216">
        <v>0.13005272407732901</v>
      </c>
      <c r="F24" s="196">
        <v>435</v>
      </c>
      <c r="G24" s="229">
        <v>69</v>
      </c>
      <c r="H24" s="200">
        <v>6.8629401233339998E-3</v>
      </c>
      <c r="I24" s="230">
        <v>0.15862068965517201</v>
      </c>
      <c r="J24" s="201">
        <v>1004</v>
      </c>
      <c r="K24" s="201">
        <v>143</v>
      </c>
      <c r="L24" s="200">
        <v>6.39735158591688E-3</v>
      </c>
      <c r="M24" s="203">
        <v>0.142430278884462</v>
      </c>
    </row>
    <row r="25" spans="1:13" s="125" customFormat="1" ht="20.45">
      <c r="A25" s="130" t="s">
        <v>1488</v>
      </c>
      <c r="B25" s="131">
        <v>501</v>
      </c>
      <c r="C25" s="196">
        <v>73</v>
      </c>
      <c r="D25" s="132">
        <v>5.9354419058460003E-3</v>
      </c>
      <c r="E25" s="216">
        <v>0.145708582834331</v>
      </c>
      <c r="F25" s="196">
        <v>444</v>
      </c>
      <c r="G25" s="229">
        <v>67</v>
      </c>
      <c r="H25" s="200">
        <v>6.66401432265765E-3</v>
      </c>
      <c r="I25" s="230">
        <v>0.150900900900901</v>
      </c>
      <c r="J25" s="201">
        <v>945</v>
      </c>
      <c r="K25" s="201">
        <v>140</v>
      </c>
      <c r="L25" s="200">
        <v>6.2631414127857603E-3</v>
      </c>
      <c r="M25" s="203">
        <v>0.148148148148148</v>
      </c>
    </row>
    <row r="26" spans="1:13" s="125" customFormat="1" ht="20.45">
      <c r="A26" s="130" t="s">
        <v>1489</v>
      </c>
      <c r="B26" s="131">
        <v>514</v>
      </c>
      <c r="C26" s="196">
        <v>111</v>
      </c>
      <c r="D26" s="132">
        <v>9.0251239938206398E-3</v>
      </c>
      <c r="E26" s="216">
        <v>0.21595330739299601</v>
      </c>
      <c r="F26" s="196">
        <v>99</v>
      </c>
      <c r="G26" s="229">
        <v>17</v>
      </c>
      <c r="H26" s="200">
        <v>1.69086930574896E-3</v>
      </c>
      <c r="I26" s="230">
        <v>0.17171717171717199</v>
      </c>
      <c r="J26" s="201">
        <v>613</v>
      </c>
      <c r="K26" s="201">
        <v>128</v>
      </c>
      <c r="L26" s="200">
        <v>5.7263007202612596E-3</v>
      </c>
      <c r="M26" s="203">
        <v>0.208809135399674</v>
      </c>
    </row>
    <row r="27" spans="1:13" s="125" customFormat="1" ht="20.45">
      <c r="A27" s="130" t="s">
        <v>1490</v>
      </c>
      <c r="B27" s="131">
        <v>472</v>
      </c>
      <c r="C27" s="196">
        <v>92</v>
      </c>
      <c r="D27" s="132">
        <v>7.4802829498333201E-3</v>
      </c>
      <c r="E27" s="216">
        <v>0.194915254237288</v>
      </c>
      <c r="F27" s="196">
        <v>94</v>
      </c>
      <c r="G27" s="229">
        <v>14</v>
      </c>
      <c r="H27" s="200">
        <v>1.39248060473443E-3</v>
      </c>
      <c r="I27" s="230">
        <v>0.14893617021276601</v>
      </c>
      <c r="J27" s="201">
        <v>566</v>
      </c>
      <c r="K27" s="201">
        <v>106</v>
      </c>
      <c r="L27" s="200">
        <v>4.7420927839663604E-3</v>
      </c>
      <c r="M27" s="203">
        <v>0.18727915194346301</v>
      </c>
    </row>
    <row r="28" spans="1:13" s="125" customFormat="1">
      <c r="A28" s="130" t="s">
        <v>1491</v>
      </c>
      <c r="B28" s="131">
        <v>197</v>
      </c>
      <c r="C28" s="196">
        <v>90</v>
      </c>
      <c r="D28" s="132">
        <v>7.3176681030978101E-3</v>
      </c>
      <c r="E28" s="216">
        <v>0.45685279187817301</v>
      </c>
      <c r="F28" s="196">
        <v>39</v>
      </c>
      <c r="G28" s="229">
        <v>13</v>
      </c>
      <c r="H28" s="200">
        <v>1.2930177043962601E-3</v>
      </c>
      <c r="I28" s="230">
        <v>0.33333333333333298</v>
      </c>
      <c r="J28" s="201">
        <v>236</v>
      </c>
      <c r="K28" s="201">
        <v>103</v>
      </c>
      <c r="L28" s="200">
        <v>4.6078826108352303E-3</v>
      </c>
      <c r="M28" s="203">
        <v>0.43644067796610198</v>
      </c>
    </row>
    <row r="29" spans="1:13" s="125" customFormat="1" ht="20.45">
      <c r="A29" s="130" t="s">
        <v>1492</v>
      </c>
      <c r="B29" s="131">
        <v>368</v>
      </c>
      <c r="C29" s="196">
        <v>78</v>
      </c>
      <c r="D29" s="132">
        <v>6.3419790226847701E-3</v>
      </c>
      <c r="E29" s="216">
        <v>0.21195652173912999</v>
      </c>
      <c r="F29" s="196">
        <v>144</v>
      </c>
      <c r="G29" s="229">
        <v>23</v>
      </c>
      <c r="H29" s="200">
        <v>2.2876467077779998E-3</v>
      </c>
      <c r="I29" s="230">
        <v>0.15972222222222199</v>
      </c>
      <c r="J29" s="201">
        <v>512</v>
      </c>
      <c r="K29" s="201">
        <v>101</v>
      </c>
      <c r="L29" s="200">
        <v>4.5184091620811499E-3</v>
      </c>
      <c r="M29" s="203">
        <v>0.197265625</v>
      </c>
    </row>
    <row r="30" spans="1:13" s="125" customFormat="1" ht="20.45">
      <c r="A30" s="130" t="s">
        <v>1493</v>
      </c>
      <c r="B30" s="131">
        <v>235</v>
      </c>
      <c r="C30" s="196">
        <v>80</v>
      </c>
      <c r="D30" s="132">
        <v>6.50459386942028E-3</v>
      </c>
      <c r="E30" s="216">
        <v>0.340425531914894</v>
      </c>
      <c r="F30" s="196">
        <v>38</v>
      </c>
      <c r="G30" s="229">
        <v>8</v>
      </c>
      <c r="H30" s="200">
        <v>7.9570320270539103E-4</v>
      </c>
      <c r="I30" s="230">
        <v>0.21052631578947401</v>
      </c>
      <c r="J30" s="201">
        <v>273</v>
      </c>
      <c r="K30" s="201">
        <v>88</v>
      </c>
      <c r="L30" s="200">
        <v>3.9368317451796203E-3</v>
      </c>
      <c r="M30" s="203">
        <v>0.32234432234432198</v>
      </c>
    </row>
    <row r="31" spans="1:13" s="125" customFormat="1" ht="20.45">
      <c r="A31" s="130" t="s">
        <v>1494</v>
      </c>
      <c r="B31" s="131">
        <v>230</v>
      </c>
      <c r="C31" s="196">
        <v>60</v>
      </c>
      <c r="D31" s="132">
        <v>4.8784454020652096E-3</v>
      </c>
      <c r="E31" s="216">
        <v>0.26086956521739102</v>
      </c>
      <c r="F31" s="196">
        <v>109</v>
      </c>
      <c r="G31" s="229">
        <v>23</v>
      </c>
      <c r="H31" s="200">
        <v>2.2876467077779998E-3</v>
      </c>
      <c r="I31" s="230">
        <v>0.21100917431192701</v>
      </c>
      <c r="J31" s="201">
        <v>339</v>
      </c>
      <c r="K31" s="201">
        <v>83</v>
      </c>
      <c r="L31" s="200">
        <v>3.7131481232944102E-3</v>
      </c>
      <c r="M31" s="203">
        <v>0.24483775811209399</v>
      </c>
    </row>
    <row r="32" spans="1:13" s="125" customFormat="1">
      <c r="A32" s="130" t="s">
        <v>1500</v>
      </c>
      <c r="B32" s="131">
        <v>160</v>
      </c>
      <c r="C32" s="196">
        <v>54</v>
      </c>
      <c r="D32" s="132">
        <v>4.39060086185869E-3</v>
      </c>
      <c r="E32" s="216">
        <v>0.33750000000000002</v>
      </c>
      <c r="F32" s="196">
        <v>71</v>
      </c>
      <c r="G32" s="229">
        <v>21</v>
      </c>
      <c r="H32" s="200">
        <v>2.0887209071016499E-3</v>
      </c>
      <c r="I32" s="230">
        <v>0.29577464788732399</v>
      </c>
      <c r="J32" s="201">
        <v>231</v>
      </c>
      <c r="K32" s="201">
        <v>75</v>
      </c>
      <c r="L32" s="200">
        <v>3.3552543282780799E-3</v>
      </c>
      <c r="M32" s="203">
        <v>0.32467532467532501</v>
      </c>
    </row>
    <row r="33" spans="1:13" s="125" customFormat="1" ht="20.45">
      <c r="A33" s="130" t="s">
        <v>1496</v>
      </c>
      <c r="B33" s="131">
        <v>172</v>
      </c>
      <c r="C33" s="196">
        <v>63</v>
      </c>
      <c r="D33" s="132">
        <v>5.1223676721684703E-3</v>
      </c>
      <c r="E33" s="216">
        <v>0.36627906976744201</v>
      </c>
      <c r="F33" s="196">
        <v>44</v>
      </c>
      <c r="G33" s="229">
        <v>10</v>
      </c>
      <c r="H33" s="200">
        <v>9.9462900338173903E-4</v>
      </c>
      <c r="I33" s="230">
        <v>0.22727272727272699</v>
      </c>
      <c r="J33" s="201">
        <v>216</v>
      </c>
      <c r="K33" s="201">
        <v>73</v>
      </c>
      <c r="L33" s="200">
        <v>3.2657808795239999E-3</v>
      </c>
      <c r="M33" s="203">
        <v>0.33796296296296302</v>
      </c>
    </row>
    <row r="34" spans="1:13" s="125" customFormat="1" ht="20.45">
      <c r="A34" s="130" t="s">
        <v>1495</v>
      </c>
      <c r="B34" s="131">
        <v>102</v>
      </c>
      <c r="C34" s="196">
        <v>47</v>
      </c>
      <c r="D34" s="132">
        <v>3.8214488982844098E-3</v>
      </c>
      <c r="E34" s="216">
        <v>0.46078431372549</v>
      </c>
      <c r="F34" s="196">
        <v>30</v>
      </c>
      <c r="G34" s="229">
        <v>23</v>
      </c>
      <c r="H34" s="200">
        <v>2.2876467077779998E-3</v>
      </c>
      <c r="I34" s="230">
        <v>0.76666666666666705</v>
      </c>
      <c r="J34" s="201">
        <v>132</v>
      </c>
      <c r="K34" s="201">
        <v>70</v>
      </c>
      <c r="L34" s="200">
        <v>3.1315707063928801E-3</v>
      </c>
      <c r="M34" s="203">
        <v>0.53030303030303005</v>
      </c>
    </row>
    <row r="35" spans="1:13" s="125" customFormat="1" ht="30.65">
      <c r="A35" s="130" t="s">
        <v>1497</v>
      </c>
      <c r="B35" s="131">
        <v>175</v>
      </c>
      <c r="C35" s="196">
        <v>44</v>
      </c>
      <c r="D35" s="132">
        <v>3.57752662818115E-3</v>
      </c>
      <c r="E35" s="216">
        <v>0.251428571428571</v>
      </c>
      <c r="F35" s="196">
        <v>42</v>
      </c>
      <c r="G35" s="229">
        <v>10</v>
      </c>
      <c r="H35" s="200">
        <v>9.9462900338173903E-4</v>
      </c>
      <c r="I35" s="230">
        <v>0.238095238095238</v>
      </c>
      <c r="J35" s="201">
        <v>217</v>
      </c>
      <c r="K35" s="201">
        <v>54</v>
      </c>
      <c r="L35" s="200">
        <v>2.41578311636022E-3</v>
      </c>
      <c r="M35" s="203">
        <v>0.248847926267281</v>
      </c>
    </row>
    <row r="36" spans="1:13" s="125" customFormat="1" ht="30.65">
      <c r="A36" s="130" t="s">
        <v>1499</v>
      </c>
      <c r="B36" s="131">
        <v>28</v>
      </c>
      <c r="C36" s="196">
        <v>13</v>
      </c>
      <c r="D36" s="132">
        <v>1.0569965037808E-3</v>
      </c>
      <c r="E36" s="216">
        <v>0.46428571428571402</v>
      </c>
      <c r="F36" s="196">
        <v>79</v>
      </c>
      <c r="G36" s="229">
        <v>37</v>
      </c>
      <c r="H36" s="200">
        <v>3.68012731251243E-3</v>
      </c>
      <c r="I36" s="230">
        <v>0.468354430379747</v>
      </c>
      <c r="J36" s="201">
        <v>107</v>
      </c>
      <c r="K36" s="201">
        <v>50</v>
      </c>
      <c r="L36" s="200">
        <v>2.23683621885206E-3</v>
      </c>
      <c r="M36" s="203">
        <v>0.467289719626168</v>
      </c>
    </row>
    <row r="37" spans="1:13" s="125" customFormat="1" ht="20.45">
      <c r="A37" s="130" t="s">
        <v>1503</v>
      </c>
      <c r="B37" s="131">
        <v>64</v>
      </c>
      <c r="C37" s="196">
        <v>5</v>
      </c>
      <c r="D37" s="132">
        <v>4.0653711683876702E-4</v>
      </c>
      <c r="E37" s="216">
        <v>7.8125E-2</v>
      </c>
      <c r="F37" s="196">
        <v>227</v>
      </c>
      <c r="G37" s="229">
        <v>43</v>
      </c>
      <c r="H37" s="200">
        <v>4.2769047145414796E-3</v>
      </c>
      <c r="I37" s="230">
        <v>0.18942731277533001</v>
      </c>
      <c r="J37" s="201">
        <v>291</v>
      </c>
      <c r="K37" s="201">
        <v>48</v>
      </c>
      <c r="L37" s="200">
        <v>2.1473627700979701E-3</v>
      </c>
      <c r="M37" s="203">
        <v>0.164948453608247</v>
      </c>
    </row>
    <row r="38" spans="1:13" s="125" customFormat="1" ht="20.45">
      <c r="A38" s="130" t="s">
        <v>1502</v>
      </c>
      <c r="B38" s="131">
        <v>352</v>
      </c>
      <c r="C38" s="196">
        <v>29</v>
      </c>
      <c r="D38" s="132">
        <v>2.3579152776648498E-3</v>
      </c>
      <c r="E38" s="216">
        <v>8.2386363636363605E-2</v>
      </c>
      <c r="F38" s="196">
        <v>121</v>
      </c>
      <c r="G38" s="229">
        <v>13</v>
      </c>
      <c r="H38" s="200">
        <v>1.2930177043962601E-3</v>
      </c>
      <c r="I38" s="230">
        <v>0.107438016528926</v>
      </c>
      <c r="J38" s="201">
        <v>473</v>
      </c>
      <c r="K38" s="201">
        <v>42</v>
      </c>
      <c r="L38" s="200">
        <v>1.8789424238357299E-3</v>
      </c>
      <c r="M38" s="203">
        <v>8.8794926004228295E-2</v>
      </c>
    </row>
    <row r="39" spans="1:13" s="125" customFormat="1" ht="20.45">
      <c r="A39" s="130" t="s">
        <v>1498</v>
      </c>
      <c r="B39" s="131">
        <v>108</v>
      </c>
      <c r="C39" s="196">
        <v>34</v>
      </c>
      <c r="D39" s="132">
        <v>2.76445239450362E-3</v>
      </c>
      <c r="E39" s="216">
        <v>0.31481481481481499</v>
      </c>
      <c r="F39" s="196">
        <v>44</v>
      </c>
      <c r="G39" s="229">
        <v>8</v>
      </c>
      <c r="H39" s="200">
        <v>7.9570320270539103E-4</v>
      </c>
      <c r="I39" s="230">
        <v>0.18181818181818199</v>
      </c>
      <c r="J39" s="201">
        <v>152</v>
      </c>
      <c r="K39" s="201">
        <v>42</v>
      </c>
      <c r="L39" s="200">
        <v>1.8789424238357299E-3</v>
      </c>
      <c r="M39" s="203">
        <v>0.27631578947368401</v>
      </c>
    </row>
    <row r="40" spans="1:13" s="125" customFormat="1" ht="20.45">
      <c r="A40" s="130" t="s">
        <v>1501</v>
      </c>
      <c r="B40" s="131">
        <v>99</v>
      </c>
      <c r="C40" s="196">
        <v>28</v>
      </c>
      <c r="D40" s="132">
        <v>2.2766078542971E-3</v>
      </c>
      <c r="E40" s="216">
        <v>0.28282828282828298</v>
      </c>
      <c r="F40" s="196">
        <v>43</v>
      </c>
      <c r="G40" s="229">
        <v>12</v>
      </c>
      <c r="H40" s="200">
        <v>1.19355480405809E-3</v>
      </c>
      <c r="I40" s="230">
        <v>0.27906976744186002</v>
      </c>
      <c r="J40" s="201">
        <v>142</v>
      </c>
      <c r="K40" s="201">
        <v>40</v>
      </c>
      <c r="L40" s="200">
        <v>1.78946897508164E-3</v>
      </c>
      <c r="M40" s="203">
        <v>0.28169014084506999</v>
      </c>
    </row>
    <row r="41" spans="1:13" s="125" customFormat="1" ht="30.65">
      <c r="A41" s="130" t="s">
        <v>1541</v>
      </c>
      <c r="B41" s="131">
        <v>16</v>
      </c>
      <c r="C41" s="196">
        <v>9</v>
      </c>
      <c r="D41" s="132">
        <v>7.3176681030978098E-4</v>
      </c>
      <c r="E41" s="216">
        <v>0.5625</v>
      </c>
      <c r="F41" s="196">
        <v>60</v>
      </c>
      <c r="G41" s="229">
        <v>28</v>
      </c>
      <c r="H41" s="200">
        <v>2.7849612094688701E-3</v>
      </c>
      <c r="I41" s="230">
        <v>0.46666666666666701</v>
      </c>
      <c r="J41" s="201">
        <v>76</v>
      </c>
      <c r="K41" s="201">
        <v>37</v>
      </c>
      <c r="L41" s="200">
        <v>1.65525880195052E-3</v>
      </c>
      <c r="M41" s="203">
        <v>0.48684210526315802</v>
      </c>
    </row>
    <row r="42" spans="1:13" s="125" customFormat="1">
      <c r="A42" s="130" t="s">
        <v>1523</v>
      </c>
      <c r="B42" s="131">
        <v>37</v>
      </c>
      <c r="C42" s="196">
        <v>21</v>
      </c>
      <c r="D42" s="132">
        <v>1.70745589072282E-3</v>
      </c>
      <c r="E42" s="216">
        <v>0.56756756756756799</v>
      </c>
      <c r="F42" s="196">
        <v>22</v>
      </c>
      <c r="G42" s="229">
        <v>15</v>
      </c>
      <c r="H42" s="200">
        <v>1.49194350507261E-3</v>
      </c>
      <c r="I42" s="230">
        <v>0.68181818181818199</v>
      </c>
      <c r="J42" s="201">
        <v>59</v>
      </c>
      <c r="K42" s="201">
        <v>36</v>
      </c>
      <c r="L42" s="200">
        <v>1.6105220775734801E-3</v>
      </c>
      <c r="M42" s="203">
        <v>0.61016949152542399</v>
      </c>
    </row>
    <row r="43" spans="1:13" s="125" customFormat="1" ht="20.45">
      <c r="A43" s="130" t="s">
        <v>1506</v>
      </c>
      <c r="B43" s="131">
        <v>480</v>
      </c>
      <c r="C43" s="196">
        <v>17</v>
      </c>
      <c r="D43" s="132">
        <v>1.38222619725181E-3</v>
      </c>
      <c r="E43" s="216">
        <v>3.54166666666667E-2</v>
      </c>
      <c r="F43" s="196">
        <v>840</v>
      </c>
      <c r="G43" s="229">
        <v>16</v>
      </c>
      <c r="H43" s="200">
        <v>1.5914064054107801E-3</v>
      </c>
      <c r="I43" s="230">
        <v>1.9047619047619101E-2</v>
      </c>
      <c r="J43" s="201">
        <v>1320</v>
      </c>
      <c r="K43" s="201">
        <v>33</v>
      </c>
      <c r="L43" s="200">
        <v>1.4763119044423601E-3</v>
      </c>
      <c r="M43" s="203">
        <v>2.5000000000000001E-2</v>
      </c>
    </row>
    <row r="44" spans="1:13" s="125" customFormat="1" ht="20.45">
      <c r="A44" s="130" t="s">
        <v>1518</v>
      </c>
      <c r="B44" s="131">
        <v>39</v>
      </c>
      <c r="C44" s="196">
        <v>22</v>
      </c>
      <c r="D44" s="132">
        <v>1.78876331409058E-3</v>
      </c>
      <c r="E44" s="216">
        <v>0.56410256410256399</v>
      </c>
      <c r="F44" s="196">
        <v>31</v>
      </c>
      <c r="G44" s="229">
        <v>10</v>
      </c>
      <c r="H44" s="200">
        <v>9.9462900338173903E-4</v>
      </c>
      <c r="I44" s="230">
        <v>0.32258064516128998</v>
      </c>
      <c r="J44" s="201">
        <v>70</v>
      </c>
      <c r="K44" s="201">
        <v>32</v>
      </c>
      <c r="L44" s="200">
        <v>1.4315751800653199E-3</v>
      </c>
      <c r="M44" s="203">
        <v>0.45714285714285702</v>
      </c>
    </row>
    <row r="45" spans="1:13" s="125" customFormat="1" ht="20.45">
      <c r="A45" s="130" t="s">
        <v>1510</v>
      </c>
      <c r="B45" s="131">
        <v>100</v>
      </c>
      <c r="C45" s="196">
        <v>27</v>
      </c>
      <c r="D45" s="132">
        <v>2.1953004309293398E-3</v>
      </c>
      <c r="E45" s="216">
        <v>0.27</v>
      </c>
      <c r="F45" s="196">
        <v>18</v>
      </c>
      <c r="G45" s="229">
        <v>4</v>
      </c>
      <c r="H45" s="200">
        <v>3.9785160135269503E-4</v>
      </c>
      <c r="I45" s="230">
        <v>0.22222222222222199</v>
      </c>
      <c r="J45" s="201">
        <v>118</v>
      </c>
      <c r="K45" s="201">
        <v>31</v>
      </c>
      <c r="L45" s="200">
        <v>1.3868384556882699E-3</v>
      </c>
      <c r="M45" s="203">
        <v>0.26271186440678002</v>
      </c>
    </row>
    <row r="46" spans="1:13" s="125" customFormat="1">
      <c r="A46" s="130" t="s">
        <v>1509</v>
      </c>
      <c r="B46" s="131">
        <v>222</v>
      </c>
      <c r="C46" s="196">
        <v>18</v>
      </c>
      <c r="D46" s="132">
        <v>1.46353362061956E-3</v>
      </c>
      <c r="E46" s="216">
        <v>8.1081081081081099E-2</v>
      </c>
      <c r="F46" s="196">
        <v>232</v>
      </c>
      <c r="G46" s="229">
        <v>12</v>
      </c>
      <c r="H46" s="200">
        <v>1.19355480405809E-3</v>
      </c>
      <c r="I46" s="230">
        <v>5.1724137931034503E-2</v>
      </c>
      <c r="J46" s="201">
        <v>454</v>
      </c>
      <c r="K46" s="201">
        <v>30</v>
      </c>
      <c r="L46" s="200">
        <v>1.3421017313112299E-3</v>
      </c>
      <c r="M46" s="203">
        <v>6.6079295154184994E-2</v>
      </c>
    </row>
    <row r="47" spans="1:13" s="125" customFormat="1">
      <c r="A47" s="130" t="s">
        <v>1504</v>
      </c>
      <c r="B47" s="131">
        <v>61</v>
      </c>
      <c r="C47" s="196">
        <v>23</v>
      </c>
      <c r="D47" s="132">
        <v>1.87007073745833E-3</v>
      </c>
      <c r="E47" s="216">
        <v>0.37704918032786899</v>
      </c>
      <c r="F47" s="196">
        <v>17</v>
      </c>
      <c r="G47" s="229">
        <v>4</v>
      </c>
      <c r="H47" s="200">
        <v>3.9785160135269503E-4</v>
      </c>
      <c r="I47" s="230">
        <v>0.23529411764705899</v>
      </c>
      <c r="J47" s="201">
        <v>78</v>
      </c>
      <c r="K47" s="201">
        <v>27</v>
      </c>
      <c r="L47" s="200">
        <v>1.20789155818011E-3</v>
      </c>
      <c r="M47" s="203">
        <v>0.34615384615384598</v>
      </c>
    </row>
    <row r="48" spans="1:13" s="125" customFormat="1" ht="20.45">
      <c r="A48" s="130" t="s">
        <v>1512</v>
      </c>
      <c r="B48" s="131">
        <v>51</v>
      </c>
      <c r="C48" s="196">
        <v>12</v>
      </c>
      <c r="D48" s="132">
        <v>9.7568908041304196E-4</v>
      </c>
      <c r="E48" s="216">
        <v>0.23529411764705899</v>
      </c>
      <c r="F48" s="196">
        <v>89</v>
      </c>
      <c r="G48" s="229">
        <v>14</v>
      </c>
      <c r="H48" s="200">
        <v>1.39248060473443E-3</v>
      </c>
      <c r="I48" s="230">
        <v>0.15730337078651699</v>
      </c>
      <c r="J48" s="201">
        <v>140</v>
      </c>
      <c r="K48" s="201">
        <v>26</v>
      </c>
      <c r="L48" s="200">
        <v>1.16315483380307E-3</v>
      </c>
      <c r="M48" s="203">
        <v>0.185714285714286</v>
      </c>
    </row>
    <row r="49" spans="1:13" s="125" customFormat="1">
      <c r="A49" s="130" t="s">
        <v>1514</v>
      </c>
      <c r="B49" s="131">
        <v>165</v>
      </c>
      <c r="C49" s="196">
        <v>3</v>
      </c>
      <c r="D49" s="132">
        <v>2.4392227010326E-4</v>
      </c>
      <c r="E49" s="216">
        <v>1.8181818181818198E-2</v>
      </c>
      <c r="F49" s="196">
        <v>791</v>
      </c>
      <c r="G49" s="229">
        <v>23</v>
      </c>
      <c r="H49" s="200">
        <v>2.2876467077779998E-3</v>
      </c>
      <c r="I49" s="230">
        <v>2.9077117572692799E-2</v>
      </c>
      <c r="J49" s="201">
        <v>956</v>
      </c>
      <c r="K49" s="201">
        <v>26</v>
      </c>
      <c r="L49" s="200">
        <v>1.16315483380307E-3</v>
      </c>
      <c r="M49" s="203">
        <v>2.7196652719665301E-2</v>
      </c>
    </row>
    <row r="50" spans="1:13" s="125" customFormat="1" ht="20.45">
      <c r="A50" s="130" t="s">
        <v>1505</v>
      </c>
      <c r="B50" s="131">
        <v>77</v>
      </c>
      <c r="C50" s="196">
        <v>20</v>
      </c>
      <c r="D50" s="132">
        <v>1.62614846735507E-3</v>
      </c>
      <c r="E50" s="216">
        <v>0.25974025974025999</v>
      </c>
      <c r="F50" s="196">
        <v>28</v>
      </c>
      <c r="G50" s="229">
        <v>4</v>
      </c>
      <c r="H50" s="200">
        <v>3.9785160135269503E-4</v>
      </c>
      <c r="I50" s="230">
        <v>0.14285714285714299</v>
      </c>
      <c r="J50" s="201">
        <v>105</v>
      </c>
      <c r="K50" s="201">
        <v>24</v>
      </c>
      <c r="L50" s="200">
        <v>1.07368138504899E-3</v>
      </c>
      <c r="M50" s="203">
        <v>0.22857142857142901</v>
      </c>
    </row>
    <row r="51" spans="1:13" s="125" customFormat="1" ht="20.45">
      <c r="A51" s="130" t="s">
        <v>1521</v>
      </c>
      <c r="B51" s="131">
        <v>24</v>
      </c>
      <c r="C51" s="210">
        <v>0</v>
      </c>
      <c r="D51" s="194">
        <v>0</v>
      </c>
      <c r="E51" s="202">
        <v>0</v>
      </c>
      <c r="F51" s="196">
        <v>179</v>
      </c>
      <c r="G51" s="229">
        <v>24</v>
      </c>
      <c r="H51" s="200">
        <v>2.3871096081161699E-3</v>
      </c>
      <c r="I51" s="230">
        <v>0.13407821229050301</v>
      </c>
      <c r="J51" s="201">
        <v>203</v>
      </c>
      <c r="K51" s="201">
        <v>24</v>
      </c>
      <c r="L51" s="200">
        <v>1.07368138504899E-3</v>
      </c>
      <c r="M51" s="203">
        <v>0.118226600985222</v>
      </c>
    </row>
    <row r="52" spans="1:13" s="125" customFormat="1" ht="30.65">
      <c r="A52" s="130" t="s">
        <v>1515</v>
      </c>
      <c r="B52" s="131">
        <v>75</v>
      </c>
      <c r="C52" s="196">
        <v>16</v>
      </c>
      <c r="D52" s="132">
        <v>1.30091877388406E-3</v>
      </c>
      <c r="E52" s="216">
        <v>0.21333333333333299</v>
      </c>
      <c r="F52" s="196">
        <v>34</v>
      </c>
      <c r="G52" s="229">
        <v>7</v>
      </c>
      <c r="H52" s="200">
        <v>6.9624030236721697E-4</v>
      </c>
      <c r="I52" s="230">
        <v>0.20588235294117599</v>
      </c>
      <c r="J52" s="201">
        <v>109</v>
      </c>
      <c r="K52" s="201">
        <v>23</v>
      </c>
      <c r="L52" s="200">
        <v>1.02894466067195E-3</v>
      </c>
      <c r="M52" s="203">
        <v>0.21100917431192701</v>
      </c>
    </row>
    <row r="53" spans="1:13" s="125" customFormat="1" ht="20.45">
      <c r="A53" s="130" t="s">
        <v>1550</v>
      </c>
      <c r="B53" s="131">
        <v>31</v>
      </c>
      <c r="C53" s="196">
        <v>4</v>
      </c>
      <c r="D53" s="132">
        <v>3.2522969347101402E-4</v>
      </c>
      <c r="E53" s="216">
        <v>0.12903225806451599</v>
      </c>
      <c r="F53" s="196">
        <v>137</v>
      </c>
      <c r="G53" s="229">
        <v>19</v>
      </c>
      <c r="H53" s="200">
        <v>1.8897951064253001E-3</v>
      </c>
      <c r="I53" s="230">
        <v>0.13868613138686101</v>
      </c>
      <c r="J53" s="201">
        <v>168</v>
      </c>
      <c r="K53" s="201">
        <v>23</v>
      </c>
      <c r="L53" s="200">
        <v>1.02894466067195E-3</v>
      </c>
      <c r="M53" s="203">
        <v>0.136904761904762</v>
      </c>
    </row>
    <row r="54" spans="1:13" s="125" customFormat="1" ht="20.45">
      <c r="A54" s="130" t="s">
        <v>1508</v>
      </c>
      <c r="B54" s="131">
        <v>65</v>
      </c>
      <c r="C54" s="196">
        <v>20</v>
      </c>
      <c r="D54" s="132">
        <v>1.62614846735507E-3</v>
      </c>
      <c r="E54" s="216">
        <v>0.30769230769230799</v>
      </c>
      <c r="F54" s="196">
        <v>15</v>
      </c>
      <c r="G54" s="229">
        <v>2</v>
      </c>
      <c r="H54" s="200">
        <v>1.98925800676348E-4</v>
      </c>
      <c r="I54" s="230">
        <v>0.133333333333333</v>
      </c>
      <c r="J54" s="201">
        <v>80</v>
      </c>
      <c r="K54" s="201">
        <v>22</v>
      </c>
      <c r="L54" s="200">
        <v>9.8420793629490507E-4</v>
      </c>
      <c r="M54" s="203">
        <v>0.27500000000000002</v>
      </c>
    </row>
    <row r="55" spans="1:13" s="125" customFormat="1" ht="20.45">
      <c r="A55" s="130" t="s">
        <v>1524</v>
      </c>
      <c r="B55" s="131">
        <v>126</v>
      </c>
      <c r="C55" s="196">
        <v>3</v>
      </c>
      <c r="D55" s="132">
        <v>2.4392227010326E-4</v>
      </c>
      <c r="E55" s="216">
        <v>2.3809523809523801E-2</v>
      </c>
      <c r="F55" s="196">
        <v>569</v>
      </c>
      <c r="G55" s="229">
        <v>19</v>
      </c>
      <c r="H55" s="200">
        <v>1.8897951064253001E-3</v>
      </c>
      <c r="I55" s="230">
        <v>3.3391915641476297E-2</v>
      </c>
      <c r="J55" s="201">
        <v>695</v>
      </c>
      <c r="K55" s="201">
        <v>22</v>
      </c>
      <c r="L55" s="200">
        <v>9.8420793629490507E-4</v>
      </c>
      <c r="M55" s="203">
        <v>3.1654676258992799E-2</v>
      </c>
    </row>
    <row r="56" spans="1:13" s="125" customFormat="1" ht="20.45">
      <c r="A56" s="130" t="s">
        <v>1507</v>
      </c>
      <c r="B56" s="131">
        <v>47</v>
      </c>
      <c r="C56" s="196">
        <v>14</v>
      </c>
      <c r="D56" s="132">
        <v>1.13830392714855E-3</v>
      </c>
      <c r="E56" s="216">
        <v>0.29787234042553201</v>
      </c>
      <c r="F56" s="196">
        <v>19</v>
      </c>
      <c r="G56" s="229">
        <v>7</v>
      </c>
      <c r="H56" s="200">
        <v>6.9624030236721697E-4</v>
      </c>
      <c r="I56" s="230">
        <v>0.36842105263157898</v>
      </c>
      <c r="J56" s="201">
        <v>66</v>
      </c>
      <c r="K56" s="201">
        <v>21</v>
      </c>
      <c r="L56" s="200">
        <v>9.3947121191786302E-4</v>
      </c>
      <c r="M56" s="203">
        <v>0.31818181818181801</v>
      </c>
    </row>
    <row r="57" spans="1:13" s="125" customFormat="1" ht="20.45">
      <c r="A57" s="130" t="s">
        <v>1520</v>
      </c>
      <c r="B57" s="131">
        <v>24</v>
      </c>
      <c r="C57" s="196">
        <v>5</v>
      </c>
      <c r="D57" s="132">
        <v>4.0653711683876702E-4</v>
      </c>
      <c r="E57" s="216">
        <v>0.20833333333333301</v>
      </c>
      <c r="F57" s="196">
        <v>51</v>
      </c>
      <c r="G57" s="229">
        <v>13</v>
      </c>
      <c r="H57" s="200">
        <v>1.2930177043962601E-3</v>
      </c>
      <c r="I57" s="230">
        <v>0.25490196078431399</v>
      </c>
      <c r="J57" s="201">
        <v>75</v>
      </c>
      <c r="K57" s="201">
        <v>18</v>
      </c>
      <c r="L57" s="200">
        <v>8.0526103878674003E-4</v>
      </c>
      <c r="M57" s="203">
        <v>0.24</v>
      </c>
    </row>
    <row r="58" spans="1:13" s="125" customFormat="1" ht="20.45">
      <c r="A58" s="130" t="s">
        <v>1529</v>
      </c>
      <c r="B58" s="131">
        <v>58</v>
      </c>
      <c r="C58" s="196">
        <v>11</v>
      </c>
      <c r="D58" s="132">
        <v>8.9438165704528805E-4</v>
      </c>
      <c r="E58" s="216">
        <v>0.18965517241379301</v>
      </c>
      <c r="F58" s="196">
        <v>17</v>
      </c>
      <c r="G58" s="229">
        <v>5</v>
      </c>
      <c r="H58" s="200">
        <v>4.9731450169086897E-4</v>
      </c>
      <c r="I58" s="230">
        <v>0.29411764705882398</v>
      </c>
      <c r="J58" s="201">
        <v>75</v>
      </c>
      <c r="K58" s="201">
        <v>16</v>
      </c>
      <c r="L58" s="200">
        <v>7.15787590032658E-4</v>
      </c>
      <c r="M58" s="203">
        <v>0.21333333333333299</v>
      </c>
    </row>
    <row r="59" spans="1:13" s="125" customFormat="1">
      <c r="A59" s="130" t="s">
        <v>1522</v>
      </c>
      <c r="B59" s="131">
        <v>42</v>
      </c>
      <c r="C59" s="196">
        <v>12</v>
      </c>
      <c r="D59" s="132">
        <v>9.7568908041304196E-4</v>
      </c>
      <c r="E59" s="216">
        <v>0.28571428571428598</v>
      </c>
      <c r="F59" s="196">
        <v>17</v>
      </c>
      <c r="G59" s="229">
        <v>3</v>
      </c>
      <c r="H59" s="200">
        <v>2.98388701014522E-4</v>
      </c>
      <c r="I59" s="230">
        <v>0.17647058823529399</v>
      </c>
      <c r="J59" s="201">
        <v>59</v>
      </c>
      <c r="K59" s="201">
        <v>15</v>
      </c>
      <c r="L59" s="200">
        <v>6.7105086565561703E-4</v>
      </c>
      <c r="M59" s="203">
        <v>0.25423728813559299</v>
      </c>
    </row>
    <row r="60" spans="1:13" s="125" customFormat="1" ht="20.45">
      <c r="A60" s="130" t="s">
        <v>1539</v>
      </c>
      <c r="B60" s="131">
        <v>45</v>
      </c>
      <c r="C60" s="196">
        <v>7</v>
      </c>
      <c r="D60" s="132">
        <v>5.6915196357427403E-4</v>
      </c>
      <c r="E60" s="216">
        <v>0.155555555555556</v>
      </c>
      <c r="F60" s="196">
        <v>23</v>
      </c>
      <c r="G60" s="229">
        <v>8</v>
      </c>
      <c r="H60" s="200">
        <v>7.9570320270539103E-4</v>
      </c>
      <c r="I60" s="230">
        <v>0.34782608695652201</v>
      </c>
      <c r="J60" s="201">
        <v>68</v>
      </c>
      <c r="K60" s="201">
        <v>15</v>
      </c>
      <c r="L60" s="200">
        <v>6.7105086565561703E-4</v>
      </c>
      <c r="M60" s="203">
        <v>0.220588235294118</v>
      </c>
    </row>
    <row r="61" spans="1:13" s="125" customFormat="1" ht="30.65">
      <c r="A61" s="130" t="s">
        <v>1519</v>
      </c>
      <c r="B61" s="131">
        <v>11</v>
      </c>
      <c r="C61" s="196">
        <v>4</v>
      </c>
      <c r="D61" s="132">
        <v>3.2522969347101402E-4</v>
      </c>
      <c r="E61" s="216">
        <v>0.36363636363636398</v>
      </c>
      <c r="F61" s="196">
        <v>42</v>
      </c>
      <c r="G61" s="229">
        <v>11</v>
      </c>
      <c r="H61" s="200">
        <v>1.09409190371991E-3</v>
      </c>
      <c r="I61" s="230">
        <v>0.26190476190476197</v>
      </c>
      <c r="J61" s="201">
        <v>53</v>
      </c>
      <c r="K61" s="201">
        <v>15</v>
      </c>
      <c r="L61" s="200">
        <v>6.7105086565561703E-4</v>
      </c>
      <c r="M61" s="203">
        <v>0.28301886792452802</v>
      </c>
    </row>
    <row r="62" spans="1:13" s="125" customFormat="1" ht="20.45">
      <c r="A62" s="130" t="s">
        <v>1511</v>
      </c>
      <c r="B62" s="131">
        <v>18</v>
      </c>
      <c r="C62" s="196">
        <v>2</v>
      </c>
      <c r="D62" s="132">
        <v>1.6261484673550701E-4</v>
      </c>
      <c r="E62" s="216">
        <v>0.11111111111111099</v>
      </c>
      <c r="F62" s="196">
        <v>66</v>
      </c>
      <c r="G62" s="229">
        <v>13</v>
      </c>
      <c r="H62" s="200">
        <v>1.2930177043962601E-3</v>
      </c>
      <c r="I62" s="230">
        <v>0.19696969696969699</v>
      </c>
      <c r="J62" s="201">
        <v>84</v>
      </c>
      <c r="K62" s="201">
        <v>15</v>
      </c>
      <c r="L62" s="200">
        <v>6.7105086565561703E-4</v>
      </c>
      <c r="M62" s="203">
        <v>0.17857142857142899</v>
      </c>
    </row>
    <row r="63" spans="1:13" s="125" customFormat="1" ht="20.45">
      <c r="A63" s="130" t="s">
        <v>1513</v>
      </c>
      <c r="B63" s="131">
        <v>49</v>
      </c>
      <c r="C63" s="196">
        <v>11</v>
      </c>
      <c r="D63" s="132">
        <v>8.9438165704528805E-4</v>
      </c>
      <c r="E63" s="216">
        <v>0.22448979591836701</v>
      </c>
      <c r="F63" s="196">
        <v>13</v>
      </c>
      <c r="G63" s="229">
        <v>4</v>
      </c>
      <c r="H63" s="200">
        <v>3.9785160135269503E-4</v>
      </c>
      <c r="I63" s="230">
        <v>0.30769230769230799</v>
      </c>
      <c r="J63" s="201">
        <v>62</v>
      </c>
      <c r="K63" s="201">
        <v>15</v>
      </c>
      <c r="L63" s="200">
        <v>6.7105086565561703E-4</v>
      </c>
      <c r="M63" s="203">
        <v>0.241935483870968</v>
      </c>
    </row>
    <row r="64" spans="1:13" s="125" customFormat="1" ht="20.45">
      <c r="A64" s="130" t="s">
        <v>1535</v>
      </c>
      <c r="B64" s="131">
        <v>18</v>
      </c>
      <c r="C64" s="196">
        <v>8</v>
      </c>
      <c r="D64" s="132">
        <v>6.5045938694202805E-4</v>
      </c>
      <c r="E64" s="216">
        <v>0.44444444444444398</v>
      </c>
      <c r="F64" s="196">
        <v>11</v>
      </c>
      <c r="G64" s="229">
        <v>6</v>
      </c>
      <c r="H64" s="200">
        <v>5.9677740202904303E-4</v>
      </c>
      <c r="I64" s="230">
        <v>0.54545454545454497</v>
      </c>
      <c r="J64" s="201">
        <v>29</v>
      </c>
      <c r="K64" s="201">
        <v>14</v>
      </c>
      <c r="L64" s="200">
        <v>6.2631414127857596E-4</v>
      </c>
      <c r="M64" s="203">
        <v>0.48275862068965503</v>
      </c>
    </row>
    <row r="65" spans="1:13" s="125" customFormat="1" ht="20.45">
      <c r="A65" s="130" t="s">
        <v>1525</v>
      </c>
      <c r="B65" s="131">
        <v>32</v>
      </c>
      <c r="C65" s="196">
        <v>12</v>
      </c>
      <c r="D65" s="132">
        <v>9.7568908041304196E-4</v>
      </c>
      <c r="E65" s="216">
        <v>0.375</v>
      </c>
      <c r="F65" s="196">
        <v>8</v>
      </c>
      <c r="G65" s="229">
        <v>2</v>
      </c>
      <c r="H65" s="200">
        <v>1.98925800676348E-4</v>
      </c>
      <c r="I65" s="230">
        <v>0.25</v>
      </c>
      <c r="J65" s="201">
        <v>40</v>
      </c>
      <c r="K65" s="201">
        <v>14</v>
      </c>
      <c r="L65" s="200">
        <v>6.2631414127857596E-4</v>
      </c>
      <c r="M65" s="203">
        <v>0.35</v>
      </c>
    </row>
    <row r="66" spans="1:13" s="125" customFormat="1" ht="20.45">
      <c r="A66" s="130" t="s">
        <v>1532</v>
      </c>
      <c r="B66" s="131">
        <v>13</v>
      </c>
      <c r="C66" s="196">
        <v>4</v>
      </c>
      <c r="D66" s="132">
        <v>3.2522969347101402E-4</v>
      </c>
      <c r="E66" s="216">
        <v>0.30769230769230799</v>
      </c>
      <c r="F66" s="196">
        <v>19</v>
      </c>
      <c r="G66" s="229">
        <v>9</v>
      </c>
      <c r="H66" s="200">
        <v>8.9516610304356497E-4</v>
      </c>
      <c r="I66" s="230">
        <v>0.47368421052631599</v>
      </c>
      <c r="J66" s="201">
        <v>32</v>
      </c>
      <c r="K66" s="201">
        <v>13</v>
      </c>
      <c r="L66" s="200">
        <v>5.81577416901535E-4</v>
      </c>
      <c r="M66" s="203">
        <v>0.40625</v>
      </c>
    </row>
    <row r="67" spans="1:13" s="125" customFormat="1" ht="20.45">
      <c r="A67" s="130" t="s">
        <v>1547</v>
      </c>
      <c r="B67" s="131">
        <v>159</v>
      </c>
      <c r="C67" s="196">
        <v>7</v>
      </c>
      <c r="D67" s="132">
        <v>5.6915196357427403E-4</v>
      </c>
      <c r="E67" s="216">
        <v>4.40251572327044E-2</v>
      </c>
      <c r="F67" s="196">
        <v>196</v>
      </c>
      <c r="G67" s="229">
        <v>6</v>
      </c>
      <c r="H67" s="200">
        <v>5.9677740202904303E-4</v>
      </c>
      <c r="I67" s="230">
        <v>3.06122448979592E-2</v>
      </c>
      <c r="J67" s="201">
        <v>355</v>
      </c>
      <c r="K67" s="201">
        <v>13</v>
      </c>
      <c r="L67" s="200">
        <v>5.81577416901535E-4</v>
      </c>
      <c r="M67" s="203">
        <v>3.6619718309859203E-2</v>
      </c>
    </row>
    <row r="68" spans="1:13" s="125" customFormat="1">
      <c r="A68" s="130" t="s">
        <v>1516</v>
      </c>
      <c r="B68" s="131">
        <v>54</v>
      </c>
      <c r="C68" s="196">
        <v>7</v>
      </c>
      <c r="D68" s="132">
        <v>5.6915196357427403E-4</v>
      </c>
      <c r="E68" s="216">
        <v>0.12962962962963001</v>
      </c>
      <c r="F68" s="196">
        <v>22</v>
      </c>
      <c r="G68" s="229">
        <v>6</v>
      </c>
      <c r="H68" s="200">
        <v>5.9677740202904303E-4</v>
      </c>
      <c r="I68" s="230">
        <v>0.27272727272727298</v>
      </c>
      <c r="J68" s="201">
        <v>76</v>
      </c>
      <c r="K68" s="201">
        <v>13</v>
      </c>
      <c r="L68" s="200">
        <v>5.81577416901535E-4</v>
      </c>
      <c r="M68" s="203">
        <v>0.17105263157894701</v>
      </c>
    </row>
    <row r="69" spans="1:13" s="125" customFormat="1" ht="20.45">
      <c r="A69" s="130" t="s">
        <v>1543</v>
      </c>
      <c r="B69" s="131">
        <v>40</v>
      </c>
      <c r="C69" s="196">
        <v>3</v>
      </c>
      <c r="D69" s="132">
        <v>2.4392227010326E-4</v>
      </c>
      <c r="E69" s="216">
        <v>7.4999999999999997E-2</v>
      </c>
      <c r="F69" s="196">
        <v>86</v>
      </c>
      <c r="G69" s="229">
        <v>10</v>
      </c>
      <c r="H69" s="200">
        <v>9.9462900338173903E-4</v>
      </c>
      <c r="I69" s="230">
        <v>0.116279069767442</v>
      </c>
      <c r="J69" s="201">
        <v>126</v>
      </c>
      <c r="K69" s="201">
        <v>13</v>
      </c>
      <c r="L69" s="200">
        <v>5.81577416901535E-4</v>
      </c>
      <c r="M69" s="203">
        <v>0.103174603174603</v>
      </c>
    </row>
    <row r="70" spans="1:13" s="125" customFormat="1" ht="20.45">
      <c r="A70" s="130" t="s">
        <v>1556</v>
      </c>
      <c r="B70" s="131">
        <v>131</v>
      </c>
      <c r="C70" s="196">
        <v>6</v>
      </c>
      <c r="D70" s="132">
        <v>4.8784454020652098E-4</v>
      </c>
      <c r="E70" s="216">
        <v>4.58015267175573E-2</v>
      </c>
      <c r="F70" s="196">
        <v>185</v>
      </c>
      <c r="G70" s="229">
        <v>6</v>
      </c>
      <c r="H70" s="200">
        <v>5.9677740202904303E-4</v>
      </c>
      <c r="I70" s="230">
        <v>3.24324324324324E-2</v>
      </c>
      <c r="J70" s="201">
        <v>316</v>
      </c>
      <c r="K70" s="201">
        <v>12</v>
      </c>
      <c r="L70" s="200">
        <v>5.3684069252449295E-4</v>
      </c>
      <c r="M70" s="203">
        <v>3.7974683544303799E-2</v>
      </c>
    </row>
    <row r="71" spans="1:13" s="125" customFormat="1" ht="20.45">
      <c r="A71" s="130" t="s">
        <v>1530</v>
      </c>
      <c r="B71" s="131">
        <v>26</v>
      </c>
      <c r="C71" s="196">
        <v>6</v>
      </c>
      <c r="D71" s="132">
        <v>4.8784454020652098E-4</v>
      </c>
      <c r="E71" s="216">
        <v>0.230769230769231</v>
      </c>
      <c r="F71" s="196">
        <v>14</v>
      </c>
      <c r="G71" s="229">
        <v>5</v>
      </c>
      <c r="H71" s="200">
        <v>4.9731450169086897E-4</v>
      </c>
      <c r="I71" s="230">
        <v>0.35714285714285698</v>
      </c>
      <c r="J71" s="201">
        <v>40</v>
      </c>
      <c r="K71" s="201">
        <v>11</v>
      </c>
      <c r="L71" s="200">
        <v>4.9210396814745199E-4</v>
      </c>
      <c r="M71" s="203">
        <v>0.27500000000000002</v>
      </c>
    </row>
    <row r="72" spans="1:13" s="125" customFormat="1">
      <c r="A72" s="130" t="s">
        <v>1559</v>
      </c>
      <c r="B72" s="131">
        <v>56</v>
      </c>
      <c r="C72" s="196">
        <v>5</v>
      </c>
      <c r="D72" s="132">
        <v>4.0653711683876702E-4</v>
      </c>
      <c r="E72" s="216">
        <v>8.9285714285714302E-2</v>
      </c>
      <c r="F72" s="196">
        <v>33</v>
      </c>
      <c r="G72" s="229">
        <v>5</v>
      </c>
      <c r="H72" s="200">
        <v>4.9731450169086897E-4</v>
      </c>
      <c r="I72" s="230">
        <v>0.15151515151515199</v>
      </c>
      <c r="J72" s="201">
        <v>89</v>
      </c>
      <c r="K72" s="201">
        <v>10</v>
      </c>
      <c r="L72" s="200">
        <v>4.4736724377041098E-4</v>
      </c>
      <c r="M72" s="203">
        <v>0.112359550561798</v>
      </c>
    </row>
    <row r="73" spans="1:13" s="125" customFormat="1">
      <c r="A73" s="130" t="s">
        <v>1552</v>
      </c>
      <c r="B73" s="131">
        <v>24</v>
      </c>
      <c r="C73" s="196">
        <v>6</v>
      </c>
      <c r="D73" s="132">
        <v>4.8784454020652098E-4</v>
      </c>
      <c r="E73" s="216">
        <v>0.25</v>
      </c>
      <c r="F73" s="196">
        <v>33</v>
      </c>
      <c r="G73" s="229">
        <v>3</v>
      </c>
      <c r="H73" s="200">
        <v>2.98388701014522E-4</v>
      </c>
      <c r="I73" s="230">
        <v>9.0909090909090898E-2</v>
      </c>
      <c r="J73" s="201">
        <v>57</v>
      </c>
      <c r="K73" s="201">
        <v>9</v>
      </c>
      <c r="L73" s="200">
        <v>4.0263051939337001E-4</v>
      </c>
      <c r="M73" s="203">
        <v>0.157894736842105</v>
      </c>
    </row>
    <row r="74" spans="1:13" s="125" customFormat="1">
      <c r="A74" s="130" t="s">
        <v>1526</v>
      </c>
      <c r="B74" s="131">
        <v>32</v>
      </c>
      <c r="C74" s="196">
        <v>7</v>
      </c>
      <c r="D74" s="132">
        <v>5.6915196357427403E-4</v>
      </c>
      <c r="E74" s="216">
        <v>0.21875</v>
      </c>
      <c r="F74" s="196">
        <v>9</v>
      </c>
      <c r="G74" s="229">
        <v>2</v>
      </c>
      <c r="H74" s="200">
        <v>1.98925800676348E-4</v>
      </c>
      <c r="I74" s="230">
        <v>0.22222222222222199</v>
      </c>
      <c r="J74" s="201">
        <v>41</v>
      </c>
      <c r="K74" s="201">
        <v>9</v>
      </c>
      <c r="L74" s="200">
        <v>4.0263051939337001E-4</v>
      </c>
      <c r="M74" s="203">
        <v>0.219512195121951</v>
      </c>
    </row>
    <row r="75" spans="1:13" s="125" customFormat="1" ht="20.45">
      <c r="A75" s="130" t="s">
        <v>1517</v>
      </c>
      <c r="B75" s="131">
        <v>10</v>
      </c>
      <c r="C75" s="196">
        <v>4</v>
      </c>
      <c r="D75" s="132">
        <v>3.2522969347101402E-4</v>
      </c>
      <c r="E75" s="216">
        <v>0.4</v>
      </c>
      <c r="F75" s="196">
        <v>8</v>
      </c>
      <c r="G75" s="229">
        <v>4</v>
      </c>
      <c r="H75" s="200">
        <v>3.9785160135269503E-4</v>
      </c>
      <c r="I75" s="230">
        <v>0.5</v>
      </c>
      <c r="J75" s="201">
        <v>18</v>
      </c>
      <c r="K75" s="201">
        <v>8</v>
      </c>
      <c r="L75" s="200">
        <v>3.57893795016329E-4</v>
      </c>
      <c r="M75" s="203">
        <v>0.44444444444444398</v>
      </c>
    </row>
    <row r="76" spans="1:13" s="125" customFormat="1" ht="20.45">
      <c r="A76" s="130" t="s">
        <v>1566</v>
      </c>
      <c r="B76" s="131">
        <v>9</v>
      </c>
      <c r="C76" s="196">
        <v>5</v>
      </c>
      <c r="D76" s="132">
        <v>4.0653711683876702E-4</v>
      </c>
      <c r="E76" s="216">
        <v>0.55555555555555602</v>
      </c>
      <c r="F76" s="196">
        <v>4</v>
      </c>
      <c r="G76" s="229">
        <v>3</v>
      </c>
      <c r="H76" s="200">
        <v>2.98388701014522E-4</v>
      </c>
      <c r="I76" s="230">
        <v>0.75</v>
      </c>
      <c r="J76" s="201">
        <v>13</v>
      </c>
      <c r="K76" s="201">
        <v>8</v>
      </c>
      <c r="L76" s="200">
        <v>3.57893795016329E-4</v>
      </c>
      <c r="M76" s="203">
        <v>0.61538461538461497</v>
      </c>
    </row>
    <row r="77" spans="1:13" s="125" customFormat="1" ht="30.65">
      <c r="A77" s="130" t="s">
        <v>1540</v>
      </c>
      <c r="B77" s="131">
        <v>7</v>
      </c>
      <c r="C77" s="196">
        <v>2</v>
      </c>
      <c r="D77" s="132">
        <v>1.6261484673550701E-4</v>
      </c>
      <c r="E77" s="216">
        <v>0.28571428571428598</v>
      </c>
      <c r="F77" s="196">
        <v>23</v>
      </c>
      <c r="G77" s="229">
        <v>6</v>
      </c>
      <c r="H77" s="200">
        <v>5.9677740202904303E-4</v>
      </c>
      <c r="I77" s="230">
        <v>0.26086956521739102</v>
      </c>
      <c r="J77" s="201">
        <v>30</v>
      </c>
      <c r="K77" s="201">
        <v>8</v>
      </c>
      <c r="L77" s="200">
        <v>3.57893795016329E-4</v>
      </c>
      <c r="M77" s="203">
        <v>0.266666666666667</v>
      </c>
    </row>
    <row r="78" spans="1:13" s="125" customFormat="1" ht="30.65">
      <c r="A78" s="130" t="s">
        <v>1528</v>
      </c>
      <c r="B78" s="131">
        <v>16</v>
      </c>
      <c r="C78" s="196">
        <v>2</v>
      </c>
      <c r="D78" s="132">
        <v>1.6261484673550701E-4</v>
      </c>
      <c r="E78" s="216">
        <v>0.125</v>
      </c>
      <c r="F78" s="196">
        <v>53</v>
      </c>
      <c r="G78" s="229">
        <v>6</v>
      </c>
      <c r="H78" s="200">
        <v>5.9677740202904303E-4</v>
      </c>
      <c r="I78" s="230">
        <v>0.113207547169811</v>
      </c>
      <c r="J78" s="201">
        <v>69</v>
      </c>
      <c r="K78" s="201">
        <v>8</v>
      </c>
      <c r="L78" s="200">
        <v>3.57893795016329E-4</v>
      </c>
      <c r="M78" s="203">
        <v>0.115942028985507</v>
      </c>
    </row>
    <row r="79" spans="1:13" s="125" customFormat="1">
      <c r="A79" s="130" t="s">
        <v>1534</v>
      </c>
      <c r="B79" s="131">
        <v>11</v>
      </c>
      <c r="C79" s="196">
        <v>4</v>
      </c>
      <c r="D79" s="132">
        <v>3.2522969347101402E-4</v>
      </c>
      <c r="E79" s="216">
        <v>0.36363636363636398</v>
      </c>
      <c r="F79" s="196">
        <v>6</v>
      </c>
      <c r="G79" s="229">
        <v>3</v>
      </c>
      <c r="H79" s="200">
        <v>2.98388701014522E-4</v>
      </c>
      <c r="I79" s="230">
        <v>0.5</v>
      </c>
      <c r="J79" s="201">
        <v>17</v>
      </c>
      <c r="K79" s="201">
        <v>7</v>
      </c>
      <c r="L79" s="200">
        <v>3.1315707063928798E-4</v>
      </c>
      <c r="M79" s="203">
        <v>0.41176470588235298</v>
      </c>
    </row>
    <row r="80" spans="1:13" s="125" customFormat="1" ht="20.45">
      <c r="A80" s="130" t="s">
        <v>1533</v>
      </c>
      <c r="B80" s="131">
        <v>9</v>
      </c>
      <c r="C80" s="196">
        <v>3</v>
      </c>
      <c r="D80" s="132">
        <v>2.4392227010326E-4</v>
      </c>
      <c r="E80" s="216">
        <v>0.33333333333333298</v>
      </c>
      <c r="F80" s="196">
        <v>16</v>
      </c>
      <c r="G80" s="229">
        <v>4</v>
      </c>
      <c r="H80" s="200">
        <v>3.9785160135269503E-4</v>
      </c>
      <c r="I80" s="230">
        <v>0.25</v>
      </c>
      <c r="J80" s="201">
        <v>25</v>
      </c>
      <c r="K80" s="201">
        <v>7</v>
      </c>
      <c r="L80" s="200">
        <v>3.1315707063928798E-4</v>
      </c>
      <c r="M80" s="203">
        <v>0.28000000000000003</v>
      </c>
    </row>
    <row r="81" spans="1:13" s="125" customFormat="1" ht="20.45">
      <c r="A81" s="130" t="s">
        <v>1548</v>
      </c>
      <c r="B81" s="131">
        <v>76</v>
      </c>
      <c r="C81" s="196">
        <v>7</v>
      </c>
      <c r="D81" s="132">
        <v>5.6915196357427403E-4</v>
      </c>
      <c r="E81" s="216">
        <v>9.2105263157894704E-2</v>
      </c>
      <c r="F81" s="196">
        <v>53</v>
      </c>
      <c r="G81" s="231">
        <v>0</v>
      </c>
      <c r="H81" s="211">
        <v>0</v>
      </c>
      <c r="I81" s="232">
        <v>0</v>
      </c>
      <c r="J81" s="201">
        <v>129</v>
      </c>
      <c r="K81" s="201">
        <v>7</v>
      </c>
      <c r="L81" s="200">
        <v>3.1315707063928798E-4</v>
      </c>
      <c r="M81" s="203">
        <v>5.4263565891472902E-2</v>
      </c>
    </row>
    <row r="82" spans="1:13" s="125" customFormat="1" ht="20.45">
      <c r="A82" s="130" t="s">
        <v>1549</v>
      </c>
      <c r="B82" s="131">
        <v>16</v>
      </c>
      <c r="C82" s="196">
        <v>2</v>
      </c>
      <c r="D82" s="132">
        <v>1.6261484673550701E-4</v>
      </c>
      <c r="E82" s="216">
        <v>0.125</v>
      </c>
      <c r="F82" s="196">
        <v>50</v>
      </c>
      <c r="G82" s="229">
        <v>5</v>
      </c>
      <c r="H82" s="200">
        <v>4.9731450169086897E-4</v>
      </c>
      <c r="I82" s="230">
        <v>0.1</v>
      </c>
      <c r="J82" s="201">
        <v>66</v>
      </c>
      <c r="K82" s="201">
        <v>7</v>
      </c>
      <c r="L82" s="200">
        <v>3.1315707063928798E-4</v>
      </c>
      <c r="M82" s="203">
        <v>0.10606060606060599</v>
      </c>
    </row>
    <row r="83" spans="1:13" s="125" customFormat="1" ht="30.65">
      <c r="A83" s="130" t="s">
        <v>1551</v>
      </c>
      <c r="B83" s="131">
        <v>25</v>
      </c>
      <c r="C83" s="196">
        <v>2</v>
      </c>
      <c r="D83" s="132">
        <v>1.6261484673550701E-4</v>
      </c>
      <c r="E83" s="216">
        <v>0.08</v>
      </c>
      <c r="F83" s="196">
        <v>28</v>
      </c>
      <c r="G83" s="229">
        <v>4</v>
      </c>
      <c r="H83" s="200">
        <v>3.9785160135269503E-4</v>
      </c>
      <c r="I83" s="230">
        <v>0.14285714285714299</v>
      </c>
      <c r="J83" s="201">
        <v>53</v>
      </c>
      <c r="K83" s="201">
        <v>6</v>
      </c>
      <c r="L83" s="200">
        <v>2.6842034626224702E-4</v>
      </c>
      <c r="M83" s="203">
        <v>0.113207547169811</v>
      </c>
    </row>
    <row r="84" spans="1:13" s="125" customFormat="1" ht="20.45">
      <c r="A84" s="130" t="s">
        <v>1537</v>
      </c>
      <c r="B84" s="131">
        <v>18</v>
      </c>
      <c r="C84" s="196">
        <v>6</v>
      </c>
      <c r="D84" s="132">
        <v>4.8784454020652098E-4</v>
      </c>
      <c r="E84" s="216">
        <v>0.33333333333333298</v>
      </c>
      <c r="F84" s="196">
        <v>2</v>
      </c>
      <c r="G84" s="231">
        <v>0</v>
      </c>
      <c r="H84" s="211">
        <v>0</v>
      </c>
      <c r="I84" s="232">
        <v>0</v>
      </c>
      <c r="J84" s="201">
        <v>20</v>
      </c>
      <c r="K84" s="201">
        <v>6</v>
      </c>
      <c r="L84" s="200">
        <v>2.6842034626224702E-4</v>
      </c>
      <c r="M84" s="203">
        <v>0.3</v>
      </c>
    </row>
    <row r="85" spans="1:13" s="125" customFormat="1" ht="20.45">
      <c r="A85" s="130" t="s">
        <v>1531</v>
      </c>
      <c r="B85" s="131">
        <v>17</v>
      </c>
      <c r="C85" s="196">
        <v>3</v>
      </c>
      <c r="D85" s="132">
        <v>2.4392227010326E-4</v>
      </c>
      <c r="E85" s="216">
        <v>0.17647058823529399</v>
      </c>
      <c r="F85" s="196">
        <v>8</v>
      </c>
      <c r="G85" s="229">
        <v>3</v>
      </c>
      <c r="H85" s="200">
        <v>2.98388701014522E-4</v>
      </c>
      <c r="I85" s="230">
        <v>0.375</v>
      </c>
      <c r="J85" s="201">
        <v>25</v>
      </c>
      <c r="K85" s="201">
        <v>6</v>
      </c>
      <c r="L85" s="200">
        <v>2.6842034626224702E-4</v>
      </c>
      <c r="M85" s="203">
        <v>0.24</v>
      </c>
    </row>
    <row r="86" spans="1:13" s="125" customFormat="1">
      <c r="A86" s="130" t="s">
        <v>1554</v>
      </c>
      <c r="B86" s="131">
        <v>14</v>
      </c>
      <c r="C86" s="196">
        <v>4</v>
      </c>
      <c r="D86" s="132">
        <v>3.2522969347101402E-4</v>
      </c>
      <c r="E86" s="216">
        <v>0.28571428571428598</v>
      </c>
      <c r="F86" s="196">
        <v>10</v>
      </c>
      <c r="G86" s="229">
        <v>2</v>
      </c>
      <c r="H86" s="200">
        <v>1.98925800676348E-4</v>
      </c>
      <c r="I86" s="230">
        <v>0.2</v>
      </c>
      <c r="J86" s="201">
        <v>24</v>
      </c>
      <c r="K86" s="201">
        <v>6</v>
      </c>
      <c r="L86" s="200">
        <v>2.6842034626224702E-4</v>
      </c>
      <c r="M86" s="203">
        <v>0.25</v>
      </c>
    </row>
    <row r="87" spans="1:13" s="125" customFormat="1" ht="20.45">
      <c r="A87" s="130" t="s">
        <v>1527</v>
      </c>
      <c r="B87" s="131">
        <v>6</v>
      </c>
      <c r="C87" s="210">
        <v>0</v>
      </c>
      <c r="D87" s="194">
        <v>0</v>
      </c>
      <c r="E87" s="202">
        <v>0</v>
      </c>
      <c r="F87" s="196">
        <v>28</v>
      </c>
      <c r="G87" s="229">
        <v>6</v>
      </c>
      <c r="H87" s="200">
        <v>5.9677740202904303E-4</v>
      </c>
      <c r="I87" s="230">
        <v>0.214285714285714</v>
      </c>
      <c r="J87" s="201">
        <v>34</v>
      </c>
      <c r="K87" s="201">
        <v>6</v>
      </c>
      <c r="L87" s="200">
        <v>2.6842034626224702E-4</v>
      </c>
      <c r="M87" s="203">
        <v>0.17647058823529399</v>
      </c>
    </row>
    <row r="88" spans="1:13" s="125" customFormat="1" ht="20.45">
      <c r="A88" s="130" t="s">
        <v>1544</v>
      </c>
      <c r="B88" s="131">
        <v>23</v>
      </c>
      <c r="C88" s="196">
        <v>3</v>
      </c>
      <c r="D88" s="132">
        <v>2.4392227010326E-4</v>
      </c>
      <c r="E88" s="216">
        <v>0.13043478260869601</v>
      </c>
      <c r="F88" s="196">
        <v>21</v>
      </c>
      <c r="G88" s="229">
        <v>2</v>
      </c>
      <c r="H88" s="200">
        <v>1.98925800676348E-4</v>
      </c>
      <c r="I88" s="230">
        <v>9.5238095238095205E-2</v>
      </c>
      <c r="J88" s="201">
        <v>44</v>
      </c>
      <c r="K88" s="201">
        <v>5</v>
      </c>
      <c r="L88" s="200">
        <v>2.23683621885206E-4</v>
      </c>
      <c r="M88" s="203">
        <v>0.11363636363636399</v>
      </c>
    </row>
    <row r="89" spans="1:13" s="125" customFormat="1" ht="20.45">
      <c r="A89" s="130" t="s">
        <v>1576</v>
      </c>
      <c r="B89" s="131">
        <v>12</v>
      </c>
      <c r="C89" s="196">
        <v>1</v>
      </c>
      <c r="D89" s="132">
        <v>8.1307423367753506E-5</v>
      </c>
      <c r="E89" s="216">
        <v>8.3333333333333301E-2</v>
      </c>
      <c r="F89" s="196">
        <v>17</v>
      </c>
      <c r="G89" s="229">
        <v>4</v>
      </c>
      <c r="H89" s="200">
        <v>3.9785160135269503E-4</v>
      </c>
      <c r="I89" s="230">
        <v>0.23529411764705899</v>
      </c>
      <c r="J89" s="201">
        <v>29</v>
      </c>
      <c r="K89" s="201">
        <v>5</v>
      </c>
      <c r="L89" s="200">
        <v>2.23683621885206E-4</v>
      </c>
      <c r="M89" s="203">
        <v>0.17241379310344801</v>
      </c>
    </row>
    <row r="90" spans="1:13" s="125" customFormat="1" ht="20.45">
      <c r="A90" s="130" t="s">
        <v>1536</v>
      </c>
      <c r="B90" s="131">
        <v>24</v>
      </c>
      <c r="C90" s="196">
        <v>3</v>
      </c>
      <c r="D90" s="132">
        <v>2.4392227010326E-4</v>
      </c>
      <c r="E90" s="216">
        <v>0.125</v>
      </c>
      <c r="F90" s="196">
        <v>2</v>
      </c>
      <c r="G90" s="229">
        <v>1</v>
      </c>
      <c r="H90" s="200">
        <v>9.9462900338173906E-5</v>
      </c>
      <c r="I90" s="230">
        <v>0.5</v>
      </c>
      <c r="J90" s="201">
        <v>26</v>
      </c>
      <c r="K90" s="201">
        <v>4</v>
      </c>
      <c r="L90" s="200">
        <v>1.7894689750816401E-4</v>
      </c>
      <c r="M90" s="203">
        <v>0.15384615384615399</v>
      </c>
    </row>
    <row r="91" spans="1:13" s="125" customFormat="1" ht="20.45">
      <c r="A91" s="130" t="s">
        <v>1545</v>
      </c>
      <c r="B91" s="131">
        <v>17</v>
      </c>
      <c r="C91" s="196">
        <v>2</v>
      </c>
      <c r="D91" s="132">
        <v>1.6261484673550701E-4</v>
      </c>
      <c r="E91" s="216">
        <v>0.11764705882352899</v>
      </c>
      <c r="F91" s="196">
        <v>7</v>
      </c>
      <c r="G91" s="229">
        <v>2</v>
      </c>
      <c r="H91" s="200">
        <v>1.98925800676348E-4</v>
      </c>
      <c r="I91" s="230">
        <v>0.28571428571428598</v>
      </c>
      <c r="J91" s="201">
        <v>24</v>
      </c>
      <c r="K91" s="201">
        <v>4</v>
      </c>
      <c r="L91" s="200">
        <v>1.7894689750816401E-4</v>
      </c>
      <c r="M91" s="203">
        <v>0.16666666666666699</v>
      </c>
    </row>
    <row r="92" spans="1:13" s="125" customFormat="1">
      <c r="A92" s="130" t="s">
        <v>1546</v>
      </c>
      <c r="B92" s="131">
        <v>9</v>
      </c>
      <c r="C92" s="196">
        <v>3</v>
      </c>
      <c r="D92" s="132">
        <v>2.4392227010326E-4</v>
      </c>
      <c r="E92" s="216">
        <v>0.33333333333333298</v>
      </c>
      <c r="F92" s="196">
        <v>2</v>
      </c>
      <c r="G92" s="229">
        <v>1</v>
      </c>
      <c r="H92" s="200">
        <v>9.9462900338173906E-5</v>
      </c>
      <c r="I92" s="230">
        <v>0.5</v>
      </c>
      <c r="J92" s="201">
        <v>11</v>
      </c>
      <c r="K92" s="201">
        <v>4</v>
      </c>
      <c r="L92" s="200">
        <v>1.7894689750816401E-4</v>
      </c>
      <c r="M92" s="203">
        <v>0.36363636363636398</v>
      </c>
    </row>
    <row r="93" spans="1:13" s="125" customFormat="1">
      <c r="A93" s="130" t="s">
        <v>1538</v>
      </c>
      <c r="B93" s="131">
        <v>12</v>
      </c>
      <c r="C93" s="196">
        <v>1</v>
      </c>
      <c r="D93" s="132">
        <v>8.1307423367753506E-5</v>
      </c>
      <c r="E93" s="216">
        <v>8.3333333333333301E-2</v>
      </c>
      <c r="F93" s="196">
        <v>14</v>
      </c>
      <c r="G93" s="229">
        <v>3</v>
      </c>
      <c r="H93" s="200">
        <v>2.98388701014522E-4</v>
      </c>
      <c r="I93" s="230">
        <v>0.214285714285714</v>
      </c>
      <c r="J93" s="201">
        <v>26</v>
      </c>
      <c r="K93" s="201">
        <v>4</v>
      </c>
      <c r="L93" s="200">
        <v>1.7894689750816401E-4</v>
      </c>
      <c r="M93" s="203">
        <v>0.15384615384615399</v>
      </c>
    </row>
    <row r="94" spans="1:13" s="125" customFormat="1" ht="20.45">
      <c r="A94" s="130" t="s">
        <v>1568</v>
      </c>
      <c r="B94" s="131">
        <v>8</v>
      </c>
      <c r="C94" s="196">
        <v>3</v>
      </c>
      <c r="D94" s="132">
        <v>2.4392227010326E-4</v>
      </c>
      <c r="E94" s="216">
        <v>0.375</v>
      </c>
      <c r="F94" s="196">
        <v>6</v>
      </c>
      <c r="G94" s="229">
        <v>1</v>
      </c>
      <c r="H94" s="200">
        <v>9.9462900338173906E-5</v>
      </c>
      <c r="I94" s="230">
        <v>0.16666666666666699</v>
      </c>
      <c r="J94" s="201">
        <v>14</v>
      </c>
      <c r="K94" s="201">
        <v>4</v>
      </c>
      <c r="L94" s="200">
        <v>1.7894689750816401E-4</v>
      </c>
      <c r="M94" s="203">
        <v>0.28571428571428598</v>
      </c>
    </row>
    <row r="95" spans="1:13" s="125" customFormat="1" ht="20.45">
      <c r="A95" s="130" t="s">
        <v>1542</v>
      </c>
      <c r="B95" s="131">
        <v>3</v>
      </c>
      <c r="C95" s="196">
        <v>3</v>
      </c>
      <c r="D95" s="132">
        <v>2.4392227010326E-4</v>
      </c>
      <c r="E95" s="216">
        <v>1</v>
      </c>
      <c r="F95" s="196">
        <v>1</v>
      </c>
      <c r="G95" s="229">
        <v>1</v>
      </c>
      <c r="H95" s="200">
        <v>9.9462900338173906E-5</v>
      </c>
      <c r="I95" s="230">
        <v>1</v>
      </c>
      <c r="J95" s="201">
        <v>4</v>
      </c>
      <c r="K95" s="201">
        <v>4</v>
      </c>
      <c r="L95" s="200">
        <v>1.7894689750816401E-4</v>
      </c>
      <c r="M95" s="203">
        <v>1</v>
      </c>
    </row>
    <row r="96" spans="1:13" s="125" customFormat="1" ht="20.45">
      <c r="A96" s="130" t="s">
        <v>1558</v>
      </c>
      <c r="B96" s="131">
        <v>4</v>
      </c>
      <c r="C96" s="196">
        <v>2</v>
      </c>
      <c r="D96" s="132">
        <v>1.6261484673550701E-4</v>
      </c>
      <c r="E96" s="216">
        <v>0.5</v>
      </c>
      <c r="F96" s="196">
        <v>5</v>
      </c>
      <c r="G96" s="229">
        <v>1</v>
      </c>
      <c r="H96" s="200">
        <v>9.9462900338173906E-5</v>
      </c>
      <c r="I96" s="230">
        <v>0.2</v>
      </c>
      <c r="J96" s="201">
        <v>9</v>
      </c>
      <c r="K96" s="201">
        <v>3</v>
      </c>
      <c r="L96" s="200">
        <v>1.3421017313112299E-4</v>
      </c>
      <c r="M96" s="203">
        <v>0.33333333333333298</v>
      </c>
    </row>
    <row r="97" spans="1:13" s="125" customFormat="1">
      <c r="A97" s="130" t="s">
        <v>1561</v>
      </c>
      <c r="B97" s="131">
        <v>7</v>
      </c>
      <c r="C97" s="196">
        <v>1</v>
      </c>
      <c r="D97" s="132">
        <v>8.1307423367753506E-5</v>
      </c>
      <c r="E97" s="216">
        <v>0.14285714285714299</v>
      </c>
      <c r="F97" s="196">
        <v>22</v>
      </c>
      <c r="G97" s="229">
        <v>2</v>
      </c>
      <c r="H97" s="200">
        <v>1.98925800676348E-4</v>
      </c>
      <c r="I97" s="230">
        <v>9.0909090909090898E-2</v>
      </c>
      <c r="J97" s="201">
        <v>29</v>
      </c>
      <c r="K97" s="201">
        <v>3</v>
      </c>
      <c r="L97" s="200">
        <v>1.3421017313112299E-4</v>
      </c>
      <c r="M97" s="203">
        <v>0.10344827586206901</v>
      </c>
    </row>
    <row r="98" spans="1:13" s="125" customFormat="1">
      <c r="A98" s="130" t="s">
        <v>1553</v>
      </c>
      <c r="B98" s="131">
        <v>15</v>
      </c>
      <c r="C98" s="196">
        <v>2</v>
      </c>
      <c r="D98" s="132">
        <v>1.6261484673550701E-4</v>
      </c>
      <c r="E98" s="216">
        <v>0.133333333333333</v>
      </c>
      <c r="F98" s="196">
        <v>9</v>
      </c>
      <c r="G98" s="229">
        <v>1</v>
      </c>
      <c r="H98" s="200">
        <v>9.9462900338173906E-5</v>
      </c>
      <c r="I98" s="230">
        <v>0.11111111111111099</v>
      </c>
      <c r="J98" s="201">
        <v>24</v>
      </c>
      <c r="K98" s="201">
        <v>3</v>
      </c>
      <c r="L98" s="200">
        <v>1.3421017313112299E-4</v>
      </c>
      <c r="M98" s="203">
        <v>0.125</v>
      </c>
    </row>
    <row r="99" spans="1:13" s="125" customFormat="1">
      <c r="A99" s="130" t="s">
        <v>1596</v>
      </c>
      <c r="B99" s="131">
        <v>11</v>
      </c>
      <c r="C99" s="210">
        <v>0</v>
      </c>
      <c r="D99" s="194">
        <v>0</v>
      </c>
      <c r="E99" s="202">
        <v>0</v>
      </c>
      <c r="F99" s="196">
        <v>30</v>
      </c>
      <c r="G99" s="229">
        <v>3</v>
      </c>
      <c r="H99" s="200">
        <v>2.98388701014522E-4</v>
      </c>
      <c r="I99" s="230">
        <v>0.1</v>
      </c>
      <c r="J99" s="201">
        <v>41</v>
      </c>
      <c r="K99" s="201">
        <v>3</v>
      </c>
      <c r="L99" s="200">
        <v>1.3421017313112299E-4</v>
      </c>
      <c r="M99" s="203">
        <v>7.3170731707317097E-2</v>
      </c>
    </row>
    <row r="100" spans="1:13" s="125" customFormat="1" ht="20.45">
      <c r="A100" s="130" t="s">
        <v>1599</v>
      </c>
      <c r="B100" s="131">
        <v>5</v>
      </c>
      <c r="C100" s="196">
        <v>2</v>
      </c>
      <c r="D100" s="132">
        <v>1.6261484673550701E-4</v>
      </c>
      <c r="E100" s="216">
        <v>0.4</v>
      </c>
      <c r="F100" s="210">
        <v>0</v>
      </c>
      <c r="G100" s="231">
        <v>0</v>
      </c>
      <c r="H100" s="211">
        <v>0</v>
      </c>
      <c r="I100" s="232">
        <v>0</v>
      </c>
      <c r="J100" s="201">
        <v>5</v>
      </c>
      <c r="K100" s="201">
        <v>2</v>
      </c>
      <c r="L100" s="200">
        <v>8.9473448754082195E-5</v>
      </c>
      <c r="M100" s="203">
        <v>0.4</v>
      </c>
    </row>
    <row r="101" spans="1:13" s="125" customFormat="1">
      <c r="A101" s="130" t="s">
        <v>1584</v>
      </c>
      <c r="B101" s="131">
        <v>7</v>
      </c>
      <c r="C101" s="196">
        <v>1</v>
      </c>
      <c r="D101" s="132">
        <v>8.1307423367753506E-5</v>
      </c>
      <c r="E101" s="216">
        <v>0.14285714285714299</v>
      </c>
      <c r="F101" s="196">
        <v>8</v>
      </c>
      <c r="G101" s="229">
        <v>1</v>
      </c>
      <c r="H101" s="200">
        <v>9.9462900338173906E-5</v>
      </c>
      <c r="I101" s="230">
        <v>0.125</v>
      </c>
      <c r="J101" s="201">
        <v>15</v>
      </c>
      <c r="K101" s="201">
        <v>2</v>
      </c>
      <c r="L101" s="200">
        <v>8.9473448754082195E-5</v>
      </c>
      <c r="M101" s="203">
        <v>0.133333333333333</v>
      </c>
    </row>
    <row r="102" spans="1:13" s="125" customFormat="1" ht="30.65">
      <c r="A102" s="130" t="s">
        <v>1570</v>
      </c>
      <c r="B102" s="131">
        <v>1</v>
      </c>
      <c r="C102" s="210">
        <v>0</v>
      </c>
      <c r="D102" s="194">
        <v>0</v>
      </c>
      <c r="E102" s="202">
        <v>0</v>
      </c>
      <c r="F102" s="196">
        <v>8</v>
      </c>
      <c r="G102" s="229">
        <v>2</v>
      </c>
      <c r="H102" s="200">
        <v>1.98925800676348E-4</v>
      </c>
      <c r="I102" s="230">
        <v>0.25</v>
      </c>
      <c r="J102" s="201">
        <v>9</v>
      </c>
      <c r="K102" s="201">
        <v>2</v>
      </c>
      <c r="L102" s="200">
        <v>8.9473448754082195E-5</v>
      </c>
      <c r="M102" s="203">
        <v>0.22222222222222199</v>
      </c>
    </row>
    <row r="103" spans="1:13" s="125" customFormat="1" ht="20.45">
      <c r="A103" s="130" t="s">
        <v>1600</v>
      </c>
      <c r="B103" s="192">
        <v>0</v>
      </c>
      <c r="C103" s="210">
        <v>0</v>
      </c>
      <c r="D103" s="194">
        <v>0</v>
      </c>
      <c r="E103" s="202">
        <v>0</v>
      </c>
      <c r="F103" s="196">
        <v>2</v>
      </c>
      <c r="G103" s="229">
        <v>2</v>
      </c>
      <c r="H103" s="200">
        <v>1.98925800676348E-4</v>
      </c>
      <c r="I103" s="230">
        <v>1</v>
      </c>
      <c r="J103" s="201">
        <v>2</v>
      </c>
      <c r="K103" s="201">
        <v>2</v>
      </c>
      <c r="L103" s="200">
        <v>8.9473448754082195E-5</v>
      </c>
      <c r="M103" s="203">
        <v>1</v>
      </c>
    </row>
    <row r="104" spans="1:13" s="125" customFormat="1" ht="30.65">
      <c r="A104" s="130" t="s">
        <v>1571</v>
      </c>
      <c r="B104" s="131">
        <v>3</v>
      </c>
      <c r="C104" s="210">
        <v>0</v>
      </c>
      <c r="D104" s="194">
        <v>0</v>
      </c>
      <c r="E104" s="202">
        <v>0</v>
      </c>
      <c r="F104" s="196">
        <v>28</v>
      </c>
      <c r="G104" s="229">
        <v>2</v>
      </c>
      <c r="H104" s="200">
        <v>1.98925800676348E-4</v>
      </c>
      <c r="I104" s="230">
        <v>7.1428571428571397E-2</v>
      </c>
      <c r="J104" s="201">
        <v>31</v>
      </c>
      <c r="K104" s="201">
        <v>2</v>
      </c>
      <c r="L104" s="200">
        <v>8.9473448754082195E-5</v>
      </c>
      <c r="M104" s="203">
        <v>6.4516129032258104E-2</v>
      </c>
    </row>
    <row r="105" spans="1:13" s="125" customFormat="1" ht="20.45">
      <c r="A105" s="130" t="s">
        <v>1555</v>
      </c>
      <c r="B105" s="131">
        <v>11</v>
      </c>
      <c r="C105" s="210">
        <v>0</v>
      </c>
      <c r="D105" s="194">
        <v>0</v>
      </c>
      <c r="E105" s="202">
        <v>0</v>
      </c>
      <c r="F105" s="196">
        <v>23</v>
      </c>
      <c r="G105" s="229">
        <v>2</v>
      </c>
      <c r="H105" s="200">
        <v>1.98925800676348E-4</v>
      </c>
      <c r="I105" s="230">
        <v>8.6956521739130405E-2</v>
      </c>
      <c r="J105" s="201">
        <v>34</v>
      </c>
      <c r="K105" s="201">
        <v>2</v>
      </c>
      <c r="L105" s="200">
        <v>8.9473448754082195E-5</v>
      </c>
      <c r="M105" s="203">
        <v>5.8823529411764698E-2</v>
      </c>
    </row>
    <row r="106" spans="1:13" s="125" customFormat="1" ht="20.45">
      <c r="A106" s="130" t="s">
        <v>1557</v>
      </c>
      <c r="B106" s="192">
        <v>0</v>
      </c>
      <c r="C106" s="210">
        <v>0</v>
      </c>
      <c r="D106" s="194">
        <v>0</v>
      </c>
      <c r="E106" s="202">
        <v>0</v>
      </c>
      <c r="F106" s="196">
        <v>2</v>
      </c>
      <c r="G106" s="229">
        <v>2</v>
      </c>
      <c r="H106" s="200">
        <v>1.98925800676348E-4</v>
      </c>
      <c r="I106" s="230">
        <v>1</v>
      </c>
      <c r="J106" s="201">
        <v>2</v>
      </c>
      <c r="K106" s="201">
        <v>2</v>
      </c>
      <c r="L106" s="200">
        <v>8.9473448754082195E-5</v>
      </c>
      <c r="M106" s="203">
        <v>1</v>
      </c>
    </row>
    <row r="107" spans="1:13" s="125" customFormat="1" ht="20.45">
      <c r="A107" s="130" t="s">
        <v>1560</v>
      </c>
      <c r="B107" s="131">
        <v>6</v>
      </c>
      <c r="C107" s="196">
        <v>1</v>
      </c>
      <c r="D107" s="132">
        <v>8.1307423367753506E-5</v>
      </c>
      <c r="E107" s="216">
        <v>0.16666666666666699</v>
      </c>
      <c r="F107" s="196">
        <v>5</v>
      </c>
      <c r="G107" s="231">
        <v>0</v>
      </c>
      <c r="H107" s="211">
        <v>0</v>
      </c>
      <c r="I107" s="232">
        <v>0</v>
      </c>
      <c r="J107" s="201">
        <v>11</v>
      </c>
      <c r="K107" s="201">
        <v>1</v>
      </c>
      <c r="L107" s="200">
        <v>4.4736724377041098E-5</v>
      </c>
      <c r="M107" s="203">
        <v>9.0909090909090898E-2</v>
      </c>
    </row>
    <row r="108" spans="1:13" s="125" customFormat="1" ht="20.45">
      <c r="A108" s="130" t="s">
        <v>1601</v>
      </c>
      <c r="B108" s="131">
        <v>3</v>
      </c>
      <c r="C108" s="196">
        <v>1</v>
      </c>
      <c r="D108" s="132">
        <v>8.1307423367753506E-5</v>
      </c>
      <c r="E108" s="216">
        <v>0.33333333333333298</v>
      </c>
      <c r="F108" s="210">
        <v>0</v>
      </c>
      <c r="G108" s="231">
        <v>0</v>
      </c>
      <c r="H108" s="211">
        <v>0</v>
      </c>
      <c r="I108" s="232">
        <v>0</v>
      </c>
      <c r="J108" s="201">
        <v>3</v>
      </c>
      <c r="K108" s="201">
        <v>1</v>
      </c>
      <c r="L108" s="200">
        <v>4.4736724377041098E-5</v>
      </c>
      <c r="M108" s="203">
        <v>0.33333333333333298</v>
      </c>
    </row>
    <row r="109" spans="1:13" s="125" customFormat="1">
      <c r="A109" s="130" t="s">
        <v>1562</v>
      </c>
      <c r="B109" s="131">
        <v>1</v>
      </c>
      <c r="C109" s="196">
        <v>1</v>
      </c>
      <c r="D109" s="132">
        <v>8.1307423367753506E-5</v>
      </c>
      <c r="E109" s="216">
        <v>1</v>
      </c>
      <c r="F109" s="210">
        <v>0</v>
      </c>
      <c r="G109" s="231">
        <v>0</v>
      </c>
      <c r="H109" s="211">
        <v>0</v>
      </c>
      <c r="I109" s="232">
        <v>0</v>
      </c>
      <c r="J109" s="201">
        <v>1</v>
      </c>
      <c r="K109" s="201">
        <v>1</v>
      </c>
      <c r="L109" s="200">
        <v>4.4736724377041098E-5</v>
      </c>
      <c r="M109" s="203">
        <v>1</v>
      </c>
    </row>
    <row r="110" spans="1:13" s="125" customFormat="1" ht="20.45">
      <c r="A110" s="130" t="s">
        <v>1563</v>
      </c>
      <c r="B110" s="131">
        <v>3</v>
      </c>
      <c r="C110" s="210">
        <v>0</v>
      </c>
      <c r="D110" s="194">
        <v>0</v>
      </c>
      <c r="E110" s="202">
        <v>0</v>
      </c>
      <c r="F110" s="196">
        <v>4</v>
      </c>
      <c r="G110" s="229">
        <v>1</v>
      </c>
      <c r="H110" s="200">
        <v>9.9462900338173906E-5</v>
      </c>
      <c r="I110" s="230">
        <v>0.25</v>
      </c>
      <c r="J110" s="201">
        <v>7</v>
      </c>
      <c r="K110" s="201">
        <v>1</v>
      </c>
      <c r="L110" s="200">
        <v>4.4736724377041098E-5</v>
      </c>
      <c r="M110" s="203">
        <v>0.14285714285714299</v>
      </c>
    </row>
    <row r="111" spans="1:13" s="125" customFormat="1">
      <c r="A111" s="130" t="s">
        <v>1564</v>
      </c>
      <c r="B111" s="131">
        <v>1</v>
      </c>
      <c r="C111" s="210">
        <v>0</v>
      </c>
      <c r="D111" s="194">
        <v>0</v>
      </c>
      <c r="E111" s="202">
        <v>0</v>
      </c>
      <c r="F111" s="196">
        <v>1</v>
      </c>
      <c r="G111" s="229">
        <v>1</v>
      </c>
      <c r="H111" s="200">
        <v>9.9462900338173906E-5</v>
      </c>
      <c r="I111" s="230">
        <v>1</v>
      </c>
      <c r="J111" s="201">
        <v>2</v>
      </c>
      <c r="K111" s="201">
        <v>1</v>
      </c>
      <c r="L111" s="200">
        <v>4.4736724377041098E-5</v>
      </c>
      <c r="M111" s="203">
        <v>0.5</v>
      </c>
    </row>
    <row r="112" spans="1:13" s="125" customFormat="1" ht="20.45">
      <c r="A112" s="130" t="s">
        <v>1565</v>
      </c>
      <c r="B112" s="131">
        <v>2</v>
      </c>
      <c r="C112" s="210">
        <v>0</v>
      </c>
      <c r="D112" s="194">
        <v>0</v>
      </c>
      <c r="E112" s="202">
        <v>0</v>
      </c>
      <c r="F112" s="196">
        <v>3</v>
      </c>
      <c r="G112" s="229">
        <v>1</v>
      </c>
      <c r="H112" s="200">
        <v>9.9462900338173906E-5</v>
      </c>
      <c r="I112" s="230">
        <v>0.33333333333333298</v>
      </c>
      <c r="J112" s="201">
        <v>5</v>
      </c>
      <c r="K112" s="201">
        <v>1</v>
      </c>
      <c r="L112" s="200">
        <v>4.4736724377041098E-5</v>
      </c>
      <c r="M112" s="203">
        <v>0.2</v>
      </c>
    </row>
    <row r="113" spans="1:13" s="125" customFormat="1" ht="20.45">
      <c r="A113" s="130" t="s">
        <v>1567</v>
      </c>
      <c r="B113" s="131">
        <v>1</v>
      </c>
      <c r="C113" s="210">
        <v>0</v>
      </c>
      <c r="D113" s="194">
        <v>0</v>
      </c>
      <c r="E113" s="202">
        <v>0</v>
      </c>
      <c r="F113" s="196">
        <v>4</v>
      </c>
      <c r="G113" s="229">
        <v>1</v>
      </c>
      <c r="H113" s="200">
        <v>9.9462900338173906E-5</v>
      </c>
      <c r="I113" s="230">
        <v>0.25</v>
      </c>
      <c r="J113" s="201">
        <v>5</v>
      </c>
      <c r="K113" s="201">
        <v>1</v>
      </c>
      <c r="L113" s="200">
        <v>4.4736724377041098E-5</v>
      </c>
      <c r="M113" s="203">
        <v>0.2</v>
      </c>
    </row>
    <row r="114" spans="1:13" s="125" customFormat="1" ht="30.65">
      <c r="A114" s="130" t="s">
        <v>1569</v>
      </c>
      <c r="B114" s="131">
        <v>9</v>
      </c>
      <c r="C114" s="196">
        <v>1</v>
      </c>
      <c r="D114" s="132">
        <v>8.1307423367753506E-5</v>
      </c>
      <c r="E114" s="216">
        <v>0.11111111111111099</v>
      </c>
      <c r="F114" s="196">
        <v>5</v>
      </c>
      <c r="G114" s="231">
        <v>0</v>
      </c>
      <c r="H114" s="211">
        <v>0</v>
      </c>
      <c r="I114" s="232">
        <v>0</v>
      </c>
      <c r="J114" s="201">
        <v>14</v>
      </c>
      <c r="K114" s="201">
        <v>1</v>
      </c>
      <c r="L114" s="200">
        <v>4.4736724377041098E-5</v>
      </c>
      <c r="M114" s="203">
        <v>7.1428571428571397E-2</v>
      </c>
    </row>
    <row r="115" spans="1:13" s="125" customFormat="1" ht="20.45">
      <c r="A115" s="130" t="s">
        <v>1602</v>
      </c>
      <c r="B115" s="192">
        <v>0</v>
      </c>
      <c r="C115" s="210">
        <v>0</v>
      </c>
      <c r="D115" s="194">
        <v>0</v>
      </c>
      <c r="E115" s="202">
        <v>0</v>
      </c>
      <c r="F115" s="196">
        <v>1</v>
      </c>
      <c r="G115" s="229">
        <v>1</v>
      </c>
      <c r="H115" s="200">
        <v>9.9462900338173906E-5</v>
      </c>
      <c r="I115" s="230">
        <v>1</v>
      </c>
      <c r="J115" s="201">
        <v>1</v>
      </c>
      <c r="K115" s="201">
        <v>1</v>
      </c>
      <c r="L115" s="200">
        <v>4.4736724377041098E-5</v>
      </c>
      <c r="M115" s="203">
        <v>1</v>
      </c>
    </row>
    <row r="116" spans="1:13" s="125" customFormat="1" ht="20.45">
      <c r="A116" s="130" t="s">
        <v>1572</v>
      </c>
      <c r="B116" s="131">
        <v>10</v>
      </c>
      <c r="C116" s="210">
        <v>0</v>
      </c>
      <c r="D116" s="194">
        <v>0</v>
      </c>
      <c r="E116" s="202">
        <v>0</v>
      </c>
      <c r="F116" s="196">
        <v>4</v>
      </c>
      <c r="G116" s="229">
        <v>1</v>
      </c>
      <c r="H116" s="200">
        <v>9.9462900338173906E-5</v>
      </c>
      <c r="I116" s="230">
        <v>0.25</v>
      </c>
      <c r="J116" s="201">
        <v>14</v>
      </c>
      <c r="K116" s="201">
        <v>1</v>
      </c>
      <c r="L116" s="200">
        <v>4.4736724377041098E-5</v>
      </c>
      <c r="M116" s="203">
        <v>7.1428571428571397E-2</v>
      </c>
    </row>
    <row r="117" spans="1:13" s="125" customFormat="1">
      <c r="A117" s="130" t="s">
        <v>1573</v>
      </c>
      <c r="B117" s="131">
        <v>2</v>
      </c>
      <c r="C117" s="196">
        <v>1</v>
      </c>
      <c r="D117" s="132">
        <v>8.1307423367753506E-5</v>
      </c>
      <c r="E117" s="216">
        <v>0.5</v>
      </c>
      <c r="F117" s="210">
        <v>0</v>
      </c>
      <c r="G117" s="231">
        <v>0</v>
      </c>
      <c r="H117" s="211">
        <v>0</v>
      </c>
      <c r="I117" s="232">
        <v>0</v>
      </c>
      <c r="J117" s="201">
        <v>2</v>
      </c>
      <c r="K117" s="201">
        <v>1</v>
      </c>
      <c r="L117" s="200">
        <v>4.4736724377041098E-5</v>
      </c>
      <c r="M117" s="203">
        <v>0.5</v>
      </c>
    </row>
    <row r="118" spans="1:13" s="125" customFormat="1" ht="20.45">
      <c r="A118" s="130" t="s">
        <v>1574</v>
      </c>
      <c r="B118" s="131">
        <v>2</v>
      </c>
      <c r="C118" s="196">
        <v>1</v>
      </c>
      <c r="D118" s="132">
        <v>8.1307423367753506E-5</v>
      </c>
      <c r="E118" s="216">
        <v>0.5</v>
      </c>
      <c r="F118" s="210">
        <v>0</v>
      </c>
      <c r="G118" s="231">
        <v>0</v>
      </c>
      <c r="H118" s="211">
        <v>0</v>
      </c>
      <c r="I118" s="232">
        <v>0</v>
      </c>
      <c r="J118" s="201">
        <v>2</v>
      </c>
      <c r="K118" s="201">
        <v>1</v>
      </c>
      <c r="L118" s="200">
        <v>4.4736724377041098E-5</v>
      </c>
      <c r="M118" s="203">
        <v>0.5</v>
      </c>
    </row>
    <row r="119" spans="1:13" s="125" customFormat="1">
      <c r="A119" s="130" t="s">
        <v>1575</v>
      </c>
      <c r="B119" s="131">
        <v>2</v>
      </c>
      <c r="C119" s="196">
        <v>1</v>
      </c>
      <c r="D119" s="132">
        <v>8.1307423367753506E-5</v>
      </c>
      <c r="E119" s="216">
        <v>0.5</v>
      </c>
      <c r="F119" s="196">
        <v>1</v>
      </c>
      <c r="G119" s="231">
        <v>0</v>
      </c>
      <c r="H119" s="211">
        <v>0</v>
      </c>
      <c r="I119" s="232">
        <v>0</v>
      </c>
      <c r="J119" s="201">
        <v>3</v>
      </c>
      <c r="K119" s="201">
        <v>1</v>
      </c>
      <c r="L119" s="200">
        <v>4.4736724377041098E-5</v>
      </c>
      <c r="M119" s="203">
        <v>0.33333333333333298</v>
      </c>
    </row>
    <row r="120" spans="1:13" s="125" customFormat="1" ht="20.45">
      <c r="A120" s="130" t="s">
        <v>1577</v>
      </c>
      <c r="B120" s="131">
        <v>1</v>
      </c>
      <c r="C120" s="210">
        <v>0</v>
      </c>
      <c r="D120" s="194">
        <v>0</v>
      </c>
      <c r="E120" s="202">
        <v>0</v>
      </c>
      <c r="F120" s="196">
        <v>4</v>
      </c>
      <c r="G120" s="229">
        <v>1</v>
      </c>
      <c r="H120" s="200">
        <v>9.9462900338173906E-5</v>
      </c>
      <c r="I120" s="230">
        <v>0.25</v>
      </c>
      <c r="J120" s="201">
        <v>5</v>
      </c>
      <c r="K120" s="201">
        <v>1</v>
      </c>
      <c r="L120" s="200">
        <v>4.4736724377041098E-5</v>
      </c>
      <c r="M120" s="203">
        <v>0.2</v>
      </c>
    </row>
    <row r="121" spans="1:13" s="125" customFormat="1">
      <c r="A121" s="130" t="s">
        <v>1609</v>
      </c>
      <c r="B121" s="131">
        <v>1</v>
      </c>
      <c r="C121" s="210">
        <v>0</v>
      </c>
      <c r="D121" s="194">
        <v>0</v>
      </c>
      <c r="E121" s="202">
        <v>0</v>
      </c>
      <c r="F121" s="210">
        <v>0</v>
      </c>
      <c r="G121" s="231">
        <v>0</v>
      </c>
      <c r="H121" s="211">
        <v>0</v>
      </c>
      <c r="I121" s="232">
        <v>0</v>
      </c>
      <c r="J121" s="201">
        <v>1</v>
      </c>
      <c r="K121" s="201">
        <v>0</v>
      </c>
      <c r="L121" s="211">
        <v>0</v>
      </c>
      <c r="M121" s="212">
        <v>0</v>
      </c>
    </row>
    <row r="122" spans="1:13" s="125" customFormat="1" ht="20.45">
      <c r="A122" s="130" t="s">
        <v>1578</v>
      </c>
      <c r="B122" s="192">
        <v>0</v>
      </c>
      <c r="C122" s="210">
        <v>0</v>
      </c>
      <c r="D122" s="194">
        <v>0</v>
      </c>
      <c r="E122" s="202">
        <v>0</v>
      </c>
      <c r="F122" s="196">
        <v>1</v>
      </c>
      <c r="G122" s="231">
        <v>0</v>
      </c>
      <c r="H122" s="211">
        <v>0</v>
      </c>
      <c r="I122" s="232">
        <v>0</v>
      </c>
      <c r="J122" s="201">
        <v>1</v>
      </c>
      <c r="K122" s="201">
        <v>0</v>
      </c>
      <c r="L122" s="211">
        <v>0</v>
      </c>
      <c r="M122" s="212">
        <v>0</v>
      </c>
    </row>
    <row r="123" spans="1:13" s="125" customFormat="1" ht="20.45">
      <c r="A123" s="130" t="s">
        <v>1579</v>
      </c>
      <c r="B123" s="131">
        <v>8</v>
      </c>
      <c r="C123" s="210">
        <v>0</v>
      </c>
      <c r="D123" s="194">
        <v>0</v>
      </c>
      <c r="E123" s="202">
        <v>0</v>
      </c>
      <c r="F123" s="196">
        <v>3</v>
      </c>
      <c r="G123" s="231">
        <v>0</v>
      </c>
      <c r="H123" s="211">
        <v>0</v>
      </c>
      <c r="I123" s="232">
        <v>0</v>
      </c>
      <c r="J123" s="201">
        <v>11</v>
      </c>
      <c r="K123" s="201">
        <v>0</v>
      </c>
      <c r="L123" s="211">
        <v>0</v>
      </c>
      <c r="M123" s="212">
        <v>0</v>
      </c>
    </row>
    <row r="124" spans="1:13" s="125" customFormat="1" ht="20.45">
      <c r="A124" s="130" t="s">
        <v>1580</v>
      </c>
      <c r="B124" s="131">
        <v>1</v>
      </c>
      <c r="C124" s="210">
        <v>0</v>
      </c>
      <c r="D124" s="194">
        <v>0</v>
      </c>
      <c r="E124" s="202">
        <v>0</v>
      </c>
      <c r="F124" s="196">
        <v>2</v>
      </c>
      <c r="G124" s="231">
        <v>0</v>
      </c>
      <c r="H124" s="211">
        <v>0</v>
      </c>
      <c r="I124" s="232">
        <v>0</v>
      </c>
      <c r="J124" s="201">
        <v>3</v>
      </c>
      <c r="K124" s="201">
        <v>0</v>
      </c>
      <c r="L124" s="211">
        <v>0</v>
      </c>
      <c r="M124" s="212">
        <v>0</v>
      </c>
    </row>
    <row r="125" spans="1:13" s="125" customFormat="1" ht="20.45">
      <c r="A125" s="130" t="s">
        <v>1603</v>
      </c>
      <c r="B125" s="131">
        <v>1</v>
      </c>
      <c r="C125" s="210">
        <v>0</v>
      </c>
      <c r="D125" s="194">
        <v>0</v>
      </c>
      <c r="E125" s="202">
        <v>0</v>
      </c>
      <c r="F125" s="196">
        <v>2</v>
      </c>
      <c r="G125" s="231">
        <v>0</v>
      </c>
      <c r="H125" s="211">
        <v>0</v>
      </c>
      <c r="I125" s="232">
        <v>0</v>
      </c>
      <c r="J125" s="201">
        <v>3</v>
      </c>
      <c r="K125" s="201">
        <v>0</v>
      </c>
      <c r="L125" s="211">
        <v>0</v>
      </c>
      <c r="M125" s="212">
        <v>0</v>
      </c>
    </row>
    <row r="126" spans="1:13" s="125" customFormat="1" ht="20.45">
      <c r="A126" s="130" t="s">
        <v>1604</v>
      </c>
      <c r="B126" s="131">
        <v>1</v>
      </c>
      <c r="C126" s="210">
        <v>0</v>
      </c>
      <c r="D126" s="194">
        <v>0</v>
      </c>
      <c r="E126" s="202">
        <v>0</v>
      </c>
      <c r="F126" s="210">
        <v>0</v>
      </c>
      <c r="G126" s="231">
        <v>0</v>
      </c>
      <c r="H126" s="211">
        <v>0</v>
      </c>
      <c r="I126" s="232">
        <v>0</v>
      </c>
      <c r="J126" s="201">
        <v>1</v>
      </c>
      <c r="K126" s="201">
        <v>0</v>
      </c>
      <c r="L126" s="211">
        <v>0</v>
      </c>
      <c r="M126" s="212">
        <v>0</v>
      </c>
    </row>
    <row r="127" spans="1:13" s="125" customFormat="1">
      <c r="A127" s="130" t="s">
        <v>1605</v>
      </c>
      <c r="B127" s="131">
        <v>1</v>
      </c>
      <c r="C127" s="210">
        <v>0</v>
      </c>
      <c r="D127" s="194">
        <v>0</v>
      </c>
      <c r="E127" s="202">
        <v>0</v>
      </c>
      <c r="F127" s="210">
        <v>0</v>
      </c>
      <c r="G127" s="231">
        <v>0</v>
      </c>
      <c r="H127" s="211">
        <v>0</v>
      </c>
      <c r="I127" s="232">
        <v>0</v>
      </c>
      <c r="J127" s="201">
        <v>1</v>
      </c>
      <c r="K127" s="201">
        <v>0</v>
      </c>
      <c r="L127" s="211">
        <v>0</v>
      </c>
      <c r="M127" s="212">
        <v>0</v>
      </c>
    </row>
    <row r="128" spans="1:13" s="125" customFormat="1" ht="20.45">
      <c r="A128" s="130" t="s">
        <v>1606</v>
      </c>
      <c r="B128" s="131">
        <v>5</v>
      </c>
      <c r="C128" s="210">
        <v>0</v>
      </c>
      <c r="D128" s="194">
        <v>0</v>
      </c>
      <c r="E128" s="202">
        <v>0</v>
      </c>
      <c r="F128" s="196">
        <v>2</v>
      </c>
      <c r="G128" s="231">
        <v>0</v>
      </c>
      <c r="H128" s="211">
        <v>0</v>
      </c>
      <c r="I128" s="232">
        <v>0</v>
      </c>
      <c r="J128" s="201">
        <v>7</v>
      </c>
      <c r="K128" s="201">
        <v>0</v>
      </c>
      <c r="L128" s="211">
        <v>0</v>
      </c>
      <c r="M128" s="212">
        <v>0</v>
      </c>
    </row>
    <row r="129" spans="1:13" s="125" customFormat="1" ht="20.45">
      <c r="A129" s="130" t="s">
        <v>1581</v>
      </c>
      <c r="B129" s="192">
        <v>0</v>
      </c>
      <c r="C129" s="210">
        <v>0</v>
      </c>
      <c r="D129" s="194">
        <v>0</v>
      </c>
      <c r="E129" s="202">
        <v>0</v>
      </c>
      <c r="F129" s="196">
        <v>1</v>
      </c>
      <c r="G129" s="231">
        <v>0</v>
      </c>
      <c r="H129" s="211">
        <v>0</v>
      </c>
      <c r="I129" s="232">
        <v>0</v>
      </c>
      <c r="J129" s="201">
        <v>1</v>
      </c>
      <c r="K129" s="201">
        <v>0</v>
      </c>
      <c r="L129" s="211">
        <v>0</v>
      </c>
      <c r="M129" s="212">
        <v>0</v>
      </c>
    </row>
    <row r="130" spans="1:13" s="125" customFormat="1" ht="20.45">
      <c r="A130" s="130" t="s">
        <v>1582</v>
      </c>
      <c r="B130" s="192">
        <v>0</v>
      </c>
      <c r="C130" s="210">
        <v>0</v>
      </c>
      <c r="D130" s="194">
        <v>0</v>
      </c>
      <c r="E130" s="202">
        <v>0</v>
      </c>
      <c r="F130" s="196">
        <v>1</v>
      </c>
      <c r="G130" s="231">
        <v>0</v>
      </c>
      <c r="H130" s="211">
        <v>0</v>
      </c>
      <c r="I130" s="232">
        <v>0</v>
      </c>
      <c r="J130" s="201">
        <v>1</v>
      </c>
      <c r="K130" s="201">
        <v>0</v>
      </c>
      <c r="L130" s="211">
        <v>0</v>
      </c>
      <c r="M130" s="212">
        <v>0</v>
      </c>
    </row>
    <row r="131" spans="1:13" s="125" customFormat="1" ht="20.45">
      <c r="A131" s="130" t="s">
        <v>1583</v>
      </c>
      <c r="B131" s="192">
        <v>0</v>
      </c>
      <c r="C131" s="210">
        <v>0</v>
      </c>
      <c r="D131" s="194">
        <v>0</v>
      </c>
      <c r="E131" s="202">
        <v>0</v>
      </c>
      <c r="F131" s="196">
        <v>1</v>
      </c>
      <c r="G131" s="231">
        <v>0</v>
      </c>
      <c r="H131" s="211">
        <v>0</v>
      </c>
      <c r="I131" s="232">
        <v>0</v>
      </c>
      <c r="J131" s="201">
        <v>1</v>
      </c>
      <c r="K131" s="201">
        <v>0</v>
      </c>
      <c r="L131" s="211">
        <v>0</v>
      </c>
      <c r="M131" s="212">
        <v>0</v>
      </c>
    </row>
    <row r="132" spans="1:13" s="125" customFormat="1">
      <c r="A132" s="130" t="s">
        <v>1607</v>
      </c>
      <c r="B132" s="131">
        <v>1</v>
      </c>
      <c r="C132" s="210">
        <v>0</v>
      </c>
      <c r="D132" s="194">
        <v>0</v>
      </c>
      <c r="E132" s="202">
        <v>0</v>
      </c>
      <c r="F132" s="196">
        <v>1</v>
      </c>
      <c r="G132" s="231">
        <v>0</v>
      </c>
      <c r="H132" s="211">
        <v>0</v>
      </c>
      <c r="I132" s="232">
        <v>0</v>
      </c>
      <c r="J132" s="201">
        <v>2</v>
      </c>
      <c r="K132" s="201">
        <v>0</v>
      </c>
      <c r="L132" s="211">
        <v>0</v>
      </c>
      <c r="M132" s="212">
        <v>0</v>
      </c>
    </row>
    <row r="133" spans="1:13" s="125" customFormat="1" ht="20.45">
      <c r="A133" s="130" t="s">
        <v>1608</v>
      </c>
      <c r="B133" s="131">
        <v>1</v>
      </c>
      <c r="C133" s="210">
        <v>0</v>
      </c>
      <c r="D133" s="194">
        <v>0</v>
      </c>
      <c r="E133" s="202">
        <v>0</v>
      </c>
      <c r="F133" s="210">
        <v>0</v>
      </c>
      <c r="G133" s="231">
        <v>0</v>
      </c>
      <c r="H133" s="211">
        <v>0</v>
      </c>
      <c r="I133" s="232">
        <v>0</v>
      </c>
      <c r="J133" s="201">
        <v>1</v>
      </c>
      <c r="K133" s="201">
        <v>0</v>
      </c>
      <c r="L133" s="211">
        <v>0</v>
      </c>
      <c r="M133" s="212">
        <v>0</v>
      </c>
    </row>
    <row r="134" spans="1:13" s="125" customFormat="1">
      <c r="A134" s="130" t="s">
        <v>1585</v>
      </c>
      <c r="B134" s="131">
        <v>5</v>
      </c>
      <c r="C134" s="210">
        <v>0</v>
      </c>
      <c r="D134" s="194">
        <v>0</v>
      </c>
      <c r="E134" s="202">
        <v>0</v>
      </c>
      <c r="F134" s="196">
        <v>7</v>
      </c>
      <c r="G134" s="231">
        <v>0</v>
      </c>
      <c r="H134" s="211">
        <v>0</v>
      </c>
      <c r="I134" s="232">
        <v>0</v>
      </c>
      <c r="J134" s="201">
        <v>12</v>
      </c>
      <c r="K134" s="201">
        <v>0</v>
      </c>
      <c r="L134" s="211">
        <v>0</v>
      </c>
      <c r="M134" s="212">
        <v>0</v>
      </c>
    </row>
    <row r="135" spans="1:13" s="125" customFormat="1" ht="20.45">
      <c r="A135" s="130" t="s">
        <v>1586</v>
      </c>
      <c r="B135" s="131">
        <v>5</v>
      </c>
      <c r="C135" s="210">
        <v>0</v>
      </c>
      <c r="D135" s="194">
        <v>0</v>
      </c>
      <c r="E135" s="202">
        <v>0</v>
      </c>
      <c r="F135" s="210">
        <v>0</v>
      </c>
      <c r="G135" s="231">
        <v>0</v>
      </c>
      <c r="H135" s="211">
        <v>0</v>
      </c>
      <c r="I135" s="232">
        <v>0</v>
      </c>
      <c r="J135" s="201">
        <v>5</v>
      </c>
      <c r="K135" s="201">
        <v>0</v>
      </c>
      <c r="L135" s="211">
        <v>0</v>
      </c>
      <c r="M135" s="212">
        <v>0</v>
      </c>
    </row>
    <row r="136" spans="1:13" s="125" customFormat="1" ht="20.45">
      <c r="A136" s="130" t="s">
        <v>1587</v>
      </c>
      <c r="B136" s="131">
        <v>7</v>
      </c>
      <c r="C136" s="210">
        <v>0</v>
      </c>
      <c r="D136" s="194">
        <v>0</v>
      </c>
      <c r="E136" s="202">
        <v>0</v>
      </c>
      <c r="F136" s="196">
        <v>3</v>
      </c>
      <c r="G136" s="231">
        <v>0</v>
      </c>
      <c r="H136" s="211">
        <v>0</v>
      </c>
      <c r="I136" s="232">
        <v>0</v>
      </c>
      <c r="J136" s="201">
        <v>10</v>
      </c>
      <c r="K136" s="201">
        <v>0</v>
      </c>
      <c r="L136" s="211">
        <v>0</v>
      </c>
      <c r="M136" s="212">
        <v>0</v>
      </c>
    </row>
    <row r="137" spans="1:13" s="125" customFormat="1" ht="20.45">
      <c r="A137" s="130" t="s">
        <v>1588</v>
      </c>
      <c r="B137" s="131">
        <v>2</v>
      </c>
      <c r="C137" s="210">
        <v>0</v>
      </c>
      <c r="D137" s="194">
        <v>0</v>
      </c>
      <c r="E137" s="202">
        <v>0</v>
      </c>
      <c r="F137" s="210">
        <v>0</v>
      </c>
      <c r="G137" s="231">
        <v>0</v>
      </c>
      <c r="H137" s="211">
        <v>0</v>
      </c>
      <c r="I137" s="232">
        <v>0</v>
      </c>
      <c r="J137" s="201">
        <v>2</v>
      </c>
      <c r="K137" s="201">
        <v>0</v>
      </c>
      <c r="L137" s="211">
        <v>0</v>
      </c>
      <c r="M137" s="212">
        <v>0</v>
      </c>
    </row>
    <row r="138" spans="1:13" s="125" customFormat="1" ht="20.45">
      <c r="A138" s="130" t="s">
        <v>1589</v>
      </c>
      <c r="B138" s="131">
        <v>4</v>
      </c>
      <c r="C138" s="210">
        <v>0</v>
      </c>
      <c r="D138" s="194">
        <v>0</v>
      </c>
      <c r="E138" s="202">
        <v>0</v>
      </c>
      <c r="F138" s="210">
        <v>0</v>
      </c>
      <c r="G138" s="231">
        <v>0</v>
      </c>
      <c r="H138" s="211">
        <v>0</v>
      </c>
      <c r="I138" s="232">
        <v>0</v>
      </c>
      <c r="J138" s="201">
        <v>4</v>
      </c>
      <c r="K138" s="201">
        <v>0</v>
      </c>
      <c r="L138" s="211">
        <v>0</v>
      </c>
      <c r="M138" s="212">
        <v>0</v>
      </c>
    </row>
    <row r="139" spans="1:13" s="125" customFormat="1" ht="20.45">
      <c r="A139" s="130" t="s">
        <v>1590</v>
      </c>
      <c r="B139" s="131">
        <v>4</v>
      </c>
      <c r="C139" s="210">
        <v>0</v>
      </c>
      <c r="D139" s="194">
        <v>0</v>
      </c>
      <c r="E139" s="202">
        <v>0</v>
      </c>
      <c r="F139" s="196">
        <v>9</v>
      </c>
      <c r="G139" s="231">
        <v>0</v>
      </c>
      <c r="H139" s="211">
        <v>0</v>
      </c>
      <c r="I139" s="232">
        <v>0</v>
      </c>
      <c r="J139" s="201">
        <v>13</v>
      </c>
      <c r="K139" s="201">
        <v>0</v>
      </c>
      <c r="L139" s="211">
        <v>0</v>
      </c>
      <c r="M139" s="212">
        <v>0</v>
      </c>
    </row>
    <row r="140" spans="1:13" s="125" customFormat="1">
      <c r="A140" s="130" t="s">
        <v>1591</v>
      </c>
      <c r="B140" s="131">
        <v>1</v>
      </c>
      <c r="C140" s="210">
        <v>0</v>
      </c>
      <c r="D140" s="194">
        <v>0</v>
      </c>
      <c r="E140" s="202">
        <v>0</v>
      </c>
      <c r="F140" s="210">
        <v>0</v>
      </c>
      <c r="G140" s="231">
        <v>0</v>
      </c>
      <c r="H140" s="211">
        <v>0</v>
      </c>
      <c r="I140" s="232">
        <v>0</v>
      </c>
      <c r="J140" s="201">
        <v>1</v>
      </c>
      <c r="K140" s="201">
        <v>0</v>
      </c>
      <c r="L140" s="211">
        <v>0</v>
      </c>
      <c r="M140" s="212">
        <v>0</v>
      </c>
    </row>
    <row r="141" spans="1:13" s="125" customFormat="1">
      <c r="A141" s="130" t="s">
        <v>1592</v>
      </c>
      <c r="B141" s="131">
        <v>3</v>
      </c>
      <c r="C141" s="210">
        <v>0</v>
      </c>
      <c r="D141" s="194">
        <v>0</v>
      </c>
      <c r="E141" s="202">
        <v>0</v>
      </c>
      <c r="F141" s="196">
        <v>2</v>
      </c>
      <c r="G141" s="231">
        <v>0</v>
      </c>
      <c r="H141" s="211">
        <v>0</v>
      </c>
      <c r="I141" s="232">
        <v>0</v>
      </c>
      <c r="J141" s="201">
        <v>5</v>
      </c>
      <c r="K141" s="201">
        <v>0</v>
      </c>
      <c r="L141" s="211">
        <v>0</v>
      </c>
      <c r="M141" s="212">
        <v>0</v>
      </c>
    </row>
    <row r="142" spans="1:13" s="125" customFormat="1">
      <c r="A142" s="130" t="s">
        <v>1593</v>
      </c>
      <c r="B142" s="131">
        <v>3</v>
      </c>
      <c r="C142" s="210">
        <v>0</v>
      </c>
      <c r="D142" s="194">
        <v>0</v>
      </c>
      <c r="E142" s="202">
        <v>0</v>
      </c>
      <c r="F142" s="196">
        <v>2</v>
      </c>
      <c r="G142" s="231">
        <v>0</v>
      </c>
      <c r="H142" s="211">
        <v>0</v>
      </c>
      <c r="I142" s="232">
        <v>0</v>
      </c>
      <c r="J142" s="201">
        <v>5</v>
      </c>
      <c r="K142" s="201">
        <v>0</v>
      </c>
      <c r="L142" s="211">
        <v>0</v>
      </c>
      <c r="M142" s="212">
        <v>0</v>
      </c>
    </row>
    <row r="143" spans="1:13" s="125" customFormat="1">
      <c r="A143" s="130" t="s">
        <v>1594</v>
      </c>
      <c r="B143" s="192">
        <v>0</v>
      </c>
      <c r="C143" s="210">
        <v>0</v>
      </c>
      <c r="D143" s="194">
        <v>0</v>
      </c>
      <c r="E143" s="202">
        <v>0</v>
      </c>
      <c r="F143" s="196">
        <v>1</v>
      </c>
      <c r="G143" s="231">
        <v>0</v>
      </c>
      <c r="H143" s="211">
        <v>0</v>
      </c>
      <c r="I143" s="232">
        <v>0</v>
      </c>
      <c r="J143" s="201">
        <v>1</v>
      </c>
      <c r="K143" s="201">
        <v>0</v>
      </c>
      <c r="L143" s="211">
        <v>0</v>
      </c>
      <c r="M143" s="212">
        <v>0</v>
      </c>
    </row>
    <row r="144" spans="1:13" s="125" customFormat="1" ht="20.45">
      <c r="A144" s="130" t="s">
        <v>1610</v>
      </c>
      <c r="B144" s="131">
        <v>2</v>
      </c>
      <c r="C144" s="210">
        <v>0</v>
      </c>
      <c r="D144" s="194">
        <v>0</v>
      </c>
      <c r="E144" s="202">
        <v>0</v>
      </c>
      <c r="F144" s="210">
        <v>0</v>
      </c>
      <c r="G144" s="231">
        <v>0</v>
      </c>
      <c r="H144" s="211">
        <v>0</v>
      </c>
      <c r="I144" s="232">
        <v>0</v>
      </c>
      <c r="J144" s="201">
        <v>2</v>
      </c>
      <c r="K144" s="201">
        <v>0</v>
      </c>
      <c r="L144" s="211">
        <v>0</v>
      </c>
      <c r="M144" s="212">
        <v>0</v>
      </c>
    </row>
    <row r="145" spans="1:13" s="125" customFormat="1" ht="20.45">
      <c r="A145" s="130" t="s">
        <v>1595</v>
      </c>
      <c r="B145" s="131">
        <v>6</v>
      </c>
      <c r="C145" s="210">
        <v>0</v>
      </c>
      <c r="D145" s="194">
        <v>0</v>
      </c>
      <c r="E145" s="202">
        <v>0</v>
      </c>
      <c r="F145" s="196">
        <v>7</v>
      </c>
      <c r="G145" s="231">
        <v>0</v>
      </c>
      <c r="H145" s="211">
        <v>0</v>
      </c>
      <c r="I145" s="232">
        <v>0</v>
      </c>
      <c r="J145" s="201">
        <v>13</v>
      </c>
      <c r="K145" s="201">
        <v>0</v>
      </c>
      <c r="L145" s="211">
        <v>0</v>
      </c>
      <c r="M145" s="212">
        <v>0</v>
      </c>
    </row>
    <row r="146" spans="1:13" s="125" customFormat="1">
      <c r="A146" s="130" t="s">
        <v>1597</v>
      </c>
      <c r="B146" s="131">
        <v>19</v>
      </c>
      <c r="C146" s="210">
        <v>0</v>
      </c>
      <c r="D146" s="194">
        <v>0</v>
      </c>
      <c r="E146" s="202">
        <v>0</v>
      </c>
      <c r="F146" s="196">
        <v>12</v>
      </c>
      <c r="G146" s="231">
        <v>0</v>
      </c>
      <c r="H146" s="211">
        <v>0</v>
      </c>
      <c r="I146" s="232">
        <v>0</v>
      </c>
      <c r="J146" s="201">
        <v>31</v>
      </c>
      <c r="K146" s="201">
        <v>0</v>
      </c>
      <c r="L146" s="211">
        <v>0</v>
      </c>
      <c r="M146" s="212">
        <v>0</v>
      </c>
    </row>
    <row r="147" spans="1:13" s="125" customFormat="1">
      <c r="A147" s="135" t="s">
        <v>1598</v>
      </c>
      <c r="B147" s="233">
        <v>0</v>
      </c>
      <c r="C147" s="234">
        <v>0</v>
      </c>
      <c r="D147" s="235">
        <v>0</v>
      </c>
      <c r="E147" s="236">
        <v>0</v>
      </c>
      <c r="F147" s="237">
        <v>1</v>
      </c>
      <c r="G147" s="238">
        <v>0</v>
      </c>
      <c r="H147" s="239">
        <v>0</v>
      </c>
      <c r="I147" s="240">
        <v>0</v>
      </c>
      <c r="J147" s="241">
        <v>1</v>
      </c>
      <c r="K147" s="241">
        <v>0</v>
      </c>
      <c r="L147" s="239">
        <v>0</v>
      </c>
      <c r="M147" s="242">
        <v>0</v>
      </c>
    </row>
    <row r="148" spans="1:13" s="244" customFormat="1">
      <c r="A148" s="243"/>
    </row>
    <row r="149" spans="1:13" s="244" customFormat="1">
      <c r="A149" s="243"/>
    </row>
    <row r="150" spans="1:13" s="125" customFormat="1"/>
    <row r="151" spans="1:13" s="125" customFormat="1"/>
    <row r="152" spans="1:13" s="125" customFormat="1" ht="10.75">
      <c r="A152" s="245" t="s">
        <v>91</v>
      </c>
      <c r="B152" s="309" t="s">
        <v>1420</v>
      </c>
      <c r="C152" s="309"/>
      <c r="D152" s="309"/>
      <c r="E152" s="310"/>
      <c r="F152" s="311" t="s">
        <v>1421</v>
      </c>
      <c r="G152" s="309"/>
      <c r="H152" s="309"/>
      <c r="I152" s="310"/>
      <c r="J152" s="311" t="s">
        <v>1422</v>
      </c>
      <c r="K152" s="309"/>
      <c r="L152" s="309"/>
      <c r="M152" s="312"/>
    </row>
    <row r="153" spans="1:13" s="125" customFormat="1" ht="61.25">
      <c r="A153" s="177" t="s">
        <v>1457</v>
      </c>
      <c r="B153" s="182" t="s">
        <v>1458</v>
      </c>
      <c r="C153" s="182" t="s">
        <v>1459</v>
      </c>
      <c r="D153" s="219" t="s">
        <v>1460</v>
      </c>
      <c r="E153" s="220" t="s">
        <v>1461</v>
      </c>
      <c r="F153" s="182" t="s">
        <v>1462</v>
      </c>
      <c r="G153" s="182" t="s">
        <v>1463</v>
      </c>
      <c r="H153" s="219" t="s">
        <v>1464</v>
      </c>
      <c r="I153" s="221" t="s">
        <v>1465</v>
      </c>
      <c r="J153" s="182" t="s">
        <v>1466</v>
      </c>
      <c r="K153" s="182" t="s">
        <v>1467</v>
      </c>
      <c r="L153" s="219" t="s">
        <v>1468</v>
      </c>
      <c r="M153" s="219" t="s">
        <v>1469</v>
      </c>
    </row>
    <row r="154" spans="1:13" s="125" customFormat="1">
      <c r="A154" s="130" t="s">
        <v>1470</v>
      </c>
      <c r="B154" s="131">
        <v>1390</v>
      </c>
      <c r="C154" s="196">
        <v>500</v>
      </c>
      <c r="D154" s="132">
        <v>0.113301608882846</v>
      </c>
      <c r="E154" s="216">
        <v>0.35971223021582699</v>
      </c>
      <c r="F154" s="196">
        <v>1665</v>
      </c>
      <c r="G154" s="229">
        <v>761</v>
      </c>
      <c r="H154" s="200">
        <v>0.21613178074410699</v>
      </c>
      <c r="I154" s="230">
        <v>0.45705705705705701</v>
      </c>
      <c r="J154" s="201">
        <v>3055</v>
      </c>
      <c r="K154" s="201">
        <v>1261</v>
      </c>
      <c r="L154" s="200">
        <v>0.158936223846736</v>
      </c>
      <c r="M154" s="203">
        <v>0.412765957446809</v>
      </c>
    </row>
    <row r="155" spans="1:13" s="125" customFormat="1" ht="30.65">
      <c r="A155" s="130" t="s">
        <v>1471</v>
      </c>
      <c r="B155" s="131">
        <v>1138</v>
      </c>
      <c r="C155" s="196">
        <v>485</v>
      </c>
      <c r="D155" s="132">
        <v>0.109902560616361</v>
      </c>
      <c r="E155" s="216">
        <v>0.42618629173989497</v>
      </c>
      <c r="F155" s="196">
        <v>793</v>
      </c>
      <c r="G155" s="229">
        <v>366</v>
      </c>
      <c r="H155" s="200">
        <v>0.103947742118716</v>
      </c>
      <c r="I155" s="230">
        <v>0.46153846153846201</v>
      </c>
      <c r="J155" s="201">
        <v>1931</v>
      </c>
      <c r="K155" s="201">
        <v>851</v>
      </c>
      <c r="L155" s="200">
        <v>0.10725989412654401</v>
      </c>
      <c r="M155" s="203">
        <v>0.44070429829104102</v>
      </c>
    </row>
    <row r="156" spans="1:13" s="125" customFormat="1" ht="20.45">
      <c r="A156" s="130" t="s">
        <v>1472</v>
      </c>
      <c r="B156" s="131">
        <v>1030</v>
      </c>
      <c r="C156" s="196">
        <v>419</v>
      </c>
      <c r="D156" s="132">
        <v>9.4946748243825096E-2</v>
      </c>
      <c r="E156" s="216">
        <v>0.40679611650485398</v>
      </c>
      <c r="F156" s="196">
        <v>820</v>
      </c>
      <c r="G156" s="229">
        <v>225</v>
      </c>
      <c r="H156" s="200">
        <v>6.3902300482817406E-2</v>
      </c>
      <c r="I156" s="230">
        <v>0.27439024390243899</v>
      </c>
      <c r="J156" s="201">
        <v>1850</v>
      </c>
      <c r="K156" s="201">
        <v>644</v>
      </c>
      <c r="L156" s="200">
        <v>8.1169649609276501E-2</v>
      </c>
      <c r="M156" s="203">
        <v>0.34810810810810799</v>
      </c>
    </row>
    <row r="157" spans="1:13" s="125" customFormat="1" ht="20.45">
      <c r="A157" s="130" t="s">
        <v>1473</v>
      </c>
      <c r="B157" s="131">
        <v>759</v>
      </c>
      <c r="C157" s="196">
        <v>284</v>
      </c>
      <c r="D157" s="132">
        <v>6.4355313845456605E-2</v>
      </c>
      <c r="E157" s="216">
        <v>0.374176548089592</v>
      </c>
      <c r="F157" s="196">
        <v>783</v>
      </c>
      <c r="G157" s="229">
        <v>309</v>
      </c>
      <c r="H157" s="200">
        <v>8.7759159329735895E-2</v>
      </c>
      <c r="I157" s="230">
        <v>0.394636015325671</v>
      </c>
      <c r="J157" s="201">
        <v>1542</v>
      </c>
      <c r="K157" s="201">
        <v>593</v>
      </c>
      <c r="L157" s="200">
        <v>7.4741618351399003E-2</v>
      </c>
      <c r="M157" s="203">
        <v>0.38456549935149198</v>
      </c>
    </row>
    <row r="158" spans="1:13" s="125" customFormat="1" ht="20.45">
      <c r="A158" s="130" t="s">
        <v>1474</v>
      </c>
      <c r="B158" s="131">
        <v>1214</v>
      </c>
      <c r="C158" s="196">
        <v>221</v>
      </c>
      <c r="D158" s="132">
        <v>5.0079311126218003E-2</v>
      </c>
      <c r="E158" s="216">
        <v>0.18204283360790799</v>
      </c>
      <c r="F158" s="196">
        <v>983</v>
      </c>
      <c r="G158" s="229">
        <v>167</v>
      </c>
      <c r="H158" s="200">
        <v>4.7429707469468903E-2</v>
      </c>
      <c r="I158" s="230">
        <v>0.169888097660224</v>
      </c>
      <c r="J158" s="201">
        <v>2197</v>
      </c>
      <c r="K158" s="201">
        <v>388</v>
      </c>
      <c r="L158" s="200">
        <v>4.8903453491303303E-2</v>
      </c>
      <c r="M158" s="203">
        <v>0.17660446062812901</v>
      </c>
    </row>
    <row r="159" spans="1:13" s="125" customFormat="1" ht="20.45">
      <c r="A159" s="130" t="s">
        <v>1475</v>
      </c>
      <c r="B159" s="131">
        <v>93</v>
      </c>
      <c r="C159" s="196">
        <v>31</v>
      </c>
      <c r="D159" s="132">
        <v>7.0246997507364597E-3</v>
      </c>
      <c r="E159" s="216">
        <v>0.33333333333333298</v>
      </c>
      <c r="F159" s="196">
        <v>415</v>
      </c>
      <c r="G159" s="229">
        <v>202</v>
      </c>
      <c r="H159" s="200">
        <v>5.7370065322351602E-2</v>
      </c>
      <c r="I159" s="230">
        <v>0.48674698795180699</v>
      </c>
      <c r="J159" s="201">
        <v>508</v>
      </c>
      <c r="K159" s="201">
        <v>233</v>
      </c>
      <c r="L159" s="200">
        <v>2.9367280060499101E-2</v>
      </c>
      <c r="M159" s="203">
        <v>0.458661417322835</v>
      </c>
    </row>
    <row r="160" spans="1:13" s="125" customFormat="1" ht="30.65">
      <c r="A160" s="130" t="s">
        <v>1476</v>
      </c>
      <c r="B160" s="131">
        <v>786</v>
      </c>
      <c r="C160" s="196">
        <v>162</v>
      </c>
      <c r="D160" s="132">
        <v>3.6709721278042097E-2</v>
      </c>
      <c r="E160" s="216">
        <v>0.206106870229008</v>
      </c>
      <c r="F160" s="196">
        <v>279</v>
      </c>
      <c r="G160" s="229">
        <v>66</v>
      </c>
      <c r="H160" s="200">
        <v>1.8744674808293098E-2</v>
      </c>
      <c r="I160" s="230">
        <v>0.236559139784946</v>
      </c>
      <c r="J160" s="201">
        <v>1065</v>
      </c>
      <c r="K160" s="201">
        <v>228</v>
      </c>
      <c r="L160" s="200">
        <v>2.8737080917570001E-2</v>
      </c>
      <c r="M160" s="203">
        <v>0.21408450704225401</v>
      </c>
    </row>
    <row r="161" spans="1:13" s="125" customFormat="1" ht="20.45">
      <c r="A161" s="130" t="s">
        <v>1477</v>
      </c>
      <c r="B161" s="131">
        <v>533</v>
      </c>
      <c r="C161" s="196">
        <v>164</v>
      </c>
      <c r="D161" s="132">
        <v>3.7162927713573497E-2</v>
      </c>
      <c r="E161" s="216">
        <v>0.30769230769230799</v>
      </c>
      <c r="F161" s="196">
        <v>252</v>
      </c>
      <c r="G161" s="229">
        <v>60</v>
      </c>
      <c r="H161" s="200">
        <v>1.7040613462084599E-2</v>
      </c>
      <c r="I161" s="230">
        <v>0.238095238095238</v>
      </c>
      <c r="J161" s="201">
        <v>785</v>
      </c>
      <c r="K161" s="201">
        <v>224</v>
      </c>
      <c r="L161" s="200">
        <v>2.8232921603226602E-2</v>
      </c>
      <c r="M161" s="203">
        <v>0.28535031847133802</v>
      </c>
    </row>
    <row r="162" spans="1:13" s="125" customFormat="1" ht="20.45">
      <c r="A162" s="130" t="s">
        <v>1478</v>
      </c>
      <c r="B162" s="131">
        <v>306</v>
      </c>
      <c r="C162" s="196">
        <v>121</v>
      </c>
      <c r="D162" s="132">
        <v>2.7418989349648801E-2</v>
      </c>
      <c r="E162" s="216">
        <v>0.39542483660130701</v>
      </c>
      <c r="F162" s="196">
        <v>201</v>
      </c>
      <c r="G162" s="229">
        <v>75</v>
      </c>
      <c r="H162" s="200">
        <v>2.1300766827605799E-2</v>
      </c>
      <c r="I162" s="230">
        <v>0.37313432835820898</v>
      </c>
      <c r="J162" s="201">
        <v>507</v>
      </c>
      <c r="K162" s="201">
        <v>196</v>
      </c>
      <c r="L162" s="200">
        <v>2.4703806402823301E-2</v>
      </c>
      <c r="M162" s="203">
        <v>0.38658777120315602</v>
      </c>
    </row>
    <row r="163" spans="1:13" s="125" customFormat="1" ht="20.45">
      <c r="A163" s="130" t="s">
        <v>1479</v>
      </c>
      <c r="B163" s="131">
        <v>702</v>
      </c>
      <c r="C163" s="196">
        <v>150</v>
      </c>
      <c r="D163" s="132">
        <v>3.3990482664853799E-2</v>
      </c>
      <c r="E163" s="216">
        <v>0.213675213675214</v>
      </c>
      <c r="F163" s="196">
        <v>230</v>
      </c>
      <c r="G163" s="229">
        <v>37</v>
      </c>
      <c r="H163" s="200">
        <v>1.0508378301618901E-2</v>
      </c>
      <c r="I163" s="230">
        <v>0.16086956521739099</v>
      </c>
      <c r="J163" s="201">
        <v>932</v>
      </c>
      <c r="K163" s="201">
        <v>187</v>
      </c>
      <c r="L163" s="200">
        <v>2.3569447945550801E-2</v>
      </c>
      <c r="M163" s="203">
        <v>0.200643776824034</v>
      </c>
    </row>
    <row r="164" spans="1:13" s="125" customFormat="1" ht="20.45">
      <c r="A164" s="130" t="s">
        <v>1480</v>
      </c>
      <c r="B164" s="131">
        <v>475</v>
      </c>
      <c r="C164" s="196">
        <v>143</v>
      </c>
      <c r="D164" s="132">
        <v>3.2404260140494003E-2</v>
      </c>
      <c r="E164" s="216">
        <v>0.30105263157894702</v>
      </c>
      <c r="F164" s="196">
        <v>216</v>
      </c>
      <c r="G164" s="229">
        <v>37</v>
      </c>
      <c r="H164" s="200">
        <v>1.0508378301618901E-2</v>
      </c>
      <c r="I164" s="230">
        <v>0.171296296296296</v>
      </c>
      <c r="J164" s="201">
        <v>691</v>
      </c>
      <c r="K164" s="201">
        <v>180</v>
      </c>
      <c r="L164" s="200">
        <v>2.2687169145449999E-2</v>
      </c>
      <c r="M164" s="203">
        <v>0.26049204052098401</v>
      </c>
    </row>
    <row r="165" spans="1:13" s="125" customFormat="1" ht="20.45">
      <c r="A165" s="130" t="s">
        <v>1481</v>
      </c>
      <c r="B165" s="131">
        <v>347</v>
      </c>
      <c r="C165" s="196">
        <v>103</v>
      </c>
      <c r="D165" s="132">
        <v>2.3340131429866299E-2</v>
      </c>
      <c r="E165" s="216">
        <v>0.29682997118155602</v>
      </c>
      <c r="F165" s="196">
        <v>261</v>
      </c>
      <c r="G165" s="229">
        <v>72</v>
      </c>
      <c r="H165" s="200">
        <v>2.0448736154501601E-2</v>
      </c>
      <c r="I165" s="230">
        <v>0.27586206896551702</v>
      </c>
      <c r="J165" s="201">
        <v>608</v>
      </c>
      <c r="K165" s="201">
        <v>175</v>
      </c>
      <c r="L165" s="200">
        <v>2.2056970002520802E-2</v>
      </c>
      <c r="M165" s="203">
        <v>0.28782894736842102</v>
      </c>
    </row>
    <row r="166" spans="1:13" s="125" customFormat="1" ht="20.45">
      <c r="A166" s="130" t="s">
        <v>1482</v>
      </c>
      <c r="B166" s="131">
        <v>452</v>
      </c>
      <c r="C166" s="196">
        <v>111</v>
      </c>
      <c r="D166" s="132">
        <v>2.5152957171991799E-2</v>
      </c>
      <c r="E166" s="216">
        <v>0.24557522123893799</v>
      </c>
      <c r="F166" s="196">
        <v>95</v>
      </c>
      <c r="G166" s="229">
        <v>20</v>
      </c>
      <c r="H166" s="200">
        <v>5.6802044873615499E-3</v>
      </c>
      <c r="I166" s="230">
        <v>0.21052631578947401</v>
      </c>
      <c r="J166" s="201">
        <v>547</v>
      </c>
      <c r="K166" s="201">
        <v>131</v>
      </c>
      <c r="L166" s="200">
        <v>1.6511217544744099E-2</v>
      </c>
      <c r="M166" s="203">
        <v>0.23948811700182801</v>
      </c>
    </row>
    <row r="167" spans="1:13" s="125" customFormat="1">
      <c r="A167" s="130" t="s">
        <v>1483</v>
      </c>
      <c r="B167" s="131">
        <v>75</v>
      </c>
      <c r="C167" s="196">
        <v>12</v>
      </c>
      <c r="D167" s="132">
        <v>2.7192386131883101E-3</v>
      </c>
      <c r="E167" s="216">
        <v>0.16</v>
      </c>
      <c r="F167" s="196">
        <v>376</v>
      </c>
      <c r="G167" s="229">
        <v>89</v>
      </c>
      <c r="H167" s="200">
        <v>2.52769099687589E-2</v>
      </c>
      <c r="I167" s="230">
        <v>0.23670212765957399</v>
      </c>
      <c r="J167" s="201">
        <v>451</v>
      </c>
      <c r="K167" s="201">
        <v>101</v>
      </c>
      <c r="L167" s="200">
        <v>1.27300226871691E-2</v>
      </c>
      <c r="M167" s="203">
        <v>0.223946784922395</v>
      </c>
    </row>
    <row r="168" spans="1:13" s="125" customFormat="1" ht="30.65">
      <c r="A168" s="130" t="s">
        <v>1484</v>
      </c>
      <c r="B168" s="131">
        <v>273</v>
      </c>
      <c r="C168" s="196">
        <v>63</v>
      </c>
      <c r="D168" s="132">
        <v>1.42760027192386E-2</v>
      </c>
      <c r="E168" s="216">
        <v>0.230769230769231</v>
      </c>
      <c r="F168" s="196">
        <v>153</v>
      </c>
      <c r="G168" s="229">
        <v>31</v>
      </c>
      <c r="H168" s="200">
        <v>8.8043169554103996E-3</v>
      </c>
      <c r="I168" s="230">
        <v>0.20261437908496699</v>
      </c>
      <c r="J168" s="201">
        <v>426</v>
      </c>
      <c r="K168" s="201">
        <v>94</v>
      </c>
      <c r="L168" s="200">
        <v>1.18477438870683E-2</v>
      </c>
      <c r="M168" s="203">
        <v>0.22065727699530499</v>
      </c>
    </row>
    <row r="169" spans="1:13" s="125" customFormat="1" ht="20.45">
      <c r="A169" s="130" t="s">
        <v>1485</v>
      </c>
      <c r="B169" s="131">
        <v>425</v>
      </c>
      <c r="C169" s="196">
        <v>45</v>
      </c>
      <c r="D169" s="132">
        <v>1.0197144799456199E-2</v>
      </c>
      <c r="E169" s="216">
        <v>0.105882352941176</v>
      </c>
      <c r="F169" s="196">
        <v>397</v>
      </c>
      <c r="G169" s="229">
        <v>38</v>
      </c>
      <c r="H169" s="200">
        <v>1.07923885259869E-2</v>
      </c>
      <c r="I169" s="230">
        <v>9.5717884130982395E-2</v>
      </c>
      <c r="J169" s="201">
        <v>822</v>
      </c>
      <c r="K169" s="201">
        <v>83</v>
      </c>
      <c r="L169" s="200">
        <v>1.04613057726242E-2</v>
      </c>
      <c r="M169" s="203">
        <v>0.100973236009732</v>
      </c>
    </row>
    <row r="170" spans="1:13" s="125" customFormat="1">
      <c r="A170" s="130" t="s">
        <v>1486</v>
      </c>
      <c r="B170" s="131">
        <v>292</v>
      </c>
      <c r="C170" s="196">
        <v>50</v>
      </c>
      <c r="D170" s="132">
        <v>1.1330160888284599E-2</v>
      </c>
      <c r="E170" s="216">
        <v>0.17123287671232901</v>
      </c>
      <c r="F170" s="196">
        <v>180</v>
      </c>
      <c r="G170" s="229">
        <v>20</v>
      </c>
      <c r="H170" s="200">
        <v>5.6802044873615499E-3</v>
      </c>
      <c r="I170" s="230">
        <v>0.11111111111111099</v>
      </c>
      <c r="J170" s="201">
        <v>472</v>
      </c>
      <c r="K170" s="201">
        <v>70</v>
      </c>
      <c r="L170" s="200">
        <v>8.82278800100832E-3</v>
      </c>
      <c r="M170" s="203">
        <v>0.14830508474576301</v>
      </c>
    </row>
    <row r="171" spans="1:13" s="125" customFormat="1" ht="30.65">
      <c r="A171" s="130" t="s">
        <v>1487</v>
      </c>
      <c r="B171" s="131">
        <v>186</v>
      </c>
      <c r="C171" s="196">
        <v>31</v>
      </c>
      <c r="D171" s="132">
        <v>7.0246997507364597E-3</v>
      </c>
      <c r="E171" s="216">
        <v>0.16666666666666699</v>
      </c>
      <c r="F171" s="196">
        <v>175</v>
      </c>
      <c r="G171" s="229">
        <v>36</v>
      </c>
      <c r="H171" s="200">
        <v>1.0224368077250801E-2</v>
      </c>
      <c r="I171" s="230">
        <v>0.20571428571428599</v>
      </c>
      <c r="J171" s="201">
        <v>361</v>
      </c>
      <c r="K171" s="201">
        <v>67</v>
      </c>
      <c r="L171" s="200">
        <v>8.4446685152508201E-3</v>
      </c>
      <c r="M171" s="203">
        <v>0.18559556786703599</v>
      </c>
    </row>
    <row r="172" spans="1:13" s="125" customFormat="1" ht="20.45">
      <c r="A172" s="130" t="s">
        <v>1488</v>
      </c>
      <c r="B172" s="131">
        <v>172</v>
      </c>
      <c r="C172" s="196">
        <v>27</v>
      </c>
      <c r="D172" s="132">
        <v>6.1182868796736904E-3</v>
      </c>
      <c r="E172" s="216">
        <v>0.15697674418604701</v>
      </c>
      <c r="F172" s="196">
        <v>158</v>
      </c>
      <c r="G172" s="229">
        <v>39</v>
      </c>
      <c r="H172" s="200">
        <v>1.1076398750355E-2</v>
      </c>
      <c r="I172" s="230">
        <v>0.246835443037975</v>
      </c>
      <c r="J172" s="201">
        <v>330</v>
      </c>
      <c r="K172" s="201">
        <v>66</v>
      </c>
      <c r="L172" s="200">
        <v>8.3186286866649903E-3</v>
      </c>
      <c r="M172" s="203">
        <v>0.2</v>
      </c>
    </row>
    <row r="173" spans="1:13" s="125" customFormat="1" ht="20.45">
      <c r="A173" s="130" t="s">
        <v>1489</v>
      </c>
      <c r="B173" s="131">
        <v>232</v>
      </c>
      <c r="C173" s="196">
        <v>55</v>
      </c>
      <c r="D173" s="132">
        <v>1.24631769771131E-2</v>
      </c>
      <c r="E173" s="216">
        <v>0.23706896551724099</v>
      </c>
      <c r="F173" s="196">
        <v>45</v>
      </c>
      <c r="G173" s="229">
        <v>7</v>
      </c>
      <c r="H173" s="200">
        <v>1.9880715705765401E-3</v>
      </c>
      <c r="I173" s="230">
        <v>0.155555555555556</v>
      </c>
      <c r="J173" s="201">
        <v>277</v>
      </c>
      <c r="K173" s="201">
        <v>62</v>
      </c>
      <c r="L173" s="200">
        <v>7.8144693723216502E-3</v>
      </c>
      <c r="M173" s="203">
        <v>0.223826714801444</v>
      </c>
    </row>
    <row r="174" spans="1:13" s="125" customFormat="1" ht="20.45">
      <c r="A174" s="130" t="s">
        <v>1490</v>
      </c>
      <c r="B174" s="131">
        <v>216</v>
      </c>
      <c r="C174" s="196">
        <v>48</v>
      </c>
      <c r="D174" s="132">
        <v>1.0876954452753201E-2</v>
      </c>
      <c r="E174" s="216">
        <v>0.22222222222222199</v>
      </c>
      <c r="F174" s="196">
        <v>38</v>
      </c>
      <c r="G174" s="229">
        <v>9</v>
      </c>
      <c r="H174" s="200">
        <v>2.5560920193127001E-3</v>
      </c>
      <c r="I174" s="230">
        <v>0.23684210526315799</v>
      </c>
      <c r="J174" s="201">
        <v>254</v>
      </c>
      <c r="K174" s="201">
        <v>57</v>
      </c>
      <c r="L174" s="200">
        <v>7.1842702293924898E-3</v>
      </c>
      <c r="M174" s="203">
        <v>0.22440944881889799</v>
      </c>
    </row>
    <row r="175" spans="1:13" s="125" customFormat="1">
      <c r="A175" s="130" t="s">
        <v>1491</v>
      </c>
      <c r="B175" s="131">
        <v>96</v>
      </c>
      <c r="C175" s="196">
        <v>43</v>
      </c>
      <c r="D175" s="132">
        <v>9.7439383639247694E-3</v>
      </c>
      <c r="E175" s="216">
        <v>0.44791666666666702</v>
      </c>
      <c r="F175" s="196">
        <v>17</v>
      </c>
      <c r="G175" s="229">
        <v>6</v>
      </c>
      <c r="H175" s="200">
        <v>1.7040613462084601E-3</v>
      </c>
      <c r="I175" s="230">
        <v>0.35294117647058798</v>
      </c>
      <c r="J175" s="201">
        <v>113</v>
      </c>
      <c r="K175" s="201">
        <v>49</v>
      </c>
      <c r="L175" s="200">
        <v>6.17595160070582E-3</v>
      </c>
      <c r="M175" s="203">
        <v>0.43362831858407103</v>
      </c>
    </row>
    <row r="176" spans="1:13" s="125" customFormat="1" ht="20.45">
      <c r="A176" s="130" t="s">
        <v>1492</v>
      </c>
      <c r="B176" s="131">
        <v>156</v>
      </c>
      <c r="C176" s="196">
        <v>36</v>
      </c>
      <c r="D176" s="132">
        <v>8.1577158395649205E-3</v>
      </c>
      <c r="E176" s="216">
        <v>0.230769230769231</v>
      </c>
      <c r="F176" s="196">
        <v>60</v>
      </c>
      <c r="G176" s="229">
        <v>13</v>
      </c>
      <c r="H176" s="200">
        <v>3.6921329167849998E-3</v>
      </c>
      <c r="I176" s="230">
        <v>0.21666666666666701</v>
      </c>
      <c r="J176" s="201">
        <v>216</v>
      </c>
      <c r="K176" s="201">
        <v>49</v>
      </c>
      <c r="L176" s="200">
        <v>6.17595160070582E-3</v>
      </c>
      <c r="M176" s="203">
        <v>0.226851851851852</v>
      </c>
    </row>
    <row r="177" spans="1:13" s="125" customFormat="1" ht="20.45">
      <c r="A177" s="130" t="s">
        <v>1493</v>
      </c>
      <c r="B177" s="131">
        <v>126</v>
      </c>
      <c r="C177" s="196">
        <v>40</v>
      </c>
      <c r="D177" s="132">
        <v>9.0641287106276898E-3</v>
      </c>
      <c r="E177" s="216">
        <v>0.317460317460317</v>
      </c>
      <c r="F177" s="196">
        <v>15</v>
      </c>
      <c r="G177" s="229">
        <v>3</v>
      </c>
      <c r="H177" s="200">
        <v>8.5203067310423201E-4</v>
      </c>
      <c r="I177" s="230">
        <v>0.2</v>
      </c>
      <c r="J177" s="201">
        <v>141</v>
      </c>
      <c r="K177" s="201">
        <v>43</v>
      </c>
      <c r="L177" s="200">
        <v>5.4197126291908298E-3</v>
      </c>
      <c r="M177" s="203">
        <v>0.30496453900709197</v>
      </c>
    </row>
    <row r="178" spans="1:13" s="125" customFormat="1" ht="20.45">
      <c r="A178" s="130" t="s">
        <v>1494</v>
      </c>
      <c r="B178" s="131">
        <v>94</v>
      </c>
      <c r="C178" s="196">
        <v>26</v>
      </c>
      <c r="D178" s="132">
        <v>5.8916836619079998E-3</v>
      </c>
      <c r="E178" s="216">
        <v>0.27659574468085102</v>
      </c>
      <c r="F178" s="196">
        <v>45</v>
      </c>
      <c r="G178" s="229">
        <v>11</v>
      </c>
      <c r="H178" s="200">
        <v>3.1241124680488502E-3</v>
      </c>
      <c r="I178" s="230">
        <v>0.24444444444444399</v>
      </c>
      <c r="J178" s="201">
        <v>139</v>
      </c>
      <c r="K178" s="201">
        <v>37</v>
      </c>
      <c r="L178" s="200">
        <v>4.66347365767583E-3</v>
      </c>
      <c r="M178" s="203">
        <v>0.26618705035971202</v>
      </c>
    </row>
    <row r="179" spans="1:13" s="125" customFormat="1" ht="20.45">
      <c r="A179" s="130" t="s">
        <v>1495</v>
      </c>
      <c r="B179" s="131">
        <v>53</v>
      </c>
      <c r="C179" s="196">
        <v>24</v>
      </c>
      <c r="D179" s="132">
        <v>5.4384772263766099E-3</v>
      </c>
      <c r="E179" s="216">
        <v>0.45283018867924502</v>
      </c>
      <c r="F179" s="196">
        <v>14</v>
      </c>
      <c r="G179" s="229">
        <v>11</v>
      </c>
      <c r="H179" s="200">
        <v>3.1241124680488502E-3</v>
      </c>
      <c r="I179" s="230">
        <v>0.78571428571428603</v>
      </c>
      <c r="J179" s="201">
        <v>67</v>
      </c>
      <c r="K179" s="201">
        <v>35</v>
      </c>
      <c r="L179" s="200">
        <v>4.41139400050416E-3</v>
      </c>
      <c r="M179" s="203">
        <v>0.52238805970149305</v>
      </c>
    </row>
    <row r="180" spans="1:13" s="125" customFormat="1" ht="20.45">
      <c r="A180" s="130" t="s">
        <v>1496</v>
      </c>
      <c r="B180" s="131">
        <v>68</v>
      </c>
      <c r="C180" s="196">
        <v>27</v>
      </c>
      <c r="D180" s="132">
        <v>6.1182868796736904E-3</v>
      </c>
      <c r="E180" s="216">
        <v>0.39705882352941202</v>
      </c>
      <c r="F180" s="196">
        <v>21</v>
      </c>
      <c r="G180" s="229">
        <v>6</v>
      </c>
      <c r="H180" s="200">
        <v>1.7040613462084601E-3</v>
      </c>
      <c r="I180" s="230">
        <v>0.28571428571428598</v>
      </c>
      <c r="J180" s="201">
        <v>89</v>
      </c>
      <c r="K180" s="201">
        <v>33</v>
      </c>
      <c r="L180" s="200">
        <v>4.1593143433324899E-3</v>
      </c>
      <c r="M180" s="203">
        <v>0.37078651685393299</v>
      </c>
    </row>
    <row r="181" spans="1:13" s="125" customFormat="1" ht="30.65">
      <c r="A181" s="130" t="s">
        <v>1497</v>
      </c>
      <c r="B181" s="131">
        <v>72</v>
      </c>
      <c r="C181" s="196">
        <v>22</v>
      </c>
      <c r="D181" s="132">
        <v>4.9852707908452304E-3</v>
      </c>
      <c r="E181" s="216">
        <v>0.30555555555555602</v>
      </c>
      <c r="F181" s="196">
        <v>20</v>
      </c>
      <c r="G181" s="229">
        <v>4</v>
      </c>
      <c r="H181" s="200">
        <v>1.1360408974723101E-3</v>
      </c>
      <c r="I181" s="230">
        <v>0.2</v>
      </c>
      <c r="J181" s="201">
        <v>92</v>
      </c>
      <c r="K181" s="201">
        <v>26</v>
      </c>
      <c r="L181" s="200">
        <v>3.2770355432316599E-3</v>
      </c>
      <c r="M181" s="203">
        <v>0.282608695652174</v>
      </c>
    </row>
    <row r="182" spans="1:13" s="125" customFormat="1" ht="20.45">
      <c r="A182" s="130" t="s">
        <v>1498</v>
      </c>
      <c r="B182" s="131">
        <v>75</v>
      </c>
      <c r="C182" s="196">
        <v>23</v>
      </c>
      <c r="D182" s="132">
        <v>5.2118740086109202E-3</v>
      </c>
      <c r="E182" s="216">
        <v>0.30666666666666698</v>
      </c>
      <c r="F182" s="196">
        <v>25</v>
      </c>
      <c r="G182" s="229">
        <v>3</v>
      </c>
      <c r="H182" s="200">
        <v>8.5203067310423201E-4</v>
      </c>
      <c r="I182" s="230">
        <v>0.12</v>
      </c>
      <c r="J182" s="201">
        <v>100</v>
      </c>
      <c r="K182" s="201">
        <v>26</v>
      </c>
      <c r="L182" s="200">
        <v>3.2770355432316599E-3</v>
      </c>
      <c r="M182" s="203">
        <v>0.26</v>
      </c>
    </row>
    <row r="183" spans="1:13" s="125" customFormat="1" ht="30.65">
      <c r="A183" s="130" t="s">
        <v>1499</v>
      </c>
      <c r="B183" s="131">
        <v>12</v>
      </c>
      <c r="C183" s="196">
        <v>3</v>
      </c>
      <c r="D183" s="132">
        <v>6.7980965329707699E-4</v>
      </c>
      <c r="E183" s="216">
        <v>0.25</v>
      </c>
      <c r="F183" s="196">
        <v>44</v>
      </c>
      <c r="G183" s="229">
        <v>22</v>
      </c>
      <c r="H183" s="200">
        <v>6.2482249360977004E-3</v>
      </c>
      <c r="I183" s="230">
        <v>0.5</v>
      </c>
      <c r="J183" s="201">
        <v>56</v>
      </c>
      <c r="K183" s="201">
        <v>25</v>
      </c>
      <c r="L183" s="200">
        <v>3.1509957146458301E-3</v>
      </c>
      <c r="M183" s="203">
        <v>0.44642857142857101</v>
      </c>
    </row>
    <row r="184" spans="1:13" s="125" customFormat="1">
      <c r="A184" s="130" t="s">
        <v>1500</v>
      </c>
      <c r="B184" s="131">
        <v>68</v>
      </c>
      <c r="C184" s="196">
        <v>20</v>
      </c>
      <c r="D184" s="132">
        <v>4.5320643553138501E-3</v>
      </c>
      <c r="E184" s="216">
        <v>0.29411764705882398</v>
      </c>
      <c r="F184" s="196">
        <v>26</v>
      </c>
      <c r="G184" s="229">
        <v>4</v>
      </c>
      <c r="H184" s="200">
        <v>1.1360408974723101E-3</v>
      </c>
      <c r="I184" s="230">
        <v>0.15384615384615399</v>
      </c>
      <c r="J184" s="201">
        <v>94</v>
      </c>
      <c r="K184" s="201">
        <v>24</v>
      </c>
      <c r="L184" s="200">
        <v>3.0249558860599999E-3</v>
      </c>
      <c r="M184" s="203">
        <v>0.25531914893617003</v>
      </c>
    </row>
    <row r="185" spans="1:13" s="125" customFormat="1" ht="20.45">
      <c r="A185" s="130" t="s">
        <v>1501</v>
      </c>
      <c r="B185" s="131">
        <v>60</v>
      </c>
      <c r="C185" s="196">
        <v>19</v>
      </c>
      <c r="D185" s="132">
        <v>4.30546113754815E-3</v>
      </c>
      <c r="E185" s="216">
        <v>0.31666666666666698</v>
      </c>
      <c r="F185" s="196">
        <v>22</v>
      </c>
      <c r="G185" s="229">
        <v>3</v>
      </c>
      <c r="H185" s="200">
        <v>8.5203067310423201E-4</v>
      </c>
      <c r="I185" s="230">
        <v>0.13636363636363599</v>
      </c>
      <c r="J185" s="201">
        <v>82</v>
      </c>
      <c r="K185" s="201">
        <v>22</v>
      </c>
      <c r="L185" s="200">
        <v>2.7728762288883298E-3</v>
      </c>
      <c r="M185" s="203">
        <v>0.26829268292682901</v>
      </c>
    </row>
    <row r="186" spans="1:13" s="125" customFormat="1" ht="20.45">
      <c r="A186" s="130" t="s">
        <v>1502</v>
      </c>
      <c r="B186" s="131">
        <v>144</v>
      </c>
      <c r="C186" s="196">
        <v>14</v>
      </c>
      <c r="D186" s="132">
        <v>3.17244504871969E-3</v>
      </c>
      <c r="E186" s="216">
        <v>9.7222222222222196E-2</v>
      </c>
      <c r="F186" s="196">
        <v>48</v>
      </c>
      <c r="G186" s="229">
        <v>7</v>
      </c>
      <c r="H186" s="200">
        <v>1.9880715705765401E-3</v>
      </c>
      <c r="I186" s="230">
        <v>0.14583333333333301</v>
      </c>
      <c r="J186" s="201">
        <v>192</v>
      </c>
      <c r="K186" s="201">
        <v>21</v>
      </c>
      <c r="L186" s="200">
        <v>2.6468364003025E-3</v>
      </c>
      <c r="M186" s="203">
        <v>0.109375</v>
      </c>
    </row>
    <row r="187" spans="1:13" s="125" customFormat="1" ht="20.45">
      <c r="A187" s="130" t="s">
        <v>1503</v>
      </c>
      <c r="B187" s="131">
        <v>21</v>
      </c>
      <c r="C187" s="196">
        <v>3</v>
      </c>
      <c r="D187" s="132">
        <v>6.7980965329707699E-4</v>
      </c>
      <c r="E187" s="216">
        <v>0.14285714285714299</v>
      </c>
      <c r="F187" s="196">
        <v>69</v>
      </c>
      <c r="G187" s="229">
        <v>15</v>
      </c>
      <c r="H187" s="200">
        <v>4.2601533655211602E-3</v>
      </c>
      <c r="I187" s="230">
        <v>0.217391304347826</v>
      </c>
      <c r="J187" s="201">
        <v>90</v>
      </c>
      <c r="K187" s="201">
        <v>18</v>
      </c>
      <c r="L187" s="200">
        <v>2.2687169145450001E-3</v>
      </c>
      <c r="M187" s="203">
        <v>0.2</v>
      </c>
    </row>
    <row r="188" spans="1:13" s="125" customFormat="1">
      <c r="A188" s="130" t="s">
        <v>1504</v>
      </c>
      <c r="B188" s="131">
        <v>23</v>
      </c>
      <c r="C188" s="196">
        <v>11</v>
      </c>
      <c r="D188" s="132">
        <v>2.49263539542262E-3</v>
      </c>
      <c r="E188" s="216">
        <v>0.47826086956521702</v>
      </c>
      <c r="F188" s="196">
        <v>11</v>
      </c>
      <c r="G188" s="229">
        <v>4</v>
      </c>
      <c r="H188" s="200">
        <v>1.1360408974723101E-3</v>
      </c>
      <c r="I188" s="230">
        <v>0.36363636363636398</v>
      </c>
      <c r="J188" s="201">
        <v>34</v>
      </c>
      <c r="K188" s="201">
        <v>15</v>
      </c>
      <c r="L188" s="200">
        <v>1.8905974287875E-3</v>
      </c>
      <c r="M188" s="203">
        <v>0.441176470588235</v>
      </c>
    </row>
    <row r="189" spans="1:13" s="125" customFormat="1" ht="20.45">
      <c r="A189" s="130" t="s">
        <v>1505</v>
      </c>
      <c r="B189" s="131">
        <v>47</v>
      </c>
      <c r="C189" s="196">
        <v>11</v>
      </c>
      <c r="D189" s="132">
        <v>2.49263539542262E-3</v>
      </c>
      <c r="E189" s="216">
        <v>0.23404255319148901</v>
      </c>
      <c r="F189" s="196">
        <v>14</v>
      </c>
      <c r="G189" s="229">
        <v>3</v>
      </c>
      <c r="H189" s="200">
        <v>8.5203067310423201E-4</v>
      </c>
      <c r="I189" s="230">
        <v>0.214285714285714</v>
      </c>
      <c r="J189" s="201">
        <v>61</v>
      </c>
      <c r="K189" s="201">
        <v>14</v>
      </c>
      <c r="L189" s="200">
        <v>1.76455760020166E-3</v>
      </c>
      <c r="M189" s="203">
        <v>0.22950819672131101</v>
      </c>
    </row>
    <row r="190" spans="1:13" s="125" customFormat="1" ht="20.45">
      <c r="A190" s="130" t="s">
        <v>1506</v>
      </c>
      <c r="B190" s="131">
        <v>124</v>
      </c>
      <c r="C190" s="196">
        <v>7</v>
      </c>
      <c r="D190" s="132">
        <v>1.58622252435985E-3</v>
      </c>
      <c r="E190" s="216">
        <v>5.6451612903225798E-2</v>
      </c>
      <c r="F190" s="196">
        <v>246</v>
      </c>
      <c r="G190" s="229">
        <v>7</v>
      </c>
      <c r="H190" s="200">
        <v>1.9880715705765401E-3</v>
      </c>
      <c r="I190" s="230">
        <v>2.8455284552845499E-2</v>
      </c>
      <c r="J190" s="201">
        <v>370</v>
      </c>
      <c r="K190" s="201">
        <v>14</v>
      </c>
      <c r="L190" s="200">
        <v>1.76455760020166E-3</v>
      </c>
      <c r="M190" s="203">
        <v>3.7837837837837798E-2</v>
      </c>
    </row>
    <row r="191" spans="1:13" s="125" customFormat="1" ht="20.45">
      <c r="A191" s="130" t="s">
        <v>1507</v>
      </c>
      <c r="B191" s="131">
        <v>22</v>
      </c>
      <c r="C191" s="196">
        <v>9</v>
      </c>
      <c r="D191" s="132">
        <v>2.0394289598912301E-3</v>
      </c>
      <c r="E191" s="216">
        <v>0.40909090909090901</v>
      </c>
      <c r="F191" s="196">
        <v>12</v>
      </c>
      <c r="G191" s="229">
        <v>4</v>
      </c>
      <c r="H191" s="200">
        <v>1.1360408974723101E-3</v>
      </c>
      <c r="I191" s="230">
        <v>0.33333333333333298</v>
      </c>
      <c r="J191" s="201">
        <v>34</v>
      </c>
      <c r="K191" s="201">
        <v>13</v>
      </c>
      <c r="L191" s="200">
        <v>1.63851777161583E-3</v>
      </c>
      <c r="M191" s="203">
        <v>0.38235294117647101</v>
      </c>
    </row>
    <row r="192" spans="1:13" s="125" customFormat="1" ht="20.45">
      <c r="A192" s="130" t="s">
        <v>1508</v>
      </c>
      <c r="B192" s="131">
        <v>41</v>
      </c>
      <c r="C192" s="196">
        <v>13</v>
      </c>
      <c r="D192" s="132">
        <v>2.9458418309539999E-3</v>
      </c>
      <c r="E192" s="216">
        <v>0.31707317073170699</v>
      </c>
      <c r="F192" s="196">
        <v>5</v>
      </c>
      <c r="G192" s="231">
        <v>0</v>
      </c>
      <c r="H192" s="211">
        <v>0</v>
      </c>
      <c r="I192" s="232">
        <v>0</v>
      </c>
      <c r="J192" s="201">
        <v>46</v>
      </c>
      <c r="K192" s="201">
        <v>13</v>
      </c>
      <c r="L192" s="200">
        <v>1.63851777161583E-3</v>
      </c>
      <c r="M192" s="203">
        <v>0.282608695652174</v>
      </c>
    </row>
    <row r="193" spans="1:13" s="125" customFormat="1">
      <c r="A193" s="130" t="s">
        <v>1509</v>
      </c>
      <c r="B193" s="131">
        <v>98</v>
      </c>
      <c r="C193" s="196">
        <v>9</v>
      </c>
      <c r="D193" s="132">
        <v>2.0394289598912301E-3</v>
      </c>
      <c r="E193" s="216">
        <v>9.1836734693877597E-2</v>
      </c>
      <c r="F193" s="196">
        <v>67</v>
      </c>
      <c r="G193" s="229">
        <v>4</v>
      </c>
      <c r="H193" s="200">
        <v>1.1360408974723101E-3</v>
      </c>
      <c r="I193" s="230">
        <v>5.9701492537313397E-2</v>
      </c>
      <c r="J193" s="201">
        <v>165</v>
      </c>
      <c r="K193" s="201">
        <v>13</v>
      </c>
      <c r="L193" s="200">
        <v>1.63851777161583E-3</v>
      </c>
      <c r="M193" s="203">
        <v>7.8787878787878796E-2</v>
      </c>
    </row>
    <row r="194" spans="1:13" s="125" customFormat="1" ht="20.45">
      <c r="A194" s="130" t="s">
        <v>1510</v>
      </c>
      <c r="B194" s="131">
        <v>33</v>
      </c>
      <c r="C194" s="196">
        <v>10</v>
      </c>
      <c r="D194" s="132">
        <v>2.2660321776569198E-3</v>
      </c>
      <c r="E194" s="216">
        <v>0.30303030303030298</v>
      </c>
      <c r="F194" s="196">
        <v>7</v>
      </c>
      <c r="G194" s="229">
        <v>2</v>
      </c>
      <c r="H194" s="200">
        <v>5.6802044873615503E-4</v>
      </c>
      <c r="I194" s="230">
        <v>0.28571428571428598</v>
      </c>
      <c r="J194" s="201">
        <v>40</v>
      </c>
      <c r="K194" s="201">
        <v>12</v>
      </c>
      <c r="L194" s="200">
        <v>1.5124779430299999E-3</v>
      </c>
      <c r="M194" s="203">
        <v>0.3</v>
      </c>
    </row>
    <row r="195" spans="1:13" s="125" customFormat="1" ht="20.45">
      <c r="A195" s="130" t="s">
        <v>1511</v>
      </c>
      <c r="B195" s="131">
        <v>4</v>
      </c>
      <c r="C195" s="196">
        <v>2</v>
      </c>
      <c r="D195" s="132">
        <v>4.5320643553138499E-4</v>
      </c>
      <c r="E195" s="216">
        <v>0.5</v>
      </c>
      <c r="F195" s="196">
        <v>33</v>
      </c>
      <c r="G195" s="229">
        <v>10</v>
      </c>
      <c r="H195" s="200">
        <v>2.8401022436807702E-3</v>
      </c>
      <c r="I195" s="230">
        <v>0.30303030303030298</v>
      </c>
      <c r="J195" s="201">
        <v>37</v>
      </c>
      <c r="K195" s="201">
        <v>12</v>
      </c>
      <c r="L195" s="200">
        <v>1.5124779430299999E-3</v>
      </c>
      <c r="M195" s="203">
        <v>0.32432432432432401</v>
      </c>
    </row>
    <row r="196" spans="1:13" s="125" customFormat="1" ht="20.45">
      <c r="A196" s="130" t="s">
        <v>1512</v>
      </c>
      <c r="B196" s="131">
        <v>20</v>
      </c>
      <c r="C196" s="196">
        <v>5</v>
      </c>
      <c r="D196" s="132">
        <v>1.1330160888284599E-3</v>
      </c>
      <c r="E196" s="216">
        <v>0.25</v>
      </c>
      <c r="F196" s="196">
        <v>33</v>
      </c>
      <c r="G196" s="229">
        <v>7</v>
      </c>
      <c r="H196" s="200">
        <v>1.9880715705765401E-3</v>
      </c>
      <c r="I196" s="230">
        <v>0.21212121212121199</v>
      </c>
      <c r="J196" s="201">
        <v>53</v>
      </c>
      <c r="K196" s="201">
        <v>12</v>
      </c>
      <c r="L196" s="200">
        <v>1.5124779430299999E-3</v>
      </c>
      <c r="M196" s="203">
        <v>0.22641509433962301</v>
      </c>
    </row>
    <row r="197" spans="1:13" s="125" customFormat="1" ht="20.45">
      <c r="A197" s="130" t="s">
        <v>1513</v>
      </c>
      <c r="B197" s="131">
        <v>34</v>
      </c>
      <c r="C197" s="196">
        <v>8</v>
      </c>
      <c r="D197" s="132">
        <v>1.81282574212554E-3</v>
      </c>
      <c r="E197" s="216">
        <v>0.23529411764705899</v>
      </c>
      <c r="F197" s="196">
        <v>7</v>
      </c>
      <c r="G197" s="229">
        <v>4</v>
      </c>
      <c r="H197" s="200">
        <v>1.1360408974723101E-3</v>
      </c>
      <c r="I197" s="230">
        <v>0.57142857142857095</v>
      </c>
      <c r="J197" s="201">
        <v>41</v>
      </c>
      <c r="K197" s="201">
        <v>12</v>
      </c>
      <c r="L197" s="200">
        <v>1.5124779430299999E-3</v>
      </c>
      <c r="M197" s="203">
        <v>0.292682926829268</v>
      </c>
    </row>
    <row r="198" spans="1:13" s="125" customFormat="1">
      <c r="A198" s="130" t="s">
        <v>1514</v>
      </c>
      <c r="B198" s="131">
        <v>50</v>
      </c>
      <c r="C198" s="196">
        <v>1</v>
      </c>
      <c r="D198" s="132">
        <v>2.2660321776569201E-4</v>
      </c>
      <c r="E198" s="216">
        <v>0.02</v>
      </c>
      <c r="F198" s="196">
        <v>257</v>
      </c>
      <c r="G198" s="229">
        <v>11</v>
      </c>
      <c r="H198" s="200">
        <v>3.1241124680488502E-3</v>
      </c>
      <c r="I198" s="230">
        <v>4.2801556420233498E-2</v>
      </c>
      <c r="J198" s="201">
        <v>307</v>
      </c>
      <c r="K198" s="201">
        <v>12</v>
      </c>
      <c r="L198" s="200">
        <v>1.5124779430299999E-3</v>
      </c>
      <c r="M198" s="203">
        <v>3.9087947882736201E-2</v>
      </c>
    </row>
    <row r="199" spans="1:13" s="125" customFormat="1" ht="30.65">
      <c r="A199" s="130" t="s">
        <v>1515</v>
      </c>
      <c r="B199" s="131">
        <v>33</v>
      </c>
      <c r="C199" s="196">
        <v>8</v>
      </c>
      <c r="D199" s="132">
        <v>1.81282574212554E-3</v>
      </c>
      <c r="E199" s="216">
        <v>0.24242424242424199</v>
      </c>
      <c r="F199" s="196">
        <v>16</v>
      </c>
      <c r="G199" s="229">
        <v>3</v>
      </c>
      <c r="H199" s="200">
        <v>8.5203067310423201E-4</v>
      </c>
      <c r="I199" s="230">
        <v>0.1875</v>
      </c>
      <c r="J199" s="201">
        <v>49</v>
      </c>
      <c r="K199" s="201">
        <v>11</v>
      </c>
      <c r="L199" s="200">
        <v>1.3864381144441599E-3</v>
      </c>
      <c r="M199" s="203">
        <v>0.22448979591836701</v>
      </c>
    </row>
    <row r="200" spans="1:13" s="125" customFormat="1">
      <c r="A200" s="130" t="s">
        <v>1516</v>
      </c>
      <c r="B200" s="131">
        <v>35</v>
      </c>
      <c r="C200" s="196">
        <v>6</v>
      </c>
      <c r="D200" s="132">
        <v>1.3596193065941501E-3</v>
      </c>
      <c r="E200" s="216">
        <v>0.17142857142857101</v>
      </c>
      <c r="F200" s="196">
        <v>13</v>
      </c>
      <c r="G200" s="229">
        <v>4</v>
      </c>
      <c r="H200" s="200">
        <v>1.1360408974723101E-3</v>
      </c>
      <c r="I200" s="230">
        <v>0.30769230769230799</v>
      </c>
      <c r="J200" s="201">
        <v>48</v>
      </c>
      <c r="K200" s="201">
        <v>10</v>
      </c>
      <c r="L200" s="200">
        <v>1.2603982858583301E-3</v>
      </c>
      <c r="M200" s="203">
        <v>0.20833333333333301</v>
      </c>
    </row>
    <row r="201" spans="1:13" s="125" customFormat="1" ht="20.45">
      <c r="A201" s="130" t="s">
        <v>1517</v>
      </c>
      <c r="B201" s="131">
        <v>8</v>
      </c>
      <c r="C201" s="196">
        <v>4</v>
      </c>
      <c r="D201" s="132">
        <v>9.06412871062769E-4</v>
      </c>
      <c r="E201" s="216">
        <v>0.5</v>
      </c>
      <c r="F201" s="196">
        <v>7</v>
      </c>
      <c r="G201" s="229">
        <v>4</v>
      </c>
      <c r="H201" s="200">
        <v>1.1360408974723101E-3</v>
      </c>
      <c r="I201" s="230">
        <v>0.57142857142857095</v>
      </c>
      <c r="J201" s="201">
        <v>15</v>
      </c>
      <c r="K201" s="201">
        <v>8</v>
      </c>
      <c r="L201" s="200">
        <v>1.00831862868667E-3</v>
      </c>
      <c r="M201" s="203">
        <v>0.53333333333333299</v>
      </c>
    </row>
    <row r="202" spans="1:13" s="125" customFormat="1" ht="20.45">
      <c r="A202" s="130" t="s">
        <v>1518</v>
      </c>
      <c r="B202" s="131">
        <v>12</v>
      </c>
      <c r="C202" s="196">
        <v>5</v>
      </c>
      <c r="D202" s="132">
        <v>1.1330160888284599E-3</v>
      </c>
      <c r="E202" s="216">
        <v>0.41666666666666702</v>
      </c>
      <c r="F202" s="196">
        <v>9</v>
      </c>
      <c r="G202" s="229">
        <v>3</v>
      </c>
      <c r="H202" s="200">
        <v>8.5203067310423201E-4</v>
      </c>
      <c r="I202" s="230">
        <v>0.33333333333333298</v>
      </c>
      <c r="J202" s="201">
        <v>21</v>
      </c>
      <c r="K202" s="201">
        <v>8</v>
      </c>
      <c r="L202" s="200">
        <v>1.00831862868667E-3</v>
      </c>
      <c r="M202" s="203">
        <v>0.38095238095238099</v>
      </c>
    </row>
    <row r="203" spans="1:13" s="125" customFormat="1" ht="30.65">
      <c r="A203" s="130" t="s">
        <v>1519</v>
      </c>
      <c r="B203" s="131">
        <v>3</v>
      </c>
      <c r="C203" s="196">
        <v>1</v>
      </c>
      <c r="D203" s="132">
        <v>2.2660321776569201E-4</v>
      </c>
      <c r="E203" s="216">
        <v>0.33333333333333298</v>
      </c>
      <c r="F203" s="196">
        <v>22</v>
      </c>
      <c r="G203" s="229">
        <v>7</v>
      </c>
      <c r="H203" s="200">
        <v>1.9880715705765401E-3</v>
      </c>
      <c r="I203" s="230">
        <v>0.31818181818181801</v>
      </c>
      <c r="J203" s="201">
        <v>25</v>
      </c>
      <c r="K203" s="201">
        <v>8</v>
      </c>
      <c r="L203" s="200">
        <v>1.00831862868667E-3</v>
      </c>
      <c r="M203" s="203">
        <v>0.32</v>
      </c>
    </row>
    <row r="204" spans="1:13" s="125" customFormat="1" ht="20.45">
      <c r="A204" s="130" t="s">
        <v>1520</v>
      </c>
      <c r="B204" s="131">
        <v>14</v>
      </c>
      <c r="C204" s="196">
        <v>2</v>
      </c>
      <c r="D204" s="132">
        <v>4.5320643553138499E-4</v>
      </c>
      <c r="E204" s="216">
        <v>0.14285714285714299</v>
      </c>
      <c r="F204" s="196">
        <v>27</v>
      </c>
      <c r="G204" s="229">
        <v>6</v>
      </c>
      <c r="H204" s="200">
        <v>1.7040613462084601E-3</v>
      </c>
      <c r="I204" s="230">
        <v>0.22222222222222199</v>
      </c>
      <c r="J204" s="201">
        <v>41</v>
      </c>
      <c r="K204" s="201">
        <v>8</v>
      </c>
      <c r="L204" s="200">
        <v>1.00831862868667E-3</v>
      </c>
      <c r="M204" s="203">
        <v>0.19512195121951201</v>
      </c>
    </row>
    <row r="205" spans="1:13" s="125" customFormat="1" ht="20.45">
      <c r="A205" s="130" t="s">
        <v>1521</v>
      </c>
      <c r="B205" s="131">
        <v>12</v>
      </c>
      <c r="C205" s="210">
        <v>0</v>
      </c>
      <c r="D205" s="194">
        <v>0</v>
      </c>
      <c r="E205" s="202">
        <v>0</v>
      </c>
      <c r="F205" s="196">
        <v>98</v>
      </c>
      <c r="G205" s="229">
        <v>8</v>
      </c>
      <c r="H205" s="200">
        <v>2.2720817949446201E-3</v>
      </c>
      <c r="I205" s="230">
        <v>8.1632653061224497E-2</v>
      </c>
      <c r="J205" s="201">
        <v>110</v>
      </c>
      <c r="K205" s="201">
        <v>8</v>
      </c>
      <c r="L205" s="200">
        <v>1.00831862868667E-3</v>
      </c>
      <c r="M205" s="203">
        <v>7.2727272727272696E-2</v>
      </c>
    </row>
    <row r="206" spans="1:13" s="125" customFormat="1">
      <c r="A206" s="130" t="s">
        <v>1522</v>
      </c>
      <c r="B206" s="131">
        <v>14</v>
      </c>
      <c r="C206" s="196">
        <v>5</v>
      </c>
      <c r="D206" s="132">
        <v>1.1330160888284599E-3</v>
      </c>
      <c r="E206" s="216">
        <v>0.35714285714285698</v>
      </c>
      <c r="F206" s="196">
        <v>12</v>
      </c>
      <c r="G206" s="229">
        <v>2</v>
      </c>
      <c r="H206" s="200">
        <v>5.6802044873615503E-4</v>
      </c>
      <c r="I206" s="230">
        <v>0.16666666666666699</v>
      </c>
      <c r="J206" s="201">
        <v>26</v>
      </c>
      <c r="K206" s="201">
        <v>7</v>
      </c>
      <c r="L206" s="200">
        <v>8.8227880010083195E-4</v>
      </c>
      <c r="M206" s="203">
        <v>0.269230769230769</v>
      </c>
    </row>
    <row r="207" spans="1:13" s="125" customFormat="1">
      <c r="A207" s="130" t="s">
        <v>1523</v>
      </c>
      <c r="B207" s="131">
        <v>13</v>
      </c>
      <c r="C207" s="196">
        <v>5</v>
      </c>
      <c r="D207" s="132">
        <v>1.1330160888284599E-3</v>
      </c>
      <c r="E207" s="216">
        <v>0.38461538461538503</v>
      </c>
      <c r="F207" s="196">
        <v>2</v>
      </c>
      <c r="G207" s="229">
        <v>2</v>
      </c>
      <c r="H207" s="200">
        <v>5.6802044873615503E-4</v>
      </c>
      <c r="I207" s="230">
        <v>1</v>
      </c>
      <c r="J207" s="201">
        <v>15</v>
      </c>
      <c r="K207" s="201">
        <v>7</v>
      </c>
      <c r="L207" s="200">
        <v>8.8227880010083195E-4</v>
      </c>
      <c r="M207" s="203">
        <v>0.46666666666666701</v>
      </c>
    </row>
    <row r="208" spans="1:13" s="125" customFormat="1" ht="20.45">
      <c r="A208" s="130" t="s">
        <v>1524</v>
      </c>
      <c r="B208" s="131">
        <v>36</v>
      </c>
      <c r="C208" s="210">
        <v>0</v>
      </c>
      <c r="D208" s="194">
        <v>0</v>
      </c>
      <c r="E208" s="202">
        <v>0</v>
      </c>
      <c r="F208" s="196">
        <v>210</v>
      </c>
      <c r="G208" s="229">
        <v>7</v>
      </c>
      <c r="H208" s="200">
        <v>1.9880715705765401E-3</v>
      </c>
      <c r="I208" s="230">
        <v>3.3333333333333298E-2</v>
      </c>
      <c r="J208" s="201">
        <v>246</v>
      </c>
      <c r="K208" s="201">
        <v>7</v>
      </c>
      <c r="L208" s="200">
        <v>8.8227880010083195E-4</v>
      </c>
      <c r="M208" s="203">
        <v>2.8455284552845499E-2</v>
      </c>
    </row>
    <row r="209" spans="1:13" s="125" customFormat="1" ht="20.45">
      <c r="A209" s="130" t="s">
        <v>1525</v>
      </c>
      <c r="B209" s="131">
        <v>14</v>
      </c>
      <c r="C209" s="196">
        <v>5</v>
      </c>
      <c r="D209" s="132">
        <v>1.1330160888284599E-3</v>
      </c>
      <c r="E209" s="216">
        <v>0.35714285714285698</v>
      </c>
      <c r="F209" s="196">
        <v>5</v>
      </c>
      <c r="G209" s="229">
        <v>1</v>
      </c>
      <c r="H209" s="200">
        <v>2.8401022436807697E-4</v>
      </c>
      <c r="I209" s="230">
        <v>0.2</v>
      </c>
      <c r="J209" s="201">
        <v>19</v>
      </c>
      <c r="K209" s="201">
        <v>6</v>
      </c>
      <c r="L209" s="200">
        <v>7.5623897151499899E-4</v>
      </c>
      <c r="M209" s="203">
        <v>0.31578947368421101</v>
      </c>
    </row>
    <row r="210" spans="1:13" s="125" customFormat="1">
      <c r="A210" s="130" t="s">
        <v>1526</v>
      </c>
      <c r="B210" s="131">
        <v>13</v>
      </c>
      <c r="C210" s="196">
        <v>4</v>
      </c>
      <c r="D210" s="132">
        <v>9.06412871062769E-4</v>
      </c>
      <c r="E210" s="216">
        <v>0.30769230769230799</v>
      </c>
      <c r="F210" s="196">
        <v>4</v>
      </c>
      <c r="G210" s="229">
        <v>2</v>
      </c>
      <c r="H210" s="200">
        <v>5.6802044873615503E-4</v>
      </c>
      <c r="I210" s="230">
        <v>0.5</v>
      </c>
      <c r="J210" s="201">
        <v>17</v>
      </c>
      <c r="K210" s="201">
        <v>6</v>
      </c>
      <c r="L210" s="200">
        <v>7.5623897151499899E-4</v>
      </c>
      <c r="M210" s="203">
        <v>0.35294117647058798</v>
      </c>
    </row>
    <row r="211" spans="1:13" s="125" customFormat="1" ht="20.45">
      <c r="A211" s="130" t="s">
        <v>1527</v>
      </c>
      <c r="B211" s="131">
        <v>1</v>
      </c>
      <c r="C211" s="210">
        <v>0</v>
      </c>
      <c r="D211" s="194">
        <v>0</v>
      </c>
      <c r="E211" s="202">
        <v>0</v>
      </c>
      <c r="F211" s="196">
        <v>17</v>
      </c>
      <c r="G211" s="229">
        <v>6</v>
      </c>
      <c r="H211" s="200">
        <v>1.7040613462084601E-3</v>
      </c>
      <c r="I211" s="230">
        <v>0.35294117647058798</v>
      </c>
      <c r="J211" s="201">
        <v>18</v>
      </c>
      <c r="K211" s="201">
        <v>6</v>
      </c>
      <c r="L211" s="200">
        <v>7.5623897151499899E-4</v>
      </c>
      <c r="M211" s="203">
        <v>0.33333333333333298</v>
      </c>
    </row>
    <row r="212" spans="1:13" s="125" customFormat="1" ht="30.65">
      <c r="A212" s="130" t="s">
        <v>1528</v>
      </c>
      <c r="B212" s="131">
        <v>8</v>
      </c>
      <c r="C212" s="196">
        <v>1</v>
      </c>
      <c r="D212" s="132">
        <v>2.2660321776569201E-4</v>
      </c>
      <c r="E212" s="216">
        <v>0.125</v>
      </c>
      <c r="F212" s="196">
        <v>24</v>
      </c>
      <c r="G212" s="229">
        <v>5</v>
      </c>
      <c r="H212" s="200">
        <v>1.4200511218403901E-3</v>
      </c>
      <c r="I212" s="230">
        <v>0.20833333333333301</v>
      </c>
      <c r="J212" s="201">
        <v>32</v>
      </c>
      <c r="K212" s="201">
        <v>6</v>
      </c>
      <c r="L212" s="200">
        <v>7.5623897151499899E-4</v>
      </c>
      <c r="M212" s="203">
        <v>0.1875</v>
      </c>
    </row>
    <row r="213" spans="1:13" s="125" customFormat="1" ht="20.45">
      <c r="A213" s="130" t="s">
        <v>1529</v>
      </c>
      <c r="B213" s="131">
        <v>21</v>
      </c>
      <c r="C213" s="196">
        <v>4</v>
      </c>
      <c r="D213" s="132">
        <v>9.06412871062769E-4</v>
      </c>
      <c r="E213" s="216">
        <v>0.19047619047618999</v>
      </c>
      <c r="F213" s="196">
        <v>5</v>
      </c>
      <c r="G213" s="229">
        <v>1</v>
      </c>
      <c r="H213" s="200">
        <v>2.8401022436807697E-4</v>
      </c>
      <c r="I213" s="230">
        <v>0.2</v>
      </c>
      <c r="J213" s="201">
        <v>26</v>
      </c>
      <c r="K213" s="201">
        <v>5</v>
      </c>
      <c r="L213" s="200">
        <v>6.3019914292916602E-4</v>
      </c>
      <c r="M213" s="203">
        <v>0.19230769230769201</v>
      </c>
    </row>
    <row r="214" spans="1:13" s="125" customFormat="1" ht="20.45">
      <c r="A214" s="130" t="s">
        <v>1530</v>
      </c>
      <c r="B214" s="131">
        <v>5</v>
      </c>
      <c r="C214" s="196">
        <v>2</v>
      </c>
      <c r="D214" s="132">
        <v>4.5320643553138499E-4</v>
      </c>
      <c r="E214" s="216">
        <v>0.4</v>
      </c>
      <c r="F214" s="196">
        <v>4</v>
      </c>
      <c r="G214" s="229">
        <v>3</v>
      </c>
      <c r="H214" s="200">
        <v>8.5203067310423201E-4</v>
      </c>
      <c r="I214" s="230">
        <v>0.75</v>
      </c>
      <c r="J214" s="201">
        <v>9</v>
      </c>
      <c r="K214" s="201">
        <v>5</v>
      </c>
      <c r="L214" s="200">
        <v>6.3019914292916602E-4</v>
      </c>
      <c r="M214" s="203">
        <v>0.55555555555555602</v>
      </c>
    </row>
    <row r="215" spans="1:13" s="125" customFormat="1" ht="20.45">
      <c r="A215" s="130" t="s">
        <v>1531</v>
      </c>
      <c r="B215" s="131">
        <v>7</v>
      </c>
      <c r="C215" s="196">
        <v>2</v>
      </c>
      <c r="D215" s="132">
        <v>4.5320643553138499E-4</v>
      </c>
      <c r="E215" s="216">
        <v>0.28571428571428598</v>
      </c>
      <c r="F215" s="196">
        <v>6</v>
      </c>
      <c r="G215" s="229">
        <v>3</v>
      </c>
      <c r="H215" s="200">
        <v>8.5203067310423201E-4</v>
      </c>
      <c r="I215" s="230">
        <v>0.5</v>
      </c>
      <c r="J215" s="201">
        <v>13</v>
      </c>
      <c r="K215" s="201">
        <v>5</v>
      </c>
      <c r="L215" s="200">
        <v>6.3019914292916602E-4</v>
      </c>
      <c r="M215" s="203">
        <v>0.38461538461538503</v>
      </c>
    </row>
    <row r="216" spans="1:13" s="125" customFormat="1" ht="20.45">
      <c r="A216" s="130" t="s">
        <v>1532</v>
      </c>
      <c r="B216" s="131">
        <v>1</v>
      </c>
      <c r="C216" s="210">
        <v>0</v>
      </c>
      <c r="D216" s="194">
        <v>0</v>
      </c>
      <c r="E216" s="202">
        <v>0</v>
      </c>
      <c r="F216" s="196">
        <v>5</v>
      </c>
      <c r="G216" s="229">
        <v>5</v>
      </c>
      <c r="H216" s="200">
        <v>1.4200511218403901E-3</v>
      </c>
      <c r="I216" s="230">
        <v>1</v>
      </c>
      <c r="J216" s="201">
        <v>6</v>
      </c>
      <c r="K216" s="201">
        <v>5</v>
      </c>
      <c r="L216" s="200">
        <v>6.3019914292916602E-4</v>
      </c>
      <c r="M216" s="203">
        <v>0.83333333333333304</v>
      </c>
    </row>
    <row r="217" spans="1:13" s="125" customFormat="1" ht="20.45">
      <c r="A217" s="130" t="s">
        <v>1533</v>
      </c>
      <c r="B217" s="131">
        <v>6</v>
      </c>
      <c r="C217" s="196">
        <v>3</v>
      </c>
      <c r="D217" s="132">
        <v>6.7980965329707699E-4</v>
      </c>
      <c r="E217" s="216">
        <v>0.5</v>
      </c>
      <c r="F217" s="196">
        <v>7</v>
      </c>
      <c r="G217" s="229">
        <v>2</v>
      </c>
      <c r="H217" s="200">
        <v>5.6802044873615503E-4</v>
      </c>
      <c r="I217" s="230">
        <v>0.28571428571428598</v>
      </c>
      <c r="J217" s="201">
        <v>13</v>
      </c>
      <c r="K217" s="201">
        <v>5</v>
      </c>
      <c r="L217" s="200">
        <v>6.3019914292916602E-4</v>
      </c>
      <c r="M217" s="203">
        <v>0.38461538461538503</v>
      </c>
    </row>
    <row r="218" spans="1:13" s="125" customFormat="1">
      <c r="A218" s="130" t="s">
        <v>1534</v>
      </c>
      <c r="B218" s="131">
        <v>5</v>
      </c>
      <c r="C218" s="196">
        <v>2</v>
      </c>
      <c r="D218" s="132">
        <v>4.5320643553138499E-4</v>
      </c>
      <c r="E218" s="216">
        <v>0.4</v>
      </c>
      <c r="F218" s="196">
        <v>3</v>
      </c>
      <c r="G218" s="229">
        <v>2</v>
      </c>
      <c r="H218" s="200">
        <v>5.6802044873615503E-4</v>
      </c>
      <c r="I218" s="230">
        <v>0.66666666666666696</v>
      </c>
      <c r="J218" s="201">
        <v>8</v>
      </c>
      <c r="K218" s="201">
        <v>4</v>
      </c>
      <c r="L218" s="200">
        <v>5.0415931434333295E-4</v>
      </c>
      <c r="M218" s="203">
        <v>0.5</v>
      </c>
    </row>
    <row r="219" spans="1:13" s="125" customFormat="1" ht="20.45">
      <c r="A219" s="130" t="s">
        <v>1535</v>
      </c>
      <c r="B219" s="131">
        <v>6</v>
      </c>
      <c r="C219" s="196">
        <v>1</v>
      </c>
      <c r="D219" s="132">
        <v>2.2660321776569201E-4</v>
      </c>
      <c r="E219" s="216">
        <v>0.16666666666666699</v>
      </c>
      <c r="F219" s="196">
        <v>6</v>
      </c>
      <c r="G219" s="229">
        <v>3</v>
      </c>
      <c r="H219" s="200">
        <v>8.5203067310423201E-4</v>
      </c>
      <c r="I219" s="230">
        <v>0.5</v>
      </c>
      <c r="J219" s="201">
        <v>12</v>
      </c>
      <c r="K219" s="201">
        <v>4</v>
      </c>
      <c r="L219" s="200">
        <v>5.0415931434333295E-4</v>
      </c>
      <c r="M219" s="203">
        <v>0.33333333333333298</v>
      </c>
    </row>
    <row r="220" spans="1:13" s="125" customFormat="1" ht="20.45">
      <c r="A220" s="130" t="s">
        <v>1536</v>
      </c>
      <c r="B220" s="131">
        <v>17</v>
      </c>
      <c r="C220" s="196">
        <v>3</v>
      </c>
      <c r="D220" s="132">
        <v>6.7980965329707699E-4</v>
      </c>
      <c r="E220" s="216">
        <v>0.17647058823529399</v>
      </c>
      <c r="F220" s="196">
        <v>2</v>
      </c>
      <c r="G220" s="229">
        <v>1</v>
      </c>
      <c r="H220" s="200">
        <v>2.8401022436807697E-4</v>
      </c>
      <c r="I220" s="230">
        <v>0.5</v>
      </c>
      <c r="J220" s="201">
        <v>19</v>
      </c>
      <c r="K220" s="201">
        <v>4</v>
      </c>
      <c r="L220" s="200">
        <v>5.0415931434333295E-4</v>
      </c>
      <c r="M220" s="203">
        <v>0.21052631578947401</v>
      </c>
    </row>
    <row r="221" spans="1:13" s="125" customFormat="1" ht="20.45">
      <c r="A221" s="130" t="s">
        <v>1537</v>
      </c>
      <c r="B221" s="131">
        <v>12</v>
      </c>
      <c r="C221" s="196">
        <v>4</v>
      </c>
      <c r="D221" s="132">
        <v>9.06412871062769E-4</v>
      </c>
      <c r="E221" s="216">
        <v>0.33333333333333298</v>
      </c>
      <c r="F221" s="196">
        <v>2</v>
      </c>
      <c r="G221" s="231">
        <v>0</v>
      </c>
      <c r="H221" s="211">
        <v>0</v>
      </c>
      <c r="I221" s="232">
        <v>0</v>
      </c>
      <c r="J221" s="201">
        <v>14</v>
      </c>
      <c r="K221" s="201">
        <v>4</v>
      </c>
      <c r="L221" s="200">
        <v>5.0415931434333295E-4</v>
      </c>
      <c r="M221" s="203">
        <v>0.28571428571428598</v>
      </c>
    </row>
    <row r="222" spans="1:13" s="125" customFormat="1">
      <c r="A222" s="130" t="s">
        <v>1538</v>
      </c>
      <c r="B222" s="131">
        <v>3</v>
      </c>
      <c r="C222" s="196">
        <v>1</v>
      </c>
      <c r="D222" s="132">
        <v>2.2660321776569201E-4</v>
      </c>
      <c r="E222" s="216">
        <v>0.33333333333333298</v>
      </c>
      <c r="F222" s="196">
        <v>9</v>
      </c>
      <c r="G222" s="229">
        <v>3</v>
      </c>
      <c r="H222" s="200">
        <v>8.5203067310423201E-4</v>
      </c>
      <c r="I222" s="230">
        <v>0.33333333333333298</v>
      </c>
      <c r="J222" s="201">
        <v>12</v>
      </c>
      <c r="K222" s="201">
        <v>4</v>
      </c>
      <c r="L222" s="200">
        <v>5.0415931434333295E-4</v>
      </c>
      <c r="M222" s="203">
        <v>0.33333333333333298</v>
      </c>
    </row>
    <row r="223" spans="1:13" s="125" customFormat="1" ht="20.45">
      <c r="A223" s="130" t="s">
        <v>1539</v>
      </c>
      <c r="B223" s="131">
        <v>11</v>
      </c>
      <c r="C223" s="196">
        <v>3</v>
      </c>
      <c r="D223" s="132">
        <v>6.7980965329707699E-4</v>
      </c>
      <c r="E223" s="216">
        <v>0.27272727272727298</v>
      </c>
      <c r="F223" s="196">
        <v>5</v>
      </c>
      <c r="G223" s="229">
        <v>1</v>
      </c>
      <c r="H223" s="200">
        <v>2.8401022436807697E-4</v>
      </c>
      <c r="I223" s="230">
        <v>0.2</v>
      </c>
      <c r="J223" s="201">
        <v>16</v>
      </c>
      <c r="K223" s="201">
        <v>4</v>
      </c>
      <c r="L223" s="200">
        <v>5.0415931434333295E-4</v>
      </c>
      <c r="M223" s="203">
        <v>0.25</v>
      </c>
    </row>
    <row r="224" spans="1:13" s="125" customFormat="1" ht="30.65">
      <c r="A224" s="130" t="s">
        <v>1540</v>
      </c>
      <c r="B224" s="131">
        <v>1</v>
      </c>
      <c r="C224" s="210">
        <v>0</v>
      </c>
      <c r="D224" s="194">
        <v>0</v>
      </c>
      <c r="E224" s="202">
        <v>0</v>
      </c>
      <c r="F224" s="196">
        <v>12</v>
      </c>
      <c r="G224" s="229">
        <v>4</v>
      </c>
      <c r="H224" s="200">
        <v>1.1360408974723101E-3</v>
      </c>
      <c r="I224" s="230">
        <v>0.33333333333333298</v>
      </c>
      <c r="J224" s="201">
        <v>13</v>
      </c>
      <c r="K224" s="201">
        <v>4</v>
      </c>
      <c r="L224" s="200">
        <v>5.0415931434333295E-4</v>
      </c>
      <c r="M224" s="203">
        <v>0.30769230769230799</v>
      </c>
    </row>
    <row r="225" spans="1:13" s="125" customFormat="1" ht="30.65">
      <c r="A225" s="130" t="s">
        <v>1541</v>
      </c>
      <c r="B225" s="131">
        <v>4</v>
      </c>
      <c r="C225" s="196">
        <v>1</v>
      </c>
      <c r="D225" s="132">
        <v>2.2660321776569201E-4</v>
      </c>
      <c r="E225" s="216">
        <v>0.25</v>
      </c>
      <c r="F225" s="196">
        <v>19</v>
      </c>
      <c r="G225" s="229">
        <v>3</v>
      </c>
      <c r="H225" s="200">
        <v>8.5203067310423201E-4</v>
      </c>
      <c r="I225" s="230">
        <v>0.157894736842105</v>
      </c>
      <c r="J225" s="201">
        <v>23</v>
      </c>
      <c r="K225" s="201">
        <v>4</v>
      </c>
      <c r="L225" s="200">
        <v>5.0415931434333295E-4</v>
      </c>
      <c r="M225" s="203">
        <v>0.173913043478261</v>
      </c>
    </row>
    <row r="226" spans="1:13" s="125" customFormat="1" ht="20.45">
      <c r="A226" s="130" t="s">
        <v>1542</v>
      </c>
      <c r="B226" s="131">
        <v>3</v>
      </c>
      <c r="C226" s="196">
        <v>3</v>
      </c>
      <c r="D226" s="132">
        <v>6.7980965329707699E-4</v>
      </c>
      <c r="E226" s="216">
        <v>1</v>
      </c>
      <c r="F226" s="196">
        <v>1</v>
      </c>
      <c r="G226" s="229">
        <v>1</v>
      </c>
      <c r="H226" s="200">
        <v>2.8401022436807697E-4</v>
      </c>
      <c r="I226" s="230">
        <v>1</v>
      </c>
      <c r="J226" s="201">
        <v>4</v>
      </c>
      <c r="K226" s="201">
        <v>4</v>
      </c>
      <c r="L226" s="200">
        <v>5.0415931434333295E-4</v>
      </c>
      <c r="M226" s="203">
        <v>1</v>
      </c>
    </row>
    <row r="227" spans="1:13" s="125" customFormat="1" ht="20.45">
      <c r="A227" s="130" t="s">
        <v>1543</v>
      </c>
      <c r="B227" s="131">
        <v>14</v>
      </c>
      <c r="C227" s="210">
        <v>0</v>
      </c>
      <c r="D227" s="194">
        <v>0</v>
      </c>
      <c r="E227" s="202">
        <v>0</v>
      </c>
      <c r="F227" s="196">
        <v>33</v>
      </c>
      <c r="G227" s="229">
        <v>4</v>
      </c>
      <c r="H227" s="200">
        <v>1.1360408974723101E-3</v>
      </c>
      <c r="I227" s="230">
        <v>0.12121212121212099</v>
      </c>
      <c r="J227" s="201">
        <v>47</v>
      </c>
      <c r="K227" s="201">
        <v>4</v>
      </c>
      <c r="L227" s="200">
        <v>5.0415931434333295E-4</v>
      </c>
      <c r="M227" s="203">
        <v>8.5106382978723402E-2</v>
      </c>
    </row>
    <row r="228" spans="1:13" s="125" customFormat="1" ht="20.45">
      <c r="A228" s="130" t="s">
        <v>1544</v>
      </c>
      <c r="B228" s="131">
        <v>7</v>
      </c>
      <c r="C228" s="196">
        <v>1</v>
      </c>
      <c r="D228" s="132">
        <v>2.2660321776569201E-4</v>
      </c>
      <c r="E228" s="216">
        <v>0.14285714285714299</v>
      </c>
      <c r="F228" s="196">
        <v>7</v>
      </c>
      <c r="G228" s="229">
        <v>2</v>
      </c>
      <c r="H228" s="200">
        <v>5.6802044873615503E-4</v>
      </c>
      <c r="I228" s="230">
        <v>0.28571428571428598</v>
      </c>
      <c r="J228" s="201">
        <v>14</v>
      </c>
      <c r="K228" s="201">
        <v>3</v>
      </c>
      <c r="L228" s="200">
        <v>3.7811948575749901E-4</v>
      </c>
      <c r="M228" s="203">
        <v>0.214285714285714</v>
      </c>
    </row>
    <row r="229" spans="1:13" s="125" customFormat="1" ht="20.45">
      <c r="A229" s="130" t="s">
        <v>1545</v>
      </c>
      <c r="B229" s="131">
        <v>6</v>
      </c>
      <c r="C229" s="196">
        <v>2</v>
      </c>
      <c r="D229" s="132">
        <v>4.5320643553138499E-4</v>
      </c>
      <c r="E229" s="216">
        <v>0.33333333333333298</v>
      </c>
      <c r="F229" s="196">
        <v>4</v>
      </c>
      <c r="G229" s="229">
        <v>1</v>
      </c>
      <c r="H229" s="200">
        <v>2.8401022436807697E-4</v>
      </c>
      <c r="I229" s="230">
        <v>0.25</v>
      </c>
      <c r="J229" s="201">
        <v>10</v>
      </c>
      <c r="K229" s="201">
        <v>3</v>
      </c>
      <c r="L229" s="200">
        <v>3.7811948575749901E-4</v>
      </c>
      <c r="M229" s="203">
        <v>0.3</v>
      </c>
    </row>
    <row r="230" spans="1:13" s="125" customFormat="1">
      <c r="A230" s="130" t="s">
        <v>1546</v>
      </c>
      <c r="B230" s="131">
        <v>4</v>
      </c>
      <c r="C230" s="196">
        <v>2</v>
      </c>
      <c r="D230" s="132">
        <v>4.5320643553138499E-4</v>
      </c>
      <c r="E230" s="216">
        <v>0.5</v>
      </c>
      <c r="F230" s="196">
        <v>1</v>
      </c>
      <c r="G230" s="229">
        <v>1</v>
      </c>
      <c r="H230" s="200">
        <v>2.8401022436807697E-4</v>
      </c>
      <c r="I230" s="230">
        <v>1</v>
      </c>
      <c r="J230" s="201">
        <v>5</v>
      </c>
      <c r="K230" s="201">
        <v>3</v>
      </c>
      <c r="L230" s="200">
        <v>3.7811948575749901E-4</v>
      </c>
      <c r="M230" s="203">
        <v>0.6</v>
      </c>
    </row>
    <row r="231" spans="1:13" s="125" customFormat="1" ht="20.45">
      <c r="A231" s="130" t="s">
        <v>1547</v>
      </c>
      <c r="B231" s="131">
        <v>47</v>
      </c>
      <c r="C231" s="196">
        <v>1</v>
      </c>
      <c r="D231" s="132">
        <v>2.2660321776569201E-4</v>
      </c>
      <c r="E231" s="216">
        <v>2.1276595744680899E-2</v>
      </c>
      <c r="F231" s="196">
        <v>79</v>
      </c>
      <c r="G231" s="229">
        <v>2</v>
      </c>
      <c r="H231" s="200">
        <v>5.6802044873615503E-4</v>
      </c>
      <c r="I231" s="230">
        <v>2.53164556962025E-2</v>
      </c>
      <c r="J231" s="201">
        <v>126</v>
      </c>
      <c r="K231" s="201">
        <v>3</v>
      </c>
      <c r="L231" s="200">
        <v>3.7811948575749901E-4</v>
      </c>
      <c r="M231" s="203">
        <v>2.3809523809523801E-2</v>
      </c>
    </row>
    <row r="232" spans="1:13" s="125" customFormat="1" ht="20.45">
      <c r="A232" s="130" t="s">
        <v>1548</v>
      </c>
      <c r="B232" s="131">
        <v>23</v>
      </c>
      <c r="C232" s="196">
        <v>3</v>
      </c>
      <c r="D232" s="132">
        <v>6.7980965329707699E-4</v>
      </c>
      <c r="E232" s="216">
        <v>0.13043478260869601</v>
      </c>
      <c r="F232" s="196">
        <v>18</v>
      </c>
      <c r="G232" s="231">
        <v>0</v>
      </c>
      <c r="H232" s="211">
        <v>0</v>
      </c>
      <c r="I232" s="232">
        <v>0</v>
      </c>
      <c r="J232" s="201">
        <v>41</v>
      </c>
      <c r="K232" s="201">
        <v>3</v>
      </c>
      <c r="L232" s="200">
        <v>3.7811948575749901E-4</v>
      </c>
      <c r="M232" s="203">
        <v>7.3170731707317097E-2</v>
      </c>
    </row>
    <row r="233" spans="1:13" s="125" customFormat="1" ht="20.45">
      <c r="A233" s="130" t="s">
        <v>1549</v>
      </c>
      <c r="B233" s="131">
        <v>7</v>
      </c>
      <c r="C233" s="196">
        <v>1</v>
      </c>
      <c r="D233" s="132">
        <v>2.2660321776569201E-4</v>
      </c>
      <c r="E233" s="216">
        <v>0.14285714285714299</v>
      </c>
      <c r="F233" s="196">
        <v>18</v>
      </c>
      <c r="G233" s="229">
        <v>2</v>
      </c>
      <c r="H233" s="200">
        <v>5.6802044873615503E-4</v>
      </c>
      <c r="I233" s="230">
        <v>0.11111111111111099</v>
      </c>
      <c r="J233" s="201">
        <v>25</v>
      </c>
      <c r="K233" s="201">
        <v>3</v>
      </c>
      <c r="L233" s="200">
        <v>3.7811948575749901E-4</v>
      </c>
      <c r="M233" s="203">
        <v>0.12</v>
      </c>
    </row>
    <row r="234" spans="1:13" s="125" customFormat="1" ht="20.45">
      <c r="A234" s="130" t="s">
        <v>1550</v>
      </c>
      <c r="B234" s="131">
        <v>10</v>
      </c>
      <c r="C234" s="210">
        <v>0</v>
      </c>
      <c r="D234" s="194">
        <v>0</v>
      </c>
      <c r="E234" s="202">
        <v>0</v>
      </c>
      <c r="F234" s="196">
        <v>32</v>
      </c>
      <c r="G234" s="229">
        <v>3</v>
      </c>
      <c r="H234" s="200">
        <v>8.5203067310423201E-4</v>
      </c>
      <c r="I234" s="230">
        <v>9.375E-2</v>
      </c>
      <c r="J234" s="201">
        <v>42</v>
      </c>
      <c r="K234" s="201">
        <v>3</v>
      </c>
      <c r="L234" s="200">
        <v>3.7811948575749901E-4</v>
      </c>
      <c r="M234" s="203">
        <v>7.1428571428571397E-2</v>
      </c>
    </row>
    <row r="235" spans="1:13" s="125" customFormat="1" ht="30.65">
      <c r="A235" s="130" t="s">
        <v>1551</v>
      </c>
      <c r="B235" s="131">
        <v>7</v>
      </c>
      <c r="C235" s="210">
        <v>0</v>
      </c>
      <c r="D235" s="194">
        <v>0</v>
      </c>
      <c r="E235" s="202">
        <v>0</v>
      </c>
      <c r="F235" s="196">
        <v>8</v>
      </c>
      <c r="G235" s="229">
        <v>2</v>
      </c>
      <c r="H235" s="200">
        <v>5.6802044873615503E-4</v>
      </c>
      <c r="I235" s="230">
        <v>0.25</v>
      </c>
      <c r="J235" s="201">
        <v>15</v>
      </c>
      <c r="K235" s="201">
        <v>2</v>
      </c>
      <c r="L235" s="200">
        <v>2.5207965717166599E-4</v>
      </c>
      <c r="M235" s="203">
        <v>0.133333333333333</v>
      </c>
    </row>
    <row r="236" spans="1:13" s="125" customFormat="1">
      <c r="A236" s="130" t="s">
        <v>1552</v>
      </c>
      <c r="B236" s="131">
        <v>8</v>
      </c>
      <c r="C236" s="196">
        <v>2</v>
      </c>
      <c r="D236" s="132">
        <v>4.5320643553138499E-4</v>
      </c>
      <c r="E236" s="216">
        <v>0.25</v>
      </c>
      <c r="F236" s="196">
        <v>7</v>
      </c>
      <c r="G236" s="231">
        <v>0</v>
      </c>
      <c r="H236" s="211">
        <v>0</v>
      </c>
      <c r="I236" s="232">
        <v>0</v>
      </c>
      <c r="J236" s="201">
        <v>15</v>
      </c>
      <c r="K236" s="201">
        <v>2</v>
      </c>
      <c r="L236" s="200">
        <v>2.5207965717166599E-4</v>
      </c>
      <c r="M236" s="203">
        <v>0.133333333333333</v>
      </c>
    </row>
    <row r="237" spans="1:13" s="125" customFormat="1">
      <c r="A237" s="130" t="s">
        <v>1553</v>
      </c>
      <c r="B237" s="131">
        <v>6</v>
      </c>
      <c r="C237" s="196">
        <v>2</v>
      </c>
      <c r="D237" s="132">
        <v>4.5320643553138499E-4</v>
      </c>
      <c r="E237" s="216">
        <v>0.33333333333333298</v>
      </c>
      <c r="F237" s="196">
        <v>4</v>
      </c>
      <c r="G237" s="231">
        <v>0</v>
      </c>
      <c r="H237" s="211">
        <v>0</v>
      </c>
      <c r="I237" s="232">
        <v>0</v>
      </c>
      <c r="J237" s="201">
        <v>10</v>
      </c>
      <c r="K237" s="201">
        <v>2</v>
      </c>
      <c r="L237" s="200">
        <v>2.5207965717166599E-4</v>
      </c>
      <c r="M237" s="203">
        <v>0.2</v>
      </c>
    </row>
    <row r="238" spans="1:13" s="125" customFormat="1">
      <c r="A238" s="130" t="s">
        <v>1554</v>
      </c>
      <c r="B238" s="131">
        <v>1</v>
      </c>
      <c r="C238" s="196">
        <v>1</v>
      </c>
      <c r="D238" s="132">
        <v>2.2660321776569201E-4</v>
      </c>
      <c r="E238" s="216">
        <v>1</v>
      </c>
      <c r="F238" s="196">
        <v>4</v>
      </c>
      <c r="G238" s="229">
        <v>1</v>
      </c>
      <c r="H238" s="200">
        <v>2.8401022436807697E-4</v>
      </c>
      <c r="I238" s="230">
        <v>0.25</v>
      </c>
      <c r="J238" s="201">
        <v>5</v>
      </c>
      <c r="K238" s="201">
        <v>2</v>
      </c>
      <c r="L238" s="200">
        <v>2.5207965717166599E-4</v>
      </c>
      <c r="M238" s="203">
        <v>0.4</v>
      </c>
    </row>
    <row r="239" spans="1:13" s="125" customFormat="1" ht="20.45">
      <c r="A239" s="130" t="s">
        <v>1555</v>
      </c>
      <c r="B239" s="131">
        <v>5</v>
      </c>
      <c r="C239" s="210">
        <v>0</v>
      </c>
      <c r="D239" s="194">
        <v>0</v>
      </c>
      <c r="E239" s="202">
        <v>0</v>
      </c>
      <c r="F239" s="196">
        <v>10</v>
      </c>
      <c r="G239" s="229">
        <v>2</v>
      </c>
      <c r="H239" s="200">
        <v>5.6802044873615503E-4</v>
      </c>
      <c r="I239" s="230">
        <v>0.2</v>
      </c>
      <c r="J239" s="201">
        <v>15</v>
      </c>
      <c r="K239" s="201">
        <v>2</v>
      </c>
      <c r="L239" s="200">
        <v>2.5207965717166599E-4</v>
      </c>
      <c r="M239" s="203">
        <v>0.133333333333333</v>
      </c>
    </row>
    <row r="240" spans="1:13" s="125" customFormat="1" ht="20.45">
      <c r="A240" s="130" t="s">
        <v>1556</v>
      </c>
      <c r="B240" s="131">
        <v>48</v>
      </c>
      <c r="C240" s="196">
        <v>1</v>
      </c>
      <c r="D240" s="132">
        <v>2.2660321776569201E-4</v>
      </c>
      <c r="E240" s="216">
        <v>2.0833333333333301E-2</v>
      </c>
      <c r="F240" s="196">
        <v>63</v>
      </c>
      <c r="G240" s="229">
        <v>1</v>
      </c>
      <c r="H240" s="200">
        <v>2.8401022436807697E-4</v>
      </c>
      <c r="I240" s="230">
        <v>1.58730158730159E-2</v>
      </c>
      <c r="J240" s="201">
        <v>111</v>
      </c>
      <c r="K240" s="201">
        <v>2</v>
      </c>
      <c r="L240" s="200">
        <v>2.5207965717166599E-4</v>
      </c>
      <c r="M240" s="203">
        <v>1.8018018018018001E-2</v>
      </c>
    </row>
    <row r="241" spans="1:13" s="125" customFormat="1" ht="20.45">
      <c r="A241" s="130" t="s">
        <v>1557</v>
      </c>
      <c r="B241" s="192">
        <v>0</v>
      </c>
      <c r="C241" s="210">
        <v>0</v>
      </c>
      <c r="D241" s="194">
        <v>0</v>
      </c>
      <c r="E241" s="202">
        <v>0</v>
      </c>
      <c r="F241" s="196">
        <v>2</v>
      </c>
      <c r="G241" s="229">
        <v>2</v>
      </c>
      <c r="H241" s="200">
        <v>5.6802044873615503E-4</v>
      </c>
      <c r="I241" s="230">
        <v>1</v>
      </c>
      <c r="J241" s="201">
        <v>2</v>
      </c>
      <c r="K241" s="201">
        <v>2</v>
      </c>
      <c r="L241" s="200">
        <v>2.5207965717166599E-4</v>
      </c>
      <c r="M241" s="203">
        <v>1</v>
      </c>
    </row>
    <row r="242" spans="1:13" s="125" customFormat="1" ht="20.45">
      <c r="A242" s="130" t="s">
        <v>1558</v>
      </c>
      <c r="B242" s="131">
        <v>1</v>
      </c>
      <c r="C242" s="196">
        <v>1</v>
      </c>
      <c r="D242" s="132">
        <v>2.2660321776569201E-4</v>
      </c>
      <c r="E242" s="216">
        <v>1</v>
      </c>
      <c r="F242" s="210">
        <v>0</v>
      </c>
      <c r="G242" s="231">
        <v>0</v>
      </c>
      <c r="H242" s="211">
        <v>0</v>
      </c>
      <c r="I242" s="232">
        <v>0</v>
      </c>
      <c r="J242" s="201">
        <v>1</v>
      </c>
      <c r="K242" s="201">
        <v>1</v>
      </c>
      <c r="L242" s="200">
        <v>1.2603982858583299E-4</v>
      </c>
      <c r="M242" s="203">
        <v>1</v>
      </c>
    </row>
    <row r="243" spans="1:13" s="125" customFormat="1">
      <c r="A243" s="130" t="s">
        <v>1559</v>
      </c>
      <c r="B243" s="131">
        <v>18</v>
      </c>
      <c r="C243" s="196">
        <v>1</v>
      </c>
      <c r="D243" s="132">
        <v>2.2660321776569201E-4</v>
      </c>
      <c r="E243" s="216">
        <v>5.5555555555555601E-2</v>
      </c>
      <c r="F243" s="196">
        <v>11</v>
      </c>
      <c r="G243" s="231">
        <v>0</v>
      </c>
      <c r="H243" s="211">
        <v>0</v>
      </c>
      <c r="I243" s="232">
        <v>0</v>
      </c>
      <c r="J243" s="201">
        <v>29</v>
      </c>
      <c r="K243" s="201">
        <v>1</v>
      </c>
      <c r="L243" s="200">
        <v>1.2603982858583299E-4</v>
      </c>
      <c r="M243" s="203">
        <v>3.4482758620689703E-2</v>
      </c>
    </row>
    <row r="244" spans="1:13" s="125" customFormat="1" ht="20.45">
      <c r="A244" s="130" t="s">
        <v>1560</v>
      </c>
      <c r="B244" s="131">
        <v>2</v>
      </c>
      <c r="C244" s="196">
        <v>1</v>
      </c>
      <c r="D244" s="132">
        <v>2.2660321776569201E-4</v>
      </c>
      <c r="E244" s="216">
        <v>0.5</v>
      </c>
      <c r="F244" s="196">
        <v>1</v>
      </c>
      <c r="G244" s="231">
        <v>0</v>
      </c>
      <c r="H244" s="211">
        <v>0</v>
      </c>
      <c r="I244" s="232">
        <v>0</v>
      </c>
      <c r="J244" s="201">
        <v>3</v>
      </c>
      <c r="K244" s="201">
        <v>1</v>
      </c>
      <c r="L244" s="200">
        <v>1.2603982858583299E-4</v>
      </c>
      <c r="M244" s="203">
        <v>0.33333333333333298</v>
      </c>
    </row>
    <row r="245" spans="1:13" s="125" customFormat="1">
      <c r="A245" s="130" t="s">
        <v>1561</v>
      </c>
      <c r="B245" s="192">
        <v>0</v>
      </c>
      <c r="C245" s="210">
        <v>0</v>
      </c>
      <c r="D245" s="194">
        <v>0</v>
      </c>
      <c r="E245" s="202">
        <v>0</v>
      </c>
      <c r="F245" s="196">
        <v>3</v>
      </c>
      <c r="G245" s="229">
        <v>1</v>
      </c>
      <c r="H245" s="200">
        <v>2.8401022436807697E-4</v>
      </c>
      <c r="I245" s="230">
        <v>0.33333333333333298</v>
      </c>
      <c r="J245" s="201">
        <v>3</v>
      </c>
      <c r="K245" s="201">
        <v>1</v>
      </c>
      <c r="L245" s="200">
        <v>1.2603982858583299E-4</v>
      </c>
      <c r="M245" s="203">
        <v>0.33333333333333298</v>
      </c>
    </row>
    <row r="246" spans="1:13" s="125" customFormat="1">
      <c r="A246" s="130" t="s">
        <v>1562</v>
      </c>
      <c r="B246" s="131">
        <v>1</v>
      </c>
      <c r="C246" s="196">
        <v>1</v>
      </c>
      <c r="D246" s="132">
        <v>2.2660321776569201E-4</v>
      </c>
      <c r="E246" s="216">
        <v>1</v>
      </c>
      <c r="F246" s="210">
        <v>0</v>
      </c>
      <c r="G246" s="231">
        <v>0</v>
      </c>
      <c r="H246" s="211">
        <v>0</v>
      </c>
      <c r="I246" s="232">
        <v>0</v>
      </c>
      <c r="J246" s="201">
        <v>1</v>
      </c>
      <c r="K246" s="201">
        <v>1</v>
      </c>
      <c r="L246" s="200">
        <v>1.2603982858583299E-4</v>
      </c>
      <c r="M246" s="203">
        <v>1</v>
      </c>
    </row>
    <row r="247" spans="1:13" s="125" customFormat="1" ht="20.45">
      <c r="A247" s="130" t="s">
        <v>1563</v>
      </c>
      <c r="B247" s="131">
        <v>2</v>
      </c>
      <c r="C247" s="210">
        <v>0</v>
      </c>
      <c r="D247" s="194">
        <v>0</v>
      </c>
      <c r="E247" s="202">
        <v>0</v>
      </c>
      <c r="F247" s="196">
        <v>3</v>
      </c>
      <c r="G247" s="229">
        <v>1</v>
      </c>
      <c r="H247" s="200">
        <v>2.8401022436807697E-4</v>
      </c>
      <c r="I247" s="230">
        <v>0.33333333333333298</v>
      </c>
      <c r="J247" s="201">
        <v>5</v>
      </c>
      <c r="K247" s="201">
        <v>1</v>
      </c>
      <c r="L247" s="200">
        <v>1.2603982858583299E-4</v>
      </c>
      <c r="M247" s="203">
        <v>0.2</v>
      </c>
    </row>
    <row r="248" spans="1:13" s="125" customFormat="1">
      <c r="A248" s="130" t="s">
        <v>1564</v>
      </c>
      <c r="B248" s="192">
        <v>0</v>
      </c>
      <c r="C248" s="210">
        <v>0</v>
      </c>
      <c r="D248" s="194">
        <v>0</v>
      </c>
      <c r="E248" s="202">
        <v>0</v>
      </c>
      <c r="F248" s="196">
        <v>1</v>
      </c>
      <c r="G248" s="229">
        <v>1</v>
      </c>
      <c r="H248" s="200">
        <v>2.8401022436807697E-4</v>
      </c>
      <c r="I248" s="230">
        <v>1</v>
      </c>
      <c r="J248" s="201">
        <v>1</v>
      </c>
      <c r="K248" s="201">
        <v>1</v>
      </c>
      <c r="L248" s="200">
        <v>1.2603982858583299E-4</v>
      </c>
      <c r="M248" s="203">
        <v>1</v>
      </c>
    </row>
    <row r="249" spans="1:13" s="125" customFormat="1" ht="20.45">
      <c r="A249" s="130" t="s">
        <v>1565</v>
      </c>
      <c r="B249" s="131">
        <v>2</v>
      </c>
      <c r="C249" s="210">
        <v>0</v>
      </c>
      <c r="D249" s="194">
        <v>0</v>
      </c>
      <c r="E249" s="202">
        <v>0</v>
      </c>
      <c r="F249" s="196">
        <v>2</v>
      </c>
      <c r="G249" s="229">
        <v>1</v>
      </c>
      <c r="H249" s="200">
        <v>2.8401022436807697E-4</v>
      </c>
      <c r="I249" s="230">
        <v>0.5</v>
      </c>
      <c r="J249" s="201">
        <v>4</v>
      </c>
      <c r="K249" s="201">
        <v>1</v>
      </c>
      <c r="L249" s="200">
        <v>1.2603982858583299E-4</v>
      </c>
      <c r="M249" s="203">
        <v>0.25</v>
      </c>
    </row>
    <row r="250" spans="1:13" s="125" customFormat="1" ht="20.45">
      <c r="A250" s="130" t="s">
        <v>1566</v>
      </c>
      <c r="B250" s="131">
        <v>2</v>
      </c>
      <c r="C250" s="210">
        <v>0</v>
      </c>
      <c r="D250" s="194">
        <v>0</v>
      </c>
      <c r="E250" s="202">
        <v>0</v>
      </c>
      <c r="F250" s="196">
        <v>2</v>
      </c>
      <c r="G250" s="229">
        <v>1</v>
      </c>
      <c r="H250" s="200">
        <v>2.8401022436807697E-4</v>
      </c>
      <c r="I250" s="230">
        <v>0.5</v>
      </c>
      <c r="J250" s="201">
        <v>4</v>
      </c>
      <c r="K250" s="201">
        <v>1</v>
      </c>
      <c r="L250" s="200">
        <v>1.2603982858583299E-4</v>
      </c>
      <c r="M250" s="203">
        <v>0.25</v>
      </c>
    </row>
    <row r="251" spans="1:13" s="125" customFormat="1" ht="20.45">
      <c r="A251" s="130" t="s">
        <v>1567</v>
      </c>
      <c r="B251" s="192">
        <v>0</v>
      </c>
      <c r="C251" s="210">
        <v>0</v>
      </c>
      <c r="D251" s="194">
        <v>0</v>
      </c>
      <c r="E251" s="202">
        <v>0</v>
      </c>
      <c r="F251" s="196">
        <v>2</v>
      </c>
      <c r="G251" s="229">
        <v>1</v>
      </c>
      <c r="H251" s="200">
        <v>2.8401022436807697E-4</v>
      </c>
      <c r="I251" s="230">
        <v>0.5</v>
      </c>
      <c r="J251" s="201">
        <v>2</v>
      </c>
      <c r="K251" s="201">
        <v>1</v>
      </c>
      <c r="L251" s="200">
        <v>1.2603982858583299E-4</v>
      </c>
      <c r="M251" s="203">
        <v>0.5</v>
      </c>
    </row>
    <row r="252" spans="1:13" s="125" customFormat="1" ht="20.45">
      <c r="A252" s="130" t="s">
        <v>1568</v>
      </c>
      <c r="B252" s="192">
        <v>0</v>
      </c>
      <c r="C252" s="210">
        <v>0</v>
      </c>
      <c r="D252" s="194">
        <v>0</v>
      </c>
      <c r="E252" s="202">
        <v>0</v>
      </c>
      <c r="F252" s="196">
        <v>1</v>
      </c>
      <c r="G252" s="229">
        <v>1</v>
      </c>
      <c r="H252" s="200">
        <v>2.8401022436807697E-4</v>
      </c>
      <c r="I252" s="230">
        <v>1</v>
      </c>
      <c r="J252" s="201">
        <v>1</v>
      </c>
      <c r="K252" s="201">
        <v>1</v>
      </c>
      <c r="L252" s="200">
        <v>1.2603982858583299E-4</v>
      </c>
      <c r="M252" s="203">
        <v>1</v>
      </c>
    </row>
    <row r="253" spans="1:13" s="125" customFormat="1" ht="30.65">
      <c r="A253" s="130" t="s">
        <v>1569</v>
      </c>
      <c r="B253" s="131">
        <v>3</v>
      </c>
      <c r="C253" s="196">
        <v>1</v>
      </c>
      <c r="D253" s="132">
        <v>2.2660321776569201E-4</v>
      </c>
      <c r="E253" s="216">
        <v>0.33333333333333298</v>
      </c>
      <c r="F253" s="196">
        <v>1</v>
      </c>
      <c r="G253" s="231">
        <v>0</v>
      </c>
      <c r="H253" s="211">
        <v>0</v>
      </c>
      <c r="I253" s="232">
        <v>0</v>
      </c>
      <c r="J253" s="201">
        <v>4</v>
      </c>
      <c r="K253" s="201">
        <v>1</v>
      </c>
      <c r="L253" s="200">
        <v>1.2603982858583299E-4</v>
      </c>
      <c r="M253" s="203">
        <v>0.25</v>
      </c>
    </row>
    <row r="254" spans="1:13" s="125" customFormat="1" ht="30.65">
      <c r="A254" s="130" t="s">
        <v>1570</v>
      </c>
      <c r="B254" s="131">
        <v>1</v>
      </c>
      <c r="C254" s="210">
        <v>0</v>
      </c>
      <c r="D254" s="194">
        <v>0</v>
      </c>
      <c r="E254" s="202">
        <v>0</v>
      </c>
      <c r="F254" s="196">
        <v>6</v>
      </c>
      <c r="G254" s="229">
        <v>1</v>
      </c>
      <c r="H254" s="200">
        <v>2.8401022436807697E-4</v>
      </c>
      <c r="I254" s="230">
        <v>0.16666666666666699</v>
      </c>
      <c r="J254" s="201">
        <v>7</v>
      </c>
      <c r="K254" s="201">
        <v>1</v>
      </c>
      <c r="L254" s="200">
        <v>1.2603982858583299E-4</v>
      </c>
      <c r="M254" s="203">
        <v>0.14285714285714299</v>
      </c>
    </row>
    <row r="255" spans="1:13" s="125" customFormat="1" ht="30.65">
      <c r="A255" s="130" t="s">
        <v>1571</v>
      </c>
      <c r="B255" s="192">
        <v>0</v>
      </c>
      <c r="C255" s="210">
        <v>0</v>
      </c>
      <c r="D255" s="194">
        <v>0</v>
      </c>
      <c r="E255" s="202">
        <v>0</v>
      </c>
      <c r="F255" s="196">
        <v>13</v>
      </c>
      <c r="G255" s="229">
        <v>1</v>
      </c>
      <c r="H255" s="200">
        <v>2.8401022436807697E-4</v>
      </c>
      <c r="I255" s="230">
        <v>7.69230769230769E-2</v>
      </c>
      <c r="J255" s="201">
        <v>13</v>
      </c>
      <c r="K255" s="201">
        <v>1</v>
      </c>
      <c r="L255" s="200">
        <v>1.2603982858583299E-4</v>
      </c>
      <c r="M255" s="203">
        <v>7.69230769230769E-2</v>
      </c>
    </row>
    <row r="256" spans="1:13" s="125" customFormat="1" ht="20.45">
      <c r="A256" s="130" t="s">
        <v>1572</v>
      </c>
      <c r="B256" s="131">
        <v>3</v>
      </c>
      <c r="C256" s="210">
        <v>0</v>
      </c>
      <c r="D256" s="194">
        <v>0</v>
      </c>
      <c r="E256" s="202">
        <v>0</v>
      </c>
      <c r="F256" s="196">
        <v>1</v>
      </c>
      <c r="G256" s="229">
        <v>1</v>
      </c>
      <c r="H256" s="200">
        <v>2.8401022436807697E-4</v>
      </c>
      <c r="I256" s="230">
        <v>1</v>
      </c>
      <c r="J256" s="201">
        <v>4</v>
      </c>
      <c r="K256" s="201">
        <v>1</v>
      </c>
      <c r="L256" s="200">
        <v>1.2603982858583299E-4</v>
      </c>
      <c r="M256" s="203">
        <v>0.25</v>
      </c>
    </row>
    <row r="257" spans="1:13" s="125" customFormat="1">
      <c r="A257" s="130" t="s">
        <v>1573</v>
      </c>
      <c r="B257" s="131">
        <v>2</v>
      </c>
      <c r="C257" s="196">
        <v>1</v>
      </c>
      <c r="D257" s="132">
        <v>2.2660321776569201E-4</v>
      </c>
      <c r="E257" s="216">
        <v>0.5</v>
      </c>
      <c r="F257" s="210">
        <v>0</v>
      </c>
      <c r="G257" s="231">
        <v>0</v>
      </c>
      <c r="H257" s="211">
        <v>0</v>
      </c>
      <c r="I257" s="232">
        <v>0</v>
      </c>
      <c r="J257" s="201">
        <v>2</v>
      </c>
      <c r="K257" s="201">
        <v>1</v>
      </c>
      <c r="L257" s="200">
        <v>1.2603982858583299E-4</v>
      </c>
      <c r="M257" s="203">
        <v>0.5</v>
      </c>
    </row>
    <row r="258" spans="1:13" s="125" customFormat="1" ht="20.45">
      <c r="A258" s="130" t="s">
        <v>1574</v>
      </c>
      <c r="B258" s="131">
        <v>2</v>
      </c>
      <c r="C258" s="196">
        <v>1</v>
      </c>
      <c r="D258" s="132">
        <v>2.2660321776569201E-4</v>
      </c>
      <c r="E258" s="216">
        <v>0.5</v>
      </c>
      <c r="F258" s="210">
        <v>0</v>
      </c>
      <c r="G258" s="231">
        <v>0</v>
      </c>
      <c r="H258" s="211">
        <v>0</v>
      </c>
      <c r="I258" s="232">
        <v>0</v>
      </c>
      <c r="J258" s="201">
        <v>2</v>
      </c>
      <c r="K258" s="201">
        <v>1</v>
      </c>
      <c r="L258" s="200">
        <v>1.2603982858583299E-4</v>
      </c>
      <c r="M258" s="203">
        <v>0.5</v>
      </c>
    </row>
    <row r="259" spans="1:13" s="125" customFormat="1">
      <c r="A259" s="130" t="s">
        <v>1575</v>
      </c>
      <c r="B259" s="131">
        <v>2</v>
      </c>
      <c r="C259" s="196">
        <v>1</v>
      </c>
      <c r="D259" s="132">
        <v>2.2660321776569201E-4</v>
      </c>
      <c r="E259" s="216">
        <v>0.5</v>
      </c>
      <c r="F259" s="210">
        <v>0</v>
      </c>
      <c r="G259" s="231">
        <v>0</v>
      </c>
      <c r="H259" s="211">
        <v>0</v>
      </c>
      <c r="I259" s="232">
        <v>0</v>
      </c>
      <c r="J259" s="201">
        <v>2</v>
      </c>
      <c r="K259" s="201">
        <v>1</v>
      </c>
      <c r="L259" s="200">
        <v>1.2603982858583299E-4</v>
      </c>
      <c r="M259" s="203">
        <v>0.5</v>
      </c>
    </row>
    <row r="260" spans="1:13" s="125" customFormat="1" ht="20.45">
      <c r="A260" s="130" t="s">
        <v>1576</v>
      </c>
      <c r="B260" s="131">
        <v>4</v>
      </c>
      <c r="C260" s="210">
        <v>0</v>
      </c>
      <c r="D260" s="194">
        <v>0</v>
      </c>
      <c r="E260" s="202">
        <v>0</v>
      </c>
      <c r="F260" s="196">
        <v>6</v>
      </c>
      <c r="G260" s="229">
        <v>1</v>
      </c>
      <c r="H260" s="200">
        <v>2.8401022436807697E-4</v>
      </c>
      <c r="I260" s="230">
        <v>0.16666666666666699</v>
      </c>
      <c r="J260" s="201">
        <v>10</v>
      </c>
      <c r="K260" s="201">
        <v>1</v>
      </c>
      <c r="L260" s="200">
        <v>1.2603982858583299E-4</v>
      </c>
      <c r="M260" s="203">
        <v>0.1</v>
      </c>
    </row>
    <row r="261" spans="1:13" s="125" customFormat="1" ht="20.45">
      <c r="A261" s="130" t="s">
        <v>1577</v>
      </c>
      <c r="B261" s="192">
        <v>0</v>
      </c>
      <c r="C261" s="210">
        <v>0</v>
      </c>
      <c r="D261" s="194">
        <v>0</v>
      </c>
      <c r="E261" s="202">
        <v>0</v>
      </c>
      <c r="F261" s="196">
        <v>1</v>
      </c>
      <c r="G261" s="229">
        <v>1</v>
      </c>
      <c r="H261" s="200">
        <v>2.8401022436807697E-4</v>
      </c>
      <c r="I261" s="230">
        <v>1</v>
      </c>
      <c r="J261" s="201">
        <v>1</v>
      </c>
      <c r="K261" s="201">
        <v>1</v>
      </c>
      <c r="L261" s="200">
        <v>1.2603982858583299E-4</v>
      </c>
      <c r="M261" s="203">
        <v>1</v>
      </c>
    </row>
    <row r="262" spans="1:13" s="125" customFormat="1" ht="20.45">
      <c r="A262" s="130" t="s">
        <v>1578</v>
      </c>
      <c r="B262" s="192">
        <v>0</v>
      </c>
      <c r="C262" s="210">
        <v>0</v>
      </c>
      <c r="D262" s="194">
        <v>0</v>
      </c>
      <c r="E262" s="202">
        <v>0</v>
      </c>
      <c r="F262" s="196">
        <v>1</v>
      </c>
      <c r="G262" s="231">
        <v>0</v>
      </c>
      <c r="H262" s="211">
        <v>0</v>
      </c>
      <c r="I262" s="232">
        <v>0</v>
      </c>
      <c r="J262" s="201">
        <v>1</v>
      </c>
      <c r="K262" s="201">
        <v>0</v>
      </c>
      <c r="L262" s="211">
        <v>0</v>
      </c>
      <c r="M262" s="212">
        <v>0</v>
      </c>
    </row>
    <row r="263" spans="1:13" s="125" customFormat="1" ht="20.45">
      <c r="A263" s="130" t="s">
        <v>1579</v>
      </c>
      <c r="B263" s="131">
        <v>3</v>
      </c>
      <c r="C263" s="210">
        <v>0</v>
      </c>
      <c r="D263" s="194">
        <v>0</v>
      </c>
      <c r="E263" s="202">
        <v>0</v>
      </c>
      <c r="F263" s="196">
        <v>1</v>
      </c>
      <c r="G263" s="231">
        <v>0</v>
      </c>
      <c r="H263" s="211">
        <v>0</v>
      </c>
      <c r="I263" s="232">
        <v>0</v>
      </c>
      <c r="J263" s="201">
        <v>4</v>
      </c>
      <c r="K263" s="201">
        <v>0</v>
      </c>
      <c r="L263" s="211">
        <v>0</v>
      </c>
      <c r="M263" s="212">
        <v>0</v>
      </c>
    </row>
    <row r="264" spans="1:13" s="125" customFormat="1" ht="20.45">
      <c r="A264" s="130" t="s">
        <v>1580</v>
      </c>
      <c r="B264" s="131">
        <v>1</v>
      </c>
      <c r="C264" s="210">
        <v>0</v>
      </c>
      <c r="D264" s="194">
        <v>0</v>
      </c>
      <c r="E264" s="202">
        <v>0</v>
      </c>
      <c r="F264" s="196">
        <v>2</v>
      </c>
      <c r="G264" s="231">
        <v>0</v>
      </c>
      <c r="H264" s="211">
        <v>0</v>
      </c>
      <c r="I264" s="232">
        <v>0</v>
      </c>
      <c r="J264" s="201">
        <v>3</v>
      </c>
      <c r="K264" s="201">
        <v>0</v>
      </c>
      <c r="L264" s="211">
        <v>0</v>
      </c>
      <c r="M264" s="212">
        <v>0</v>
      </c>
    </row>
    <row r="265" spans="1:13" s="125" customFormat="1" ht="20.45">
      <c r="A265" s="130" t="s">
        <v>1581</v>
      </c>
      <c r="B265" s="192">
        <v>0</v>
      </c>
      <c r="C265" s="210">
        <v>0</v>
      </c>
      <c r="D265" s="194">
        <v>0</v>
      </c>
      <c r="E265" s="202">
        <v>0</v>
      </c>
      <c r="F265" s="196">
        <v>1</v>
      </c>
      <c r="G265" s="231">
        <v>0</v>
      </c>
      <c r="H265" s="211">
        <v>0</v>
      </c>
      <c r="I265" s="232">
        <v>0</v>
      </c>
      <c r="J265" s="201">
        <v>1</v>
      </c>
      <c r="K265" s="201">
        <v>0</v>
      </c>
      <c r="L265" s="211">
        <v>0</v>
      </c>
      <c r="M265" s="212">
        <v>0</v>
      </c>
    </row>
    <row r="266" spans="1:13" s="125" customFormat="1" ht="20.45">
      <c r="A266" s="130" t="s">
        <v>1582</v>
      </c>
      <c r="B266" s="192">
        <v>0</v>
      </c>
      <c r="C266" s="210">
        <v>0</v>
      </c>
      <c r="D266" s="194">
        <v>0</v>
      </c>
      <c r="E266" s="202">
        <v>0</v>
      </c>
      <c r="F266" s="196">
        <v>1</v>
      </c>
      <c r="G266" s="231">
        <v>0</v>
      </c>
      <c r="H266" s="211">
        <v>0</v>
      </c>
      <c r="I266" s="232">
        <v>0</v>
      </c>
      <c r="J266" s="201">
        <v>1</v>
      </c>
      <c r="K266" s="201">
        <v>0</v>
      </c>
      <c r="L266" s="211">
        <v>0</v>
      </c>
      <c r="M266" s="212">
        <v>0</v>
      </c>
    </row>
    <row r="267" spans="1:13" s="125" customFormat="1" ht="20.45">
      <c r="A267" s="130" t="s">
        <v>1583</v>
      </c>
      <c r="B267" s="192">
        <v>0</v>
      </c>
      <c r="C267" s="210">
        <v>0</v>
      </c>
      <c r="D267" s="194">
        <v>0</v>
      </c>
      <c r="E267" s="202">
        <v>0</v>
      </c>
      <c r="F267" s="196">
        <v>1</v>
      </c>
      <c r="G267" s="231">
        <v>0</v>
      </c>
      <c r="H267" s="211">
        <v>0</v>
      </c>
      <c r="I267" s="232">
        <v>0</v>
      </c>
      <c r="J267" s="201">
        <v>1</v>
      </c>
      <c r="K267" s="201">
        <v>0</v>
      </c>
      <c r="L267" s="211">
        <v>0</v>
      </c>
      <c r="M267" s="212">
        <v>0</v>
      </c>
    </row>
    <row r="268" spans="1:13" s="125" customFormat="1">
      <c r="A268" s="130" t="s">
        <v>1584</v>
      </c>
      <c r="B268" s="131">
        <v>2</v>
      </c>
      <c r="C268" s="210">
        <v>0</v>
      </c>
      <c r="D268" s="194">
        <v>0</v>
      </c>
      <c r="E268" s="202">
        <v>0</v>
      </c>
      <c r="F268" s="196">
        <v>4</v>
      </c>
      <c r="G268" s="231">
        <v>0</v>
      </c>
      <c r="H268" s="211">
        <v>0</v>
      </c>
      <c r="I268" s="232">
        <v>0</v>
      </c>
      <c r="J268" s="201">
        <v>6</v>
      </c>
      <c r="K268" s="201">
        <v>0</v>
      </c>
      <c r="L268" s="211">
        <v>0</v>
      </c>
      <c r="M268" s="212">
        <v>0</v>
      </c>
    </row>
    <row r="269" spans="1:13" s="125" customFormat="1">
      <c r="A269" s="130" t="s">
        <v>1585</v>
      </c>
      <c r="B269" s="131">
        <v>2</v>
      </c>
      <c r="C269" s="210">
        <v>0</v>
      </c>
      <c r="D269" s="194">
        <v>0</v>
      </c>
      <c r="E269" s="202">
        <v>0</v>
      </c>
      <c r="F269" s="196">
        <v>2</v>
      </c>
      <c r="G269" s="231">
        <v>0</v>
      </c>
      <c r="H269" s="211">
        <v>0</v>
      </c>
      <c r="I269" s="232">
        <v>0</v>
      </c>
      <c r="J269" s="201">
        <v>4</v>
      </c>
      <c r="K269" s="201">
        <v>0</v>
      </c>
      <c r="L269" s="211">
        <v>0</v>
      </c>
      <c r="M269" s="212">
        <v>0</v>
      </c>
    </row>
    <row r="270" spans="1:13" s="125" customFormat="1" ht="20.45">
      <c r="A270" s="130" t="s">
        <v>1586</v>
      </c>
      <c r="B270" s="131">
        <v>4</v>
      </c>
      <c r="C270" s="210">
        <v>0</v>
      </c>
      <c r="D270" s="194">
        <v>0</v>
      </c>
      <c r="E270" s="202">
        <v>0</v>
      </c>
      <c r="F270" s="210">
        <v>0</v>
      </c>
      <c r="G270" s="231">
        <v>0</v>
      </c>
      <c r="H270" s="211">
        <v>0</v>
      </c>
      <c r="I270" s="232">
        <v>0</v>
      </c>
      <c r="J270" s="201">
        <v>4</v>
      </c>
      <c r="K270" s="201">
        <v>0</v>
      </c>
      <c r="L270" s="211">
        <v>0</v>
      </c>
      <c r="M270" s="212">
        <v>0</v>
      </c>
    </row>
    <row r="271" spans="1:13" s="125" customFormat="1" ht="20.45">
      <c r="A271" s="130" t="s">
        <v>1587</v>
      </c>
      <c r="B271" s="131">
        <v>1</v>
      </c>
      <c r="C271" s="210">
        <v>0</v>
      </c>
      <c r="D271" s="194">
        <v>0</v>
      </c>
      <c r="E271" s="202">
        <v>0</v>
      </c>
      <c r="F271" s="210">
        <v>0</v>
      </c>
      <c r="G271" s="231">
        <v>0</v>
      </c>
      <c r="H271" s="211">
        <v>0</v>
      </c>
      <c r="I271" s="232">
        <v>0</v>
      </c>
      <c r="J271" s="201">
        <v>1</v>
      </c>
      <c r="K271" s="201">
        <v>0</v>
      </c>
      <c r="L271" s="211">
        <v>0</v>
      </c>
      <c r="M271" s="212">
        <v>0</v>
      </c>
    </row>
    <row r="272" spans="1:13" s="125" customFormat="1" ht="20.45">
      <c r="A272" s="130" t="s">
        <v>1588</v>
      </c>
      <c r="B272" s="131">
        <v>2</v>
      </c>
      <c r="C272" s="210">
        <v>0</v>
      </c>
      <c r="D272" s="194">
        <v>0</v>
      </c>
      <c r="E272" s="202">
        <v>0</v>
      </c>
      <c r="F272" s="210">
        <v>0</v>
      </c>
      <c r="G272" s="231">
        <v>0</v>
      </c>
      <c r="H272" s="211">
        <v>0</v>
      </c>
      <c r="I272" s="232">
        <v>0</v>
      </c>
      <c r="J272" s="201">
        <v>2</v>
      </c>
      <c r="K272" s="201">
        <v>0</v>
      </c>
      <c r="L272" s="211">
        <v>0</v>
      </c>
      <c r="M272" s="212">
        <v>0</v>
      </c>
    </row>
    <row r="273" spans="1:13" s="125" customFormat="1" ht="20.45">
      <c r="A273" s="130" t="s">
        <v>1589</v>
      </c>
      <c r="B273" s="131">
        <v>3</v>
      </c>
      <c r="C273" s="210">
        <v>0</v>
      </c>
      <c r="D273" s="194">
        <v>0</v>
      </c>
      <c r="E273" s="202">
        <v>0</v>
      </c>
      <c r="F273" s="210">
        <v>0</v>
      </c>
      <c r="G273" s="231">
        <v>0</v>
      </c>
      <c r="H273" s="211">
        <v>0</v>
      </c>
      <c r="I273" s="232">
        <v>0</v>
      </c>
      <c r="J273" s="201">
        <v>3</v>
      </c>
      <c r="K273" s="201">
        <v>0</v>
      </c>
      <c r="L273" s="211">
        <v>0</v>
      </c>
      <c r="M273" s="212">
        <v>0</v>
      </c>
    </row>
    <row r="274" spans="1:13" s="125" customFormat="1" ht="20.45">
      <c r="A274" s="130" t="s">
        <v>1590</v>
      </c>
      <c r="B274" s="131">
        <v>3</v>
      </c>
      <c r="C274" s="210">
        <v>0</v>
      </c>
      <c r="D274" s="194">
        <v>0</v>
      </c>
      <c r="E274" s="202">
        <v>0</v>
      </c>
      <c r="F274" s="196">
        <v>2</v>
      </c>
      <c r="G274" s="231">
        <v>0</v>
      </c>
      <c r="H274" s="211">
        <v>0</v>
      </c>
      <c r="I274" s="232">
        <v>0</v>
      </c>
      <c r="J274" s="201">
        <v>5</v>
      </c>
      <c r="K274" s="201">
        <v>0</v>
      </c>
      <c r="L274" s="211">
        <v>0</v>
      </c>
      <c r="M274" s="212">
        <v>0</v>
      </c>
    </row>
    <row r="275" spans="1:13" s="125" customFormat="1">
      <c r="A275" s="130" t="s">
        <v>1591</v>
      </c>
      <c r="B275" s="131">
        <v>1</v>
      </c>
      <c r="C275" s="210">
        <v>0</v>
      </c>
      <c r="D275" s="194">
        <v>0</v>
      </c>
      <c r="E275" s="202">
        <v>0</v>
      </c>
      <c r="F275" s="210">
        <v>0</v>
      </c>
      <c r="G275" s="231">
        <v>0</v>
      </c>
      <c r="H275" s="211">
        <v>0</v>
      </c>
      <c r="I275" s="232">
        <v>0</v>
      </c>
      <c r="J275" s="201">
        <v>1</v>
      </c>
      <c r="K275" s="201">
        <v>0</v>
      </c>
      <c r="L275" s="211">
        <v>0</v>
      </c>
      <c r="M275" s="212">
        <v>0</v>
      </c>
    </row>
    <row r="276" spans="1:13" s="125" customFormat="1">
      <c r="A276" s="130" t="s">
        <v>1592</v>
      </c>
      <c r="B276" s="131">
        <v>1</v>
      </c>
      <c r="C276" s="210">
        <v>0</v>
      </c>
      <c r="D276" s="194">
        <v>0</v>
      </c>
      <c r="E276" s="202">
        <v>0</v>
      </c>
      <c r="F276" s="210">
        <v>0</v>
      </c>
      <c r="G276" s="231">
        <v>0</v>
      </c>
      <c r="H276" s="211">
        <v>0</v>
      </c>
      <c r="I276" s="232">
        <v>0</v>
      </c>
      <c r="J276" s="201">
        <v>1</v>
      </c>
      <c r="K276" s="201">
        <v>0</v>
      </c>
      <c r="L276" s="211">
        <v>0</v>
      </c>
      <c r="M276" s="212">
        <v>0</v>
      </c>
    </row>
    <row r="277" spans="1:13" s="125" customFormat="1">
      <c r="A277" s="130" t="s">
        <v>1593</v>
      </c>
      <c r="B277" s="131">
        <v>2</v>
      </c>
      <c r="C277" s="210">
        <v>0</v>
      </c>
      <c r="D277" s="194">
        <v>0</v>
      </c>
      <c r="E277" s="202">
        <v>0</v>
      </c>
      <c r="F277" s="196">
        <v>1</v>
      </c>
      <c r="G277" s="231">
        <v>0</v>
      </c>
      <c r="H277" s="211">
        <v>0</v>
      </c>
      <c r="I277" s="232">
        <v>0</v>
      </c>
      <c r="J277" s="201">
        <v>3</v>
      </c>
      <c r="K277" s="201">
        <v>0</v>
      </c>
      <c r="L277" s="211">
        <v>0</v>
      </c>
      <c r="M277" s="212">
        <v>0</v>
      </c>
    </row>
    <row r="278" spans="1:13" s="125" customFormat="1">
      <c r="A278" s="130" t="s">
        <v>1594</v>
      </c>
      <c r="B278" s="192">
        <v>0</v>
      </c>
      <c r="C278" s="210">
        <v>0</v>
      </c>
      <c r="D278" s="194">
        <v>0</v>
      </c>
      <c r="E278" s="202">
        <v>0</v>
      </c>
      <c r="F278" s="196">
        <v>1</v>
      </c>
      <c r="G278" s="231">
        <v>0</v>
      </c>
      <c r="H278" s="211">
        <v>0</v>
      </c>
      <c r="I278" s="232">
        <v>0</v>
      </c>
      <c r="J278" s="201">
        <v>1</v>
      </c>
      <c r="K278" s="201">
        <v>0</v>
      </c>
      <c r="L278" s="211">
        <v>0</v>
      </c>
      <c r="M278" s="212">
        <v>0</v>
      </c>
    </row>
    <row r="279" spans="1:13" s="125" customFormat="1" ht="20.45">
      <c r="A279" s="130" t="s">
        <v>1595</v>
      </c>
      <c r="B279" s="131">
        <v>3</v>
      </c>
      <c r="C279" s="210">
        <v>0</v>
      </c>
      <c r="D279" s="194">
        <v>0</v>
      </c>
      <c r="E279" s="202">
        <v>0</v>
      </c>
      <c r="F279" s="196">
        <v>1</v>
      </c>
      <c r="G279" s="231">
        <v>0</v>
      </c>
      <c r="H279" s="211">
        <v>0</v>
      </c>
      <c r="I279" s="232">
        <v>0</v>
      </c>
      <c r="J279" s="201">
        <v>4</v>
      </c>
      <c r="K279" s="201">
        <v>0</v>
      </c>
      <c r="L279" s="211">
        <v>0</v>
      </c>
      <c r="M279" s="212">
        <v>0</v>
      </c>
    </row>
    <row r="280" spans="1:13" s="125" customFormat="1">
      <c r="A280" s="130" t="s">
        <v>1596</v>
      </c>
      <c r="B280" s="131">
        <v>4</v>
      </c>
      <c r="C280" s="210">
        <v>0</v>
      </c>
      <c r="D280" s="194">
        <v>0</v>
      </c>
      <c r="E280" s="202">
        <v>0</v>
      </c>
      <c r="F280" s="196">
        <v>7</v>
      </c>
      <c r="G280" s="231">
        <v>0</v>
      </c>
      <c r="H280" s="211">
        <v>0</v>
      </c>
      <c r="I280" s="232">
        <v>0</v>
      </c>
      <c r="J280" s="201">
        <v>11</v>
      </c>
      <c r="K280" s="201">
        <v>0</v>
      </c>
      <c r="L280" s="211">
        <v>0</v>
      </c>
      <c r="M280" s="212">
        <v>0</v>
      </c>
    </row>
    <row r="281" spans="1:13" s="125" customFormat="1">
      <c r="A281" s="130" t="s">
        <v>1597</v>
      </c>
      <c r="B281" s="131">
        <v>13</v>
      </c>
      <c r="C281" s="210">
        <v>0</v>
      </c>
      <c r="D281" s="194">
        <v>0</v>
      </c>
      <c r="E281" s="202">
        <v>0</v>
      </c>
      <c r="F281" s="196">
        <v>5</v>
      </c>
      <c r="G281" s="231">
        <v>0</v>
      </c>
      <c r="H281" s="211">
        <v>0</v>
      </c>
      <c r="I281" s="232">
        <v>0</v>
      </c>
      <c r="J281" s="201">
        <v>18</v>
      </c>
      <c r="K281" s="201">
        <v>0</v>
      </c>
      <c r="L281" s="211">
        <v>0</v>
      </c>
      <c r="M281" s="212">
        <v>0</v>
      </c>
    </row>
    <row r="282" spans="1:13" s="125" customFormat="1">
      <c r="A282" s="135" t="s">
        <v>1598</v>
      </c>
      <c r="B282" s="233">
        <v>0</v>
      </c>
      <c r="C282" s="234">
        <v>0</v>
      </c>
      <c r="D282" s="235">
        <v>0</v>
      </c>
      <c r="E282" s="236">
        <v>0</v>
      </c>
      <c r="F282" s="237">
        <v>1</v>
      </c>
      <c r="G282" s="238">
        <v>0</v>
      </c>
      <c r="H282" s="239">
        <v>0</v>
      </c>
      <c r="I282" s="240">
        <v>0</v>
      </c>
      <c r="J282" s="241">
        <v>1</v>
      </c>
      <c r="K282" s="241">
        <v>0</v>
      </c>
      <c r="L282" s="239">
        <v>0</v>
      </c>
      <c r="M282" s="242">
        <v>0</v>
      </c>
    </row>
    <row r="283" spans="1:13" s="125" customFormat="1">
      <c r="A283" s="227"/>
    </row>
    <row r="284" spans="1:13" s="125" customFormat="1">
      <c r="A284" s="227"/>
    </row>
    <row r="285" spans="1:13" s="125" customFormat="1" ht="10.75">
      <c r="A285" s="245" t="s">
        <v>93</v>
      </c>
      <c r="B285" s="309" t="s">
        <v>1420</v>
      </c>
      <c r="C285" s="309"/>
      <c r="D285" s="309"/>
      <c r="E285" s="310"/>
      <c r="F285" s="311" t="s">
        <v>1421</v>
      </c>
      <c r="G285" s="309"/>
      <c r="H285" s="309"/>
      <c r="I285" s="310"/>
      <c r="J285" s="311" t="s">
        <v>1422</v>
      </c>
      <c r="K285" s="309"/>
      <c r="L285" s="309"/>
      <c r="M285" s="312"/>
    </row>
    <row r="286" spans="1:13" s="125" customFormat="1" ht="61.25">
      <c r="A286" s="177" t="s">
        <v>1457</v>
      </c>
      <c r="B286" s="182" t="s">
        <v>1458</v>
      </c>
      <c r="C286" s="182" t="s">
        <v>1459</v>
      </c>
      <c r="D286" s="219" t="s">
        <v>1460</v>
      </c>
      <c r="E286" s="220" t="s">
        <v>1461</v>
      </c>
      <c r="F286" s="182" t="s">
        <v>1462</v>
      </c>
      <c r="G286" s="182" t="s">
        <v>1463</v>
      </c>
      <c r="H286" s="219" t="s">
        <v>1464</v>
      </c>
      <c r="I286" s="221" t="s">
        <v>1465</v>
      </c>
      <c r="J286" s="182" t="s">
        <v>1466</v>
      </c>
      <c r="K286" s="182" t="s">
        <v>1467</v>
      </c>
      <c r="L286" s="219" t="s">
        <v>1468</v>
      </c>
      <c r="M286" s="219" t="s">
        <v>1469</v>
      </c>
    </row>
    <row r="287" spans="1:13" s="125" customFormat="1">
      <c r="A287" s="130" t="s">
        <v>1470</v>
      </c>
      <c r="B287" s="131">
        <v>1494</v>
      </c>
      <c r="C287" s="196">
        <v>546</v>
      </c>
      <c r="D287" s="132">
        <v>0.127213420316869</v>
      </c>
      <c r="E287" s="216">
        <v>0.365461847389558</v>
      </c>
      <c r="F287" s="196">
        <v>1772</v>
      </c>
      <c r="G287" s="229">
        <v>874</v>
      </c>
      <c r="H287" s="200">
        <v>0.24710206389595701</v>
      </c>
      <c r="I287" s="230">
        <v>0.49322799097065501</v>
      </c>
      <c r="J287" s="201">
        <v>3266</v>
      </c>
      <c r="K287" s="201">
        <v>1420</v>
      </c>
      <c r="L287" s="200">
        <v>0.18137693191978499</v>
      </c>
      <c r="M287" s="203">
        <v>0.434782608695652</v>
      </c>
    </row>
    <row r="288" spans="1:13" s="125" customFormat="1" ht="30.65">
      <c r="A288" s="130" t="s">
        <v>1471</v>
      </c>
      <c r="B288" s="131">
        <v>1237</v>
      </c>
      <c r="C288" s="196">
        <v>558</v>
      </c>
      <c r="D288" s="132">
        <v>0.130009319664492</v>
      </c>
      <c r="E288" s="216">
        <v>0.45109135004042</v>
      </c>
      <c r="F288" s="196">
        <v>746</v>
      </c>
      <c r="G288" s="229">
        <v>327</v>
      </c>
      <c r="H288" s="200">
        <v>9.2451229855810002E-2</v>
      </c>
      <c r="I288" s="230">
        <v>0.43833780160857899</v>
      </c>
      <c r="J288" s="201">
        <v>1983</v>
      </c>
      <c r="K288" s="201">
        <v>885</v>
      </c>
      <c r="L288" s="200">
        <v>0.1130412568655</v>
      </c>
      <c r="M288" s="203">
        <v>0.44629349470499202</v>
      </c>
    </row>
    <row r="289" spans="1:13" s="125" customFormat="1" ht="20.45">
      <c r="A289" s="130" t="s">
        <v>1473</v>
      </c>
      <c r="B289" s="131">
        <v>912</v>
      </c>
      <c r="C289" s="196">
        <v>377</v>
      </c>
      <c r="D289" s="132">
        <v>8.7837837837837801E-2</v>
      </c>
      <c r="E289" s="216">
        <v>0.41337719298245601</v>
      </c>
      <c r="F289" s="196">
        <v>1019</v>
      </c>
      <c r="G289" s="229">
        <v>467</v>
      </c>
      <c r="H289" s="200">
        <v>0.13203279615493399</v>
      </c>
      <c r="I289" s="230">
        <v>0.45829244357213</v>
      </c>
      <c r="J289" s="201">
        <v>1931</v>
      </c>
      <c r="K289" s="201">
        <v>844</v>
      </c>
      <c r="L289" s="200">
        <v>0.107804317281901</v>
      </c>
      <c r="M289" s="203">
        <v>0.43707923355774198</v>
      </c>
    </row>
    <row r="290" spans="1:13" s="125" customFormat="1" ht="20.45">
      <c r="A290" s="130" t="s">
        <v>1472</v>
      </c>
      <c r="B290" s="131">
        <v>1124</v>
      </c>
      <c r="C290" s="196">
        <v>422</v>
      </c>
      <c r="D290" s="132">
        <v>9.8322460391425906E-2</v>
      </c>
      <c r="E290" s="216">
        <v>0.37544483985765098</v>
      </c>
      <c r="F290" s="196">
        <v>890</v>
      </c>
      <c r="G290" s="229">
        <v>193</v>
      </c>
      <c r="H290" s="200">
        <v>5.4566016398077503E-2</v>
      </c>
      <c r="I290" s="230">
        <v>0.21685393258426999</v>
      </c>
      <c r="J290" s="201">
        <v>2014</v>
      </c>
      <c r="K290" s="201">
        <v>615</v>
      </c>
      <c r="L290" s="200">
        <v>7.8554093753991597E-2</v>
      </c>
      <c r="M290" s="203">
        <v>0.30536246276067502</v>
      </c>
    </row>
    <row r="291" spans="1:13" s="125" customFormat="1" ht="20.45">
      <c r="A291" s="130" t="s">
        <v>1474</v>
      </c>
      <c r="B291" s="131">
        <v>1321</v>
      </c>
      <c r="C291" s="196">
        <v>238</v>
      </c>
      <c r="D291" s="132">
        <v>5.5452003727865802E-2</v>
      </c>
      <c r="E291" s="216">
        <v>0.180166540499621</v>
      </c>
      <c r="F291" s="196">
        <v>1051</v>
      </c>
      <c r="G291" s="229">
        <v>164</v>
      </c>
      <c r="H291" s="200">
        <v>4.63669776646876E-2</v>
      </c>
      <c r="I291" s="230">
        <v>0.15604186489058</v>
      </c>
      <c r="J291" s="201">
        <v>2372</v>
      </c>
      <c r="K291" s="201">
        <v>402</v>
      </c>
      <c r="L291" s="200">
        <v>5.13475539660238E-2</v>
      </c>
      <c r="M291" s="203">
        <v>0.16947723440134899</v>
      </c>
    </row>
    <row r="292" spans="1:13" s="125" customFormat="1" ht="20.45">
      <c r="A292" s="130" t="s">
        <v>1477</v>
      </c>
      <c r="B292" s="131">
        <v>555</v>
      </c>
      <c r="C292" s="196">
        <v>172</v>
      </c>
      <c r="D292" s="132">
        <v>4.00745573159366E-2</v>
      </c>
      <c r="E292" s="216">
        <v>0.30990990990991002</v>
      </c>
      <c r="F292" s="196">
        <v>242</v>
      </c>
      <c r="G292" s="229">
        <v>50</v>
      </c>
      <c r="H292" s="200">
        <v>1.41362736782584E-2</v>
      </c>
      <c r="I292" s="230">
        <v>0.206611570247934</v>
      </c>
      <c r="J292" s="201">
        <v>797</v>
      </c>
      <c r="K292" s="201">
        <v>222</v>
      </c>
      <c r="L292" s="200">
        <v>2.8356111891684799E-2</v>
      </c>
      <c r="M292" s="203">
        <v>0.27854454203262202</v>
      </c>
    </row>
    <row r="293" spans="1:13" s="125" customFormat="1" ht="20.45">
      <c r="A293" s="130" t="s">
        <v>1475</v>
      </c>
      <c r="B293" s="131">
        <v>103</v>
      </c>
      <c r="C293" s="196">
        <v>28</v>
      </c>
      <c r="D293" s="132">
        <v>6.5237651444547996E-3</v>
      </c>
      <c r="E293" s="216">
        <v>0.27184466019417503</v>
      </c>
      <c r="F293" s="196">
        <v>391</v>
      </c>
      <c r="G293" s="229">
        <v>172</v>
      </c>
      <c r="H293" s="200">
        <v>4.8628781453208897E-2</v>
      </c>
      <c r="I293" s="230">
        <v>0.43989769820971902</v>
      </c>
      <c r="J293" s="201">
        <v>494</v>
      </c>
      <c r="K293" s="201">
        <v>200</v>
      </c>
      <c r="L293" s="200">
        <v>2.55460467492656E-2</v>
      </c>
      <c r="M293" s="203">
        <v>0.40485829959514202</v>
      </c>
    </row>
    <row r="294" spans="1:13" s="125" customFormat="1" ht="20.45">
      <c r="A294" s="130" t="s">
        <v>1478</v>
      </c>
      <c r="B294" s="131">
        <v>305</v>
      </c>
      <c r="C294" s="196">
        <v>134</v>
      </c>
      <c r="D294" s="132">
        <v>3.1220876048462302E-2</v>
      </c>
      <c r="E294" s="216">
        <v>0.439344262295082</v>
      </c>
      <c r="F294" s="196">
        <v>163</v>
      </c>
      <c r="G294" s="229">
        <v>59</v>
      </c>
      <c r="H294" s="200">
        <v>1.6680802940344901E-2</v>
      </c>
      <c r="I294" s="230">
        <v>0.36196319018404899</v>
      </c>
      <c r="J294" s="201">
        <v>468</v>
      </c>
      <c r="K294" s="201">
        <v>193</v>
      </c>
      <c r="L294" s="200">
        <v>2.4651935113041298E-2</v>
      </c>
      <c r="M294" s="203">
        <v>0.41239316239316198</v>
      </c>
    </row>
    <row r="295" spans="1:13" s="125" customFormat="1" ht="20.45">
      <c r="A295" s="130" t="s">
        <v>1481</v>
      </c>
      <c r="B295" s="131">
        <v>394</v>
      </c>
      <c r="C295" s="196">
        <v>114</v>
      </c>
      <c r="D295" s="132">
        <v>2.65610438024231E-2</v>
      </c>
      <c r="E295" s="216">
        <v>0.28934010152284301</v>
      </c>
      <c r="F295" s="196">
        <v>293</v>
      </c>
      <c r="G295" s="229">
        <v>70</v>
      </c>
      <c r="H295" s="200">
        <v>1.97907831495618E-2</v>
      </c>
      <c r="I295" s="230">
        <v>0.23890784982935201</v>
      </c>
      <c r="J295" s="201">
        <v>687</v>
      </c>
      <c r="K295" s="201">
        <v>184</v>
      </c>
      <c r="L295" s="200">
        <v>2.35023630093243E-2</v>
      </c>
      <c r="M295" s="203">
        <v>0.26783114992722001</v>
      </c>
    </row>
    <row r="296" spans="1:13" s="125" customFormat="1" ht="30.65">
      <c r="A296" s="130" t="s">
        <v>1476</v>
      </c>
      <c r="B296" s="131">
        <v>680</v>
      </c>
      <c r="C296" s="196">
        <v>129</v>
      </c>
      <c r="D296" s="132">
        <v>3.00559179869525E-2</v>
      </c>
      <c r="E296" s="216">
        <v>0.189705882352941</v>
      </c>
      <c r="F296" s="196">
        <v>230</v>
      </c>
      <c r="G296" s="229">
        <v>44</v>
      </c>
      <c r="H296" s="200">
        <v>1.24399208368674E-2</v>
      </c>
      <c r="I296" s="230">
        <v>0.19130434782608699</v>
      </c>
      <c r="J296" s="201">
        <v>910</v>
      </c>
      <c r="K296" s="201">
        <v>173</v>
      </c>
      <c r="L296" s="200">
        <v>2.2097330438114699E-2</v>
      </c>
      <c r="M296" s="203">
        <v>0.19010989010988999</v>
      </c>
    </row>
    <row r="297" spans="1:13" s="125" customFormat="1" ht="20.45">
      <c r="A297" s="130" t="s">
        <v>1479</v>
      </c>
      <c r="B297" s="131">
        <v>638</v>
      </c>
      <c r="C297" s="196">
        <v>145</v>
      </c>
      <c r="D297" s="132">
        <v>3.37837837837838E-2</v>
      </c>
      <c r="E297" s="216">
        <v>0.22727272727272699</v>
      </c>
      <c r="F297" s="196">
        <v>195</v>
      </c>
      <c r="G297" s="229">
        <v>28</v>
      </c>
      <c r="H297" s="200">
        <v>7.9163132598247098E-3</v>
      </c>
      <c r="I297" s="230">
        <v>0.143589743589744</v>
      </c>
      <c r="J297" s="201">
        <v>833</v>
      </c>
      <c r="K297" s="201">
        <v>173</v>
      </c>
      <c r="L297" s="200">
        <v>2.2097330438114699E-2</v>
      </c>
      <c r="M297" s="203">
        <v>0.207683073229292</v>
      </c>
    </row>
    <row r="298" spans="1:13" s="125" customFormat="1" ht="20.45">
      <c r="A298" s="130" t="s">
        <v>1480</v>
      </c>
      <c r="B298" s="131">
        <v>467</v>
      </c>
      <c r="C298" s="196">
        <v>103</v>
      </c>
      <c r="D298" s="132">
        <v>2.3998136067101598E-2</v>
      </c>
      <c r="E298" s="216">
        <v>0.22055674518201299</v>
      </c>
      <c r="F298" s="196">
        <v>164</v>
      </c>
      <c r="G298" s="229">
        <v>28</v>
      </c>
      <c r="H298" s="200">
        <v>7.9163132598247098E-3</v>
      </c>
      <c r="I298" s="230">
        <v>0.17073170731707299</v>
      </c>
      <c r="J298" s="201">
        <v>631</v>
      </c>
      <c r="K298" s="201">
        <v>131</v>
      </c>
      <c r="L298" s="200">
        <v>1.6732660620768901E-2</v>
      </c>
      <c r="M298" s="203">
        <v>0.20760697305863701</v>
      </c>
    </row>
    <row r="299" spans="1:13" s="125" customFormat="1">
      <c r="A299" s="130" t="s">
        <v>1483</v>
      </c>
      <c r="B299" s="131">
        <v>87</v>
      </c>
      <c r="C299" s="196">
        <v>17</v>
      </c>
      <c r="D299" s="132">
        <v>3.9608574091332697E-3</v>
      </c>
      <c r="E299" s="216">
        <v>0.195402298850575</v>
      </c>
      <c r="F299" s="196">
        <v>382</v>
      </c>
      <c r="G299" s="229">
        <v>97</v>
      </c>
      <c r="H299" s="200">
        <v>2.7424370935821299E-2</v>
      </c>
      <c r="I299" s="230">
        <v>0.25392670157068098</v>
      </c>
      <c r="J299" s="201">
        <v>469</v>
      </c>
      <c r="K299" s="201">
        <v>114</v>
      </c>
      <c r="L299" s="200">
        <v>1.4561246647081401E-2</v>
      </c>
      <c r="M299" s="203">
        <v>0.24307036247334801</v>
      </c>
    </row>
    <row r="300" spans="1:13" s="125" customFormat="1" ht="20.45">
      <c r="A300" s="130" t="s">
        <v>1482</v>
      </c>
      <c r="B300" s="131">
        <v>339</v>
      </c>
      <c r="C300" s="196">
        <v>60</v>
      </c>
      <c r="D300" s="132">
        <v>1.39794967381174E-2</v>
      </c>
      <c r="E300" s="216">
        <v>0.17699115044247801</v>
      </c>
      <c r="F300" s="196">
        <v>78</v>
      </c>
      <c r="G300" s="229">
        <v>19</v>
      </c>
      <c r="H300" s="200">
        <v>5.3717839977382E-3</v>
      </c>
      <c r="I300" s="230">
        <v>0.243589743589744</v>
      </c>
      <c r="J300" s="201">
        <v>417</v>
      </c>
      <c r="K300" s="201">
        <v>79</v>
      </c>
      <c r="L300" s="200">
        <v>1.00906884659599E-2</v>
      </c>
      <c r="M300" s="203">
        <v>0.189448441247002</v>
      </c>
    </row>
    <row r="301" spans="1:13" s="125" customFormat="1">
      <c r="A301" s="130" t="s">
        <v>1486</v>
      </c>
      <c r="B301" s="131">
        <v>277</v>
      </c>
      <c r="C301" s="196">
        <v>36</v>
      </c>
      <c r="D301" s="132">
        <v>8.3876980428704596E-3</v>
      </c>
      <c r="E301" s="216">
        <v>0.129963898916968</v>
      </c>
      <c r="F301" s="196">
        <v>211</v>
      </c>
      <c r="G301" s="229">
        <v>30</v>
      </c>
      <c r="H301" s="200">
        <v>8.4817642069550496E-3</v>
      </c>
      <c r="I301" s="230">
        <v>0.14218009478672999</v>
      </c>
      <c r="J301" s="201">
        <v>488</v>
      </c>
      <c r="K301" s="201">
        <v>66</v>
      </c>
      <c r="L301" s="200">
        <v>8.43019542725763E-3</v>
      </c>
      <c r="M301" s="203">
        <v>0.135245901639344</v>
      </c>
    </row>
    <row r="302" spans="1:13" s="125" customFormat="1" ht="20.45">
      <c r="A302" s="130" t="s">
        <v>1485</v>
      </c>
      <c r="B302" s="131">
        <v>399</v>
      </c>
      <c r="C302" s="196">
        <v>34</v>
      </c>
      <c r="D302" s="132">
        <v>7.9217148182665394E-3</v>
      </c>
      <c r="E302" s="216">
        <v>8.5213032581453602E-2</v>
      </c>
      <c r="F302" s="196">
        <v>398</v>
      </c>
      <c r="G302" s="229">
        <v>28</v>
      </c>
      <c r="H302" s="200">
        <v>7.9163132598247098E-3</v>
      </c>
      <c r="I302" s="230">
        <v>7.0351758793969904E-2</v>
      </c>
      <c r="J302" s="201">
        <v>797</v>
      </c>
      <c r="K302" s="201">
        <v>62</v>
      </c>
      <c r="L302" s="200">
        <v>7.9192744922723206E-3</v>
      </c>
      <c r="M302" s="203">
        <v>7.7791718946047694E-2</v>
      </c>
    </row>
    <row r="303" spans="1:13" s="125" customFormat="1" ht="30.65">
      <c r="A303" s="130" t="s">
        <v>1484</v>
      </c>
      <c r="B303" s="131">
        <v>204</v>
      </c>
      <c r="C303" s="196">
        <v>42</v>
      </c>
      <c r="D303" s="132">
        <v>9.7856477166821994E-3</v>
      </c>
      <c r="E303" s="216">
        <v>0.20588235294117599</v>
      </c>
      <c r="F303" s="196">
        <v>88</v>
      </c>
      <c r="G303" s="229">
        <v>17</v>
      </c>
      <c r="H303" s="200">
        <v>4.8063330506078602E-3</v>
      </c>
      <c r="I303" s="230">
        <v>0.19318181818181801</v>
      </c>
      <c r="J303" s="201">
        <v>292</v>
      </c>
      <c r="K303" s="201">
        <v>59</v>
      </c>
      <c r="L303" s="200">
        <v>7.5360837910333402E-3</v>
      </c>
      <c r="M303" s="203">
        <v>0.202054794520548</v>
      </c>
    </row>
    <row r="304" spans="1:13" s="125" customFormat="1" ht="30.65">
      <c r="A304" s="130" t="s">
        <v>1487</v>
      </c>
      <c r="B304" s="131">
        <v>219</v>
      </c>
      <c r="C304" s="196">
        <v>26</v>
      </c>
      <c r="D304" s="132">
        <v>6.0577819198508898E-3</v>
      </c>
      <c r="E304" s="216">
        <v>0.11872146118721499</v>
      </c>
      <c r="F304" s="196">
        <v>135</v>
      </c>
      <c r="G304" s="229">
        <v>18</v>
      </c>
      <c r="H304" s="200">
        <v>5.0890585241730301E-3</v>
      </c>
      <c r="I304" s="230">
        <v>0.133333333333333</v>
      </c>
      <c r="J304" s="201">
        <v>354</v>
      </c>
      <c r="K304" s="201">
        <v>44</v>
      </c>
      <c r="L304" s="200">
        <v>5.6201302848384203E-3</v>
      </c>
      <c r="M304" s="203">
        <v>0.124293785310734</v>
      </c>
    </row>
    <row r="305" spans="1:13" s="125" customFormat="1" ht="20.45">
      <c r="A305" s="130" t="s">
        <v>1489</v>
      </c>
      <c r="B305" s="131">
        <v>137</v>
      </c>
      <c r="C305" s="196">
        <v>36</v>
      </c>
      <c r="D305" s="132">
        <v>8.3876980428704596E-3</v>
      </c>
      <c r="E305" s="216">
        <v>0.26277372262773702</v>
      </c>
      <c r="F305" s="196">
        <v>25</v>
      </c>
      <c r="G305" s="229">
        <v>3</v>
      </c>
      <c r="H305" s="200">
        <v>8.4817642069550498E-4</v>
      </c>
      <c r="I305" s="230">
        <v>0.12</v>
      </c>
      <c r="J305" s="201">
        <v>162</v>
      </c>
      <c r="K305" s="201">
        <v>39</v>
      </c>
      <c r="L305" s="200">
        <v>4.98147911610678E-3</v>
      </c>
      <c r="M305" s="203">
        <v>0.240740740740741</v>
      </c>
    </row>
    <row r="306" spans="1:13" s="125" customFormat="1" ht="20.45">
      <c r="A306" s="130" t="s">
        <v>1488</v>
      </c>
      <c r="B306" s="131">
        <v>162</v>
      </c>
      <c r="C306" s="196">
        <v>20</v>
      </c>
      <c r="D306" s="132">
        <v>4.6598322460391396E-3</v>
      </c>
      <c r="E306" s="216">
        <v>0.12345679012345701</v>
      </c>
      <c r="F306" s="196">
        <v>146</v>
      </c>
      <c r="G306" s="229">
        <v>17</v>
      </c>
      <c r="H306" s="200">
        <v>4.8063330506078602E-3</v>
      </c>
      <c r="I306" s="230">
        <v>0.116438356164384</v>
      </c>
      <c r="J306" s="201">
        <v>308</v>
      </c>
      <c r="K306" s="201">
        <v>37</v>
      </c>
      <c r="L306" s="200">
        <v>4.7260186486141297E-3</v>
      </c>
      <c r="M306" s="203">
        <v>0.12012987012987</v>
      </c>
    </row>
    <row r="307" spans="1:13" s="125" customFormat="1" ht="20.45">
      <c r="A307" s="130" t="s">
        <v>1490</v>
      </c>
      <c r="B307" s="131">
        <v>154</v>
      </c>
      <c r="C307" s="196">
        <v>32</v>
      </c>
      <c r="D307" s="132">
        <v>7.4557315936626296E-3</v>
      </c>
      <c r="E307" s="216">
        <v>0.207792207792208</v>
      </c>
      <c r="F307" s="196">
        <v>29</v>
      </c>
      <c r="G307" s="229">
        <v>3</v>
      </c>
      <c r="H307" s="200">
        <v>8.4817642069550498E-4</v>
      </c>
      <c r="I307" s="230">
        <v>0.10344827586206901</v>
      </c>
      <c r="J307" s="201">
        <v>183</v>
      </c>
      <c r="K307" s="201">
        <v>35</v>
      </c>
      <c r="L307" s="200">
        <v>4.4705581811214697E-3</v>
      </c>
      <c r="M307" s="203">
        <v>0.191256830601093</v>
      </c>
    </row>
    <row r="308" spans="1:13" s="125" customFormat="1">
      <c r="A308" s="130" t="s">
        <v>1491</v>
      </c>
      <c r="B308" s="131">
        <v>59</v>
      </c>
      <c r="C308" s="196">
        <v>28</v>
      </c>
      <c r="D308" s="132">
        <v>6.5237651444547996E-3</v>
      </c>
      <c r="E308" s="216">
        <v>0.47457627118644102</v>
      </c>
      <c r="F308" s="196">
        <v>19</v>
      </c>
      <c r="G308" s="229">
        <v>4</v>
      </c>
      <c r="H308" s="200">
        <v>1.13090189426067E-3</v>
      </c>
      <c r="I308" s="230">
        <v>0.21052631578947401</v>
      </c>
      <c r="J308" s="201">
        <v>78</v>
      </c>
      <c r="K308" s="201">
        <v>32</v>
      </c>
      <c r="L308" s="200">
        <v>4.0873674798824903E-3</v>
      </c>
      <c r="M308" s="203">
        <v>0.41025641025641002</v>
      </c>
    </row>
    <row r="309" spans="1:13" s="125" customFormat="1" ht="20.45">
      <c r="A309" s="130" t="s">
        <v>1494</v>
      </c>
      <c r="B309" s="131">
        <v>73</v>
      </c>
      <c r="C309" s="196">
        <v>23</v>
      </c>
      <c r="D309" s="132">
        <v>5.3588070829450104E-3</v>
      </c>
      <c r="E309" s="216">
        <v>0.31506849315068503</v>
      </c>
      <c r="F309" s="196">
        <v>37</v>
      </c>
      <c r="G309" s="229">
        <v>8</v>
      </c>
      <c r="H309" s="200">
        <v>2.2618037885213499E-3</v>
      </c>
      <c r="I309" s="230">
        <v>0.21621621621621601</v>
      </c>
      <c r="J309" s="201">
        <v>110</v>
      </c>
      <c r="K309" s="201">
        <v>31</v>
      </c>
      <c r="L309" s="200">
        <v>3.9596372461361603E-3</v>
      </c>
      <c r="M309" s="203">
        <v>0.28181818181818202</v>
      </c>
    </row>
    <row r="310" spans="1:13" s="125" customFormat="1">
      <c r="A310" s="130" t="s">
        <v>1500</v>
      </c>
      <c r="B310" s="131">
        <v>53</v>
      </c>
      <c r="C310" s="196">
        <v>17</v>
      </c>
      <c r="D310" s="132">
        <v>3.9608574091332697E-3</v>
      </c>
      <c r="E310" s="216">
        <v>0.320754716981132</v>
      </c>
      <c r="F310" s="196">
        <v>34</v>
      </c>
      <c r="G310" s="229">
        <v>13</v>
      </c>
      <c r="H310" s="200">
        <v>3.6754311563471898E-3</v>
      </c>
      <c r="I310" s="230">
        <v>0.38235294117647101</v>
      </c>
      <c r="J310" s="201">
        <v>87</v>
      </c>
      <c r="K310" s="201">
        <v>30</v>
      </c>
      <c r="L310" s="200">
        <v>3.8319070123898299E-3</v>
      </c>
      <c r="M310" s="203">
        <v>0.34482758620689702</v>
      </c>
    </row>
    <row r="311" spans="1:13" s="125" customFormat="1" ht="20.45">
      <c r="A311" s="130" t="s">
        <v>1503</v>
      </c>
      <c r="B311" s="131">
        <v>34</v>
      </c>
      <c r="C311" s="196">
        <v>2</v>
      </c>
      <c r="D311" s="132">
        <v>4.6598322460391403E-4</v>
      </c>
      <c r="E311" s="216">
        <v>5.8823529411764698E-2</v>
      </c>
      <c r="F311" s="196">
        <v>131</v>
      </c>
      <c r="G311" s="229">
        <v>26</v>
      </c>
      <c r="H311" s="200">
        <v>7.3508623126943701E-3</v>
      </c>
      <c r="I311" s="230">
        <v>0.19847328244274801</v>
      </c>
      <c r="J311" s="201">
        <v>165</v>
      </c>
      <c r="K311" s="201">
        <v>28</v>
      </c>
      <c r="L311" s="200">
        <v>3.5764465448971799E-3</v>
      </c>
      <c r="M311" s="203">
        <v>0.16969696969697001</v>
      </c>
    </row>
    <row r="312" spans="1:13" s="125" customFormat="1" ht="20.45">
      <c r="A312" s="130" t="s">
        <v>1493</v>
      </c>
      <c r="B312" s="131">
        <v>59</v>
      </c>
      <c r="C312" s="196">
        <v>22</v>
      </c>
      <c r="D312" s="132">
        <v>5.1258154706430598E-3</v>
      </c>
      <c r="E312" s="216">
        <v>0.37288135593220301</v>
      </c>
      <c r="F312" s="196">
        <v>16</v>
      </c>
      <c r="G312" s="229">
        <v>5</v>
      </c>
      <c r="H312" s="200">
        <v>1.4136273678258401E-3</v>
      </c>
      <c r="I312" s="230">
        <v>0.3125</v>
      </c>
      <c r="J312" s="201">
        <v>75</v>
      </c>
      <c r="K312" s="201">
        <v>27</v>
      </c>
      <c r="L312" s="200">
        <v>3.44871631115085E-3</v>
      </c>
      <c r="M312" s="203">
        <v>0.36</v>
      </c>
    </row>
    <row r="313" spans="1:13" s="125" customFormat="1" ht="20.45">
      <c r="A313" s="130" t="s">
        <v>1492</v>
      </c>
      <c r="B313" s="131">
        <v>105</v>
      </c>
      <c r="C313" s="196">
        <v>20</v>
      </c>
      <c r="D313" s="132">
        <v>4.6598322460391396E-3</v>
      </c>
      <c r="E313" s="216">
        <v>0.19047619047618999</v>
      </c>
      <c r="F313" s="196">
        <v>42</v>
      </c>
      <c r="G313" s="229">
        <v>7</v>
      </c>
      <c r="H313" s="200">
        <v>1.9790783149561801E-3</v>
      </c>
      <c r="I313" s="230">
        <v>0.16666666666666699</v>
      </c>
      <c r="J313" s="201">
        <v>147</v>
      </c>
      <c r="K313" s="201">
        <v>27</v>
      </c>
      <c r="L313" s="200">
        <v>3.44871631115085E-3</v>
      </c>
      <c r="M313" s="203">
        <v>0.183673469387755</v>
      </c>
    </row>
    <row r="314" spans="1:13" s="125" customFormat="1" ht="30.65">
      <c r="A314" s="130" t="s">
        <v>1541</v>
      </c>
      <c r="B314" s="131">
        <v>10</v>
      </c>
      <c r="C314" s="196">
        <v>6</v>
      </c>
      <c r="D314" s="132">
        <v>1.39794967381174E-3</v>
      </c>
      <c r="E314" s="216">
        <v>0.6</v>
      </c>
      <c r="F314" s="196">
        <v>29</v>
      </c>
      <c r="G314" s="229">
        <v>18</v>
      </c>
      <c r="H314" s="200">
        <v>5.0890585241730301E-3</v>
      </c>
      <c r="I314" s="230">
        <v>0.62068965517241403</v>
      </c>
      <c r="J314" s="201">
        <v>39</v>
      </c>
      <c r="K314" s="201">
        <v>24</v>
      </c>
      <c r="L314" s="200">
        <v>3.0655256099118701E-3</v>
      </c>
      <c r="M314" s="203">
        <v>0.61538461538461497</v>
      </c>
    </row>
    <row r="315" spans="1:13" s="125" customFormat="1" ht="20.45">
      <c r="A315" s="130" t="s">
        <v>1495</v>
      </c>
      <c r="B315" s="131">
        <v>26</v>
      </c>
      <c r="C315" s="196">
        <v>13</v>
      </c>
      <c r="D315" s="132">
        <v>3.0288909599254401E-3</v>
      </c>
      <c r="E315" s="216">
        <v>0.5</v>
      </c>
      <c r="F315" s="196">
        <v>10</v>
      </c>
      <c r="G315" s="229">
        <v>7</v>
      </c>
      <c r="H315" s="200">
        <v>1.9790783149561801E-3</v>
      </c>
      <c r="I315" s="230">
        <v>0.7</v>
      </c>
      <c r="J315" s="201">
        <v>36</v>
      </c>
      <c r="K315" s="201">
        <v>20</v>
      </c>
      <c r="L315" s="200">
        <v>2.5546046749265498E-3</v>
      </c>
      <c r="M315" s="203">
        <v>0.55555555555555602</v>
      </c>
    </row>
    <row r="316" spans="1:13" s="125" customFormat="1">
      <c r="A316" s="130" t="s">
        <v>1523</v>
      </c>
      <c r="B316" s="131">
        <v>14</v>
      </c>
      <c r="C316" s="196">
        <v>11</v>
      </c>
      <c r="D316" s="132">
        <v>2.5629077353215299E-3</v>
      </c>
      <c r="E316" s="216">
        <v>0.78571428571428603</v>
      </c>
      <c r="F316" s="196">
        <v>12</v>
      </c>
      <c r="G316" s="229">
        <v>9</v>
      </c>
      <c r="H316" s="200">
        <v>2.5445292620865098E-3</v>
      </c>
      <c r="I316" s="230">
        <v>0.75</v>
      </c>
      <c r="J316" s="201">
        <v>26</v>
      </c>
      <c r="K316" s="201">
        <v>20</v>
      </c>
      <c r="L316" s="200">
        <v>2.5546046749265498E-3</v>
      </c>
      <c r="M316" s="203">
        <v>0.76923076923076905</v>
      </c>
    </row>
    <row r="317" spans="1:13" s="125" customFormat="1" ht="20.45">
      <c r="A317" s="130" t="s">
        <v>1496</v>
      </c>
      <c r="B317" s="131">
        <v>58</v>
      </c>
      <c r="C317" s="196">
        <v>16</v>
      </c>
      <c r="D317" s="132">
        <v>3.72786579683131E-3</v>
      </c>
      <c r="E317" s="216">
        <v>0.27586206896551702</v>
      </c>
      <c r="F317" s="196">
        <v>13</v>
      </c>
      <c r="G317" s="229">
        <v>2</v>
      </c>
      <c r="H317" s="200">
        <v>5.6545094713033597E-4</v>
      </c>
      <c r="I317" s="230">
        <v>0.15384615384615399</v>
      </c>
      <c r="J317" s="201">
        <v>71</v>
      </c>
      <c r="K317" s="201">
        <v>18</v>
      </c>
      <c r="L317" s="200">
        <v>2.2991442074338998E-3</v>
      </c>
      <c r="M317" s="203">
        <v>0.25352112676056299</v>
      </c>
    </row>
    <row r="318" spans="1:13" s="125" customFormat="1" ht="30.65">
      <c r="A318" s="130" t="s">
        <v>1499</v>
      </c>
      <c r="B318" s="131">
        <v>6</v>
      </c>
      <c r="C318" s="196">
        <v>5</v>
      </c>
      <c r="D318" s="132">
        <v>1.1649580615097899E-3</v>
      </c>
      <c r="E318" s="216">
        <v>0.83333333333333304</v>
      </c>
      <c r="F318" s="196">
        <v>18</v>
      </c>
      <c r="G318" s="229">
        <v>11</v>
      </c>
      <c r="H318" s="200">
        <v>3.10998020921685E-3</v>
      </c>
      <c r="I318" s="230">
        <v>0.61111111111111105</v>
      </c>
      <c r="J318" s="201">
        <v>24</v>
      </c>
      <c r="K318" s="201">
        <v>16</v>
      </c>
      <c r="L318" s="200">
        <v>2.0436837399412399E-3</v>
      </c>
      <c r="M318" s="203">
        <v>0.66666666666666696</v>
      </c>
    </row>
    <row r="319" spans="1:13" s="125" customFormat="1" ht="30.65">
      <c r="A319" s="130" t="s">
        <v>1497</v>
      </c>
      <c r="B319" s="131">
        <v>57</v>
      </c>
      <c r="C319" s="196">
        <v>12</v>
      </c>
      <c r="D319" s="132">
        <v>2.79589934762349E-3</v>
      </c>
      <c r="E319" s="216">
        <v>0.21052631578947401</v>
      </c>
      <c r="F319" s="196">
        <v>12</v>
      </c>
      <c r="G319" s="229">
        <v>3</v>
      </c>
      <c r="H319" s="200">
        <v>8.4817642069550498E-4</v>
      </c>
      <c r="I319" s="230">
        <v>0.25</v>
      </c>
      <c r="J319" s="201">
        <v>69</v>
      </c>
      <c r="K319" s="201">
        <v>15</v>
      </c>
      <c r="L319" s="200">
        <v>1.9159535061949199E-3</v>
      </c>
      <c r="M319" s="203">
        <v>0.217391304347826</v>
      </c>
    </row>
    <row r="320" spans="1:13" s="125" customFormat="1" ht="20.45">
      <c r="A320" s="130" t="s">
        <v>1518</v>
      </c>
      <c r="B320" s="131">
        <v>17</v>
      </c>
      <c r="C320" s="196">
        <v>11</v>
      </c>
      <c r="D320" s="132">
        <v>2.5629077353215299E-3</v>
      </c>
      <c r="E320" s="216">
        <v>0.64705882352941202</v>
      </c>
      <c r="F320" s="196">
        <v>11</v>
      </c>
      <c r="G320" s="229">
        <v>3</v>
      </c>
      <c r="H320" s="200">
        <v>8.4817642069550498E-4</v>
      </c>
      <c r="I320" s="230">
        <v>0.27272727272727298</v>
      </c>
      <c r="J320" s="201">
        <v>28</v>
      </c>
      <c r="K320" s="201">
        <v>14</v>
      </c>
      <c r="L320" s="200">
        <v>1.78822327244859E-3</v>
      </c>
      <c r="M320" s="203">
        <v>0.5</v>
      </c>
    </row>
    <row r="321" spans="1:13" s="125" customFormat="1" ht="20.45">
      <c r="A321" s="130" t="s">
        <v>1550</v>
      </c>
      <c r="B321" s="131">
        <v>15</v>
      </c>
      <c r="C321" s="196">
        <v>4</v>
      </c>
      <c r="D321" s="132">
        <v>9.3196644920782805E-4</v>
      </c>
      <c r="E321" s="216">
        <v>0.266666666666667</v>
      </c>
      <c r="F321" s="196">
        <v>63</v>
      </c>
      <c r="G321" s="229">
        <v>10</v>
      </c>
      <c r="H321" s="200">
        <v>2.8272547356516802E-3</v>
      </c>
      <c r="I321" s="230">
        <v>0.158730158730159</v>
      </c>
      <c r="J321" s="201">
        <v>78</v>
      </c>
      <c r="K321" s="201">
        <v>14</v>
      </c>
      <c r="L321" s="200">
        <v>1.78822327244859E-3</v>
      </c>
      <c r="M321" s="203">
        <v>0.17948717948717899</v>
      </c>
    </row>
    <row r="322" spans="1:13" s="125" customFormat="1" ht="20.45">
      <c r="A322" s="130" t="s">
        <v>1512</v>
      </c>
      <c r="B322" s="131">
        <v>24</v>
      </c>
      <c r="C322" s="196">
        <v>7</v>
      </c>
      <c r="D322" s="132">
        <v>1.6309412861136999E-3</v>
      </c>
      <c r="E322" s="216">
        <v>0.29166666666666702</v>
      </c>
      <c r="F322" s="196">
        <v>48</v>
      </c>
      <c r="G322" s="229">
        <v>6</v>
      </c>
      <c r="H322" s="200">
        <v>1.69635284139101E-3</v>
      </c>
      <c r="I322" s="230">
        <v>0.125</v>
      </c>
      <c r="J322" s="201">
        <v>72</v>
      </c>
      <c r="K322" s="201">
        <v>13</v>
      </c>
      <c r="L322" s="200">
        <v>1.66049303870226E-3</v>
      </c>
      <c r="M322" s="203">
        <v>0.180555555555556</v>
      </c>
    </row>
    <row r="323" spans="1:13" s="125" customFormat="1" ht="20.45">
      <c r="A323" s="130" t="s">
        <v>1521</v>
      </c>
      <c r="B323" s="131">
        <v>6</v>
      </c>
      <c r="C323" s="210">
        <v>0</v>
      </c>
      <c r="D323" s="194">
        <v>0</v>
      </c>
      <c r="E323" s="202">
        <v>0</v>
      </c>
      <c r="F323" s="196">
        <v>50</v>
      </c>
      <c r="G323" s="229">
        <v>13</v>
      </c>
      <c r="H323" s="200">
        <v>3.6754311563471898E-3</v>
      </c>
      <c r="I323" s="230">
        <v>0.26</v>
      </c>
      <c r="J323" s="201">
        <v>56</v>
      </c>
      <c r="K323" s="201">
        <v>13</v>
      </c>
      <c r="L323" s="200">
        <v>1.66049303870226E-3</v>
      </c>
      <c r="M323" s="203">
        <v>0.23214285714285701</v>
      </c>
    </row>
    <row r="324" spans="1:13" s="125" customFormat="1" ht="20.45">
      <c r="A324" s="130" t="s">
        <v>1506</v>
      </c>
      <c r="B324" s="131">
        <v>207</v>
      </c>
      <c r="C324" s="196">
        <v>7</v>
      </c>
      <c r="D324" s="132">
        <v>1.6309412861136999E-3</v>
      </c>
      <c r="E324" s="216">
        <v>3.3816425120772903E-2</v>
      </c>
      <c r="F324" s="196">
        <v>301</v>
      </c>
      <c r="G324" s="229">
        <v>6</v>
      </c>
      <c r="H324" s="200">
        <v>1.69635284139101E-3</v>
      </c>
      <c r="I324" s="230">
        <v>1.9933554817275701E-2</v>
      </c>
      <c r="J324" s="201">
        <v>508</v>
      </c>
      <c r="K324" s="201">
        <v>13</v>
      </c>
      <c r="L324" s="200">
        <v>1.66049303870226E-3</v>
      </c>
      <c r="M324" s="203">
        <v>2.55905511811024E-2</v>
      </c>
    </row>
    <row r="325" spans="1:13" s="125" customFormat="1" ht="20.45">
      <c r="A325" s="130" t="s">
        <v>1502</v>
      </c>
      <c r="B325" s="131">
        <v>112</v>
      </c>
      <c r="C325" s="196">
        <v>7</v>
      </c>
      <c r="D325" s="132">
        <v>1.6309412861136999E-3</v>
      </c>
      <c r="E325" s="216">
        <v>6.25E-2</v>
      </c>
      <c r="F325" s="196">
        <v>37</v>
      </c>
      <c r="G325" s="229">
        <v>5</v>
      </c>
      <c r="H325" s="200">
        <v>1.4136273678258401E-3</v>
      </c>
      <c r="I325" s="230">
        <v>0.135135135135135</v>
      </c>
      <c r="J325" s="201">
        <v>149</v>
      </c>
      <c r="K325" s="201">
        <v>12</v>
      </c>
      <c r="L325" s="200">
        <v>1.53276280495593E-3</v>
      </c>
      <c r="M325" s="203">
        <v>8.0536912751677805E-2</v>
      </c>
    </row>
    <row r="326" spans="1:13" s="125" customFormat="1" ht="20.45">
      <c r="A326" s="130" t="s">
        <v>1535</v>
      </c>
      <c r="B326" s="131">
        <v>11</v>
      </c>
      <c r="C326" s="196">
        <v>7</v>
      </c>
      <c r="D326" s="132">
        <v>1.6309412861136999E-3</v>
      </c>
      <c r="E326" s="216">
        <v>0.63636363636363602</v>
      </c>
      <c r="F326" s="196">
        <v>5</v>
      </c>
      <c r="G326" s="229">
        <v>3</v>
      </c>
      <c r="H326" s="200">
        <v>8.4817642069550498E-4</v>
      </c>
      <c r="I326" s="230">
        <v>0.6</v>
      </c>
      <c r="J326" s="201">
        <v>16</v>
      </c>
      <c r="K326" s="201">
        <v>10</v>
      </c>
      <c r="L326" s="200">
        <v>1.2773023374632801E-3</v>
      </c>
      <c r="M326" s="203">
        <v>0.625</v>
      </c>
    </row>
    <row r="327" spans="1:13" s="125" customFormat="1" ht="20.45">
      <c r="A327" s="130" t="s">
        <v>1524</v>
      </c>
      <c r="B327" s="131">
        <v>59</v>
      </c>
      <c r="C327" s="196">
        <v>2</v>
      </c>
      <c r="D327" s="132">
        <v>4.6598322460391403E-4</v>
      </c>
      <c r="E327" s="216">
        <v>3.3898305084745797E-2</v>
      </c>
      <c r="F327" s="196">
        <v>202</v>
      </c>
      <c r="G327" s="229">
        <v>8</v>
      </c>
      <c r="H327" s="200">
        <v>2.2618037885213499E-3</v>
      </c>
      <c r="I327" s="230">
        <v>3.9603960396039598E-2</v>
      </c>
      <c r="J327" s="201">
        <v>261</v>
      </c>
      <c r="K327" s="201">
        <v>10</v>
      </c>
      <c r="L327" s="200">
        <v>1.2773023374632801E-3</v>
      </c>
      <c r="M327" s="203">
        <v>3.8314176245210697E-2</v>
      </c>
    </row>
    <row r="328" spans="1:13" s="125" customFormat="1" ht="20.45">
      <c r="A328" s="130" t="s">
        <v>1520</v>
      </c>
      <c r="B328" s="131">
        <v>5</v>
      </c>
      <c r="C328" s="196">
        <v>3</v>
      </c>
      <c r="D328" s="132">
        <v>6.9897483690587099E-4</v>
      </c>
      <c r="E328" s="216">
        <v>0.6</v>
      </c>
      <c r="F328" s="196">
        <v>14</v>
      </c>
      <c r="G328" s="229">
        <v>6</v>
      </c>
      <c r="H328" s="200">
        <v>1.69635284139101E-3</v>
      </c>
      <c r="I328" s="230">
        <v>0.42857142857142899</v>
      </c>
      <c r="J328" s="201">
        <v>19</v>
      </c>
      <c r="K328" s="201">
        <v>9</v>
      </c>
      <c r="L328" s="200">
        <v>1.1495721037169499E-3</v>
      </c>
      <c r="M328" s="203">
        <v>0.47368421052631599</v>
      </c>
    </row>
    <row r="329" spans="1:13" s="125" customFormat="1">
      <c r="A329" s="130" t="s">
        <v>1514</v>
      </c>
      <c r="B329" s="131">
        <v>59</v>
      </c>
      <c r="C329" s="196">
        <v>1</v>
      </c>
      <c r="D329" s="132">
        <v>2.3299161230195701E-4</v>
      </c>
      <c r="E329" s="216">
        <v>1.6949152542372899E-2</v>
      </c>
      <c r="F329" s="196">
        <v>276</v>
      </c>
      <c r="G329" s="229">
        <v>8</v>
      </c>
      <c r="H329" s="200">
        <v>2.2618037885213499E-3</v>
      </c>
      <c r="I329" s="230">
        <v>2.8985507246376802E-2</v>
      </c>
      <c r="J329" s="201">
        <v>335</v>
      </c>
      <c r="K329" s="201">
        <v>9</v>
      </c>
      <c r="L329" s="200">
        <v>1.1495721037169499E-3</v>
      </c>
      <c r="M329" s="203">
        <v>2.6865671641791E-2</v>
      </c>
    </row>
    <row r="330" spans="1:13" s="125" customFormat="1" ht="20.45">
      <c r="A330" s="130" t="s">
        <v>1508</v>
      </c>
      <c r="B330" s="131">
        <v>12</v>
      </c>
      <c r="C330" s="196">
        <v>7</v>
      </c>
      <c r="D330" s="132">
        <v>1.6309412861136999E-3</v>
      </c>
      <c r="E330" s="216">
        <v>0.58333333333333304</v>
      </c>
      <c r="F330" s="196">
        <v>4</v>
      </c>
      <c r="G330" s="229">
        <v>1</v>
      </c>
      <c r="H330" s="200">
        <v>2.8272547356516798E-4</v>
      </c>
      <c r="I330" s="230">
        <v>0.25</v>
      </c>
      <c r="J330" s="201">
        <v>16</v>
      </c>
      <c r="K330" s="201">
        <v>8</v>
      </c>
      <c r="L330" s="200">
        <v>1.02184186997062E-3</v>
      </c>
      <c r="M330" s="203">
        <v>0.5</v>
      </c>
    </row>
    <row r="331" spans="1:13" s="125" customFormat="1" ht="20.45">
      <c r="A331" s="130" t="s">
        <v>1543</v>
      </c>
      <c r="B331" s="131">
        <v>19</v>
      </c>
      <c r="C331" s="196">
        <v>2</v>
      </c>
      <c r="D331" s="132">
        <v>4.6598322460391403E-4</v>
      </c>
      <c r="E331" s="216">
        <v>0.105263157894737</v>
      </c>
      <c r="F331" s="196">
        <v>43</v>
      </c>
      <c r="G331" s="229">
        <v>6</v>
      </c>
      <c r="H331" s="200">
        <v>1.69635284139101E-3</v>
      </c>
      <c r="I331" s="230">
        <v>0.13953488372093001</v>
      </c>
      <c r="J331" s="201">
        <v>62</v>
      </c>
      <c r="K331" s="201">
        <v>8</v>
      </c>
      <c r="L331" s="200">
        <v>1.02184186997062E-3</v>
      </c>
      <c r="M331" s="203">
        <v>0.12903225806451599</v>
      </c>
    </row>
    <row r="332" spans="1:13" s="125" customFormat="1" ht="20.45">
      <c r="A332" s="130" t="s">
        <v>1501</v>
      </c>
      <c r="B332" s="131">
        <v>17</v>
      </c>
      <c r="C332" s="196">
        <v>5</v>
      </c>
      <c r="D332" s="132">
        <v>1.1649580615097899E-3</v>
      </c>
      <c r="E332" s="216">
        <v>0.29411764705882398</v>
      </c>
      <c r="F332" s="196">
        <v>9</v>
      </c>
      <c r="G332" s="229">
        <v>2</v>
      </c>
      <c r="H332" s="200">
        <v>5.6545094713033597E-4</v>
      </c>
      <c r="I332" s="230">
        <v>0.22222222222222199</v>
      </c>
      <c r="J332" s="201">
        <v>26</v>
      </c>
      <c r="K332" s="201">
        <v>7</v>
      </c>
      <c r="L332" s="200">
        <v>8.9411163622429401E-4</v>
      </c>
      <c r="M332" s="203">
        <v>0.269230769230769</v>
      </c>
    </row>
    <row r="333" spans="1:13" s="125" customFormat="1">
      <c r="A333" s="130" t="s">
        <v>1509</v>
      </c>
      <c r="B333" s="131">
        <v>62</v>
      </c>
      <c r="C333" s="196">
        <v>5</v>
      </c>
      <c r="D333" s="132">
        <v>1.1649580615097899E-3</v>
      </c>
      <c r="E333" s="216">
        <v>8.0645161290322606E-2</v>
      </c>
      <c r="F333" s="196">
        <v>90</v>
      </c>
      <c r="G333" s="229">
        <v>2</v>
      </c>
      <c r="H333" s="200">
        <v>5.6545094713033597E-4</v>
      </c>
      <c r="I333" s="230">
        <v>2.2222222222222199E-2</v>
      </c>
      <c r="J333" s="201">
        <v>152</v>
      </c>
      <c r="K333" s="201">
        <v>7</v>
      </c>
      <c r="L333" s="200">
        <v>8.9411163622429401E-4</v>
      </c>
      <c r="M333" s="203">
        <v>4.6052631578947401E-2</v>
      </c>
    </row>
    <row r="334" spans="1:13" s="125" customFormat="1">
      <c r="A334" s="130" t="s">
        <v>1559</v>
      </c>
      <c r="B334" s="131">
        <v>21</v>
      </c>
      <c r="C334" s="196">
        <v>2</v>
      </c>
      <c r="D334" s="132">
        <v>4.6598322460391403E-4</v>
      </c>
      <c r="E334" s="216">
        <v>9.5238095238095205E-2</v>
      </c>
      <c r="F334" s="196">
        <v>17</v>
      </c>
      <c r="G334" s="229">
        <v>4</v>
      </c>
      <c r="H334" s="200">
        <v>1.13090189426067E-3</v>
      </c>
      <c r="I334" s="230">
        <v>0.23529411764705899</v>
      </c>
      <c r="J334" s="201">
        <v>38</v>
      </c>
      <c r="K334" s="201">
        <v>6</v>
      </c>
      <c r="L334" s="200">
        <v>7.6638140247796698E-4</v>
      </c>
      <c r="M334" s="203">
        <v>0.157894736842105</v>
      </c>
    </row>
    <row r="335" spans="1:13" s="125" customFormat="1" ht="20.45">
      <c r="A335" s="130" t="s">
        <v>1556</v>
      </c>
      <c r="B335" s="131">
        <v>42</v>
      </c>
      <c r="C335" s="196">
        <v>3</v>
      </c>
      <c r="D335" s="132">
        <v>6.9897483690587099E-4</v>
      </c>
      <c r="E335" s="216">
        <v>7.1428571428571397E-2</v>
      </c>
      <c r="F335" s="196">
        <v>54</v>
      </c>
      <c r="G335" s="229">
        <v>3</v>
      </c>
      <c r="H335" s="200">
        <v>8.4817642069550498E-4</v>
      </c>
      <c r="I335" s="230">
        <v>5.5555555555555601E-2</v>
      </c>
      <c r="J335" s="201">
        <v>96</v>
      </c>
      <c r="K335" s="201">
        <v>6</v>
      </c>
      <c r="L335" s="200">
        <v>7.6638140247796698E-4</v>
      </c>
      <c r="M335" s="203">
        <v>6.25E-2</v>
      </c>
    </row>
    <row r="336" spans="1:13" s="125" customFormat="1" ht="20.45">
      <c r="A336" s="130" t="s">
        <v>1505</v>
      </c>
      <c r="B336" s="131">
        <v>15</v>
      </c>
      <c r="C336" s="196">
        <v>4</v>
      </c>
      <c r="D336" s="132">
        <v>9.3196644920782805E-4</v>
      </c>
      <c r="E336" s="216">
        <v>0.266666666666667</v>
      </c>
      <c r="F336" s="196">
        <v>9</v>
      </c>
      <c r="G336" s="229">
        <v>1</v>
      </c>
      <c r="H336" s="200">
        <v>2.8272547356516798E-4</v>
      </c>
      <c r="I336" s="230">
        <v>0.11111111111111099</v>
      </c>
      <c r="J336" s="201">
        <v>24</v>
      </c>
      <c r="K336" s="201">
        <v>5</v>
      </c>
      <c r="L336" s="200">
        <v>6.3865116873163897E-4</v>
      </c>
      <c r="M336" s="203">
        <v>0.20833333333333301</v>
      </c>
    </row>
    <row r="337" spans="1:13" s="125" customFormat="1">
      <c r="A337" s="130" t="s">
        <v>1504</v>
      </c>
      <c r="B337" s="131">
        <v>22</v>
      </c>
      <c r="C337" s="196">
        <v>5</v>
      </c>
      <c r="D337" s="132">
        <v>1.1649580615097899E-3</v>
      </c>
      <c r="E337" s="216">
        <v>0.22727272727272699</v>
      </c>
      <c r="F337" s="196">
        <v>4</v>
      </c>
      <c r="G337" s="231">
        <v>0</v>
      </c>
      <c r="H337" s="211">
        <v>0</v>
      </c>
      <c r="I337" s="232">
        <v>0</v>
      </c>
      <c r="J337" s="201">
        <v>26</v>
      </c>
      <c r="K337" s="201">
        <v>5</v>
      </c>
      <c r="L337" s="200">
        <v>6.3865116873163897E-4</v>
      </c>
      <c r="M337" s="203">
        <v>0.19230769230769201</v>
      </c>
    </row>
    <row r="338" spans="1:13" s="125" customFormat="1" ht="30.65">
      <c r="A338" s="130" t="s">
        <v>1519</v>
      </c>
      <c r="B338" s="131">
        <v>7</v>
      </c>
      <c r="C338" s="196">
        <v>3</v>
      </c>
      <c r="D338" s="132">
        <v>6.9897483690587099E-4</v>
      </c>
      <c r="E338" s="216">
        <v>0.42857142857142899</v>
      </c>
      <c r="F338" s="196">
        <v>15</v>
      </c>
      <c r="G338" s="229">
        <v>2</v>
      </c>
      <c r="H338" s="200">
        <v>5.6545094713033597E-4</v>
      </c>
      <c r="I338" s="230">
        <v>0.133333333333333</v>
      </c>
      <c r="J338" s="201">
        <v>22</v>
      </c>
      <c r="K338" s="201">
        <v>5</v>
      </c>
      <c r="L338" s="200">
        <v>6.3865116873163897E-4</v>
      </c>
      <c r="M338" s="203">
        <v>0.22727272727272699</v>
      </c>
    </row>
    <row r="339" spans="1:13" s="125" customFormat="1" ht="20.45">
      <c r="A339" s="130" t="s">
        <v>1547</v>
      </c>
      <c r="B339" s="131">
        <v>46</v>
      </c>
      <c r="C339" s="196">
        <v>2</v>
      </c>
      <c r="D339" s="132">
        <v>4.6598322460391403E-4</v>
      </c>
      <c r="E339" s="216">
        <v>4.3478260869565202E-2</v>
      </c>
      <c r="F339" s="196">
        <v>58</v>
      </c>
      <c r="G339" s="229">
        <v>3</v>
      </c>
      <c r="H339" s="200">
        <v>8.4817642069550498E-4</v>
      </c>
      <c r="I339" s="230">
        <v>5.1724137931034503E-2</v>
      </c>
      <c r="J339" s="201">
        <v>104</v>
      </c>
      <c r="K339" s="201">
        <v>5</v>
      </c>
      <c r="L339" s="200">
        <v>6.3865116873163897E-4</v>
      </c>
      <c r="M339" s="203">
        <v>4.80769230769231E-2</v>
      </c>
    </row>
    <row r="340" spans="1:13" s="125" customFormat="1" ht="20.45">
      <c r="A340" s="130" t="s">
        <v>1498</v>
      </c>
      <c r="B340" s="131">
        <v>11</v>
      </c>
      <c r="C340" s="196">
        <v>3</v>
      </c>
      <c r="D340" s="132">
        <v>6.9897483690587099E-4</v>
      </c>
      <c r="E340" s="216">
        <v>0.27272727272727298</v>
      </c>
      <c r="F340" s="196">
        <v>8</v>
      </c>
      <c r="G340" s="229">
        <v>2</v>
      </c>
      <c r="H340" s="200">
        <v>5.6545094713033597E-4</v>
      </c>
      <c r="I340" s="230">
        <v>0.25</v>
      </c>
      <c r="J340" s="201">
        <v>19</v>
      </c>
      <c r="K340" s="201">
        <v>5</v>
      </c>
      <c r="L340" s="200">
        <v>6.3865116873163897E-4</v>
      </c>
      <c r="M340" s="203">
        <v>0.26315789473684198</v>
      </c>
    </row>
    <row r="341" spans="1:13" s="125" customFormat="1" ht="20.45">
      <c r="A341" s="130" t="s">
        <v>1510</v>
      </c>
      <c r="B341" s="131">
        <v>33</v>
      </c>
      <c r="C341" s="196">
        <v>4</v>
      </c>
      <c r="D341" s="132">
        <v>9.3196644920782805E-4</v>
      </c>
      <c r="E341" s="216">
        <v>0.12121212121212099</v>
      </c>
      <c r="F341" s="196">
        <v>6</v>
      </c>
      <c r="G341" s="231">
        <v>0</v>
      </c>
      <c r="H341" s="211">
        <v>0</v>
      </c>
      <c r="I341" s="232">
        <v>0</v>
      </c>
      <c r="J341" s="201">
        <v>39</v>
      </c>
      <c r="K341" s="201">
        <v>4</v>
      </c>
      <c r="L341" s="200">
        <v>5.1092093498531096E-4</v>
      </c>
      <c r="M341" s="203">
        <v>0.102564102564103</v>
      </c>
    </row>
    <row r="342" spans="1:13" s="125" customFormat="1" ht="20.45">
      <c r="A342" s="130" t="s">
        <v>1566</v>
      </c>
      <c r="B342" s="131">
        <v>6</v>
      </c>
      <c r="C342" s="196">
        <v>4</v>
      </c>
      <c r="D342" s="132">
        <v>9.3196644920782805E-4</v>
      </c>
      <c r="E342" s="216">
        <v>0.66666666666666696</v>
      </c>
      <c r="F342" s="210">
        <v>0</v>
      </c>
      <c r="G342" s="231">
        <v>0</v>
      </c>
      <c r="H342" s="211">
        <v>0</v>
      </c>
      <c r="I342" s="232">
        <v>0</v>
      </c>
      <c r="J342" s="201">
        <v>6</v>
      </c>
      <c r="K342" s="201">
        <v>4</v>
      </c>
      <c r="L342" s="200">
        <v>5.1092093498531096E-4</v>
      </c>
      <c r="M342" s="203">
        <v>0.66666666666666696</v>
      </c>
    </row>
    <row r="343" spans="1:13" s="125" customFormat="1">
      <c r="A343" s="130" t="s">
        <v>1554</v>
      </c>
      <c r="B343" s="131">
        <v>6</v>
      </c>
      <c r="C343" s="196">
        <v>3</v>
      </c>
      <c r="D343" s="132">
        <v>6.9897483690587099E-4</v>
      </c>
      <c r="E343" s="216">
        <v>0.5</v>
      </c>
      <c r="F343" s="196">
        <v>4</v>
      </c>
      <c r="G343" s="229">
        <v>1</v>
      </c>
      <c r="H343" s="200">
        <v>2.8272547356516798E-4</v>
      </c>
      <c r="I343" s="230">
        <v>0.25</v>
      </c>
      <c r="J343" s="201">
        <v>10</v>
      </c>
      <c r="K343" s="201">
        <v>4</v>
      </c>
      <c r="L343" s="200">
        <v>5.1092093498531096E-4</v>
      </c>
      <c r="M343" s="203">
        <v>0.4</v>
      </c>
    </row>
    <row r="344" spans="1:13" s="125" customFormat="1" ht="20.45">
      <c r="A344" s="130" t="s">
        <v>1576</v>
      </c>
      <c r="B344" s="131">
        <v>8</v>
      </c>
      <c r="C344" s="196">
        <v>1</v>
      </c>
      <c r="D344" s="132">
        <v>2.3299161230195701E-4</v>
      </c>
      <c r="E344" s="216">
        <v>0.125</v>
      </c>
      <c r="F344" s="196">
        <v>11</v>
      </c>
      <c r="G344" s="229">
        <v>3</v>
      </c>
      <c r="H344" s="200">
        <v>8.4817642069550498E-4</v>
      </c>
      <c r="I344" s="230">
        <v>0.27272727272727298</v>
      </c>
      <c r="J344" s="201">
        <v>19</v>
      </c>
      <c r="K344" s="201">
        <v>4</v>
      </c>
      <c r="L344" s="200">
        <v>5.1092093498531096E-4</v>
      </c>
      <c r="M344" s="203">
        <v>0.21052631578947401</v>
      </c>
    </row>
    <row r="345" spans="1:13" s="125" customFormat="1" ht="20.45">
      <c r="A345" s="130" t="s">
        <v>1529</v>
      </c>
      <c r="B345" s="131">
        <v>7</v>
      </c>
      <c r="C345" s="196">
        <v>1</v>
      </c>
      <c r="D345" s="132">
        <v>2.3299161230195701E-4</v>
      </c>
      <c r="E345" s="216">
        <v>0.14285714285714299</v>
      </c>
      <c r="F345" s="196">
        <v>6</v>
      </c>
      <c r="G345" s="229">
        <v>2</v>
      </c>
      <c r="H345" s="200">
        <v>5.6545094713033597E-4</v>
      </c>
      <c r="I345" s="230">
        <v>0.33333333333333298</v>
      </c>
      <c r="J345" s="201">
        <v>13</v>
      </c>
      <c r="K345" s="201">
        <v>3</v>
      </c>
      <c r="L345" s="200">
        <v>3.83190701238983E-4</v>
      </c>
      <c r="M345" s="203">
        <v>0.230769230769231</v>
      </c>
    </row>
    <row r="346" spans="1:13" s="125" customFormat="1" ht="20.45">
      <c r="A346" s="130" t="s">
        <v>1530</v>
      </c>
      <c r="B346" s="131">
        <v>7</v>
      </c>
      <c r="C346" s="196">
        <v>1</v>
      </c>
      <c r="D346" s="132">
        <v>2.3299161230195701E-4</v>
      </c>
      <c r="E346" s="216">
        <v>0.14285714285714299</v>
      </c>
      <c r="F346" s="196">
        <v>5</v>
      </c>
      <c r="G346" s="229">
        <v>2</v>
      </c>
      <c r="H346" s="200">
        <v>5.6545094713033597E-4</v>
      </c>
      <c r="I346" s="230">
        <v>0.4</v>
      </c>
      <c r="J346" s="201">
        <v>12</v>
      </c>
      <c r="K346" s="201">
        <v>3</v>
      </c>
      <c r="L346" s="200">
        <v>3.83190701238983E-4</v>
      </c>
      <c r="M346" s="203">
        <v>0.25</v>
      </c>
    </row>
    <row r="347" spans="1:13" s="125" customFormat="1" ht="30.65">
      <c r="A347" s="130" t="s">
        <v>1515</v>
      </c>
      <c r="B347" s="131">
        <v>25</v>
      </c>
      <c r="C347" s="196">
        <v>2</v>
      </c>
      <c r="D347" s="132">
        <v>4.6598322460391403E-4</v>
      </c>
      <c r="E347" s="216">
        <v>0.08</v>
      </c>
      <c r="F347" s="196">
        <v>11</v>
      </c>
      <c r="G347" s="229">
        <v>1</v>
      </c>
      <c r="H347" s="200">
        <v>2.8272547356516798E-4</v>
      </c>
      <c r="I347" s="230">
        <v>9.0909090909090898E-2</v>
      </c>
      <c r="J347" s="201">
        <v>36</v>
      </c>
      <c r="K347" s="201">
        <v>3</v>
      </c>
      <c r="L347" s="200">
        <v>3.83190701238983E-4</v>
      </c>
      <c r="M347" s="203">
        <v>8.3333333333333301E-2</v>
      </c>
    </row>
    <row r="348" spans="1:13" s="125" customFormat="1" ht="20.45">
      <c r="A348" s="130" t="s">
        <v>1525</v>
      </c>
      <c r="B348" s="131">
        <v>7</v>
      </c>
      <c r="C348" s="196">
        <v>2</v>
      </c>
      <c r="D348" s="132">
        <v>4.6598322460391403E-4</v>
      </c>
      <c r="E348" s="216">
        <v>0.28571428571428598</v>
      </c>
      <c r="F348" s="196">
        <v>2</v>
      </c>
      <c r="G348" s="229">
        <v>1</v>
      </c>
      <c r="H348" s="200">
        <v>2.8272547356516798E-4</v>
      </c>
      <c r="I348" s="230">
        <v>0.5</v>
      </c>
      <c r="J348" s="201">
        <v>9</v>
      </c>
      <c r="K348" s="201">
        <v>3</v>
      </c>
      <c r="L348" s="200">
        <v>3.83190701238983E-4</v>
      </c>
      <c r="M348" s="203">
        <v>0.33333333333333298</v>
      </c>
    </row>
    <row r="349" spans="1:13" s="125" customFormat="1" ht="20.45">
      <c r="A349" s="130" t="s">
        <v>1507</v>
      </c>
      <c r="B349" s="131">
        <v>20</v>
      </c>
      <c r="C349" s="196">
        <v>2</v>
      </c>
      <c r="D349" s="132">
        <v>4.6598322460391403E-4</v>
      </c>
      <c r="E349" s="216">
        <v>0.1</v>
      </c>
      <c r="F349" s="196">
        <v>4</v>
      </c>
      <c r="G349" s="229">
        <v>1</v>
      </c>
      <c r="H349" s="200">
        <v>2.8272547356516798E-4</v>
      </c>
      <c r="I349" s="230">
        <v>0.25</v>
      </c>
      <c r="J349" s="201">
        <v>24</v>
      </c>
      <c r="K349" s="201">
        <v>3</v>
      </c>
      <c r="L349" s="200">
        <v>3.83190701238983E-4</v>
      </c>
      <c r="M349" s="203">
        <v>0.125</v>
      </c>
    </row>
    <row r="350" spans="1:13" s="125" customFormat="1" ht="20.45">
      <c r="A350" s="130" t="s">
        <v>1539</v>
      </c>
      <c r="B350" s="131">
        <v>19</v>
      </c>
      <c r="C350" s="196">
        <v>1</v>
      </c>
      <c r="D350" s="132">
        <v>2.3299161230195701E-4</v>
      </c>
      <c r="E350" s="216">
        <v>5.2631578947368397E-2</v>
      </c>
      <c r="F350" s="196">
        <v>11</v>
      </c>
      <c r="G350" s="229">
        <v>2</v>
      </c>
      <c r="H350" s="200">
        <v>5.6545094713033597E-4</v>
      </c>
      <c r="I350" s="230">
        <v>0.18181818181818199</v>
      </c>
      <c r="J350" s="201">
        <v>30</v>
      </c>
      <c r="K350" s="201">
        <v>3</v>
      </c>
      <c r="L350" s="200">
        <v>3.83190701238983E-4</v>
      </c>
      <c r="M350" s="203">
        <v>0.1</v>
      </c>
    </row>
    <row r="351" spans="1:13" s="125" customFormat="1" ht="20.45">
      <c r="A351" s="130" t="s">
        <v>1532</v>
      </c>
      <c r="B351" s="131">
        <v>7</v>
      </c>
      <c r="C351" s="196">
        <v>1</v>
      </c>
      <c r="D351" s="132">
        <v>2.3299161230195701E-4</v>
      </c>
      <c r="E351" s="216">
        <v>0.14285714285714299</v>
      </c>
      <c r="F351" s="196">
        <v>8</v>
      </c>
      <c r="G351" s="229">
        <v>2</v>
      </c>
      <c r="H351" s="200">
        <v>5.6545094713033597E-4</v>
      </c>
      <c r="I351" s="230">
        <v>0.25</v>
      </c>
      <c r="J351" s="201">
        <v>15</v>
      </c>
      <c r="K351" s="201">
        <v>3</v>
      </c>
      <c r="L351" s="200">
        <v>3.83190701238983E-4</v>
      </c>
      <c r="M351" s="203">
        <v>0.2</v>
      </c>
    </row>
    <row r="352" spans="1:13" s="125" customFormat="1" ht="20.45">
      <c r="A352" s="130" t="s">
        <v>1511</v>
      </c>
      <c r="B352" s="131">
        <v>4</v>
      </c>
      <c r="C352" s="210">
        <v>0</v>
      </c>
      <c r="D352" s="194">
        <v>0</v>
      </c>
      <c r="E352" s="202">
        <v>0</v>
      </c>
      <c r="F352" s="196">
        <v>21</v>
      </c>
      <c r="G352" s="229">
        <v>3</v>
      </c>
      <c r="H352" s="200">
        <v>8.4817642069550498E-4</v>
      </c>
      <c r="I352" s="230">
        <v>0.14285714285714299</v>
      </c>
      <c r="J352" s="201">
        <v>25</v>
      </c>
      <c r="K352" s="201">
        <v>3</v>
      </c>
      <c r="L352" s="200">
        <v>3.83190701238983E-4</v>
      </c>
      <c r="M352" s="203">
        <v>0.12</v>
      </c>
    </row>
    <row r="353" spans="1:13" s="125" customFormat="1" ht="20.45">
      <c r="A353" s="130" t="s">
        <v>1548</v>
      </c>
      <c r="B353" s="131">
        <v>32</v>
      </c>
      <c r="C353" s="196">
        <v>3</v>
      </c>
      <c r="D353" s="132">
        <v>6.9897483690587099E-4</v>
      </c>
      <c r="E353" s="216">
        <v>9.375E-2</v>
      </c>
      <c r="F353" s="196">
        <v>17</v>
      </c>
      <c r="G353" s="231">
        <v>0</v>
      </c>
      <c r="H353" s="211">
        <v>0</v>
      </c>
      <c r="I353" s="232">
        <v>0</v>
      </c>
      <c r="J353" s="201">
        <v>49</v>
      </c>
      <c r="K353" s="201">
        <v>3</v>
      </c>
      <c r="L353" s="200">
        <v>3.83190701238983E-4</v>
      </c>
      <c r="M353" s="203">
        <v>6.1224489795918401E-2</v>
      </c>
    </row>
    <row r="354" spans="1:13" s="125" customFormat="1" ht="20.45">
      <c r="A354" s="130" t="s">
        <v>1549</v>
      </c>
      <c r="B354" s="131">
        <v>6</v>
      </c>
      <c r="C354" s="196">
        <v>1</v>
      </c>
      <c r="D354" s="132">
        <v>2.3299161230195701E-4</v>
      </c>
      <c r="E354" s="216">
        <v>0.16666666666666699</v>
      </c>
      <c r="F354" s="196">
        <v>18</v>
      </c>
      <c r="G354" s="229">
        <v>2</v>
      </c>
      <c r="H354" s="200">
        <v>5.6545094713033597E-4</v>
      </c>
      <c r="I354" s="230">
        <v>0.11111111111111099</v>
      </c>
      <c r="J354" s="201">
        <v>24</v>
      </c>
      <c r="K354" s="201">
        <v>3</v>
      </c>
      <c r="L354" s="200">
        <v>3.83190701238983E-4</v>
      </c>
      <c r="M354" s="203">
        <v>0.125</v>
      </c>
    </row>
    <row r="355" spans="1:13" s="125" customFormat="1" ht="30.65">
      <c r="A355" s="130" t="s">
        <v>1551</v>
      </c>
      <c r="B355" s="131">
        <v>3</v>
      </c>
      <c r="C355" s="196">
        <v>1</v>
      </c>
      <c r="D355" s="132">
        <v>2.3299161230195701E-4</v>
      </c>
      <c r="E355" s="216">
        <v>0.33333333333333298</v>
      </c>
      <c r="F355" s="196">
        <v>8</v>
      </c>
      <c r="G355" s="229">
        <v>1</v>
      </c>
      <c r="H355" s="200">
        <v>2.8272547356516798E-4</v>
      </c>
      <c r="I355" s="230">
        <v>0.125</v>
      </c>
      <c r="J355" s="201">
        <v>11</v>
      </c>
      <c r="K355" s="201">
        <v>2</v>
      </c>
      <c r="L355" s="200">
        <v>2.5546046749265602E-4</v>
      </c>
      <c r="M355" s="203">
        <v>0.18181818181818199</v>
      </c>
    </row>
    <row r="356" spans="1:13" s="125" customFormat="1">
      <c r="A356" s="130" t="s">
        <v>1552</v>
      </c>
      <c r="B356" s="131">
        <v>4</v>
      </c>
      <c r="C356" s="196">
        <v>2</v>
      </c>
      <c r="D356" s="132">
        <v>4.6598322460391403E-4</v>
      </c>
      <c r="E356" s="216">
        <v>0.5</v>
      </c>
      <c r="F356" s="196">
        <v>5</v>
      </c>
      <c r="G356" s="231">
        <v>0</v>
      </c>
      <c r="H356" s="211">
        <v>0</v>
      </c>
      <c r="I356" s="232">
        <v>0</v>
      </c>
      <c r="J356" s="201">
        <v>9</v>
      </c>
      <c r="K356" s="201">
        <v>2</v>
      </c>
      <c r="L356" s="200">
        <v>2.5546046749265602E-4</v>
      </c>
      <c r="M356" s="203">
        <v>0.22222222222222199</v>
      </c>
    </row>
    <row r="357" spans="1:13" s="125" customFormat="1" ht="20.45">
      <c r="A357" s="130" t="s">
        <v>1599</v>
      </c>
      <c r="B357" s="131">
        <v>5</v>
      </c>
      <c r="C357" s="196">
        <v>2</v>
      </c>
      <c r="D357" s="132">
        <v>4.6598322460391403E-4</v>
      </c>
      <c r="E357" s="216">
        <v>0.4</v>
      </c>
      <c r="F357" s="210">
        <v>0</v>
      </c>
      <c r="G357" s="231">
        <v>0</v>
      </c>
      <c r="H357" s="211">
        <v>0</v>
      </c>
      <c r="I357" s="232">
        <v>0</v>
      </c>
      <c r="J357" s="201">
        <v>5</v>
      </c>
      <c r="K357" s="201">
        <v>2</v>
      </c>
      <c r="L357" s="200">
        <v>2.5546046749265602E-4</v>
      </c>
      <c r="M357" s="203">
        <v>0.4</v>
      </c>
    </row>
    <row r="358" spans="1:13" s="125" customFormat="1" ht="20.45">
      <c r="A358" s="130" t="s">
        <v>1537</v>
      </c>
      <c r="B358" s="131">
        <v>4</v>
      </c>
      <c r="C358" s="196">
        <v>2</v>
      </c>
      <c r="D358" s="132">
        <v>4.6598322460391403E-4</v>
      </c>
      <c r="E358" s="216">
        <v>0.5</v>
      </c>
      <c r="F358" s="210">
        <v>0</v>
      </c>
      <c r="G358" s="231">
        <v>0</v>
      </c>
      <c r="H358" s="211">
        <v>0</v>
      </c>
      <c r="I358" s="232">
        <v>0</v>
      </c>
      <c r="J358" s="201">
        <v>4</v>
      </c>
      <c r="K358" s="201">
        <v>2</v>
      </c>
      <c r="L358" s="200">
        <v>2.5546046749265602E-4</v>
      </c>
      <c r="M358" s="203">
        <v>0.5</v>
      </c>
    </row>
    <row r="359" spans="1:13" s="125" customFormat="1">
      <c r="A359" s="130" t="s">
        <v>1584</v>
      </c>
      <c r="B359" s="131">
        <v>5</v>
      </c>
      <c r="C359" s="196">
        <v>1</v>
      </c>
      <c r="D359" s="132">
        <v>2.3299161230195701E-4</v>
      </c>
      <c r="E359" s="216">
        <v>0.2</v>
      </c>
      <c r="F359" s="196">
        <v>4</v>
      </c>
      <c r="G359" s="229">
        <v>1</v>
      </c>
      <c r="H359" s="200">
        <v>2.8272547356516798E-4</v>
      </c>
      <c r="I359" s="230">
        <v>0.25</v>
      </c>
      <c r="J359" s="201">
        <v>9</v>
      </c>
      <c r="K359" s="201">
        <v>2</v>
      </c>
      <c r="L359" s="200">
        <v>2.5546046749265602E-4</v>
      </c>
      <c r="M359" s="203">
        <v>0.22222222222222199</v>
      </c>
    </row>
    <row r="360" spans="1:13" s="125" customFormat="1" ht="20.45">
      <c r="A360" s="130" t="s">
        <v>1533</v>
      </c>
      <c r="B360" s="131">
        <v>3</v>
      </c>
      <c r="C360" s="210">
        <v>0</v>
      </c>
      <c r="D360" s="194">
        <v>0</v>
      </c>
      <c r="E360" s="202">
        <v>0</v>
      </c>
      <c r="F360" s="196">
        <v>9</v>
      </c>
      <c r="G360" s="229">
        <v>2</v>
      </c>
      <c r="H360" s="200">
        <v>5.6545094713033597E-4</v>
      </c>
      <c r="I360" s="230">
        <v>0.22222222222222199</v>
      </c>
      <c r="J360" s="201">
        <v>12</v>
      </c>
      <c r="K360" s="201">
        <v>2</v>
      </c>
      <c r="L360" s="200">
        <v>2.5546046749265602E-4</v>
      </c>
      <c r="M360" s="203">
        <v>0.16666666666666699</v>
      </c>
    </row>
    <row r="361" spans="1:13" s="125" customFormat="1" ht="20.45">
      <c r="A361" s="130" t="s">
        <v>1600</v>
      </c>
      <c r="B361" s="192">
        <v>0</v>
      </c>
      <c r="C361" s="210">
        <v>0</v>
      </c>
      <c r="D361" s="194">
        <v>0</v>
      </c>
      <c r="E361" s="202">
        <v>0</v>
      </c>
      <c r="F361" s="196">
        <v>2</v>
      </c>
      <c r="G361" s="229">
        <v>2</v>
      </c>
      <c r="H361" s="200">
        <v>5.6545094713033597E-4</v>
      </c>
      <c r="I361" s="230">
        <v>1</v>
      </c>
      <c r="J361" s="201">
        <v>2</v>
      </c>
      <c r="K361" s="201">
        <v>2</v>
      </c>
      <c r="L361" s="200">
        <v>2.5546046749265602E-4</v>
      </c>
      <c r="M361" s="203">
        <v>1</v>
      </c>
    </row>
    <row r="362" spans="1:13" s="125" customFormat="1" ht="30.65">
      <c r="A362" s="130" t="s">
        <v>1528</v>
      </c>
      <c r="B362" s="131">
        <v>7</v>
      </c>
      <c r="C362" s="196">
        <v>1</v>
      </c>
      <c r="D362" s="132">
        <v>2.3299161230195701E-4</v>
      </c>
      <c r="E362" s="216">
        <v>0.14285714285714299</v>
      </c>
      <c r="F362" s="196">
        <v>23</v>
      </c>
      <c r="G362" s="229">
        <v>1</v>
      </c>
      <c r="H362" s="200">
        <v>2.8272547356516798E-4</v>
      </c>
      <c r="I362" s="230">
        <v>4.3478260869565202E-2</v>
      </c>
      <c r="J362" s="201">
        <v>30</v>
      </c>
      <c r="K362" s="201">
        <v>2</v>
      </c>
      <c r="L362" s="200">
        <v>2.5546046749265602E-4</v>
      </c>
      <c r="M362" s="203">
        <v>6.6666666666666693E-2</v>
      </c>
    </row>
    <row r="363" spans="1:13" s="125" customFormat="1">
      <c r="A363" s="130" t="s">
        <v>1596</v>
      </c>
      <c r="B363" s="131">
        <v>5</v>
      </c>
      <c r="C363" s="210">
        <v>0</v>
      </c>
      <c r="D363" s="194">
        <v>0</v>
      </c>
      <c r="E363" s="202">
        <v>0</v>
      </c>
      <c r="F363" s="196">
        <v>13</v>
      </c>
      <c r="G363" s="229">
        <v>2</v>
      </c>
      <c r="H363" s="200">
        <v>5.6545094713033597E-4</v>
      </c>
      <c r="I363" s="230">
        <v>0.15384615384615399</v>
      </c>
      <c r="J363" s="201">
        <v>18</v>
      </c>
      <c r="K363" s="201">
        <v>2</v>
      </c>
      <c r="L363" s="200">
        <v>2.5546046749265602E-4</v>
      </c>
      <c r="M363" s="203">
        <v>0.11111111111111099</v>
      </c>
    </row>
    <row r="364" spans="1:13" s="125" customFormat="1">
      <c r="A364" s="130" t="s">
        <v>1516</v>
      </c>
      <c r="B364" s="131">
        <v>1</v>
      </c>
      <c r="C364" s="196">
        <v>1</v>
      </c>
      <c r="D364" s="132">
        <v>2.3299161230195701E-4</v>
      </c>
      <c r="E364" s="216">
        <v>1</v>
      </c>
      <c r="F364" s="196">
        <v>2</v>
      </c>
      <c r="G364" s="229">
        <v>1</v>
      </c>
      <c r="H364" s="200">
        <v>2.8272547356516798E-4</v>
      </c>
      <c r="I364" s="230">
        <v>0.5</v>
      </c>
      <c r="J364" s="201">
        <v>3</v>
      </c>
      <c r="K364" s="201">
        <v>2</v>
      </c>
      <c r="L364" s="200">
        <v>2.5546046749265602E-4</v>
      </c>
      <c r="M364" s="203">
        <v>0.66666666666666696</v>
      </c>
    </row>
    <row r="365" spans="1:13" s="125" customFormat="1" ht="20.45">
      <c r="A365" s="130" t="s">
        <v>1558</v>
      </c>
      <c r="B365" s="131">
        <v>1</v>
      </c>
      <c r="C365" s="196">
        <v>1</v>
      </c>
      <c r="D365" s="132">
        <v>2.3299161230195701E-4</v>
      </c>
      <c r="E365" s="216">
        <v>1</v>
      </c>
      <c r="F365" s="196">
        <v>2</v>
      </c>
      <c r="G365" s="231">
        <v>0</v>
      </c>
      <c r="H365" s="211">
        <v>0</v>
      </c>
      <c r="I365" s="232">
        <v>0</v>
      </c>
      <c r="J365" s="201">
        <v>3</v>
      </c>
      <c r="K365" s="201">
        <v>1</v>
      </c>
      <c r="L365" s="200">
        <v>1.2773023374632801E-4</v>
      </c>
      <c r="M365" s="203">
        <v>0.33333333333333298</v>
      </c>
    </row>
    <row r="366" spans="1:13" s="125" customFormat="1">
      <c r="A366" s="130" t="s">
        <v>1534</v>
      </c>
      <c r="B366" s="131">
        <v>2</v>
      </c>
      <c r="C366" s="210">
        <v>0</v>
      </c>
      <c r="D366" s="194">
        <v>0</v>
      </c>
      <c r="E366" s="202">
        <v>0</v>
      </c>
      <c r="F366" s="196">
        <v>1</v>
      </c>
      <c r="G366" s="229">
        <v>1</v>
      </c>
      <c r="H366" s="200">
        <v>2.8272547356516798E-4</v>
      </c>
      <c r="I366" s="230">
        <v>1</v>
      </c>
      <c r="J366" s="201">
        <v>3</v>
      </c>
      <c r="K366" s="201">
        <v>1</v>
      </c>
      <c r="L366" s="200">
        <v>1.2773023374632801E-4</v>
      </c>
      <c r="M366" s="203">
        <v>0.33333333333333298</v>
      </c>
    </row>
    <row r="367" spans="1:13" s="125" customFormat="1" ht="20.45">
      <c r="A367" s="130" t="s">
        <v>1601</v>
      </c>
      <c r="B367" s="131">
        <v>3</v>
      </c>
      <c r="C367" s="196">
        <v>1</v>
      </c>
      <c r="D367" s="132">
        <v>2.3299161230195701E-4</v>
      </c>
      <c r="E367" s="216">
        <v>0.33333333333333298</v>
      </c>
      <c r="F367" s="210">
        <v>0</v>
      </c>
      <c r="G367" s="231">
        <v>0</v>
      </c>
      <c r="H367" s="211">
        <v>0</v>
      </c>
      <c r="I367" s="232">
        <v>0</v>
      </c>
      <c r="J367" s="201">
        <v>3</v>
      </c>
      <c r="K367" s="201">
        <v>1</v>
      </c>
      <c r="L367" s="200">
        <v>1.2773023374632801E-4</v>
      </c>
      <c r="M367" s="203">
        <v>0.33333333333333298</v>
      </c>
    </row>
    <row r="368" spans="1:13" s="125" customFormat="1">
      <c r="A368" s="130" t="s">
        <v>1526</v>
      </c>
      <c r="B368" s="131">
        <v>13</v>
      </c>
      <c r="C368" s="196">
        <v>1</v>
      </c>
      <c r="D368" s="132">
        <v>2.3299161230195701E-4</v>
      </c>
      <c r="E368" s="216">
        <v>7.69230769230769E-2</v>
      </c>
      <c r="F368" s="196">
        <v>2</v>
      </c>
      <c r="G368" s="231">
        <v>0</v>
      </c>
      <c r="H368" s="211">
        <v>0</v>
      </c>
      <c r="I368" s="232">
        <v>0</v>
      </c>
      <c r="J368" s="201">
        <v>15</v>
      </c>
      <c r="K368" s="201">
        <v>1</v>
      </c>
      <c r="L368" s="200">
        <v>1.2773023374632801E-4</v>
      </c>
      <c r="M368" s="203">
        <v>6.6666666666666693E-2</v>
      </c>
    </row>
    <row r="369" spans="1:13" s="125" customFormat="1" ht="20.45">
      <c r="A369" s="130" t="s">
        <v>1545</v>
      </c>
      <c r="B369" s="131">
        <v>8</v>
      </c>
      <c r="C369" s="210">
        <v>0</v>
      </c>
      <c r="D369" s="194">
        <v>0</v>
      </c>
      <c r="E369" s="202">
        <v>0</v>
      </c>
      <c r="F369" s="196">
        <v>2</v>
      </c>
      <c r="G369" s="229">
        <v>1</v>
      </c>
      <c r="H369" s="200">
        <v>2.8272547356516798E-4</v>
      </c>
      <c r="I369" s="230">
        <v>0.5</v>
      </c>
      <c r="J369" s="201">
        <v>10</v>
      </c>
      <c r="K369" s="201">
        <v>1</v>
      </c>
      <c r="L369" s="200">
        <v>1.2773023374632801E-4</v>
      </c>
      <c r="M369" s="203">
        <v>0.1</v>
      </c>
    </row>
    <row r="370" spans="1:13" s="125" customFormat="1">
      <c r="A370" s="130" t="s">
        <v>1546</v>
      </c>
      <c r="B370" s="131">
        <v>4</v>
      </c>
      <c r="C370" s="196">
        <v>1</v>
      </c>
      <c r="D370" s="132">
        <v>2.3299161230195701E-4</v>
      </c>
      <c r="E370" s="216">
        <v>0.25</v>
      </c>
      <c r="F370" s="210">
        <v>0</v>
      </c>
      <c r="G370" s="231">
        <v>0</v>
      </c>
      <c r="H370" s="211">
        <v>0</v>
      </c>
      <c r="I370" s="232">
        <v>0</v>
      </c>
      <c r="J370" s="201">
        <v>4</v>
      </c>
      <c r="K370" s="201">
        <v>1</v>
      </c>
      <c r="L370" s="200">
        <v>1.2773023374632801E-4</v>
      </c>
      <c r="M370" s="203">
        <v>0.25</v>
      </c>
    </row>
    <row r="371" spans="1:13" s="125" customFormat="1" ht="20.45">
      <c r="A371" s="130" t="s">
        <v>1531</v>
      </c>
      <c r="B371" s="131">
        <v>7</v>
      </c>
      <c r="C371" s="196">
        <v>1</v>
      </c>
      <c r="D371" s="132">
        <v>2.3299161230195701E-4</v>
      </c>
      <c r="E371" s="216">
        <v>0.14285714285714299</v>
      </c>
      <c r="F371" s="196">
        <v>2</v>
      </c>
      <c r="G371" s="231">
        <v>0</v>
      </c>
      <c r="H371" s="211">
        <v>0</v>
      </c>
      <c r="I371" s="232">
        <v>0</v>
      </c>
      <c r="J371" s="201">
        <v>9</v>
      </c>
      <c r="K371" s="201">
        <v>1</v>
      </c>
      <c r="L371" s="200">
        <v>1.2773023374632801E-4</v>
      </c>
      <c r="M371" s="203">
        <v>0.11111111111111099</v>
      </c>
    </row>
    <row r="372" spans="1:13" s="125" customFormat="1" ht="20.45">
      <c r="A372" s="130" t="s">
        <v>1568</v>
      </c>
      <c r="B372" s="131">
        <v>1</v>
      </c>
      <c r="C372" s="196">
        <v>1</v>
      </c>
      <c r="D372" s="132">
        <v>2.3299161230195701E-4</v>
      </c>
      <c r="E372" s="216">
        <v>1</v>
      </c>
      <c r="F372" s="196">
        <v>3</v>
      </c>
      <c r="G372" s="231">
        <v>0</v>
      </c>
      <c r="H372" s="211">
        <v>0</v>
      </c>
      <c r="I372" s="232">
        <v>0</v>
      </c>
      <c r="J372" s="201">
        <v>4</v>
      </c>
      <c r="K372" s="201">
        <v>1</v>
      </c>
      <c r="L372" s="200">
        <v>1.2773023374632801E-4</v>
      </c>
      <c r="M372" s="203">
        <v>0.25</v>
      </c>
    </row>
    <row r="373" spans="1:13" s="125" customFormat="1" ht="20.45">
      <c r="A373" s="130" t="s">
        <v>1602</v>
      </c>
      <c r="B373" s="192">
        <v>0</v>
      </c>
      <c r="C373" s="210">
        <v>0</v>
      </c>
      <c r="D373" s="194">
        <v>0</v>
      </c>
      <c r="E373" s="202">
        <v>0</v>
      </c>
      <c r="F373" s="196">
        <v>1</v>
      </c>
      <c r="G373" s="229">
        <v>1</v>
      </c>
      <c r="H373" s="200">
        <v>2.8272547356516798E-4</v>
      </c>
      <c r="I373" s="230">
        <v>1</v>
      </c>
      <c r="J373" s="201">
        <v>1</v>
      </c>
      <c r="K373" s="201">
        <v>1</v>
      </c>
      <c r="L373" s="200">
        <v>1.2773023374632801E-4</v>
      </c>
      <c r="M373" s="203">
        <v>1</v>
      </c>
    </row>
    <row r="374" spans="1:13" s="125" customFormat="1" ht="30.65">
      <c r="A374" s="130" t="s">
        <v>1570</v>
      </c>
      <c r="B374" s="192">
        <v>0</v>
      </c>
      <c r="C374" s="210">
        <v>0</v>
      </c>
      <c r="D374" s="194">
        <v>0</v>
      </c>
      <c r="E374" s="202">
        <v>0</v>
      </c>
      <c r="F374" s="196">
        <v>2</v>
      </c>
      <c r="G374" s="229">
        <v>1</v>
      </c>
      <c r="H374" s="200">
        <v>2.8272547356516798E-4</v>
      </c>
      <c r="I374" s="230">
        <v>0.5</v>
      </c>
      <c r="J374" s="201">
        <v>2</v>
      </c>
      <c r="K374" s="201">
        <v>1</v>
      </c>
      <c r="L374" s="200">
        <v>1.2773023374632801E-4</v>
      </c>
      <c r="M374" s="203">
        <v>0.5</v>
      </c>
    </row>
    <row r="375" spans="1:13" s="125" customFormat="1" ht="20.45">
      <c r="A375" s="130" t="s">
        <v>1513</v>
      </c>
      <c r="B375" s="131">
        <v>4</v>
      </c>
      <c r="C375" s="196">
        <v>1</v>
      </c>
      <c r="D375" s="132">
        <v>2.3299161230195701E-4</v>
      </c>
      <c r="E375" s="216">
        <v>0.25</v>
      </c>
      <c r="F375" s="196">
        <v>1</v>
      </c>
      <c r="G375" s="231">
        <v>0</v>
      </c>
      <c r="H375" s="211">
        <v>0</v>
      </c>
      <c r="I375" s="232">
        <v>0</v>
      </c>
      <c r="J375" s="201">
        <v>5</v>
      </c>
      <c r="K375" s="201">
        <v>1</v>
      </c>
      <c r="L375" s="200">
        <v>1.2773023374632801E-4</v>
      </c>
      <c r="M375" s="203">
        <v>0.2</v>
      </c>
    </row>
    <row r="376" spans="1:13" s="125" customFormat="1" ht="20.45">
      <c r="A376" s="130" t="s">
        <v>1560</v>
      </c>
      <c r="B376" s="131">
        <v>2</v>
      </c>
      <c r="C376" s="210">
        <v>0</v>
      </c>
      <c r="D376" s="194">
        <v>0</v>
      </c>
      <c r="E376" s="202">
        <v>0</v>
      </c>
      <c r="F376" s="196">
        <v>4</v>
      </c>
      <c r="G376" s="231">
        <v>0</v>
      </c>
      <c r="H376" s="211">
        <v>0</v>
      </c>
      <c r="I376" s="232">
        <v>0</v>
      </c>
      <c r="J376" s="201">
        <v>6</v>
      </c>
      <c r="K376" s="201">
        <v>0</v>
      </c>
      <c r="L376" s="211">
        <v>0</v>
      </c>
      <c r="M376" s="212">
        <v>0</v>
      </c>
    </row>
    <row r="377" spans="1:13" s="125" customFormat="1">
      <c r="A377" s="130" t="s">
        <v>1522</v>
      </c>
      <c r="B377" s="131">
        <v>6</v>
      </c>
      <c r="C377" s="210">
        <v>0</v>
      </c>
      <c r="D377" s="194">
        <v>0</v>
      </c>
      <c r="E377" s="202">
        <v>0</v>
      </c>
      <c r="F377" s="196">
        <v>2</v>
      </c>
      <c r="G377" s="231">
        <v>0</v>
      </c>
      <c r="H377" s="211">
        <v>0</v>
      </c>
      <c r="I377" s="232">
        <v>0</v>
      </c>
      <c r="J377" s="201">
        <v>8</v>
      </c>
      <c r="K377" s="201">
        <v>0</v>
      </c>
      <c r="L377" s="211">
        <v>0</v>
      </c>
      <c r="M377" s="212">
        <v>0</v>
      </c>
    </row>
    <row r="378" spans="1:13" s="125" customFormat="1">
      <c r="A378" s="130" t="s">
        <v>1561</v>
      </c>
      <c r="B378" s="131">
        <v>2</v>
      </c>
      <c r="C378" s="210">
        <v>0</v>
      </c>
      <c r="D378" s="194">
        <v>0</v>
      </c>
      <c r="E378" s="202">
        <v>0</v>
      </c>
      <c r="F378" s="196">
        <v>3</v>
      </c>
      <c r="G378" s="231">
        <v>0</v>
      </c>
      <c r="H378" s="211">
        <v>0</v>
      </c>
      <c r="I378" s="232">
        <v>0</v>
      </c>
      <c r="J378" s="201">
        <v>5</v>
      </c>
      <c r="K378" s="201">
        <v>0</v>
      </c>
      <c r="L378" s="211">
        <v>0</v>
      </c>
      <c r="M378" s="212">
        <v>0</v>
      </c>
    </row>
    <row r="379" spans="1:13" s="125" customFormat="1" ht="20.45">
      <c r="A379" s="130" t="s">
        <v>1579</v>
      </c>
      <c r="B379" s="131">
        <v>2</v>
      </c>
      <c r="C379" s="210">
        <v>0</v>
      </c>
      <c r="D379" s="194">
        <v>0</v>
      </c>
      <c r="E379" s="202">
        <v>0</v>
      </c>
      <c r="F379" s="210">
        <v>0</v>
      </c>
      <c r="G379" s="231">
        <v>0</v>
      </c>
      <c r="H379" s="211">
        <v>0</v>
      </c>
      <c r="I379" s="232">
        <v>0</v>
      </c>
      <c r="J379" s="201">
        <v>2</v>
      </c>
      <c r="K379" s="201">
        <v>0</v>
      </c>
      <c r="L379" s="211">
        <v>0</v>
      </c>
      <c r="M379" s="212">
        <v>0</v>
      </c>
    </row>
    <row r="380" spans="1:13" s="125" customFormat="1" ht="20.45">
      <c r="A380" s="130" t="s">
        <v>1544</v>
      </c>
      <c r="B380" s="131">
        <v>1</v>
      </c>
      <c r="C380" s="210">
        <v>0</v>
      </c>
      <c r="D380" s="194">
        <v>0</v>
      </c>
      <c r="E380" s="202">
        <v>0</v>
      </c>
      <c r="F380" s="196">
        <v>3</v>
      </c>
      <c r="G380" s="231">
        <v>0</v>
      </c>
      <c r="H380" s="211">
        <v>0</v>
      </c>
      <c r="I380" s="232">
        <v>0</v>
      </c>
      <c r="J380" s="201">
        <v>4</v>
      </c>
      <c r="K380" s="201">
        <v>0</v>
      </c>
      <c r="L380" s="211">
        <v>0</v>
      </c>
      <c r="M380" s="212">
        <v>0</v>
      </c>
    </row>
    <row r="381" spans="1:13" s="125" customFormat="1" ht="20.45">
      <c r="A381" s="130" t="s">
        <v>1603</v>
      </c>
      <c r="B381" s="131">
        <v>1</v>
      </c>
      <c r="C381" s="210">
        <v>0</v>
      </c>
      <c r="D381" s="194">
        <v>0</v>
      </c>
      <c r="E381" s="202">
        <v>0</v>
      </c>
      <c r="F381" s="196">
        <v>2</v>
      </c>
      <c r="G381" s="231">
        <v>0</v>
      </c>
      <c r="H381" s="211">
        <v>0</v>
      </c>
      <c r="I381" s="232">
        <v>0</v>
      </c>
      <c r="J381" s="201">
        <v>3</v>
      </c>
      <c r="K381" s="201">
        <v>0</v>
      </c>
      <c r="L381" s="211">
        <v>0</v>
      </c>
      <c r="M381" s="212">
        <v>0</v>
      </c>
    </row>
    <row r="382" spans="1:13" s="125" customFormat="1" ht="20.45">
      <c r="A382" s="130" t="s">
        <v>1604</v>
      </c>
      <c r="B382" s="131">
        <v>1</v>
      </c>
      <c r="C382" s="210">
        <v>0</v>
      </c>
      <c r="D382" s="194">
        <v>0</v>
      </c>
      <c r="E382" s="202">
        <v>0</v>
      </c>
      <c r="F382" s="210">
        <v>0</v>
      </c>
      <c r="G382" s="231">
        <v>0</v>
      </c>
      <c r="H382" s="211">
        <v>0</v>
      </c>
      <c r="I382" s="232">
        <v>0</v>
      </c>
      <c r="J382" s="201">
        <v>1</v>
      </c>
      <c r="K382" s="201">
        <v>0</v>
      </c>
      <c r="L382" s="211">
        <v>0</v>
      </c>
      <c r="M382" s="212">
        <v>0</v>
      </c>
    </row>
    <row r="383" spans="1:13" s="125" customFormat="1">
      <c r="A383" s="130" t="s">
        <v>1605</v>
      </c>
      <c r="B383" s="131">
        <v>1</v>
      </c>
      <c r="C383" s="210">
        <v>0</v>
      </c>
      <c r="D383" s="194">
        <v>0</v>
      </c>
      <c r="E383" s="202">
        <v>0</v>
      </c>
      <c r="F383" s="210">
        <v>0</v>
      </c>
      <c r="G383" s="231">
        <v>0</v>
      </c>
      <c r="H383" s="211">
        <v>0</v>
      </c>
      <c r="I383" s="232">
        <v>0</v>
      </c>
      <c r="J383" s="201">
        <v>1</v>
      </c>
      <c r="K383" s="201">
        <v>0</v>
      </c>
      <c r="L383" s="211">
        <v>0</v>
      </c>
      <c r="M383" s="212">
        <v>0</v>
      </c>
    </row>
    <row r="384" spans="1:13" s="125" customFormat="1" ht="20.45">
      <c r="A384" s="130" t="s">
        <v>1606</v>
      </c>
      <c r="B384" s="131">
        <v>5</v>
      </c>
      <c r="C384" s="210">
        <v>0</v>
      </c>
      <c r="D384" s="194">
        <v>0</v>
      </c>
      <c r="E384" s="202">
        <v>0</v>
      </c>
      <c r="F384" s="196">
        <v>2</v>
      </c>
      <c r="G384" s="231">
        <v>0</v>
      </c>
      <c r="H384" s="211">
        <v>0</v>
      </c>
      <c r="I384" s="232">
        <v>0</v>
      </c>
      <c r="J384" s="201">
        <v>7</v>
      </c>
      <c r="K384" s="201">
        <v>0</v>
      </c>
      <c r="L384" s="211">
        <v>0</v>
      </c>
      <c r="M384" s="212">
        <v>0</v>
      </c>
    </row>
    <row r="385" spans="1:13" s="125" customFormat="1" ht="20.45">
      <c r="A385" s="130" t="s">
        <v>1563</v>
      </c>
      <c r="B385" s="131">
        <v>1</v>
      </c>
      <c r="C385" s="210">
        <v>0</v>
      </c>
      <c r="D385" s="194">
        <v>0</v>
      </c>
      <c r="E385" s="202">
        <v>0</v>
      </c>
      <c r="F385" s="196">
        <v>1</v>
      </c>
      <c r="G385" s="231">
        <v>0</v>
      </c>
      <c r="H385" s="211">
        <v>0</v>
      </c>
      <c r="I385" s="232">
        <v>0</v>
      </c>
      <c r="J385" s="201">
        <v>2</v>
      </c>
      <c r="K385" s="201">
        <v>0</v>
      </c>
      <c r="L385" s="211">
        <v>0</v>
      </c>
      <c r="M385" s="212">
        <v>0</v>
      </c>
    </row>
    <row r="386" spans="1:13" s="125" customFormat="1">
      <c r="A386" s="130" t="s">
        <v>1553</v>
      </c>
      <c r="B386" s="131">
        <v>5</v>
      </c>
      <c r="C386" s="210">
        <v>0</v>
      </c>
      <c r="D386" s="194">
        <v>0</v>
      </c>
      <c r="E386" s="202">
        <v>0</v>
      </c>
      <c r="F386" s="196">
        <v>2</v>
      </c>
      <c r="G386" s="231">
        <v>0</v>
      </c>
      <c r="H386" s="211">
        <v>0</v>
      </c>
      <c r="I386" s="232">
        <v>0</v>
      </c>
      <c r="J386" s="201">
        <v>7</v>
      </c>
      <c r="K386" s="201">
        <v>0</v>
      </c>
      <c r="L386" s="211">
        <v>0</v>
      </c>
      <c r="M386" s="212">
        <v>0</v>
      </c>
    </row>
    <row r="387" spans="1:13" s="125" customFormat="1" ht="20.45">
      <c r="A387" s="130" t="s">
        <v>1536</v>
      </c>
      <c r="B387" s="131">
        <v>4</v>
      </c>
      <c r="C387" s="210">
        <v>0</v>
      </c>
      <c r="D387" s="194">
        <v>0</v>
      </c>
      <c r="E387" s="202">
        <v>0</v>
      </c>
      <c r="F387" s="210">
        <v>0</v>
      </c>
      <c r="G387" s="231">
        <v>0</v>
      </c>
      <c r="H387" s="211">
        <v>0</v>
      </c>
      <c r="I387" s="232">
        <v>0</v>
      </c>
      <c r="J387" s="201">
        <v>4</v>
      </c>
      <c r="K387" s="201">
        <v>0</v>
      </c>
      <c r="L387" s="211">
        <v>0</v>
      </c>
      <c r="M387" s="212">
        <v>0</v>
      </c>
    </row>
    <row r="388" spans="1:13" s="125" customFormat="1" ht="20.45">
      <c r="A388" s="130" t="s">
        <v>1517</v>
      </c>
      <c r="B388" s="131">
        <v>1</v>
      </c>
      <c r="C388" s="210">
        <v>0</v>
      </c>
      <c r="D388" s="194">
        <v>0</v>
      </c>
      <c r="E388" s="202">
        <v>0</v>
      </c>
      <c r="F388" s="196">
        <v>1</v>
      </c>
      <c r="G388" s="231">
        <v>0</v>
      </c>
      <c r="H388" s="211">
        <v>0</v>
      </c>
      <c r="I388" s="232">
        <v>0</v>
      </c>
      <c r="J388" s="201">
        <v>2</v>
      </c>
      <c r="K388" s="201">
        <v>0</v>
      </c>
      <c r="L388" s="211">
        <v>0</v>
      </c>
      <c r="M388" s="212">
        <v>0</v>
      </c>
    </row>
    <row r="389" spans="1:13" s="125" customFormat="1">
      <c r="A389" s="130" t="s">
        <v>1538</v>
      </c>
      <c r="B389" s="131">
        <v>9</v>
      </c>
      <c r="C389" s="210">
        <v>0</v>
      </c>
      <c r="D389" s="194">
        <v>0</v>
      </c>
      <c r="E389" s="202">
        <v>0</v>
      </c>
      <c r="F389" s="196">
        <v>5</v>
      </c>
      <c r="G389" s="231">
        <v>0</v>
      </c>
      <c r="H389" s="211">
        <v>0</v>
      </c>
      <c r="I389" s="232">
        <v>0</v>
      </c>
      <c r="J389" s="201">
        <v>14</v>
      </c>
      <c r="K389" s="201">
        <v>0</v>
      </c>
      <c r="L389" s="211">
        <v>0</v>
      </c>
      <c r="M389" s="212">
        <v>0</v>
      </c>
    </row>
    <row r="390" spans="1:13" s="125" customFormat="1" ht="20.45">
      <c r="A390" s="130" t="s">
        <v>1565</v>
      </c>
      <c r="B390" s="192">
        <v>0</v>
      </c>
      <c r="C390" s="210">
        <v>0</v>
      </c>
      <c r="D390" s="194">
        <v>0</v>
      </c>
      <c r="E390" s="202">
        <v>0</v>
      </c>
      <c r="F390" s="196">
        <v>1</v>
      </c>
      <c r="G390" s="231">
        <v>0</v>
      </c>
      <c r="H390" s="211">
        <v>0</v>
      </c>
      <c r="I390" s="232">
        <v>0</v>
      </c>
      <c r="J390" s="201">
        <v>1</v>
      </c>
      <c r="K390" s="201">
        <v>0</v>
      </c>
      <c r="L390" s="211">
        <v>0</v>
      </c>
      <c r="M390" s="212">
        <v>0</v>
      </c>
    </row>
    <row r="391" spans="1:13" s="125" customFormat="1">
      <c r="A391" s="130" t="s">
        <v>1607</v>
      </c>
      <c r="B391" s="192">
        <v>0</v>
      </c>
      <c r="C391" s="210">
        <v>0</v>
      </c>
      <c r="D391" s="194">
        <v>0</v>
      </c>
      <c r="E391" s="202">
        <v>0</v>
      </c>
      <c r="F391" s="196">
        <v>1</v>
      </c>
      <c r="G391" s="231">
        <v>0</v>
      </c>
      <c r="H391" s="211">
        <v>0</v>
      </c>
      <c r="I391" s="232">
        <v>0</v>
      </c>
      <c r="J391" s="201">
        <v>1</v>
      </c>
      <c r="K391" s="201">
        <v>0</v>
      </c>
      <c r="L391" s="211">
        <v>0</v>
      </c>
      <c r="M391" s="212">
        <v>0</v>
      </c>
    </row>
    <row r="392" spans="1:13" s="125" customFormat="1" ht="20.45">
      <c r="A392" s="130" t="s">
        <v>1608</v>
      </c>
      <c r="B392" s="131">
        <v>1</v>
      </c>
      <c r="C392" s="210">
        <v>0</v>
      </c>
      <c r="D392" s="194">
        <v>0</v>
      </c>
      <c r="E392" s="202">
        <v>0</v>
      </c>
      <c r="F392" s="210">
        <v>0</v>
      </c>
      <c r="G392" s="231">
        <v>0</v>
      </c>
      <c r="H392" s="211">
        <v>0</v>
      </c>
      <c r="I392" s="232">
        <v>0</v>
      </c>
      <c r="J392" s="201">
        <v>1</v>
      </c>
      <c r="K392" s="201">
        <v>0</v>
      </c>
      <c r="L392" s="211">
        <v>0</v>
      </c>
      <c r="M392" s="212">
        <v>0</v>
      </c>
    </row>
    <row r="393" spans="1:13" s="125" customFormat="1" ht="20.45">
      <c r="A393" s="130" t="s">
        <v>1567</v>
      </c>
      <c r="B393" s="131">
        <v>1</v>
      </c>
      <c r="C393" s="210">
        <v>0</v>
      </c>
      <c r="D393" s="194">
        <v>0</v>
      </c>
      <c r="E393" s="202">
        <v>0</v>
      </c>
      <c r="F393" s="196">
        <v>2</v>
      </c>
      <c r="G393" s="231">
        <v>0</v>
      </c>
      <c r="H393" s="211">
        <v>0</v>
      </c>
      <c r="I393" s="232">
        <v>0</v>
      </c>
      <c r="J393" s="201">
        <v>3</v>
      </c>
      <c r="K393" s="201">
        <v>0</v>
      </c>
      <c r="L393" s="211">
        <v>0</v>
      </c>
      <c r="M393" s="212">
        <v>0</v>
      </c>
    </row>
    <row r="394" spans="1:13" s="125" customFormat="1">
      <c r="A394" s="130" t="s">
        <v>1585</v>
      </c>
      <c r="B394" s="131">
        <v>2</v>
      </c>
      <c r="C394" s="210">
        <v>0</v>
      </c>
      <c r="D394" s="194">
        <v>0</v>
      </c>
      <c r="E394" s="202">
        <v>0</v>
      </c>
      <c r="F394" s="196">
        <v>3</v>
      </c>
      <c r="G394" s="231">
        <v>0</v>
      </c>
      <c r="H394" s="211">
        <v>0</v>
      </c>
      <c r="I394" s="232">
        <v>0</v>
      </c>
      <c r="J394" s="201">
        <v>5</v>
      </c>
      <c r="K394" s="201">
        <v>0</v>
      </c>
      <c r="L394" s="211">
        <v>0</v>
      </c>
      <c r="M394" s="212">
        <v>0</v>
      </c>
    </row>
    <row r="395" spans="1:13" s="125" customFormat="1" ht="30.65">
      <c r="A395" s="130" t="s">
        <v>1569</v>
      </c>
      <c r="B395" s="131">
        <v>3</v>
      </c>
      <c r="C395" s="210">
        <v>0</v>
      </c>
      <c r="D395" s="194">
        <v>0</v>
      </c>
      <c r="E395" s="202">
        <v>0</v>
      </c>
      <c r="F395" s="196">
        <v>3</v>
      </c>
      <c r="G395" s="231">
        <v>0</v>
      </c>
      <c r="H395" s="211">
        <v>0</v>
      </c>
      <c r="I395" s="232">
        <v>0</v>
      </c>
      <c r="J395" s="201">
        <v>6</v>
      </c>
      <c r="K395" s="201">
        <v>0</v>
      </c>
      <c r="L395" s="211">
        <v>0</v>
      </c>
      <c r="M395" s="212">
        <v>0</v>
      </c>
    </row>
    <row r="396" spans="1:13" s="125" customFormat="1" ht="30.65">
      <c r="A396" s="130" t="s">
        <v>1540</v>
      </c>
      <c r="B396" s="131">
        <v>2</v>
      </c>
      <c r="C396" s="210">
        <v>0</v>
      </c>
      <c r="D396" s="194">
        <v>0</v>
      </c>
      <c r="E396" s="202">
        <v>0</v>
      </c>
      <c r="F396" s="196">
        <v>2</v>
      </c>
      <c r="G396" s="231">
        <v>0</v>
      </c>
      <c r="H396" s="211">
        <v>0</v>
      </c>
      <c r="I396" s="232">
        <v>0</v>
      </c>
      <c r="J396" s="201">
        <v>4</v>
      </c>
      <c r="K396" s="201">
        <v>0</v>
      </c>
      <c r="L396" s="211">
        <v>0</v>
      </c>
      <c r="M396" s="212">
        <v>0</v>
      </c>
    </row>
    <row r="397" spans="1:13" s="125" customFormat="1" ht="20.45">
      <c r="A397" s="130" t="s">
        <v>1527</v>
      </c>
      <c r="B397" s="131">
        <v>1</v>
      </c>
      <c r="C397" s="210">
        <v>0</v>
      </c>
      <c r="D397" s="194">
        <v>0</v>
      </c>
      <c r="E397" s="202">
        <v>0</v>
      </c>
      <c r="F397" s="196">
        <v>6</v>
      </c>
      <c r="G397" s="231">
        <v>0</v>
      </c>
      <c r="H397" s="211">
        <v>0</v>
      </c>
      <c r="I397" s="232">
        <v>0</v>
      </c>
      <c r="J397" s="201">
        <v>7</v>
      </c>
      <c r="K397" s="201">
        <v>0</v>
      </c>
      <c r="L397" s="211">
        <v>0</v>
      </c>
      <c r="M397" s="212">
        <v>0</v>
      </c>
    </row>
    <row r="398" spans="1:13" s="125" customFormat="1" ht="30.65">
      <c r="A398" s="130" t="s">
        <v>1571</v>
      </c>
      <c r="B398" s="131">
        <v>2</v>
      </c>
      <c r="C398" s="210">
        <v>0</v>
      </c>
      <c r="D398" s="194">
        <v>0</v>
      </c>
      <c r="E398" s="202">
        <v>0</v>
      </c>
      <c r="F398" s="196">
        <v>8</v>
      </c>
      <c r="G398" s="231">
        <v>0</v>
      </c>
      <c r="H398" s="211">
        <v>0</v>
      </c>
      <c r="I398" s="232">
        <v>0</v>
      </c>
      <c r="J398" s="201">
        <v>10</v>
      </c>
      <c r="K398" s="201">
        <v>0</v>
      </c>
      <c r="L398" s="211">
        <v>0</v>
      </c>
      <c r="M398" s="212">
        <v>0</v>
      </c>
    </row>
    <row r="399" spans="1:13" s="125" customFormat="1" ht="20.45">
      <c r="A399" s="130" t="s">
        <v>1555</v>
      </c>
      <c r="B399" s="131">
        <v>4</v>
      </c>
      <c r="C399" s="210">
        <v>0</v>
      </c>
      <c r="D399" s="194">
        <v>0</v>
      </c>
      <c r="E399" s="202">
        <v>0</v>
      </c>
      <c r="F399" s="196">
        <v>9</v>
      </c>
      <c r="G399" s="231">
        <v>0</v>
      </c>
      <c r="H399" s="211">
        <v>0</v>
      </c>
      <c r="I399" s="232">
        <v>0</v>
      </c>
      <c r="J399" s="201">
        <v>13</v>
      </c>
      <c r="K399" s="201">
        <v>0</v>
      </c>
      <c r="L399" s="211">
        <v>0</v>
      </c>
      <c r="M399" s="212">
        <v>0</v>
      </c>
    </row>
    <row r="400" spans="1:13" s="125" customFormat="1" ht="20.45">
      <c r="A400" s="130" t="s">
        <v>1590</v>
      </c>
      <c r="B400" s="192">
        <v>0</v>
      </c>
      <c r="C400" s="210">
        <v>0</v>
      </c>
      <c r="D400" s="194">
        <v>0</v>
      </c>
      <c r="E400" s="202">
        <v>0</v>
      </c>
      <c r="F400" s="196">
        <v>4</v>
      </c>
      <c r="G400" s="231">
        <v>0</v>
      </c>
      <c r="H400" s="211">
        <v>0</v>
      </c>
      <c r="I400" s="232">
        <v>0</v>
      </c>
      <c r="J400" s="201">
        <v>4</v>
      </c>
      <c r="K400" s="201">
        <v>0</v>
      </c>
      <c r="L400" s="211">
        <v>0</v>
      </c>
      <c r="M400" s="212">
        <v>0</v>
      </c>
    </row>
    <row r="401" spans="1:13" s="125" customFormat="1" ht="20.45">
      <c r="A401" s="130" t="s">
        <v>1577</v>
      </c>
      <c r="B401" s="192">
        <v>0</v>
      </c>
      <c r="C401" s="210">
        <v>0</v>
      </c>
      <c r="D401" s="194">
        <v>0</v>
      </c>
      <c r="E401" s="202">
        <v>0</v>
      </c>
      <c r="F401" s="196">
        <v>1</v>
      </c>
      <c r="G401" s="231">
        <v>0</v>
      </c>
      <c r="H401" s="211">
        <v>0</v>
      </c>
      <c r="I401" s="232">
        <v>0</v>
      </c>
      <c r="J401" s="201">
        <v>1</v>
      </c>
      <c r="K401" s="201">
        <v>0</v>
      </c>
      <c r="L401" s="211">
        <v>0</v>
      </c>
      <c r="M401" s="212">
        <v>0</v>
      </c>
    </row>
    <row r="402" spans="1:13" s="125" customFormat="1">
      <c r="A402" s="135" t="s">
        <v>1597</v>
      </c>
      <c r="B402" s="136">
        <v>1</v>
      </c>
      <c r="C402" s="234">
        <v>0</v>
      </c>
      <c r="D402" s="235">
        <v>0</v>
      </c>
      <c r="E402" s="236">
        <v>0</v>
      </c>
      <c r="F402" s="237">
        <v>1</v>
      </c>
      <c r="G402" s="238">
        <v>0</v>
      </c>
      <c r="H402" s="239">
        <v>0</v>
      </c>
      <c r="I402" s="240">
        <v>0</v>
      </c>
      <c r="J402" s="241">
        <v>2</v>
      </c>
      <c r="K402" s="241">
        <v>0</v>
      </c>
      <c r="L402" s="239">
        <v>0</v>
      </c>
      <c r="M402" s="242">
        <v>0</v>
      </c>
    </row>
    <row r="403" spans="1:13" s="125" customFormat="1">
      <c r="A403" s="227"/>
    </row>
    <row r="404" spans="1:13" s="125" customFormat="1">
      <c r="A404" s="227"/>
    </row>
    <row r="405" spans="1:13" s="125" customFormat="1" ht="10.75">
      <c r="A405" s="245" t="s">
        <v>94</v>
      </c>
      <c r="B405" s="308" t="s">
        <v>1420</v>
      </c>
      <c r="C405" s="309"/>
      <c r="D405" s="309"/>
      <c r="E405" s="310"/>
      <c r="F405" s="311" t="s">
        <v>1421</v>
      </c>
      <c r="G405" s="309"/>
      <c r="H405" s="309"/>
      <c r="I405" s="310"/>
      <c r="J405" s="311" t="s">
        <v>1422</v>
      </c>
      <c r="K405" s="309"/>
      <c r="L405" s="309"/>
      <c r="M405" s="312"/>
    </row>
    <row r="406" spans="1:13" s="125" customFormat="1" ht="61.25">
      <c r="A406" s="177" t="s">
        <v>1457</v>
      </c>
      <c r="B406" s="182" t="s">
        <v>1458</v>
      </c>
      <c r="C406" s="182" t="s">
        <v>1459</v>
      </c>
      <c r="D406" s="219" t="s">
        <v>1460</v>
      </c>
      <c r="E406" s="220" t="s">
        <v>1461</v>
      </c>
      <c r="F406" s="182" t="s">
        <v>1462</v>
      </c>
      <c r="G406" s="182" t="s">
        <v>1463</v>
      </c>
      <c r="H406" s="219" t="s">
        <v>1464</v>
      </c>
      <c r="I406" s="221" t="s">
        <v>1465</v>
      </c>
      <c r="J406" s="182" t="s">
        <v>1466</v>
      </c>
      <c r="K406" s="182" t="s">
        <v>1467</v>
      </c>
      <c r="L406" s="219" t="s">
        <v>1468</v>
      </c>
      <c r="M406" s="219" t="s">
        <v>1469</v>
      </c>
    </row>
    <row r="407" spans="1:13" s="125" customFormat="1">
      <c r="A407" s="130" t="s">
        <v>1470</v>
      </c>
      <c r="B407" s="131">
        <v>1276</v>
      </c>
      <c r="C407" s="196">
        <v>330</v>
      </c>
      <c r="D407" s="132">
        <v>9.1819699499165297E-2</v>
      </c>
      <c r="E407" s="216">
        <v>0.25862068965517199</v>
      </c>
      <c r="F407" s="196">
        <v>1655</v>
      </c>
      <c r="G407" s="229">
        <v>626</v>
      </c>
      <c r="H407" s="200">
        <v>0.20894526034713001</v>
      </c>
      <c r="I407" s="230">
        <v>0.378247734138973</v>
      </c>
      <c r="J407" s="201">
        <v>2931</v>
      </c>
      <c r="K407" s="201">
        <v>956</v>
      </c>
      <c r="L407" s="200">
        <v>0.14506828528072799</v>
      </c>
      <c r="M407" s="203">
        <v>0.32616854315933103</v>
      </c>
    </row>
    <row r="408" spans="1:13" s="125" customFormat="1" ht="30.65">
      <c r="A408" s="130" t="s">
        <v>1471</v>
      </c>
      <c r="B408" s="131">
        <v>981</v>
      </c>
      <c r="C408" s="196">
        <v>324</v>
      </c>
      <c r="D408" s="132">
        <v>9.0150250417362299E-2</v>
      </c>
      <c r="E408" s="216">
        <v>0.33027522935779802</v>
      </c>
      <c r="F408" s="196">
        <v>648</v>
      </c>
      <c r="G408" s="229">
        <v>279</v>
      </c>
      <c r="H408" s="200">
        <v>9.3124165554072103E-2</v>
      </c>
      <c r="I408" s="230">
        <v>0.43055555555555602</v>
      </c>
      <c r="J408" s="201">
        <v>1629</v>
      </c>
      <c r="K408" s="201">
        <v>603</v>
      </c>
      <c r="L408" s="200">
        <v>9.15022761760243E-2</v>
      </c>
      <c r="M408" s="203">
        <v>0.37016574585635398</v>
      </c>
    </row>
    <row r="409" spans="1:13" s="125" customFormat="1" ht="20.45">
      <c r="A409" s="130" t="s">
        <v>1473</v>
      </c>
      <c r="B409" s="131">
        <v>709</v>
      </c>
      <c r="C409" s="196">
        <v>210</v>
      </c>
      <c r="D409" s="132">
        <v>5.8430717863105198E-2</v>
      </c>
      <c r="E409" s="216">
        <v>0.296191819464034</v>
      </c>
      <c r="F409" s="196">
        <v>799</v>
      </c>
      <c r="G409" s="229">
        <v>248</v>
      </c>
      <c r="H409" s="200">
        <v>8.2777036048064107E-2</v>
      </c>
      <c r="I409" s="230">
        <v>0.31038798498122699</v>
      </c>
      <c r="J409" s="201">
        <v>1508</v>
      </c>
      <c r="K409" s="201">
        <v>458</v>
      </c>
      <c r="L409" s="200">
        <v>6.9499241274658605E-2</v>
      </c>
      <c r="M409" s="203">
        <v>0.303713527851459</v>
      </c>
    </row>
    <row r="410" spans="1:13" s="125" customFormat="1" ht="20.45">
      <c r="A410" s="130" t="s">
        <v>1472</v>
      </c>
      <c r="B410" s="131">
        <v>954</v>
      </c>
      <c r="C410" s="196">
        <v>276</v>
      </c>
      <c r="D410" s="132">
        <v>7.6794657762938201E-2</v>
      </c>
      <c r="E410" s="216">
        <v>0.28930817610062898</v>
      </c>
      <c r="F410" s="196">
        <v>810</v>
      </c>
      <c r="G410" s="229">
        <v>154</v>
      </c>
      <c r="H410" s="200">
        <v>5.1401869158878503E-2</v>
      </c>
      <c r="I410" s="230">
        <v>0.19012345679012299</v>
      </c>
      <c r="J410" s="201">
        <v>1764</v>
      </c>
      <c r="K410" s="201">
        <v>430</v>
      </c>
      <c r="L410" s="200">
        <v>6.5250379362670696E-2</v>
      </c>
      <c r="M410" s="203">
        <v>0.24376417233560099</v>
      </c>
    </row>
    <row r="411" spans="1:13" s="125" customFormat="1" ht="20.45">
      <c r="A411" s="130" t="s">
        <v>1474</v>
      </c>
      <c r="B411" s="131">
        <v>1118</v>
      </c>
      <c r="C411" s="196">
        <v>146</v>
      </c>
      <c r="D411" s="132">
        <v>4.0623260990539797E-2</v>
      </c>
      <c r="E411" s="216">
        <v>0.130590339892665</v>
      </c>
      <c r="F411" s="196">
        <v>944</v>
      </c>
      <c r="G411" s="229">
        <v>104</v>
      </c>
      <c r="H411" s="200">
        <v>3.4712950600801103E-2</v>
      </c>
      <c r="I411" s="230">
        <v>0.110169491525424</v>
      </c>
      <c r="J411" s="201">
        <v>2062</v>
      </c>
      <c r="K411" s="201">
        <v>250</v>
      </c>
      <c r="L411" s="200">
        <v>3.7936267071320202E-2</v>
      </c>
      <c r="M411" s="203">
        <v>0.121241513094083</v>
      </c>
    </row>
    <row r="412" spans="1:13" s="125" customFormat="1" ht="20.45">
      <c r="A412" s="130" t="s">
        <v>1477</v>
      </c>
      <c r="B412" s="131">
        <v>407</v>
      </c>
      <c r="C412" s="196">
        <v>113</v>
      </c>
      <c r="D412" s="132">
        <v>3.14412910406233E-2</v>
      </c>
      <c r="E412" s="216">
        <v>0.27764127764127799</v>
      </c>
      <c r="F412" s="196">
        <v>203</v>
      </c>
      <c r="G412" s="229">
        <v>42</v>
      </c>
      <c r="H412" s="200">
        <v>1.4018691588785E-2</v>
      </c>
      <c r="I412" s="230">
        <v>0.20689655172413801</v>
      </c>
      <c r="J412" s="201">
        <v>610</v>
      </c>
      <c r="K412" s="201">
        <v>155</v>
      </c>
      <c r="L412" s="200">
        <v>2.3520485584218501E-2</v>
      </c>
      <c r="M412" s="203">
        <v>0.25409836065573799</v>
      </c>
    </row>
    <row r="413" spans="1:13" s="125" customFormat="1" ht="20.45">
      <c r="A413" s="130" t="s">
        <v>1478</v>
      </c>
      <c r="B413" s="131">
        <v>296</v>
      </c>
      <c r="C413" s="196">
        <v>109</v>
      </c>
      <c r="D413" s="132">
        <v>3.0328324986087899E-2</v>
      </c>
      <c r="E413" s="216">
        <v>0.36824324324324298</v>
      </c>
      <c r="F413" s="196">
        <v>149</v>
      </c>
      <c r="G413" s="229">
        <v>32</v>
      </c>
      <c r="H413" s="200">
        <v>1.0680907877169601E-2</v>
      </c>
      <c r="I413" s="230">
        <v>0.21476510067114099</v>
      </c>
      <c r="J413" s="201">
        <v>445</v>
      </c>
      <c r="K413" s="201">
        <v>141</v>
      </c>
      <c r="L413" s="200">
        <v>2.1396054628224598E-2</v>
      </c>
      <c r="M413" s="203">
        <v>0.31685393258427003</v>
      </c>
    </row>
    <row r="414" spans="1:13" s="125" customFormat="1" ht="20.45">
      <c r="A414" s="130" t="s">
        <v>1480</v>
      </c>
      <c r="B414" s="131">
        <v>403</v>
      </c>
      <c r="C414" s="196">
        <v>96</v>
      </c>
      <c r="D414" s="132">
        <v>2.6711185308848098E-2</v>
      </c>
      <c r="E414" s="216">
        <v>0.238213399503722</v>
      </c>
      <c r="F414" s="196">
        <v>157</v>
      </c>
      <c r="G414" s="229">
        <v>26</v>
      </c>
      <c r="H414" s="200">
        <v>8.6782376502002705E-3</v>
      </c>
      <c r="I414" s="230">
        <v>0.16560509554140099</v>
      </c>
      <c r="J414" s="201">
        <v>560</v>
      </c>
      <c r="K414" s="201">
        <v>122</v>
      </c>
      <c r="L414" s="200">
        <v>1.85128983308042E-2</v>
      </c>
      <c r="M414" s="203">
        <v>0.217857142857143</v>
      </c>
    </row>
    <row r="415" spans="1:13" s="125" customFormat="1" ht="30.65">
      <c r="A415" s="130" t="s">
        <v>1476</v>
      </c>
      <c r="B415" s="131">
        <v>591</v>
      </c>
      <c r="C415" s="196">
        <v>98</v>
      </c>
      <c r="D415" s="132">
        <v>2.72676683361157E-2</v>
      </c>
      <c r="E415" s="216">
        <v>0.165820642978003</v>
      </c>
      <c r="F415" s="196">
        <v>167</v>
      </c>
      <c r="G415" s="229">
        <v>23</v>
      </c>
      <c r="H415" s="200">
        <v>7.6769025367156201E-3</v>
      </c>
      <c r="I415" s="230">
        <v>0.13772455089820401</v>
      </c>
      <c r="J415" s="201">
        <v>758</v>
      </c>
      <c r="K415" s="201">
        <v>121</v>
      </c>
      <c r="L415" s="200">
        <v>1.8361153262519001E-2</v>
      </c>
      <c r="M415" s="203">
        <v>0.15963060686015801</v>
      </c>
    </row>
    <row r="416" spans="1:13" s="125" customFormat="1" ht="20.45">
      <c r="A416" s="130" t="s">
        <v>1481</v>
      </c>
      <c r="B416" s="131">
        <v>269</v>
      </c>
      <c r="C416" s="196">
        <v>68</v>
      </c>
      <c r="D416" s="132">
        <v>1.8920422927100701E-2</v>
      </c>
      <c r="E416" s="216">
        <v>0.25278810408921898</v>
      </c>
      <c r="F416" s="196">
        <v>240</v>
      </c>
      <c r="G416" s="229">
        <v>51</v>
      </c>
      <c r="H416" s="200">
        <v>1.7022696929238999E-2</v>
      </c>
      <c r="I416" s="230">
        <v>0.21249999999999999</v>
      </c>
      <c r="J416" s="201">
        <v>509</v>
      </c>
      <c r="K416" s="201">
        <v>119</v>
      </c>
      <c r="L416" s="200">
        <v>1.8057663125948399E-2</v>
      </c>
      <c r="M416" s="203">
        <v>0.23379174852652301</v>
      </c>
    </row>
    <row r="417" spans="1:13" s="125" customFormat="1" ht="20.45">
      <c r="A417" s="130" t="s">
        <v>1479</v>
      </c>
      <c r="B417" s="131">
        <v>449</v>
      </c>
      <c r="C417" s="196">
        <v>59</v>
      </c>
      <c r="D417" s="132">
        <v>1.64162493043962E-2</v>
      </c>
      <c r="E417" s="216">
        <v>0.131403118040089</v>
      </c>
      <c r="F417" s="196">
        <v>146</v>
      </c>
      <c r="G417" s="229">
        <v>22</v>
      </c>
      <c r="H417" s="200">
        <v>7.3431241655540699E-3</v>
      </c>
      <c r="I417" s="230">
        <v>0.150684931506849</v>
      </c>
      <c r="J417" s="201">
        <v>595</v>
      </c>
      <c r="K417" s="201">
        <v>81</v>
      </c>
      <c r="L417" s="200">
        <v>1.2291350531107701E-2</v>
      </c>
      <c r="M417" s="203">
        <v>0.13613445378151301</v>
      </c>
    </row>
    <row r="418" spans="1:13" s="125" customFormat="1">
      <c r="A418" s="130" t="s">
        <v>1483</v>
      </c>
      <c r="B418" s="131">
        <v>68</v>
      </c>
      <c r="C418" s="196">
        <v>12</v>
      </c>
      <c r="D418" s="132">
        <v>3.3388981636060101E-3</v>
      </c>
      <c r="E418" s="216">
        <v>0.17647058823529399</v>
      </c>
      <c r="F418" s="196">
        <v>317</v>
      </c>
      <c r="G418" s="229">
        <v>65</v>
      </c>
      <c r="H418" s="200">
        <v>2.1695594125500699E-2</v>
      </c>
      <c r="I418" s="230">
        <v>0.205047318611987</v>
      </c>
      <c r="J418" s="201">
        <v>385</v>
      </c>
      <c r="K418" s="201">
        <v>77</v>
      </c>
      <c r="L418" s="200">
        <v>1.1684370257966601E-2</v>
      </c>
      <c r="M418" s="203">
        <v>0.2</v>
      </c>
    </row>
    <row r="419" spans="1:13" s="125" customFormat="1" ht="30.65">
      <c r="A419" s="130" t="s">
        <v>1484</v>
      </c>
      <c r="B419" s="131">
        <v>249</v>
      </c>
      <c r="C419" s="196">
        <v>53</v>
      </c>
      <c r="D419" s="132">
        <v>1.47468002225932E-2</v>
      </c>
      <c r="E419" s="216">
        <v>0.21285140562249</v>
      </c>
      <c r="F419" s="196">
        <v>118</v>
      </c>
      <c r="G419" s="229">
        <v>21</v>
      </c>
      <c r="H419" s="200">
        <v>7.0093457943925198E-3</v>
      </c>
      <c r="I419" s="230">
        <v>0.177966101694915</v>
      </c>
      <c r="J419" s="201">
        <v>367</v>
      </c>
      <c r="K419" s="201">
        <v>74</v>
      </c>
      <c r="L419" s="200">
        <v>1.12291350531108E-2</v>
      </c>
      <c r="M419" s="203">
        <v>0.201634877384196</v>
      </c>
    </row>
    <row r="420" spans="1:13" s="125" customFormat="1" ht="20.45">
      <c r="A420" s="130" t="s">
        <v>1482</v>
      </c>
      <c r="B420" s="131">
        <v>305</v>
      </c>
      <c r="C420" s="196">
        <v>56</v>
      </c>
      <c r="D420" s="132">
        <v>1.5581524763494701E-2</v>
      </c>
      <c r="E420" s="216">
        <v>0.18360655737704901</v>
      </c>
      <c r="F420" s="196">
        <v>55</v>
      </c>
      <c r="G420" s="229">
        <v>9</v>
      </c>
      <c r="H420" s="200">
        <v>3.0040053404539399E-3</v>
      </c>
      <c r="I420" s="230">
        <v>0.163636363636364</v>
      </c>
      <c r="J420" s="201">
        <v>360</v>
      </c>
      <c r="K420" s="201">
        <v>65</v>
      </c>
      <c r="L420" s="200">
        <v>9.8634294385432503E-3</v>
      </c>
      <c r="M420" s="203">
        <v>0.180555555555556</v>
      </c>
    </row>
    <row r="421" spans="1:13" s="125" customFormat="1" ht="20.45">
      <c r="A421" s="130" t="s">
        <v>1475</v>
      </c>
      <c r="B421" s="131">
        <v>54</v>
      </c>
      <c r="C421" s="196">
        <v>8</v>
      </c>
      <c r="D421" s="132">
        <v>2.2259321090706699E-3</v>
      </c>
      <c r="E421" s="216">
        <v>0.148148148148148</v>
      </c>
      <c r="F421" s="196">
        <v>219</v>
      </c>
      <c r="G421" s="229">
        <v>46</v>
      </c>
      <c r="H421" s="200">
        <v>1.53538050734312E-2</v>
      </c>
      <c r="I421" s="230">
        <v>0.210045662100457</v>
      </c>
      <c r="J421" s="201">
        <v>273</v>
      </c>
      <c r="K421" s="201">
        <v>54</v>
      </c>
      <c r="L421" s="200">
        <v>8.1942336874051593E-3</v>
      </c>
      <c r="M421" s="203">
        <v>0.19780219780219799</v>
      </c>
    </row>
    <row r="422" spans="1:13" s="125" customFormat="1" ht="20.45">
      <c r="A422" s="130" t="s">
        <v>1485</v>
      </c>
      <c r="B422" s="131">
        <v>409</v>
      </c>
      <c r="C422" s="196">
        <v>28</v>
      </c>
      <c r="D422" s="132">
        <v>7.79076238174736E-3</v>
      </c>
      <c r="E422" s="216">
        <v>6.8459657701711502E-2</v>
      </c>
      <c r="F422" s="196">
        <v>354</v>
      </c>
      <c r="G422" s="229">
        <v>21</v>
      </c>
      <c r="H422" s="200">
        <v>7.0093457943925198E-3</v>
      </c>
      <c r="I422" s="230">
        <v>5.93220338983051E-2</v>
      </c>
      <c r="J422" s="201">
        <v>763</v>
      </c>
      <c r="K422" s="201">
        <v>49</v>
      </c>
      <c r="L422" s="200">
        <v>7.4355083459787599E-3</v>
      </c>
      <c r="M422" s="203">
        <v>6.4220183486238494E-2</v>
      </c>
    </row>
    <row r="423" spans="1:13" s="125" customFormat="1" ht="20.45">
      <c r="A423" s="130" t="s">
        <v>1488</v>
      </c>
      <c r="B423" s="131">
        <v>167</v>
      </c>
      <c r="C423" s="196">
        <v>26</v>
      </c>
      <c r="D423" s="132">
        <v>7.2342793544796901E-3</v>
      </c>
      <c r="E423" s="216">
        <v>0.155688622754491</v>
      </c>
      <c r="F423" s="196">
        <v>140</v>
      </c>
      <c r="G423" s="229">
        <v>11</v>
      </c>
      <c r="H423" s="200">
        <v>3.6715620827770402E-3</v>
      </c>
      <c r="I423" s="230">
        <v>7.8571428571428598E-2</v>
      </c>
      <c r="J423" s="201">
        <v>307</v>
      </c>
      <c r="K423" s="201">
        <v>37</v>
      </c>
      <c r="L423" s="200">
        <v>5.6145675265553904E-3</v>
      </c>
      <c r="M423" s="203">
        <v>0.12052117263843599</v>
      </c>
    </row>
    <row r="424" spans="1:13" s="125" customFormat="1">
      <c r="A424" s="130" t="s">
        <v>1486</v>
      </c>
      <c r="B424" s="131">
        <v>208</v>
      </c>
      <c r="C424" s="196">
        <v>22</v>
      </c>
      <c r="D424" s="132">
        <v>6.1213132999443504E-3</v>
      </c>
      <c r="E424" s="216">
        <v>0.105769230769231</v>
      </c>
      <c r="F424" s="196">
        <v>151</v>
      </c>
      <c r="G424" s="229">
        <v>11</v>
      </c>
      <c r="H424" s="200">
        <v>3.6715620827770402E-3</v>
      </c>
      <c r="I424" s="230">
        <v>7.2847682119205295E-2</v>
      </c>
      <c r="J424" s="201">
        <v>359</v>
      </c>
      <c r="K424" s="201">
        <v>33</v>
      </c>
      <c r="L424" s="200">
        <v>5.00758725341426E-3</v>
      </c>
      <c r="M424" s="203">
        <v>9.1922005571030599E-2</v>
      </c>
    </row>
    <row r="425" spans="1:13" s="125" customFormat="1" ht="30.65">
      <c r="A425" s="130" t="s">
        <v>1487</v>
      </c>
      <c r="B425" s="131">
        <v>164</v>
      </c>
      <c r="C425" s="196">
        <v>17</v>
      </c>
      <c r="D425" s="132">
        <v>4.7301057317751796E-3</v>
      </c>
      <c r="E425" s="216">
        <v>0.103658536585366</v>
      </c>
      <c r="F425" s="196">
        <v>125</v>
      </c>
      <c r="G425" s="229">
        <v>15</v>
      </c>
      <c r="H425" s="200">
        <v>5.0066755674232303E-3</v>
      </c>
      <c r="I425" s="230">
        <v>0.12</v>
      </c>
      <c r="J425" s="201">
        <v>289</v>
      </c>
      <c r="K425" s="201">
        <v>32</v>
      </c>
      <c r="L425" s="200">
        <v>4.8558421851289798E-3</v>
      </c>
      <c r="M425" s="203">
        <v>0.110726643598616</v>
      </c>
    </row>
    <row r="426" spans="1:13" s="125" customFormat="1" ht="20.45">
      <c r="A426" s="130" t="s">
        <v>1489</v>
      </c>
      <c r="B426" s="131">
        <v>145</v>
      </c>
      <c r="C426" s="196">
        <v>20</v>
      </c>
      <c r="D426" s="132">
        <v>5.5648302726766796E-3</v>
      </c>
      <c r="E426" s="216">
        <v>0.13793103448275901</v>
      </c>
      <c r="F426" s="196">
        <v>29</v>
      </c>
      <c r="G426" s="229">
        <v>7</v>
      </c>
      <c r="H426" s="200">
        <v>2.3364485981308401E-3</v>
      </c>
      <c r="I426" s="230">
        <v>0.24137931034482801</v>
      </c>
      <c r="J426" s="201">
        <v>174</v>
      </c>
      <c r="K426" s="201">
        <v>27</v>
      </c>
      <c r="L426" s="200">
        <v>4.0971168437025796E-3</v>
      </c>
      <c r="M426" s="203">
        <v>0.15517241379310301</v>
      </c>
    </row>
    <row r="427" spans="1:13" s="125" customFormat="1" ht="20.45">
      <c r="A427" s="130" t="s">
        <v>1492</v>
      </c>
      <c r="B427" s="131">
        <v>107</v>
      </c>
      <c r="C427" s="196">
        <v>22</v>
      </c>
      <c r="D427" s="132">
        <v>6.1213132999443504E-3</v>
      </c>
      <c r="E427" s="216">
        <v>0.20560747663551401</v>
      </c>
      <c r="F427" s="196">
        <v>42</v>
      </c>
      <c r="G427" s="229">
        <v>3</v>
      </c>
      <c r="H427" s="200">
        <v>1.00133511348465E-3</v>
      </c>
      <c r="I427" s="230">
        <v>7.1428571428571397E-2</v>
      </c>
      <c r="J427" s="201">
        <v>149</v>
      </c>
      <c r="K427" s="201">
        <v>25</v>
      </c>
      <c r="L427" s="200">
        <v>3.7936267071320201E-3</v>
      </c>
      <c r="M427" s="203">
        <v>0.16778523489932901</v>
      </c>
    </row>
    <row r="428" spans="1:13" s="125" customFormat="1">
      <c r="A428" s="130" t="s">
        <v>1491</v>
      </c>
      <c r="B428" s="131">
        <v>42</v>
      </c>
      <c r="C428" s="196">
        <v>19</v>
      </c>
      <c r="D428" s="132">
        <v>5.2865887590428503E-3</v>
      </c>
      <c r="E428" s="216">
        <v>0.452380952380952</v>
      </c>
      <c r="F428" s="196">
        <v>3</v>
      </c>
      <c r="G428" s="229">
        <v>3</v>
      </c>
      <c r="H428" s="200">
        <v>1.00133511348465E-3</v>
      </c>
      <c r="I428" s="230">
        <v>1</v>
      </c>
      <c r="J428" s="201">
        <v>45</v>
      </c>
      <c r="K428" s="201">
        <v>22</v>
      </c>
      <c r="L428" s="200">
        <v>3.3383915022761799E-3</v>
      </c>
      <c r="M428" s="203">
        <v>0.48888888888888898</v>
      </c>
    </row>
    <row r="429" spans="1:13" s="125" customFormat="1" ht="20.45">
      <c r="A429" s="130" t="s">
        <v>1496</v>
      </c>
      <c r="B429" s="131">
        <v>46</v>
      </c>
      <c r="C429" s="196">
        <v>20</v>
      </c>
      <c r="D429" s="132">
        <v>5.5648302726766796E-3</v>
      </c>
      <c r="E429" s="216">
        <v>0.434782608695652</v>
      </c>
      <c r="F429" s="196">
        <v>10</v>
      </c>
      <c r="G429" s="229">
        <v>2</v>
      </c>
      <c r="H429" s="200">
        <v>6.6755674232309701E-4</v>
      </c>
      <c r="I429" s="230">
        <v>0.2</v>
      </c>
      <c r="J429" s="201">
        <v>56</v>
      </c>
      <c r="K429" s="201">
        <v>22</v>
      </c>
      <c r="L429" s="200">
        <v>3.3383915022761799E-3</v>
      </c>
      <c r="M429" s="203">
        <v>0.39285714285714302</v>
      </c>
    </row>
    <row r="430" spans="1:13" s="125" customFormat="1">
      <c r="A430" s="130" t="s">
        <v>1500</v>
      </c>
      <c r="B430" s="131">
        <v>39</v>
      </c>
      <c r="C430" s="196">
        <v>17</v>
      </c>
      <c r="D430" s="132">
        <v>4.7301057317751796E-3</v>
      </c>
      <c r="E430" s="216">
        <v>0.43589743589743601</v>
      </c>
      <c r="F430" s="196">
        <v>11</v>
      </c>
      <c r="G430" s="229">
        <v>4</v>
      </c>
      <c r="H430" s="200">
        <v>1.3351134846461899E-3</v>
      </c>
      <c r="I430" s="230">
        <v>0.36363636363636398</v>
      </c>
      <c r="J430" s="201">
        <v>50</v>
      </c>
      <c r="K430" s="201">
        <v>21</v>
      </c>
      <c r="L430" s="200">
        <v>3.1866464339909001E-3</v>
      </c>
      <c r="M430" s="203">
        <v>0.42</v>
      </c>
    </row>
    <row r="431" spans="1:13" s="125" customFormat="1" ht="20.45">
      <c r="A431" s="130" t="s">
        <v>1493</v>
      </c>
      <c r="B431" s="131">
        <v>50</v>
      </c>
      <c r="C431" s="196">
        <v>18</v>
      </c>
      <c r="D431" s="132">
        <v>5.0083472454090202E-3</v>
      </c>
      <c r="E431" s="216">
        <v>0.36</v>
      </c>
      <c r="F431" s="196">
        <v>7</v>
      </c>
      <c r="G431" s="231">
        <v>0</v>
      </c>
      <c r="H431" s="211">
        <v>0</v>
      </c>
      <c r="I431" s="232">
        <v>0</v>
      </c>
      <c r="J431" s="201">
        <v>57</v>
      </c>
      <c r="K431" s="201">
        <v>18</v>
      </c>
      <c r="L431" s="200">
        <v>2.7314112291350499E-3</v>
      </c>
      <c r="M431" s="203">
        <v>0.31578947368421101</v>
      </c>
    </row>
    <row r="432" spans="1:13" s="125" customFormat="1" ht="20.45">
      <c r="A432" s="130" t="s">
        <v>1495</v>
      </c>
      <c r="B432" s="131">
        <v>23</v>
      </c>
      <c r="C432" s="196">
        <v>10</v>
      </c>
      <c r="D432" s="132">
        <v>2.7824151363383398E-3</v>
      </c>
      <c r="E432" s="216">
        <v>0.434782608695652</v>
      </c>
      <c r="F432" s="196">
        <v>6</v>
      </c>
      <c r="G432" s="229">
        <v>5</v>
      </c>
      <c r="H432" s="200">
        <v>1.66889185580774E-3</v>
      </c>
      <c r="I432" s="230">
        <v>0.83333333333333304</v>
      </c>
      <c r="J432" s="201">
        <v>29</v>
      </c>
      <c r="K432" s="201">
        <v>15</v>
      </c>
      <c r="L432" s="200">
        <v>2.2761760242792101E-3</v>
      </c>
      <c r="M432" s="203">
        <v>0.51724137931034497</v>
      </c>
    </row>
    <row r="433" spans="1:13" s="125" customFormat="1" ht="20.45">
      <c r="A433" s="130" t="s">
        <v>1510</v>
      </c>
      <c r="B433" s="131">
        <v>34</v>
      </c>
      <c r="C433" s="196">
        <v>13</v>
      </c>
      <c r="D433" s="132">
        <v>3.6171396772398398E-3</v>
      </c>
      <c r="E433" s="216">
        <v>0.38235294117647101</v>
      </c>
      <c r="F433" s="196">
        <v>5</v>
      </c>
      <c r="G433" s="229">
        <v>2</v>
      </c>
      <c r="H433" s="200">
        <v>6.6755674232309701E-4</v>
      </c>
      <c r="I433" s="230">
        <v>0.4</v>
      </c>
      <c r="J433" s="201">
        <v>39</v>
      </c>
      <c r="K433" s="201">
        <v>15</v>
      </c>
      <c r="L433" s="200">
        <v>2.2761760242792101E-3</v>
      </c>
      <c r="M433" s="203">
        <v>0.38461538461538503</v>
      </c>
    </row>
    <row r="434" spans="1:13" s="125" customFormat="1" ht="20.45">
      <c r="A434" s="130" t="s">
        <v>1494</v>
      </c>
      <c r="B434" s="131">
        <v>63</v>
      </c>
      <c r="C434" s="196">
        <v>11</v>
      </c>
      <c r="D434" s="132">
        <v>3.06065664997218E-3</v>
      </c>
      <c r="E434" s="216">
        <v>0.17460317460317501</v>
      </c>
      <c r="F434" s="196">
        <v>27</v>
      </c>
      <c r="G434" s="229">
        <v>4</v>
      </c>
      <c r="H434" s="200">
        <v>1.3351134846461899E-3</v>
      </c>
      <c r="I434" s="230">
        <v>0.148148148148148</v>
      </c>
      <c r="J434" s="201">
        <v>90</v>
      </c>
      <c r="K434" s="201">
        <v>15</v>
      </c>
      <c r="L434" s="200">
        <v>2.2761760242792101E-3</v>
      </c>
      <c r="M434" s="203">
        <v>0.16666666666666699</v>
      </c>
    </row>
    <row r="435" spans="1:13" s="125" customFormat="1" ht="20.45">
      <c r="A435" s="130" t="s">
        <v>1490</v>
      </c>
      <c r="B435" s="131">
        <v>102</v>
      </c>
      <c r="C435" s="196">
        <v>12</v>
      </c>
      <c r="D435" s="132">
        <v>3.3388981636060101E-3</v>
      </c>
      <c r="E435" s="216">
        <v>0.11764705882352899</v>
      </c>
      <c r="F435" s="196">
        <v>27</v>
      </c>
      <c r="G435" s="229">
        <v>2</v>
      </c>
      <c r="H435" s="200">
        <v>6.6755674232309701E-4</v>
      </c>
      <c r="I435" s="230">
        <v>7.4074074074074098E-2</v>
      </c>
      <c r="J435" s="201">
        <v>129</v>
      </c>
      <c r="K435" s="201">
        <v>14</v>
      </c>
      <c r="L435" s="200">
        <v>2.1244309559939299E-3</v>
      </c>
      <c r="M435" s="203">
        <v>0.108527131782946</v>
      </c>
    </row>
    <row r="436" spans="1:13" s="125" customFormat="1" ht="30.65">
      <c r="A436" s="130" t="s">
        <v>1497</v>
      </c>
      <c r="B436" s="131">
        <v>46</v>
      </c>
      <c r="C436" s="196">
        <v>10</v>
      </c>
      <c r="D436" s="132">
        <v>2.7824151363383398E-3</v>
      </c>
      <c r="E436" s="216">
        <v>0.217391304347826</v>
      </c>
      <c r="F436" s="196">
        <v>10</v>
      </c>
      <c r="G436" s="229">
        <v>3</v>
      </c>
      <c r="H436" s="200">
        <v>1.00133511348465E-3</v>
      </c>
      <c r="I436" s="230">
        <v>0.3</v>
      </c>
      <c r="J436" s="201">
        <v>56</v>
      </c>
      <c r="K436" s="201">
        <v>13</v>
      </c>
      <c r="L436" s="200">
        <v>1.9726858877086501E-3</v>
      </c>
      <c r="M436" s="203">
        <v>0.23214285714285701</v>
      </c>
    </row>
    <row r="437" spans="1:13" s="125" customFormat="1" ht="20.45">
      <c r="A437" s="130" t="s">
        <v>1501</v>
      </c>
      <c r="B437" s="131">
        <v>22</v>
      </c>
      <c r="C437" s="196">
        <v>4</v>
      </c>
      <c r="D437" s="132">
        <v>1.11296605453534E-3</v>
      </c>
      <c r="E437" s="216">
        <v>0.18181818181818199</v>
      </c>
      <c r="F437" s="196">
        <v>12</v>
      </c>
      <c r="G437" s="229">
        <v>7</v>
      </c>
      <c r="H437" s="200">
        <v>2.3364485981308401E-3</v>
      </c>
      <c r="I437" s="230">
        <v>0.58333333333333304</v>
      </c>
      <c r="J437" s="201">
        <v>34</v>
      </c>
      <c r="K437" s="201">
        <v>11</v>
      </c>
      <c r="L437" s="200">
        <v>1.6691957511380899E-3</v>
      </c>
      <c r="M437" s="203">
        <v>0.32352941176470601</v>
      </c>
    </row>
    <row r="438" spans="1:13" s="125" customFormat="1" ht="20.45">
      <c r="A438" s="130" t="s">
        <v>1498</v>
      </c>
      <c r="B438" s="131">
        <v>22</v>
      </c>
      <c r="C438" s="196">
        <v>8</v>
      </c>
      <c r="D438" s="132">
        <v>2.2259321090706699E-3</v>
      </c>
      <c r="E438" s="216">
        <v>0.36363636363636398</v>
      </c>
      <c r="F438" s="196">
        <v>11</v>
      </c>
      <c r="G438" s="229">
        <v>3</v>
      </c>
      <c r="H438" s="200">
        <v>1.00133511348465E-3</v>
      </c>
      <c r="I438" s="230">
        <v>0.27272727272727298</v>
      </c>
      <c r="J438" s="201">
        <v>33</v>
      </c>
      <c r="K438" s="201">
        <v>11</v>
      </c>
      <c r="L438" s="200">
        <v>1.6691957511380899E-3</v>
      </c>
      <c r="M438" s="203">
        <v>0.33333333333333298</v>
      </c>
    </row>
    <row r="439" spans="1:13" s="125" customFormat="1" ht="20.45">
      <c r="A439" s="130" t="s">
        <v>1518</v>
      </c>
      <c r="B439" s="131">
        <v>10</v>
      </c>
      <c r="C439" s="196">
        <v>6</v>
      </c>
      <c r="D439" s="132">
        <v>1.66944908180301E-3</v>
      </c>
      <c r="E439" s="216">
        <v>0.6</v>
      </c>
      <c r="F439" s="196">
        <v>11</v>
      </c>
      <c r="G439" s="229">
        <v>4</v>
      </c>
      <c r="H439" s="200">
        <v>1.3351134846461899E-3</v>
      </c>
      <c r="I439" s="230">
        <v>0.36363636363636398</v>
      </c>
      <c r="J439" s="201">
        <v>21</v>
      </c>
      <c r="K439" s="201">
        <v>10</v>
      </c>
      <c r="L439" s="200">
        <v>1.5174506828528099E-3</v>
      </c>
      <c r="M439" s="203">
        <v>0.476190476190476</v>
      </c>
    </row>
    <row r="440" spans="1:13" s="125" customFormat="1">
      <c r="A440" s="130" t="s">
        <v>1509</v>
      </c>
      <c r="B440" s="131">
        <v>62</v>
      </c>
      <c r="C440" s="196">
        <v>4</v>
      </c>
      <c r="D440" s="132">
        <v>1.11296605453534E-3</v>
      </c>
      <c r="E440" s="216">
        <v>6.4516129032258104E-2</v>
      </c>
      <c r="F440" s="196">
        <v>75</v>
      </c>
      <c r="G440" s="229">
        <v>6</v>
      </c>
      <c r="H440" s="200">
        <v>2.0026702269692899E-3</v>
      </c>
      <c r="I440" s="230">
        <v>0.08</v>
      </c>
      <c r="J440" s="201">
        <v>137</v>
      </c>
      <c r="K440" s="201">
        <v>10</v>
      </c>
      <c r="L440" s="200">
        <v>1.5174506828528099E-3</v>
      </c>
      <c r="M440" s="203">
        <v>7.2992700729927001E-2</v>
      </c>
    </row>
    <row r="441" spans="1:13" s="125" customFormat="1" ht="30.65">
      <c r="A441" s="130" t="s">
        <v>1515</v>
      </c>
      <c r="B441" s="131">
        <v>17</v>
      </c>
      <c r="C441" s="196">
        <v>6</v>
      </c>
      <c r="D441" s="132">
        <v>1.66944908180301E-3</v>
      </c>
      <c r="E441" s="216">
        <v>0.35294117647058798</v>
      </c>
      <c r="F441" s="196">
        <v>7</v>
      </c>
      <c r="G441" s="229">
        <v>3</v>
      </c>
      <c r="H441" s="200">
        <v>1.00133511348465E-3</v>
      </c>
      <c r="I441" s="230">
        <v>0.42857142857142899</v>
      </c>
      <c r="J441" s="201">
        <v>24</v>
      </c>
      <c r="K441" s="201">
        <v>9</v>
      </c>
      <c r="L441" s="200">
        <v>1.3657056145675299E-3</v>
      </c>
      <c r="M441" s="203">
        <v>0.375</v>
      </c>
    </row>
    <row r="442" spans="1:13" s="125" customFormat="1">
      <c r="A442" s="130" t="s">
        <v>1523</v>
      </c>
      <c r="B442" s="131">
        <v>10</v>
      </c>
      <c r="C442" s="196">
        <v>5</v>
      </c>
      <c r="D442" s="132">
        <v>1.3912075681691699E-3</v>
      </c>
      <c r="E442" s="216">
        <v>0.5</v>
      </c>
      <c r="F442" s="196">
        <v>8</v>
      </c>
      <c r="G442" s="229">
        <v>4</v>
      </c>
      <c r="H442" s="200">
        <v>1.3351134846461899E-3</v>
      </c>
      <c r="I442" s="230">
        <v>0.5</v>
      </c>
      <c r="J442" s="201">
        <v>18</v>
      </c>
      <c r="K442" s="201">
        <v>9</v>
      </c>
      <c r="L442" s="200">
        <v>1.3657056145675299E-3</v>
      </c>
      <c r="M442" s="203">
        <v>0.5</v>
      </c>
    </row>
    <row r="443" spans="1:13" s="125" customFormat="1" ht="30.65">
      <c r="A443" s="130" t="s">
        <v>1499</v>
      </c>
      <c r="B443" s="131">
        <v>10</v>
      </c>
      <c r="C443" s="196">
        <v>5</v>
      </c>
      <c r="D443" s="132">
        <v>1.3912075681691699E-3</v>
      </c>
      <c r="E443" s="216">
        <v>0.5</v>
      </c>
      <c r="F443" s="196">
        <v>17</v>
      </c>
      <c r="G443" s="229">
        <v>4</v>
      </c>
      <c r="H443" s="200">
        <v>1.3351134846461899E-3</v>
      </c>
      <c r="I443" s="230">
        <v>0.23529411764705899</v>
      </c>
      <c r="J443" s="201">
        <v>27</v>
      </c>
      <c r="K443" s="201">
        <v>9</v>
      </c>
      <c r="L443" s="200">
        <v>1.3657056145675299E-3</v>
      </c>
      <c r="M443" s="203">
        <v>0.33333333333333298</v>
      </c>
    </row>
    <row r="444" spans="1:13" s="125" customFormat="1" ht="30.65">
      <c r="A444" s="130" t="s">
        <v>1541</v>
      </c>
      <c r="B444" s="131">
        <v>2</v>
      </c>
      <c r="C444" s="196">
        <v>2</v>
      </c>
      <c r="D444" s="132">
        <v>5.5648302726766803E-4</v>
      </c>
      <c r="E444" s="216">
        <v>1</v>
      </c>
      <c r="F444" s="196">
        <v>12</v>
      </c>
      <c r="G444" s="229">
        <v>7</v>
      </c>
      <c r="H444" s="200">
        <v>2.3364485981308401E-3</v>
      </c>
      <c r="I444" s="230">
        <v>0.58333333333333304</v>
      </c>
      <c r="J444" s="201">
        <v>14</v>
      </c>
      <c r="K444" s="201">
        <v>9</v>
      </c>
      <c r="L444" s="200">
        <v>1.3657056145675299E-3</v>
      </c>
      <c r="M444" s="203">
        <v>0.64285714285714302</v>
      </c>
    </row>
    <row r="445" spans="1:13" s="125" customFormat="1" ht="20.45">
      <c r="A445" s="130" t="s">
        <v>1502</v>
      </c>
      <c r="B445" s="131">
        <v>96</v>
      </c>
      <c r="C445" s="196">
        <v>8</v>
      </c>
      <c r="D445" s="132">
        <v>2.2259321090706699E-3</v>
      </c>
      <c r="E445" s="216">
        <v>8.3333333333333301E-2</v>
      </c>
      <c r="F445" s="196">
        <v>36</v>
      </c>
      <c r="G445" s="229">
        <v>1</v>
      </c>
      <c r="H445" s="200">
        <v>3.3377837116154899E-4</v>
      </c>
      <c r="I445" s="230">
        <v>2.7777777777777801E-2</v>
      </c>
      <c r="J445" s="201">
        <v>132</v>
      </c>
      <c r="K445" s="201">
        <v>9</v>
      </c>
      <c r="L445" s="200">
        <v>1.3657056145675299E-3</v>
      </c>
      <c r="M445" s="203">
        <v>6.8181818181818205E-2</v>
      </c>
    </row>
    <row r="446" spans="1:13" s="125" customFormat="1" ht="20.45">
      <c r="A446" s="130" t="s">
        <v>1529</v>
      </c>
      <c r="B446" s="131">
        <v>30</v>
      </c>
      <c r="C446" s="196">
        <v>6</v>
      </c>
      <c r="D446" s="132">
        <v>1.66944908180301E-3</v>
      </c>
      <c r="E446" s="216">
        <v>0.2</v>
      </c>
      <c r="F446" s="196">
        <v>6</v>
      </c>
      <c r="G446" s="229">
        <v>2</v>
      </c>
      <c r="H446" s="200">
        <v>6.6755674232309701E-4</v>
      </c>
      <c r="I446" s="230">
        <v>0.33333333333333298</v>
      </c>
      <c r="J446" s="201">
        <v>36</v>
      </c>
      <c r="K446" s="201">
        <v>8</v>
      </c>
      <c r="L446" s="200">
        <v>1.2139605462822499E-3</v>
      </c>
      <c r="M446" s="203">
        <v>0.22222222222222199</v>
      </c>
    </row>
    <row r="447" spans="1:13" s="125" customFormat="1">
      <c r="A447" s="130" t="s">
        <v>1522</v>
      </c>
      <c r="B447" s="131">
        <v>22</v>
      </c>
      <c r="C447" s="196">
        <v>7</v>
      </c>
      <c r="D447" s="132">
        <v>1.94769059543684E-3</v>
      </c>
      <c r="E447" s="216">
        <v>0.31818181818181801</v>
      </c>
      <c r="F447" s="196">
        <v>3</v>
      </c>
      <c r="G447" s="229">
        <v>1</v>
      </c>
      <c r="H447" s="200">
        <v>3.3377837116154899E-4</v>
      </c>
      <c r="I447" s="230">
        <v>0.33333333333333298</v>
      </c>
      <c r="J447" s="201">
        <v>25</v>
      </c>
      <c r="K447" s="201">
        <v>8</v>
      </c>
      <c r="L447" s="200">
        <v>1.2139605462822499E-3</v>
      </c>
      <c r="M447" s="203">
        <v>0.32</v>
      </c>
    </row>
    <row r="448" spans="1:13" s="125" customFormat="1" ht="20.45">
      <c r="A448" s="130" t="s">
        <v>1539</v>
      </c>
      <c r="B448" s="131">
        <v>15</v>
      </c>
      <c r="C448" s="196">
        <v>3</v>
      </c>
      <c r="D448" s="132">
        <v>8.3472454090150296E-4</v>
      </c>
      <c r="E448" s="216">
        <v>0.2</v>
      </c>
      <c r="F448" s="196">
        <v>7</v>
      </c>
      <c r="G448" s="229">
        <v>5</v>
      </c>
      <c r="H448" s="200">
        <v>1.66889185580774E-3</v>
      </c>
      <c r="I448" s="230">
        <v>0.71428571428571397</v>
      </c>
      <c r="J448" s="201">
        <v>22</v>
      </c>
      <c r="K448" s="201">
        <v>8</v>
      </c>
      <c r="L448" s="200">
        <v>1.2139605462822499E-3</v>
      </c>
      <c r="M448" s="203">
        <v>0.36363636363636398</v>
      </c>
    </row>
    <row r="449" spans="1:13" s="125" customFormat="1">
      <c r="A449" s="130" t="s">
        <v>1504</v>
      </c>
      <c r="B449" s="131">
        <v>16</v>
      </c>
      <c r="C449" s="196">
        <v>7</v>
      </c>
      <c r="D449" s="132">
        <v>1.94769059543684E-3</v>
      </c>
      <c r="E449" s="216">
        <v>0.4375</v>
      </c>
      <c r="F449" s="196">
        <v>2</v>
      </c>
      <c r="G449" s="231">
        <v>0</v>
      </c>
      <c r="H449" s="211">
        <v>0</v>
      </c>
      <c r="I449" s="232">
        <v>0</v>
      </c>
      <c r="J449" s="201">
        <v>18</v>
      </c>
      <c r="K449" s="201">
        <v>7</v>
      </c>
      <c r="L449" s="200">
        <v>1.0622154779969699E-3</v>
      </c>
      <c r="M449" s="203">
        <v>0.38888888888888901</v>
      </c>
    </row>
    <row r="450" spans="1:13" s="125" customFormat="1" ht="20.45">
      <c r="A450" s="130" t="s">
        <v>1506</v>
      </c>
      <c r="B450" s="131">
        <v>149</v>
      </c>
      <c r="C450" s="196">
        <v>3</v>
      </c>
      <c r="D450" s="132">
        <v>8.3472454090150296E-4</v>
      </c>
      <c r="E450" s="216">
        <v>2.01342281879195E-2</v>
      </c>
      <c r="F450" s="196">
        <v>293</v>
      </c>
      <c r="G450" s="229">
        <v>3</v>
      </c>
      <c r="H450" s="200">
        <v>1.00133511348465E-3</v>
      </c>
      <c r="I450" s="230">
        <v>1.02389078498294E-2</v>
      </c>
      <c r="J450" s="201">
        <v>442</v>
      </c>
      <c r="K450" s="201">
        <v>6</v>
      </c>
      <c r="L450" s="200">
        <v>9.1047040971168399E-4</v>
      </c>
      <c r="M450" s="203">
        <v>1.35746606334842E-2</v>
      </c>
    </row>
    <row r="451" spans="1:13" s="125" customFormat="1" ht="20.45">
      <c r="A451" s="130" t="s">
        <v>1550</v>
      </c>
      <c r="B451" s="131">
        <v>6</v>
      </c>
      <c r="C451" s="210">
        <v>0</v>
      </c>
      <c r="D451" s="194">
        <v>0</v>
      </c>
      <c r="E451" s="202">
        <v>0</v>
      </c>
      <c r="F451" s="196">
        <v>42</v>
      </c>
      <c r="G451" s="229">
        <v>6</v>
      </c>
      <c r="H451" s="200">
        <v>2.0026702269692899E-3</v>
      </c>
      <c r="I451" s="230">
        <v>0.14285714285714299</v>
      </c>
      <c r="J451" s="201">
        <v>48</v>
      </c>
      <c r="K451" s="201">
        <v>6</v>
      </c>
      <c r="L451" s="200">
        <v>9.1047040971168399E-4</v>
      </c>
      <c r="M451" s="203">
        <v>0.125</v>
      </c>
    </row>
    <row r="452" spans="1:13" s="125" customFormat="1" ht="20.45">
      <c r="A452" s="130" t="s">
        <v>1505</v>
      </c>
      <c r="B452" s="131">
        <v>15</v>
      </c>
      <c r="C452" s="196">
        <v>5</v>
      </c>
      <c r="D452" s="132">
        <v>1.3912075681691699E-3</v>
      </c>
      <c r="E452" s="216">
        <v>0.33333333333333298</v>
      </c>
      <c r="F452" s="196">
        <v>5</v>
      </c>
      <c r="G452" s="231">
        <v>0</v>
      </c>
      <c r="H452" s="211">
        <v>0</v>
      </c>
      <c r="I452" s="232">
        <v>0</v>
      </c>
      <c r="J452" s="201">
        <v>20</v>
      </c>
      <c r="K452" s="201">
        <v>5</v>
      </c>
      <c r="L452" s="200">
        <v>7.5872534142640399E-4</v>
      </c>
      <c r="M452" s="203">
        <v>0.25</v>
      </c>
    </row>
    <row r="453" spans="1:13" s="125" customFormat="1">
      <c r="A453" s="130" t="s">
        <v>1552</v>
      </c>
      <c r="B453" s="131">
        <v>12</v>
      </c>
      <c r="C453" s="196">
        <v>2</v>
      </c>
      <c r="D453" s="132">
        <v>5.5648302726766803E-4</v>
      </c>
      <c r="E453" s="216">
        <v>0.16666666666666699</v>
      </c>
      <c r="F453" s="196">
        <v>21</v>
      </c>
      <c r="G453" s="229">
        <v>3</v>
      </c>
      <c r="H453" s="200">
        <v>1.00133511348465E-3</v>
      </c>
      <c r="I453" s="230">
        <v>0.14285714285714299</v>
      </c>
      <c r="J453" s="201">
        <v>33</v>
      </c>
      <c r="K453" s="201">
        <v>5</v>
      </c>
      <c r="L453" s="200">
        <v>7.5872534142640399E-4</v>
      </c>
      <c r="M453" s="203">
        <v>0.15151515151515199</v>
      </c>
    </row>
    <row r="454" spans="1:13" s="125" customFormat="1" ht="20.45">
      <c r="A454" s="130" t="s">
        <v>1525</v>
      </c>
      <c r="B454" s="131">
        <v>11</v>
      </c>
      <c r="C454" s="196">
        <v>5</v>
      </c>
      <c r="D454" s="132">
        <v>1.3912075681691699E-3</v>
      </c>
      <c r="E454" s="216">
        <v>0.45454545454545497</v>
      </c>
      <c r="F454" s="196">
        <v>1</v>
      </c>
      <c r="G454" s="231">
        <v>0</v>
      </c>
      <c r="H454" s="211">
        <v>0</v>
      </c>
      <c r="I454" s="232">
        <v>0</v>
      </c>
      <c r="J454" s="201">
        <v>12</v>
      </c>
      <c r="K454" s="201">
        <v>5</v>
      </c>
      <c r="L454" s="200">
        <v>7.5872534142640399E-4</v>
      </c>
      <c r="M454" s="203">
        <v>0.41666666666666702</v>
      </c>
    </row>
    <row r="455" spans="1:13" s="125" customFormat="1" ht="20.45">
      <c r="A455" s="130" t="s">
        <v>1507</v>
      </c>
      <c r="B455" s="131">
        <v>5</v>
      </c>
      <c r="C455" s="196">
        <v>3</v>
      </c>
      <c r="D455" s="132">
        <v>8.3472454090150296E-4</v>
      </c>
      <c r="E455" s="216">
        <v>0.6</v>
      </c>
      <c r="F455" s="196">
        <v>3</v>
      </c>
      <c r="G455" s="229">
        <v>2</v>
      </c>
      <c r="H455" s="200">
        <v>6.6755674232309701E-4</v>
      </c>
      <c r="I455" s="230">
        <v>0.66666666666666696</v>
      </c>
      <c r="J455" s="201">
        <v>8</v>
      </c>
      <c r="K455" s="201">
        <v>5</v>
      </c>
      <c r="L455" s="200">
        <v>7.5872534142640399E-4</v>
      </c>
      <c r="M455" s="203">
        <v>0.625</v>
      </c>
    </row>
    <row r="456" spans="1:13" s="125" customFormat="1" ht="20.45">
      <c r="A456" s="130" t="s">
        <v>1532</v>
      </c>
      <c r="B456" s="131">
        <v>5</v>
      </c>
      <c r="C456" s="196">
        <v>3</v>
      </c>
      <c r="D456" s="132">
        <v>8.3472454090150296E-4</v>
      </c>
      <c r="E456" s="216">
        <v>0.6</v>
      </c>
      <c r="F456" s="196">
        <v>6</v>
      </c>
      <c r="G456" s="229">
        <v>2</v>
      </c>
      <c r="H456" s="200">
        <v>6.6755674232309701E-4</v>
      </c>
      <c r="I456" s="230">
        <v>0.33333333333333298</v>
      </c>
      <c r="J456" s="201">
        <v>11</v>
      </c>
      <c r="K456" s="201">
        <v>5</v>
      </c>
      <c r="L456" s="200">
        <v>7.5872534142640399E-4</v>
      </c>
      <c r="M456" s="203">
        <v>0.45454545454545497</v>
      </c>
    </row>
    <row r="457" spans="1:13" s="125" customFormat="1" ht="20.45">
      <c r="A457" s="130" t="s">
        <v>1547</v>
      </c>
      <c r="B457" s="131">
        <v>66</v>
      </c>
      <c r="C457" s="196">
        <v>4</v>
      </c>
      <c r="D457" s="132">
        <v>1.11296605453534E-3</v>
      </c>
      <c r="E457" s="216">
        <v>6.0606060606060601E-2</v>
      </c>
      <c r="F457" s="196">
        <v>59</v>
      </c>
      <c r="G457" s="229">
        <v>1</v>
      </c>
      <c r="H457" s="200">
        <v>3.3377837116154899E-4</v>
      </c>
      <c r="I457" s="230">
        <v>1.6949152542372899E-2</v>
      </c>
      <c r="J457" s="201">
        <v>125</v>
      </c>
      <c r="K457" s="201">
        <v>5</v>
      </c>
      <c r="L457" s="200">
        <v>7.5872534142640399E-4</v>
      </c>
      <c r="M457" s="203">
        <v>0.04</v>
      </c>
    </row>
    <row r="458" spans="1:13" s="125" customFormat="1" ht="20.45">
      <c r="A458" s="130" t="s">
        <v>1524</v>
      </c>
      <c r="B458" s="131">
        <v>31</v>
      </c>
      <c r="C458" s="196">
        <v>1</v>
      </c>
      <c r="D458" s="132">
        <v>2.7824151363383401E-4</v>
      </c>
      <c r="E458" s="216">
        <v>3.2258064516128997E-2</v>
      </c>
      <c r="F458" s="196">
        <v>157</v>
      </c>
      <c r="G458" s="229">
        <v>4</v>
      </c>
      <c r="H458" s="200">
        <v>1.3351134846461899E-3</v>
      </c>
      <c r="I458" s="230">
        <v>2.54777070063694E-2</v>
      </c>
      <c r="J458" s="201">
        <v>188</v>
      </c>
      <c r="K458" s="201">
        <v>5</v>
      </c>
      <c r="L458" s="200">
        <v>7.5872534142640399E-4</v>
      </c>
      <c r="M458" s="203">
        <v>2.6595744680851099E-2</v>
      </c>
    </row>
    <row r="459" spans="1:13" s="125" customFormat="1">
      <c r="A459" s="130" t="s">
        <v>1514</v>
      </c>
      <c r="B459" s="131">
        <v>56</v>
      </c>
      <c r="C459" s="196">
        <v>1</v>
      </c>
      <c r="D459" s="132">
        <v>2.7824151363383401E-4</v>
      </c>
      <c r="E459" s="216">
        <v>1.7857142857142901E-2</v>
      </c>
      <c r="F459" s="196">
        <v>258</v>
      </c>
      <c r="G459" s="229">
        <v>4</v>
      </c>
      <c r="H459" s="200">
        <v>1.3351134846461899E-3</v>
      </c>
      <c r="I459" s="230">
        <v>1.5503875968992199E-2</v>
      </c>
      <c r="J459" s="201">
        <v>314</v>
      </c>
      <c r="K459" s="201">
        <v>5</v>
      </c>
      <c r="L459" s="200">
        <v>7.5872534142640399E-4</v>
      </c>
      <c r="M459" s="203">
        <v>1.5923566878980899E-2</v>
      </c>
    </row>
    <row r="460" spans="1:13" s="125" customFormat="1" ht="30.65">
      <c r="A460" s="130" t="s">
        <v>1540</v>
      </c>
      <c r="B460" s="131">
        <v>4</v>
      </c>
      <c r="C460" s="196">
        <v>2</v>
      </c>
      <c r="D460" s="132">
        <v>5.5648302726766803E-4</v>
      </c>
      <c r="E460" s="216">
        <v>0.5</v>
      </c>
      <c r="F460" s="196">
        <v>9</v>
      </c>
      <c r="G460" s="229">
        <v>2</v>
      </c>
      <c r="H460" s="200">
        <v>6.6755674232309701E-4</v>
      </c>
      <c r="I460" s="230">
        <v>0.22222222222222199</v>
      </c>
      <c r="J460" s="201">
        <v>13</v>
      </c>
      <c r="K460" s="201">
        <v>4</v>
      </c>
      <c r="L460" s="200">
        <v>6.0698027314112302E-4</v>
      </c>
      <c r="M460" s="203">
        <v>0.30769230769230799</v>
      </c>
    </row>
    <row r="461" spans="1:13" s="125" customFormat="1" ht="20.45">
      <c r="A461" s="130" t="s">
        <v>1556</v>
      </c>
      <c r="B461" s="131">
        <v>41</v>
      </c>
      <c r="C461" s="196">
        <v>2</v>
      </c>
      <c r="D461" s="132">
        <v>5.5648302726766803E-4</v>
      </c>
      <c r="E461" s="216">
        <v>4.8780487804878099E-2</v>
      </c>
      <c r="F461" s="196">
        <v>68</v>
      </c>
      <c r="G461" s="229">
        <v>2</v>
      </c>
      <c r="H461" s="200">
        <v>6.6755674232309701E-4</v>
      </c>
      <c r="I461" s="230">
        <v>2.9411764705882401E-2</v>
      </c>
      <c r="J461" s="201">
        <v>109</v>
      </c>
      <c r="K461" s="201">
        <v>4</v>
      </c>
      <c r="L461" s="200">
        <v>6.0698027314112302E-4</v>
      </c>
      <c r="M461" s="203">
        <v>3.6697247706422E-2</v>
      </c>
    </row>
    <row r="462" spans="1:13" s="125" customFormat="1">
      <c r="A462" s="130" t="s">
        <v>1559</v>
      </c>
      <c r="B462" s="131">
        <v>17</v>
      </c>
      <c r="C462" s="196">
        <v>2</v>
      </c>
      <c r="D462" s="132">
        <v>5.5648302726766803E-4</v>
      </c>
      <c r="E462" s="216">
        <v>0.11764705882352899</v>
      </c>
      <c r="F462" s="196">
        <v>5</v>
      </c>
      <c r="G462" s="229">
        <v>1</v>
      </c>
      <c r="H462" s="200">
        <v>3.3377837116154899E-4</v>
      </c>
      <c r="I462" s="230">
        <v>0.2</v>
      </c>
      <c r="J462" s="201">
        <v>22</v>
      </c>
      <c r="K462" s="201">
        <v>3</v>
      </c>
      <c r="L462" s="200">
        <v>4.5523520485584199E-4</v>
      </c>
      <c r="M462" s="203">
        <v>0.13636363636363599</v>
      </c>
    </row>
    <row r="463" spans="1:13" s="125" customFormat="1" ht="20.45">
      <c r="A463" s="130" t="s">
        <v>1530</v>
      </c>
      <c r="B463" s="131">
        <v>14</v>
      </c>
      <c r="C463" s="196">
        <v>3</v>
      </c>
      <c r="D463" s="132">
        <v>8.3472454090150296E-4</v>
      </c>
      <c r="E463" s="216">
        <v>0.214285714285714</v>
      </c>
      <c r="F463" s="196">
        <v>5</v>
      </c>
      <c r="G463" s="231">
        <v>0</v>
      </c>
      <c r="H463" s="211">
        <v>0</v>
      </c>
      <c r="I463" s="232">
        <v>0</v>
      </c>
      <c r="J463" s="201">
        <v>19</v>
      </c>
      <c r="K463" s="201">
        <v>3</v>
      </c>
      <c r="L463" s="200">
        <v>4.5523520485584199E-4</v>
      </c>
      <c r="M463" s="203">
        <v>0.157894736842105</v>
      </c>
    </row>
    <row r="464" spans="1:13" s="125" customFormat="1" ht="20.45">
      <c r="A464" s="130" t="s">
        <v>1566</v>
      </c>
      <c r="B464" s="131">
        <v>1</v>
      </c>
      <c r="C464" s="196">
        <v>1</v>
      </c>
      <c r="D464" s="132">
        <v>2.7824151363383401E-4</v>
      </c>
      <c r="E464" s="216">
        <v>1</v>
      </c>
      <c r="F464" s="196">
        <v>2</v>
      </c>
      <c r="G464" s="229">
        <v>2</v>
      </c>
      <c r="H464" s="200">
        <v>6.6755674232309701E-4</v>
      </c>
      <c r="I464" s="230">
        <v>1</v>
      </c>
      <c r="J464" s="201">
        <v>3</v>
      </c>
      <c r="K464" s="201">
        <v>3</v>
      </c>
      <c r="L464" s="200">
        <v>4.5523520485584199E-4</v>
      </c>
      <c r="M464" s="203">
        <v>1</v>
      </c>
    </row>
    <row r="465" spans="1:13" s="125" customFormat="1" ht="20.45">
      <c r="A465" s="130" t="s">
        <v>1521</v>
      </c>
      <c r="B465" s="131">
        <v>6</v>
      </c>
      <c r="C465" s="210">
        <v>0</v>
      </c>
      <c r="D465" s="194">
        <v>0</v>
      </c>
      <c r="E465" s="202">
        <v>0</v>
      </c>
      <c r="F465" s="196">
        <v>31</v>
      </c>
      <c r="G465" s="229">
        <v>3</v>
      </c>
      <c r="H465" s="200">
        <v>1.00133511348465E-3</v>
      </c>
      <c r="I465" s="230">
        <v>9.6774193548387094E-2</v>
      </c>
      <c r="J465" s="201">
        <v>37</v>
      </c>
      <c r="K465" s="201">
        <v>3</v>
      </c>
      <c r="L465" s="200">
        <v>4.5523520485584199E-4</v>
      </c>
      <c r="M465" s="203">
        <v>8.1081081081081099E-2</v>
      </c>
    </row>
    <row r="466" spans="1:13" s="125" customFormat="1">
      <c r="A466" s="130" t="s">
        <v>1534</v>
      </c>
      <c r="B466" s="131">
        <v>4</v>
      </c>
      <c r="C466" s="196">
        <v>2</v>
      </c>
      <c r="D466" s="132">
        <v>5.5648302726766803E-4</v>
      </c>
      <c r="E466" s="216">
        <v>0.5</v>
      </c>
      <c r="F466" s="196">
        <v>2</v>
      </c>
      <c r="G466" s="231">
        <v>0</v>
      </c>
      <c r="H466" s="211">
        <v>0</v>
      </c>
      <c r="I466" s="232">
        <v>0</v>
      </c>
      <c r="J466" s="201">
        <v>6</v>
      </c>
      <c r="K466" s="201">
        <v>2</v>
      </c>
      <c r="L466" s="200">
        <v>3.0349013657056102E-4</v>
      </c>
      <c r="M466" s="203">
        <v>0.33333333333333298</v>
      </c>
    </row>
    <row r="467" spans="1:13" s="125" customFormat="1" ht="30.65">
      <c r="A467" s="130" t="s">
        <v>1551</v>
      </c>
      <c r="B467" s="131">
        <v>15</v>
      </c>
      <c r="C467" s="196">
        <v>1</v>
      </c>
      <c r="D467" s="132">
        <v>2.7824151363383401E-4</v>
      </c>
      <c r="E467" s="216">
        <v>6.6666666666666693E-2</v>
      </c>
      <c r="F467" s="196">
        <v>12</v>
      </c>
      <c r="G467" s="229">
        <v>1</v>
      </c>
      <c r="H467" s="200">
        <v>3.3377837116154899E-4</v>
      </c>
      <c r="I467" s="230">
        <v>8.3333333333333301E-2</v>
      </c>
      <c r="J467" s="201">
        <v>27</v>
      </c>
      <c r="K467" s="201">
        <v>2</v>
      </c>
      <c r="L467" s="200">
        <v>3.0349013657056102E-4</v>
      </c>
      <c r="M467" s="203">
        <v>7.4074074074074098E-2</v>
      </c>
    </row>
    <row r="468" spans="1:13" s="125" customFormat="1">
      <c r="A468" s="130" t="s">
        <v>1561</v>
      </c>
      <c r="B468" s="131">
        <v>5</v>
      </c>
      <c r="C468" s="196">
        <v>1</v>
      </c>
      <c r="D468" s="132">
        <v>2.7824151363383401E-4</v>
      </c>
      <c r="E468" s="216">
        <v>0.2</v>
      </c>
      <c r="F468" s="196">
        <v>16</v>
      </c>
      <c r="G468" s="229">
        <v>1</v>
      </c>
      <c r="H468" s="200">
        <v>3.3377837116154899E-4</v>
      </c>
      <c r="I468" s="230">
        <v>6.25E-2</v>
      </c>
      <c r="J468" s="201">
        <v>21</v>
      </c>
      <c r="K468" s="201">
        <v>2</v>
      </c>
      <c r="L468" s="200">
        <v>3.0349013657056102E-4</v>
      </c>
      <c r="M468" s="203">
        <v>9.5238095238095205E-2</v>
      </c>
    </row>
    <row r="469" spans="1:13" s="125" customFormat="1" ht="20.45">
      <c r="A469" s="130" t="s">
        <v>1544</v>
      </c>
      <c r="B469" s="131">
        <v>15</v>
      </c>
      <c r="C469" s="196">
        <v>2</v>
      </c>
      <c r="D469" s="132">
        <v>5.5648302726766803E-4</v>
      </c>
      <c r="E469" s="216">
        <v>0.133333333333333</v>
      </c>
      <c r="F469" s="196">
        <v>11</v>
      </c>
      <c r="G469" s="231">
        <v>0</v>
      </c>
      <c r="H469" s="211">
        <v>0</v>
      </c>
      <c r="I469" s="232">
        <v>0</v>
      </c>
      <c r="J469" s="201">
        <v>26</v>
      </c>
      <c r="K469" s="201">
        <v>2</v>
      </c>
      <c r="L469" s="200">
        <v>3.0349013657056102E-4</v>
      </c>
      <c r="M469" s="203">
        <v>7.69230769230769E-2</v>
      </c>
    </row>
    <row r="470" spans="1:13" s="125" customFormat="1">
      <c r="A470" s="130" t="s">
        <v>1526</v>
      </c>
      <c r="B470" s="131">
        <v>6</v>
      </c>
      <c r="C470" s="196">
        <v>2</v>
      </c>
      <c r="D470" s="132">
        <v>5.5648302726766803E-4</v>
      </c>
      <c r="E470" s="216">
        <v>0.33333333333333298</v>
      </c>
      <c r="F470" s="196">
        <v>3</v>
      </c>
      <c r="G470" s="231">
        <v>0</v>
      </c>
      <c r="H470" s="211">
        <v>0</v>
      </c>
      <c r="I470" s="232">
        <v>0</v>
      </c>
      <c r="J470" s="201">
        <v>9</v>
      </c>
      <c r="K470" s="201">
        <v>2</v>
      </c>
      <c r="L470" s="200">
        <v>3.0349013657056102E-4</v>
      </c>
      <c r="M470" s="203">
        <v>0.22222222222222199</v>
      </c>
    </row>
    <row r="471" spans="1:13" s="125" customFormat="1" ht="20.45">
      <c r="A471" s="130" t="s">
        <v>1568</v>
      </c>
      <c r="B471" s="131">
        <v>7</v>
      </c>
      <c r="C471" s="196">
        <v>2</v>
      </c>
      <c r="D471" s="132">
        <v>5.5648302726766803E-4</v>
      </c>
      <c r="E471" s="216">
        <v>0.28571428571428598</v>
      </c>
      <c r="F471" s="196">
        <v>2</v>
      </c>
      <c r="G471" s="231">
        <v>0</v>
      </c>
      <c r="H471" s="211">
        <v>0</v>
      </c>
      <c r="I471" s="232">
        <v>0</v>
      </c>
      <c r="J471" s="201">
        <v>9</v>
      </c>
      <c r="K471" s="201">
        <v>2</v>
      </c>
      <c r="L471" s="200">
        <v>3.0349013657056102E-4</v>
      </c>
      <c r="M471" s="203">
        <v>0.22222222222222199</v>
      </c>
    </row>
    <row r="472" spans="1:13" s="125" customFormat="1" ht="30.65">
      <c r="A472" s="130" t="s">
        <v>1519</v>
      </c>
      <c r="B472" s="131">
        <v>1</v>
      </c>
      <c r="C472" s="210">
        <v>0</v>
      </c>
      <c r="D472" s="194">
        <v>0</v>
      </c>
      <c r="E472" s="202">
        <v>0</v>
      </c>
      <c r="F472" s="196">
        <v>5</v>
      </c>
      <c r="G472" s="229">
        <v>2</v>
      </c>
      <c r="H472" s="200">
        <v>6.6755674232309701E-4</v>
      </c>
      <c r="I472" s="230">
        <v>0.4</v>
      </c>
      <c r="J472" s="201">
        <v>6</v>
      </c>
      <c r="K472" s="201">
        <v>2</v>
      </c>
      <c r="L472" s="200">
        <v>3.0349013657056102E-4</v>
      </c>
      <c r="M472" s="203">
        <v>0.33333333333333298</v>
      </c>
    </row>
    <row r="473" spans="1:13" s="125" customFormat="1" ht="20.45">
      <c r="A473" s="130" t="s">
        <v>1513</v>
      </c>
      <c r="B473" s="131">
        <v>11</v>
      </c>
      <c r="C473" s="196">
        <v>2</v>
      </c>
      <c r="D473" s="132">
        <v>5.5648302726766803E-4</v>
      </c>
      <c r="E473" s="216">
        <v>0.18181818181818199</v>
      </c>
      <c r="F473" s="196">
        <v>5</v>
      </c>
      <c r="G473" s="231">
        <v>0</v>
      </c>
      <c r="H473" s="211">
        <v>0</v>
      </c>
      <c r="I473" s="232">
        <v>0</v>
      </c>
      <c r="J473" s="201">
        <v>16</v>
      </c>
      <c r="K473" s="201">
        <v>2</v>
      </c>
      <c r="L473" s="200">
        <v>3.0349013657056102E-4</v>
      </c>
      <c r="M473" s="203">
        <v>0.125</v>
      </c>
    </row>
    <row r="474" spans="1:13" s="125" customFormat="1" ht="20.45">
      <c r="A474" s="130" t="s">
        <v>1503</v>
      </c>
      <c r="B474" s="131">
        <v>9</v>
      </c>
      <c r="C474" s="210">
        <v>0</v>
      </c>
      <c r="D474" s="194">
        <v>0</v>
      </c>
      <c r="E474" s="202">
        <v>0</v>
      </c>
      <c r="F474" s="196">
        <v>27</v>
      </c>
      <c r="G474" s="229">
        <v>2</v>
      </c>
      <c r="H474" s="200">
        <v>6.6755674232309701E-4</v>
      </c>
      <c r="I474" s="230">
        <v>7.4074074074074098E-2</v>
      </c>
      <c r="J474" s="201">
        <v>36</v>
      </c>
      <c r="K474" s="201">
        <v>2</v>
      </c>
      <c r="L474" s="200">
        <v>3.0349013657056102E-4</v>
      </c>
      <c r="M474" s="203">
        <v>5.5555555555555601E-2</v>
      </c>
    </row>
    <row r="475" spans="1:13" s="125" customFormat="1" ht="20.45">
      <c r="A475" s="130" t="s">
        <v>1558</v>
      </c>
      <c r="B475" s="131">
        <v>2</v>
      </c>
      <c r="C475" s="210">
        <v>0</v>
      </c>
      <c r="D475" s="194">
        <v>0</v>
      </c>
      <c r="E475" s="202">
        <v>0</v>
      </c>
      <c r="F475" s="196">
        <v>3</v>
      </c>
      <c r="G475" s="229">
        <v>1</v>
      </c>
      <c r="H475" s="200">
        <v>3.3377837116154899E-4</v>
      </c>
      <c r="I475" s="230">
        <v>0.33333333333333298</v>
      </c>
      <c r="J475" s="201">
        <v>5</v>
      </c>
      <c r="K475" s="201">
        <v>1</v>
      </c>
      <c r="L475" s="200">
        <v>1.51745068285281E-4</v>
      </c>
      <c r="M475" s="203">
        <v>0.2</v>
      </c>
    </row>
    <row r="476" spans="1:13" s="125" customFormat="1">
      <c r="A476" s="130" t="s">
        <v>1553</v>
      </c>
      <c r="B476" s="131">
        <v>4</v>
      </c>
      <c r="C476" s="210">
        <v>0</v>
      </c>
      <c r="D476" s="194">
        <v>0</v>
      </c>
      <c r="E476" s="202">
        <v>0</v>
      </c>
      <c r="F476" s="196">
        <v>3</v>
      </c>
      <c r="G476" s="229">
        <v>1</v>
      </c>
      <c r="H476" s="200">
        <v>3.3377837116154899E-4</v>
      </c>
      <c r="I476" s="230">
        <v>0.33333333333333298</v>
      </c>
      <c r="J476" s="201">
        <v>7</v>
      </c>
      <c r="K476" s="201">
        <v>1</v>
      </c>
      <c r="L476" s="200">
        <v>1.51745068285281E-4</v>
      </c>
      <c r="M476" s="203">
        <v>0.14285714285714299</v>
      </c>
    </row>
    <row r="477" spans="1:13" s="125" customFormat="1" ht="30.65">
      <c r="A477" s="130" t="s">
        <v>1571</v>
      </c>
      <c r="B477" s="131">
        <v>1</v>
      </c>
      <c r="C477" s="210">
        <v>0</v>
      </c>
      <c r="D477" s="194">
        <v>0</v>
      </c>
      <c r="E477" s="202">
        <v>0</v>
      </c>
      <c r="F477" s="196">
        <v>7</v>
      </c>
      <c r="G477" s="229">
        <v>1</v>
      </c>
      <c r="H477" s="200">
        <v>3.3377837116154899E-4</v>
      </c>
      <c r="I477" s="230">
        <v>0.14285714285714299</v>
      </c>
      <c r="J477" s="201">
        <v>8</v>
      </c>
      <c r="K477" s="201">
        <v>1</v>
      </c>
      <c r="L477" s="200">
        <v>1.51745068285281E-4</v>
      </c>
      <c r="M477" s="203">
        <v>0.125</v>
      </c>
    </row>
    <row r="478" spans="1:13" s="125" customFormat="1" ht="20.45">
      <c r="A478" s="130" t="s">
        <v>1508</v>
      </c>
      <c r="B478" s="131">
        <v>12</v>
      </c>
      <c r="C478" s="210">
        <v>0</v>
      </c>
      <c r="D478" s="194">
        <v>0</v>
      </c>
      <c r="E478" s="202">
        <v>0</v>
      </c>
      <c r="F478" s="196">
        <v>6</v>
      </c>
      <c r="G478" s="229">
        <v>1</v>
      </c>
      <c r="H478" s="200">
        <v>3.3377837116154899E-4</v>
      </c>
      <c r="I478" s="230">
        <v>0.16666666666666699</v>
      </c>
      <c r="J478" s="201">
        <v>18</v>
      </c>
      <c r="K478" s="201">
        <v>1</v>
      </c>
      <c r="L478" s="200">
        <v>1.51745068285281E-4</v>
      </c>
      <c r="M478" s="203">
        <v>5.5555555555555601E-2</v>
      </c>
    </row>
    <row r="479" spans="1:13" s="125" customFormat="1" ht="20.45">
      <c r="A479" s="130" t="s">
        <v>1548</v>
      </c>
      <c r="B479" s="131">
        <v>21</v>
      </c>
      <c r="C479" s="196">
        <v>1</v>
      </c>
      <c r="D479" s="132">
        <v>2.7824151363383401E-4</v>
      </c>
      <c r="E479" s="216">
        <v>4.7619047619047603E-2</v>
      </c>
      <c r="F479" s="196">
        <v>18</v>
      </c>
      <c r="G479" s="231">
        <v>0</v>
      </c>
      <c r="H479" s="211">
        <v>0</v>
      </c>
      <c r="I479" s="232">
        <v>0</v>
      </c>
      <c r="J479" s="201">
        <v>39</v>
      </c>
      <c r="K479" s="201">
        <v>1</v>
      </c>
      <c r="L479" s="200">
        <v>1.51745068285281E-4</v>
      </c>
      <c r="M479" s="203">
        <v>2.5641025641025599E-2</v>
      </c>
    </row>
    <row r="480" spans="1:13" s="125" customFormat="1" ht="20.45">
      <c r="A480" s="130" t="s">
        <v>1520</v>
      </c>
      <c r="B480" s="131">
        <v>5</v>
      </c>
      <c r="C480" s="210">
        <v>0</v>
      </c>
      <c r="D480" s="194">
        <v>0</v>
      </c>
      <c r="E480" s="202">
        <v>0</v>
      </c>
      <c r="F480" s="196">
        <v>10</v>
      </c>
      <c r="G480" s="229">
        <v>1</v>
      </c>
      <c r="H480" s="200">
        <v>3.3377837116154899E-4</v>
      </c>
      <c r="I480" s="230">
        <v>0.1</v>
      </c>
      <c r="J480" s="201">
        <v>15</v>
      </c>
      <c r="K480" s="201">
        <v>1</v>
      </c>
      <c r="L480" s="200">
        <v>1.51745068285281E-4</v>
      </c>
      <c r="M480" s="203">
        <v>6.6666666666666693E-2</v>
      </c>
    </row>
    <row r="481" spans="1:13" s="125" customFormat="1" ht="20.45">
      <c r="A481" s="130" t="s">
        <v>1512</v>
      </c>
      <c r="B481" s="131">
        <v>7</v>
      </c>
      <c r="C481" s="210">
        <v>0</v>
      </c>
      <c r="D481" s="194">
        <v>0</v>
      </c>
      <c r="E481" s="202">
        <v>0</v>
      </c>
      <c r="F481" s="196">
        <v>8</v>
      </c>
      <c r="G481" s="229">
        <v>1</v>
      </c>
      <c r="H481" s="200">
        <v>3.3377837116154899E-4</v>
      </c>
      <c r="I481" s="230">
        <v>0.125</v>
      </c>
      <c r="J481" s="201">
        <v>15</v>
      </c>
      <c r="K481" s="201">
        <v>1</v>
      </c>
      <c r="L481" s="200">
        <v>1.51745068285281E-4</v>
      </c>
      <c r="M481" s="203">
        <v>6.6666666666666693E-2</v>
      </c>
    </row>
    <row r="482" spans="1:13" s="125" customFormat="1">
      <c r="A482" s="130" t="s">
        <v>1596</v>
      </c>
      <c r="B482" s="131">
        <v>2</v>
      </c>
      <c r="C482" s="210">
        <v>0</v>
      </c>
      <c r="D482" s="194">
        <v>0</v>
      </c>
      <c r="E482" s="202">
        <v>0</v>
      </c>
      <c r="F482" s="196">
        <v>10</v>
      </c>
      <c r="G482" s="229">
        <v>1</v>
      </c>
      <c r="H482" s="200">
        <v>3.3377837116154899E-4</v>
      </c>
      <c r="I482" s="230">
        <v>0.1</v>
      </c>
      <c r="J482" s="201">
        <v>12</v>
      </c>
      <c r="K482" s="201">
        <v>1</v>
      </c>
      <c r="L482" s="200">
        <v>1.51745068285281E-4</v>
      </c>
      <c r="M482" s="203">
        <v>8.3333333333333301E-2</v>
      </c>
    </row>
    <row r="483" spans="1:13" s="125" customFormat="1">
      <c r="A483" s="130" t="s">
        <v>1516</v>
      </c>
      <c r="B483" s="131">
        <v>18</v>
      </c>
      <c r="C483" s="210">
        <v>0</v>
      </c>
      <c r="D483" s="194">
        <v>0</v>
      </c>
      <c r="E483" s="202">
        <v>0</v>
      </c>
      <c r="F483" s="196">
        <v>7</v>
      </c>
      <c r="G483" s="229">
        <v>1</v>
      </c>
      <c r="H483" s="200">
        <v>3.3377837116154899E-4</v>
      </c>
      <c r="I483" s="230">
        <v>0.14285714285714299</v>
      </c>
      <c r="J483" s="201">
        <v>25</v>
      </c>
      <c r="K483" s="201">
        <v>1</v>
      </c>
      <c r="L483" s="200">
        <v>1.51745068285281E-4</v>
      </c>
      <c r="M483" s="203">
        <v>0.04</v>
      </c>
    </row>
    <row r="484" spans="1:13" s="125" customFormat="1" ht="20.45">
      <c r="A484" s="130" t="s">
        <v>1543</v>
      </c>
      <c r="B484" s="131">
        <v>7</v>
      </c>
      <c r="C484" s="196">
        <v>1</v>
      </c>
      <c r="D484" s="132">
        <v>2.7824151363383401E-4</v>
      </c>
      <c r="E484" s="216">
        <v>0.14285714285714299</v>
      </c>
      <c r="F484" s="196">
        <v>10</v>
      </c>
      <c r="G484" s="231">
        <v>0</v>
      </c>
      <c r="H484" s="211">
        <v>0</v>
      </c>
      <c r="I484" s="232">
        <v>0</v>
      </c>
      <c r="J484" s="201">
        <v>17</v>
      </c>
      <c r="K484" s="201">
        <v>1</v>
      </c>
      <c r="L484" s="200">
        <v>1.51745068285281E-4</v>
      </c>
      <c r="M484" s="203">
        <v>5.8823529411764698E-2</v>
      </c>
    </row>
    <row r="485" spans="1:13" s="125" customFormat="1" ht="20.45">
      <c r="A485" s="130" t="s">
        <v>1549</v>
      </c>
      <c r="B485" s="131">
        <v>3</v>
      </c>
      <c r="C485" s="210">
        <v>0</v>
      </c>
      <c r="D485" s="194">
        <v>0</v>
      </c>
      <c r="E485" s="202">
        <v>0</v>
      </c>
      <c r="F485" s="196">
        <v>14</v>
      </c>
      <c r="G485" s="229">
        <v>1</v>
      </c>
      <c r="H485" s="200">
        <v>3.3377837116154899E-4</v>
      </c>
      <c r="I485" s="230">
        <v>7.1428571428571397E-2</v>
      </c>
      <c r="J485" s="201">
        <v>17</v>
      </c>
      <c r="K485" s="201">
        <v>1</v>
      </c>
      <c r="L485" s="200">
        <v>1.51745068285281E-4</v>
      </c>
      <c r="M485" s="203">
        <v>5.8823529411764698E-2</v>
      </c>
    </row>
    <row r="486" spans="1:13" s="125" customFormat="1">
      <c r="A486" s="130" t="s">
        <v>1609</v>
      </c>
      <c r="B486" s="131">
        <v>1</v>
      </c>
      <c r="C486" s="210">
        <v>0</v>
      </c>
      <c r="D486" s="194">
        <v>0</v>
      </c>
      <c r="E486" s="202">
        <v>0</v>
      </c>
      <c r="F486" s="210">
        <v>0</v>
      </c>
      <c r="G486" s="231">
        <v>0</v>
      </c>
      <c r="H486" s="211">
        <v>0</v>
      </c>
      <c r="I486" s="232">
        <v>0</v>
      </c>
      <c r="J486" s="201">
        <v>1</v>
      </c>
      <c r="K486" s="201">
        <v>0</v>
      </c>
      <c r="L486" s="211">
        <v>0</v>
      </c>
      <c r="M486" s="212">
        <v>0</v>
      </c>
    </row>
    <row r="487" spans="1:13" s="125" customFormat="1" ht="20.45">
      <c r="A487" s="130" t="s">
        <v>1535</v>
      </c>
      <c r="B487" s="131">
        <v>1</v>
      </c>
      <c r="C487" s="210">
        <v>0</v>
      </c>
      <c r="D487" s="194">
        <v>0</v>
      </c>
      <c r="E487" s="202">
        <v>0</v>
      </c>
      <c r="F487" s="210">
        <v>0</v>
      </c>
      <c r="G487" s="231">
        <v>0</v>
      </c>
      <c r="H487" s="211">
        <v>0</v>
      </c>
      <c r="I487" s="232">
        <v>0</v>
      </c>
      <c r="J487" s="201">
        <v>1</v>
      </c>
      <c r="K487" s="201">
        <v>0</v>
      </c>
      <c r="L487" s="211">
        <v>0</v>
      </c>
      <c r="M487" s="212">
        <v>0</v>
      </c>
    </row>
    <row r="488" spans="1:13" s="125" customFormat="1" ht="20.45">
      <c r="A488" s="130" t="s">
        <v>1560</v>
      </c>
      <c r="B488" s="131">
        <v>2</v>
      </c>
      <c r="C488" s="210">
        <v>0</v>
      </c>
      <c r="D488" s="194">
        <v>0</v>
      </c>
      <c r="E488" s="202">
        <v>0</v>
      </c>
      <c r="F488" s="210">
        <v>0</v>
      </c>
      <c r="G488" s="231">
        <v>0</v>
      </c>
      <c r="H488" s="211">
        <v>0</v>
      </c>
      <c r="I488" s="232">
        <v>0</v>
      </c>
      <c r="J488" s="201">
        <v>2</v>
      </c>
      <c r="K488" s="201">
        <v>0</v>
      </c>
      <c r="L488" s="211">
        <v>0</v>
      </c>
      <c r="M488" s="212">
        <v>0</v>
      </c>
    </row>
    <row r="489" spans="1:13" s="125" customFormat="1" ht="20.45">
      <c r="A489" s="130" t="s">
        <v>1579</v>
      </c>
      <c r="B489" s="131">
        <v>3</v>
      </c>
      <c r="C489" s="210">
        <v>0</v>
      </c>
      <c r="D489" s="194">
        <v>0</v>
      </c>
      <c r="E489" s="202">
        <v>0</v>
      </c>
      <c r="F489" s="196">
        <v>2</v>
      </c>
      <c r="G489" s="231">
        <v>0</v>
      </c>
      <c r="H489" s="211">
        <v>0</v>
      </c>
      <c r="I489" s="232">
        <v>0</v>
      </c>
      <c r="J489" s="201">
        <v>5</v>
      </c>
      <c r="K489" s="201">
        <v>0</v>
      </c>
      <c r="L489" s="211">
        <v>0</v>
      </c>
      <c r="M489" s="212">
        <v>0</v>
      </c>
    </row>
    <row r="490" spans="1:13" s="125" customFormat="1" ht="20.45">
      <c r="A490" s="130" t="s">
        <v>1536</v>
      </c>
      <c r="B490" s="131">
        <v>3</v>
      </c>
      <c r="C490" s="210">
        <v>0</v>
      </c>
      <c r="D490" s="194">
        <v>0</v>
      </c>
      <c r="E490" s="202">
        <v>0</v>
      </c>
      <c r="F490" s="210">
        <v>0</v>
      </c>
      <c r="G490" s="231">
        <v>0</v>
      </c>
      <c r="H490" s="211">
        <v>0</v>
      </c>
      <c r="I490" s="232">
        <v>0</v>
      </c>
      <c r="J490" s="201">
        <v>3</v>
      </c>
      <c r="K490" s="201">
        <v>0</v>
      </c>
      <c r="L490" s="211">
        <v>0</v>
      </c>
      <c r="M490" s="212">
        <v>0</v>
      </c>
    </row>
    <row r="491" spans="1:13" s="125" customFormat="1" ht="20.45">
      <c r="A491" s="130" t="s">
        <v>1545</v>
      </c>
      <c r="B491" s="131">
        <v>3</v>
      </c>
      <c r="C491" s="210">
        <v>0</v>
      </c>
      <c r="D491" s="194">
        <v>0</v>
      </c>
      <c r="E491" s="202">
        <v>0</v>
      </c>
      <c r="F491" s="196">
        <v>1</v>
      </c>
      <c r="G491" s="231">
        <v>0</v>
      </c>
      <c r="H491" s="211">
        <v>0</v>
      </c>
      <c r="I491" s="232">
        <v>0</v>
      </c>
      <c r="J491" s="201">
        <v>4</v>
      </c>
      <c r="K491" s="201">
        <v>0</v>
      </c>
      <c r="L491" s="211">
        <v>0</v>
      </c>
      <c r="M491" s="212">
        <v>0</v>
      </c>
    </row>
    <row r="492" spans="1:13" s="125" customFormat="1" ht="20.45">
      <c r="A492" s="130" t="s">
        <v>1537</v>
      </c>
      <c r="B492" s="131">
        <v>2</v>
      </c>
      <c r="C492" s="210">
        <v>0</v>
      </c>
      <c r="D492" s="194">
        <v>0</v>
      </c>
      <c r="E492" s="202">
        <v>0</v>
      </c>
      <c r="F492" s="210">
        <v>0</v>
      </c>
      <c r="G492" s="231">
        <v>0</v>
      </c>
      <c r="H492" s="211">
        <v>0</v>
      </c>
      <c r="I492" s="232">
        <v>0</v>
      </c>
      <c r="J492" s="201">
        <v>2</v>
      </c>
      <c r="K492" s="201">
        <v>0</v>
      </c>
      <c r="L492" s="211">
        <v>0</v>
      </c>
      <c r="M492" s="212">
        <v>0</v>
      </c>
    </row>
    <row r="493" spans="1:13" s="125" customFormat="1">
      <c r="A493" s="130" t="s">
        <v>1546</v>
      </c>
      <c r="B493" s="131">
        <v>1</v>
      </c>
      <c r="C493" s="210">
        <v>0</v>
      </c>
      <c r="D493" s="194">
        <v>0</v>
      </c>
      <c r="E493" s="202">
        <v>0</v>
      </c>
      <c r="F493" s="196">
        <v>1</v>
      </c>
      <c r="G493" s="231">
        <v>0</v>
      </c>
      <c r="H493" s="211">
        <v>0</v>
      </c>
      <c r="I493" s="232">
        <v>0</v>
      </c>
      <c r="J493" s="201">
        <v>2</v>
      </c>
      <c r="K493" s="201">
        <v>0</v>
      </c>
      <c r="L493" s="211">
        <v>0</v>
      </c>
      <c r="M493" s="212">
        <v>0</v>
      </c>
    </row>
    <row r="494" spans="1:13" s="125" customFormat="1" ht="20.45">
      <c r="A494" s="130" t="s">
        <v>1517</v>
      </c>
      <c r="B494" s="131">
        <v>1</v>
      </c>
      <c r="C494" s="210">
        <v>0</v>
      </c>
      <c r="D494" s="194">
        <v>0</v>
      </c>
      <c r="E494" s="202">
        <v>0</v>
      </c>
      <c r="F494" s="210">
        <v>0</v>
      </c>
      <c r="G494" s="231">
        <v>0</v>
      </c>
      <c r="H494" s="211">
        <v>0</v>
      </c>
      <c r="I494" s="232">
        <v>0</v>
      </c>
      <c r="J494" s="201">
        <v>1</v>
      </c>
      <c r="K494" s="201">
        <v>0</v>
      </c>
      <c r="L494" s="211">
        <v>0</v>
      </c>
      <c r="M494" s="212">
        <v>0</v>
      </c>
    </row>
    <row r="495" spans="1:13" s="125" customFormat="1">
      <c r="A495" s="130" t="s">
        <v>1564</v>
      </c>
      <c r="B495" s="131">
        <v>1</v>
      </c>
      <c r="C495" s="210">
        <v>0</v>
      </c>
      <c r="D495" s="194">
        <v>0</v>
      </c>
      <c r="E495" s="202">
        <v>0</v>
      </c>
      <c r="F495" s="210">
        <v>0</v>
      </c>
      <c r="G495" s="231">
        <v>0</v>
      </c>
      <c r="H495" s="211">
        <v>0</v>
      </c>
      <c r="I495" s="232">
        <v>0</v>
      </c>
      <c r="J495" s="201">
        <v>1</v>
      </c>
      <c r="K495" s="201">
        <v>0</v>
      </c>
      <c r="L495" s="211">
        <v>0</v>
      </c>
      <c r="M495" s="212">
        <v>0</v>
      </c>
    </row>
    <row r="496" spans="1:13" s="125" customFormat="1">
      <c r="A496" s="130" t="s">
        <v>1607</v>
      </c>
      <c r="B496" s="131">
        <v>1</v>
      </c>
      <c r="C496" s="210">
        <v>0</v>
      </c>
      <c r="D496" s="194">
        <v>0</v>
      </c>
      <c r="E496" s="202">
        <v>0</v>
      </c>
      <c r="F496" s="210">
        <v>0</v>
      </c>
      <c r="G496" s="231">
        <v>0</v>
      </c>
      <c r="H496" s="211">
        <v>0</v>
      </c>
      <c r="I496" s="232">
        <v>0</v>
      </c>
      <c r="J496" s="201">
        <v>1</v>
      </c>
      <c r="K496" s="201">
        <v>0</v>
      </c>
      <c r="L496" s="211">
        <v>0</v>
      </c>
      <c r="M496" s="212">
        <v>0</v>
      </c>
    </row>
    <row r="497" spans="1:13" s="125" customFormat="1" ht="20.45">
      <c r="A497" s="130" t="s">
        <v>1531</v>
      </c>
      <c r="B497" s="131">
        <v>3</v>
      </c>
      <c r="C497" s="210">
        <v>0</v>
      </c>
      <c r="D497" s="194">
        <v>0</v>
      </c>
      <c r="E497" s="202">
        <v>0</v>
      </c>
      <c r="F497" s="210">
        <v>0</v>
      </c>
      <c r="G497" s="231">
        <v>0</v>
      </c>
      <c r="H497" s="211">
        <v>0</v>
      </c>
      <c r="I497" s="232">
        <v>0</v>
      </c>
      <c r="J497" s="201">
        <v>3</v>
      </c>
      <c r="K497" s="201">
        <v>0</v>
      </c>
      <c r="L497" s="211">
        <v>0</v>
      </c>
      <c r="M497" s="212">
        <v>0</v>
      </c>
    </row>
    <row r="498" spans="1:13" s="125" customFormat="1">
      <c r="A498" s="130" t="s">
        <v>1554</v>
      </c>
      <c r="B498" s="131">
        <v>7</v>
      </c>
      <c r="C498" s="210">
        <v>0</v>
      </c>
      <c r="D498" s="194">
        <v>0</v>
      </c>
      <c r="E498" s="202">
        <v>0</v>
      </c>
      <c r="F498" s="196">
        <v>2</v>
      </c>
      <c r="G498" s="231">
        <v>0</v>
      </c>
      <c r="H498" s="211">
        <v>0</v>
      </c>
      <c r="I498" s="232">
        <v>0</v>
      </c>
      <c r="J498" s="201">
        <v>9</v>
      </c>
      <c r="K498" s="201">
        <v>0</v>
      </c>
      <c r="L498" s="211">
        <v>0</v>
      </c>
      <c r="M498" s="212">
        <v>0</v>
      </c>
    </row>
    <row r="499" spans="1:13" s="125" customFormat="1">
      <c r="A499" s="130" t="s">
        <v>1585</v>
      </c>
      <c r="B499" s="131">
        <v>1</v>
      </c>
      <c r="C499" s="210">
        <v>0</v>
      </c>
      <c r="D499" s="194">
        <v>0</v>
      </c>
      <c r="E499" s="202">
        <v>0</v>
      </c>
      <c r="F499" s="196">
        <v>2</v>
      </c>
      <c r="G499" s="231">
        <v>0</v>
      </c>
      <c r="H499" s="211">
        <v>0</v>
      </c>
      <c r="I499" s="232">
        <v>0</v>
      </c>
      <c r="J499" s="201">
        <v>3</v>
      </c>
      <c r="K499" s="201">
        <v>0</v>
      </c>
      <c r="L499" s="211">
        <v>0</v>
      </c>
      <c r="M499" s="212">
        <v>0</v>
      </c>
    </row>
    <row r="500" spans="1:13" s="125" customFormat="1" ht="30.65">
      <c r="A500" s="130" t="s">
        <v>1569</v>
      </c>
      <c r="B500" s="131">
        <v>3</v>
      </c>
      <c r="C500" s="210">
        <v>0</v>
      </c>
      <c r="D500" s="194">
        <v>0</v>
      </c>
      <c r="E500" s="202">
        <v>0</v>
      </c>
      <c r="F500" s="196">
        <v>1</v>
      </c>
      <c r="G500" s="231">
        <v>0</v>
      </c>
      <c r="H500" s="211">
        <v>0</v>
      </c>
      <c r="I500" s="232">
        <v>0</v>
      </c>
      <c r="J500" s="201">
        <v>4</v>
      </c>
      <c r="K500" s="201">
        <v>0</v>
      </c>
      <c r="L500" s="211">
        <v>0</v>
      </c>
      <c r="M500" s="212">
        <v>0</v>
      </c>
    </row>
    <row r="501" spans="1:13" s="125" customFormat="1" ht="20.45">
      <c r="A501" s="130" t="s">
        <v>1511</v>
      </c>
      <c r="B501" s="131">
        <v>10</v>
      </c>
      <c r="C501" s="210">
        <v>0</v>
      </c>
      <c r="D501" s="194">
        <v>0</v>
      </c>
      <c r="E501" s="202">
        <v>0</v>
      </c>
      <c r="F501" s="196">
        <v>12</v>
      </c>
      <c r="G501" s="231">
        <v>0</v>
      </c>
      <c r="H501" s="211">
        <v>0</v>
      </c>
      <c r="I501" s="232">
        <v>0</v>
      </c>
      <c r="J501" s="201">
        <v>22</v>
      </c>
      <c r="K501" s="201">
        <v>0</v>
      </c>
      <c r="L501" s="211">
        <v>0</v>
      </c>
      <c r="M501" s="212">
        <v>0</v>
      </c>
    </row>
    <row r="502" spans="1:13" s="125" customFormat="1" ht="20.45">
      <c r="A502" s="130" t="s">
        <v>1527</v>
      </c>
      <c r="B502" s="131">
        <v>4</v>
      </c>
      <c r="C502" s="210">
        <v>0</v>
      </c>
      <c r="D502" s="194">
        <v>0</v>
      </c>
      <c r="E502" s="202">
        <v>0</v>
      </c>
      <c r="F502" s="196">
        <v>5</v>
      </c>
      <c r="G502" s="231">
        <v>0</v>
      </c>
      <c r="H502" s="211">
        <v>0</v>
      </c>
      <c r="I502" s="232">
        <v>0</v>
      </c>
      <c r="J502" s="201">
        <v>9</v>
      </c>
      <c r="K502" s="201">
        <v>0</v>
      </c>
      <c r="L502" s="211">
        <v>0</v>
      </c>
      <c r="M502" s="212">
        <v>0</v>
      </c>
    </row>
    <row r="503" spans="1:13" s="125" customFormat="1" ht="20.45">
      <c r="A503" s="130" t="s">
        <v>1586</v>
      </c>
      <c r="B503" s="131">
        <v>1</v>
      </c>
      <c r="C503" s="210">
        <v>0</v>
      </c>
      <c r="D503" s="194">
        <v>0</v>
      </c>
      <c r="E503" s="202">
        <v>0</v>
      </c>
      <c r="F503" s="210">
        <v>0</v>
      </c>
      <c r="G503" s="231">
        <v>0</v>
      </c>
      <c r="H503" s="211">
        <v>0</v>
      </c>
      <c r="I503" s="232">
        <v>0</v>
      </c>
      <c r="J503" s="201">
        <v>1</v>
      </c>
      <c r="K503" s="201">
        <v>0</v>
      </c>
      <c r="L503" s="211">
        <v>0</v>
      </c>
      <c r="M503" s="212">
        <v>0</v>
      </c>
    </row>
    <row r="504" spans="1:13" s="125" customFormat="1" ht="20.45">
      <c r="A504" s="130" t="s">
        <v>1587</v>
      </c>
      <c r="B504" s="131">
        <v>6</v>
      </c>
      <c r="C504" s="210">
        <v>0</v>
      </c>
      <c r="D504" s="194">
        <v>0</v>
      </c>
      <c r="E504" s="202">
        <v>0</v>
      </c>
      <c r="F504" s="196">
        <v>3</v>
      </c>
      <c r="G504" s="231">
        <v>0</v>
      </c>
      <c r="H504" s="211">
        <v>0</v>
      </c>
      <c r="I504" s="232">
        <v>0</v>
      </c>
      <c r="J504" s="201">
        <v>9</v>
      </c>
      <c r="K504" s="201">
        <v>0</v>
      </c>
      <c r="L504" s="211">
        <v>0</v>
      </c>
      <c r="M504" s="212">
        <v>0</v>
      </c>
    </row>
    <row r="505" spans="1:13" s="125" customFormat="1" ht="30.65">
      <c r="A505" s="130" t="s">
        <v>1528</v>
      </c>
      <c r="B505" s="131">
        <v>1</v>
      </c>
      <c r="C505" s="210">
        <v>0</v>
      </c>
      <c r="D505" s="194">
        <v>0</v>
      </c>
      <c r="E505" s="202">
        <v>0</v>
      </c>
      <c r="F505" s="196">
        <v>6</v>
      </c>
      <c r="G505" s="231">
        <v>0</v>
      </c>
      <c r="H505" s="211">
        <v>0</v>
      </c>
      <c r="I505" s="232">
        <v>0</v>
      </c>
      <c r="J505" s="201">
        <v>7</v>
      </c>
      <c r="K505" s="201">
        <v>0</v>
      </c>
      <c r="L505" s="211">
        <v>0</v>
      </c>
      <c r="M505" s="212">
        <v>0</v>
      </c>
    </row>
    <row r="506" spans="1:13" s="125" customFormat="1" ht="20.45">
      <c r="A506" s="130" t="s">
        <v>1589</v>
      </c>
      <c r="B506" s="131">
        <v>1</v>
      </c>
      <c r="C506" s="210">
        <v>0</v>
      </c>
      <c r="D506" s="194">
        <v>0</v>
      </c>
      <c r="E506" s="202">
        <v>0</v>
      </c>
      <c r="F506" s="210">
        <v>0</v>
      </c>
      <c r="G506" s="231">
        <v>0</v>
      </c>
      <c r="H506" s="211">
        <v>0</v>
      </c>
      <c r="I506" s="232">
        <v>0</v>
      </c>
      <c r="J506" s="201">
        <v>1</v>
      </c>
      <c r="K506" s="201">
        <v>0</v>
      </c>
      <c r="L506" s="211">
        <v>0</v>
      </c>
      <c r="M506" s="212">
        <v>0</v>
      </c>
    </row>
    <row r="507" spans="1:13" s="125" customFormat="1" ht="20.45">
      <c r="A507" s="130" t="s">
        <v>1572</v>
      </c>
      <c r="B507" s="131">
        <v>7</v>
      </c>
      <c r="C507" s="210">
        <v>0</v>
      </c>
      <c r="D507" s="194">
        <v>0</v>
      </c>
      <c r="E507" s="202">
        <v>0</v>
      </c>
      <c r="F507" s="196">
        <v>3</v>
      </c>
      <c r="G507" s="231">
        <v>0</v>
      </c>
      <c r="H507" s="211">
        <v>0</v>
      </c>
      <c r="I507" s="232">
        <v>0</v>
      </c>
      <c r="J507" s="201">
        <v>10</v>
      </c>
      <c r="K507" s="201">
        <v>0</v>
      </c>
      <c r="L507" s="211">
        <v>0</v>
      </c>
      <c r="M507" s="212">
        <v>0</v>
      </c>
    </row>
    <row r="508" spans="1:13" s="125" customFormat="1" ht="20.45">
      <c r="A508" s="130" t="s">
        <v>1555</v>
      </c>
      <c r="B508" s="131">
        <v>2</v>
      </c>
      <c r="C508" s="210">
        <v>0</v>
      </c>
      <c r="D508" s="194">
        <v>0</v>
      </c>
      <c r="E508" s="202">
        <v>0</v>
      </c>
      <c r="F508" s="196">
        <v>4</v>
      </c>
      <c r="G508" s="231">
        <v>0</v>
      </c>
      <c r="H508" s="211">
        <v>0</v>
      </c>
      <c r="I508" s="232">
        <v>0</v>
      </c>
      <c r="J508" s="201">
        <v>6</v>
      </c>
      <c r="K508" s="201">
        <v>0</v>
      </c>
      <c r="L508" s="211">
        <v>0</v>
      </c>
      <c r="M508" s="212">
        <v>0</v>
      </c>
    </row>
    <row r="509" spans="1:13" s="125" customFormat="1" ht="20.45">
      <c r="A509" s="130" t="s">
        <v>1590</v>
      </c>
      <c r="B509" s="131">
        <v>1</v>
      </c>
      <c r="C509" s="210">
        <v>0</v>
      </c>
      <c r="D509" s="194">
        <v>0</v>
      </c>
      <c r="E509" s="202">
        <v>0</v>
      </c>
      <c r="F509" s="196">
        <v>3</v>
      </c>
      <c r="G509" s="231">
        <v>0</v>
      </c>
      <c r="H509" s="211">
        <v>0</v>
      </c>
      <c r="I509" s="232">
        <v>0</v>
      </c>
      <c r="J509" s="201">
        <v>4</v>
      </c>
      <c r="K509" s="201">
        <v>0</v>
      </c>
      <c r="L509" s="211">
        <v>0</v>
      </c>
      <c r="M509" s="212">
        <v>0</v>
      </c>
    </row>
    <row r="510" spans="1:13" s="125" customFormat="1">
      <c r="A510" s="130" t="s">
        <v>1592</v>
      </c>
      <c r="B510" s="131">
        <v>2</v>
      </c>
      <c r="C510" s="210">
        <v>0</v>
      </c>
      <c r="D510" s="194">
        <v>0</v>
      </c>
      <c r="E510" s="202">
        <v>0</v>
      </c>
      <c r="F510" s="196">
        <v>2</v>
      </c>
      <c r="G510" s="231">
        <v>0</v>
      </c>
      <c r="H510" s="211">
        <v>0</v>
      </c>
      <c r="I510" s="232">
        <v>0</v>
      </c>
      <c r="J510" s="201">
        <v>4</v>
      </c>
      <c r="K510" s="201">
        <v>0</v>
      </c>
      <c r="L510" s="211">
        <v>0</v>
      </c>
      <c r="M510" s="212">
        <v>0</v>
      </c>
    </row>
    <row r="511" spans="1:13" s="125" customFormat="1">
      <c r="A511" s="130" t="s">
        <v>1575</v>
      </c>
      <c r="B511" s="192">
        <v>0</v>
      </c>
      <c r="C511" s="210">
        <v>0</v>
      </c>
      <c r="D511" s="194">
        <v>0</v>
      </c>
      <c r="E511" s="202">
        <v>0</v>
      </c>
      <c r="F511" s="196">
        <v>1</v>
      </c>
      <c r="G511" s="231">
        <v>0</v>
      </c>
      <c r="H511" s="211">
        <v>0</v>
      </c>
      <c r="I511" s="232">
        <v>0</v>
      </c>
      <c r="J511" s="201">
        <v>1</v>
      </c>
      <c r="K511" s="201">
        <v>0</v>
      </c>
      <c r="L511" s="211">
        <v>0</v>
      </c>
      <c r="M511" s="212">
        <v>0</v>
      </c>
    </row>
    <row r="512" spans="1:13" s="125" customFormat="1">
      <c r="A512" s="130" t="s">
        <v>1593</v>
      </c>
      <c r="B512" s="131">
        <v>1</v>
      </c>
      <c r="C512" s="210">
        <v>0</v>
      </c>
      <c r="D512" s="194">
        <v>0</v>
      </c>
      <c r="E512" s="202">
        <v>0</v>
      </c>
      <c r="F512" s="196">
        <v>1</v>
      </c>
      <c r="G512" s="231">
        <v>0</v>
      </c>
      <c r="H512" s="211">
        <v>0</v>
      </c>
      <c r="I512" s="232">
        <v>0</v>
      </c>
      <c r="J512" s="201">
        <v>2</v>
      </c>
      <c r="K512" s="201">
        <v>0</v>
      </c>
      <c r="L512" s="211">
        <v>0</v>
      </c>
      <c r="M512" s="212">
        <v>0</v>
      </c>
    </row>
    <row r="513" spans="1:13" s="125" customFormat="1" ht="20.45">
      <c r="A513" s="130" t="s">
        <v>1610</v>
      </c>
      <c r="B513" s="131">
        <v>2</v>
      </c>
      <c r="C513" s="210">
        <v>0</v>
      </c>
      <c r="D513" s="194">
        <v>0</v>
      </c>
      <c r="E513" s="202">
        <v>0</v>
      </c>
      <c r="F513" s="210">
        <v>0</v>
      </c>
      <c r="G513" s="231">
        <v>0</v>
      </c>
      <c r="H513" s="211">
        <v>0</v>
      </c>
      <c r="I513" s="232">
        <v>0</v>
      </c>
      <c r="J513" s="201">
        <v>2</v>
      </c>
      <c r="K513" s="201">
        <v>0</v>
      </c>
      <c r="L513" s="211">
        <v>0</v>
      </c>
      <c r="M513" s="212">
        <v>0</v>
      </c>
    </row>
    <row r="514" spans="1:13" s="125" customFormat="1" ht="20.45">
      <c r="A514" s="130" t="s">
        <v>1595</v>
      </c>
      <c r="B514" s="131">
        <v>3</v>
      </c>
      <c r="C514" s="210">
        <v>0</v>
      </c>
      <c r="D514" s="194">
        <v>0</v>
      </c>
      <c r="E514" s="202">
        <v>0</v>
      </c>
      <c r="F514" s="196">
        <v>6</v>
      </c>
      <c r="G514" s="231">
        <v>0</v>
      </c>
      <c r="H514" s="211">
        <v>0</v>
      </c>
      <c r="I514" s="232">
        <v>0</v>
      </c>
      <c r="J514" s="201">
        <v>9</v>
      </c>
      <c r="K514" s="201">
        <v>0</v>
      </c>
      <c r="L514" s="211">
        <v>0</v>
      </c>
      <c r="M514" s="212">
        <v>0</v>
      </c>
    </row>
    <row r="515" spans="1:13" s="125" customFormat="1" ht="20.45">
      <c r="A515" s="130" t="s">
        <v>1577</v>
      </c>
      <c r="B515" s="131">
        <v>1</v>
      </c>
      <c r="C515" s="210">
        <v>0</v>
      </c>
      <c r="D515" s="194">
        <v>0</v>
      </c>
      <c r="E515" s="202">
        <v>0</v>
      </c>
      <c r="F515" s="196">
        <v>2</v>
      </c>
      <c r="G515" s="231">
        <v>0</v>
      </c>
      <c r="H515" s="211">
        <v>0</v>
      </c>
      <c r="I515" s="232">
        <v>0</v>
      </c>
      <c r="J515" s="201">
        <v>3</v>
      </c>
      <c r="K515" s="201">
        <v>0</v>
      </c>
      <c r="L515" s="211">
        <v>0</v>
      </c>
      <c r="M515" s="212">
        <v>0</v>
      </c>
    </row>
    <row r="516" spans="1:13" s="125" customFormat="1">
      <c r="A516" s="135" t="s">
        <v>1597</v>
      </c>
      <c r="B516" s="136">
        <v>5</v>
      </c>
      <c r="C516" s="234">
        <v>0</v>
      </c>
      <c r="D516" s="235">
        <v>0</v>
      </c>
      <c r="E516" s="236">
        <v>0</v>
      </c>
      <c r="F516" s="237">
        <v>6</v>
      </c>
      <c r="G516" s="238">
        <v>0</v>
      </c>
      <c r="H516" s="239">
        <v>0</v>
      </c>
      <c r="I516" s="240">
        <v>0</v>
      </c>
      <c r="J516" s="241">
        <v>11</v>
      </c>
      <c r="K516" s="241">
        <v>0</v>
      </c>
      <c r="L516" s="239">
        <v>0</v>
      </c>
      <c r="M516" s="242">
        <v>0</v>
      </c>
    </row>
    <row r="517" spans="1:13" s="125" customFormat="1">
      <c r="A517" s="227"/>
    </row>
    <row r="518" spans="1:13" s="244" customFormat="1">
      <c r="A518" s="243"/>
    </row>
  </sheetData>
  <sheetProtection sheet="1" objects="1" scenarios="1"/>
  <mergeCells count="15">
    <mergeCell ref="B405:E405"/>
    <mergeCell ref="F405:I405"/>
    <mergeCell ref="J405:M405"/>
    <mergeCell ref="B1:E1"/>
    <mergeCell ref="F1:I1"/>
    <mergeCell ref="J1:M1"/>
    <mergeCell ref="B5:E5"/>
    <mergeCell ref="F5:I5"/>
    <mergeCell ref="J5:M5"/>
    <mergeCell ref="B152:E152"/>
    <mergeCell ref="F152:I152"/>
    <mergeCell ref="J152:M152"/>
    <mergeCell ref="B285:E285"/>
    <mergeCell ref="F285:I285"/>
    <mergeCell ref="J285:M285"/>
  </mergeCells>
  <hyperlinks>
    <hyperlink ref="A1" location="Accueil!C1" display="¡ Retour" xr:uid="{00000000-0004-0000-0D00-000000000000}"/>
  </hyperlink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">
    <pageSetUpPr fitToPage="1"/>
  </sheetPr>
  <dimension ref="A1:L134"/>
  <sheetViews>
    <sheetView showGridLines="0" zoomScaleNormal="100" workbookViewId="0">
      <pane ySplit="4" topLeftCell="A5" activePane="bottomLeft" state="frozen"/>
      <selection pane="bottomLeft"/>
    </sheetView>
  </sheetViews>
  <sheetFormatPr baseColWidth="10" defaultColWidth="0" defaultRowHeight="10.25"/>
  <cols>
    <col min="1" max="1" width="11.26953125" style="7" customWidth="1"/>
    <col min="2" max="2" width="8.7265625" style="7" customWidth="1"/>
    <col min="3" max="3" width="2.6328125" style="7" hidden="1" customWidth="1"/>
    <col min="4" max="4" width="34.36328125" style="7" customWidth="1"/>
    <col min="5" max="5" width="7" style="7" customWidth="1"/>
    <col min="6" max="6" width="8.08984375" style="7" customWidth="1"/>
    <col min="7" max="7" width="5.7265625" style="7" customWidth="1"/>
    <col min="8" max="8" width="7" style="7" customWidth="1"/>
    <col min="9" max="9" width="8.08984375" style="7" customWidth="1"/>
    <col min="10" max="10" width="5.7265625" style="7" customWidth="1"/>
    <col min="11" max="11" width="7.08984375" style="7" customWidth="1"/>
    <col min="12" max="12" width="9.90625" style="105" customWidth="1"/>
    <col min="13" max="16384" width="11" style="7" hidden="1"/>
  </cols>
  <sheetData>
    <row r="1" spans="1:12" s="8" customFormat="1" ht="15.05" customHeight="1">
      <c r="A1" s="268" t="s">
        <v>1416</v>
      </c>
      <c r="B1" s="63" t="s">
        <v>964</v>
      </c>
      <c r="C1" s="63"/>
      <c r="D1" s="63"/>
      <c r="E1" s="64" t="s">
        <v>184</v>
      </c>
      <c r="F1" s="64"/>
      <c r="G1" s="65"/>
      <c r="H1" s="66" t="s">
        <v>183</v>
      </c>
      <c r="I1" s="66"/>
      <c r="J1" s="67"/>
      <c r="K1" s="266" t="s">
        <v>2048</v>
      </c>
      <c r="L1" s="267"/>
    </row>
    <row r="2" spans="1:12" ht="15.05" customHeight="1">
      <c r="A2" s="31" t="s">
        <v>132</v>
      </c>
      <c r="B2" s="32"/>
      <c r="C2" s="29"/>
      <c r="D2" s="29"/>
      <c r="E2" s="29"/>
      <c r="F2" s="29"/>
      <c r="G2" s="29"/>
      <c r="H2" s="119" t="str">
        <f>phase2</f>
        <v>Décisions d'orientation</v>
      </c>
      <c r="I2" s="28"/>
      <c r="J2" s="25"/>
      <c r="L2" s="261"/>
    </row>
    <row r="3" spans="1:12" ht="15.05" customHeight="1">
      <c r="A3" s="22" t="s">
        <v>133</v>
      </c>
      <c r="B3" s="24"/>
      <c r="C3" s="33"/>
      <c r="D3" s="33"/>
      <c r="E3" s="33"/>
      <c r="F3" s="33"/>
      <c r="G3" s="33"/>
      <c r="H3" s="119"/>
      <c r="I3" s="28"/>
      <c r="J3" s="25"/>
      <c r="K3" s="266" t="s">
        <v>2049</v>
      </c>
      <c r="L3" s="267"/>
    </row>
    <row r="4" spans="1:12" ht="15.05" customHeight="1">
      <c r="A4" s="34" t="s">
        <v>135</v>
      </c>
      <c r="B4" s="35"/>
      <c r="C4" s="30"/>
      <c r="D4" s="30"/>
      <c r="E4" s="30"/>
      <c r="F4" s="30"/>
      <c r="G4" s="30"/>
      <c r="H4" s="119" t="str">
        <f>sexe2</f>
        <v>Ensemble</v>
      </c>
      <c r="I4" s="28"/>
      <c r="J4" s="25"/>
    </row>
    <row r="7" spans="1:12" ht="10.75">
      <c r="A7" s="95" t="s">
        <v>989</v>
      </c>
    </row>
    <row r="27" spans="3:12">
      <c r="D27" s="105"/>
      <c r="E27" s="105"/>
      <c r="F27" s="105"/>
      <c r="G27" s="105"/>
      <c r="H27" s="105"/>
      <c r="I27" s="105"/>
      <c r="J27" s="105"/>
    </row>
    <row r="28" spans="3:12" hidden="1">
      <c r="D28" s="106">
        <f>COUNTA(LE_0)-COUNTBLANK(LE_0)</f>
        <v>11</v>
      </c>
      <c r="E28" s="105" t="str">
        <f>p_1&amp;"_eff_nb_"&amp;s_1</f>
        <v>df_eff_nb_t</v>
      </c>
      <c r="F28" s="105" t="str">
        <f>p_1&amp;"_"&amp;v_1&amp;"_nb_"&amp;s_1</f>
        <v>df_2gt_nb_t</v>
      </c>
      <c r="G28" s="105" t="str">
        <f>p_1&amp;"_"&amp;v_1&amp;"_%_"&amp;s_1</f>
        <v>df_2gt_%_t</v>
      </c>
      <c r="H28" s="105" t="str">
        <f>p_2&amp;"_eff_nb_"&amp;s_2</f>
        <v>do_eff_nb_t</v>
      </c>
      <c r="I28" s="105" t="str">
        <f>p_2&amp;"_"&amp;v_2&amp;"_nb_"&amp;s_2</f>
        <v>do_2gt_nb_t</v>
      </c>
      <c r="J28" s="105" t="str">
        <f>p_2&amp;"_"&amp;v_2&amp;"_%_"&amp;s_2</f>
        <v>do_2gt_%_t</v>
      </c>
    </row>
    <row r="29" spans="3:12" ht="10.75" hidden="1">
      <c r="C29" s="93"/>
      <c r="D29" s="107" t="s">
        <v>206</v>
      </c>
      <c r="E29" s="108" t="str">
        <f>INDEX(E30:E32,Compar)</f>
        <v>Demandes des familles</v>
      </c>
      <c r="F29" s="109"/>
      <c r="G29" s="109"/>
      <c r="H29" s="110" t="str">
        <f>INDEX(H30:H32,Compar)</f>
        <v>Décisions d'orientation</v>
      </c>
      <c r="I29" s="110"/>
      <c r="J29" s="110"/>
    </row>
    <row r="30" spans="3:12" ht="14.25" customHeight="1">
      <c r="C30" s="36"/>
      <c r="D30" s="269" t="s">
        <v>134</v>
      </c>
      <c r="E30" s="111" t="str">
        <f>phase1</f>
        <v>Demandes des familles</v>
      </c>
      <c r="F30" s="111"/>
      <c r="G30" s="111"/>
      <c r="H30" s="112" t="str">
        <f>phase2</f>
        <v>Décisions d'orientation</v>
      </c>
      <c r="I30" s="112"/>
      <c r="J30" s="112"/>
      <c r="K30" s="279" t="s">
        <v>2051</v>
      </c>
      <c r="L30" s="262">
        <f>SUBTOTAL(4,G34:G47,J34:J47)</f>
        <v>0.79467455621301775</v>
      </c>
    </row>
    <row r="31" spans="3:12" ht="10.75">
      <c r="C31" s="36"/>
      <c r="D31" s="269" t="s">
        <v>104</v>
      </c>
      <c r="E31" s="111" t="str">
        <f>voie1</f>
        <v>2de GT</v>
      </c>
      <c r="F31" s="111"/>
      <c r="G31" s="111"/>
      <c r="H31" s="112" t="str">
        <f>voie2</f>
        <v>2de GT</v>
      </c>
      <c r="I31" s="112"/>
      <c r="J31" s="112"/>
      <c r="K31" s="280"/>
      <c r="L31" s="276">
        <f>L30*1.5</f>
        <v>1.1920118343195267</v>
      </c>
    </row>
    <row r="32" spans="3:12" ht="10.75">
      <c r="C32" s="36"/>
      <c r="D32" s="269" t="s">
        <v>102</v>
      </c>
      <c r="E32" s="111" t="str">
        <f>sexe1</f>
        <v>Ensemble</v>
      </c>
      <c r="F32" s="111"/>
      <c r="G32" s="111"/>
      <c r="H32" s="112" t="str">
        <f>sexe2</f>
        <v>Ensemble</v>
      </c>
      <c r="I32" s="112"/>
      <c r="J32" s="112"/>
      <c r="K32" s="280"/>
      <c r="L32" s="277">
        <v>0.3</v>
      </c>
    </row>
    <row r="33" spans="1:12" ht="21.5">
      <c r="A33" s="272" t="s">
        <v>2040</v>
      </c>
      <c r="C33" s="36"/>
      <c r="D33" s="269" t="s">
        <v>26</v>
      </c>
      <c r="E33" s="113" t="s">
        <v>207</v>
      </c>
      <c r="F33" s="113" t="str">
        <f>LEFT(phase1,9)</f>
        <v xml:space="preserve">Demandes </v>
      </c>
      <c r="G33" s="113" t="s">
        <v>205</v>
      </c>
      <c r="H33" s="114" t="s">
        <v>207</v>
      </c>
      <c r="I33" s="114" t="str">
        <f>LEFT(phase2,9)</f>
        <v>Décisions</v>
      </c>
      <c r="J33" s="114" t="s">
        <v>205</v>
      </c>
      <c r="K33" s="281"/>
      <c r="L33" s="277"/>
    </row>
    <row r="34" spans="1:12">
      <c r="A34" s="273">
        <f t="shared" ref="A34:A47" si="0">IF(MAX(G34,J34)=0,"",CHOOSE(EcD,IF(OR(Compar=2,visible&gt;20),"",K34),K34,""))</f>
        <v>-5.2999999999999936</v>
      </c>
      <c r="C34" s="26"/>
      <c r="D34" s="115" t="s">
        <v>90</v>
      </c>
      <c r="E34" s="115">
        <f>CHOOSE(Palier,
IF($D34="","",INDEX(T_2GT[],MATCH($D34,T_2GT[Secteur],0),MATCH(Graphiques!E$28,T_2GT[#Headers],0))),
IF($D34="","",INDEX(T_3G[],MATCH($D34,T_3G[Secteur],0),MATCH(Graphiques!E$28,T_3G[#Headers],0))),
IF($D34="","",INDEX(T_3GPM[],MATCH($D34,T_3GPM[Secteur],0),MATCH(Graphiques!E$28,T_3GPM[#Headers],0))),
IF($D34="","",INDEX(T_PM[],MATCH($D34,T_PM[Secteur],0),MATCH(Graphiques!E$28,T_PM[#Headers],0))),
IF($D34="","",INDEX(T_ULIS[],MATCH($D34,T_ULIS[Secteur],0),MATCH(Graphiques!E$28,T_ULIS[#Headers],0))),
IF($D34="","",INDEX(T_UPE2A[],MATCH($D34,T_UPE2A[Secteur],0),MATCH(Graphiques!E$28,T_UPE2A[#Headers],0))),
IF($D34="","",INDEX(T_SEGPA[],MATCH($D34,T_SEGPA[Secteur],0),MATCH(Graphiques!E$28,T_SEGPA[#Headers],0)))
)</f>
        <v>50409</v>
      </c>
      <c r="F34" s="115">
        <f>CHOOSE(Palier,
IF($D34="","",INDEX(T_2GT[],MATCH($D34,T_2GT[Secteur],0),MATCH(Graphiques!F$28,T_2GT[#Headers],0))),
IF($D34="","",INDEX(T_3G[],MATCH($D34,T_3G[Secteur],0),MATCH(Graphiques!F$28,T_3G[#Headers],0))),
IF($D34="","",INDEX(T_3GPM[],MATCH($D34,T_3GPM[Secteur],0),MATCH(Graphiques!F$28,T_3GPM[#Headers],0))),
IF($D34="","",INDEX(T_PM[],MATCH($D34,T_PM[Secteur],0),MATCH(Graphiques!F$28,T_PM[#Headers],0))),
IF($D34="","",INDEX(T_ULIS[],MATCH($D34,T_ULIS[Secteur],0),MATCH(Graphiques!F$28,T_ULIS[#Headers],0))),
IF($D34="","",INDEX(T_UPE2A[],MATCH($D34,T_UPE2A[Secteur],0),MATCH(Graphiques!F$28,T_UPE2A[#Headers],0))),
IF($D34="","",INDEX(T_SEGPA[],MATCH($D34,T_SEGPA[Secteur],0),MATCH(Graphiques!F$28,T_SEGPA[#Headers],0)))
)</f>
        <v>36875</v>
      </c>
      <c r="G34" s="116">
        <f>CHOOSE(Palier,
IF($D34="","",INDEX(T_2GT[],MATCH($D34,T_2GT[Secteur],0),MATCH(Graphiques!G$28,T_2GT[#Headers],0))),
IF($D34="","",INDEX(T_3G[],MATCH($D34,T_3G[Secteur],0),MATCH(Graphiques!G$28,T_3G[#Headers],0))),
IF($D34="","",INDEX(T_3GPM[],MATCH($D34,T_3GPM[Secteur],0),MATCH(Graphiques!G$28,T_3GPM[#Headers],0))),
IF($D34="","",INDEX(T_PM[],MATCH($D34,T_PM[Secteur],0),MATCH(Graphiques!G$28,T_PM[#Headers],0))),
IF($D34="","",INDEX(T_ULIS[],MATCH($D34,T_ULIS[Secteur],0),MATCH(Graphiques!G$28,T_ULIS[#Headers],0))),
IF($D34="","",INDEX(T_UPE2A[],MATCH($D34,T_UPE2A[Secteur],0),MATCH(Graphiques!G$28,T_UPE2A[#Headers],0))),
IF($D34="","",INDEX(T_SEGPA[],MATCH($D34,T_SEGPA[Secteur],0),MATCH(Graphiques!G$28,T_SEGPA[#Headers],0)))
)</f>
        <v>0.73151619750441388</v>
      </c>
      <c r="H34" s="115">
        <f>CHOOSE(Palier,
IF($D34="","",INDEX(T_2GT[],MATCH($D34,T_2GT[Secteur],0),MATCH(Graphiques!H$28,T_2GT[#Headers],0))),
IF($D34="","",INDEX(T_3G[],MATCH($D34,T_3G[Secteur],0),MATCH(Graphiques!H$28,T_3G[#Headers],0))),
IF($D34="","",INDEX(T_3GPM[],MATCH($D34,T_3GPM[Secteur],0),MATCH(Graphiques!H$28,T_3GPM[#Headers],0))),
IF($D34="","",INDEX(T_PM[],MATCH($D34,T_PM[Secteur],0),MATCH(Graphiques!H$28,T_PM[#Headers],0))),
IF($D34="","",INDEX(T_ULIS[],MATCH($D34,T_ULIS[Secteur],0),MATCH(Graphiques!H$28,T_ULIS[#Headers],0))),
IF($D34="","",INDEX(T_UPE2A[],MATCH($D34,T_UPE2A[Secteur],0),MATCH(Graphiques!H$28,T_UPE2A[#Headers],0))),
IF($D34="","",INDEX(T_SEGPA[],MATCH($D34,T_SEGPA[Secteur],0),MATCH(Graphiques!H$28,T_SEGPA[#Headers],0)))
)</f>
        <v>49625</v>
      </c>
      <c r="I34" s="115">
        <f>CHOOSE(Palier,
IF($D34="","",INDEX(T_2GT[],MATCH($D34,T_2GT[Secteur],0),MATCH(Graphiques!I$28,T_2GT[#Headers],0))),
IF($D34="","",INDEX(T_3G[],MATCH($D34,T_3G[Secteur],0),MATCH(Graphiques!I$28,T_3G[#Headers],0))),
IF($D34="","",INDEX(T_3GPM[],MATCH($D34,T_3GPM[Secteur],0),MATCH(Graphiques!I$28,T_3GPM[#Headers],0))),
IF($D34="","",INDEX(T_PM[],MATCH($D34,T_PM[Secteur],0),MATCH(Graphiques!I$28,T_PM[#Headers],0))),
IF($D34="","",INDEX(T_ULIS[],MATCH($D34,T_ULIS[Secteur],0),MATCH(Graphiques!I$28,T_ULIS[#Headers],0))),
IF($D34="","",INDEX(T_UPE2A[],MATCH($D34,T_UPE2A[Secteur],0),MATCH(Graphiques!I$28,T_UPE2A[#Headers],0))),
IF($D34="","",INDEX(T_SEGPA[],MATCH($D34,T_SEGPA[Secteur],0),MATCH(Graphiques!I$28,T_SEGPA[#Headers],0)))
)</f>
        <v>33688</v>
      </c>
      <c r="J34" s="259">
        <f>CHOOSE(Palier,
IF($D34="","",INDEX(T_2GT[],MATCH($D34,T_2GT[Secteur],0),MATCH(Graphiques!J$28,T_2GT[#Headers],0))),
IF($D34="","",INDEX(T_3G[],MATCH($D34,T_3G[Secteur],0),MATCH(Graphiques!J$28,T_3G[#Headers],0))),
IF($D34="","",INDEX(T_3GPM[],MATCH($D34,T_3GPM[Secteur],0),MATCH(Graphiques!J$28,T_3GPM[#Headers],0))),
IF($D34="","",INDEX(T_PM[],MATCH($D34,T_PM[Secteur],0),MATCH(Graphiques!J$28,T_PM[#Headers],0))),
IF($D34="","",INDEX(T_ULIS[],MATCH($D34,T_ULIS[Secteur],0),MATCH(Graphiques!J$28,T_ULIS[#Headers],0))),
IF($D34="","",INDEX(T_UPE2A[],MATCH($D34,T_UPE2A[Secteur],0),MATCH(Graphiques!J$28,T_UPE2A[#Headers],0))),
IF($D34="","",INDEX(T_SEGPA[],MATCH($D34,T_SEGPA[Secteur],0),MATCH(Graphiques!J$28,T_SEGPA[#Headers],0)))
)</f>
        <v>0.67885138539042822</v>
      </c>
      <c r="K34" s="264">
        <f>IFERROR((ROUND(J34,3)-ROUND(G34,3))*100,"")</f>
        <v>-5.2999999999999936</v>
      </c>
      <c r="L34" s="262">
        <f>IF(D34="","",IF(MAX(G34,J34)=0,0,IF(MIN((G34,J34))/$L$30&gt;$L$32,0,$L$31)))</f>
        <v>0</v>
      </c>
    </row>
    <row r="35" spans="1:12">
      <c r="A35" s="273">
        <f t="shared" si="0"/>
        <v>-3.7999999999999923</v>
      </c>
      <c r="C35" s="27"/>
      <c r="D35" s="115" t="str">
        <f>INDEX(MDep[DEPARTEMENTS],Dep)</f>
        <v>SEINE-ET-MARNE</v>
      </c>
      <c r="E35" s="115">
        <f>CHOOSE(Palier,
IF($D35="","",INDEX(T_2GT[],MATCH($D35,T_2GT[Secteur],0),MATCH(Graphiques!E$28,T_2GT[#Headers],0))),
IF($D35="","",INDEX(T_3G[],MATCH($D35,T_3G[Secteur],0),MATCH(Graphiques!E$28,T_3G[#Headers],0))),
IF($D35="","",INDEX(T_3GPM[],MATCH($D35,T_3GPM[Secteur],0),MATCH(Graphiques!E$28,T_3GPM[#Headers],0))),
IF($D35="","",INDEX(T_PM[],MATCH($D35,T_PM[Secteur],0),MATCH(Graphiques!E$28,T_PM[#Headers],0))),
IF($D35="","",INDEX(T_ULIS[],MATCH($D35,T_ULIS[Secteur],0),MATCH(Graphiques!E$28,T_ULIS[#Headers],0))),
IF($D35="","",INDEX(T_UPE2A[],MATCH($D35,T_UPE2A[Secteur],0),MATCH(Graphiques!E$28,T_UPE2A[#Headers],0))),
IF($D35="","",INDEX(T_SEGPA[],MATCH($D35,T_SEGPA[Secteur],0),MATCH(Graphiques!E$28,T_SEGPA[#Headers],0)))
)</f>
        <v>17910</v>
      </c>
      <c r="F35" s="115">
        <f>CHOOSE(Palier,
IF($D35="","",INDEX(T_2GT[],MATCH($D35,T_2GT[Secteur],0),MATCH(Graphiques!F$28,T_2GT[#Headers],0))),
IF($D35="","",INDEX(T_3G[],MATCH($D35,T_3G[Secteur],0),MATCH(Graphiques!F$28,T_3G[#Headers],0))),
IF($D35="","",INDEX(T_3GPM[],MATCH($D35,T_3GPM[Secteur],0),MATCH(Graphiques!F$28,T_3GPM[#Headers],0))),
IF($D35="","",INDEX(T_PM[],MATCH($D35,T_PM[Secteur],0),MATCH(Graphiques!F$28,T_PM[#Headers],0))),
IF($D35="","",INDEX(T_ULIS[],MATCH($D35,T_ULIS[Secteur],0),MATCH(Graphiques!F$28,T_ULIS[#Headers],0))),
IF($D35="","",INDEX(T_UPE2A[],MATCH($D35,T_UPE2A[Secteur],0),MATCH(Graphiques!F$28,T_UPE2A[#Headers],0))),
IF($D35="","",INDEX(T_SEGPA[],MATCH($D35,T_SEGPA[Secteur],0),MATCH(Graphiques!F$28,T_SEGPA[#Headers],0)))
)</f>
        <v>12934</v>
      </c>
      <c r="G35" s="116">
        <f>CHOOSE(Palier,
IF($D35="","",INDEX(T_2GT[],MATCH($D35,T_2GT[Secteur],0),MATCH(Graphiques!G$28,T_2GT[#Headers],0))),
IF($D35="","",INDEX(T_3G[],MATCH($D35,T_3G[Secteur],0),MATCH(Graphiques!G$28,T_3G[#Headers],0))),
IF($D35="","",INDEX(T_3GPM[],MATCH($D35,T_3GPM[Secteur],0),MATCH(Graphiques!G$28,T_3GPM[#Headers],0))),
IF($D35="","",INDEX(T_PM[],MATCH($D35,T_PM[Secteur],0),MATCH(Graphiques!G$28,T_PM[#Headers],0))),
IF($D35="","",INDEX(T_ULIS[],MATCH($D35,T_ULIS[Secteur],0),MATCH(Graphiques!G$28,T_ULIS[#Headers],0))),
IF($D35="","",INDEX(T_UPE2A[],MATCH($D35,T_UPE2A[Secteur],0),MATCH(Graphiques!G$28,T_UPE2A[#Headers],0))),
IF($D35="","",INDEX(T_SEGPA[],MATCH($D35,T_SEGPA[Secteur],0),MATCH(Graphiques!G$28,T_SEGPA[#Headers],0)))
)</f>
        <v>0.72216638749302065</v>
      </c>
      <c r="H35" s="115">
        <f>CHOOSE(Palier,
IF($D35="","",INDEX(T_2GT[],MATCH($D35,T_2GT[Secteur],0),MATCH(Graphiques!H$28,T_2GT[#Headers],0))),
IF($D35="","",INDEX(T_3G[],MATCH($D35,T_3G[Secteur],0),MATCH(Graphiques!H$28,T_3G[#Headers],0))),
IF($D35="","",INDEX(T_3GPM[],MATCH($D35,T_3GPM[Secteur],0),MATCH(Graphiques!H$28,T_3GPM[#Headers],0))),
IF($D35="","",INDEX(T_PM[],MATCH($D35,T_PM[Secteur],0),MATCH(Graphiques!H$28,T_PM[#Headers],0))),
IF($D35="","",INDEX(T_ULIS[],MATCH($D35,T_ULIS[Secteur],0),MATCH(Graphiques!H$28,T_ULIS[#Headers],0))),
IF($D35="","",INDEX(T_UPE2A[],MATCH($D35,T_UPE2A[Secteur],0),MATCH(Graphiques!H$28,T_UPE2A[#Headers],0))),
IF($D35="","",INDEX(T_SEGPA[],MATCH($D35,T_SEGPA[Secteur],0),MATCH(Graphiques!H$28,T_SEGPA[#Headers],0)))
)</f>
        <v>17701</v>
      </c>
      <c r="I35" s="115">
        <f>CHOOSE(Palier,
IF($D35="","",INDEX(T_2GT[],MATCH($D35,T_2GT[Secteur],0),MATCH(Graphiques!I$28,T_2GT[#Headers],0))),
IF($D35="","",INDEX(T_3G[],MATCH($D35,T_3G[Secteur],0),MATCH(Graphiques!I$28,T_3G[#Headers],0))),
IF($D35="","",INDEX(T_3GPM[],MATCH($D35,T_3GPM[Secteur],0),MATCH(Graphiques!I$28,T_3GPM[#Headers],0))),
IF($D35="","",INDEX(T_PM[],MATCH($D35,T_PM[Secteur],0),MATCH(Graphiques!I$28,T_PM[#Headers],0))),
IF($D35="","",INDEX(T_ULIS[],MATCH($D35,T_ULIS[Secteur],0),MATCH(Graphiques!I$28,T_ULIS[#Headers],0))),
IF($D35="","",INDEX(T_UPE2A[],MATCH($D35,T_UPE2A[Secteur],0),MATCH(Graphiques!I$28,T_UPE2A[#Headers],0))),
IF($D35="","",INDEX(T_SEGPA[],MATCH($D35,T_SEGPA[Secteur],0),MATCH(Graphiques!I$28,T_SEGPA[#Headers],0)))
)</f>
        <v>12107</v>
      </c>
      <c r="J35" s="259">
        <f>CHOOSE(Palier,
IF($D35="","",INDEX(T_2GT[],MATCH($D35,T_2GT[Secteur],0),MATCH(Graphiques!J$28,T_2GT[#Headers],0))),
IF($D35="","",INDEX(T_3G[],MATCH($D35,T_3G[Secteur],0),MATCH(Graphiques!J$28,T_3G[#Headers],0))),
IF($D35="","",INDEX(T_3GPM[],MATCH($D35,T_3GPM[Secteur],0),MATCH(Graphiques!J$28,T_3GPM[#Headers],0))),
IF($D35="","",INDEX(T_PM[],MATCH($D35,T_PM[Secteur],0),MATCH(Graphiques!J$28,T_PM[#Headers],0))),
IF($D35="","",INDEX(T_ULIS[],MATCH($D35,T_ULIS[Secteur],0),MATCH(Graphiques!J$28,T_ULIS[#Headers],0))),
IF($D35="","",INDEX(T_UPE2A[],MATCH($D35,T_UPE2A[Secteur],0),MATCH(Graphiques!J$28,T_UPE2A[#Headers],0))),
IF($D35="","",INDEX(T_SEGPA[],MATCH($D35,T_SEGPA[Secteur],0),MATCH(Graphiques!J$28,T_SEGPA[#Headers],0)))
)</f>
        <v>0.6839726569120389</v>
      </c>
      <c r="K35" s="264">
        <f t="shared" ref="K35:K47" si="1">IFERROR((ROUND(J35,3)-ROUND(G35,3))*100,"")</f>
        <v>-3.7999999999999923</v>
      </c>
      <c r="L35" s="262">
        <f>IF(D35="","",IF(MAX(G35,J35)=0,0,IF(MIN((G35,J35))/$L$30&gt;$L$32,0,$L$31)))</f>
        <v>0</v>
      </c>
    </row>
    <row r="36" spans="1:12">
      <c r="A36" s="273">
        <f t="shared" si="0"/>
        <v>-3.3000000000000029</v>
      </c>
      <c r="C36" s="26">
        <v>1</v>
      </c>
      <c r="D36" s="115" t="str">
        <f>IF($C36&gt;nbdis,"",Listes!G18)</f>
        <v>D01 - CHELLES</v>
      </c>
      <c r="E36" s="115">
        <f>CHOOSE(Palier,
IF($D36="","",INDEX(T_2GT[],MATCH("   "&amp;$D36,T_2GT[Secteur],0),MATCH(Graphiques!E$28,T_2GT[#Headers],0))),
IF($D36="","",INDEX(T_3G[],MATCH("   "&amp;$D36,T_3G[Secteur],0),MATCH(Graphiques!E$28,T_3G[#Headers],0))),
IF($D36="","",INDEX(T_3GPM[],MATCH("   "&amp;$D36,T_3GPM[Secteur],0),MATCH(Graphiques!E$28,T_3GPM[#Headers],0))),
IF($D36="","",INDEX(T_PM[],MATCH("   "&amp;$D36,T_PM[Secteur],0),MATCH(Graphiques!E$28,T_PM[#Headers],0))),
IF($D36="","",INDEX(T_ULIS[],MATCH("   "&amp;$D36,T_ULIS[Secteur],0),MATCH(Graphiques!E$28,T_ULIS[#Headers],0))),
IF($D36="","",INDEX(T_UPE2A[],MATCH("   "&amp;$D36,T_UPE2A[Secteur],0),MATCH(Graphiques!E$28,T_UPE2A[#Headers],0))),
IF($D36="","",INDEX(T_SEGPA[],MATCH("   "&amp;$D36,T_SEGPA[Secteur],0),MATCH(Graphiques!E$28,T_SEGPA[#Headers],0)))
)</f>
        <v>1178</v>
      </c>
      <c r="F36" s="115">
        <f>CHOOSE(Palier,
IF($D36="","",INDEX(T_2GT[],MATCH("   "&amp;$D36,T_2GT[Secteur],0),MATCH(Graphiques!F$28,T_2GT[#Headers],0))),
IF($D36="","",INDEX(T_3G[],MATCH("   "&amp;$D36,T_3G[Secteur],0),MATCH(Graphiques!F$28,T_3G[#Headers],0))),
IF($D36="","",INDEX(T_3GPM[],MATCH("   "&amp;$D36,T_3GPM[Secteur],0),MATCH(Graphiques!F$28,T_3GPM[#Headers],0))),
IF($D36="","",INDEX(T_PM[],MATCH("   "&amp;$D36,T_PM[Secteur],0),MATCH(Graphiques!F$28,T_PM[#Headers],0))),
IF($D36="","",INDEX(T_ULIS[],MATCH("   "&amp;$D36,T_ULIS[Secteur],0),MATCH(Graphiques!F$28,T_ULIS[#Headers],0))),
IF($D36="","",INDEX(T_UPE2A[],MATCH("   "&amp;$D36,T_UPE2A[Secteur],0),MATCH(Graphiques!F$28,T_UPE2A[#Headers],0))),
IF($D36="","",INDEX(T_SEGPA[],MATCH("   "&amp;$D36,T_SEGPA[Secteur],0),MATCH(Graphiques!F$28,T_SEGPA[#Headers],0)))
)</f>
        <v>891</v>
      </c>
      <c r="G36" s="116">
        <f>CHOOSE(Palier,
IF($D36="","",INDEX(T_2GT[],MATCH("   "&amp;$D36,T_2GT[Secteur],0),MATCH(Graphiques!G$28,T_2GT[#Headers],0))),
IF($D36="","",INDEX(T_3G[],MATCH("   "&amp;$D36,T_3G[Secteur],0),MATCH(Graphiques!G$28,T_3G[#Headers],0))),
IF($D36="","",INDEX(T_3GPM[],MATCH("   "&amp;$D36,T_3GPM[Secteur],0),MATCH(Graphiques!G$28,T_3GPM[#Headers],0))),
IF($D36="","",INDEX(T_PM[],MATCH("   "&amp;$D36,T_PM[Secteur],0),MATCH(Graphiques!G$28,T_PM[#Headers],0))),
IF($D36="","",INDEX(T_ULIS[],MATCH("   "&amp;$D36,T_ULIS[Secteur],0),MATCH(Graphiques!G$28,T_ULIS[#Headers],0))),
IF($D36="","",INDEX(T_UPE2A[],MATCH("   "&amp;$D36,T_UPE2A[Secteur],0),MATCH(Graphiques!G$28,T_UPE2A[#Headers],0))),
IF($D36="","",INDEX(T_SEGPA[],MATCH("   "&amp;$D36,T_SEGPA[Secteur],0),MATCH(Graphiques!G$28,T_SEGPA[#Headers],0)))
)</f>
        <v>0.75636672325976229</v>
      </c>
      <c r="H36" s="115">
        <f>CHOOSE(Palier,
IF($D36="","",INDEX(T_2GT[],MATCH("   "&amp;$D36,T_2GT[Secteur],0),MATCH(Graphiques!H$28,T_2GT[#Headers],0))),
IF($D36="","",INDEX(T_3G[],MATCH("   "&amp;$D36,T_3G[Secteur],0),MATCH(Graphiques!H$28,T_3G[#Headers],0))),
IF($D36="","",INDEX(T_3GPM[],MATCH("   "&amp;$D36,T_3GPM[Secteur],0),MATCH(Graphiques!H$28,T_3GPM[#Headers],0))),
IF($D36="","",INDEX(T_PM[],MATCH("   "&amp;$D36,T_PM[Secteur],0),MATCH(Graphiques!H$28,T_PM[#Headers],0))),
IF($D36="","",INDEX(T_ULIS[],MATCH("   "&amp;$D36,T_ULIS[Secteur],0),MATCH(Graphiques!H$28,T_ULIS[#Headers],0))),
IF($D36="","",INDEX(T_UPE2A[],MATCH("   "&amp;$D36,T_UPE2A[Secteur],0),MATCH(Graphiques!H$28,T_UPE2A[#Headers],0))),
IF($D36="","",INDEX(T_SEGPA[],MATCH("   "&amp;$D36,T_SEGPA[Secteur],0),MATCH(Graphiques!H$28,T_SEGPA[#Headers],0)))
)</f>
        <v>1147</v>
      </c>
      <c r="I36" s="115">
        <f>CHOOSE(Palier,
IF($D36="","",INDEX(T_2GT[],MATCH("   "&amp;$D36,T_2GT[Secteur],0),MATCH(Graphiques!I$28,T_2GT[#Headers],0))),
IF($D36="","",INDEX(T_3G[],MATCH("   "&amp;$D36,T_3G[Secteur],0),MATCH(Graphiques!I$28,T_3G[#Headers],0))),
IF($D36="","",INDEX(T_3GPM[],MATCH("   "&amp;$D36,T_3GPM[Secteur],0),MATCH(Graphiques!I$28,T_3GPM[#Headers],0))),
IF($D36="","",INDEX(T_PM[],MATCH("   "&amp;$D36,T_PM[Secteur],0),MATCH(Graphiques!I$28,T_PM[#Headers],0))),
IF($D36="","",INDEX(T_ULIS[],MATCH("   "&amp;$D36,T_ULIS[Secteur],0),MATCH(Graphiques!I$28,T_ULIS[#Headers],0))),
IF($D36="","",INDEX(T_UPE2A[],MATCH("   "&amp;$D36,T_UPE2A[Secteur],0),MATCH(Graphiques!I$28,T_UPE2A[#Headers],0))),
IF($D36="","",INDEX(T_SEGPA[],MATCH("   "&amp;$D36,T_SEGPA[Secteur],0),MATCH(Graphiques!I$28,T_SEGPA[#Headers],0)))
)</f>
        <v>829</v>
      </c>
      <c r="J36" s="259">
        <f>CHOOSE(Palier,
IF($D36="","",INDEX(T_2GT[],MATCH("   "&amp;$D36,T_2GT[Secteur],0),MATCH(Graphiques!J$28,T_2GT[#Headers],0))),
IF($D36="","",INDEX(T_3G[],MATCH("   "&amp;$D36,T_3G[Secteur],0),MATCH(Graphiques!J$28,T_3G[#Headers],0))),
IF($D36="","",INDEX(T_3GPM[],MATCH("   "&amp;$D36,T_3GPM[Secteur],0),MATCH(Graphiques!J$28,T_3GPM[#Headers],0))),
IF($D36="","",INDEX(T_PM[],MATCH("   "&amp;$D36,T_PM[Secteur],0),MATCH(Graphiques!J$28,T_PM[#Headers],0))),
IF($D36="","",INDEX(T_ULIS[],MATCH("   "&amp;$D36,T_ULIS[Secteur],0),MATCH(Graphiques!J$28,T_ULIS[#Headers],0))),
IF($D36="","",INDEX(T_UPE2A[],MATCH("   "&amp;$D36,T_UPE2A[Secteur],0),MATCH(Graphiques!J$28,T_UPE2A[#Headers],0))),
IF($D36="","",INDEX(T_SEGPA[],MATCH("   "&amp;$D36,T_SEGPA[Secteur],0),MATCH(Graphiques!J$28,T_SEGPA[#Headers],0)))
)</f>
        <v>0.72275501307759371</v>
      </c>
      <c r="K36" s="264">
        <f t="shared" si="1"/>
        <v>-3.3000000000000029</v>
      </c>
      <c r="L36" s="262">
        <f>IF(D36="","",IF(MAX(G36,J36)=0,0,IF(MIN((G36,J36))/$L$30&gt;$L$32,0,$L$31)))</f>
        <v>0</v>
      </c>
    </row>
    <row r="37" spans="1:12">
      <c r="A37" s="273">
        <f t="shared" si="0"/>
        <v>-4.0000000000000036</v>
      </c>
      <c r="C37" s="26">
        <v>2</v>
      </c>
      <c r="D37" s="115" t="str">
        <f>IF($C37&gt;nbdis,"",Listes!G19)</f>
        <v>D02 - MITRY-MORY</v>
      </c>
      <c r="E37" s="115">
        <f>CHOOSE(Palier,
IF($D37="","",INDEX(T_2GT[],MATCH("   "&amp;$D37,T_2GT[Secteur],0),MATCH(Graphiques!E$28,T_2GT[#Headers],0))),
IF($D37="","",INDEX(T_3G[],MATCH("   "&amp;$D37,T_3G[Secteur],0),MATCH(Graphiques!E$28,T_3G[#Headers],0))),
IF($D37="","",INDEX(T_3GPM[],MATCH("   "&amp;$D37,T_3GPM[Secteur],0),MATCH(Graphiques!E$28,T_3GPM[#Headers],0))),
IF($D37="","",INDEX(T_PM[],MATCH("   "&amp;$D37,T_PM[Secteur],0),MATCH(Graphiques!E$28,T_PM[#Headers],0))),
IF($D37="","",INDEX(T_ULIS[],MATCH("   "&amp;$D37,T_ULIS[Secteur],0),MATCH(Graphiques!E$28,T_ULIS[#Headers],0))),
IF($D37="","",INDEX(T_UPE2A[],MATCH("   "&amp;$D37,T_UPE2A[Secteur],0),MATCH(Graphiques!E$28,T_UPE2A[#Headers],0))),
IF($D37="","",INDEX(T_SEGPA[],MATCH("   "&amp;$D37,T_SEGPA[Secteur],0),MATCH(Graphiques!E$28,T_SEGPA[#Headers],0)))
)</f>
        <v>1475</v>
      </c>
      <c r="F37" s="115">
        <f>CHOOSE(Palier,
IF($D37="","",INDEX(T_2GT[],MATCH("   "&amp;$D37,T_2GT[Secteur],0),MATCH(Graphiques!F$28,T_2GT[#Headers],0))),
IF($D37="","",INDEX(T_3G[],MATCH("   "&amp;$D37,T_3G[Secteur],0),MATCH(Graphiques!F$28,T_3G[#Headers],0))),
IF($D37="","",INDEX(T_3GPM[],MATCH("   "&amp;$D37,T_3GPM[Secteur],0),MATCH(Graphiques!F$28,T_3GPM[#Headers],0))),
IF($D37="","",INDEX(T_PM[],MATCH("   "&amp;$D37,T_PM[Secteur],0),MATCH(Graphiques!F$28,T_PM[#Headers],0))),
IF($D37="","",INDEX(T_ULIS[],MATCH("   "&amp;$D37,T_ULIS[Secteur],0),MATCH(Graphiques!F$28,T_ULIS[#Headers],0))),
IF($D37="","",INDEX(T_UPE2A[],MATCH("   "&amp;$D37,T_UPE2A[Secteur],0),MATCH(Graphiques!F$28,T_UPE2A[#Headers],0))),
IF($D37="","",INDEX(T_SEGPA[],MATCH("   "&amp;$D37,T_SEGPA[Secteur],0),MATCH(Graphiques!F$28,T_SEGPA[#Headers],0)))
)</f>
        <v>1101</v>
      </c>
      <c r="G37" s="116">
        <f>CHOOSE(Palier,
IF($D37="","",INDEX(T_2GT[],MATCH("   "&amp;$D37,T_2GT[Secteur],0),MATCH(Graphiques!G$28,T_2GT[#Headers],0))),
IF($D37="","",INDEX(T_3G[],MATCH("   "&amp;$D37,T_3G[Secteur],0),MATCH(Graphiques!G$28,T_3G[#Headers],0))),
IF($D37="","",INDEX(T_3GPM[],MATCH("   "&amp;$D37,T_3GPM[Secteur],0),MATCH(Graphiques!G$28,T_3GPM[#Headers],0))),
IF($D37="","",INDEX(T_PM[],MATCH("   "&amp;$D37,T_PM[Secteur],0),MATCH(Graphiques!G$28,T_PM[#Headers],0))),
IF($D37="","",INDEX(T_ULIS[],MATCH("   "&amp;$D37,T_ULIS[Secteur],0),MATCH(Graphiques!G$28,T_ULIS[#Headers],0))),
IF($D37="","",INDEX(T_UPE2A[],MATCH("   "&amp;$D37,T_UPE2A[Secteur],0),MATCH(Graphiques!G$28,T_UPE2A[#Headers],0))),
IF($D37="","",INDEX(T_SEGPA[],MATCH("   "&amp;$D37,T_SEGPA[Secteur],0),MATCH(Graphiques!G$28,T_SEGPA[#Headers],0)))
)</f>
        <v>0.7464406779661017</v>
      </c>
      <c r="H37" s="115">
        <f>CHOOSE(Palier,
IF($D37="","",INDEX(T_2GT[],MATCH("   "&amp;$D37,T_2GT[Secteur],0),MATCH(Graphiques!H$28,T_2GT[#Headers],0))),
IF($D37="","",INDEX(T_3G[],MATCH("   "&amp;$D37,T_3G[Secteur],0),MATCH(Graphiques!H$28,T_3G[#Headers],0))),
IF($D37="","",INDEX(T_3GPM[],MATCH("   "&amp;$D37,T_3GPM[Secteur],0),MATCH(Graphiques!H$28,T_3GPM[#Headers],0))),
IF($D37="","",INDEX(T_PM[],MATCH("   "&amp;$D37,T_PM[Secteur],0),MATCH(Graphiques!H$28,T_PM[#Headers],0))),
IF($D37="","",INDEX(T_ULIS[],MATCH("   "&amp;$D37,T_ULIS[Secteur],0),MATCH(Graphiques!H$28,T_ULIS[#Headers],0))),
IF($D37="","",INDEX(T_UPE2A[],MATCH("   "&amp;$D37,T_UPE2A[Secteur],0),MATCH(Graphiques!H$28,T_UPE2A[#Headers],0))),
IF($D37="","",INDEX(T_SEGPA[],MATCH("   "&amp;$D37,T_SEGPA[Secteur],0),MATCH(Graphiques!H$28,T_SEGPA[#Headers],0)))
)</f>
        <v>1468</v>
      </c>
      <c r="I37" s="115">
        <f>CHOOSE(Palier,
IF($D37="","",INDEX(T_2GT[],MATCH("   "&amp;$D37,T_2GT[Secteur],0),MATCH(Graphiques!I$28,T_2GT[#Headers],0))),
IF($D37="","",INDEX(T_3G[],MATCH("   "&amp;$D37,T_3G[Secteur],0),MATCH(Graphiques!I$28,T_3G[#Headers],0))),
IF($D37="","",INDEX(T_3GPM[],MATCH("   "&amp;$D37,T_3GPM[Secteur],0),MATCH(Graphiques!I$28,T_3GPM[#Headers],0))),
IF($D37="","",INDEX(T_PM[],MATCH("   "&amp;$D37,T_PM[Secteur],0),MATCH(Graphiques!I$28,T_PM[#Headers],0))),
IF($D37="","",INDEX(T_ULIS[],MATCH("   "&amp;$D37,T_ULIS[Secteur],0),MATCH(Graphiques!I$28,T_ULIS[#Headers],0))),
IF($D37="","",INDEX(T_UPE2A[],MATCH("   "&amp;$D37,T_UPE2A[Secteur],0),MATCH(Graphiques!I$28,T_UPE2A[#Headers],0))),
IF($D37="","",INDEX(T_SEGPA[],MATCH("   "&amp;$D37,T_SEGPA[Secteur],0),MATCH(Graphiques!I$28,T_SEGPA[#Headers],0)))
)</f>
        <v>1037</v>
      </c>
      <c r="J37" s="259">
        <f>CHOOSE(Palier,
IF($D37="","",INDEX(T_2GT[],MATCH("   "&amp;$D37,T_2GT[Secteur],0),MATCH(Graphiques!J$28,T_2GT[#Headers],0))),
IF($D37="","",INDEX(T_3G[],MATCH("   "&amp;$D37,T_3G[Secteur],0),MATCH(Graphiques!J$28,T_3G[#Headers],0))),
IF($D37="","",INDEX(T_3GPM[],MATCH("   "&amp;$D37,T_3GPM[Secteur],0),MATCH(Graphiques!J$28,T_3GPM[#Headers],0))),
IF($D37="","",INDEX(T_PM[],MATCH("   "&amp;$D37,T_PM[Secteur],0),MATCH(Graphiques!J$28,T_PM[#Headers],0))),
IF($D37="","",INDEX(T_ULIS[],MATCH("   "&amp;$D37,T_ULIS[Secteur],0),MATCH(Graphiques!J$28,T_ULIS[#Headers],0))),
IF($D37="","",INDEX(T_UPE2A[],MATCH("   "&amp;$D37,T_UPE2A[Secteur],0),MATCH(Graphiques!J$28,T_UPE2A[#Headers],0))),
IF($D37="","",INDEX(T_SEGPA[],MATCH("   "&amp;$D37,T_SEGPA[Secteur],0),MATCH(Graphiques!J$28,T_SEGPA[#Headers],0)))
)</f>
        <v>0.70640326975476841</v>
      </c>
      <c r="K37" s="264">
        <f t="shared" si="1"/>
        <v>-4.0000000000000036</v>
      </c>
      <c r="L37" s="262">
        <f>IF(D37="","",IF(MAX(G37,J37)=0,0,IF(MIN((G37,J37))/$L$30&gt;$L$32,0,$L$31)))</f>
        <v>0</v>
      </c>
    </row>
    <row r="38" spans="1:12">
      <c r="A38" s="273">
        <f t="shared" si="0"/>
        <v>-3.1999999999999917</v>
      </c>
      <c r="C38" s="26">
        <v>3</v>
      </c>
      <c r="D38" s="115" t="str">
        <f>IF($C38&gt;nbdis,"",Listes!G20)</f>
        <v>D03 - MEAUX</v>
      </c>
      <c r="E38" s="115">
        <f>CHOOSE(Palier,
IF($D38="","",INDEX(T_2GT[],MATCH("   "&amp;$D38,T_2GT[Secteur],0),MATCH(Graphiques!E$28,T_2GT[#Headers],0))),
IF($D38="","",INDEX(T_3G[],MATCH("   "&amp;$D38,T_3G[Secteur],0),MATCH(Graphiques!E$28,T_3G[#Headers],0))),
IF($D38="","",INDEX(T_3GPM[],MATCH("   "&amp;$D38,T_3GPM[Secteur],0),MATCH(Graphiques!E$28,T_3GPM[#Headers],0))),
IF($D38="","",INDEX(T_PM[],MATCH("   "&amp;$D38,T_PM[Secteur],0),MATCH(Graphiques!E$28,T_PM[#Headers],0))),
IF($D38="","",INDEX(T_ULIS[],MATCH("   "&amp;$D38,T_ULIS[Secteur],0),MATCH(Graphiques!E$28,T_ULIS[#Headers],0))),
IF($D38="","",INDEX(T_UPE2A[],MATCH("   "&amp;$D38,T_UPE2A[Secteur],0),MATCH(Graphiques!E$28,T_UPE2A[#Headers],0))),
IF($D38="","",INDEX(T_SEGPA[],MATCH("   "&amp;$D38,T_SEGPA[Secteur],0),MATCH(Graphiques!E$28,T_SEGPA[#Headers],0)))
)</f>
        <v>2491</v>
      </c>
      <c r="F38" s="115">
        <f>CHOOSE(Palier,
IF($D38="","",INDEX(T_2GT[],MATCH("   "&amp;$D38,T_2GT[Secteur],0),MATCH(Graphiques!F$28,T_2GT[#Headers],0))),
IF($D38="","",INDEX(T_3G[],MATCH("   "&amp;$D38,T_3G[Secteur],0),MATCH(Graphiques!F$28,T_3G[#Headers],0))),
IF($D38="","",INDEX(T_3GPM[],MATCH("   "&amp;$D38,T_3GPM[Secteur],0),MATCH(Graphiques!F$28,T_3GPM[#Headers],0))),
IF($D38="","",INDEX(T_PM[],MATCH("   "&amp;$D38,T_PM[Secteur],0),MATCH(Graphiques!F$28,T_PM[#Headers],0))),
IF($D38="","",INDEX(T_ULIS[],MATCH("   "&amp;$D38,T_ULIS[Secteur],0),MATCH(Graphiques!F$28,T_ULIS[#Headers],0))),
IF($D38="","",INDEX(T_UPE2A[],MATCH("   "&amp;$D38,T_UPE2A[Secteur],0),MATCH(Graphiques!F$28,T_UPE2A[#Headers],0))),
IF($D38="","",INDEX(T_SEGPA[],MATCH("   "&amp;$D38,T_SEGPA[Secteur],0),MATCH(Graphiques!F$28,T_SEGPA[#Headers],0)))
)</f>
        <v>1725</v>
      </c>
      <c r="G38" s="116">
        <f>CHOOSE(Palier,
IF($D38="","",INDEX(T_2GT[],MATCH("   "&amp;$D38,T_2GT[Secteur],0),MATCH(Graphiques!G$28,T_2GT[#Headers],0))),
IF($D38="","",INDEX(T_3G[],MATCH("   "&amp;$D38,T_3G[Secteur],0),MATCH(Graphiques!G$28,T_3G[#Headers],0))),
IF($D38="","",INDEX(T_3GPM[],MATCH("   "&amp;$D38,T_3GPM[Secteur],0),MATCH(Graphiques!G$28,T_3GPM[#Headers],0))),
IF($D38="","",INDEX(T_PM[],MATCH("   "&amp;$D38,T_PM[Secteur],0),MATCH(Graphiques!G$28,T_PM[#Headers],0))),
IF($D38="","",INDEX(T_ULIS[],MATCH("   "&amp;$D38,T_ULIS[Secteur],0),MATCH(Graphiques!G$28,T_ULIS[#Headers],0))),
IF($D38="","",INDEX(T_UPE2A[],MATCH("   "&amp;$D38,T_UPE2A[Secteur],0),MATCH(Graphiques!G$28,T_UPE2A[#Headers],0))),
IF($D38="","",INDEX(T_SEGPA[],MATCH("   "&amp;$D38,T_SEGPA[Secteur],0),MATCH(Graphiques!G$28,T_SEGPA[#Headers],0)))
)</f>
        <v>0.69249297470895221</v>
      </c>
      <c r="H38" s="115">
        <f>CHOOSE(Palier,
IF($D38="","",INDEX(T_2GT[],MATCH("   "&amp;$D38,T_2GT[Secteur],0),MATCH(Graphiques!H$28,T_2GT[#Headers],0))),
IF($D38="","",INDEX(T_3G[],MATCH("   "&amp;$D38,T_3G[Secteur],0),MATCH(Graphiques!H$28,T_3G[#Headers],0))),
IF($D38="","",INDEX(T_3GPM[],MATCH("   "&amp;$D38,T_3GPM[Secteur],0),MATCH(Graphiques!H$28,T_3GPM[#Headers],0))),
IF($D38="","",INDEX(T_PM[],MATCH("   "&amp;$D38,T_PM[Secteur],0),MATCH(Graphiques!H$28,T_PM[#Headers],0))),
IF($D38="","",INDEX(T_ULIS[],MATCH("   "&amp;$D38,T_ULIS[Secteur],0),MATCH(Graphiques!H$28,T_ULIS[#Headers],0))),
IF($D38="","",INDEX(T_UPE2A[],MATCH("   "&amp;$D38,T_UPE2A[Secteur],0),MATCH(Graphiques!H$28,T_UPE2A[#Headers],0))),
IF($D38="","",INDEX(T_SEGPA[],MATCH("   "&amp;$D38,T_SEGPA[Secteur],0),MATCH(Graphiques!H$28,T_SEGPA[#Headers],0)))
)</f>
        <v>2357</v>
      </c>
      <c r="I38" s="115">
        <f>CHOOSE(Palier,
IF($D38="","",INDEX(T_2GT[],MATCH("   "&amp;$D38,T_2GT[Secteur],0),MATCH(Graphiques!I$28,T_2GT[#Headers],0))),
IF($D38="","",INDEX(T_3G[],MATCH("   "&amp;$D38,T_3G[Secteur],0),MATCH(Graphiques!I$28,T_3G[#Headers],0))),
IF($D38="","",INDEX(T_3GPM[],MATCH("   "&amp;$D38,T_3GPM[Secteur],0),MATCH(Graphiques!I$28,T_3GPM[#Headers],0))),
IF($D38="","",INDEX(T_PM[],MATCH("   "&amp;$D38,T_PM[Secteur],0),MATCH(Graphiques!I$28,T_PM[#Headers],0))),
IF($D38="","",INDEX(T_ULIS[],MATCH("   "&amp;$D38,T_ULIS[Secteur],0),MATCH(Graphiques!I$28,T_ULIS[#Headers],0))),
IF($D38="","",INDEX(T_UPE2A[],MATCH("   "&amp;$D38,T_UPE2A[Secteur],0),MATCH(Graphiques!I$28,T_UPE2A[#Headers],0))),
IF($D38="","",INDEX(T_SEGPA[],MATCH("   "&amp;$D38,T_SEGPA[Secteur],0),MATCH(Graphiques!I$28,T_SEGPA[#Headers],0)))
)</f>
        <v>1556</v>
      </c>
      <c r="J38" s="259">
        <f>CHOOSE(Palier,
IF($D38="","",INDEX(T_2GT[],MATCH("   "&amp;$D38,T_2GT[Secteur],0),MATCH(Graphiques!J$28,T_2GT[#Headers],0))),
IF($D38="","",INDEX(T_3G[],MATCH("   "&amp;$D38,T_3G[Secteur],0),MATCH(Graphiques!J$28,T_3G[#Headers],0))),
IF($D38="","",INDEX(T_3GPM[],MATCH("   "&amp;$D38,T_3GPM[Secteur],0),MATCH(Graphiques!J$28,T_3GPM[#Headers],0))),
IF($D38="","",INDEX(T_PM[],MATCH("   "&amp;$D38,T_PM[Secteur],0),MATCH(Graphiques!J$28,T_PM[#Headers],0))),
IF($D38="","",INDEX(T_ULIS[],MATCH("   "&amp;$D38,T_ULIS[Secteur],0),MATCH(Graphiques!J$28,T_ULIS[#Headers],0))),
IF($D38="","",INDEX(T_UPE2A[],MATCH("   "&amp;$D38,T_UPE2A[Secteur],0),MATCH(Graphiques!J$28,T_UPE2A[#Headers],0))),
IF($D38="","",INDEX(T_SEGPA[],MATCH("   "&amp;$D38,T_SEGPA[Secteur],0),MATCH(Graphiques!J$28,T_SEGPA[#Headers],0)))
)</f>
        <v>0.66016122189223592</v>
      </c>
      <c r="K38" s="264">
        <f t="shared" si="1"/>
        <v>-3.1999999999999917</v>
      </c>
      <c r="L38" s="262">
        <f>IF(D38="","",IF(MAX(G38,J38)=0,0,IF(MIN((G38,J38))/$L$30&gt;$L$32,0,$L$31)))</f>
        <v>0</v>
      </c>
    </row>
    <row r="39" spans="1:12">
      <c r="A39" s="273">
        <f t="shared" si="0"/>
        <v>-3.8000000000000034</v>
      </c>
      <c r="C39" s="26">
        <v>4</v>
      </c>
      <c r="D39" s="115" t="str">
        <f>IF($C39&gt;nbdis,"",Listes!G21)</f>
        <v>D04 - ROISSY-EN-BRIE</v>
      </c>
      <c r="E39" s="115">
        <f>CHOOSE(Palier,
IF($D39="","",INDEX(T_2GT[],MATCH("   "&amp;$D39,T_2GT[Secteur],0),MATCH(Graphiques!E$28,T_2GT[#Headers],0))),
IF($D39="","",INDEX(T_3G[],MATCH("   "&amp;$D39,T_3G[Secteur],0),MATCH(Graphiques!E$28,T_3G[#Headers],0))),
IF($D39="","",INDEX(T_3GPM[],MATCH("   "&amp;$D39,T_3GPM[Secteur],0),MATCH(Graphiques!E$28,T_3GPM[#Headers],0))),
IF($D39="","",INDEX(T_PM[],MATCH("   "&amp;$D39,T_PM[Secteur],0),MATCH(Graphiques!E$28,T_PM[#Headers],0))),
IF($D39="","",INDEX(T_ULIS[],MATCH("   "&amp;$D39,T_ULIS[Secteur],0),MATCH(Graphiques!E$28,T_ULIS[#Headers],0))),
IF($D39="","",INDEX(T_UPE2A[],MATCH("   "&amp;$D39,T_UPE2A[Secteur],0),MATCH(Graphiques!E$28,T_UPE2A[#Headers],0))),
IF($D39="","",INDEX(T_SEGPA[],MATCH("   "&amp;$D39,T_SEGPA[Secteur],0),MATCH(Graphiques!E$28,T_SEGPA[#Headers],0)))
)</f>
        <v>1465</v>
      </c>
      <c r="F39" s="115">
        <f>CHOOSE(Palier,
IF($D39="","",INDEX(T_2GT[],MATCH("   "&amp;$D39,T_2GT[Secteur],0),MATCH(Graphiques!F$28,T_2GT[#Headers],0))),
IF($D39="","",INDEX(T_3G[],MATCH("   "&amp;$D39,T_3G[Secteur],0),MATCH(Graphiques!F$28,T_3G[#Headers],0))),
IF($D39="","",INDEX(T_3GPM[],MATCH("   "&amp;$D39,T_3GPM[Secteur],0),MATCH(Graphiques!F$28,T_3GPM[#Headers],0))),
IF($D39="","",INDEX(T_PM[],MATCH("   "&amp;$D39,T_PM[Secteur],0),MATCH(Graphiques!F$28,T_PM[#Headers],0))),
IF($D39="","",INDEX(T_ULIS[],MATCH("   "&amp;$D39,T_ULIS[Secteur],0),MATCH(Graphiques!F$28,T_ULIS[#Headers],0))),
IF($D39="","",INDEX(T_UPE2A[],MATCH("   "&amp;$D39,T_UPE2A[Secteur],0),MATCH(Graphiques!F$28,T_UPE2A[#Headers],0))),
IF($D39="","",INDEX(T_SEGPA[],MATCH("   "&amp;$D39,T_SEGPA[Secteur],0),MATCH(Graphiques!F$28,T_SEGPA[#Headers],0)))
)</f>
        <v>1084</v>
      </c>
      <c r="G39" s="116">
        <f>CHOOSE(Palier,
IF($D39="","",INDEX(T_2GT[],MATCH("   "&amp;$D39,T_2GT[Secteur],0),MATCH(Graphiques!G$28,T_2GT[#Headers],0))),
IF($D39="","",INDEX(T_3G[],MATCH("   "&amp;$D39,T_3G[Secteur],0),MATCH(Graphiques!G$28,T_3G[#Headers],0))),
IF($D39="","",INDEX(T_3GPM[],MATCH("   "&amp;$D39,T_3GPM[Secteur],0),MATCH(Graphiques!G$28,T_3GPM[#Headers],0))),
IF($D39="","",INDEX(T_PM[],MATCH("   "&amp;$D39,T_PM[Secteur],0),MATCH(Graphiques!G$28,T_PM[#Headers],0))),
IF($D39="","",INDEX(T_ULIS[],MATCH("   "&amp;$D39,T_ULIS[Secteur],0),MATCH(Graphiques!G$28,T_ULIS[#Headers],0))),
IF($D39="","",INDEX(T_UPE2A[],MATCH("   "&amp;$D39,T_UPE2A[Secteur],0),MATCH(Graphiques!G$28,T_UPE2A[#Headers],0))),
IF($D39="","",INDEX(T_SEGPA[],MATCH("   "&amp;$D39,T_SEGPA[Secteur],0),MATCH(Graphiques!G$28,T_SEGPA[#Headers],0)))
)</f>
        <v>0.73993174061433442</v>
      </c>
      <c r="H39" s="115">
        <f>CHOOSE(Palier,
IF($D39="","",INDEX(T_2GT[],MATCH("   "&amp;$D39,T_2GT[Secteur],0),MATCH(Graphiques!H$28,T_2GT[#Headers],0))),
IF($D39="","",INDEX(T_3G[],MATCH("   "&amp;$D39,T_3G[Secteur],0),MATCH(Graphiques!H$28,T_3G[#Headers],0))),
IF($D39="","",INDEX(T_3GPM[],MATCH("   "&amp;$D39,T_3GPM[Secteur],0),MATCH(Graphiques!H$28,T_3GPM[#Headers],0))),
IF($D39="","",INDEX(T_PM[],MATCH("   "&amp;$D39,T_PM[Secteur],0),MATCH(Graphiques!H$28,T_PM[#Headers],0))),
IF($D39="","",INDEX(T_ULIS[],MATCH("   "&amp;$D39,T_ULIS[Secteur],0),MATCH(Graphiques!H$28,T_ULIS[#Headers],0))),
IF($D39="","",INDEX(T_UPE2A[],MATCH("   "&amp;$D39,T_UPE2A[Secteur],0),MATCH(Graphiques!H$28,T_UPE2A[#Headers],0))),
IF($D39="","",INDEX(T_SEGPA[],MATCH("   "&amp;$D39,T_SEGPA[Secteur],0),MATCH(Graphiques!H$28,T_SEGPA[#Headers],0)))
)</f>
        <v>1458</v>
      </c>
      <c r="I39" s="115">
        <f>CHOOSE(Palier,
IF($D39="","",INDEX(T_2GT[],MATCH("   "&amp;$D39,T_2GT[Secteur],0),MATCH(Graphiques!I$28,T_2GT[#Headers],0))),
IF($D39="","",INDEX(T_3G[],MATCH("   "&amp;$D39,T_3G[Secteur],0),MATCH(Graphiques!I$28,T_3G[#Headers],0))),
IF($D39="","",INDEX(T_3GPM[],MATCH("   "&amp;$D39,T_3GPM[Secteur],0),MATCH(Graphiques!I$28,T_3GPM[#Headers],0))),
IF($D39="","",INDEX(T_PM[],MATCH("   "&amp;$D39,T_PM[Secteur],0),MATCH(Graphiques!I$28,T_PM[#Headers],0))),
IF($D39="","",INDEX(T_ULIS[],MATCH("   "&amp;$D39,T_ULIS[Secteur],0),MATCH(Graphiques!I$28,T_ULIS[#Headers],0))),
IF($D39="","",INDEX(T_UPE2A[],MATCH("   "&amp;$D39,T_UPE2A[Secteur],0),MATCH(Graphiques!I$28,T_UPE2A[#Headers],0))),
IF($D39="","",INDEX(T_SEGPA[],MATCH("   "&amp;$D39,T_SEGPA[Secteur],0),MATCH(Graphiques!I$28,T_SEGPA[#Headers],0)))
)</f>
        <v>1024</v>
      </c>
      <c r="J39" s="259">
        <f>CHOOSE(Palier,
IF($D39="","",INDEX(T_2GT[],MATCH("   "&amp;$D39,T_2GT[Secteur],0),MATCH(Graphiques!J$28,T_2GT[#Headers],0))),
IF($D39="","",INDEX(T_3G[],MATCH("   "&amp;$D39,T_3G[Secteur],0),MATCH(Graphiques!J$28,T_3G[#Headers],0))),
IF($D39="","",INDEX(T_3GPM[],MATCH("   "&amp;$D39,T_3GPM[Secteur],0),MATCH(Graphiques!J$28,T_3GPM[#Headers],0))),
IF($D39="","",INDEX(T_PM[],MATCH("   "&amp;$D39,T_PM[Secteur],0),MATCH(Graphiques!J$28,T_PM[#Headers],0))),
IF($D39="","",INDEX(T_ULIS[],MATCH("   "&amp;$D39,T_ULIS[Secteur],0),MATCH(Graphiques!J$28,T_ULIS[#Headers],0))),
IF($D39="","",INDEX(T_UPE2A[],MATCH("   "&amp;$D39,T_UPE2A[Secteur],0),MATCH(Graphiques!J$28,T_UPE2A[#Headers],0))),
IF($D39="","",INDEX(T_SEGPA[],MATCH("   "&amp;$D39,T_SEGPA[Secteur],0),MATCH(Graphiques!J$28,T_SEGPA[#Headers],0)))
)</f>
        <v>0.7023319615912208</v>
      </c>
      <c r="K39" s="264">
        <f t="shared" si="1"/>
        <v>-3.8000000000000034</v>
      </c>
      <c r="L39" s="262">
        <f>IF(D39="","",IF(MAX(G39,J39)=0,0,IF(MIN((G39,J39))/$L$30&gt;$L$32,0,$L$31)))</f>
        <v>0</v>
      </c>
    </row>
    <row r="40" spans="1:12">
      <c r="A40" s="273">
        <f t="shared" si="0"/>
        <v>-4.2000000000000037</v>
      </c>
      <c r="C40" s="26">
        <v>5</v>
      </c>
      <c r="D40" s="115" t="str">
        <f>IF($C40&gt;nbdis,"",Listes!G22)</f>
        <v>D05 - LAGNY-SUR-MARNE</v>
      </c>
      <c r="E40" s="115">
        <f>CHOOSE(Palier,
IF($D40="","",INDEX(T_2GT[],MATCH("   "&amp;$D40,T_2GT[Secteur],0),MATCH(Graphiques!E$28,T_2GT[#Headers],0))),
IF($D40="","",INDEX(T_3G[],MATCH("   "&amp;$D40,T_3G[Secteur],0),MATCH(Graphiques!E$28,T_3G[#Headers],0))),
IF($D40="","",INDEX(T_3GPM[],MATCH("   "&amp;$D40,T_3GPM[Secteur],0),MATCH(Graphiques!E$28,T_3GPM[#Headers],0))),
IF($D40="","",INDEX(T_PM[],MATCH("   "&amp;$D40,T_PM[Secteur],0),MATCH(Graphiques!E$28,T_PM[#Headers],0))),
IF($D40="","",INDEX(T_ULIS[],MATCH("   "&amp;$D40,T_ULIS[Secteur],0),MATCH(Graphiques!E$28,T_ULIS[#Headers],0))),
IF($D40="","",INDEX(T_UPE2A[],MATCH("   "&amp;$D40,T_UPE2A[Secteur],0),MATCH(Graphiques!E$28,T_UPE2A[#Headers],0))),
IF($D40="","",INDEX(T_SEGPA[],MATCH("   "&amp;$D40,T_SEGPA[Secteur],0),MATCH(Graphiques!E$28,T_SEGPA[#Headers],0)))
)</f>
        <v>1690</v>
      </c>
      <c r="F40" s="115">
        <f>CHOOSE(Palier,
IF($D40="","",INDEX(T_2GT[],MATCH("   "&amp;$D40,T_2GT[Secteur],0),MATCH(Graphiques!F$28,T_2GT[#Headers],0))),
IF($D40="","",INDEX(T_3G[],MATCH("   "&amp;$D40,T_3G[Secteur],0),MATCH(Graphiques!F$28,T_3G[#Headers],0))),
IF($D40="","",INDEX(T_3GPM[],MATCH("   "&amp;$D40,T_3GPM[Secteur],0),MATCH(Graphiques!F$28,T_3GPM[#Headers],0))),
IF($D40="","",INDEX(T_PM[],MATCH("   "&amp;$D40,T_PM[Secteur],0),MATCH(Graphiques!F$28,T_PM[#Headers],0))),
IF($D40="","",INDEX(T_ULIS[],MATCH("   "&amp;$D40,T_ULIS[Secteur],0),MATCH(Graphiques!F$28,T_ULIS[#Headers],0))),
IF($D40="","",INDEX(T_UPE2A[],MATCH("   "&amp;$D40,T_UPE2A[Secteur],0),MATCH(Graphiques!F$28,T_UPE2A[#Headers],0))),
IF($D40="","",INDEX(T_SEGPA[],MATCH("   "&amp;$D40,T_SEGPA[Secteur],0),MATCH(Graphiques!F$28,T_SEGPA[#Headers],0)))
)</f>
        <v>1343</v>
      </c>
      <c r="G40" s="116">
        <f>CHOOSE(Palier,
IF($D40="","",INDEX(T_2GT[],MATCH("   "&amp;$D40,T_2GT[Secteur],0),MATCH(Graphiques!G$28,T_2GT[#Headers],0))),
IF($D40="","",INDEX(T_3G[],MATCH("   "&amp;$D40,T_3G[Secteur],0),MATCH(Graphiques!G$28,T_3G[#Headers],0))),
IF($D40="","",INDEX(T_3GPM[],MATCH("   "&amp;$D40,T_3GPM[Secteur],0),MATCH(Graphiques!G$28,T_3GPM[#Headers],0))),
IF($D40="","",INDEX(T_PM[],MATCH("   "&amp;$D40,T_PM[Secteur],0),MATCH(Graphiques!G$28,T_PM[#Headers],0))),
IF($D40="","",INDEX(T_ULIS[],MATCH("   "&amp;$D40,T_ULIS[Secteur],0),MATCH(Graphiques!G$28,T_ULIS[#Headers],0))),
IF($D40="","",INDEX(T_UPE2A[],MATCH("   "&amp;$D40,T_UPE2A[Secteur],0),MATCH(Graphiques!G$28,T_UPE2A[#Headers],0))),
IF($D40="","",INDEX(T_SEGPA[],MATCH("   "&amp;$D40,T_SEGPA[Secteur],0),MATCH(Graphiques!G$28,T_SEGPA[#Headers],0)))
)</f>
        <v>0.79467455621301775</v>
      </c>
      <c r="H40" s="115">
        <f>CHOOSE(Palier,
IF($D40="","",INDEX(T_2GT[],MATCH("   "&amp;$D40,T_2GT[Secteur],0),MATCH(Graphiques!H$28,T_2GT[#Headers],0))),
IF($D40="","",INDEX(T_3G[],MATCH("   "&amp;$D40,T_3G[Secteur],0),MATCH(Graphiques!H$28,T_3G[#Headers],0))),
IF($D40="","",INDEX(T_3GPM[],MATCH("   "&amp;$D40,T_3GPM[Secteur],0),MATCH(Graphiques!H$28,T_3GPM[#Headers],0))),
IF($D40="","",INDEX(T_PM[],MATCH("   "&amp;$D40,T_PM[Secteur],0),MATCH(Graphiques!H$28,T_PM[#Headers],0))),
IF($D40="","",INDEX(T_ULIS[],MATCH("   "&amp;$D40,T_ULIS[Secteur],0),MATCH(Graphiques!H$28,T_ULIS[#Headers],0))),
IF($D40="","",INDEX(T_UPE2A[],MATCH("   "&amp;$D40,T_UPE2A[Secteur],0),MATCH(Graphiques!H$28,T_UPE2A[#Headers],0))),
IF($D40="","",INDEX(T_SEGPA[],MATCH("   "&amp;$D40,T_SEGPA[Secteur],0),MATCH(Graphiques!H$28,T_SEGPA[#Headers],0)))
)</f>
        <v>1686</v>
      </c>
      <c r="I40" s="115">
        <f>CHOOSE(Palier,
IF($D40="","",INDEX(T_2GT[],MATCH("   "&amp;$D40,T_2GT[Secteur],0),MATCH(Graphiques!I$28,T_2GT[#Headers],0))),
IF($D40="","",INDEX(T_3G[],MATCH("   "&amp;$D40,T_3G[Secteur],0),MATCH(Graphiques!I$28,T_3G[#Headers],0))),
IF($D40="","",INDEX(T_3GPM[],MATCH("   "&amp;$D40,T_3GPM[Secteur],0),MATCH(Graphiques!I$28,T_3GPM[#Headers],0))),
IF($D40="","",INDEX(T_PM[],MATCH("   "&amp;$D40,T_PM[Secteur],0),MATCH(Graphiques!I$28,T_PM[#Headers],0))),
IF($D40="","",INDEX(T_ULIS[],MATCH("   "&amp;$D40,T_ULIS[Secteur],0),MATCH(Graphiques!I$28,T_ULIS[#Headers],0))),
IF($D40="","",INDEX(T_UPE2A[],MATCH("   "&amp;$D40,T_UPE2A[Secteur],0),MATCH(Graphiques!I$28,T_UPE2A[#Headers],0))),
IF($D40="","",INDEX(T_SEGPA[],MATCH("   "&amp;$D40,T_SEGPA[Secteur],0),MATCH(Graphiques!I$28,T_SEGPA[#Headers],0)))
)</f>
        <v>1270</v>
      </c>
      <c r="J40" s="259">
        <f>CHOOSE(Palier,
IF($D40="","",INDEX(T_2GT[],MATCH("   "&amp;$D40,T_2GT[Secteur],0),MATCH(Graphiques!J$28,T_2GT[#Headers],0))),
IF($D40="","",INDEX(T_3G[],MATCH("   "&amp;$D40,T_3G[Secteur],0),MATCH(Graphiques!J$28,T_3G[#Headers],0))),
IF($D40="","",INDEX(T_3GPM[],MATCH("   "&amp;$D40,T_3GPM[Secteur],0),MATCH(Graphiques!J$28,T_3GPM[#Headers],0))),
IF($D40="","",INDEX(T_PM[],MATCH("   "&amp;$D40,T_PM[Secteur],0),MATCH(Graphiques!J$28,T_PM[#Headers],0))),
IF($D40="","",INDEX(T_ULIS[],MATCH("   "&amp;$D40,T_ULIS[Secteur],0),MATCH(Graphiques!J$28,T_ULIS[#Headers],0))),
IF($D40="","",INDEX(T_UPE2A[],MATCH("   "&amp;$D40,T_UPE2A[Secteur],0),MATCH(Graphiques!J$28,T_UPE2A[#Headers],0))),
IF($D40="","",INDEX(T_SEGPA[],MATCH("   "&amp;$D40,T_SEGPA[Secteur],0),MATCH(Graphiques!J$28,T_SEGPA[#Headers],0)))
)</f>
        <v>0.75326215895610915</v>
      </c>
      <c r="K40" s="264">
        <f t="shared" si="1"/>
        <v>-4.2000000000000037</v>
      </c>
      <c r="L40" s="262">
        <f>IF(D40="","",IF(MAX(G40,J40)=0,0,IF(MIN((G40,J40))/$L$30&gt;$L$32,0,$L$31)))</f>
        <v>0</v>
      </c>
    </row>
    <row r="41" spans="1:12">
      <c r="A41" s="273">
        <f t="shared" si="0"/>
        <v>-2.7000000000000024</v>
      </c>
      <c r="C41" s="26">
        <v>6</v>
      </c>
      <c r="D41" s="115" t="str">
        <f>IF($C41&gt;nbdis,"",Listes!G23)</f>
        <v>D06 - COULOMMIERS</v>
      </c>
      <c r="E41" s="115">
        <f>CHOOSE(Palier,
IF($D41="","",INDEX(T_2GT[],MATCH("   "&amp;$D41,T_2GT[Secteur],0),MATCH(Graphiques!E$28,T_2GT[#Headers],0))),
IF($D41="","",INDEX(T_3G[],MATCH("   "&amp;$D41,T_3G[Secteur],0),MATCH(Graphiques!E$28,T_3G[#Headers],0))),
IF($D41="","",INDEX(T_3GPM[],MATCH("   "&amp;$D41,T_3GPM[Secteur],0),MATCH(Graphiques!E$28,T_3GPM[#Headers],0))),
IF($D41="","",INDEX(T_PM[],MATCH("   "&amp;$D41,T_PM[Secteur],0),MATCH(Graphiques!E$28,T_PM[#Headers],0))),
IF($D41="","",INDEX(T_ULIS[],MATCH("   "&amp;$D41,T_ULIS[Secteur],0),MATCH(Graphiques!E$28,T_ULIS[#Headers],0))),
IF($D41="","",INDEX(T_UPE2A[],MATCH("   "&amp;$D41,T_UPE2A[Secteur],0),MATCH(Graphiques!E$28,T_UPE2A[#Headers],0))),
IF($D41="","",INDEX(T_SEGPA[],MATCH("   "&amp;$D41,T_SEGPA[Secteur],0),MATCH(Graphiques!E$28,T_SEGPA[#Headers],0)))
)</f>
        <v>998</v>
      </c>
      <c r="F41" s="115">
        <f>CHOOSE(Palier,
IF($D41="","",INDEX(T_2GT[],MATCH("   "&amp;$D41,T_2GT[Secteur],0),MATCH(Graphiques!F$28,T_2GT[#Headers],0))),
IF($D41="","",INDEX(T_3G[],MATCH("   "&amp;$D41,T_3G[Secteur],0),MATCH(Graphiques!F$28,T_3G[#Headers],0))),
IF($D41="","",INDEX(T_3GPM[],MATCH("   "&amp;$D41,T_3GPM[Secteur],0),MATCH(Graphiques!F$28,T_3GPM[#Headers],0))),
IF($D41="","",INDEX(T_PM[],MATCH("   "&amp;$D41,T_PM[Secteur],0),MATCH(Graphiques!F$28,T_PM[#Headers],0))),
IF($D41="","",INDEX(T_ULIS[],MATCH("   "&amp;$D41,T_ULIS[Secteur],0),MATCH(Graphiques!F$28,T_ULIS[#Headers],0))),
IF($D41="","",INDEX(T_UPE2A[],MATCH("   "&amp;$D41,T_UPE2A[Secteur],0),MATCH(Graphiques!F$28,T_UPE2A[#Headers],0))),
IF($D41="","",INDEX(T_SEGPA[],MATCH("   "&amp;$D41,T_SEGPA[Secteur],0),MATCH(Graphiques!F$28,T_SEGPA[#Headers],0)))
)</f>
        <v>675</v>
      </c>
      <c r="G41" s="116">
        <f>CHOOSE(Palier,
IF($D41="","",INDEX(T_2GT[],MATCH("   "&amp;$D41,T_2GT[Secteur],0),MATCH(Graphiques!G$28,T_2GT[#Headers],0))),
IF($D41="","",INDEX(T_3G[],MATCH("   "&amp;$D41,T_3G[Secteur],0),MATCH(Graphiques!G$28,T_3G[#Headers],0))),
IF($D41="","",INDEX(T_3GPM[],MATCH("   "&amp;$D41,T_3GPM[Secteur],0),MATCH(Graphiques!G$28,T_3GPM[#Headers],0))),
IF($D41="","",INDEX(T_PM[],MATCH("   "&amp;$D41,T_PM[Secteur],0),MATCH(Graphiques!G$28,T_PM[#Headers],0))),
IF($D41="","",INDEX(T_ULIS[],MATCH("   "&amp;$D41,T_ULIS[Secteur],0),MATCH(Graphiques!G$28,T_ULIS[#Headers],0))),
IF($D41="","",INDEX(T_UPE2A[],MATCH("   "&amp;$D41,T_UPE2A[Secteur],0),MATCH(Graphiques!G$28,T_UPE2A[#Headers],0))),
IF($D41="","",INDEX(T_SEGPA[],MATCH("   "&amp;$D41,T_SEGPA[Secteur],0),MATCH(Graphiques!G$28,T_SEGPA[#Headers],0)))
)</f>
        <v>0.6763527054108216</v>
      </c>
      <c r="H41" s="115">
        <f>CHOOSE(Palier,
IF($D41="","",INDEX(T_2GT[],MATCH("   "&amp;$D41,T_2GT[Secteur],0),MATCH(Graphiques!H$28,T_2GT[#Headers],0))),
IF($D41="","",INDEX(T_3G[],MATCH("   "&amp;$D41,T_3G[Secteur],0),MATCH(Graphiques!H$28,T_3G[#Headers],0))),
IF($D41="","",INDEX(T_3GPM[],MATCH("   "&amp;$D41,T_3GPM[Secteur],0),MATCH(Graphiques!H$28,T_3GPM[#Headers],0))),
IF($D41="","",INDEX(T_PM[],MATCH("   "&amp;$D41,T_PM[Secteur],0),MATCH(Graphiques!H$28,T_PM[#Headers],0))),
IF($D41="","",INDEX(T_ULIS[],MATCH("   "&amp;$D41,T_ULIS[Secteur],0),MATCH(Graphiques!H$28,T_ULIS[#Headers],0))),
IF($D41="","",INDEX(T_UPE2A[],MATCH("   "&amp;$D41,T_UPE2A[Secteur],0),MATCH(Graphiques!H$28,T_UPE2A[#Headers],0))),
IF($D41="","",INDEX(T_SEGPA[],MATCH("   "&amp;$D41,T_SEGPA[Secteur],0),MATCH(Graphiques!H$28,T_SEGPA[#Headers],0)))
)</f>
        <v>998</v>
      </c>
      <c r="I41" s="115">
        <f>CHOOSE(Palier,
IF($D41="","",INDEX(T_2GT[],MATCH("   "&amp;$D41,T_2GT[Secteur],0),MATCH(Graphiques!I$28,T_2GT[#Headers],0))),
IF($D41="","",INDEX(T_3G[],MATCH("   "&amp;$D41,T_3G[Secteur],0),MATCH(Graphiques!I$28,T_3G[#Headers],0))),
IF($D41="","",INDEX(T_3GPM[],MATCH("   "&amp;$D41,T_3GPM[Secteur],0),MATCH(Graphiques!I$28,T_3GPM[#Headers],0))),
IF($D41="","",INDEX(T_PM[],MATCH("   "&amp;$D41,T_PM[Secteur],0),MATCH(Graphiques!I$28,T_PM[#Headers],0))),
IF($D41="","",INDEX(T_ULIS[],MATCH("   "&amp;$D41,T_ULIS[Secteur],0),MATCH(Graphiques!I$28,T_ULIS[#Headers],0))),
IF($D41="","",INDEX(T_UPE2A[],MATCH("   "&amp;$D41,T_UPE2A[Secteur],0),MATCH(Graphiques!I$28,T_UPE2A[#Headers],0))),
IF($D41="","",INDEX(T_SEGPA[],MATCH("   "&amp;$D41,T_SEGPA[Secteur],0),MATCH(Graphiques!I$28,T_SEGPA[#Headers],0)))
)</f>
        <v>648</v>
      </c>
      <c r="J41" s="259">
        <f>CHOOSE(Palier,
IF($D41="","",INDEX(T_2GT[],MATCH("   "&amp;$D41,T_2GT[Secteur],0),MATCH(Graphiques!J$28,T_2GT[#Headers],0))),
IF($D41="","",INDEX(T_3G[],MATCH("   "&amp;$D41,T_3G[Secteur],0),MATCH(Graphiques!J$28,T_3G[#Headers],0))),
IF($D41="","",INDEX(T_3GPM[],MATCH("   "&amp;$D41,T_3GPM[Secteur],0),MATCH(Graphiques!J$28,T_3GPM[#Headers],0))),
IF($D41="","",INDEX(T_PM[],MATCH("   "&amp;$D41,T_PM[Secteur],0),MATCH(Graphiques!J$28,T_PM[#Headers],0))),
IF($D41="","",INDEX(T_ULIS[],MATCH("   "&amp;$D41,T_ULIS[Secteur],0),MATCH(Graphiques!J$28,T_ULIS[#Headers],0))),
IF($D41="","",INDEX(T_UPE2A[],MATCH("   "&amp;$D41,T_UPE2A[Secteur],0),MATCH(Graphiques!J$28,T_UPE2A[#Headers],0))),
IF($D41="","",INDEX(T_SEGPA[],MATCH("   "&amp;$D41,T_SEGPA[Secteur],0),MATCH(Graphiques!J$28,T_SEGPA[#Headers],0)))
)</f>
        <v>0.64929859719438876</v>
      </c>
      <c r="K41" s="264">
        <f t="shared" si="1"/>
        <v>-2.7000000000000024</v>
      </c>
      <c r="L41" s="262">
        <f>IF(D41="","",IF(MAX(G41,J41)=0,0,IF(MIN((G41,J41))/$L$30&gt;$L$32,0,$L$31)))</f>
        <v>0</v>
      </c>
    </row>
    <row r="42" spans="1:12">
      <c r="A42" s="273">
        <f t="shared" si="0"/>
        <v>-3.400000000000003</v>
      </c>
      <c r="C42" s="26">
        <v>7</v>
      </c>
      <c r="D42" s="115" t="str">
        <f>IF($C42&gt;nbdis,"",Listes!G24)</f>
        <v>D07 - MARNE-LA-VALLEE</v>
      </c>
      <c r="E42" s="115">
        <f>CHOOSE(Palier,
IF($D42="","",INDEX(T_2GT[],MATCH("   "&amp;$D42,T_2GT[Secteur],0),MATCH(Graphiques!E$28,T_2GT[#Headers],0))),
IF($D42="","",INDEX(T_3G[],MATCH("   "&amp;$D42,T_3G[Secteur],0),MATCH(Graphiques!E$28,T_3G[#Headers],0))),
IF($D42="","",INDEX(T_3GPM[],MATCH("   "&amp;$D42,T_3GPM[Secteur],0),MATCH(Graphiques!E$28,T_3GPM[#Headers],0))),
IF($D42="","",INDEX(T_PM[],MATCH("   "&amp;$D42,T_PM[Secteur],0),MATCH(Graphiques!E$28,T_PM[#Headers],0))),
IF($D42="","",INDEX(T_ULIS[],MATCH("   "&amp;$D42,T_ULIS[Secteur],0),MATCH(Graphiques!E$28,T_ULIS[#Headers],0))),
IF($D42="","",INDEX(T_UPE2A[],MATCH("   "&amp;$D42,T_UPE2A[Secteur],0),MATCH(Graphiques!E$28,T_UPE2A[#Headers],0))),
IF($D42="","",INDEX(T_SEGPA[],MATCH("   "&amp;$D42,T_SEGPA[Secteur],0),MATCH(Graphiques!E$28,T_SEGPA[#Headers],0)))
)</f>
        <v>1165</v>
      </c>
      <c r="F42" s="115">
        <f>CHOOSE(Palier,
IF($D42="","",INDEX(T_2GT[],MATCH("   "&amp;$D42,T_2GT[Secteur],0),MATCH(Graphiques!F$28,T_2GT[#Headers],0))),
IF($D42="","",INDEX(T_3G[],MATCH("   "&amp;$D42,T_3G[Secteur],0),MATCH(Graphiques!F$28,T_3G[#Headers],0))),
IF($D42="","",INDEX(T_3GPM[],MATCH("   "&amp;$D42,T_3GPM[Secteur],0),MATCH(Graphiques!F$28,T_3GPM[#Headers],0))),
IF($D42="","",INDEX(T_PM[],MATCH("   "&amp;$D42,T_PM[Secteur],0),MATCH(Graphiques!F$28,T_PM[#Headers],0))),
IF($D42="","",INDEX(T_ULIS[],MATCH("   "&amp;$D42,T_ULIS[Secteur],0),MATCH(Graphiques!F$28,T_ULIS[#Headers],0))),
IF($D42="","",INDEX(T_UPE2A[],MATCH("   "&amp;$D42,T_UPE2A[Secteur],0),MATCH(Graphiques!F$28,T_UPE2A[#Headers],0))),
IF($D42="","",INDEX(T_SEGPA[],MATCH("   "&amp;$D42,T_SEGPA[Secteur],0),MATCH(Graphiques!F$28,T_SEGPA[#Headers],0)))
)</f>
        <v>866</v>
      </c>
      <c r="G42" s="116">
        <f>CHOOSE(Palier,
IF($D42="","",INDEX(T_2GT[],MATCH("   "&amp;$D42,T_2GT[Secteur],0),MATCH(Graphiques!G$28,T_2GT[#Headers],0))),
IF($D42="","",INDEX(T_3G[],MATCH("   "&amp;$D42,T_3G[Secteur],0),MATCH(Graphiques!G$28,T_3G[#Headers],0))),
IF($D42="","",INDEX(T_3GPM[],MATCH("   "&amp;$D42,T_3GPM[Secteur],0),MATCH(Graphiques!G$28,T_3GPM[#Headers],0))),
IF($D42="","",INDEX(T_PM[],MATCH("   "&amp;$D42,T_PM[Secteur],0),MATCH(Graphiques!G$28,T_PM[#Headers],0))),
IF($D42="","",INDEX(T_ULIS[],MATCH("   "&amp;$D42,T_ULIS[Secteur],0),MATCH(Graphiques!G$28,T_ULIS[#Headers],0))),
IF($D42="","",INDEX(T_UPE2A[],MATCH("   "&amp;$D42,T_UPE2A[Secteur],0),MATCH(Graphiques!G$28,T_UPE2A[#Headers],0))),
IF($D42="","",INDEX(T_SEGPA[],MATCH("   "&amp;$D42,T_SEGPA[Secteur],0),MATCH(Graphiques!G$28,T_SEGPA[#Headers],0)))
)</f>
        <v>0.74334763948497851</v>
      </c>
      <c r="H42" s="115">
        <f>CHOOSE(Palier,
IF($D42="","",INDEX(T_2GT[],MATCH("   "&amp;$D42,T_2GT[Secteur],0),MATCH(Graphiques!H$28,T_2GT[#Headers],0))),
IF($D42="","",INDEX(T_3G[],MATCH("   "&amp;$D42,T_3G[Secteur],0),MATCH(Graphiques!H$28,T_3G[#Headers],0))),
IF($D42="","",INDEX(T_3GPM[],MATCH("   "&amp;$D42,T_3GPM[Secteur],0),MATCH(Graphiques!H$28,T_3GPM[#Headers],0))),
IF($D42="","",INDEX(T_PM[],MATCH("   "&amp;$D42,T_PM[Secteur],0),MATCH(Graphiques!H$28,T_PM[#Headers],0))),
IF($D42="","",INDEX(T_ULIS[],MATCH("   "&amp;$D42,T_ULIS[Secteur],0),MATCH(Graphiques!H$28,T_ULIS[#Headers],0))),
IF($D42="","",INDEX(T_UPE2A[],MATCH("   "&amp;$D42,T_UPE2A[Secteur],0),MATCH(Graphiques!H$28,T_UPE2A[#Headers],0))),
IF($D42="","",INDEX(T_SEGPA[],MATCH("   "&amp;$D42,T_SEGPA[Secteur],0),MATCH(Graphiques!H$28,T_SEGPA[#Headers],0)))
)</f>
        <v>1158</v>
      </c>
      <c r="I42" s="115">
        <f>CHOOSE(Palier,
IF($D42="","",INDEX(T_2GT[],MATCH("   "&amp;$D42,T_2GT[Secteur],0),MATCH(Graphiques!I$28,T_2GT[#Headers],0))),
IF($D42="","",INDEX(T_3G[],MATCH("   "&amp;$D42,T_3G[Secteur],0),MATCH(Graphiques!I$28,T_3G[#Headers],0))),
IF($D42="","",INDEX(T_3GPM[],MATCH("   "&amp;$D42,T_3GPM[Secteur],0),MATCH(Graphiques!I$28,T_3GPM[#Headers],0))),
IF($D42="","",INDEX(T_PM[],MATCH("   "&amp;$D42,T_PM[Secteur],0),MATCH(Graphiques!I$28,T_PM[#Headers],0))),
IF($D42="","",INDEX(T_ULIS[],MATCH("   "&amp;$D42,T_ULIS[Secteur],0),MATCH(Graphiques!I$28,T_ULIS[#Headers],0))),
IF($D42="","",INDEX(T_UPE2A[],MATCH("   "&amp;$D42,T_UPE2A[Secteur],0),MATCH(Graphiques!I$28,T_UPE2A[#Headers],0))),
IF($D42="","",INDEX(T_SEGPA[],MATCH("   "&amp;$D42,T_SEGPA[Secteur],0),MATCH(Graphiques!I$28,T_SEGPA[#Headers],0)))
)</f>
        <v>821</v>
      </c>
      <c r="J42" s="259">
        <f>CHOOSE(Palier,
IF($D42="","",INDEX(T_2GT[],MATCH("   "&amp;$D42,T_2GT[Secteur],0),MATCH(Graphiques!J$28,T_2GT[#Headers],0))),
IF($D42="","",INDEX(T_3G[],MATCH("   "&amp;$D42,T_3G[Secteur],0),MATCH(Graphiques!J$28,T_3G[#Headers],0))),
IF($D42="","",INDEX(T_3GPM[],MATCH("   "&amp;$D42,T_3GPM[Secteur],0),MATCH(Graphiques!J$28,T_3GPM[#Headers],0))),
IF($D42="","",INDEX(T_PM[],MATCH("   "&amp;$D42,T_PM[Secteur],0),MATCH(Graphiques!J$28,T_PM[#Headers],0))),
IF($D42="","",INDEX(T_ULIS[],MATCH("   "&amp;$D42,T_ULIS[Secteur],0),MATCH(Graphiques!J$28,T_ULIS[#Headers],0))),
IF($D42="","",INDEX(T_UPE2A[],MATCH("   "&amp;$D42,T_UPE2A[Secteur],0),MATCH(Graphiques!J$28,T_UPE2A[#Headers],0))),
IF($D42="","",INDEX(T_SEGPA[],MATCH("   "&amp;$D42,T_SEGPA[Secteur],0),MATCH(Graphiques!J$28,T_SEGPA[#Headers],0)))
)</f>
        <v>0.70898100172711576</v>
      </c>
      <c r="K42" s="264">
        <f t="shared" si="1"/>
        <v>-3.400000000000003</v>
      </c>
      <c r="L42" s="262">
        <f>IF(D42="","",IF(MAX(G42,J42)=0,0,IF(MIN((G42,J42))/$L$30&gt;$L$32,0,$L$31)))</f>
        <v>0</v>
      </c>
    </row>
    <row r="43" spans="1:12">
      <c r="A43" s="273">
        <f t="shared" si="0"/>
        <v>-4.0000000000000036</v>
      </c>
      <c r="C43" s="26">
        <v>8</v>
      </c>
      <c r="D43" s="115" t="str">
        <f>IF($C43&gt;nbdis,"",Listes!G25)</f>
        <v>D08 - MELUN</v>
      </c>
      <c r="E43" s="115">
        <f>CHOOSE(Palier,
IF($D43="","",INDEX(T_2GT[],MATCH("   "&amp;$D43,T_2GT[Secteur],0),MATCH(Graphiques!E$28,T_2GT[#Headers],0))),
IF($D43="","",INDEX(T_3G[],MATCH("   "&amp;$D43,T_3G[Secteur],0),MATCH(Graphiques!E$28,T_3G[#Headers],0))),
IF($D43="","",INDEX(T_3GPM[],MATCH("   "&amp;$D43,T_3GPM[Secteur],0),MATCH(Graphiques!E$28,T_3GPM[#Headers],0))),
IF($D43="","",INDEX(T_PM[],MATCH("   "&amp;$D43,T_PM[Secteur],0),MATCH(Graphiques!E$28,T_PM[#Headers],0))),
IF($D43="","",INDEX(T_ULIS[],MATCH("   "&amp;$D43,T_ULIS[Secteur],0),MATCH(Graphiques!E$28,T_ULIS[#Headers],0))),
IF($D43="","",INDEX(T_UPE2A[],MATCH("   "&amp;$D43,T_UPE2A[Secteur],0),MATCH(Graphiques!E$28,T_UPE2A[#Headers],0))),
IF($D43="","",INDEX(T_SEGPA[],MATCH("   "&amp;$D43,T_SEGPA[Secteur],0),MATCH(Graphiques!E$28,T_SEGPA[#Headers],0)))
)</f>
        <v>1902</v>
      </c>
      <c r="F43" s="115">
        <f>CHOOSE(Palier,
IF($D43="","",INDEX(T_2GT[],MATCH("   "&amp;$D43,T_2GT[Secteur],0),MATCH(Graphiques!F$28,T_2GT[#Headers],0))),
IF($D43="","",INDEX(T_3G[],MATCH("   "&amp;$D43,T_3G[Secteur],0),MATCH(Graphiques!F$28,T_3G[#Headers],0))),
IF($D43="","",INDEX(T_3GPM[],MATCH("   "&amp;$D43,T_3GPM[Secteur],0),MATCH(Graphiques!F$28,T_3GPM[#Headers],0))),
IF($D43="","",INDEX(T_PM[],MATCH("   "&amp;$D43,T_PM[Secteur],0),MATCH(Graphiques!F$28,T_PM[#Headers],0))),
IF($D43="","",INDEX(T_ULIS[],MATCH("   "&amp;$D43,T_ULIS[Secteur],0),MATCH(Graphiques!F$28,T_ULIS[#Headers],0))),
IF($D43="","",INDEX(T_UPE2A[],MATCH("   "&amp;$D43,T_UPE2A[Secteur],0),MATCH(Graphiques!F$28,T_UPE2A[#Headers],0))),
IF($D43="","",INDEX(T_SEGPA[],MATCH("   "&amp;$D43,T_SEGPA[Secteur],0),MATCH(Graphiques!F$28,T_SEGPA[#Headers],0)))
)</f>
        <v>1277</v>
      </c>
      <c r="G43" s="116">
        <f>CHOOSE(Palier,
IF($D43="","",INDEX(T_2GT[],MATCH("   "&amp;$D43,T_2GT[Secteur],0),MATCH(Graphiques!G$28,T_2GT[#Headers],0))),
IF($D43="","",INDEX(T_3G[],MATCH("   "&amp;$D43,T_3G[Secteur],0),MATCH(Graphiques!G$28,T_3G[#Headers],0))),
IF($D43="","",INDEX(T_3GPM[],MATCH("   "&amp;$D43,T_3GPM[Secteur],0),MATCH(Graphiques!G$28,T_3GPM[#Headers],0))),
IF($D43="","",INDEX(T_PM[],MATCH("   "&amp;$D43,T_PM[Secteur],0),MATCH(Graphiques!G$28,T_PM[#Headers],0))),
IF($D43="","",INDEX(T_ULIS[],MATCH("   "&amp;$D43,T_ULIS[Secteur],0),MATCH(Graphiques!G$28,T_ULIS[#Headers],0))),
IF($D43="","",INDEX(T_UPE2A[],MATCH("   "&amp;$D43,T_UPE2A[Secteur],0),MATCH(Graphiques!G$28,T_UPE2A[#Headers],0))),
IF($D43="","",INDEX(T_SEGPA[],MATCH("   "&amp;$D43,T_SEGPA[Secteur],0),MATCH(Graphiques!G$28,T_SEGPA[#Headers],0)))
)</f>
        <v>0.67139852786540488</v>
      </c>
      <c r="H43" s="115">
        <f>CHOOSE(Palier,
IF($D43="","",INDEX(T_2GT[],MATCH("   "&amp;$D43,T_2GT[Secteur],0),MATCH(Graphiques!H$28,T_2GT[#Headers],0))),
IF($D43="","",INDEX(T_3G[],MATCH("   "&amp;$D43,T_3G[Secteur],0),MATCH(Graphiques!H$28,T_3G[#Headers],0))),
IF($D43="","",INDEX(T_3GPM[],MATCH("   "&amp;$D43,T_3GPM[Secteur],0),MATCH(Graphiques!H$28,T_3GPM[#Headers],0))),
IF($D43="","",INDEX(T_PM[],MATCH("   "&amp;$D43,T_PM[Secteur],0),MATCH(Graphiques!H$28,T_PM[#Headers],0))),
IF($D43="","",INDEX(T_ULIS[],MATCH("   "&amp;$D43,T_ULIS[Secteur],0),MATCH(Graphiques!H$28,T_ULIS[#Headers],0))),
IF($D43="","",INDEX(T_UPE2A[],MATCH("   "&amp;$D43,T_UPE2A[Secteur],0),MATCH(Graphiques!H$28,T_UPE2A[#Headers],0))),
IF($D43="","",INDEX(T_SEGPA[],MATCH("   "&amp;$D43,T_SEGPA[Secteur],0),MATCH(Graphiques!H$28,T_SEGPA[#Headers],0)))
)</f>
        <v>1895</v>
      </c>
      <c r="I43" s="115">
        <f>CHOOSE(Palier,
IF($D43="","",INDEX(T_2GT[],MATCH("   "&amp;$D43,T_2GT[Secteur],0),MATCH(Graphiques!I$28,T_2GT[#Headers],0))),
IF($D43="","",INDEX(T_3G[],MATCH("   "&amp;$D43,T_3G[Secteur],0),MATCH(Graphiques!I$28,T_3G[#Headers],0))),
IF($D43="","",INDEX(T_3GPM[],MATCH("   "&amp;$D43,T_3GPM[Secteur],0),MATCH(Graphiques!I$28,T_3GPM[#Headers],0))),
IF($D43="","",INDEX(T_PM[],MATCH("   "&amp;$D43,T_PM[Secteur],0),MATCH(Graphiques!I$28,T_PM[#Headers],0))),
IF($D43="","",INDEX(T_ULIS[],MATCH("   "&amp;$D43,T_ULIS[Secteur],0),MATCH(Graphiques!I$28,T_ULIS[#Headers],0))),
IF($D43="","",INDEX(T_UPE2A[],MATCH("   "&amp;$D43,T_UPE2A[Secteur],0),MATCH(Graphiques!I$28,T_UPE2A[#Headers],0))),
IF($D43="","",INDEX(T_SEGPA[],MATCH("   "&amp;$D43,T_SEGPA[Secteur],0),MATCH(Graphiques!I$28,T_SEGPA[#Headers],0)))
)</f>
        <v>1196</v>
      </c>
      <c r="J43" s="259">
        <f>CHOOSE(Palier,
IF($D43="","",INDEX(T_2GT[],MATCH("   "&amp;$D43,T_2GT[Secteur],0),MATCH(Graphiques!J$28,T_2GT[#Headers],0))),
IF($D43="","",INDEX(T_3G[],MATCH("   "&amp;$D43,T_3G[Secteur],0),MATCH(Graphiques!J$28,T_3G[#Headers],0))),
IF($D43="","",INDEX(T_3GPM[],MATCH("   "&amp;$D43,T_3GPM[Secteur],0),MATCH(Graphiques!J$28,T_3GPM[#Headers],0))),
IF($D43="","",INDEX(T_PM[],MATCH("   "&amp;$D43,T_PM[Secteur],0),MATCH(Graphiques!J$28,T_PM[#Headers],0))),
IF($D43="","",INDEX(T_ULIS[],MATCH("   "&amp;$D43,T_ULIS[Secteur],0),MATCH(Graphiques!J$28,T_ULIS[#Headers],0))),
IF($D43="","",INDEX(T_UPE2A[],MATCH("   "&amp;$D43,T_UPE2A[Secteur],0),MATCH(Graphiques!J$28,T_UPE2A[#Headers],0))),
IF($D43="","",INDEX(T_SEGPA[],MATCH("   "&amp;$D43,T_SEGPA[Secteur],0),MATCH(Graphiques!J$28,T_SEGPA[#Headers],0)))
)</f>
        <v>0.63113456464379947</v>
      </c>
      <c r="K43" s="264">
        <f t="shared" si="1"/>
        <v>-4.0000000000000036</v>
      </c>
      <c r="L43" s="262">
        <f>IF(D43="","",IF(MAX(G43,J43)=0,0,IF(MIN((G43,J43))/$L$30&gt;$L$32,0,$L$31)))</f>
        <v>0</v>
      </c>
    </row>
    <row r="44" spans="1:12">
      <c r="A44" s="273">
        <f t="shared" si="0"/>
        <v>-4.3000000000000043</v>
      </c>
      <c r="C44" s="27">
        <v>9</v>
      </c>
      <c r="D44" s="105" t="str">
        <f>IF($C44&gt;nbdis,"",Listes!G26)</f>
        <v>D09 - PROVINS</v>
      </c>
      <c r="E44" s="105">
        <f>CHOOSE(Palier,
IF($D44="","",INDEX(T_2GT[],MATCH("   "&amp;$D44,T_2GT[Secteur],0),MATCH(Graphiques!E$28,T_2GT[#Headers],0))),
IF($D44="","",INDEX(T_3G[],MATCH("   "&amp;$D44,T_3G[Secteur],0),MATCH(Graphiques!E$28,T_3G[#Headers],0))),
IF($D44="","",INDEX(T_3GPM[],MATCH("   "&amp;$D44,T_3GPM[Secteur],0),MATCH(Graphiques!E$28,T_3GPM[#Headers],0))),
IF($D44="","",INDEX(T_PM[],MATCH("   "&amp;$D44,T_PM[Secteur],0),MATCH(Graphiques!E$28,T_PM[#Headers],0))),
IF($D44="","",INDEX(T_ULIS[],MATCH("   "&amp;$D44,T_ULIS[Secteur],0),MATCH(Graphiques!E$28,T_ULIS[#Headers],0))),
IF($D44="","",INDEX(T_UPE2A[],MATCH("   "&amp;$D44,T_UPE2A[Secteur],0),MATCH(Graphiques!E$28,T_UPE2A[#Headers],0))),
IF($D44="","",INDEX(T_SEGPA[],MATCH("   "&amp;$D44,T_SEGPA[Secteur],0),MATCH(Graphiques!E$28,T_SEGPA[#Headers],0)))
)</f>
        <v>1077</v>
      </c>
      <c r="F44" s="105">
        <f>CHOOSE(Palier,
IF($D44="","",INDEX(T_2GT[],MATCH("   "&amp;$D44,T_2GT[Secteur],0),MATCH(Graphiques!F$28,T_2GT[#Headers],0))),
IF($D44="","",INDEX(T_3G[],MATCH("   "&amp;$D44,T_3G[Secteur],0),MATCH(Graphiques!F$28,T_3G[#Headers],0))),
IF($D44="","",INDEX(T_3GPM[],MATCH("   "&amp;$D44,T_3GPM[Secteur],0),MATCH(Graphiques!F$28,T_3GPM[#Headers],0))),
IF($D44="","",INDEX(T_PM[],MATCH("   "&amp;$D44,T_PM[Secteur],0),MATCH(Graphiques!F$28,T_PM[#Headers],0))),
IF($D44="","",INDEX(T_ULIS[],MATCH("   "&amp;$D44,T_ULIS[Secteur],0),MATCH(Graphiques!F$28,T_ULIS[#Headers],0))),
IF($D44="","",INDEX(T_UPE2A[],MATCH("   "&amp;$D44,T_UPE2A[Secteur],0),MATCH(Graphiques!F$28,T_UPE2A[#Headers],0))),
IF($D44="","",INDEX(T_SEGPA[],MATCH("   "&amp;$D44,T_SEGPA[Secteur],0),MATCH(Graphiques!F$28,T_SEGPA[#Headers],0)))
)</f>
        <v>732</v>
      </c>
      <c r="G44" s="118">
        <f>CHOOSE(Palier,
IF($D44="","",INDEX(T_2GT[],MATCH("   "&amp;$D44,T_2GT[Secteur],0),MATCH(Graphiques!G$28,T_2GT[#Headers],0))),
IF($D44="","",INDEX(T_3G[],MATCH("   "&amp;$D44,T_3G[Secteur],0),MATCH(Graphiques!G$28,T_3G[#Headers],0))),
IF($D44="","",INDEX(T_3GPM[],MATCH("   "&amp;$D44,T_3GPM[Secteur],0),MATCH(Graphiques!G$28,T_3GPM[#Headers],0))),
IF($D44="","",INDEX(T_PM[],MATCH("   "&amp;$D44,T_PM[Secteur],0),MATCH(Graphiques!G$28,T_PM[#Headers],0))),
IF($D44="","",INDEX(T_ULIS[],MATCH("   "&amp;$D44,T_ULIS[Secteur],0),MATCH(Graphiques!G$28,T_ULIS[#Headers],0))),
IF($D44="","",INDEX(T_UPE2A[],MATCH("   "&amp;$D44,T_UPE2A[Secteur],0),MATCH(Graphiques!G$28,T_UPE2A[#Headers],0))),
IF($D44="","",INDEX(T_SEGPA[],MATCH("   "&amp;$D44,T_SEGPA[Secteur],0),MATCH(Graphiques!G$28,T_SEGPA[#Headers],0)))
)</f>
        <v>0.67966573816155984</v>
      </c>
      <c r="H44" s="105">
        <f>CHOOSE(Palier,
IF($D44="","",INDEX(T_2GT[],MATCH("   "&amp;$D44,T_2GT[Secteur],0),MATCH(Graphiques!H$28,T_2GT[#Headers],0))),
IF($D44="","",INDEX(T_3G[],MATCH("   "&amp;$D44,T_3G[Secteur],0),MATCH(Graphiques!H$28,T_3G[#Headers],0))),
IF($D44="","",INDEX(T_3GPM[],MATCH("   "&amp;$D44,T_3GPM[Secteur],0),MATCH(Graphiques!H$28,T_3GPM[#Headers],0))),
IF($D44="","",INDEX(T_PM[],MATCH("   "&amp;$D44,T_PM[Secteur],0),MATCH(Graphiques!H$28,T_PM[#Headers],0))),
IF($D44="","",INDEX(T_ULIS[],MATCH("   "&amp;$D44,T_ULIS[Secteur],0),MATCH(Graphiques!H$28,T_ULIS[#Headers],0))),
IF($D44="","",INDEX(T_UPE2A[],MATCH("   "&amp;$D44,T_UPE2A[Secteur],0),MATCH(Graphiques!H$28,T_UPE2A[#Headers],0))),
IF($D44="","",INDEX(T_SEGPA[],MATCH("   "&amp;$D44,T_SEGPA[Secteur],0),MATCH(Graphiques!H$28,T_SEGPA[#Headers],0)))
)</f>
        <v>1076</v>
      </c>
      <c r="I44" s="105">
        <f>CHOOSE(Palier,
IF($D44="","",INDEX(T_2GT[],MATCH("   "&amp;$D44,T_2GT[Secteur],0),MATCH(Graphiques!I$28,T_2GT[#Headers],0))),
IF($D44="","",INDEX(T_3G[],MATCH("   "&amp;$D44,T_3G[Secteur],0),MATCH(Graphiques!I$28,T_3G[#Headers],0))),
IF($D44="","",INDEX(T_3GPM[],MATCH("   "&amp;$D44,T_3GPM[Secteur],0),MATCH(Graphiques!I$28,T_3GPM[#Headers],0))),
IF($D44="","",INDEX(T_PM[],MATCH("   "&amp;$D44,T_PM[Secteur],0),MATCH(Graphiques!I$28,T_PM[#Headers],0))),
IF($D44="","",INDEX(T_ULIS[],MATCH("   "&amp;$D44,T_ULIS[Secteur],0),MATCH(Graphiques!I$28,T_ULIS[#Headers],0))),
IF($D44="","",INDEX(T_UPE2A[],MATCH("   "&amp;$D44,T_UPE2A[Secteur],0),MATCH(Graphiques!I$28,T_UPE2A[#Headers],0))),
IF($D44="","",INDEX(T_SEGPA[],MATCH("   "&amp;$D44,T_SEGPA[Secteur],0),MATCH(Graphiques!I$28,T_SEGPA[#Headers],0)))
)</f>
        <v>685</v>
      </c>
      <c r="J44" s="118">
        <f>CHOOSE(Palier,
IF($D44="","",INDEX(T_2GT[],MATCH("   "&amp;$D44,T_2GT[Secteur],0),MATCH(Graphiques!J$28,T_2GT[#Headers],0))),
IF($D44="","",INDEX(T_3G[],MATCH("   "&amp;$D44,T_3G[Secteur],0),MATCH(Graphiques!J$28,T_3G[#Headers],0))),
IF($D44="","",INDEX(T_3GPM[],MATCH("   "&amp;$D44,T_3GPM[Secteur],0),MATCH(Graphiques!J$28,T_3GPM[#Headers],0))),
IF($D44="","",INDEX(T_PM[],MATCH("   "&amp;$D44,T_PM[Secteur],0),MATCH(Graphiques!J$28,T_PM[#Headers],0))),
IF($D44="","",INDEX(T_ULIS[],MATCH("   "&amp;$D44,T_ULIS[Secteur],0),MATCH(Graphiques!J$28,T_ULIS[#Headers],0))),
IF($D44="","",INDEX(T_UPE2A[],MATCH("   "&amp;$D44,T_UPE2A[Secteur],0),MATCH(Graphiques!J$28,T_UPE2A[#Headers],0))),
IF($D44="","",INDEX(T_SEGPA[],MATCH("   "&amp;$D44,T_SEGPA[Secteur],0),MATCH(Graphiques!J$28,T_SEGPA[#Headers],0)))
)</f>
        <v>0.63661710037174724</v>
      </c>
      <c r="K44" s="260">
        <f t="shared" si="1"/>
        <v>-4.3000000000000043</v>
      </c>
      <c r="L44" s="262">
        <f>IF(D44="","",IF(MAX(G44,J44)=0,0,IF(MIN((G44,J44))/$L$30&gt;$L$32,0,$L$31)))</f>
        <v>0</v>
      </c>
    </row>
    <row r="45" spans="1:12">
      <c r="A45" s="273">
        <f t="shared" si="0"/>
        <v>-3.6000000000000032</v>
      </c>
      <c r="C45" s="27">
        <v>10</v>
      </c>
      <c r="D45" s="105" t="str">
        <f>IF($C45&gt;nbdis,"",Listes!G27)</f>
        <v>D10 - BRIE-SENART</v>
      </c>
      <c r="E45" s="105">
        <f>CHOOSE(Palier,
IF($D45="","",INDEX(T_2GT[],MATCH("   "&amp;$D45,T_2GT[Secteur],0),MATCH(Graphiques!E$28,T_2GT[#Headers],0))),
IF($D45="","",INDEX(T_3G[],MATCH("   "&amp;$D45,T_3G[Secteur],0),MATCH(Graphiques!E$28,T_3G[#Headers],0))),
IF($D45="","",INDEX(T_3GPM[],MATCH("   "&amp;$D45,T_3GPM[Secteur],0),MATCH(Graphiques!E$28,T_3GPM[#Headers],0))),
IF($D45="","",INDEX(T_PM[],MATCH("   "&amp;$D45,T_PM[Secteur],0),MATCH(Graphiques!E$28,T_PM[#Headers],0))),
IF($D45="","",INDEX(T_ULIS[],MATCH("   "&amp;$D45,T_ULIS[Secteur],0),MATCH(Graphiques!E$28,T_ULIS[#Headers],0))),
IF($D45="","",INDEX(T_UPE2A[],MATCH("   "&amp;$D45,T_UPE2A[Secteur],0),MATCH(Graphiques!E$28,T_UPE2A[#Headers],0))),
IF($D45="","",INDEX(T_SEGPA[],MATCH("   "&amp;$D45,T_SEGPA[Secteur],0),MATCH(Graphiques!E$28,T_SEGPA[#Headers],0)))
)</f>
        <v>2217</v>
      </c>
      <c r="F45" s="105">
        <f>CHOOSE(Palier,
IF($D45="","",INDEX(T_2GT[],MATCH("   "&amp;$D45,T_2GT[Secteur],0),MATCH(Graphiques!F$28,T_2GT[#Headers],0))),
IF($D45="","",INDEX(T_3G[],MATCH("   "&amp;$D45,T_3G[Secteur],0),MATCH(Graphiques!F$28,T_3G[#Headers],0))),
IF($D45="","",INDEX(T_3GPM[],MATCH("   "&amp;$D45,T_3GPM[Secteur],0),MATCH(Graphiques!F$28,T_3GPM[#Headers],0))),
IF($D45="","",INDEX(T_PM[],MATCH("   "&amp;$D45,T_PM[Secteur],0),MATCH(Graphiques!F$28,T_PM[#Headers],0))),
IF($D45="","",INDEX(T_ULIS[],MATCH("   "&amp;$D45,T_ULIS[Secteur],0),MATCH(Graphiques!F$28,T_ULIS[#Headers],0))),
IF($D45="","",INDEX(T_UPE2A[],MATCH("   "&amp;$D45,T_UPE2A[Secteur],0),MATCH(Graphiques!F$28,T_UPE2A[#Headers],0))),
IF($D45="","",INDEX(T_SEGPA[],MATCH("   "&amp;$D45,T_SEGPA[Secteur],0),MATCH(Graphiques!F$28,T_SEGPA[#Headers],0)))
)</f>
        <v>1606</v>
      </c>
      <c r="G45" s="118">
        <f>CHOOSE(Palier,
IF($D45="","",INDEX(T_2GT[],MATCH("   "&amp;$D45,T_2GT[Secteur],0),MATCH(Graphiques!G$28,T_2GT[#Headers],0))),
IF($D45="","",INDEX(T_3G[],MATCH("   "&amp;$D45,T_3G[Secteur],0),MATCH(Graphiques!G$28,T_3G[#Headers],0))),
IF($D45="","",INDEX(T_3GPM[],MATCH("   "&amp;$D45,T_3GPM[Secteur],0),MATCH(Graphiques!G$28,T_3GPM[#Headers],0))),
IF($D45="","",INDEX(T_PM[],MATCH("   "&amp;$D45,T_PM[Secteur],0),MATCH(Graphiques!G$28,T_PM[#Headers],0))),
IF($D45="","",INDEX(T_ULIS[],MATCH("   "&amp;$D45,T_ULIS[Secteur],0),MATCH(Graphiques!G$28,T_ULIS[#Headers],0))),
IF($D45="","",INDEX(T_UPE2A[],MATCH("   "&amp;$D45,T_UPE2A[Secteur],0),MATCH(Graphiques!G$28,T_UPE2A[#Headers],0))),
IF($D45="","",INDEX(T_SEGPA[],MATCH("   "&amp;$D45,T_SEGPA[Secteur],0),MATCH(Graphiques!G$28,T_SEGPA[#Headers],0)))
)</f>
        <v>0.72440234551195304</v>
      </c>
      <c r="H45" s="105">
        <f>CHOOSE(Palier,
IF($D45="","",INDEX(T_2GT[],MATCH("   "&amp;$D45,T_2GT[Secteur],0),MATCH(Graphiques!H$28,T_2GT[#Headers],0))),
IF($D45="","",INDEX(T_3G[],MATCH("   "&amp;$D45,T_3G[Secteur],0),MATCH(Graphiques!H$28,T_3G[#Headers],0))),
IF($D45="","",INDEX(T_3GPM[],MATCH("   "&amp;$D45,T_3GPM[Secteur],0),MATCH(Graphiques!H$28,T_3GPM[#Headers],0))),
IF($D45="","",INDEX(T_PM[],MATCH("   "&amp;$D45,T_PM[Secteur],0),MATCH(Graphiques!H$28,T_PM[#Headers],0))),
IF($D45="","",INDEX(T_ULIS[],MATCH("   "&amp;$D45,T_ULIS[Secteur],0),MATCH(Graphiques!H$28,T_ULIS[#Headers],0))),
IF($D45="","",INDEX(T_UPE2A[],MATCH("   "&amp;$D45,T_UPE2A[Secteur],0),MATCH(Graphiques!H$28,T_UPE2A[#Headers],0))),
IF($D45="","",INDEX(T_SEGPA[],MATCH("   "&amp;$D45,T_SEGPA[Secteur],0),MATCH(Graphiques!H$28,T_SEGPA[#Headers],0)))
)</f>
        <v>2211</v>
      </c>
      <c r="I45" s="105">
        <f>CHOOSE(Palier,
IF($D45="","",INDEX(T_2GT[],MATCH("   "&amp;$D45,T_2GT[Secteur],0),MATCH(Graphiques!I$28,T_2GT[#Headers],0))),
IF($D45="","",INDEX(T_3G[],MATCH("   "&amp;$D45,T_3G[Secteur],0),MATCH(Graphiques!I$28,T_3G[#Headers],0))),
IF($D45="","",INDEX(T_3GPM[],MATCH("   "&amp;$D45,T_3GPM[Secteur],0),MATCH(Graphiques!I$28,T_3GPM[#Headers],0))),
IF($D45="","",INDEX(T_PM[],MATCH("   "&amp;$D45,T_PM[Secteur],0),MATCH(Graphiques!I$28,T_PM[#Headers],0))),
IF($D45="","",INDEX(T_ULIS[],MATCH("   "&amp;$D45,T_ULIS[Secteur],0),MATCH(Graphiques!I$28,T_ULIS[#Headers],0))),
IF($D45="","",INDEX(T_UPE2A[],MATCH("   "&amp;$D45,T_UPE2A[Secteur],0),MATCH(Graphiques!I$28,T_UPE2A[#Headers],0))),
IF($D45="","",INDEX(T_SEGPA[],MATCH("   "&amp;$D45,T_SEGPA[Secteur],0),MATCH(Graphiques!I$28,T_SEGPA[#Headers],0)))
)</f>
        <v>1521</v>
      </c>
      <c r="J45" s="118">
        <f>CHOOSE(Palier,
IF($D45="","",INDEX(T_2GT[],MATCH("   "&amp;$D45,T_2GT[Secteur],0),MATCH(Graphiques!J$28,T_2GT[#Headers],0))),
IF($D45="","",INDEX(T_3G[],MATCH("   "&amp;$D45,T_3G[Secteur],0),MATCH(Graphiques!J$28,T_3G[#Headers],0))),
IF($D45="","",INDEX(T_3GPM[],MATCH("   "&amp;$D45,T_3GPM[Secteur],0),MATCH(Graphiques!J$28,T_3GPM[#Headers],0))),
IF($D45="","",INDEX(T_PM[],MATCH("   "&amp;$D45,T_PM[Secteur],0),MATCH(Graphiques!J$28,T_PM[#Headers],0))),
IF($D45="","",INDEX(T_ULIS[],MATCH("   "&amp;$D45,T_ULIS[Secteur],0),MATCH(Graphiques!J$28,T_ULIS[#Headers],0))),
IF($D45="","",INDEX(T_UPE2A[],MATCH("   "&amp;$D45,T_UPE2A[Secteur],0),MATCH(Graphiques!J$28,T_UPE2A[#Headers],0))),
IF($D45="","",INDEX(T_SEGPA[],MATCH("   "&amp;$D45,T_SEGPA[Secteur],0),MATCH(Graphiques!J$28,T_SEGPA[#Headers],0)))
)</f>
        <v>0.68792401628222521</v>
      </c>
      <c r="K45" s="260">
        <f t="shared" si="1"/>
        <v>-3.6000000000000032</v>
      </c>
      <c r="L45" s="262">
        <f>IF(D45="","",IF(MAX(G45,J45)=0,0,IF(MIN((G45,J45))/$L$30&gt;$L$32,0,$L$31)))</f>
        <v>0</v>
      </c>
    </row>
    <row r="46" spans="1:12">
      <c r="A46" s="273">
        <f t="shared" si="0"/>
        <v>-5.100000000000005</v>
      </c>
      <c r="C46" s="27">
        <v>11</v>
      </c>
      <c r="D46" s="105" t="str">
        <f>IF($C46&gt;nbdis,"",Listes!G28)</f>
        <v>D11 - MONTEREAU-FAULT-YONNE</v>
      </c>
      <c r="E46" s="105">
        <f>CHOOSE(Palier,
IF($D46="","",INDEX(T_2GT[],MATCH("   "&amp;$D46,T_2GT[Secteur],0),MATCH(Graphiques!E$28,T_2GT[#Headers],0))),
IF($D46="","",INDEX(T_3G[],MATCH("   "&amp;$D46,T_3G[Secteur],0),MATCH(Graphiques!E$28,T_3G[#Headers],0))),
IF($D46="","",INDEX(T_3GPM[],MATCH("   "&amp;$D46,T_3GPM[Secteur],0),MATCH(Graphiques!E$28,T_3GPM[#Headers],0))),
IF($D46="","",INDEX(T_PM[],MATCH("   "&amp;$D46,T_PM[Secteur],0),MATCH(Graphiques!E$28,T_PM[#Headers],0))),
IF($D46="","",INDEX(T_ULIS[],MATCH("   "&amp;$D46,T_ULIS[Secteur],0),MATCH(Graphiques!E$28,T_ULIS[#Headers],0))),
IF($D46="","",INDEX(T_UPE2A[],MATCH("   "&amp;$D46,T_UPE2A[Secteur],0),MATCH(Graphiques!E$28,T_UPE2A[#Headers],0))),
IF($D46="","",INDEX(T_SEGPA[],MATCH("   "&amp;$D46,T_SEGPA[Secteur],0),MATCH(Graphiques!E$28,T_SEGPA[#Headers],0)))
)</f>
        <v>596</v>
      </c>
      <c r="F46" s="105">
        <f>CHOOSE(Palier,
IF($D46="","",INDEX(T_2GT[],MATCH("   "&amp;$D46,T_2GT[Secteur],0),MATCH(Graphiques!F$28,T_2GT[#Headers],0))),
IF($D46="","",INDEX(T_3G[],MATCH("   "&amp;$D46,T_3G[Secteur],0),MATCH(Graphiques!F$28,T_3G[#Headers],0))),
IF($D46="","",INDEX(T_3GPM[],MATCH("   "&amp;$D46,T_3GPM[Secteur],0),MATCH(Graphiques!F$28,T_3GPM[#Headers],0))),
IF($D46="","",INDEX(T_PM[],MATCH("   "&amp;$D46,T_PM[Secteur],0),MATCH(Graphiques!F$28,T_PM[#Headers],0))),
IF($D46="","",INDEX(T_ULIS[],MATCH("   "&amp;$D46,T_ULIS[Secteur],0),MATCH(Graphiques!F$28,T_ULIS[#Headers],0))),
IF($D46="","",INDEX(T_UPE2A[],MATCH("   "&amp;$D46,T_UPE2A[Secteur],0),MATCH(Graphiques!F$28,T_UPE2A[#Headers],0))),
IF($D46="","",INDEX(T_SEGPA[],MATCH("   "&amp;$D46,T_SEGPA[Secteur],0),MATCH(Graphiques!F$28,T_SEGPA[#Headers],0)))
)</f>
        <v>403</v>
      </c>
      <c r="G46" s="118">
        <f>CHOOSE(Palier,
IF($D46="","",INDEX(T_2GT[],MATCH("   "&amp;$D46,T_2GT[Secteur],0),MATCH(Graphiques!G$28,T_2GT[#Headers],0))),
IF($D46="","",INDEX(T_3G[],MATCH("   "&amp;$D46,T_3G[Secteur],0),MATCH(Graphiques!G$28,T_3G[#Headers],0))),
IF($D46="","",INDEX(T_3GPM[],MATCH("   "&amp;$D46,T_3GPM[Secteur],0),MATCH(Graphiques!G$28,T_3GPM[#Headers],0))),
IF($D46="","",INDEX(T_PM[],MATCH("   "&amp;$D46,T_PM[Secteur],0),MATCH(Graphiques!G$28,T_PM[#Headers],0))),
IF($D46="","",INDEX(T_ULIS[],MATCH("   "&amp;$D46,T_ULIS[Secteur],0),MATCH(Graphiques!G$28,T_ULIS[#Headers],0))),
IF($D46="","",INDEX(T_UPE2A[],MATCH("   "&amp;$D46,T_UPE2A[Secteur],0),MATCH(Graphiques!G$28,T_UPE2A[#Headers],0))),
IF($D46="","",INDEX(T_SEGPA[],MATCH("   "&amp;$D46,T_SEGPA[Secteur],0),MATCH(Graphiques!G$28,T_SEGPA[#Headers],0)))
)</f>
        <v>0.6761744966442953</v>
      </c>
      <c r="H46" s="105">
        <f>CHOOSE(Palier,
IF($D46="","",INDEX(T_2GT[],MATCH("   "&amp;$D46,T_2GT[Secteur],0),MATCH(Graphiques!H$28,T_2GT[#Headers],0))),
IF($D46="","",INDEX(T_3G[],MATCH("   "&amp;$D46,T_3G[Secteur],0),MATCH(Graphiques!H$28,T_3G[#Headers],0))),
IF($D46="","",INDEX(T_3GPM[],MATCH("   "&amp;$D46,T_3GPM[Secteur],0),MATCH(Graphiques!H$28,T_3GPM[#Headers],0))),
IF($D46="","",INDEX(T_PM[],MATCH("   "&amp;$D46,T_PM[Secteur],0),MATCH(Graphiques!H$28,T_PM[#Headers],0))),
IF($D46="","",INDEX(T_ULIS[],MATCH("   "&amp;$D46,T_ULIS[Secteur],0),MATCH(Graphiques!H$28,T_ULIS[#Headers],0))),
IF($D46="","",INDEX(T_UPE2A[],MATCH("   "&amp;$D46,T_UPE2A[Secteur],0),MATCH(Graphiques!H$28,T_UPE2A[#Headers],0))),
IF($D46="","",INDEX(T_SEGPA[],MATCH("   "&amp;$D46,T_SEGPA[Secteur],0),MATCH(Graphiques!H$28,T_SEGPA[#Headers],0)))
)</f>
        <v>595</v>
      </c>
      <c r="I46" s="105">
        <f>CHOOSE(Palier,
IF($D46="","",INDEX(T_2GT[],MATCH("   "&amp;$D46,T_2GT[Secteur],0),MATCH(Graphiques!I$28,T_2GT[#Headers],0))),
IF($D46="","",INDEX(T_3G[],MATCH("   "&amp;$D46,T_3G[Secteur],0),MATCH(Graphiques!I$28,T_3G[#Headers],0))),
IF($D46="","",INDEX(T_3GPM[],MATCH("   "&amp;$D46,T_3GPM[Secteur],0),MATCH(Graphiques!I$28,T_3GPM[#Headers],0))),
IF($D46="","",INDEX(T_PM[],MATCH("   "&amp;$D46,T_PM[Secteur],0),MATCH(Graphiques!I$28,T_PM[#Headers],0))),
IF($D46="","",INDEX(T_ULIS[],MATCH("   "&amp;$D46,T_ULIS[Secteur],0),MATCH(Graphiques!I$28,T_ULIS[#Headers],0))),
IF($D46="","",INDEX(T_UPE2A[],MATCH("   "&amp;$D46,T_UPE2A[Secteur],0),MATCH(Graphiques!I$28,T_UPE2A[#Headers],0))),
IF($D46="","",INDEX(T_SEGPA[],MATCH("   "&amp;$D46,T_SEGPA[Secteur],0),MATCH(Graphiques!I$28,T_SEGPA[#Headers],0)))
)</f>
        <v>372</v>
      </c>
      <c r="J46" s="118">
        <f>CHOOSE(Palier,
IF($D46="","",INDEX(T_2GT[],MATCH("   "&amp;$D46,T_2GT[Secteur],0),MATCH(Graphiques!J$28,T_2GT[#Headers],0))),
IF($D46="","",INDEX(T_3G[],MATCH("   "&amp;$D46,T_3G[Secteur],0),MATCH(Graphiques!J$28,T_3G[#Headers],0))),
IF($D46="","",INDEX(T_3GPM[],MATCH("   "&amp;$D46,T_3GPM[Secteur],0),MATCH(Graphiques!J$28,T_3GPM[#Headers],0))),
IF($D46="","",INDEX(T_PM[],MATCH("   "&amp;$D46,T_PM[Secteur],0),MATCH(Graphiques!J$28,T_PM[#Headers],0))),
IF($D46="","",INDEX(T_ULIS[],MATCH("   "&amp;$D46,T_ULIS[Secteur],0),MATCH(Graphiques!J$28,T_ULIS[#Headers],0))),
IF($D46="","",INDEX(T_UPE2A[],MATCH("   "&amp;$D46,T_UPE2A[Secteur],0),MATCH(Graphiques!J$28,T_UPE2A[#Headers],0))),
IF($D46="","",INDEX(T_SEGPA[],MATCH("   "&amp;$D46,T_SEGPA[Secteur],0),MATCH(Graphiques!J$28,T_SEGPA[#Headers],0)))
)</f>
        <v>0.62521008403361344</v>
      </c>
      <c r="K46" s="260">
        <f t="shared" si="1"/>
        <v>-5.100000000000005</v>
      </c>
      <c r="L46" s="262">
        <f>IF(D46="","",IF(MAX(G46,J46)=0,0,IF(MIN((G46,J46))/$L$30&gt;$L$32,0,$L$31)))</f>
        <v>0</v>
      </c>
    </row>
    <row r="47" spans="1:12">
      <c r="A47" s="273">
        <f t="shared" si="0"/>
        <v>-4.8000000000000043</v>
      </c>
      <c r="C47" s="27">
        <v>12</v>
      </c>
      <c r="D47" s="105" t="str">
        <f>IF($C47&gt;nbdis,"",Listes!G29)</f>
        <v>D12 - FONTAINEBLEAU</v>
      </c>
      <c r="E47" s="105">
        <f>CHOOSE(Palier,
IF($D47="","",INDEX(T_2GT[],MATCH("   "&amp;$D47,T_2GT[Secteur],0),MATCH(Graphiques!E$28,T_2GT[#Headers],0))),
IF($D47="","",INDEX(T_3G[],MATCH("   "&amp;$D47,T_3G[Secteur],0),MATCH(Graphiques!E$28,T_3G[#Headers],0))),
IF($D47="","",INDEX(T_3GPM[],MATCH("   "&amp;$D47,T_3GPM[Secteur],0),MATCH(Graphiques!E$28,T_3GPM[#Headers],0))),
IF($D47="","",INDEX(T_PM[],MATCH("   "&amp;$D47,T_PM[Secteur],0),MATCH(Graphiques!E$28,T_PM[#Headers],0))),
IF($D47="","",INDEX(T_ULIS[],MATCH("   "&amp;$D47,T_ULIS[Secteur],0),MATCH(Graphiques!E$28,T_ULIS[#Headers],0))),
IF($D47="","",INDEX(T_UPE2A[],MATCH("   "&amp;$D47,T_UPE2A[Secteur],0),MATCH(Graphiques!E$28,T_UPE2A[#Headers],0))),
IF($D47="","",INDEX(T_SEGPA[],MATCH("   "&amp;$D47,T_SEGPA[Secteur],0),MATCH(Graphiques!E$28,T_SEGPA[#Headers],0)))
)</f>
        <v>1656</v>
      </c>
      <c r="F47" s="105">
        <f>CHOOSE(Palier,
IF($D47="","",INDEX(T_2GT[],MATCH("   "&amp;$D47,T_2GT[Secteur],0),MATCH(Graphiques!F$28,T_2GT[#Headers],0))),
IF($D47="","",INDEX(T_3G[],MATCH("   "&amp;$D47,T_3G[Secteur],0),MATCH(Graphiques!F$28,T_3G[#Headers],0))),
IF($D47="","",INDEX(T_3GPM[],MATCH("   "&amp;$D47,T_3GPM[Secteur],0),MATCH(Graphiques!F$28,T_3GPM[#Headers],0))),
IF($D47="","",INDEX(T_PM[],MATCH("   "&amp;$D47,T_PM[Secteur],0),MATCH(Graphiques!F$28,T_PM[#Headers],0))),
IF($D47="","",INDEX(T_ULIS[],MATCH("   "&amp;$D47,T_ULIS[Secteur],0),MATCH(Graphiques!F$28,T_ULIS[#Headers],0))),
IF($D47="","",INDEX(T_UPE2A[],MATCH("   "&amp;$D47,T_UPE2A[Secteur],0),MATCH(Graphiques!F$28,T_UPE2A[#Headers],0))),
IF($D47="","",INDEX(T_SEGPA[],MATCH("   "&amp;$D47,T_SEGPA[Secteur],0),MATCH(Graphiques!F$28,T_SEGPA[#Headers],0)))
)</f>
        <v>1231</v>
      </c>
      <c r="G47" s="118">
        <f>CHOOSE(Palier,
IF($D47="","",INDEX(T_2GT[],MATCH("   "&amp;$D47,T_2GT[Secteur],0),MATCH(Graphiques!G$28,T_2GT[#Headers],0))),
IF($D47="","",INDEX(T_3G[],MATCH("   "&amp;$D47,T_3G[Secteur],0),MATCH(Graphiques!G$28,T_3G[#Headers],0))),
IF($D47="","",INDEX(T_3GPM[],MATCH("   "&amp;$D47,T_3GPM[Secteur],0),MATCH(Graphiques!G$28,T_3GPM[#Headers],0))),
IF($D47="","",INDEX(T_PM[],MATCH("   "&amp;$D47,T_PM[Secteur],0),MATCH(Graphiques!G$28,T_PM[#Headers],0))),
IF($D47="","",INDEX(T_ULIS[],MATCH("   "&amp;$D47,T_ULIS[Secteur],0),MATCH(Graphiques!G$28,T_ULIS[#Headers],0))),
IF($D47="","",INDEX(T_UPE2A[],MATCH("   "&amp;$D47,T_UPE2A[Secteur],0),MATCH(Graphiques!G$28,T_UPE2A[#Headers],0))),
IF($D47="","",INDEX(T_SEGPA[],MATCH("   "&amp;$D47,T_SEGPA[Secteur],0),MATCH(Graphiques!G$28,T_SEGPA[#Headers],0)))
)</f>
        <v>0.74335748792270528</v>
      </c>
      <c r="H47" s="105">
        <f>CHOOSE(Palier,
IF($D47="","",INDEX(T_2GT[],MATCH("   "&amp;$D47,T_2GT[Secteur],0),MATCH(Graphiques!H$28,T_2GT[#Headers],0))),
IF($D47="","",INDEX(T_3G[],MATCH("   "&amp;$D47,T_3G[Secteur],0),MATCH(Graphiques!H$28,T_3G[#Headers],0))),
IF($D47="","",INDEX(T_3GPM[],MATCH("   "&amp;$D47,T_3GPM[Secteur],0),MATCH(Graphiques!H$28,T_3GPM[#Headers],0))),
IF($D47="","",INDEX(T_PM[],MATCH("   "&amp;$D47,T_PM[Secteur],0),MATCH(Graphiques!H$28,T_PM[#Headers],0))),
IF($D47="","",INDEX(T_ULIS[],MATCH("   "&amp;$D47,T_ULIS[Secteur],0),MATCH(Graphiques!H$28,T_ULIS[#Headers],0))),
IF($D47="","",INDEX(T_UPE2A[],MATCH("   "&amp;$D47,T_UPE2A[Secteur],0),MATCH(Graphiques!H$28,T_UPE2A[#Headers],0))),
IF($D47="","",INDEX(T_SEGPA[],MATCH("   "&amp;$D47,T_SEGPA[Secteur],0),MATCH(Graphiques!H$28,T_SEGPA[#Headers],0)))
)</f>
        <v>1652</v>
      </c>
      <c r="I47" s="105">
        <f>CHOOSE(Palier,
IF($D47="","",INDEX(T_2GT[],MATCH("   "&amp;$D47,T_2GT[Secteur],0),MATCH(Graphiques!I$28,T_2GT[#Headers],0))),
IF($D47="","",INDEX(T_3G[],MATCH("   "&amp;$D47,T_3G[Secteur],0),MATCH(Graphiques!I$28,T_3G[#Headers],0))),
IF($D47="","",INDEX(T_3GPM[],MATCH("   "&amp;$D47,T_3GPM[Secteur],0),MATCH(Graphiques!I$28,T_3GPM[#Headers],0))),
IF($D47="","",INDEX(T_PM[],MATCH("   "&amp;$D47,T_PM[Secteur],0),MATCH(Graphiques!I$28,T_PM[#Headers],0))),
IF($D47="","",INDEX(T_ULIS[],MATCH("   "&amp;$D47,T_ULIS[Secteur],0),MATCH(Graphiques!I$28,T_ULIS[#Headers],0))),
IF($D47="","",INDEX(T_UPE2A[],MATCH("   "&amp;$D47,T_UPE2A[Secteur],0),MATCH(Graphiques!I$28,T_UPE2A[#Headers],0))),
IF($D47="","",INDEX(T_SEGPA[],MATCH("   "&amp;$D47,T_SEGPA[Secteur],0),MATCH(Graphiques!I$28,T_SEGPA[#Headers],0)))
)</f>
        <v>1148</v>
      </c>
      <c r="J47" s="118">
        <f>CHOOSE(Palier,
IF($D47="","",INDEX(T_2GT[],MATCH("   "&amp;$D47,T_2GT[Secteur],0),MATCH(Graphiques!J$28,T_2GT[#Headers],0))),
IF($D47="","",INDEX(T_3G[],MATCH("   "&amp;$D47,T_3G[Secteur],0),MATCH(Graphiques!J$28,T_3G[#Headers],0))),
IF($D47="","",INDEX(T_3GPM[],MATCH("   "&amp;$D47,T_3GPM[Secteur],0),MATCH(Graphiques!J$28,T_3GPM[#Headers],0))),
IF($D47="","",INDEX(T_PM[],MATCH("   "&amp;$D47,T_PM[Secteur],0),MATCH(Graphiques!J$28,T_PM[#Headers],0))),
IF($D47="","",INDEX(T_ULIS[],MATCH("   "&amp;$D47,T_ULIS[Secteur],0),MATCH(Graphiques!J$28,T_ULIS[#Headers],0))),
IF($D47="","",INDEX(T_UPE2A[],MATCH("   "&amp;$D47,T_UPE2A[Secteur],0),MATCH(Graphiques!J$28,T_UPE2A[#Headers],0))),
IF($D47="","",INDEX(T_SEGPA[],MATCH("   "&amp;$D47,T_SEGPA[Secteur],0),MATCH(Graphiques!J$28,T_SEGPA[#Headers],0)))
)</f>
        <v>0.69491525423728817</v>
      </c>
      <c r="K47" s="260">
        <f t="shared" si="1"/>
        <v>-4.8000000000000043</v>
      </c>
      <c r="L47" s="262">
        <f>IF(D47="","",IF(MAX(G47,J47)=0,0,IF(MIN((G47,J47))/$L$30&gt;$L$32,0,$L$31)))</f>
        <v>0</v>
      </c>
    </row>
    <row r="48" spans="1:12">
      <c r="A48" s="20"/>
      <c r="L48" s="263"/>
    </row>
    <row r="51" spans="1:1" ht="10.75">
      <c r="A51" s="95" t="s">
        <v>987</v>
      </c>
    </row>
    <row r="73" spans="1:12" ht="10.75" hidden="1">
      <c r="C73" s="93">
        <f>COUNTA(LE_0)-COUNTBLANK(LE_0)</f>
        <v>11</v>
      </c>
      <c r="D73" s="107" t="s">
        <v>206</v>
      </c>
      <c r="E73" s="108" t="str">
        <f>INDEX(E74:E76,Compar)</f>
        <v>Demandes des familles</v>
      </c>
      <c r="F73" s="109"/>
      <c r="G73" s="109"/>
      <c r="H73" s="110" t="str">
        <f>INDEX(H74:H76,Compar)</f>
        <v>Décisions d'orientation</v>
      </c>
      <c r="I73" s="110"/>
      <c r="J73" s="110"/>
    </row>
    <row r="74" spans="1:12" ht="11.3" customHeight="1">
      <c r="C74" s="36"/>
      <c r="D74" s="269" t="s">
        <v>134</v>
      </c>
      <c r="E74" s="111" t="str">
        <f>phase1</f>
        <v>Demandes des familles</v>
      </c>
      <c r="F74" s="111"/>
      <c r="G74" s="111"/>
      <c r="H74" s="112" t="str">
        <f>phase2</f>
        <v>Décisions d'orientation</v>
      </c>
      <c r="I74" s="112"/>
      <c r="J74" s="112"/>
      <c r="K74" s="279" t="s">
        <v>2051</v>
      </c>
      <c r="L74" s="262">
        <f>SUBTOTAL(4,G78:G104,J78:J104)</f>
        <v>0.83850931677018636</v>
      </c>
    </row>
    <row r="75" spans="1:12" ht="10.75">
      <c r="C75" s="36"/>
      <c r="D75" s="269" t="s">
        <v>104</v>
      </c>
      <c r="E75" s="111" t="str">
        <f>voie1</f>
        <v>2de GT</v>
      </c>
      <c r="F75" s="111"/>
      <c r="G75" s="111"/>
      <c r="H75" s="112" t="str">
        <f>voie2</f>
        <v>2de GT</v>
      </c>
      <c r="I75" s="112"/>
      <c r="J75" s="112"/>
      <c r="K75" s="280"/>
      <c r="L75" s="276">
        <f>L74*1.5</f>
        <v>1.2577639751552796</v>
      </c>
    </row>
    <row r="76" spans="1:12" ht="10.75">
      <c r="C76" s="36"/>
      <c r="D76" s="269" t="s">
        <v>102</v>
      </c>
      <c r="E76" s="111" t="str">
        <f>sexe1</f>
        <v>Ensemble</v>
      </c>
      <c r="F76" s="111"/>
      <c r="G76" s="111"/>
      <c r="H76" s="112" t="str">
        <f>sexe2</f>
        <v>Ensemble</v>
      </c>
      <c r="I76" s="112"/>
      <c r="J76" s="112"/>
      <c r="K76" s="280"/>
      <c r="L76" s="277">
        <v>0.3</v>
      </c>
    </row>
    <row r="77" spans="1:12" ht="21.5">
      <c r="A77" s="270" t="s">
        <v>2050</v>
      </c>
      <c r="C77" s="36"/>
      <c r="D77" s="269" t="s">
        <v>2058</v>
      </c>
      <c r="E77" s="113" t="s">
        <v>207</v>
      </c>
      <c r="F77" s="113" t="str">
        <f>LEFT(phase1,9)</f>
        <v xml:space="preserve">Demandes </v>
      </c>
      <c r="G77" s="113" t="s">
        <v>205</v>
      </c>
      <c r="H77" s="114" t="s">
        <v>207</v>
      </c>
      <c r="I77" s="114" t="str">
        <f>LEFT(phase2,9)</f>
        <v>Décisions</v>
      </c>
      <c r="J77" s="114" t="s">
        <v>205</v>
      </c>
      <c r="K77" s="281"/>
      <c r="L77" s="277"/>
    </row>
    <row r="78" spans="1:12">
      <c r="A78" s="273">
        <f t="shared" ref="A78:A104" si="2">IF(MAX(G78,J78)=0,"",CHOOSE(EcE,IF(OR(Compar=2,visible&gt;20),"",K78),K78,""))</f>
        <v>-5.2999999999999936</v>
      </c>
      <c r="C78" s="26"/>
      <c r="D78" s="115" t="s">
        <v>90</v>
      </c>
      <c r="E78" s="115">
        <f>CHOOSE(Palier,
IF($D78="","",INDEX(T_2GT[],MATCH($D78,T_2GT[Secteur],0),MATCH(Graphiques!E$28,T_2GT[#Headers],0))),
IF($D78="","",INDEX(T_3G[],MATCH($D78,T_3G[Secteur],0),MATCH(Graphiques!E$28,T_3G[#Headers],0))),
IF($D78="","",INDEX(T_3GPM[],MATCH($D78,T_3GPM[Secteur],0),MATCH(Graphiques!E$28,T_3GPM[#Headers],0))),
IF($D78="","",INDEX(T_PM[],MATCH($D78,T_PM[Secteur],0),MATCH(Graphiques!E$28,T_PM[#Headers],0))),
IF($D78="","",INDEX(T_ULIS[],MATCH($D78,T_ULIS[Secteur],0),MATCH(Graphiques!E$28,T_ULIS[#Headers],0))),
IF($D78="","",INDEX(T_UPE2A[],MATCH($D78,T_UPE2A[Secteur],0),MATCH(Graphiques!E$28,T_UPE2A[#Headers],0))),
IF($D78="","",INDEX(T_SEGPA[],MATCH($D78,T_SEGPA[Secteur],0),MATCH(Graphiques!E$28,T_SEGPA[#Headers],0)))
)</f>
        <v>50409</v>
      </c>
      <c r="F78" s="115">
        <f>CHOOSE(Palier,
IF($D78="","",INDEX(T_2GT[],MATCH($D78,T_2GT[Secteur],0),MATCH(Graphiques!F$28,T_2GT[#Headers],0))),
IF($D78="","",INDEX(T_3G[],MATCH($D78,T_3G[Secteur],0),MATCH(Graphiques!F$28,T_3G[#Headers],0))),
IF($D78="","",INDEX(T_3GPM[],MATCH($D78,T_3GPM[Secteur],0),MATCH(Graphiques!F$28,T_3GPM[#Headers],0))),
IF($D78="","",INDEX(T_PM[],MATCH($D78,T_PM[Secteur],0),MATCH(Graphiques!F$28,T_PM[#Headers],0))),
IF($D78="","",INDEX(T_ULIS[],MATCH($D78,T_ULIS[Secteur],0),MATCH(Graphiques!F$28,T_ULIS[#Headers],0))),
IF($D78="","",INDEX(T_UPE2A[],MATCH($D78,T_UPE2A[Secteur],0),MATCH(Graphiques!F$28,T_UPE2A[#Headers],0))),
IF($D78="","",INDEX(T_SEGPA[],MATCH($D78,T_SEGPA[Secteur],0),MATCH(Graphiques!F$28,T_SEGPA[#Headers],0)))
)</f>
        <v>36875</v>
      </c>
      <c r="G78" s="116">
        <f>CHOOSE(Palier,
IF($D78="","",INDEX(T_2GT[],MATCH($D78,T_2GT[Secteur],0),MATCH(Graphiques!G$28,T_2GT[#Headers],0))),
IF($D78="","",INDEX(T_3G[],MATCH($D78,T_3G[Secteur],0),MATCH(Graphiques!G$28,T_3G[#Headers],0))),
IF($D78="","",INDEX(T_3GPM[],MATCH($D78,T_3GPM[Secteur],0),MATCH(Graphiques!G$28,T_3GPM[#Headers],0))),
IF($D78="","",INDEX(T_PM[],MATCH($D78,T_PM[Secteur],0),MATCH(Graphiques!G$28,T_PM[#Headers],0))),
IF($D78="","",INDEX(T_ULIS[],MATCH($D78,T_ULIS[Secteur],0),MATCH(Graphiques!G$28,T_ULIS[#Headers],0))),
IF($D78="","",INDEX(T_UPE2A[],MATCH($D78,T_UPE2A[Secteur],0),MATCH(Graphiques!G$28,T_UPE2A[#Headers],0))),
IF($D78="","",INDEX(T_SEGPA[],MATCH($D78,T_SEGPA[Secteur],0),MATCH(Graphiques!G$28,T_SEGPA[#Headers],0)))
)</f>
        <v>0.73151619750441388</v>
      </c>
      <c r="H78" s="115">
        <f>CHOOSE(Palier,
IF($D78="","",INDEX(T_2GT[],MATCH($D78,T_2GT[Secteur],0),MATCH(Graphiques!H$28,T_2GT[#Headers],0))),
IF($D78="","",INDEX(T_3G[],MATCH($D78,T_3G[Secteur],0),MATCH(Graphiques!H$28,T_3G[#Headers],0))),
IF($D78="","",INDEX(T_3GPM[],MATCH($D78,T_3GPM[Secteur],0),MATCH(Graphiques!H$28,T_3GPM[#Headers],0))),
IF($D78="","",INDEX(T_PM[],MATCH($D78,T_PM[Secteur],0),MATCH(Graphiques!H$28,T_PM[#Headers],0))),
IF($D78="","",INDEX(T_ULIS[],MATCH($D78,T_ULIS[Secteur],0),MATCH(Graphiques!H$28,T_ULIS[#Headers],0))),
IF($D78="","",INDEX(T_UPE2A[],MATCH($D78,T_UPE2A[Secteur],0),MATCH(Graphiques!H$28,T_UPE2A[#Headers],0))),
IF($D78="","",INDEX(T_SEGPA[],MATCH($D78,T_SEGPA[Secteur],0),MATCH(Graphiques!H$28,T_SEGPA[#Headers],0)))
)</f>
        <v>49625</v>
      </c>
      <c r="I78" s="115">
        <f>CHOOSE(Palier,
IF($D78="","",INDEX(T_2GT[],MATCH($D78,T_2GT[Secteur],0),MATCH(Graphiques!I$28,T_2GT[#Headers],0))),
IF($D78="","",INDEX(T_3G[],MATCH($D78,T_3G[Secteur],0),MATCH(Graphiques!I$28,T_3G[#Headers],0))),
IF($D78="","",INDEX(T_3GPM[],MATCH($D78,T_3GPM[Secteur],0),MATCH(Graphiques!I$28,T_3GPM[#Headers],0))),
IF($D78="","",INDEX(T_PM[],MATCH($D78,T_PM[Secteur],0),MATCH(Graphiques!I$28,T_PM[#Headers],0))),
IF($D78="","",INDEX(T_ULIS[],MATCH($D78,T_ULIS[Secteur],0),MATCH(Graphiques!I$28,T_ULIS[#Headers],0))),
IF($D78="","",INDEX(T_UPE2A[],MATCH($D78,T_UPE2A[Secteur],0),MATCH(Graphiques!I$28,T_UPE2A[#Headers],0))),
IF($D78="","",INDEX(T_SEGPA[],MATCH($D78,T_SEGPA[Secteur],0),MATCH(Graphiques!I$28,T_SEGPA[#Headers],0)))
)</f>
        <v>33688</v>
      </c>
      <c r="J78" s="117">
        <f>CHOOSE(Palier,
IF($D78="","",INDEX(T_2GT[],MATCH($D78,T_2GT[Secteur],0),MATCH(Graphiques!J$28,T_2GT[#Headers],0))),
IF($D78="","",INDEX(T_3G[],MATCH($D78,T_3G[Secteur],0),MATCH(Graphiques!J$28,T_3G[#Headers],0))),
IF($D78="","",INDEX(T_3GPM[],MATCH($D78,T_3GPM[Secteur],0),MATCH(Graphiques!J$28,T_3GPM[#Headers],0))),
IF($D78="","",INDEX(T_PM[],MATCH($D78,T_PM[Secteur],0),MATCH(Graphiques!J$28,T_PM[#Headers],0))),
IF($D78="","",INDEX(T_ULIS[],MATCH($D78,T_ULIS[Secteur],0),MATCH(Graphiques!J$28,T_ULIS[#Headers],0))),
IF($D78="","",INDEX(T_UPE2A[],MATCH($D78,T_UPE2A[Secteur],0),MATCH(Graphiques!J$28,T_UPE2A[#Headers],0))),
IF($D78="","",INDEX(T_SEGPA[],MATCH($D78,T_SEGPA[Secteur],0),MATCH(Graphiques!J$28,T_SEGPA[#Headers],0)))
)</f>
        <v>0.67885138539042822</v>
      </c>
      <c r="K78" s="264">
        <f>IFERROR((ROUND(J78,3)-ROUND(G78,3))*100,"")</f>
        <v>-5.2999999999999936</v>
      </c>
      <c r="L78" s="262">
        <f>IF(D78="","",IF(MAX(G78,J78)=0,0,IF(MIN((G78,J78))/$L$74&gt;$L$76,0,$L$75)))</f>
        <v>0</v>
      </c>
    </row>
    <row r="79" spans="1:12">
      <c r="A79" s="273">
        <f t="shared" si="2"/>
        <v>-3.7999999999999923</v>
      </c>
      <c r="C79" s="27"/>
      <c r="D79" s="115" t="str">
        <f>INDEX(MDep[DEPARTEMENTS],Dep)</f>
        <v>SEINE-ET-MARNE</v>
      </c>
      <c r="E79" s="115">
        <f>CHOOSE(Palier,
IF($D79="","",INDEX(T_2GT[],MATCH($D79,T_2GT[Secteur],0),MATCH(Graphiques!E$28,T_2GT[#Headers],0))),
IF($D79="","",INDEX(T_3G[],MATCH($D79,T_3G[Secteur],0),MATCH(Graphiques!E$28,T_3G[#Headers],0))),
IF($D79="","",INDEX(T_3GPM[],MATCH($D79,T_3GPM[Secteur],0),MATCH(Graphiques!E$28,T_3GPM[#Headers],0))),
IF($D79="","",INDEX(T_PM[],MATCH($D79,T_PM[Secteur],0),MATCH(Graphiques!E$28,T_PM[#Headers],0))),
IF($D79="","",INDEX(T_ULIS[],MATCH($D79,T_ULIS[Secteur],0),MATCH(Graphiques!E$28,T_ULIS[#Headers],0))),
IF($D79="","",INDEX(T_UPE2A[],MATCH($D79,T_UPE2A[Secteur],0),MATCH(Graphiques!E$28,T_UPE2A[#Headers],0))),
IF($D79="","",INDEX(T_SEGPA[],MATCH($D79,T_SEGPA[Secteur],0),MATCH(Graphiques!E$28,T_SEGPA[#Headers],0)))
)</f>
        <v>17910</v>
      </c>
      <c r="F79" s="115">
        <f>CHOOSE(Palier,
IF($D79="","",INDEX(T_2GT[],MATCH($D79,T_2GT[Secteur],0),MATCH(Graphiques!F$28,T_2GT[#Headers],0))),
IF($D79="","",INDEX(T_3G[],MATCH($D79,T_3G[Secteur],0),MATCH(Graphiques!F$28,T_3G[#Headers],0))),
IF($D79="","",INDEX(T_3GPM[],MATCH($D79,T_3GPM[Secteur],0),MATCH(Graphiques!F$28,T_3GPM[#Headers],0))),
IF($D79="","",INDEX(T_PM[],MATCH($D79,T_PM[Secteur],0),MATCH(Graphiques!F$28,T_PM[#Headers],0))),
IF($D79="","",INDEX(T_ULIS[],MATCH($D79,T_ULIS[Secteur],0),MATCH(Graphiques!F$28,T_ULIS[#Headers],0))),
IF($D79="","",INDEX(T_UPE2A[],MATCH($D79,T_UPE2A[Secteur],0),MATCH(Graphiques!F$28,T_UPE2A[#Headers],0))),
IF($D79="","",INDEX(T_SEGPA[],MATCH($D79,T_SEGPA[Secteur],0),MATCH(Graphiques!F$28,T_SEGPA[#Headers],0)))
)</f>
        <v>12934</v>
      </c>
      <c r="G79" s="116">
        <f>CHOOSE(Palier,
IF($D79="","",INDEX(T_2GT[],MATCH($D79,T_2GT[Secteur],0),MATCH(Graphiques!G$28,T_2GT[#Headers],0))),
IF($D79="","",INDEX(T_3G[],MATCH($D79,T_3G[Secteur],0),MATCH(Graphiques!G$28,T_3G[#Headers],0))),
IF($D79="","",INDEX(T_3GPM[],MATCH($D79,T_3GPM[Secteur],0),MATCH(Graphiques!G$28,T_3GPM[#Headers],0))),
IF($D79="","",INDEX(T_PM[],MATCH($D79,T_PM[Secteur],0),MATCH(Graphiques!G$28,T_PM[#Headers],0))),
IF($D79="","",INDEX(T_ULIS[],MATCH($D79,T_ULIS[Secteur],0),MATCH(Graphiques!G$28,T_ULIS[#Headers],0))),
IF($D79="","",INDEX(T_UPE2A[],MATCH($D79,T_UPE2A[Secteur],0),MATCH(Graphiques!G$28,T_UPE2A[#Headers],0))),
IF($D79="","",INDEX(T_SEGPA[],MATCH($D79,T_SEGPA[Secteur],0),MATCH(Graphiques!G$28,T_SEGPA[#Headers],0)))
)</f>
        <v>0.72216638749302065</v>
      </c>
      <c r="H79" s="115">
        <f>CHOOSE(Palier,
IF($D79="","",INDEX(T_2GT[],MATCH($D79,T_2GT[Secteur],0),MATCH(Graphiques!H$28,T_2GT[#Headers],0))),
IF($D79="","",INDEX(T_3G[],MATCH($D79,T_3G[Secteur],0),MATCH(Graphiques!H$28,T_3G[#Headers],0))),
IF($D79="","",INDEX(T_3GPM[],MATCH($D79,T_3GPM[Secteur],0),MATCH(Graphiques!H$28,T_3GPM[#Headers],0))),
IF($D79="","",INDEX(T_PM[],MATCH($D79,T_PM[Secteur],0),MATCH(Graphiques!H$28,T_PM[#Headers],0))),
IF($D79="","",INDEX(T_ULIS[],MATCH($D79,T_ULIS[Secteur],0),MATCH(Graphiques!H$28,T_ULIS[#Headers],0))),
IF($D79="","",INDEX(T_UPE2A[],MATCH($D79,T_UPE2A[Secteur],0),MATCH(Graphiques!H$28,T_UPE2A[#Headers],0))),
IF($D79="","",INDEX(T_SEGPA[],MATCH($D79,T_SEGPA[Secteur],0),MATCH(Graphiques!H$28,T_SEGPA[#Headers],0)))
)</f>
        <v>17701</v>
      </c>
      <c r="I79" s="115">
        <f>CHOOSE(Palier,
IF($D79="","",INDEX(T_2GT[],MATCH($D79,T_2GT[Secteur],0),MATCH(Graphiques!I$28,T_2GT[#Headers],0))),
IF($D79="","",INDEX(T_3G[],MATCH($D79,T_3G[Secteur],0),MATCH(Graphiques!I$28,T_3G[#Headers],0))),
IF($D79="","",INDEX(T_3GPM[],MATCH($D79,T_3GPM[Secteur],0),MATCH(Graphiques!I$28,T_3GPM[#Headers],0))),
IF($D79="","",INDEX(T_PM[],MATCH($D79,T_PM[Secteur],0),MATCH(Graphiques!I$28,T_PM[#Headers],0))),
IF($D79="","",INDEX(T_ULIS[],MATCH($D79,T_ULIS[Secteur],0),MATCH(Graphiques!I$28,T_ULIS[#Headers],0))),
IF($D79="","",INDEX(T_UPE2A[],MATCH($D79,T_UPE2A[Secteur],0),MATCH(Graphiques!I$28,T_UPE2A[#Headers],0))),
IF($D79="","",INDEX(T_SEGPA[],MATCH($D79,T_SEGPA[Secteur],0),MATCH(Graphiques!I$28,T_SEGPA[#Headers],0)))
)</f>
        <v>12107</v>
      </c>
      <c r="J79" s="117">
        <f>CHOOSE(Palier,
IF($D79="","",INDEX(T_2GT[],MATCH($D79,T_2GT[Secteur],0),MATCH(Graphiques!J$28,T_2GT[#Headers],0))),
IF($D79="","",INDEX(T_3G[],MATCH($D79,T_3G[Secteur],0),MATCH(Graphiques!J$28,T_3G[#Headers],0))),
IF($D79="","",INDEX(T_3GPM[],MATCH($D79,T_3GPM[Secteur],0),MATCH(Graphiques!J$28,T_3GPM[#Headers],0))),
IF($D79="","",INDEX(T_PM[],MATCH($D79,T_PM[Secteur],0),MATCH(Graphiques!J$28,T_PM[#Headers],0))),
IF($D79="","",INDEX(T_ULIS[],MATCH($D79,T_ULIS[Secteur],0),MATCH(Graphiques!J$28,T_ULIS[#Headers],0))),
IF($D79="","",INDEX(T_UPE2A[],MATCH($D79,T_UPE2A[Secteur],0),MATCH(Graphiques!J$28,T_UPE2A[#Headers],0))),
IF($D79="","",INDEX(T_SEGPA[],MATCH($D79,T_SEGPA[Secteur],0),MATCH(Graphiques!J$28,T_SEGPA[#Headers],0)))
)</f>
        <v>0.6839726569120389</v>
      </c>
      <c r="K79" s="264">
        <f t="shared" ref="K79:K104" si="3">IFERROR((ROUND(J79,3)-ROUND(G79,3))*100,"")</f>
        <v>-3.7999999999999923</v>
      </c>
      <c r="L79" s="262">
        <f>IF(D79="","",IF(MAX(G79,J79)=0,0,IF(MIN((G79,J79))/$L$74&gt;$L$76,0,$L$75)))</f>
        <v>0</v>
      </c>
    </row>
    <row r="80" spans="1:12">
      <c r="A80" s="273">
        <f t="shared" si="2"/>
        <v>-3.3000000000000029</v>
      </c>
      <c r="C80" s="26"/>
      <c r="D80" s="115" t="str">
        <f>Listes!$F$35</f>
        <v>D01 - CHELLES</v>
      </c>
      <c r="E80" s="115">
        <f>CHOOSE(Palier,
IF($D80="","",INDEX(T_2GT[],MATCH("   "&amp;$D80,T_2GT[Secteur],0),MATCH(Graphiques!E$28,T_2GT[#Headers],0))),
IF($D80="","",INDEX(T_3G[],MATCH("   "&amp;$D80,T_3G[Secteur],0),MATCH(Graphiques!E$28,T_3G[#Headers],0))),
IF($D80="","",INDEX(T_3GPM[],MATCH("   "&amp;$D80,T_3GPM[Secteur],0),MATCH(Graphiques!E$28,T_3GPM[#Headers],0))),
IF($D80="","",INDEX(T_PM[],MATCH("   "&amp;$D80,T_PM[Secteur],0),MATCH(Graphiques!E$28,T_PM[#Headers],0))),
IF($D80="","",INDEX(T_ULIS[],MATCH("   "&amp;$D80,T_ULIS[Secteur],0),MATCH(Graphiques!E$28,T_ULIS[#Headers],0))),
IF($D80="","",INDEX(T_UPE2A[],MATCH("   "&amp;$D80,T_UPE2A[Secteur],0),MATCH(Graphiques!E$28,T_UPE2A[#Headers],0))),
IF($D80="","",INDEX(T_SEGPA[],MATCH("   "&amp;$D80,T_SEGPA[Secteur],0),MATCH(Graphiques!E$28,T_SEGPA[#Headers],0)))
)</f>
        <v>1178</v>
      </c>
      <c r="F80" s="115">
        <f>CHOOSE(Palier,
IF($D80="","",INDEX(T_2GT[],MATCH("   "&amp;$D80,T_2GT[Secteur],0),MATCH(Graphiques!F$28,T_2GT[#Headers],0))),
IF($D80="","",INDEX(T_3G[],MATCH("   "&amp;$D80,T_3G[Secteur],0),MATCH(Graphiques!F$28,T_3G[#Headers],0))),
IF($D80="","",INDEX(T_3GPM[],MATCH("   "&amp;$D80,T_3GPM[Secteur],0),MATCH(Graphiques!F$28,T_3GPM[#Headers],0))),
IF($D80="","",INDEX(T_PM[],MATCH("   "&amp;$D80,T_PM[Secteur],0),MATCH(Graphiques!F$28,T_PM[#Headers],0))),
IF($D80="","",INDEX(T_ULIS[],MATCH("   "&amp;$D80,T_ULIS[Secteur],0),MATCH(Graphiques!F$28,T_ULIS[#Headers],0))),
IF($D80="","",INDEX(T_UPE2A[],MATCH("   "&amp;$D80,T_UPE2A[Secteur],0),MATCH(Graphiques!F$28,T_UPE2A[#Headers],0))),
IF($D80="","",INDEX(T_SEGPA[],MATCH("   "&amp;$D80,T_SEGPA[Secteur],0),MATCH(Graphiques!F$28,T_SEGPA[#Headers],0)))
)</f>
        <v>891</v>
      </c>
      <c r="G80" s="116">
        <f>CHOOSE(Palier,
IF($D80="","",INDEX(T_2GT[],MATCH("   "&amp;$D80,T_2GT[Secteur],0),MATCH(Graphiques!G$28,T_2GT[#Headers],0))),
IF($D80="","",INDEX(T_3G[],MATCH("   "&amp;$D80,T_3G[Secteur],0),MATCH(Graphiques!G$28,T_3G[#Headers],0))),
IF($D80="","",INDEX(T_3GPM[],MATCH("   "&amp;$D80,T_3GPM[Secteur],0),MATCH(Graphiques!G$28,T_3GPM[#Headers],0))),
IF($D80="","",INDEX(T_PM[],MATCH("   "&amp;$D80,T_PM[Secteur],0),MATCH(Graphiques!G$28,T_PM[#Headers],0))),
IF($D80="","",INDEX(T_ULIS[],MATCH("   "&amp;$D80,T_ULIS[Secteur],0),MATCH(Graphiques!G$28,T_ULIS[#Headers],0))),
IF($D80="","",INDEX(T_UPE2A[],MATCH("   "&amp;$D80,T_UPE2A[Secteur],0),MATCH(Graphiques!G$28,T_UPE2A[#Headers],0))),
IF($D80="","",INDEX(T_SEGPA[],MATCH("   "&amp;$D80,T_SEGPA[Secteur],0),MATCH(Graphiques!G$28,T_SEGPA[#Headers],0)))
)</f>
        <v>0.75636672325976229</v>
      </c>
      <c r="H80" s="115">
        <f>CHOOSE(Palier,
IF($D80="","",INDEX(T_2GT[],MATCH("   "&amp;$D80,T_2GT[Secteur],0),MATCH(Graphiques!H$28,T_2GT[#Headers],0))),
IF($D80="","",INDEX(T_3G[],MATCH("   "&amp;$D80,T_3G[Secteur],0),MATCH(Graphiques!H$28,T_3G[#Headers],0))),
IF($D80="","",INDEX(T_3GPM[],MATCH("   "&amp;$D80,T_3GPM[Secteur],0),MATCH(Graphiques!H$28,T_3GPM[#Headers],0))),
IF($D80="","",INDEX(T_PM[],MATCH("   "&amp;$D80,T_PM[Secteur],0),MATCH(Graphiques!H$28,T_PM[#Headers],0))),
IF($D80="","",INDEX(T_ULIS[],MATCH("   "&amp;$D80,T_ULIS[Secteur],0),MATCH(Graphiques!H$28,T_ULIS[#Headers],0))),
IF($D80="","",INDEX(T_UPE2A[],MATCH("   "&amp;$D80,T_UPE2A[Secteur],0),MATCH(Graphiques!H$28,T_UPE2A[#Headers],0))),
IF($D80="","",INDEX(T_SEGPA[],MATCH("   "&amp;$D80,T_SEGPA[Secteur],0),MATCH(Graphiques!H$28,T_SEGPA[#Headers],0)))
)</f>
        <v>1147</v>
      </c>
      <c r="I80" s="115">
        <f>CHOOSE(Palier,
IF($D80="","",INDEX(T_2GT[],MATCH("   "&amp;$D80,T_2GT[Secteur],0),MATCH(Graphiques!I$28,T_2GT[#Headers],0))),
IF($D80="","",INDEX(T_3G[],MATCH("   "&amp;$D80,T_3G[Secteur],0),MATCH(Graphiques!I$28,T_3G[#Headers],0))),
IF($D80="","",INDEX(T_3GPM[],MATCH("   "&amp;$D80,T_3GPM[Secteur],0),MATCH(Graphiques!I$28,T_3GPM[#Headers],0))),
IF($D80="","",INDEX(T_PM[],MATCH("   "&amp;$D80,T_PM[Secteur],0),MATCH(Graphiques!I$28,T_PM[#Headers],0))),
IF($D80="","",INDEX(T_ULIS[],MATCH("   "&amp;$D80,T_ULIS[Secteur],0),MATCH(Graphiques!I$28,T_ULIS[#Headers],0))),
IF($D80="","",INDEX(T_UPE2A[],MATCH("   "&amp;$D80,T_UPE2A[Secteur],0),MATCH(Graphiques!I$28,T_UPE2A[#Headers],0))),
IF($D80="","",INDEX(T_SEGPA[],MATCH("   "&amp;$D80,T_SEGPA[Secteur],0),MATCH(Graphiques!I$28,T_SEGPA[#Headers],0)))
)</f>
        <v>829</v>
      </c>
      <c r="J80" s="117">
        <f>CHOOSE(Palier,
IF($D80="","",INDEX(T_2GT[],MATCH("   "&amp;$D80,T_2GT[Secteur],0),MATCH(Graphiques!J$28,T_2GT[#Headers],0))),
IF($D80="","",INDEX(T_3G[],MATCH("   "&amp;$D80,T_3G[Secteur],0),MATCH(Graphiques!J$28,T_3G[#Headers],0))),
IF($D80="","",INDEX(T_3GPM[],MATCH("   "&amp;$D80,T_3GPM[Secteur],0),MATCH(Graphiques!J$28,T_3GPM[#Headers],0))),
IF($D80="","",INDEX(T_PM[],MATCH("   "&amp;$D80,T_PM[Secteur],0),MATCH(Graphiques!J$28,T_PM[#Headers],0))),
IF($D80="","",INDEX(T_ULIS[],MATCH("   "&amp;$D80,T_ULIS[Secteur],0),MATCH(Graphiques!J$28,T_ULIS[#Headers],0))),
IF($D80="","",INDEX(T_UPE2A[],MATCH("   "&amp;$D80,T_UPE2A[Secteur],0),MATCH(Graphiques!J$28,T_UPE2A[#Headers],0))),
IF($D80="","",INDEX(T_SEGPA[],MATCH("   "&amp;$D80,T_SEGPA[Secteur],0),MATCH(Graphiques!J$28,T_SEGPA[#Headers],0)))
)</f>
        <v>0.72275501307759371</v>
      </c>
      <c r="K80" s="264">
        <f t="shared" si="3"/>
        <v>-3.3000000000000029</v>
      </c>
      <c r="L80" s="262">
        <f>IF(D80="","",IF(MAX(G80,J80)=0,0,IF(MIN((G80,J80))/$L$74&gt;$L$76,0,$L$75)))</f>
        <v>0</v>
      </c>
    </row>
    <row r="81" spans="1:12">
      <c r="A81" s="273">
        <f t="shared" si="2"/>
        <v>-3.8000000000000034</v>
      </c>
      <c r="C81" s="27">
        <v>1</v>
      </c>
      <c r="D81" s="105" t="str">
        <f>CHOOSE(Palier,
IF($C81&lt;nblyc,TRIM(INDEX(T_2GT[Secteur],MATCH("   "&amp;D$80,T_2GT[Secteur],0)+ROW(A1))),""),
IF($C81&lt;nblyc,TRIM(INDEX(T_3G[Secteur],MATCH("   "&amp;D$80,T_3G[Secteur],0)+ROW(A1))),""),
IF($C81&lt;nblyc,TRIM(INDEX(T_3GPM[Secteur],MATCH("   "&amp;D$80,T_3GPM[Secteur],0)+ROW(A1))),""),
IF($C81&lt;nblyc,TRIM(INDEX(T_PM[Secteur],MATCH("   "&amp;D$80,T_PM[Secteur],0)+ROW(A1))),""),
IF($C81&lt;nblyc,TRIM(INDEX(T_ULIS[Secteur],MATCH("   "&amp;D$80,T_ULIS[Secteur],0)+ROW(A1))),""),
IF($C81&lt;nblyc,TRIM(INDEX(T_UPE2A[Secteur],MATCH("   "&amp;D$80,T_UPE2A[Secteur],0)+ROW(A1))),""),
IF($C81&lt;nblyc,TRIM(INDEX(T_SEGPA[Secteur],MATCH("   "&amp;D$80,T_SEGPA[Secteur],0)+ROW(A1))),"")
)</f>
        <v>Jean Jaurès</v>
      </c>
      <c r="E81" s="105">
        <f>CHOOSE(Palier,
IF($D81="","",INDEX(T_2GT[],MATCH("      "&amp;$D81,T_2GT[Secteur],0),MATCH(Graphiques!E$28,T_2GT[#Headers],0))),
IF($D81="","",INDEX(T_3G[],MATCH("      "&amp;$D81,T_3G[Secteur],0),MATCH(Graphiques!E$28,T_3G[#Headers],0))),
IF($D81="","",INDEX(T_3GPM[],MATCH("      "&amp;$D81,T_3GPM[Secteur],0),MATCH(Graphiques!E$28,T_3GPM[#Headers],0))),
IF($D81="","",INDEX(T_PM[],MATCH("      "&amp;$D81,T_PM[Secteur],0),MATCH(Graphiques!E$28,T_PM[#Headers],0))),
IF($D81="","",INDEX(T_ULIS[],MATCH("      "&amp;$D81,T_ULIS[Secteur],0),MATCH(Graphiques!E$28,T_ULIS[#Headers],0))),
IF($D81="","",INDEX(T_UPE2A[],MATCH("      "&amp;$D81,T_UPE2A[Secteur],0),MATCH(Graphiques!E$28,T_UPE2A[#Headers],0))),
IF($D81="","",INDEX(T_SEGPA[],MATCH("      "&amp;$D81,T_SEGPA[Secteur],0),MATCH(Graphiques!E$28,T_SEGPA[#Headers],0)))
)</f>
        <v>78</v>
      </c>
      <c r="F81" s="105">
        <f>CHOOSE(Palier,
IF($D81="","",INDEX(T_2GT[],MATCH("      "&amp;$D81,T_2GT[Secteur],0),MATCH(Graphiques!F$28,T_2GT[#Headers],0))),
IF($D81="","",INDEX(T_3G[],MATCH("      "&amp;$D81,T_3G[Secteur],0),MATCH(Graphiques!F$28,T_3G[#Headers],0))),
IF($D81="","",INDEX(T_3GPM[],MATCH("      "&amp;$D81,T_3GPM[Secteur],0),MATCH(Graphiques!F$28,T_3GPM[#Headers],0))),
IF($D81="","",INDEX(T_PM[],MATCH("      "&amp;$D81,T_PM[Secteur],0),MATCH(Graphiques!F$28,T_PM[#Headers],0))),
IF($D81="","",INDEX(T_ULIS[],MATCH("      "&amp;$D81,T_ULIS[Secteur],0),MATCH(Graphiques!F$28,T_ULIS[#Headers],0))),
IF($D81="","",INDEX(T_UPE2A[],MATCH("      "&amp;$D81,T_UPE2A[Secteur],0),MATCH(Graphiques!F$28,T_UPE2A[#Headers],0))),
IF($D81="","",INDEX(T_SEGPA[],MATCH("      "&amp;$D81,T_SEGPA[Secteur],0),MATCH(Graphiques!F$28,T_SEGPA[#Headers],0)))
)</f>
        <v>60</v>
      </c>
      <c r="G81" s="118">
        <f>CHOOSE(Palier,
IF($D81="","",INDEX(T_2GT[],MATCH("      "&amp;$D81,T_2GT[Secteur],0),MATCH(Graphiques!G$28,T_2GT[#Headers],0))),
IF($D81="","",INDEX(T_3G[],MATCH("      "&amp;$D81,T_3G[Secteur],0),MATCH(Graphiques!G$28,T_3G[#Headers],0))),
IF($D81="","",INDEX(T_3GPM[],MATCH("      "&amp;$D81,T_3GPM[Secteur],0),MATCH(Graphiques!G$28,T_3GPM[#Headers],0))),
IF($D81="","",INDEX(T_PM[],MATCH("      "&amp;$D81,T_PM[Secteur],0),MATCH(Graphiques!G$28,T_PM[#Headers],0))),
IF($D81="","",INDEX(T_ULIS[],MATCH("      "&amp;$D81,T_ULIS[Secteur],0),MATCH(Graphiques!G$28,T_ULIS[#Headers],0))),
IF($D81="","",INDEX(T_UPE2A[],MATCH("      "&amp;$D81,T_UPE2A[Secteur],0),MATCH(Graphiques!G$28,T_UPE2A[#Headers],0))),
IF($D81="","",INDEX(T_SEGPA[],MATCH("      "&amp;$D81,T_SEGPA[Secteur],0),MATCH(Graphiques!G$28,T_SEGPA[#Headers],0)))
)</f>
        <v>0.76923076923076927</v>
      </c>
      <c r="H81" s="105">
        <f>CHOOSE(Palier,
IF($D81="","",INDEX(T_2GT[],MATCH("      "&amp;$D81,T_2GT[Secteur],0),MATCH(Graphiques!H$28,T_2GT[#Headers],0))),
IF($D81="","",INDEX(T_3G[],MATCH("      "&amp;$D81,T_3G[Secteur],0),MATCH(Graphiques!H$28,T_3G[#Headers],0))),
IF($D81="","",INDEX(T_3GPM[],MATCH("      "&amp;$D81,T_3GPM[Secteur],0),MATCH(Graphiques!H$28,T_3GPM[#Headers],0))),
IF($D81="","",INDEX(T_PM[],MATCH("      "&amp;$D81,T_PM[Secteur],0),MATCH(Graphiques!H$28,T_PM[#Headers],0))),
IF($D81="","",INDEX(T_ULIS[],MATCH("      "&amp;$D81,T_ULIS[Secteur],0),MATCH(Graphiques!H$28,T_ULIS[#Headers],0))),
IF($D81="","",INDEX(T_UPE2A[],MATCH("      "&amp;$D81,T_UPE2A[Secteur],0),MATCH(Graphiques!H$28,T_UPE2A[#Headers],0))),
IF($D81="","",INDEX(T_SEGPA[],MATCH("      "&amp;$D81,T_SEGPA[Secteur],0),MATCH(Graphiques!H$28,T_SEGPA[#Headers],0)))
)</f>
        <v>78</v>
      </c>
      <c r="I81" s="105">
        <f>CHOOSE(Palier,
IF($D81="","",INDEX(T_2GT[],MATCH("      "&amp;$D81,T_2GT[Secteur],0),MATCH(Graphiques!I$28,T_2GT[#Headers],0))),
IF($D81="","",INDEX(T_3G[],MATCH("      "&amp;$D81,T_3G[Secteur],0),MATCH(Graphiques!I$28,T_3G[#Headers],0))),
IF($D81="","",INDEX(T_3GPM[],MATCH("      "&amp;$D81,T_3GPM[Secteur],0),MATCH(Graphiques!I$28,T_3GPM[#Headers],0))),
IF($D81="","",INDEX(T_PM[],MATCH("      "&amp;$D81,T_PM[Secteur],0),MATCH(Graphiques!I$28,T_PM[#Headers],0))),
IF($D81="","",INDEX(T_ULIS[],MATCH("      "&amp;$D81,T_ULIS[Secteur],0),MATCH(Graphiques!I$28,T_ULIS[#Headers],0))),
IF($D81="","",INDEX(T_UPE2A[],MATCH("      "&amp;$D81,T_UPE2A[Secteur],0),MATCH(Graphiques!I$28,T_UPE2A[#Headers],0))),
IF($D81="","",INDEX(T_SEGPA[],MATCH("      "&amp;$D81,T_SEGPA[Secteur],0),MATCH(Graphiques!I$28,T_SEGPA[#Headers],0)))
)</f>
        <v>57</v>
      </c>
      <c r="J81" s="118">
        <f>CHOOSE(Palier,
IF($D81="","",INDEX(T_2GT[],MATCH("      "&amp;$D81,T_2GT[Secteur],0),MATCH(Graphiques!J$28,T_2GT[#Headers],0))),
IF($D81="","",INDEX(T_3G[],MATCH("      "&amp;$D81,T_3G[Secteur],0),MATCH(Graphiques!J$28,T_3G[#Headers],0))),
IF($D81="","",INDEX(T_3GPM[],MATCH("      "&amp;$D81,T_3GPM[Secteur],0),MATCH(Graphiques!J$28,T_3GPM[#Headers],0))),
IF($D81="","",INDEX(T_PM[],MATCH("      "&amp;$D81,T_PM[Secteur],0),MATCH(Graphiques!J$28,T_PM[#Headers],0))),
IF($D81="","",INDEX(T_ULIS[],MATCH("      "&amp;$D81,T_ULIS[Secteur],0),MATCH(Graphiques!J$28,T_ULIS[#Headers],0))),
IF($D81="","",INDEX(T_UPE2A[],MATCH("      "&amp;$D81,T_UPE2A[Secteur],0),MATCH(Graphiques!J$28,T_UPE2A[#Headers],0))),
IF($D81="","",INDEX(T_SEGPA[],MATCH("      "&amp;$D81,T_SEGPA[Secteur],0),MATCH(Graphiques!J$28,T_SEGPA[#Headers],0)))
)</f>
        <v>0.73076923076923073</v>
      </c>
      <c r="K81" s="260">
        <f t="shared" si="3"/>
        <v>-3.8000000000000034</v>
      </c>
      <c r="L81" s="262">
        <f>IF(D81="","",IF(MAX(G81,J81)=0,0,IF(MIN((G81,J81))/$L$74&gt;$L$76,0,$L$75)))</f>
        <v>0</v>
      </c>
    </row>
    <row r="82" spans="1:12">
      <c r="A82" s="273">
        <f t="shared" si="2"/>
        <v>0</v>
      </c>
      <c r="C82" s="27">
        <v>2</v>
      </c>
      <c r="D82" s="105" t="str">
        <f>CHOOSE(Palier,
IF($C82&lt;nblyc,TRIM(INDEX(T_2GT[Secteur],MATCH("   "&amp;D$80,T_2GT[Secteur],0)+ROW(A2))),""),
IF($C82&lt;nblyc,TRIM(INDEX(T_3G[Secteur],MATCH("   "&amp;D$80,T_3G[Secteur],0)+ROW(A2))),""),
IF($C82&lt;nblyc,TRIM(INDEX(T_3GPM[Secteur],MATCH("   "&amp;D$80,T_3GPM[Secteur],0)+ROW(A2))),""),
IF($C82&lt;nblyc,TRIM(INDEX(T_PM[Secteur],MATCH("   "&amp;D$80,T_PM[Secteur],0)+ROW(A2))),""),
IF($C82&lt;nblyc,TRIM(INDEX(T_ULIS[Secteur],MATCH("   "&amp;D$80,T_ULIS[Secteur],0)+ROW(A2))),""),
IF($C82&lt;nblyc,TRIM(INDEX(T_UPE2A[Secteur],MATCH("   "&amp;D$80,T_UPE2A[Secteur],0)+ROW(A2))),""),
IF($C82&lt;nblyc,TRIM(INDEX(T_SEGPA[Secteur],MATCH("   "&amp;D$80,T_SEGPA[Secteur],0)+ROW(A2))),"")
)</f>
        <v>Camille Corot</v>
      </c>
      <c r="E82" s="105">
        <f>CHOOSE(Palier,
IF($D82="","",INDEX(T_2GT[],MATCH("      "&amp;$D82,T_2GT[Secteur],0),MATCH(Graphiques!E$28,T_2GT[#Headers],0))),
IF($D82="","",INDEX(T_3G[],MATCH("      "&amp;$D82,T_3G[Secteur],0),MATCH(Graphiques!E$28,T_3G[#Headers],0))),
IF($D82="","",INDEX(T_3GPM[],MATCH("      "&amp;$D82,T_3GPM[Secteur],0),MATCH(Graphiques!E$28,T_3GPM[#Headers],0))),
IF($D82="","",INDEX(T_PM[],MATCH("      "&amp;$D82,T_PM[Secteur],0),MATCH(Graphiques!E$28,T_PM[#Headers],0))),
IF($D82="","",INDEX(T_ULIS[],MATCH("      "&amp;$D82,T_ULIS[Secteur],0),MATCH(Graphiques!E$28,T_ULIS[#Headers],0))),
IF($D82="","",INDEX(T_UPE2A[],MATCH("      "&amp;$D82,T_UPE2A[Secteur],0),MATCH(Graphiques!E$28,T_UPE2A[#Headers],0))),
IF($D82="","",INDEX(T_SEGPA[],MATCH("      "&amp;$D82,T_SEGPA[Secteur],0),MATCH(Graphiques!E$28,T_SEGPA[#Headers],0)))
)</f>
        <v>171</v>
      </c>
      <c r="F82" s="105">
        <f>CHOOSE(Palier,
IF($D82="","",INDEX(T_2GT[],MATCH("      "&amp;$D82,T_2GT[Secteur],0),MATCH(Graphiques!F$28,T_2GT[#Headers],0))),
IF($D82="","",INDEX(T_3G[],MATCH("      "&amp;$D82,T_3G[Secteur],0),MATCH(Graphiques!F$28,T_3G[#Headers],0))),
IF($D82="","",INDEX(T_3GPM[],MATCH("      "&amp;$D82,T_3GPM[Secteur],0),MATCH(Graphiques!F$28,T_3GPM[#Headers],0))),
IF($D82="","",INDEX(T_PM[],MATCH("      "&amp;$D82,T_PM[Secteur],0),MATCH(Graphiques!F$28,T_PM[#Headers],0))),
IF($D82="","",INDEX(T_ULIS[],MATCH("      "&amp;$D82,T_ULIS[Secteur],0),MATCH(Graphiques!F$28,T_ULIS[#Headers],0))),
IF($D82="","",INDEX(T_UPE2A[],MATCH("      "&amp;$D82,T_UPE2A[Secteur],0),MATCH(Graphiques!F$28,T_UPE2A[#Headers],0))),
IF($D82="","",INDEX(T_SEGPA[],MATCH("      "&amp;$D82,T_SEGPA[Secteur],0),MATCH(Graphiques!F$28,T_SEGPA[#Headers],0)))
)</f>
        <v>114</v>
      </c>
      <c r="G82" s="118">
        <f>CHOOSE(Palier,
IF($D82="","",INDEX(T_2GT[],MATCH("      "&amp;$D82,T_2GT[Secteur],0),MATCH(Graphiques!G$28,T_2GT[#Headers],0))),
IF($D82="","",INDEX(T_3G[],MATCH("      "&amp;$D82,T_3G[Secteur],0),MATCH(Graphiques!G$28,T_3G[#Headers],0))),
IF($D82="","",INDEX(T_3GPM[],MATCH("      "&amp;$D82,T_3GPM[Secteur],0),MATCH(Graphiques!G$28,T_3GPM[#Headers],0))),
IF($D82="","",INDEX(T_PM[],MATCH("      "&amp;$D82,T_PM[Secteur],0),MATCH(Graphiques!G$28,T_PM[#Headers],0))),
IF($D82="","",INDEX(T_ULIS[],MATCH("      "&amp;$D82,T_ULIS[Secteur],0),MATCH(Graphiques!G$28,T_ULIS[#Headers],0))),
IF($D82="","",INDEX(T_UPE2A[],MATCH("      "&amp;$D82,T_UPE2A[Secteur],0),MATCH(Graphiques!G$28,T_UPE2A[#Headers],0))),
IF($D82="","",INDEX(T_SEGPA[],MATCH("      "&amp;$D82,T_SEGPA[Secteur],0),MATCH(Graphiques!G$28,T_SEGPA[#Headers],0)))
)</f>
        <v>0.66666666666666663</v>
      </c>
      <c r="H82" s="105">
        <f>CHOOSE(Palier,
IF($D82="","",INDEX(T_2GT[],MATCH("      "&amp;$D82,T_2GT[Secteur],0),MATCH(Graphiques!H$28,T_2GT[#Headers],0))),
IF($D82="","",INDEX(T_3G[],MATCH("      "&amp;$D82,T_3G[Secteur],0),MATCH(Graphiques!H$28,T_3G[#Headers],0))),
IF($D82="","",INDEX(T_3GPM[],MATCH("      "&amp;$D82,T_3GPM[Secteur],0),MATCH(Graphiques!H$28,T_3GPM[#Headers],0))),
IF($D82="","",INDEX(T_PM[],MATCH("      "&amp;$D82,T_PM[Secteur],0),MATCH(Graphiques!H$28,T_PM[#Headers],0))),
IF($D82="","",INDEX(T_ULIS[],MATCH("      "&amp;$D82,T_ULIS[Secteur],0),MATCH(Graphiques!H$28,T_ULIS[#Headers],0))),
IF($D82="","",INDEX(T_UPE2A[],MATCH("      "&amp;$D82,T_UPE2A[Secteur],0),MATCH(Graphiques!H$28,T_UPE2A[#Headers],0))),
IF($D82="","",INDEX(T_SEGPA[],MATCH("      "&amp;$D82,T_SEGPA[Secteur],0),MATCH(Graphiques!H$28,T_SEGPA[#Headers],0)))
)</f>
        <v>141</v>
      </c>
      <c r="I82" s="105">
        <f>CHOOSE(Palier,
IF($D82="","",INDEX(T_2GT[],MATCH("      "&amp;$D82,T_2GT[Secteur],0),MATCH(Graphiques!I$28,T_2GT[#Headers],0))),
IF($D82="","",INDEX(T_3G[],MATCH("      "&amp;$D82,T_3G[Secteur],0),MATCH(Graphiques!I$28,T_3G[#Headers],0))),
IF($D82="","",INDEX(T_3GPM[],MATCH("      "&amp;$D82,T_3GPM[Secteur],0),MATCH(Graphiques!I$28,T_3GPM[#Headers],0))),
IF($D82="","",INDEX(T_PM[],MATCH("      "&amp;$D82,T_PM[Secteur],0),MATCH(Graphiques!I$28,T_PM[#Headers],0))),
IF($D82="","",INDEX(T_ULIS[],MATCH("      "&amp;$D82,T_ULIS[Secteur],0),MATCH(Graphiques!I$28,T_ULIS[#Headers],0))),
IF($D82="","",INDEX(T_UPE2A[],MATCH("      "&amp;$D82,T_UPE2A[Secteur],0),MATCH(Graphiques!I$28,T_UPE2A[#Headers],0))),
IF($D82="","",INDEX(T_SEGPA[],MATCH("      "&amp;$D82,T_SEGPA[Secteur],0),MATCH(Graphiques!I$28,T_SEGPA[#Headers],0)))
)</f>
        <v>94</v>
      </c>
      <c r="J82" s="118">
        <f>CHOOSE(Palier,
IF($D82="","",INDEX(T_2GT[],MATCH("      "&amp;$D82,T_2GT[Secteur],0),MATCH(Graphiques!J$28,T_2GT[#Headers],0))),
IF($D82="","",INDEX(T_3G[],MATCH("      "&amp;$D82,T_3G[Secteur],0),MATCH(Graphiques!J$28,T_3G[#Headers],0))),
IF($D82="","",INDEX(T_3GPM[],MATCH("      "&amp;$D82,T_3GPM[Secteur],0),MATCH(Graphiques!J$28,T_3GPM[#Headers],0))),
IF($D82="","",INDEX(T_PM[],MATCH("      "&amp;$D82,T_PM[Secteur],0),MATCH(Graphiques!J$28,T_PM[#Headers],0))),
IF($D82="","",INDEX(T_ULIS[],MATCH("      "&amp;$D82,T_ULIS[Secteur],0),MATCH(Graphiques!J$28,T_ULIS[#Headers],0))),
IF($D82="","",INDEX(T_UPE2A[],MATCH("      "&amp;$D82,T_UPE2A[Secteur],0),MATCH(Graphiques!J$28,T_UPE2A[#Headers],0))),
IF($D82="","",INDEX(T_SEGPA[],MATCH("      "&amp;$D82,T_SEGPA[Secteur],0),MATCH(Graphiques!J$28,T_SEGPA[#Headers],0)))
)</f>
        <v>0.66666666666666663</v>
      </c>
      <c r="K82" s="260">
        <f t="shared" si="3"/>
        <v>0</v>
      </c>
      <c r="L82" s="262">
        <f>IF(D82="","",IF(MAX(G82,J82)=0,0,IF(MIN((G82,J82))/$L$74&gt;$L$76,0,$L$75)))</f>
        <v>0</v>
      </c>
    </row>
    <row r="83" spans="1:12">
      <c r="A83" s="273" t="str">
        <f t="shared" si="2"/>
        <v/>
      </c>
      <c r="C83" s="27">
        <v>3</v>
      </c>
      <c r="D83" s="105" t="str">
        <f>CHOOSE(Palier,
IF($C83&lt;nblyc,TRIM(INDEX(T_2GT[Secteur],MATCH("   "&amp;D$80,T_2GT[Secteur],0)+ROW(A3))),""),
IF($C83&lt;nblyc,TRIM(INDEX(T_3G[Secteur],MATCH("   "&amp;D$80,T_3G[Secteur],0)+ROW(A3))),""),
IF($C83&lt;nblyc,TRIM(INDEX(T_3GPM[Secteur],MATCH("   "&amp;D$80,T_3GPM[Secteur],0)+ROW(A3))),""),
IF($C83&lt;nblyc,TRIM(INDEX(T_PM[Secteur],MATCH("   "&amp;D$80,T_PM[Secteur],0)+ROW(A3))),""),
IF($C83&lt;nblyc,TRIM(INDEX(T_ULIS[Secteur],MATCH("   "&amp;D$80,T_ULIS[Secteur],0)+ROW(A3))),""),
IF($C83&lt;nblyc,TRIM(INDEX(T_UPE2A[Secteur],MATCH("   "&amp;D$80,T_UPE2A[Secteur],0)+ROW(A3))),""),
IF($C83&lt;nblyc,TRIM(INDEX(T_SEGPA[Secteur],MATCH("   "&amp;D$80,T_SEGPA[Secteur],0)+ROW(A3))),"")
)</f>
        <v>Louis Lumière</v>
      </c>
      <c r="E83" s="105">
        <f>CHOOSE(Palier,
IF($D83="","",INDEX(T_2GT[],MATCH("      "&amp;$D83,T_2GT[Secteur],0),MATCH(Graphiques!E$28,T_2GT[#Headers],0))),
IF($D83="","",INDEX(T_3G[],MATCH("      "&amp;$D83,T_3G[Secteur],0),MATCH(Graphiques!E$28,T_3G[#Headers],0))),
IF($D83="","",INDEX(T_3GPM[],MATCH("      "&amp;$D83,T_3GPM[Secteur],0),MATCH(Graphiques!E$28,T_3GPM[#Headers],0))),
IF($D83="","",INDEX(T_PM[],MATCH("      "&amp;$D83,T_PM[Secteur],0),MATCH(Graphiques!E$28,T_PM[#Headers],0))),
IF($D83="","",INDEX(T_ULIS[],MATCH("      "&amp;$D83,T_ULIS[Secteur],0),MATCH(Graphiques!E$28,T_ULIS[#Headers],0))),
IF($D83="","",INDEX(T_UPE2A[],MATCH("      "&amp;$D83,T_UPE2A[Secteur],0),MATCH(Graphiques!E$28,T_UPE2A[#Headers],0))),
IF($D83="","",INDEX(T_SEGPA[],MATCH("      "&amp;$D83,T_SEGPA[Secteur],0),MATCH(Graphiques!E$28,T_SEGPA[#Headers],0)))
)</f>
        <v>21</v>
      </c>
      <c r="F83" s="105">
        <f>CHOOSE(Palier,
IF($D83="","",INDEX(T_2GT[],MATCH("      "&amp;$D83,T_2GT[Secteur],0),MATCH(Graphiques!F$28,T_2GT[#Headers],0))),
IF($D83="","",INDEX(T_3G[],MATCH("      "&amp;$D83,T_3G[Secteur],0),MATCH(Graphiques!F$28,T_3G[#Headers],0))),
IF($D83="","",INDEX(T_3GPM[],MATCH("      "&amp;$D83,T_3GPM[Secteur],0),MATCH(Graphiques!F$28,T_3GPM[#Headers],0))),
IF($D83="","",INDEX(T_PM[],MATCH("      "&amp;$D83,T_PM[Secteur],0),MATCH(Graphiques!F$28,T_PM[#Headers],0))),
IF($D83="","",INDEX(T_ULIS[],MATCH("      "&amp;$D83,T_ULIS[Secteur],0),MATCH(Graphiques!F$28,T_ULIS[#Headers],0))),
IF($D83="","",INDEX(T_UPE2A[],MATCH("      "&amp;$D83,T_UPE2A[Secteur],0),MATCH(Graphiques!F$28,T_UPE2A[#Headers],0))),
IF($D83="","",INDEX(T_SEGPA[],MATCH("      "&amp;$D83,T_SEGPA[Secteur],0),MATCH(Graphiques!F$28,T_SEGPA[#Headers],0)))
)</f>
        <v>0</v>
      </c>
      <c r="G83" s="118">
        <f>CHOOSE(Palier,
IF($D83="","",INDEX(T_2GT[],MATCH("      "&amp;$D83,T_2GT[Secteur],0),MATCH(Graphiques!G$28,T_2GT[#Headers],0))),
IF($D83="","",INDEX(T_3G[],MATCH("      "&amp;$D83,T_3G[Secteur],0),MATCH(Graphiques!G$28,T_3G[#Headers],0))),
IF($D83="","",INDEX(T_3GPM[],MATCH("      "&amp;$D83,T_3GPM[Secteur],0),MATCH(Graphiques!G$28,T_3GPM[#Headers],0))),
IF($D83="","",INDEX(T_PM[],MATCH("      "&amp;$D83,T_PM[Secteur],0),MATCH(Graphiques!G$28,T_PM[#Headers],0))),
IF($D83="","",INDEX(T_ULIS[],MATCH("      "&amp;$D83,T_ULIS[Secteur],0),MATCH(Graphiques!G$28,T_ULIS[#Headers],0))),
IF($D83="","",INDEX(T_UPE2A[],MATCH("      "&amp;$D83,T_UPE2A[Secteur],0),MATCH(Graphiques!G$28,T_UPE2A[#Headers],0))),
IF($D83="","",INDEX(T_SEGPA[],MATCH("      "&amp;$D83,T_SEGPA[Secteur],0),MATCH(Graphiques!G$28,T_SEGPA[#Headers],0)))
)</f>
        <v>0</v>
      </c>
      <c r="H83" s="105">
        <f>CHOOSE(Palier,
IF($D83="","",INDEX(T_2GT[],MATCH("      "&amp;$D83,T_2GT[Secteur],0),MATCH(Graphiques!H$28,T_2GT[#Headers],0))),
IF($D83="","",INDEX(T_3G[],MATCH("      "&amp;$D83,T_3G[Secteur],0),MATCH(Graphiques!H$28,T_3G[#Headers],0))),
IF($D83="","",INDEX(T_3GPM[],MATCH("      "&amp;$D83,T_3GPM[Secteur],0),MATCH(Graphiques!H$28,T_3GPM[#Headers],0))),
IF($D83="","",INDEX(T_PM[],MATCH("      "&amp;$D83,T_PM[Secteur],0),MATCH(Graphiques!H$28,T_PM[#Headers],0))),
IF($D83="","",INDEX(T_ULIS[],MATCH("      "&amp;$D83,T_ULIS[Secteur],0),MATCH(Graphiques!H$28,T_ULIS[#Headers],0))),
IF($D83="","",INDEX(T_UPE2A[],MATCH("      "&amp;$D83,T_UPE2A[Secteur],0),MATCH(Graphiques!H$28,T_UPE2A[#Headers],0))),
IF($D83="","",INDEX(T_SEGPA[],MATCH("      "&amp;$D83,T_SEGPA[Secteur],0),MATCH(Graphiques!H$28,T_SEGPA[#Headers],0)))
)</f>
        <v>21</v>
      </c>
      <c r="I83" s="105">
        <f>CHOOSE(Palier,
IF($D83="","",INDEX(T_2GT[],MATCH("      "&amp;$D83,T_2GT[Secteur],0),MATCH(Graphiques!I$28,T_2GT[#Headers],0))),
IF($D83="","",INDEX(T_3G[],MATCH("      "&amp;$D83,T_3G[Secteur],0),MATCH(Graphiques!I$28,T_3G[#Headers],0))),
IF($D83="","",INDEX(T_3GPM[],MATCH("      "&amp;$D83,T_3GPM[Secteur],0),MATCH(Graphiques!I$28,T_3GPM[#Headers],0))),
IF($D83="","",INDEX(T_PM[],MATCH("      "&amp;$D83,T_PM[Secteur],0),MATCH(Graphiques!I$28,T_PM[#Headers],0))),
IF($D83="","",INDEX(T_ULIS[],MATCH("      "&amp;$D83,T_ULIS[Secteur],0),MATCH(Graphiques!I$28,T_ULIS[#Headers],0))),
IF($D83="","",INDEX(T_UPE2A[],MATCH("      "&amp;$D83,T_UPE2A[Secteur],0),MATCH(Graphiques!I$28,T_UPE2A[#Headers],0))),
IF($D83="","",INDEX(T_SEGPA[],MATCH("      "&amp;$D83,T_SEGPA[Secteur],0),MATCH(Graphiques!I$28,T_SEGPA[#Headers],0)))
)</f>
        <v>0</v>
      </c>
      <c r="J83" s="118">
        <f>CHOOSE(Palier,
IF($D83="","",INDEX(T_2GT[],MATCH("      "&amp;$D83,T_2GT[Secteur],0),MATCH(Graphiques!J$28,T_2GT[#Headers],0))),
IF($D83="","",INDEX(T_3G[],MATCH("      "&amp;$D83,T_3G[Secteur],0),MATCH(Graphiques!J$28,T_3G[#Headers],0))),
IF($D83="","",INDEX(T_3GPM[],MATCH("      "&amp;$D83,T_3GPM[Secteur],0),MATCH(Graphiques!J$28,T_3GPM[#Headers],0))),
IF($D83="","",INDEX(T_PM[],MATCH("      "&amp;$D83,T_PM[Secteur],0),MATCH(Graphiques!J$28,T_PM[#Headers],0))),
IF($D83="","",INDEX(T_ULIS[],MATCH("      "&amp;$D83,T_ULIS[Secteur],0),MATCH(Graphiques!J$28,T_ULIS[#Headers],0))),
IF($D83="","",INDEX(T_UPE2A[],MATCH("      "&amp;$D83,T_UPE2A[Secteur],0),MATCH(Graphiques!J$28,T_UPE2A[#Headers],0))),
IF($D83="","",INDEX(T_SEGPA[],MATCH("      "&amp;$D83,T_SEGPA[Secteur],0),MATCH(Graphiques!J$28,T_SEGPA[#Headers],0)))
)</f>
        <v>0</v>
      </c>
      <c r="K83" s="260">
        <f t="shared" si="3"/>
        <v>0</v>
      </c>
      <c r="L83" s="262">
        <f>IF(D83="","",IF(MAX(G83,J83)=0,0,IF(MIN((G83,J83))/$L$74&gt;$L$76,0,$L$75)))</f>
        <v>0</v>
      </c>
    </row>
    <row r="84" spans="1:12">
      <c r="A84" s="273">
        <f t="shared" si="2"/>
        <v>-4.7000000000000046</v>
      </c>
      <c r="C84" s="27">
        <v>4</v>
      </c>
      <c r="D84" s="105" t="str">
        <f>CHOOSE(Palier,
IF($C84&lt;nblyc,TRIM(INDEX(T_2GT[Secteur],MATCH("   "&amp;D$80,T_2GT[Secteur],0)+ROW(A4))),""),
IF($C84&lt;nblyc,TRIM(INDEX(T_3G[Secteur],MATCH("   "&amp;D$80,T_3G[Secteur],0)+ROW(A4))),""),
IF($C84&lt;nblyc,TRIM(INDEX(T_3GPM[Secteur],MATCH("   "&amp;D$80,T_3GPM[Secteur],0)+ROW(A4))),""),
IF($C84&lt;nblyc,TRIM(INDEX(T_PM[Secteur],MATCH("   "&amp;D$80,T_PM[Secteur],0)+ROW(A4))),""),
IF($C84&lt;nblyc,TRIM(INDEX(T_ULIS[Secteur],MATCH("   "&amp;D$80,T_ULIS[Secteur],0)+ROW(A4))),""),
IF($C84&lt;nblyc,TRIM(INDEX(T_UPE2A[Secteur],MATCH("   "&amp;D$80,T_UPE2A[Secteur],0)+ROW(A4))),""),
IF($C84&lt;nblyc,TRIM(INDEX(T_SEGPA[Secteur],MATCH("   "&amp;D$80,T_SEGPA[Secteur],0)+ROW(A4))),"")
)</f>
        <v>René Goscinny</v>
      </c>
      <c r="E84" s="105">
        <f>CHOOSE(Palier,
IF($D84="","",INDEX(T_2GT[],MATCH("      "&amp;$D84,T_2GT[Secteur],0),MATCH(Graphiques!E$28,T_2GT[#Headers],0))),
IF($D84="","",INDEX(T_3G[],MATCH("      "&amp;$D84,T_3G[Secteur],0),MATCH(Graphiques!E$28,T_3G[#Headers],0))),
IF($D84="","",INDEX(T_3GPM[],MATCH("      "&amp;$D84,T_3GPM[Secteur],0),MATCH(Graphiques!E$28,T_3GPM[#Headers],0))),
IF($D84="","",INDEX(T_PM[],MATCH("      "&amp;$D84,T_PM[Secteur],0),MATCH(Graphiques!E$28,T_PM[#Headers],0))),
IF($D84="","",INDEX(T_ULIS[],MATCH("      "&amp;$D84,T_ULIS[Secteur],0),MATCH(Graphiques!E$28,T_ULIS[#Headers],0))),
IF($D84="","",INDEX(T_UPE2A[],MATCH("      "&amp;$D84,T_UPE2A[Secteur],0),MATCH(Graphiques!E$28,T_UPE2A[#Headers],0))),
IF($D84="","",INDEX(T_SEGPA[],MATCH("      "&amp;$D84,T_SEGPA[Secteur],0),MATCH(Graphiques!E$28,T_SEGPA[#Headers],0)))
)</f>
        <v>197</v>
      </c>
      <c r="F84" s="105">
        <f>CHOOSE(Palier,
IF($D84="","",INDEX(T_2GT[],MATCH("      "&amp;$D84,T_2GT[Secteur],0),MATCH(Graphiques!F$28,T_2GT[#Headers],0))),
IF($D84="","",INDEX(T_3G[],MATCH("      "&amp;$D84,T_3G[Secteur],0),MATCH(Graphiques!F$28,T_3G[#Headers],0))),
IF($D84="","",INDEX(T_3GPM[],MATCH("      "&amp;$D84,T_3GPM[Secteur],0),MATCH(Graphiques!F$28,T_3GPM[#Headers],0))),
IF($D84="","",INDEX(T_PM[],MATCH("      "&amp;$D84,T_PM[Secteur],0),MATCH(Graphiques!F$28,T_PM[#Headers],0))),
IF($D84="","",INDEX(T_ULIS[],MATCH("      "&amp;$D84,T_ULIS[Secteur],0),MATCH(Graphiques!F$28,T_ULIS[#Headers],0))),
IF($D84="","",INDEX(T_UPE2A[],MATCH("      "&amp;$D84,T_UPE2A[Secteur],0),MATCH(Graphiques!F$28,T_UPE2A[#Headers],0))),
IF($D84="","",INDEX(T_SEGPA[],MATCH("      "&amp;$D84,T_SEGPA[Secteur],0),MATCH(Graphiques!F$28,T_SEGPA[#Headers],0)))
)</f>
        <v>148</v>
      </c>
      <c r="G84" s="118">
        <f>CHOOSE(Palier,
IF($D84="","",INDEX(T_2GT[],MATCH("      "&amp;$D84,T_2GT[Secteur],0),MATCH(Graphiques!G$28,T_2GT[#Headers],0))),
IF($D84="","",INDEX(T_3G[],MATCH("      "&amp;$D84,T_3G[Secteur],0),MATCH(Graphiques!G$28,T_3G[#Headers],0))),
IF($D84="","",INDEX(T_3GPM[],MATCH("      "&amp;$D84,T_3GPM[Secteur],0),MATCH(Graphiques!G$28,T_3GPM[#Headers],0))),
IF($D84="","",INDEX(T_PM[],MATCH("      "&amp;$D84,T_PM[Secteur],0),MATCH(Graphiques!G$28,T_PM[#Headers],0))),
IF($D84="","",INDEX(T_ULIS[],MATCH("      "&amp;$D84,T_ULIS[Secteur],0),MATCH(Graphiques!G$28,T_ULIS[#Headers],0))),
IF($D84="","",INDEX(T_UPE2A[],MATCH("      "&amp;$D84,T_UPE2A[Secteur],0),MATCH(Graphiques!G$28,T_UPE2A[#Headers],0))),
IF($D84="","",INDEX(T_SEGPA[],MATCH("      "&amp;$D84,T_SEGPA[Secteur],0),MATCH(Graphiques!G$28,T_SEGPA[#Headers],0)))
)</f>
        <v>0.75126903553299496</v>
      </c>
      <c r="H84" s="105">
        <f>CHOOSE(Palier,
IF($D84="","",INDEX(T_2GT[],MATCH("      "&amp;$D84,T_2GT[Secteur],0),MATCH(Graphiques!H$28,T_2GT[#Headers],0))),
IF($D84="","",INDEX(T_3G[],MATCH("      "&amp;$D84,T_3G[Secteur],0),MATCH(Graphiques!H$28,T_3G[#Headers],0))),
IF($D84="","",INDEX(T_3GPM[],MATCH("      "&amp;$D84,T_3GPM[Secteur],0),MATCH(Graphiques!H$28,T_3GPM[#Headers],0))),
IF($D84="","",INDEX(T_PM[],MATCH("      "&amp;$D84,T_PM[Secteur],0),MATCH(Graphiques!H$28,T_PM[#Headers],0))),
IF($D84="","",INDEX(T_ULIS[],MATCH("      "&amp;$D84,T_ULIS[Secteur],0),MATCH(Graphiques!H$28,T_ULIS[#Headers],0))),
IF($D84="","",INDEX(T_UPE2A[],MATCH("      "&amp;$D84,T_UPE2A[Secteur],0),MATCH(Graphiques!H$28,T_UPE2A[#Headers],0))),
IF($D84="","",INDEX(T_SEGPA[],MATCH("      "&amp;$D84,T_SEGPA[Secteur],0),MATCH(Graphiques!H$28,T_SEGPA[#Headers],0)))
)</f>
        <v>196</v>
      </c>
      <c r="I84" s="105">
        <f>CHOOSE(Palier,
IF($D84="","",INDEX(T_2GT[],MATCH("      "&amp;$D84,T_2GT[Secteur],0),MATCH(Graphiques!I$28,T_2GT[#Headers],0))),
IF($D84="","",INDEX(T_3G[],MATCH("      "&amp;$D84,T_3G[Secteur],0),MATCH(Graphiques!I$28,T_3G[#Headers],0))),
IF($D84="","",INDEX(T_3GPM[],MATCH("      "&amp;$D84,T_3GPM[Secteur],0),MATCH(Graphiques!I$28,T_3GPM[#Headers],0))),
IF($D84="","",INDEX(T_PM[],MATCH("      "&amp;$D84,T_PM[Secteur],0),MATCH(Graphiques!I$28,T_PM[#Headers],0))),
IF($D84="","",INDEX(T_ULIS[],MATCH("      "&amp;$D84,T_ULIS[Secteur],0),MATCH(Graphiques!I$28,T_ULIS[#Headers],0))),
IF($D84="","",INDEX(T_UPE2A[],MATCH("      "&amp;$D84,T_UPE2A[Secteur],0),MATCH(Graphiques!I$28,T_UPE2A[#Headers],0))),
IF($D84="","",INDEX(T_SEGPA[],MATCH("      "&amp;$D84,T_SEGPA[Secteur],0),MATCH(Graphiques!I$28,T_SEGPA[#Headers],0)))
)</f>
        <v>138</v>
      </c>
      <c r="J84" s="118">
        <f>CHOOSE(Palier,
IF($D84="","",INDEX(T_2GT[],MATCH("      "&amp;$D84,T_2GT[Secteur],0),MATCH(Graphiques!J$28,T_2GT[#Headers],0))),
IF($D84="","",INDEX(T_3G[],MATCH("      "&amp;$D84,T_3G[Secteur],0),MATCH(Graphiques!J$28,T_3G[#Headers],0))),
IF($D84="","",INDEX(T_3GPM[],MATCH("      "&amp;$D84,T_3GPM[Secteur],0),MATCH(Graphiques!J$28,T_3GPM[#Headers],0))),
IF($D84="","",INDEX(T_PM[],MATCH("      "&amp;$D84,T_PM[Secteur],0),MATCH(Graphiques!J$28,T_PM[#Headers],0))),
IF($D84="","",INDEX(T_ULIS[],MATCH("      "&amp;$D84,T_ULIS[Secteur],0),MATCH(Graphiques!J$28,T_ULIS[#Headers],0))),
IF($D84="","",INDEX(T_UPE2A[],MATCH("      "&amp;$D84,T_UPE2A[Secteur],0),MATCH(Graphiques!J$28,T_UPE2A[#Headers],0))),
IF($D84="","",INDEX(T_SEGPA[],MATCH("      "&amp;$D84,T_SEGPA[Secteur],0),MATCH(Graphiques!J$28,T_SEGPA[#Headers],0)))
)</f>
        <v>0.70408163265306123</v>
      </c>
      <c r="K84" s="260">
        <f t="shared" si="3"/>
        <v>-4.7000000000000046</v>
      </c>
      <c r="L84" s="262">
        <f>IF(D84="","",IF(MAX(G84,J84)=0,0,IF(MIN((G84,J84))/$L$74&gt;$L$76,0,$L$75)))</f>
        <v>0</v>
      </c>
    </row>
    <row r="85" spans="1:12">
      <c r="A85" s="273">
        <f t="shared" si="2"/>
        <v>-5.2999999999999936</v>
      </c>
      <c r="C85" s="27">
        <v>5</v>
      </c>
      <c r="D85" s="105" t="str">
        <f>CHOOSE(Palier,
IF($C85&lt;nblyc,TRIM(INDEX(T_2GT[Secteur],MATCH("   "&amp;D$80,T_2GT[Secteur],0)+ROW(A5))),""),
IF($C85&lt;nblyc,TRIM(INDEX(T_3G[Secteur],MATCH("   "&amp;D$80,T_3G[Secteur],0)+ROW(A5))),""),
IF($C85&lt;nblyc,TRIM(INDEX(T_3GPM[Secteur],MATCH("   "&amp;D$80,T_3GPM[Secteur],0)+ROW(A5))),""),
IF($C85&lt;nblyc,TRIM(INDEX(T_PM[Secteur],MATCH("   "&amp;D$80,T_PM[Secteur],0)+ROW(A5))),""),
IF($C85&lt;nblyc,TRIM(INDEX(T_ULIS[Secteur],MATCH("   "&amp;D$80,T_ULIS[Secteur],0)+ROW(A5))),""),
IF($C85&lt;nblyc,TRIM(INDEX(T_UPE2A[Secteur],MATCH("   "&amp;D$80,T_UPE2A[Secteur],0)+ROW(A5))),""),
IF($C85&lt;nblyc,TRIM(INDEX(T_SEGPA[Secteur],MATCH("   "&amp;D$80,T_SEGPA[Secteur],0)+ROW(A5))),"")
)</f>
        <v>Pierre Weczerka</v>
      </c>
      <c r="E85" s="105">
        <f>CHOOSE(Palier,
IF($D85="","",INDEX(T_2GT[],MATCH("      "&amp;$D85,T_2GT[Secteur],0),MATCH(Graphiques!E$28,T_2GT[#Headers],0))),
IF($D85="","",INDEX(T_3G[],MATCH("      "&amp;$D85,T_3G[Secteur],0),MATCH(Graphiques!E$28,T_3G[#Headers],0))),
IF($D85="","",INDEX(T_3GPM[],MATCH("      "&amp;$D85,T_3GPM[Secteur],0),MATCH(Graphiques!E$28,T_3GPM[#Headers],0))),
IF($D85="","",INDEX(T_PM[],MATCH("      "&amp;$D85,T_PM[Secteur],0),MATCH(Graphiques!E$28,T_PM[#Headers],0))),
IF($D85="","",INDEX(T_ULIS[],MATCH("      "&amp;$D85,T_ULIS[Secteur],0),MATCH(Graphiques!E$28,T_ULIS[#Headers],0))),
IF($D85="","",INDEX(T_UPE2A[],MATCH("      "&amp;$D85,T_UPE2A[Secteur],0),MATCH(Graphiques!E$28,T_UPE2A[#Headers],0))),
IF($D85="","",INDEX(T_SEGPA[],MATCH("      "&amp;$D85,T_SEGPA[Secteur],0),MATCH(Graphiques!E$28,T_SEGPA[#Headers],0)))
)</f>
        <v>209</v>
      </c>
      <c r="F85" s="105">
        <f>CHOOSE(Palier,
IF($D85="","",INDEX(T_2GT[],MATCH("      "&amp;$D85,T_2GT[Secteur],0),MATCH(Graphiques!F$28,T_2GT[#Headers],0))),
IF($D85="","",INDEX(T_3G[],MATCH("      "&amp;$D85,T_3G[Secteur],0),MATCH(Graphiques!F$28,T_3G[#Headers],0))),
IF($D85="","",INDEX(T_3GPM[],MATCH("      "&amp;$D85,T_3GPM[Secteur],0),MATCH(Graphiques!F$28,T_3GPM[#Headers],0))),
IF($D85="","",INDEX(T_PM[],MATCH("      "&amp;$D85,T_PM[Secteur],0),MATCH(Graphiques!F$28,T_PM[#Headers],0))),
IF($D85="","",INDEX(T_ULIS[],MATCH("      "&amp;$D85,T_ULIS[Secteur],0),MATCH(Graphiques!F$28,T_ULIS[#Headers],0))),
IF($D85="","",INDEX(T_UPE2A[],MATCH("      "&amp;$D85,T_UPE2A[Secteur],0),MATCH(Graphiques!F$28,T_UPE2A[#Headers],0))),
IF($D85="","",INDEX(T_SEGPA[],MATCH("      "&amp;$D85,T_SEGPA[Secteur],0),MATCH(Graphiques!F$28,T_SEGPA[#Headers],0)))
)</f>
        <v>172</v>
      </c>
      <c r="G85" s="118">
        <f>CHOOSE(Palier,
IF($D85="","",INDEX(T_2GT[],MATCH("      "&amp;$D85,T_2GT[Secteur],0),MATCH(Graphiques!G$28,T_2GT[#Headers],0))),
IF($D85="","",INDEX(T_3G[],MATCH("      "&amp;$D85,T_3G[Secteur],0),MATCH(Graphiques!G$28,T_3G[#Headers],0))),
IF($D85="","",INDEX(T_3GPM[],MATCH("      "&amp;$D85,T_3GPM[Secteur],0),MATCH(Graphiques!G$28,T_3GPM[#Headers],0))),
IF($D85="","",INDEX(T_PM[],MATCH("      "&amp;$D85,T_PM[Secteur],0),MATCH(Graphiques!G$28,T_PM[#Headers],0))),
IF($D85="","",INDEX(T_ULIS[],MATCH("      "&amp;$D85,T_ULIS[Secteur],0),MATCH(Graphiques!G$28,T_ULIS[#Headers],0))),
IF($D85="","",INDEX(T_UPE2A[],MATCH("      "&amp;$D85,T_UPE2A[Secteur],0),MATCH(Graphiques!G$28,T_UPE2A[#Headers],0))),
IF($D85="","",INDEX(T_SEGPA[],MATCH("      "&amp;$D85,T_SEGPA[Secteur],0),MATCH(Graphiques!G$28,T_SEGPA[#Headers],0)))
)</f>
        <v>0.82296650717703346</v>
      </c>
      <c r="H85" s="105">
        <f>CHOOSE(Palier,
IF($D85="","",INDEX(T_2GT[],MATCH("      "&amp;$D85,T_2GT[Secteur],0),MATCH(Graphiques!H$28,T_2GT[#Headers],0))),
IF($D85="","",INDEX(T_3G[],MATCH("      "&amp;$D85,T_3G[Secteur],0),MATCH(Graphiques!H$28,T_3G[#Headers],0))),
IF($D85="","",INDEX(T_3GPM[],MATCH("      "&amp;$D85,T_3GPM[Secteur],0),MATCH(Graphiques!H$28,T_3GPM[#Headers],0))),
IF($D85="","",INDEX(T_PM[],MATCH("      "&amp;$D85,T_PM[Secteur],0),MATCH(Graphiques!H$28,T_PM[#Headers],0))),
IF($D85="","",INDEX(T_ULIS[],MATCH("      "&amp;$D85,T_ULIS[Secteur],0),MATCH(Graphiques!H$28,T_ULIS[#Headers],0))),
IF($D85="","",INDEX(T_UPE2A[],MATCH("      "&amp;$D85,T_UPE2A[Secteur],0),MATCH(Graphiques!H$28,T_UPE2A[#Headers],0))),
IF($D85="","",INDEX(T_SEGPA[],MATCH("      "&amp;$D85,T_SEGPA[Secteur],0),MATCH(Graphiques!H$28,T_SEGPA[#Headers],0)))
)</f>
        <v>209</v>
      </c>
      <c r="I85" s="105">
        <f>CHOOSE(Palier,
IF($D85="","",INDEX(T_2GT[],MATCH("      "&amp;$D85,T_2GT[Secteur],0),MATCH(Graphiques!I$28,T_2GT[#Headers],0))),
IF($D85="","",INDEX(T_3G[],MATCH("      "&amp;$D85,T_3G[Secteur],0),MATCH(Graphiques!I$28,T_3G[#Headers],0))),
IF($D85="","",INDEX(T_3GPM[],MATCH("      "&amp;$D85,T_3GPM[Secteur],0),MATCH(Graphiques!I$28,T_3GPM[#Headers],0))),
IF($D85="","",INDEX(T_PM[],MATCH("      "&amp;$D85,T_PM[Secteur],0),MATCH(Graphiques!I$28,T_PM[#Headers],0))),
IF($D85="","",INDEX(T_ULIS[],MATCH("      "&amp;$D85,T_ULIS[Secteur],0),MATCH(Graphiques!I$28,T_ULIS[#Headers],0))),
IF($D85="","",INDEX(T_UPE2A[],MATCH("      "&amp;$D85,T_UPE2A[Secteur],0),MATCH(Graphiques!I$28,T_UPE2A[#Headers],0))),
IF($D85="","",INDEX(T_SEGPA[],MATCH("      "&amp;$D85,T_SEGPA[Secteur],0),MATCH(Graphiques!I$28,T_SEGPA[#Headers],0)))
)</f>
        <v>161</v>
      </c>
      <c r="J85" s="118">
        <f>CHOOSE(Palier,
IF($D85="","",INDEX(T_2GT[],MATCH("      "&amp;$D85,T_2GT[Secteur],0),MATCH(Graphiques!J$28,T_2GT[#Headers],0))),
IF($D85="","",INDEX(T_3G[],MATCH("      "&amp;$D85,T_3G[Secteur],0),MATCH(Graphiques!J$28,T_3G[#Headers],0))),
IF($D85="","",INDEX(T_3GPM[],MATCH("      "&amp;$D85,T_3GPM[Secteur],0),MATCH(Graphiques!J$28,T_3GPM[#Headers],0))),
IF($D85="","",INDEX(T_PM[],MATCH("      "&amp;$D85,T_PM[Secteur],0),MATCH(Graphiques!J$28,T_PM[#Headers],0))),
IF($D85="","",INDEX(T_ULIS[],MATCH("      "&amp;$D85,T_ULIS[Secteur],0),MATCH(Graphiques!J$28,T_ULIS[#Headers],0))),
IF($D85="","",INDEX(T_UPE2A[],MATCH("      "&amp;$D85,T_UPE2A[Secteur],0),MATCH(Graphiques!J$28,T_UPE2A[#Headers],0))),
IF($D85="","",INDEX(T_SEGPA[],MATCH("      "&amp;$D85,T_SEGPA[Secteur],0),MATCH(Graphiques!J$28,T_SEGPA[#Headers],0)))
)</f>
        <v>0.77033492822966509</v>
      </c>
      <c r="K85" s="260">
        <f t="shared" si="3"/>
        <v>-5.2999999999999936</v>
      </c>
      <c r="L85" s="262">
        <f>IF(D85="","",IF(MAX(G85,J85)=0,0,IF(MIN((G85,J85))/$L$74&gt;$L$76,0,$L$75)))</f>
        <v>0</v>
      </c>
    </row>
    <row r="86" spans="1:12">
      <c r="A86" s="273">
        <f t="shared" si="2"/>
        <v>-1.9000000000000017</v>
      </c>
      <c r="C86" s="27">
        <v>6</v>
      </c>
      <c r="D86" s="105" t="str">
        <f>CHOOSE(Palier,
IF($C86&lt;nblyc,TRIM(INDEX(T_2GT[Secteur],MATCH("   "&amp;D$80,T_2GT[Secteur],0)+ROW(A6))),""),
IF($C86&lt;nblyc,TRIM(INDEX(T_3G[Secteur],MATCH("   "&amp;D$80,T_3G[Secteur],0)+ROW(A6))),""),
IF($C86&lt;nblyc,TRIM(INDEX(T_3GPM[Secteur],MATCH("   "&amp;D$80,T_3GPM[Secteur],0)+ROW(A6))),""),
IF($C86&lt;nblyc,TRIM(INDEX(T_PM[Secteur],MATCH("   "&amp;D$80,T_PM[Secteur],0)+ROW(A6))),""),
IF($C86&lt;nblyc,TRIM(INDEX(T_ULIS[Secteur],MATCH("   "&amp;D$80,T_ULIS[Secteur],0)+ROW(A6))),""),
IF($C86&lt;nblyc,TRIM(INDEX(T_UPE2A[Secteur],MATCH("   "&amp;D$80,T_UPE2A[Secteur],0)+ROW(A6))),""),
IF($C86&lt;nblyc,TRIM(INDEX(T_SEGPA[Secteur],MATCH("   "&amp;D$80,T_SEGPA[Secteur],0)+ROW(A6))),"")
)</f>
        <v>De l'Europe</v>
      </c>
      <c r="E86" s="105">
        <f>CHOOSE(Palier,
IF($D86="","",INDEX(T_2GT[],MATCH("      "&amp;$D86,T_2GT[Secteur],0),MATCH(Graphiques!E$28,T_2GT[#Headers],0))),
IF($D86="","",INDEX(T_3G[],MATCH("      "&amp;$D86,T_3G[Secteur],0),MATCH(Graphiques!E$28,T_3G[#Headers],0))),
IF($D86="","",INDEX(T_3GPM[],MATCH("      "&amp;$D86,T_3GPM[Secteur],0),MATCH(Graphiques!E$28,T_3GPM[#Headers],0))),
IF($D86="","",INDEX(T_PM[],MATCH("      "&amp;$D86,T_PM[Secteur],0),MATCH(Graphiques!E$28,T_PM[#Headers],0))),
IF($D86="","",INDEX(T_ULIS[],MATCH("      "&amp;$D86,T_ULIS[Secteur],0),MATCH(Graphiques!E$28,T_ULIS[#Headers],0))),
IF($D86="","",INDEX(T_UPE2A[],MATCH("      "&amp;$D86,T_UPE2A[Secteur],0),MATCH(Graphiques!E$28,T_UPE2A[#Headers],0))),
IF($D86="","",INDEX(T_SEGPA[],MATCH("      "&amp;$D86,T_SEGPA[Secteur],0),MATCH(Graphiques!E$28,T_SEGPA[#Headers],0)))
)</f>
        <v>161</v>
      </c>
      <c r="F86" s="105">
        <f>CHOOSE(Palier,
IF($D86="","",INDEX(T_2GT[],MATCH("      "&amp;$D86,T_2GT[Secteur],0),MATCH(Graphiques!F$28,T_2GT[#Headers],0))),
IF($D86="","",INDEX(T_3G[],MATCH("      "&amp;$D86,T_3G[Secteur],0),MATCH(Graphiques!F$28,T_3G[#Headers],0))),
IF($D86="","",INDEX(T_3GPM[],MATCH("      "&amp;$D86,T_3GPM[Secteur],0),MATCH(Graphiques!F$28,T_3GPM[#Headers],0))),
IF($D86="","",INDEX(T_PM[],MATCH("      "&amp;$D86,T_PM[Secteur],0),MATCH(Graphiques!F$28,T_PM[#Headers],0))),
IF($D86="","",INDEX(T_ULIS[],MATCH("      "&amp;$D86,T_ULIS[Secteur],0),MATCH(Graphiques!F$28,T_ULIS[#Headers],0))),
IF($D86="","",INDEX(T_UPE2A[],MATCH("      "&amp;$D86,T_UPE2A[Secteur],0),MATCH(Graphiques!F$28,T_UPE2A[#Headers],0))),
IF($D86="","",INDEX(T_SEGPA[],MATCH("      "&amp;$D86,T_SEGPA[Secteur],0),MATCH(Graphiques!F$28,T_SEGPA[#Headers],0)))
)</f>
        <v>135</v>
      </c>
      <c r="G86" s="118">
        <f>CHOOSE(Palier,
IF($D86="","",INDEX(T_2GT[],MATCH("      "&amp;$D86,T_2GT[Secteur],0),MATCH(Graphiques!G$28,T_2GT[#Headers],0))),
IF($D86="","",INDEX(T_3G[],MATCH("      "&amp;$D86,T_3G[Secteur],0),MATCH(Graphiques!G$28,T_3G[#Headers],0))),
IF($D86="","",INDEX(T_3GPM[],MATCH("      "&amp;$D86,T_3GPM[Secteur],0),MATCH(Graphiques!G$28,T_3GPM[#Headers],0))),
IF($D86="","",INDEX(T_PM[],MATCH("      "&amp;$D86,T_PM[Secteur],0),MATCH(Graphiques!G$28,T_PM[#Headers],0))),
IF($D86="","",INDEX(T_ULIS[],MATCH("      "&amp;$D86,T_ULIS[Secteur],0),MATCH(Graphiques!G$28,T_ULIS[#Headers],0))),
IF($D86="","",INDEX(T_UPE2A[],MATCH("      "&amp;$D86,T_UPE2A[Secteur],0),MATCH(Graphiques!G$28,T_UPE2A[#Headers],0))),
IF($D86="","",INDEX(T_SEGPA[],MATCH("      "&amp;$D86,T_SEGPA[Secteur],0),MATCH(Graphiques!G$28,T_SEGPA[#Headers],0)))
)</f>
        <v>0.83850931677018636</v>
      </c>
      <c r="H86" s="105">
        <f>CHOOSE(Palier,
IF($D86="","",INDEX(T_2GT[],MATCH("      "&amp;$D86,T_2GT[Secteur],0),MATCH(Graphiques!H$28,T_2GT[#Headers],0))),
IF($D86="","",INDEX(T_3G[],MATCH("      "&amp;$D86,T_3G[Secteur],0),MATCH(Graphiques!H$28,T_3G[#Headers],0))),
IF($D86="","",INDEX(T_3GPM[],MATCH("      "&amp;$D86,T_3GPM[Secteur],0),MATCH(Graphiques!H$28,T_3GPM[#Headers],0))),
IF($D86="","",INDEX(T_PM[],MATCH("      "&amp;$D86,T_PM[Secteur],0),MATCH(Graphiques!H$28,T_PM[#Headers],0))),
IF($D86="","",INDEX(T_ULIS[],MATCH("      "&amp;$D86,T_ULIS[Secteur],0),MATCH(Graphiques!H$28,T_ULIS[#Headers],0))),
IF($D86="","",INDEX(T_UPE2A[],MATCH("      "&amp;$D86,T_UPE2A[Secteur],0),MATCH(Graphiques!H$28,T_UPE2A[#Headers],0))),
IF($D86="","",INDEX(T_SEGPA[],MATCH("      "&amp;$D86,T_SEGPA[Secteur],0),MATCH(Graphiques!H$28,T_SEGPA[#Headers],0)))
)</f>
        <v>161</v>
      </c>
      <c r="I86" s="105">
        <f>CHOOSE(Palier,
IF($D86="","",INDEX(T_2GT[],MATCH("      "&amp;$D86,T_2GT[Secteur],0),MATCH(Graphiques!I$28,T_2GT[#Headers],0))),
IF($D86="","",INDEX(T_3G[],MATCH("      "&amp;$D86,T_3G[Secteur],0),MATCH(Graphiques!I$28,T_3G[#Headers],0))),
IF($D86="","",INDEX(T_3GPM[],MATCH("      "&amp;$D86,T_3GPM[Secteur],0),MATCH(Graphiques!I$28,T_3GPM[#Headers],0))),
IF($D86="","",INDEX(T_PM[],MATCH("      "&amp;$D86,T_PM[Secteur],0),MATCH(Graphiques!I$28,T_PM[#Headers],0))),
IF($D86="","",INDEX(T_ULIS[],MATCH("      "&amp;$D86,T_ULIS[Secteur],0),MATCH(Graphiques!I$28,T_ULIS[#Headers],0))),
IF($D86="","",INDEX(T_UPE2A[],MATCH("      "&amp;$D86,T_UPE2A[Secteur],0),MATCH(Graphiques!I$28,T_UPE2A[#Headers],0))),
IF($D86="","",INDEX(T_SEGPA[],MATCH("      "&amp;$D86,T_SEGPA[Secteur],0),MATCH(Graphiques!I$28,T_SEGPA[#Headers],0)))
)</f>
        <v>132</v>
      </c>
      <c r="J86" s="118">
        <f>CHOOSE(Palier,
IF($D86="","",INDEX(T_2GT[],MATCH("      "&amp;$D86,T_2GT[Secteur],0),MATCH(Graphiques!J$28,T_2GT[#Headers],0))),
IF($D86="","",INDEX(T_3G[],MATCH("      "&amp;$D86,T_3G[Secteur],0),MATCH(Graphiques!J$28,T_3G[#Headers],0))),
IF($D86="","",INDEX(T_3GPM[],MATCH("      "&amp;$D86,T_3GPM[Secteur],0),MATCH(Graphiques!J$28,T_3GPM[#Headers],0))),
IF($D86="","",INDEX(T_PM[],MATCH("      "&amp;$D86,T_PM[Secteur],0),MATCH(Graphiques!J$28,T_PM[#Headers],0))),
IF($D86="","",INDEX(T_ULIS[],MATCH("      "&amp;$D86,T_ULIS[Secteur],0),MATCH(Graphiques!J$28,T_ULIS[#Headers],0))),
IF($D86="","",INDEX(T_UPE2A[],MATCH("      "&amp;$D86,T_UPE2A[Secteur],0),MATCH(Graphiques!J$28,T_UPE2A[#Headers],0))),
IF($D86="","",INDEX(T_SEGPA[],MATCH("      "&amp;$D86,T_SEGPA[Secteur],0),MATCH(Graphiques!J$28,T_SEGPA[#Headers],0)))
)</f>
        <v>0.81987577639751552</v>
      </c>
      <c r="K86" s="260">
        <f t="shared" si="3"/>
        <v>-1.9000000000000017</v>
      </c>
      <c r="L86" s="262">
        <f>IF(D86="","",IF(MAX(G86,J86)=0,0,IF(MIN((G86,J86))/$L$74&gt;$L$76,0,$L$75)))</f>
        <v>0</v>
      </c>
    </row>
    <row r="87" spans="1:12">
      <c r="A87" s="273">
        <f t="shared" si="2"/>
        <v>-6.0000000000000053</v>
      </c>
      <c r="C87" s="27">
        <v>7</v>
      </c>
      <c r="D87" s="105" t="str">
        <f>CHOOSE(Palier,
IF($C87&lt;nblyc,TRIM(INDEX(T_2GT[Secteur],MATCH("   "&amp;D$80,T_2GT[Secteur],0)+ROW(A7))),""),
IF($C87&lt;nblyc,TRIM(INDEX(T_3G[Secteur],MATCH("   "&amp;D$80,T_3G[Secteur],0)+ROW(A7))),""),
IF($C87&lt;nblyc,TRIM(INDEX(T_3GPM[Secteur],MATCH("   "&amp;D$80,T_3GPM[Secteur],0)+ROW(A7))),""),
IF($C87&lt;nblyc,TRIM(INDEX(T_PM[Secteur],MATCH("   "&amp;D$80,T_PM[Secteur],0)+ROW(A7))),""),
IF($C87&lt;nblyc,TRIM(INDEX(T_ULIS[Secteur],MATCH("   "&amp;D$80,T_ULIS[Secteur],0)+ROW(A7))),""),
IF($C87&lt;nblyc,TRIM(INDEX(T_UPE2A[Secteur],MATCH("   "&amp;D$80,T_UPE2A[Secteur],0)+ROW(A7))),""),
IF($C87&lt;nblyc,TRIM(INDEX(T_SEGPA[Secteur],MATCH("   "&amp;D$80,T_SEGPA[Secteur],0)+ROW(A7))),"")
)</f>
        <v>Beau Soleil</v>
      </c>
      <c r="E87" s="105">
        <f>CHOOSE(Palier,
IF($D87="","",INDEX(T_2GT[],MATCH("      "&amp;$D87,T_2GT[Secteur],0),MATCH(Graphiques!E$28,T_2GT[#Headers],0))),
IF($D87="","",INDEX(T_3G[],MATCH("      "&amp;$D87,T_3G[Secteur],0),MATCH(Graphiques!E$28,T_3G[#Headers],0))),
IF($D87="","",INDEX(T_3GPM[],MATCH("      "&amp;$D87,T_3GPM[Secteur],0),MATCH(Graphiques!E$28,T_3GPM[#Headers],0))),
IF($D87="","",INDEX(T_PM[],MATCH("      "&amp;$D87,T_PM[Secteur],0),MATCH(Graphiques!E$28,T_PM[#Headers],0))),
IF($D87="","",INDEX(T_ULIS[],MATCH("      "&amp;$D87,T_ULIS[Secteur],0),MATCH(Graphiques!E$28,T_ULIS[#Headers],0))),
IF($D87="","",INDEX(T_UPE2A[],MATCH("      "&amp;$D87,T_UPE2A[Secteur],0),MATCH(Graphiques!E$28,T_UPE2A[#Headers],0))),
IF($D87="","",INDEX(T_SEGPA[],MATCH("      "&amp;$D87,T_SEGPA[Secteur],0),MATCH(Graphiques!E$28,T_SEGPA[#Headers],0)))
)</f>
        <v>185</v>
      </c>
      <c r="F87" s="105">
        <f>CHOOSE(Palier,
IF($D87="","",INDEX(T_2GT[],MATCH("      "&amp;$D87,T_2GT[Secteur],0),MATCH(Graphiques!F$28,T_2GT[#Headers],0))),
IF($D87="","",INDEX(T_3G[],MATCH("      "&amp;$D87,T_3G[Secteur],0),MATCH(Graphiques!F$28,T_3G[#Headers],0))),
IF($D87="","",INDEX(T_3GPM[],MATCH("      "&amp;$D87,T_3GPM[Secteur],0),MATCH(Graphiques!F$28,T_3GPM[#Headers],0))),
IF($D87="","",INDEX(T_PM[],MATCH("      "&amp;$D87,T_PM[Secteur],0),MATCH(Graphiques!F$28,T_PM[#Headers],0))),
IF($D87="","",INDEX(T_ULIS[],MATCH("      "&amp;$D87,T_ULIS[Secteur],0),MATCH(Graphiques!F$28,T_ULIS[#Headers],0))),
IF($D87="","",INDEX(T_UPE2A[],MATCH("      "&amp;$D87,T_UPE2A[Secteur],0),MATCH(Graphiques!F$28,T_UPE2A[#Headers],0))),
IF($D87="","",INDEX(T_SEGPA[],MATCH("      "&amp;$D87,T_SEGPA[Secteur],0),MATCH(Graphiques!F$28,T_SEGPA[#Headers],0)))
)</f>
        <v>142</v>
      </c>
      <c r="G87" s="118">
        <f>CHOOSE(Palier,
IF($D87="","",INDEX(T_2GT[],MATCH("      "&amp;$D87,T_2GT[Secteur],0),MATCH(Graphiques!G$28,T_2GT[#Headers],0))),
IF($D87="","",INDEX(T_3G[],MATCH("      "&amp;$D87,T_3G[Secteur],0),MATCH(Graphiques!G$28,T_3G[#Headers],0))),
IF($D87="","",INDEX(T_3GPM[],MATCH("      "&amp;$D87,T_3GPM[Secteur],0),MATCH(Graphiques!G$28,T_3GPM[#Headers],0))),
IF($D87="","",INDEX(T_PM[],MATCH("      "&amp;$D87,T_PM[Secteur],0),MATCH(Graphiques!G$28,T_PM[#Headers],0))),
IF($D87="","",INDEX(T_ULIS[],MATCH("      "&amp;$D87,T_ULIS[Secteur],0),MATCH(Graphiques!G$28,T_ULIS[#Headers],0))),
IF($D87="","",INDEX(T_UPE2A[],MATCH("      "&amp;$D87,T_UPE2A[Secteur],0),MATCH(Graphiques!G$28,T_UPE2A[#Headers],0))),
IF($D87="","",INDEX(T_SEGPA[],MATCH("      "&amp;$D87,T_SEGPA[Secteur],0),MATCH(Graphiques!G$28,T_SEGPA[#Headers],0)))
)</f>
        <v>0.76756756756756761</v>
      </c>
      <c r="H87" s="105">
        <f>CHOOSE(Palier,
IF($D87="","",INDEX(T_2GT[],MATCH("      "&amp;$D87,T_2GT[Secteur],0),MATCH(Graphiques!H$28,T_2GT[#Headers],0))),
IF($D87="","",INDEX(T_3G[],MATCH("      "&amp;$D87,T_3G[Secteur],0),MATCH(Graphiques!H$28,T_3G[#Headers],0))),
IF($D87="","",INDEX(T_3GPM[],MATCH("      "&amp;$D87,T_3GPM[Secteur],0),MATCH(Graphiques!H$28,T_3GPM[#Headers],0))),
IF($D87="","",INDEX(T_PM[],MATCH("      "&amp;$D87,T_PM[Secteur],0),MATCH(Graphiques!H$28,T_PM[#Headers],0))),
IF($D87="","",INDEX(T_ULIS[],MATCH("      "&amp;$D87,T_ULIS[Secteur],0),MATCH(Graphiques!H$28,T_ULIS[#Headers],0))),
IF($D87="","",INDEX(T_UPE2A[],MATCH("      "&amp;$D87,T_UPE2A[Secteur],0),MATCH(Graphiques!H$28,T_UPE2A[#Headers],0))),
IF($D87="","",INDEX(T_SEGPA[],MATCH("      "&amp;$D87,T_SEGPA[Secteur],0),MATCH(Graphiques!H$28,T_SEGPA[#Headers],0)))
)</f>
        <v>185</v>
      </c>
      <c r="I87" s="105">
        <f>CHOOSE(Palier,
IF($D87="","",INDEX(T_2GT[],MATCH("      "&amp;$D87,T_2GT[Secteur],0),MATCH(Graphiques!I$28,T_2GT[#Headers],0))),
IF($D87="","",INDEX(T_3G[],MATCH("      "&amp;$D87,T_3G[Secteur],0),MATCH(Graphiques!I$28,T_3G[#Headers],0))),
IF($D87="","",INDEX(T_3GPM[],MATCH("      "&amp;$D87,T_3GPM[Secteur],0),MATCH(Graphiques!I$28,T_3GPM[#Headers],0))),
IF($D87="","",INDEX(T_PM[],MATCH("      "&amp;$D87,T_PM[Secteur],0),MATCH(Graphiques!I$28,T_PM[#Headers],0))),
IF($D87="","",INDEX(T_ULIS[],MATCH("      "&amp;$D87,T_ULIS[Secteur],0),MATCH(Graphiques!I$28,T_ULIS[#Headers],0))),
IF($D87="","",INDEX(T_UPE2A[],MATCH("      "&amp;$D87,T_UPE2A[Secteur],0),MATCH(Graphiques!I$28,T_UPE2A[#Headers],0))),
IF($D87="","",INDEX(T_SEGPA[],MATCH("      "&amp;$D87,T_SEGPA[Secteur],0),MATCH(Graphiques!I$28,T_SEGPA[#Headers],0)))
)</f>
        <v>131</v>
      </c>
      <c r="J87" s="118">
        <f>CHOOSE(Palier,
IF($D87="","",INDEX(T_2GT[],MATCH("      "&amp;$D87,T_2GT[Secteur],0),MATCH(Graphiques!J$28,T_2GT[#Headers],0))),
IF($D87="","",INDEX(T_3G[],MATCH("      "&amp;$D87,T_3G[Secteur],0),MATCH(Graphiques!J$28,T_3G[#Headers],0))),
IF($D87="","",INDEX(T_3GPM[],MATCH("      "&amp;$D87,T_3GPM[Secteur],0),MATCH(Graphiques!J$28,T_3GPM[#Headers],0))),
IF($D87="","",INDEX(T_PM[],MATCH("      "&amp;$D87,T_PM[Secteur],0),MATCH(Graphiques!J$28,T_PM[#Headers],0))),
IF($D87="","",INDEX(T_ULIS[],MATCH("      "&amp;$D87,T_ULIS[Secteur],0),MATCH(Graphiques!J$28,T_ULIS[#Headers],0))),
IF($D87="","",INDEX(T_UPE2A[],MATCH("      "&amp;$D87,T_UPE2A[Secteur],0),MATCH(Graphiques!J$28,T_UPE2A[#Headers],0))),
IF($D87="","",INDEX(T_SEGPA[],MATCH("      "&amp;$D87,T_SEGPA[Secteur],0),MATCH(Graphiques!J$28,T_SEGPA[#Headers],0)))
)</f>
        <v>0.70810810810810809</v>
      </c>
      <c r="K87" s="260">
        <f t="shared" si="3"/>
        <v>-6.0000000000000053</v>
      </c>
      <c r="L87" s="262">
        <f>IF(D87="","",IF(MAX(G87,J87)=0,0,IF(MIN((G87,J87))/$L$74&gt;$L$76,0,$L$75)))</f>
        <v>0</v>
      </c>
    </row>
    <row r="88" spans="1:12">
      <c r="A88" s="273">
        <f t="shared" si="2"/>
        <v>-2.5000000000000022</v>
      </c>
      <c r="C88" s="27">
        <v>8</v>
      </c>
      <c r="D88" s="105" t="str">
        <f>CHOOSE(Palier,
IF($C88&lt;nblyc,TRIM(INDEX(T_2GT[Secteur],MATCH("   "&amp;D$80,T_2GT[Secteur],0)+ROW(A8))),""),
IF($C88&lt;nblyc,TRIM(INDEX(T_3G[Secteur],MATCH("   "&amp;D$80,T_3G[Secteur],0)+ROW(A8))),""),
IF($C88&lt;nblyc,TRIM(INDEX(T_3GPM[Secteur],MATCH("   "&amp;D$80,T_3GPM[Secteur],0)+ROW(A8))),""),
IF($C88&lt;nblyc,TRIM(INDEX(T_PM[Secteur],MATCH("   "&amp;D$80,T_PM[Secteur],0)+ROW(A8))),""),
IF($C88&lt;nblyc,TRIM(INDEX(T_ULIS[Secteur],MATCH("   "&amp;D$80,T_ULIS[Secteur],0)+ROW(A8))),""),
IF($C88&lt;nblyc,TRIM(INDEX(T_UPE2A[Secteur],MATCH("   "&amp;D$80,T_UPE2A[Secteur],0)+ROW(A8))),""),
IF($C88&lt;nblyc,TRIM(INDEX(T_SEGPA[Secteur],MATCH("   "&amp;D$80,T_SEGPA[Secteur],0)+ROW(A8))),"")
)</f>
        <v>Maria Callas</v>
      </c>
      <c r="E88" s="105">
        <f>CHOOSE(Palier,
IF($D88="","",INDEX(T_2GT[],MATCH("      "&amp;$D88,T_2GT[Secteur],0),MATCH(Graphiques!E$28,T_2GT[#Headers],0))),
IF($D88="","",INDEX(T_3G[],MATCH("      "&amp;$D88,T_3G[Secteur],0),MATCH(Graphiques!E$28,T_3G[#Headers],0))),
IF($D88="","",INDEX(T_3GPM[],MATCH("      "&amp;$D88,T_3GPM[Secteur],0),MATCH(Graphiques!E$28,T_3GPM[#Headers],0))),
IF($D88="","",INDEX(T_PM[],MATCH("      "&amp;$D88,T_PM[Secteur],0),MATCH(Graphiques!E$28,T_PM[#Headers],0))),
IF($D88="","",INDEX(T_ULIS[],MATCH("      "&amp;$D88,T_ULIS[Secteur],0),MATCH(Graphiques!E$28,T_ULIS[#Headers],0))),
IF($D88="","",INDEX(T_UPE2A[],MATCH("      "&amp;$D88,T_UPE2A[Secteur],0),MATCH(Graphiques!E$28,T_UPE2A[#Headers],0))),
IF($D88="","",INDEX(T_SEGPA[],MATCH("      "&amp;$D88,T_SEGPA[Secteur],0),MATCH(Graphiques!E$28,T_SEGPA[#Headers],0)))
)</f>
        <v>156</v>
      </c>
      <c r="F88" s="105">
        <f>CHOOSE(Palier,
IF($D88="","",INDEX(T_2GT[],MATCH("      "&amp;$D88,T_2GT[Secteur],0),MATCH(Graphiques!F$28,T_2GT[#Headers],0))),
IF($D88="","",INDEX(T_3G[],MATCH("      "&amp;$D88,T_3G[Secteur],0),MATCH(Graphiques!F$28,T_3G[#Headers],0))),
IF($D88="","",INDEX(T_3GPM[],MATCH("      "&amp;$D88,T_3GPM[Secteur],0),MATCH(Graphiques!F$28,T_3GPM[#Headers],0))),
IF($D88="","",INDEX(T_PM[],MATCH("      "&amp;$D88,T_PM[Secteur],0),MATCH(Graphiques!F$28,T_PM[#Headers],0))),
IF($D88="","",INDEX(T_ULIS[],MATCH("      "&amp;$D88,T_ULIS[Secteur],0),MATCH(Graphiques!F$28,T_ULIS[#Headers],0))),
IF($D88="","",INDEX(T_UPE2A[],MATCH("      "&amp;$D88,T_UPE2A[Secteur],0),MATCH(Graphiques!F$28,T_UPE2A[#Headers],0))),
IF($D88="","",INDEX(T_SEGPA[],MATCH("      "&amp;$D88,T_SEGPA[Secteur],0),MATCH(Graphiques!F$28,T_SEGPA[#Headers],0)))
)</f>
        <v>120</v>
      </c>
      <c r="G88" s="118">
        <f>CHOOSE(Palier,
IF($D88="","",INDEX(T_2GT[],MATCH("      "&amp;$D88,T_2GT[Secteur],0),MATCH(Graphiques!G$28,T_2GT[#Headers],0))),
IF($D88="","",INDEX(T_3G[],MATCH("      "&amp;$D88,T_3G[Secteur],0),MATCH(Graphiques!G$28,T_3G[#Headers],0))),
IF($D88="","",INDEX(T_3GPM[],MATCH("      "&amp;$D88,T_3GPM[Secteur],0),MATCH(Graphiques!G$28,T_3GPM[#Headers],0))),
IF($D88="","",INDEX(T_PM[],MATCH("      "&amp;$D88,T_PM[Secteur],0),MATCH(Graphiques!G$28,T_PM[#Headers],0))),
IF($D88="","",INDEX(T_ULIS[],MATCH("      "&amp;$D88,T_ULIS[Secteur],0),MATCH(Graphiques!G$28,T_ULIS[#Headers],0))),
IF($D88="","",INDEX(T_UPE2A[],MATCH("      "&amp;$D88,T_UPE2A[Secteur],0),MATCH(Graphiques!G$28,T_UPE2A[#Headers],0))),
IF($D88="","",INDEX(T_SEGPA[],MATCH("      "&amp;$D88,T_SEGPA[Secteur],0),MATCH(Graphiques!G$28,T_SEGPA[#Headers],0)))
)</f>
        <v>0.76923076923076927</v>
      </c>
      <c r="H88" s="105">
        <f>CHOOSE(Palier,
IF($D88="","",INDEX(T_2GT[],MATCH("      "&amp;$D88,T_2GT[Secteur],0),MATCH(Graphiques!H$28,T_2GT[#Headers],0))),
IF($D88="","",INDEX(T_3G[],MATCH("      "&amp;$D88,T_3G[Secteur],0),MATCH(Graphiques!H$28,T_3G[#Headers],0))),
IF($D88="","",INDEX(T_3GPM[],MATCH("      "&amp;$D88,T_3GPM[Secteur],0),MATCH(Graphiques!H$28,T_3GPM[#Headers],0))),
IF($D88="","",INDEX(T_PM[],MATCH("      "&amp;$D88,T_PM[Secteur],0),MATCH(Graphiques!H$28,T_PM[#Headers],0))),
IF($D88="","",INDEX(T_ULIS[],MATCH("      "&amp;$D88,T_ULIS[Secteur],0),MATCH(Graphiques!H$28,T_ULIS[#Headers],0))),
IF($D88="","",INDEX(T_UPE2A[],MATCH("      "&amp;$D88,T_UPE2A[Secteur],0),MATCH(Graphiques!H$28,T_UPE2A[#Headers],0))),
IF($D88="","",INDEX(T_SEGPA[],MATCH("      "&amp;$D88,T_SEGPA[Secteur],0),MATCH(Graphiques!H$28,T_SEGPA[#Headers],0)))
)</f>
        <v>156</v>
      </c>
      <c r="I88" s="105">
        <f>CHOOSE(Palier,
IF($D88="","",INDEX(T_2GT[],MATCH("      "&amp;$D88,T_2GT[Secteur],0),MATCH(Graphiques!I$28,T_2GT[#Headers],0))),
IF($D88="","",INDEX(T_3G[],MATCH("      "&amp;$D88,T_3G[Secteur],0),MATCH(Graphiques!I$28,T_3G[#Headers],0))),
IF($D88="","",INDEX(T_3GPM[],MATCH("      "&amp;$D88,T_3GPM[Secteur],0),MATCH(Graphiques!I$28,T_3GPM[#Headers],0))),
IF($D88="","",INDEX(T_PM[],MATCH("      "&amp;$D88,T_PM[Secteur],0),MATCH(Graphiques!I$28,T_PM[#Headers],0))),
IF($D88="","",INDEX(T_ULIS[],MATCH("      "&amp;$D88,T_ULIS[Secteur],0),MATCH(Graphiques!I$28,T_ULIS[#Headers],0))),
IF($D88="","",INDEX(T_UPE2A[],MATCH("      "&amp;$D88,T_UPE2A[Secteur],0),MATCH(Graphiques!I$28,T_UPE2A[#Headers],0))),
IF($D88="","",INDEX(T_SEGPA[],MATCH("      "&amp;$D88,T_SEGPA[Secteur],0),MATCH(Graphiques!I$28,T_SEGPA[#Headers],0)))
)</f>
        <v>116</v>
      </c>
      <c r="J88" s="118">
        <f>CHOOSE(Palier,
IF($D88="","",INDEX(T_2GT[],MATCH("      "&amp;$D88,T_2GT[Secteur],0),MATCH(Graphiques!J$28,T_2GT[#Headers],0))),
IF($D88="","",INDEX(T_3G[],MATCH("      "&amp;$D88,T_3G[Secteur],0),MATCH(Graphiques!J$28,T_3G[#Headers],0))),
IF($D88="","",INDEX(T_3GPM[],MATCH("      "&amp;$D88,T_3GPM[Secteur],0),MATCH(Graphiques!J$28,T_3GPM[#Headers],0))),
IF($D88="","",INDEX(T_PM[],MATCH("      "&amp;$D88,T_PM[Secteur],0),MATCH(Graphiques!J$28,T_PM[#Headers],0))),
IF($D88="","",INDEX(T_ULIS[],MATCH("      "&amp;$D88,T_ULIS[Secteur],0),MATCH(Graphiques!J$28,T_ULIS[#Headers],0))),
IF($D88="","",INDEX(T_UPE2A[],MATCH("      "&amp;$D88,T_UPE2A[Secteur],0),MATCH(Graphiques!J$28,T_UPE2A[#Headers],0))),
IF($D88="","",INDEX(T_SEGPA[],MATCH("      "&amp;$D88,T_SEGPA[Secteur],0),MATCH(Graphiques!J$28,T_SEGPA[#Headers],0)))
)</f>
        <v>0.74358974358974361</v>
      </c>
      <c r="K88" s="260">
        <f t="shared" si="3"/>
        <v>-2.5000000000000022</v>
      </c>
      <c r="L88" s="262">
        <f>IF(D88="","",IF(MAX(G88,J88)=0,0,IF(MIN((G88,J88))/$L$74&gt;$L$76,0,$L$75)))</f>
        <v>0</v>
      </c>
    </row>
    <row r="89" spans="1:12">
      <c r="A89" s="273" t="str">
        <f t="shared" si="2"/>
        <v/>
      </c>
      <c r="C89" s="27">
        <v>9</v>
      </c>
      <c r="D89" s="7" t="str">
        <f>CHOOSE(Palier,
IF($C89&lt;nblyc,TRIM(INDEX(T_2GT[Secteur],MATCH("   "&amp;D$80,T_2GT[Secteur],0)+ROW(A9))),""),
IF($C89&lt;nblyc,TRIM(INDEX(T_3G[Secteur],MATCH("   "&amp;D$80,T_3G[Secteur],0)+ROW(A9))),""),
IF($C89&lt;nblyc,TRIM(INDEX(T_3GPM[Secteur],MATCH("   "&amp;D$80,T_3GPM[Secteur],0)+ROW(A9))),""),
IF($C89&lt;nblyc,TRIM(INDEX(T_PM[Secteur],MATCH("   "&amp;D$80,T_PM[Secteur],0)+ROW(A9))),""),
IF($C89&lt;nblyc,TRIM(INDEX(T_ULIS[Secteur],MATCH("   "&amp;D$80,T_ULIS[Secteur],0)+ROW(A9))),""),
IF($C89&lt;nblyc,TRIM(INDEX(T_UPE2A[Secteur],MATCH("   "&amp;D$80,T_UPE2A[Secteur],0)+ROW(A9))),""),
IF($C89&lt;nblyc,TRIM(INDEX(T_SEGPA[Secteur],MATCH("   "&amp;D$80,T_SEGPA[Secteur],0)+ROW(A9))),"")
)</f>
        <v/>
      </c>
      <c r="E89" s="7" t="str">
        <f>CHOOSE(Palier,
IF($D89="","",INDEX(T_2GT[],MATCH("      "&amp;$D89,T_2GT[Secteur],0),MATCH(Graphiques!E$28,T_2GT[#Headers],0))),
IF($D89="","",INDEX(T_3G[],MATCH("      "&amp;$D89,T_3G[Secteur],0),MATCH(Graphiques!E$28,T_3G[#Headers],0))),
IF($D89="","",INDEX(T_3GPM[],MATCH("      "&amp;$D89,T_3GPM[Secteur],0),MATCH(Graphiques!E$28,T_3GPM[#Headers],0))),
IF($D89="","",INDEX(T_PM[],MATCH("      "&amp;$D89,T_PM[Secteur],0),MATCH(Graphiques!E$28,T_PM[#Headers],0))),
IF($D89="","",INDEX(T_ULIS[],MATCH("      "&amp;$D89,T_ULIS[Secteur],0),MATCH(Graphiques!E$28,T_ULIS[#Headers],0))),
IF($D89="","",INDEX(T_UPE2A[],MATCH("      "&amp;$D89,T_UPE2A[Secteur],0),MATCH(Graphiques!E$28,T_UPE2A[#Headers],0))),
IF($D89="","",INDEX(T_SEGPA[],MATCH("      "&amp;$D89,T_SEGPA[Secteur],0),MATCH(Graphiques!E$28,T_SEGPA[#Headers],0)))
)</f>
        <v/>
      </c>
      <c r="F89" s="7" t="str">
        <f>CHOOSE(Palier,
IF($D89="","",INDEX(T_2GT[],MATCH("      "&amp;$D89,T_2GT[Secteur],0),MATCH(Graphiques!F$28,T_2GT[#Headers],0))),
IF($D89="","",INDEX(T_3G[],MATCH("      "&amp;$D89,T_3G[Secteur],0),MATCH(Graphiques!F$28,T_3G[#Headers],0))),
IF($D89="","",INDEX(T_3GPM[],MATCH("      "&amp;$D89,T_3GPM[Secteur],0),MATCH(Graphiques!F$28,T_3GPM[#Headers],0))),
IF($D89="","",INDEX(T_PM[],MATCH("      "&amp;$D89,T_PM[Secteur],0),MATCH(Graphiques!F$28,T_PM[#Headers],0))),
IF($D89="","",INDEX(T_ULIS[],MATCH("      "&amp;$D89,T_ULIS[Secteur],0),MATCH(Graphiques!F$28,T_ULIS[#Headers],0))),
IF($D89="","",INDEX(T_UPE2A[],MATCH("      "&amp;$D89,T_UPE2A[Secteur],0),MATCH(Graphiques!F$28,T_UPE2A[#Headers],0))),
IF($D89="","",INDEX(T_SEGPA[],MATCH("      "&amp;$D89,T_SEGPA[Secteur],0),MATCH(Graphiques!F$28,T_SEGPA[#Headers],0)))
)</f>
        <v/>
      </c>
      <c r="G89" s="96" t="str">
        <f>CHOOSE(Palier,
IF($D89="","",INDEX(T_2GT[],MATCH("      "&amp;$D89,T_2GT[Secteur],0),MATCH(Graphiques!G$28,T_2GT[#Headers],0))),
IF($D89="","",INDEX(T_3G[],MATCH("      "&amp;$D89,T_3G[Secteur],0),MATCH(Graphiques!G$28,T_3G[#Headers],0))),
IF($D89="","",INDEX(T_3GPM[],MATCH("      "&amp;$D89,T_3GPM[Secteur],0),MATCH(Graphiques!G$28,T_3GPM[#Headers],0))),
IF($D89="","",INDEX(T_PM[],MATCH("      "&amp;$D89,T_PM[Secteur],0),MATCH(Graphiques!G$28,T_PM[#Headers],0))),
IF($D89="","",INDEX(T_ULIS[],MATCH("      "&amp;$D89,T_ULIS[Secteur],0),MATCH(Graphiques!G$28,T_ULIS[#Headers],0))),
IF($D89="","",INDEX(T_UPE2A[],MATCH("      "&amp;$D89,T_UPE2A[Secteur],0),MATCH(Graphiques!G$28,T_UPE2A[#Headers],0))),
IF($D89="","",INDEX(T_SEGPA[],MATCH("      "&amp;$D89,T_SEGPA[Secteur],0),MATCH(Graphiques!G$28,T_SEGPA[#Headers],0)))
)</f>
        <v/>
      </c>
      <c r="H89" s="7" t="str">
        <f>CHOOSE(Palier,
IF($D89="","",INDEX(T_2GT[],MATCH("      "&amp;$D89,T_2GT[Secteur],0),MATCH(Graphiques!H$28,T_2GT[#Headers],0))),
IF($D89="","",INDEX(T_3G[],MATCH("      "&amp;$D89,T_3G[Secteur],0),MATCH(Graphiques!H$28,T_3G[#Headers],0))),
IF($D89="","",INDEX(T_3GPM[],MATCH("      "&amp;$D89,T_3GPM[Secteur],0),MATCH(Graphiques!H$28,T_3GPM[#Headers],0))),
IF($D89="","",INDEX(T_PM[],MATCH("      "&amp;$D89,T_PM[Secteur],0),MATCH(Graphiques!H$28,T_PM[#Headers],0))),
IF($D89="","",INDEX(T_ULIS[],MATCH("      "&amp;$D89,T_ULIS[Secteur],0),MATCH(Graphiques!H$28,T_ULIS[#Headers],0))),
IF($D89="","",INDEX(T_UPE2A[],MATCH("      "&amp;$D89,T_UPE2A[Secteur],0),MATCH(Graphiques!H$28,T_UPE2A[#Headers],0))),
IF($D89="","",INDEX(T_SEGPA[],MATCH("      "&amp;$D89,T_SEGPA[Secteur],0),MATCH(Graphiques!H$28,T_SEGPA[#Headers],0)))
)</f>
        <v/>
      </c>
      <c r="I89" s="7" t="str">
        <f>CHOOSE(Palier,
IF($D89="","",INDEX(T_2GT[],MATCH("      "&amp;$D89,T_2GT[Secteur],0),MATCH(Graphiques!I$28,T_2GT[#Headers],0))),
IF($D89="","",INDEX(T_3G[],MATCH("      "&amp;$D89,T_3G[Secteur],0),MATCH(Graphiques!I$28,T_3G[#Headers],0))),
IF($D89="","",INDEX(T_3GPM[],MATCH("      "&amp;$D89,T_3GPM[Secteur],0),MATCH(Graphiques!I$28,T_3GPM[#Headers],0))),
IF($D89="","",INDEX(T_PM[],MATCH("      "&amp;$D89,T_PM[Secteur],0),MATCH(Graphiques!I$28,T_PM[#Headers],0))),
IF($D89="","",INDEX(T_ULIS[],MATCH("      "&amp;$D89,T_ULIS[Secteur],0),MATCH(Graphiques!I$28,T_ULIS[#Headers],0))),
IF($D89="","",INDEX(T_UPE2A[],MATCH("      "&amp;$D89,T_UPE2A[Secteur],0),MATCH(Graphiques!I$28,T_UPE2A[#Headers],0))),
IF($D89="","",INDEX(T_SEGPA[],MATCH("      "&amp;$D89,T_SEGPA[Secteur],0),MATCH(Graphiques!I$28,T_SEGPA[#Headers],0)))
)</f>
        <v/>
      </c>
      <c r="J89" s="96" t="str">
        <f>CHOOSE(Palier,
IF($D89="","",INDEX(T_2GT[],MATCH("      "&amp;$D89,T_2GT[Secteur],0),MATCH(Graphiques!J$28,T_2GT[#Headers],0))),
IF($D89="","",INDEX(T_3G[],MATCH("      "&amp;$D89,T_3G[Secteur],0),MATCH(Graphiques!J$28,T_3G[#Headers],0))),
IF($D89="","",INDEX(T_3GPM[],MATCH("      "&amp;$D89,T_3GPM[Secteur],0),MATCH(Graphiques!J$28,T_3GPM[#Headers],0))),
IF($D89="","",INDEX(T_PM[],MATCH("      "&amp;$D89,T_PM[Secteur],0),MATCH(Graphiques!J$28,T_PM[#Headers],0))),
IF($D89="","",INDEX(T_ULIS[],MATCH("      "&amp;$D89,T_ULIS[Secteur],0),MATCH(Graphiques!J$28,T_ULIS[#Headers],0))),
IF($D89="","",INDEX(T_UPE2A[],MATCH("      "&amp;$D89,T_UPE2A[Secteur],0),MATCH(Graphiques!J$28,T_UPE2A[#Headers],0))),
IF($D89="","",INDEX(T_SEGPA[],MATCH("      "&amp;$D89,T_SEGPA[Secteur],0),MATCH(Graphiques!J$28,T_SEGPA[#Headers],0)))
)</f>
        <v/>
      </c>
      <c r="K89" s="260" t="str">
        <f t="shared" si="3"/>
        <v/>
      </c>
      <c r="L89" s="262" t="str">
        <f>IF(D89="","",IF(MAX(G89,J89)=0,0,IF(MIN((G89,J89))/$L$74&gt;$L$76,0,$L$75)))</f>
        <v/>
      </c>
    </row>
    <row r="90" spans="1:12">
      <c r="A90" s="273" t="str">
        <f t="shared" si="2"/>
        <v/>
      </c>
      <c r="C90" s="27">
        <v>10</v>
      </c>
      <c r="D90" s="7" t="str">
        <f>CHOOSE(Palier,
IF($C90&lt;nblyc,TRIM(INDEX(T_2GT[Secteur],MATCH("   "&amp;D$80,T_2GT[Secteur],0)+ROW(A10))),""),
IF($C90&lt;nblyc,TRIM(INDEX(T_3G[Secteur],MATCH("   "&amp;D$80,T_3G[Secteur],0)+ROW(A10))),""),
IF($C90&lt;nblyc,TRIM(INDEX(T_3GPM[Secteur],MATCH("   "&amp;D$80,T_3GPM[Secteur],0)+ROW(A10))),""),
IF($C90&lt;nblyc,TRIM(INDEX(T_PM[Secteur],MATCH("   "&amp;D$80,T_PM[Secteur],0)+ROW(A10))),""),
IF($C90&lt;nblyc,TRIM(INDEX(T_ULIS[Secteur],MATCH("   "&amp;D$80,T_ULIS[Secteur],0)+ROW(A10))),""),
IF($C90&lt;nblyc,TRIM(INDEX(T_UPE2A[Secteur],MATCH("   "&amp;D$80,T_UPE2A[Secteur],0)+ROW(A10))),""),
IF($C90&lt;nblyc,TRIM(INDEX(T_SEGPA[Secteur],MATCH("   "&amp;D$80,T_SEGPA[Secteur],0)+ROW(A10))),"")
)</f>
        <v/>
      </c>
      <c r="E90" s="7" t="str">
        <f>CHOOSE(Palier,
IF($D90="","",INDEX(T_2GT[],MATCH("      "&amp;$D90,T_2GT[Secteur],0),MATCH(Graphiques!E$28,T_2GT[#Headers],0))),
IF($D90="","",INDEX(T_3G[],MATCH("      "&amp;$D90,T_3G[Secteur],0),MATCH(Graphiques!E$28,T_3G[#Headers],0))),
IF($D90="","",INDEX(T_3GPM[],MATCH("      "&amp;$D90,T_3GPM[Secteur],0),MATCH(Graphiques!E$28,T_3GPM[#Headers],0))),
IF($D90="","",INDEX(T_PM[],MATCH("      "&amp;$D90,T_PM[Secteur],0),MATCH(Graphiques!E$28,T_PM[#Headers],0))),
IF($D90="","",INDEX(T_ULIS[],MATCH("      "&amp;$D90,T_ULIS[Secteur],0),MATCH(Graphiques!E$28,T_ULIS[#Headers],0))),
IF($D90="","",INDEX(T_UPE2A[],MATCH("      "&amp;$D90,T_UPE2A[Secteur],0),MATCH(Graphiques!E$28,T_UPE2A[#Headers],0))),
IF($D90="","",INDEX(T_SEGPA[],MATCH("      "&amp;$D90,T_SEGPA[Secteur],0),MATCH(Graphiques!E$28,T_SEGPA[#Headers],0)))
)</f>
        <v/>
      </c>
      <c r="F90" s="7" t="str">
        <f>CHOOSE(Palier,
IF($D90="","",INDEX(T_2GT[],MATCH("      "&amp;$D90,T_2GT[Secteur],0),MATCH(Graphiques!F$28,T_2GT[#Headers],0))),
IF($D90="","",INDEX(T_3G[],MATCH("      "&amp;$D90,T_3G[Secteur],0),MATCH(Graphiques!F$28,T_3G[#Headers],0))),
IF($D90="","",INDEX(T_3GPM[],MATCH("      "&amp;$D90,T_3GPM[Secteur],0),MATCH(Graphiques!F$28,T_3GPM[#Headers],0))),
IF($D90="","",INDEX(T_PM[],MATCH("      "&amp;$D90,T_PM[Secteur],0),MATCH(Graphiques!F$28,T_PM[#Headers],0))),
IF($D90="","",INDEX(T_ULIS[],MATCH("      "&amp;$D90,T_ULIS[Secteur],0),MATCH(Graphiques!F$28,T_ULIS[#Headers],0))),
IF($D90="","",INDEX(T_UPE2A[],MATCH("      "&amp;$D90,T_UPE2A[Secteur],0),MATCH(Graphiques!F$28,T_UPE2A[#Headers],0))),
IF($D90="","",INDEX(T_SEGPA[],MATCH("      "&amp;$D90,T_SEGPA[Secteur],0),MATCH(Graphiques!F$28,T_SEGPA[#Headers],0)))
)</f>
        <v/>
      </c>
      <c r="G90" s="96" t="str">
        <f>CHOOSE(Palier,
IF($D90="","",INDEX(T_2GT[],MATCH("      "&amp;$D90,T_2GT[Secteur],0),MATCH(Graphiques!G$28,T_2GT[#Headers],0))),
IF($D90="","",INDEX(T_3G[],MATCH("      "&amp;$D90,T_3G[Secteur],0),MATCH(Graphiques!G$28,T_3G[#Headers],0))),
IF($D90="","",INDEX(T_3GPM[],MATCH("      "&amp;$D90,T_3GPM[Secteur],0),MATCH(Graphiques!G$28,T_3GPM[#Headers],0))),
IF($D90="","",INDEX(T_PM[],MATCH("      "&amp;$D90,T_PM[Secteur],0),MATCH(Graphiques!G$28,T_PM[#Headers],0))),
IF($D90="","",INDEX(T_ULIS[],MATCH("      "&amp;$D90,T_ULIS[Secteur],0),MATCH(Graphiques!G$28,T_ULIS[#Headers],0))),
IF($D90="","",INDEX(T_UPE2A[],MATCH("      "&amp;$D90,T_UPE2A[Secteur],0),MATCH(Graphiques!G$28,T_UPE2A[#Headers],0))),
IF($D90="","",INDEX(T_SEGPA[],MATCH("      "&amp;$D90,T_SEGPA[Secteur],0),MATCH(Graphiques!G$28,T_SEGPA[#Headers],0)))
)</f>
        <v/>
      </c>
      <c r="H90" s="7" t="str">
        <f>CHOOSE(Palier,
IF($D90="","",INDEX(T_2GT[],MATCH("      "&amp;$D90,T_2GT[Secteur],0),MATCH(Graphiques!H$28,T_2GT[#Headers],0))),
IF($D90="","",INDEX(T_3G[],MATCH("      "&amp;$D90,T_3G[Secteur],0),MATCH(Graphiques!H$28,T_3G[#Headers],0))),
IF($D90="","",INDEX(T_3GPM[],MATCH("      "&amp;$D90,T_3GPM[Secteur],0),MATCH(Graphiques!H$28,T_3GPM[#Headers],0))),
IF($D90="","",INDEX(T_PM[],MATCH("      "&amp;$D90,T_PM[Secteur],0),MATCH(Graphiques!H$28,T_PM[#Headers],0))),
IF($D90="","",INDEX(T_ULIS[],MATCH("      "&amp;$D90,T_ULIS[Secteur],0),MATCH(Graphiques!H$28,T_ULIS[#Headers],0))),
IF($D90="","",INDEX(T_UPE2A[],MATCH("      "&amp;$D90,T_UPE2A[Secteur],0),MATCH(Graphiques!H$28,T_UPE2A[#Headers],0))),
IF($D90="","",INDEX(T_SEGPA[],MATCH("      "&amp;$D90,T_SEGPA[Secteur],0),MATCH(Graphiques!H$28,T_SEGPA[#Headers],0)))
)</f>
        <v/>
      </c>
      <c r="I90" s="7" t="str">
        <f>CHOOSE(Palier,
IF($D90="","",INDEX(T_2GT[],MATCH("      "&amp;$D90,T_2GT[Secteur],0),MATCH(Graphiques!I$28,T_2GT[#Headers],0))),
IF($D90="","",INDEX(T_3G[],MATCH("      "&amp;$D90,T_3G[Secteur],0),MATCH(Graphiques!I$28,T_3G[#Headers],0))),
IF($D90="","",INDEX(T_3GPM[],MATCH("      "&amp;$D90,T_3GPM[Secteur],0),MATCH(Graphiques!I$28,T_3GPM[#Headers],0))),
IF($D90="","",INDEX(T_PM[],MATCH("      "&amp;$D90,T_PM[Secteur],0),MATCH(Graphiques!I$28,T_PM[#Headers],0))),
IF($D90="","",INDEX(T_ULIS[],MATCH("      "&amp;$D90,T_ULIS[Secteur],0),MATCH(Graphiques!I$28,T_ULIS[#Headers],0))),
IF($D90="","",INDEX(T_UPE2A[],MATCH("      "&amp;$D90,T_UPE2A[Secteur],0),MATCH(Graphiques!I$28,T_UPE2A[#Headers],0))),
IF($D90="","",INDEX(T_SEGPA[],MATCH("      "&amp;$D90,T_SEGPA[Secteur],0),MATCH(Graphiques!I$28,T_SEGPA[#Headers],0)))
)</f>
        <v/>
      </c>
      <c r="J90" s="96" t="str">
        <f>CHOOSE(Palier,
IF($D90="","",INDEX(T_2GT[],MATCH("      "&amp;$D90,T_2GT[Secteur],0),MATCH(Graphiques!J$28,T_2GT[#Headers],0))),
IF($D90="","",INDEX(T_3G[],MATCH("      "&amp;$D90,T_3G[Secteur],0),MATCH(Graphiques!J$28,T_3G[#Headers],0))),
IF($D90="","",INDEX(T_3GPM[],MATCH("      "&amp;$D90,T_3GPM[Secteur],0),MATCH(Graphiques!J$28,T_3GPM[#Headers],0))),
IF($D90="","",INDEX(T_PM[],MATCH("      "&amp;$D90,T_PM[Secteur],0),MATCH(Graphiques!J$28,T_PM[#Headers],0))),
IF($D90="","",INDEX(T_ULIS[],MATCH("      "&amp;$D90,T_ULIS[Secteur],0),MATCH(Graphiques!J$28,T_ULIS[#Headers],0))),
IF($D90="","",INDEX(T_UPE2A[],MATCH("      "&amp;$D90,T_UPE2A[Secteur],0),MATCH(Graphiques!J$28,T_UPE2A[#Headers],0))),
IF($D90="","",INDEX(T_SEGPA[],MATCH("      "&amp;$D90,T_SEGPA[Secteur],0),MATCH(Graphiques!J$28,T_SEGPA[#Headers],0)))
)</f>
        <v/>
      </c>
      <c r="K90" s="260" t="str">
        <f t="shared" si="3"/>
        <v/>
      </c>
      <c r="L90" s="262" t="str">
        <f>IF(D90="","",IF(MAX(G90,J90)=0,0,IF(MIN((G90,J90))/$L$74&gt;$L$76,0,$L$75)))</f>
        <v/>
      </c>
    </row>
    <row r="91" spans="1:12">
      <c r="A91" s="273" t="str">
        <f t="shared" si="2"/>
        <v/>
      </c>
      <c r="C91" s="27">
        <v>11</v>
      </c>
      <c r="D91" s="7" t="str">
        <f>CHOOSE(Palier,
IF($C91&lt;nblyc,TRIM(INDEX(T_2GT[Secteur],MATCH("   "&amp;D$80,T_2GT[Secteur],0)+ROW(A11))),""),
IF($C91&lt;nblyc,TRIM(INDEX(T_3G[Secteur],MATCH("   "&amp;D$80,T_3G[Secteur],0)+ROW(A11))),""),
IF($C91&lt;nblyc,TRIM(INDEX(T_3GPM[Secteur],MATCH("   "&amp;D$80,T_3GPM[Secteur],0)+ROW(A11))),""),
IF($C91&lt;nblyc,TRIM(INDEX(T_PM[Secteur],MATCH("   "&amp;D$80,T_PM[Secteur],0)+ROW(A11))),""),
IF($C91&lt;nblyc,TRIM(INDEX(T_ULIS[Secteur],MATCH("   "&amp;D$80,T_ULIS[Secteur],0)+ROW(A11))),""),
IF($C91&lt;nblyc,TRIM(INDEX(T_UPE2A[Secteur],MATCH("   "&amp;D$80,T_UPE2A[Secteur],0)+ROW(A11))),""),
IF($C91&lt;nblyc,TRIM(INDEX(T_SEGPA[Secteur],MATCH("   "&amp;D$80,T_SEGPA[Secteur],0)+ROW(A11))),"")
)</f>
        <v/>
      </c>
      <c r="E91" s="7" t="str">
        <f>CHOOSE(Palier,
IF($D91="","",INDEX(T_2GT[],MATCH("      "&amp;$D91,T_2GT[Secteur],0),MATCH(Graphiques!E$28,T_2GT[#Headers],0))),
IF($D91="","",INDEX(T_3G[],MATCH("      "&amp;$D91,T_3G[Secteur],0),MATCH(Graphiques!E$28,T_3G[#Headers],0))),
IF($D91="","",INDEX(T_3GPM[],MATCH("      "&amp;$D91,T_3GPM[Secteur],0),MATCH(Graphiques!E$28,T_3GPM[#Headers],0))),
IF($D91="","",INDEX(T_PM[],MATCH("      "&amp;$D91,T_PM[Secteur],0),MATCH(Graphiques!E$28,T_PM[#Headers],0))),
IF($D91="","",INDEX(T_ULIS[],MATCH("      "&amp;$D91,T_ULIS[Secteur],0),MATCH(Graphiques!E$28,T_ULIS[#Headers],0))),
IF($D91="","",INDEX(T_UPE2A[],MATCH("      "&amp;$D91,T_UPE2A[Secteur],0),MATCH(Graphiques!E$28,T_UPE2A[#Headers],0))),
IF($D91="","",INDEX(T_SEGPA[],MATCH("      "&amp;$D91,T_SEGPA[Secteur],0),MATCH(Graphiques!E$28,T_SEGPA[#Headers],0)))
)</f>
        <v/>
      </c>
      <c r="F91" s="7" t="str">
        <f>CHOOSE(Palier,
IF($D91="","",INDEX(T_2GT[],MATCH("      "&amp;$D91,T_2GT[Secteur],0),MATCH(Graphiques!F$28,T_2GT[#Headers],0))),
IF($D91="","",INDEX(T_3G[],MATCH("      "&amp;$D91,T_3G[Secteur],0),MATCH(Graphiques!F$28,T_3G[#Headers],0))),
IF($D91="","",INDEX(T_3GPM[],MATCH("      "&amp;$D91,T_3GPM[Secteur],0),MATCH(Graphiques!F$28,T_3GPM[#Headers],0))),
IF($D91="","",INDEX(T_PM[],MATCH("      "&amp;$D91,T_PM[Secteur],0),MATCH(Graphiques!F$28,T_PM[#Headers],0))),
IF($D91="","",INDEX(T_ULIS[],MATCH("      "&amp;$D91,T_ULIS[Secteur],0),MATCH(Graphiques!F$28,T_ULIS[#Headers],0))),
IF($D91="","",INDEX(T_UPE2A[],MATCH("      "&amp;$D91,T_UPE2A[Secteur],0),MATCH(Graphiques!F$28,T_UPE2A[#Headers],0))),
IF($D91="","",INDEX(T_SEGPA[],MATCH("      "&amp;$D91,T_SEGPA[Secteur],0),MATCH(Graphiques!F$28,T_SEGPA[#Headers],0)))
)</f>
        <v/>
      </c>
      <c r="G91" s="96" t="str">
        <f>CHOOSE(Palier,
IF($D91="","",INDEX(T_2GT[],MATCH("      "&amp;$D91,T_2GT[Secteur],0),MATCH(Graphiques!G$28,T_2GT[#Headers],0))),
IF($D91="","",INDEX(T_3G[],MATCH("      "&amp;$D91,T_3G[Secteur],0),MATCH(Graphiques!G$28,T_3G[#Headers],0))),
IF($D91="","",INDEX(T_3GPM[],MATCH("      "&amp;$D91,T_3GPM[Secteur],0),MATCH(Graphiques!G$28,T_3GPM[#Headers],0))),
IF($D91="","",INDEX(T_PM[],MATCH("      "&amp;$D91,T_PM[Secteur],0),MATCH(Graphiques!G$28,T_PM[#Headers],0))),
IF($D91="","",INDEX(T_ULIS[],MATCH("      "&amp;$D91,T_ULIS[Secteur],0),MATCH(Graphiques!G$28,T_ULIS[#Headers],0))),
IF($D91="","",INDEX(T_UPE2A[],MATCH("      "&amp;$D91,T_UPE2A[Secteur],0),MATCH(Graphiques!G$28,T_UPE2A[#Headers],0))),
IF($D91="","",INDEX(T_SEGPA[],MATCH("      "&amp;$D91,T_SEGPA[Secteur],0),MATCH(Graphiques!G$28,T_SEGPA[#Headers],0)))
)</f>
        <v/>
      </c>
      <c r="H91" s="7" t="str">
        <f>CHOOSE(Palier,
IF($D91="","",INDEX(T_2GT[],MATCH("      "&amp;$D91,T_2GT[Secteur],0),MATCH(Graphiques!H$28,T_2GT[#Headers],0))),
IF($D91="","",INDEX(T_3G[],MATCH("      "&amp;$D91,T_3G[Secteur],0),MATCH(Graphiques!H$28,T_3G[#Headers],0))),
IF($D91="","",INDEX(T_3GPM[],MATCH("      "&amp;$D91,T_3GPM[Secteur],0),MATCH(Graphiques!H$28,T_3GPM[#Headers],0))),
IF($D91="","",INDEX(T_PM[],MATCH("      "&amp;$D91,T_PM[Secteur],0),MATCH(Graphiques!H$28,T_PM[#Headers],0))),
IF($D91="","",INDEX(T_ULIS[],MATCH("      "&amp;$D91,T_ULIS[Secteur],0),MATCH(Graphiques!H$28,T_ULIS[#Headers],0))),
IF($D91="","",INDEX(T_UPE2A[],MATCH("      "&amp;$D91,T_UPE2A[Secteur],0),MATCH(Graphiques!H$28,T_UPE2A[#Headers],0))),
IF($D91="","",INDEX(T_SEGPA[],MATCH("      "&amp;$D91,T_SEGPA[Secteur],0),MATCH(Graphiques!H$28,T_SEGPA[#Headers],0)))
)</f>
        <v/>
      </c>
      <c r="I91" s="7" t="str">
        <f>CHOOSE(Palier,
IF($D91="","",INDEX(T_2GT[],MATCH("      "&amp;$D91,T_2GT[Secteur],0),MATCH(Graphiques!I$28,T_2GT[#Headers],0))),
IF($D91="","",INDEX(T_3G[],MATCH("      "&amp;$D91,T_3G[Secteur],0),MATCH(Graphiques!I$28,T_3G[#Headers],0))),
IF($D91="","",INDEX(T_3GPM[],MATCH("      "&amp;$D91,T_3GPM[Secteur],0),MATCH(Graphiques!I$28,T_3GPM[#Headers],0))),
IF($D91="","",INDEX(T_PM[],MATCH("      "&amp;$D91,T_PM[Secteur],0),MATCH(Graphiques!I$28,T_PM[#Headers],0))),
IF($D91="","",INDEX(T_ULIS[],MATCH("      "&amp;$D91,T_ULIS[Secteur],0),MATCH(Graphiques!I$28,T_ULIS[#Headers],0))),
IF($D91="","",INDEX(T_UPE2A[],MATCH("      "&amp;$D91,T_UPE2A[Secteur],0),MATCH(Graphiques!I$28,T_UPE2A[#Headers],0))),
IF($D91="","",INDEX(T_SEGPA[],MATCH("      "&amp;$D91,T_SEGPA[Secteur],0),MATCH(Graphiques!I$28,T_SEGPA[#Headers],0)))
)</f>
        <v/>
      </c>
      <c r="J91" s="96" t="str">
        <f>CHOOSE(Palier,
IF($D91="","",INDEX(T_2GT[],MATCH("      "&amp;$D91,T_2GT[Secteur],0),MATCH(Graphiques!J$28,T_2GT[#Headers],0))),
IF($D91="","",INDEX(T_3G[],MATCH("      "&amp;$D91,T_3G[Secteur],0),MATCH(Graphiques!J$28,T_3G[#Headers],0))),
IF($D91="","",INDEX(T_3GPM[],MATCH("      "&amp;$D91,T_3GPM[Secteur],0),MATCH(Graphiques!J$28,T_3GPM[#Headers],0))),
IF($D91="","",INDEX(T_PM[],MATCH("      "&amp;$D91,T_PM[Secteur],0),MATCH(Graphiques!J$28,T_PM[#Headers],0))),
IF($D91="","",INDEX(T_ULIS[],MATCH("      "&amp;$D91,T_ULIS[Secteur],0),MATCH(Graphiques!J$28,T_ULIS[#Headers],0))),
IF($D91="","",INDEX(T_UPE2A[],MATCH("      "&amp;$D91,T_UPE2A[Secteur],0),MATCH(Graphiques!J$28,T_UPE2A[#Headers],0))),
IF($D91="","",INDEX(T_SEGPA[],MATCH("      "&amp;$D91,T_SEGPA[Secteur],0),MATCH(Graphiques!J$28,T_SEGPA[#Headers],0)))
)</f>
        <v/>
      </c>
      <c r="K91" s="260" t="str">
        <f t="shared" si="3"/>
        <v/>
      </c>
      <c r="L91" s="262" t="str">
        <f>IF(D91="","",IF(MAX(G91,J91)=0,0,IF(MIN((G91,J91))/$L$74&gt;$L$76,0,$L$75)))</f>
        <v/>
      </c>
    </row>
    <row r="92" spans="1:12">
      <c r="A92" s="273" t="str">
        <f t="shared" si="2"/>
        <v/>
      </c>
      <c r="C92" s="27">
        <v>12</v>
      </c>
      <c r="D92" s="7" t="str">
        <f>CHOOSE(Palier,
IF($C92&lt;nblyc,TRIM(INDEX(T_2GT[Secteur],MATCH("   "&amp;D$80,T_2GT[Secteur],0)+ROW(A12))),""),
IF($C92&lt;nblyc,TRIM(INDEX(T_3G[Secteur],MATCH("   "&amp;D$80,T_3G[Secteur],0)+ROW(A12))),""),
IF($C92&lt;nblyc,TRIM(INDEX(T_3GPM[Secteur],MATCH("   "&amp;D$80,T_3GPM[Secteur],0)+ROW(A12))),""),
IF($C92&lt;nblyc,TRIM(INDEX(T_PM[Secteur],MATCH("   "&amp;D$80,T_PM[Secteur],0)+ROW(A12))),""),
IF($C92&lt;nblyc,TRIM(INDEX(T_ULIS[Secteur],MATCH("   "&amp;D$80,T_ULIS[Secteur],0)+ROW(A12))),""),
IF($C92&lt;nblyc,TRIM(INDEX(T_UPE2A[Secteur],MATCH("   "&amp;D$80,T_UPE2A[Secteur],0)+ROW(A12))),""),
IF($C92&lt;nblyc,TRIM(INDEX(T_SEGPA[Secteur],MATCH("   "&amp;D$80,T_SEGPA[Secteur],0)+ROW(A12))),"")
)</f>
        <v/>
      </c>
      <c r="E92" s="7" t="str">
        <f>CHOOSE(Palier,
IF($D92="","",INDEX(T_2GT[],MATCH("      "&amp;$D92,T_2GT[Secteur],0),MATCH(Graphiques!E$28,T_2GT[#Headers],0))),
IF($D92="","",INDEX(T_3G[],MATCH("      "&amp;$D92,T_3G[Secteur],0),MATCH(Graphiques!E$28,T_3G[#Headers],0))),
IF($D92="","",INDEX(T_3GPM[],MATCH("      "&amp;$D92,T_3GPM[Secteur],0),MATCH(Graphiques!E$28,T_3GPM[#Headers],0))),
IF($D92="","",INDEX(T_PM[],MATCH("      "&amp;$D92,T_PM[Secteur],0),MATCH(Graphiques!E$28,T_PM[#Headers],0))),
IF($D92="","",INDEX(T_ULIS[],MATCH("      "&amp;$D92,T_ULIS[Secteur],0),MATCH(Graphiques!E$28,T_ULIS[#Headers],0))),
IF($D92="","",INDEX(T_UPE2A[],MATCH("      "&amp;$D92,T_UPE2A[Secteur],0),MATCH(Graphiques!E$28,T_UPE2A[#Headers],0))),
IF($D92="","",INDEX(T_SEGPA[],MATCH("      "&amp;$D92,T_SEGPA[Secteur],0),MATCH(Graphiques!E$28,T_SEGPA[#Headers],0)))
)</f>
        <v/>
      </c>
      <c r="F92" s="7" t="str">
        <f>CHOOSE(Palier,
IF($D92="","",INDEX(T_2GT[],MATCH("      "&amp;$D92,T_2GT[Secteur],0),MATCH(Graphiques!F$28,T_2GT[#Headers],0))),
IF($D92="","",INDEX(T_3G[],MATCH("      "&amp;$D92,T_3G[Secteur],0),MATCH(Graphiques!F$28,T_3G[#Headers],0))),
IF($D92="","",INDEX(T_3GPM[],MATCH("      "&amp;$D92,T_3GPM[Secteur],0),MATCH(Graphiques!F$28,T_3GPM[#Headers],0))),
IF($D92="","",INDEX(T_PM[],MATCH("      "&amp;$D92,T_PM[Secteur],0),MATCH(Graphiques!F$28,T_PM[#Headers],0))),
IF($D92="","",INDEX(T_ULIS[],MATCH("      "&amp;$D92,T_ULIS[Secteur],0),MATCH(Graphiques!F$28,T_ULIS[#Headers],0))),
IF($D92="","",INDEX(T_UPE2A[],MATCH("      "&amp;$D92,T_UPE2A[Secteur],0),MATCH(Graphiques!F$28,T_UPE2A[#Headers],0))),
IF($D92="","",INDEX(T_SEGPA[],MATCH("      "&amp;$D92,T_SEGPA[Secteur],0),MATCH(Graphiques!F$28,T_SEGPA[#Headers],0)))
)</f>
        <v/>
      </c>
      <c r="G92" s="96" t="str">
        <f>CHOOSE(Palier,
IF($D92="","",INDEX(T_2GT[],MATCH("      "&amp;$D92,T_2GT[Secteur],0),MATCH(Graphiques!G$28,T_2GT[#Headers],0))),
IF($D92="","",INDEX(T_3G[],MATCH("      "&amp;$D92,T_3G[Secteur],0),MATCH(Graphiques!G$28,T_3G[#Headers],0))),
IF($D92="","",INDEX(T_3GPM[],MATCH("      "&amp;$D92,T_3GPM[Secteur],0),MATCH(Graphiques!G$28,T_3GPM[#Headers],0))),
IF($D92="","",INDEX(T_PM[],MATCH("      "&amp;$D92,T_PM[Secteur],0),MATCH(Graphiques!G$28,T_PM[#Headers],0))),
IF($D92="","",INDEX(T_ULIS[],MATCH("      "&amp;$D92,T_ULIS[Secteur],0),MATCH(Graphiques!G$28,T_ULIS[#Headers],0))),
IF($D92="","",INDEX(T_UPE2A[],MATCH("      "&amp;$D92,T_UPE2A[Secteur],0),MATCH(Graphiques!G$28,T_UPE2A[#Headers],0))),
IF($D92="","",INDEX(T_SEGPA[],MATCH("      "&amp;$D92,T_SEGPA[Secteur],0),MATCH(Graphiques!G$28,T_SEGPA[#Headers],0)))
)</f>
        <v/>
      </c>
      <c r="H92" s="7" t="str">
        <f>CHOOSE(Palier,
IF($D92="","",INDEX(T_2GT[],MATCH("      "&amp;$D92,T_2GT[Secteur],0),MATCH(Graphiques!H$28,T_2GT[#Headers],0))),
IF($D92="","",INDEX(T_3G[],MATCH("      "&amp;$D92,T_3G[Secteur],0),MATCH(Graphiques!H$28,T_3G[#Headers],0))),
IF($D92="","",INDEX(T_3GPM[],MATCH("      "&amp;$D92,T_3GPM[Secteur],0),MATCH(Graphiques!H$28,T_3GPM[#Headers],0))),
IF($D92="","",INDEX(T_PM[],MATCH("      "&amp;$D92,T_PM[Secteur],0),MATCH(Graphiques!H$28,T_PM[#Headers],0))),
IF($D92="","",INDEX(T_ULIS[],MATCH("      "&amp;$D92,T_ULIS[Secteur],0),MATCH(Graphiques!H$28,T_ULIS[#Headers],0))),
IF($D92="","",INDEX(T_UPE2A[],MATCH("      "&amp;$D92,T_UPE2A[Secteur],0),MATCH(Graphiques!H$28,T_UPE2A[#Headers],0))),
IF($D92="","",INDEX(T_SEGPA[],MATCH("      "&amp;$D92,T_SEGPA[Secteur],0),MATCH(Graphiques!H$28,T_SEGPA[#Headers],0)))
)</f>
        <v/>
      </c>
      <c r="I92" s="7" t="str">
        <f>CHOOSE(Palier,
IF($D92="","",INDEX(T_2GT[],MATCH("      "&amp;$D92,T_2GT[Secteur],0),MATCH(Graphiques!I$28,T_2GT[#Headers],0))),
IF($D92="","",INDEX(T_3G[],MATCH("      "&amp;$D92,T_3G[Secteur],0),MATCH(Graphiques!I$28,T_3G[#Headers],0))),
IF($D92="","",INDEX(T_3GPM[],MATCH("      "&amp;$D92,T_3GPM[Secteur],0),MATCH(Graphiques!I$28,T_3GPM[#Headers],0))),
IF($D92="","",INDEX(T_PM[],MATCH("      "&amp;$D92,T_PM[Secteur],0),MATCH(Graphiques!I$28,T_PM[#Headers],0))),
IF($D92="","",INDEX(T_ULIS[],MATCH("      "&amp;$D92,T_ULIS[Secteur],0),MATCH(Graphiques!I$28,T_ULIS[#Headers],0))),
IF($D92="","",INDEX(T_UPE2A[],MATCH("      "&amp;$D92,T_UPE2A[Secteur],0),MATCH(Graphiques!I$28,T_UPE2A[#Headers],0))),
IF($D92="","",INDEX(T_SEGPA[],MATCH("      "&amp;$D92,T_SEGPA[Secteur],0),MATCH(Graphiques!I$28,T_SEGPA[#Headers],0)))
)</f>
        <v/>
      </c>
      <c r="J92" s="96" t="str">
        <f>CHOOSE(Palier,
IF($D92="","",INDEX(T_2GT[],MATCH("      "&amp;$D92,T_2GT[Secteur],0),MATCH(Graphiques!J$28,T_2GT[#Headers],0))),
IF($D92="","",INDEX(T_3G[],MATCH("      "&amp;$D92,T_3G[Secteur],0),MATCH(Graphiques!J$28,T_3G[#Headers],0))),
IF($D92="","",INDEX(T_3GPM[],MATCH("      "&amp;$D92,T_3GPM[Secteur],0),MATCH(Graphiques!J$28,T_3GPM[#Headers],0))),
IF($D92="","",INDEX(T_PM[],MATCH("      "&amp;$D92,T_PM[Secteur],0),MATCH(Graphiques!J$28,T_PM[#Headers],0))),
IF($D92="","",INDEX(T_ULIS[],MATCH("      "&amp;$D92,T_ULIS[Secteur],0),MATCH(Graphiques!J$28,T_ULIS[#Headers],0))),
IF($D92="","",INDEX(T_UPE2A[],MATCH("      "&amp;$D92,T_UPE2A[Secteur],0),MATCH(Graphiques!J$28,T_UPE2A[#Headers],0))),
IF($D92="","",INDEX(T_SEGPA[],MATCH("      "&amp;$D92,T_SEGPA[Secteur],0),MATCH(Graphiques!J$28,T_SEGPA[#Headers],0)))
)</f>
        <v/>
      </c>
      <c r="K92" s="260" t="str">
        <f t="shared" si="3"/>
        <v/>
      </c>
      <c r="L92" s="262" t="str">
        <f>IF(D92="","",IF(MAX(G92,J92)=0,0,IF(MIN((G92,J92))/$L$74&gt;$L$76,0,$L$75)))</f>
        <v/>
      </c>
    </row>
    <row r="93" spans="1:12">
      <c r="A93" s="273" t="str">
        <f t="shared" si="2"/>
        <v/>
      </c>
      <c r="C93" s="27">
        <v>13</v>
      </c>
      <c r="D93" s="7" t="str">
        <f>CHOOSE(Palier,
IF($C93&lt;nblyc,TRIM(INDEX(T_2GT[Secteur],MATCH("   "&amp;D$80,T_2GT[Secteur],0)+ROW(A13))),""),
IF($C93&lt;nblyc,TRIM(INDEX(T_3G[Secteur],MATCH("   "&amp;D$80,T_3G[Secteur],0)+ROW(A13))),""),
IF($C93&lt;nblyc,TRIM(INDEX(T_3GPM[Secteur],MATCH("   "&amp;D$80,T_3GPM[Secteur],0)+ROW(A13))),""),
IF($C93&lt;nblyc,TRIM(INDEX(T_PM[Secteur],MATCH("   "&amp;D$80,T_PM[Secteur],0)+ROW(A13))),""),
IF($C93&lt;nblyc,TRIM(INDEX(T_ULIS[Secteur],MATCH("   "&amp;D$80,T_ULIS[Secteur],0)+ROW(A13))),""),
IF($C93&lt;nblyc,TRIM(INDEX(T_UPE2A[Secteur],MATCH("   "&amp;D$80,T_UPE2A[Secteur],0)+ROW(A13))),""),
IF($C93&lt;nblyc,TRIM(INDEX(T_SEGPA[Secteur],MATCH("   "&amp;D$80,T_SEGPA[Secteur],0)+ROW(A13))),"")
)</f>
        <v/>
      </c>
      <c r="E93" s="7" t="str">
        <f>CHOOSE(Palier,
IF($D93="","",INDEX(T_2GT[],MATCH("      "&amp;$D93,T_2GT[Secteur],0),MATCH(Graphiques!E$28,T_2GT[#Headers],0))),
IF($D93="","",INDEX(T_3G[],MATCH("      "&amp;$D93,T_3G[Secteur],0),MATCH(Graphiques!E$28,T_3G[#Headers],0))),
IF($D93="","",INDEX(T_3GPM[],MATCH("      "&amp;$D93,T_3GPM[Secteur],0),MATCH(Graphiques!E$28,T_3GPM[#Headers],0))),
IF($D93="","",INDEX(T_PM[],MATCH("      "&amp;$D93,T_PM[Secteur],0),MATCH(Graphiques!E$28,T_PM[#Headers],0))),
IF($D93="","",INDEX(T_ULIS[],MATCH("      "&amp;$D93,T_ULIS[Secteur],0),MATCH(Graphiques!E$28,T_ULIS[#Headers],0))),
IF($D93="","",INDEX(T_UPE2A[],MATCH("      "&amp;$D93,T_UPE2A[Secteur],0),MATCH(Graphiques!E$28,T_UPE2A[#Headers],0))),
IF($D93="","",INDEX(T_SEGPA[],MATCH("      "&amp;$D93,T_SEGPA[Secteur],0),MATCH(Graphiques!E$28,T_SEGPA[#Headers],0)))
)</f>
        <v/>
      </c>
      <c r="F93" s="7" t="str">
        <f>CHOOSE(Palier,
IF($D93="","",INDEX(T_2GT[],MATCH("      "&amp;$D93,T_2GT[Secteur],0),MATCH(Graphiques!F$28,T_2GT[#Headers],0))),
IF($D93="","",INDEX(T_3G[],MATCH("      "&amp;$D93,T_3G[Secteur],0),MATCH(Graphiques!F$28,T_3G[#Headers],0))),
IF($D93="","",INDEX(T_3GPM[],MATCH("      "&amp;$D93,T_3GPM[Secteur],0),MATCH(Graphiques!F$28,T_3GPM[#Headers],0))),
IF($D93="","",INDEX(T_PM[],MATCH("      "&amp;$D93,T_PM[Secteur],0),MATCH(Graphiques!F$28,T_PM[#Headers],0))),
IF($D93="","",INDEX(T_ULIS[],MATCH("      "&amp;$D93,T_ULIS[Secteur],0),MATCH(Graphiques!F$28,T_ULIS[#Headers],0))),
IF($D93="","",INDEX(T_UPE2A[],MATCH("      "&amp;$D93,T_UPE2A[Secteur],0),MATCH(Graphiques!F$28,T_UPE2A[#Headers],0))),
IF($D93="","",INDEX(T_SEGPA[],MATCH("      "&amp;$D93,T_SEGPA[Secteur],0),MATCH(Graphiques!F$28,T_SEGPA[#Headers],0)))
)</f>
        <v/>
      </c>
      <c r="G93" s="96" t="str">
        <f>CHOOSE(Palier,
IF($D93="","",INDEX(T_2GT[],MATCH("      "&amp;$D93,T_2GT[Secteur],0),MATCH(Graphiques!G$28,T_2GT[#Headers],0))),
IF($D93="","",INDEX(T_3G[],MATCH("      "&amp;$D93,T_3G[Secteur],0),MATCH(Graphiques!G$28,T_3G[#Headers],0))),
IF($D93="","",INDEX(T_3GPM[],MATCH("      "&amp;$D93,T_3GPM[Secteur],0),MATCH(Graphiques!G$28,T_3GPM[#Headers],0))),
IF($D93="","",INDEX(T_PM[],MATCH("      "&amp;$D93,T_PM[Secteur],0),MATCH(Graphiques!G$28,T_PM[#Headers],0))),
IF($D93="","",INDEX(T_ULIS[],MATCH("      "&amp;$D93,T_ULIS[Secteur],0),MATCH(Graphiques!G$28,T_ULIS[#Headers],0))),
IF($D93="","",INDEX(T_UPE2A[],MATCH("      "&amp;$D93,T_UPE2A[Secteur],0),MATCH(Graphiques!G$28,T_UPE2A[#Headers],0))),
IF($D93="","",INDEX(T_SEGPA[],MATCH("      "&amp;$D93,T_SEGPA[Secteur],0),MATCH(Graphiques!G$28,T_SEGPA[#Headers],0)))
)</f>
        <v/>
      </c>
      <c r="H93" s="7" t="str">
        <f>CHOOSE(Palier,
IF($D93="","",INDEX(T_2GT[],MATCH("      "&amp;$D93,T_2GT[Secteur],0),MATCH(Graphiques!H$28,T_2GT[#Headers],0))),
IF($D93="","",INDEX(T_3G[],MATCH("      "&amp;$D93,T_3G[Secteur],0),MATCH(Graphiques!H$28,T_3G[#Headers],0))),
IF($D93="","",INDEX(T_3GPM[],MATCH("      "&amp;$D93,T_3GPM[Secteur],0),MATCH(Graphiques!H$28,T_3GPM[#Headers],0))),
IF($D93="","",INDEX(T_PM[],MATCH("      "&amp;$D93,T_PM[Secteur],0),MATCH(Graphiques!H$28,T_PM[#Headers],0))),
IF($D93="","",INDEX(T_ULIS[],MATCH("      "&amp;$D93,T_ULIS[Secteur],0),MATCH(Graphiques!H$28,T_ULIS[#Headers],0))),
IF($D93="","",INDEX(T_UPE2A[],MATCH("      "&amp;$D93,T_UPE2A[Secteur],0),MATCH(Graphiques!H$28,T_UPE2A[#Headers],0))),
IF($D93="","",INDEX(T_SEGPA[],MATCH("      "&amp;$D93,T_SEGPA[Secteur],0),MATCH(Graphiques!H$28,T_SEGPA[#Headers],0)))
)</f>
        <v/>
      </c>
      <c r="I93" s="7" t="str">
        <f>CHOOSE(Palier,
IF($D93="","",INDEX(T_2GT[],MATCH("      "&amp;$D93,T_2GT[Secteur],0),MATCH(Graphiques!I$28,T_2GT[#Headers],0))),
IF($D93="","",INDEX(T_3G[],MATCH("      "&amp;$D93,T_3G[Secteur],0),MATCH(Graphiques!I$28,T_3G[#Headers],0))),
IF($D93="","",INDEX(T_3GPM[],MATCH("      "&amp;$D93,T_3GPM[Secteur],0),MATCH(Graphiques!I$28,T_3GPM[#Headers],0))),
IF($D93="","",INDEX(T_PM[],MATCH("      "&amp;$D93,T_PM[Secteur],0),MATCH(Graphiques!I$28,T_PM[#Headers],0))),
IF($D93="","",INDEX(T_ULIS[],MATCH("      "&amp;$D93,T_ULIS[Secteur],0),MATCH(Graphiques!I$28,T_ULIS[#Headers],0))),
IF($D93="","",INDEX(T_UPE2A[],MATCH("      "&amp;$D93,T_UPE2A[Secteur],0),MATCH(Graphiques!I$28,T_UPE2A[#Headers],0))),
IF($D93="","",INDEX(T_SEGPA[],MATCH("      "&amp;$D93,T_SEGPA[Secteur],0),MATCH(Graphiques!I$28,T_SEGPA[#Headers],0)))
)</f>
        <v/>
      </c>
      <c r="J93" s="96" t="str">
        <f>CHOOSE(Palier,
IF($D93="","",INDEX(T_2GT[],MATCH("      "&amp;$D93,T_2GT[Secteur],0),MATCH(Graphiques!J$28,T_2GT[#Headers],0))),
IF($D93="","",INDEX(T_3G[],MATCH("      "&amp;$D93,T_3G[Secteur],0),MATCH(Graphiques!J$28,T_3G[#Headers],0))),
IF($D93="","",INDEX(T_3GPM[],MATCH("      "&amp;$D93,T_3GPM[Secteur],0),MATCH(Graphiques!J$28,T_3GPM[#Headers],0))),
IF($D93="","",INDEX(T_PM[],MATCH("      "&amp;$D93,T_PM[Secteur],0),MATCH(Graphiques!J$28,T_PM[#Headers],0))),
IF($D93="","",INDEX(T_ULIS[],MATCH("      "&amp;$D93,T_ULIS[Secteur],0),MATCH(Graphiques!J$28,T_ULIS[#Headers],0))),
IF($D93="","",INDEX(T_UPE2A[],MATCH("      "&amp;$D93,T_UPE2A[Secteur],0),MATCH(Graphiques!J$28,T_UPE2A[#Headers],0))),
IF($D93="","",INDEX(T_SEGPA[],MATCH("      "&amp;$D93,T_SEGPA[Secteur],0),MATCH(Graphiques!J$28,T_SEGPA[#Headers],0)))
)</f>
        <v/>
      </c>
      <c r="K93" s="260" t="str">
        <f t="shared" si="3"/>
        <v/>
      </c>
      <c r="L93" s="262" t="str">
        <f>IF(D93="","",IF(MAX(G93,J93)=0,0,IF(MIN((G93,J93))/$L$74&gt;$L$76,0,$L$75)))</f>
        <v/>
      </c>
    </row>
    <row r="94" spans="1:12">
      <c r="A94" s="273" t="str">
        <f t="shared" si="2"/>
        <v/>
      </c>
      <c r="C94" s="27">
        <v>14</v>
      </c>
      <c r="D94" s="7" t="str">
        <f>CHOOSE(Palier,
IF($C94&lt;nblyc,TRIM(INDEX(T_2GT[Secteur],MATCH("   "&amp;D$80,T_2GT[Secteur],0)+ROW(A14))),""),
IF($C94&lt;nblyc,TRIM(INDEX(T_3G[Secteur],MATCH("   "&amp;D$80,T_3G[Secteur],0)+ROW(A14))),""),
IF($C94&lt;nblyc,TRIM(INDEX(T_3GPM[Secteur],MATCH("   "&amp;D$80,T_3GPM[Secteur],0)+ROW(A14))),""),
IF($C94&lt;nblyc,TRIM(INDEX(T_PM[Secteur],MATCH("   "&amp;D$80,T_PM[Secteur],0)+ROW(A14))),""),
IF($C94&lt;nblyc,TRIM(INDEX(T_ULIS[Secteur],MATCH("   "&amp;D$80,T_ULIS[Secteur],0)+ROW(A14))),""),
IF($C94&lt;nblyc,TRIM(INDEX(T_UPE2A[Secteur],MATCH("   "&amp;D$80,T_UPE2A[Secteur],0)+ROW(A14))),""),
IF($C94&lt;nblyc,TRIM(INDEX(T_SEGPA[Secteur],MATCH("   "&amp;D$80,T_SEGPA[Secteur],0)+ROW(A14))),"")
)</f>
        <v/>
      </c>
      <c r="E94" s="7" t="str">
        <f>CHOOSE(Palier,
IF($D94="","",INDEX(T_2GT[],MATCH("      "&amp;$D94,T_2GT[Secteur],0),MATCH(Graphiques!E$28,T_2GT[#Headers],0))),
IF($D94="","",INDEX(T_3G[],MATCH("      "&amp;$D94,T_3G[Secteur],0),MATCH(Graphiques!E$28,T_3G[#Headers],0))),
IF($D94="","",INDEX(T_3GPM[],MATCH("      "&amp;$D94,T_3GPM[Secteur],0),MATCH(Graphiques!E$28,T_3GPM[#Headers],0))),
IF($D94="","",INDEX(T_PM[],MATCH("      "&amp;$D94,T_PM[Secteur],0),MATCH(Graphiques!E$28,T_PM[#Headers],0))),
IF($D94="","",INDEX(T_ULIS[],MATCH("      "&amp;$D94,T_ULIS[Secteur],0),MATCH(Graphiques!E$28,T_ULIS[#Headers],0))),
IF($D94="","",INDEX(T_UPE2A[],MATCH("      "&amp;$D94,T_UPE2A[Secteur],0),MATCH(Graphiques!E$28,T_UPE2A[#Headers],0))),
IF($D94="","",INDEX(T_SEGPA[],MATCH("      "&amp;$D94,T_SEGPA[Secteur],0),MATCH(Graphiques!E$28,T_SEGPA[#Headers],0)))
)</f>
        <v/>
      </c>
      <c r="F94" s="7" t="str">
        <f>CHOOSE(Palier,
IF($D94="","",INDEX(T_2GT[],MATCH("      "&amp;$D94,T_2GT[Secteur],0),MATCH(Graphiques!F$28,T_2GT[#Headers],0))),
IF($D94="","",INDEX(T_3G[],MATCH("      "&amp;$D94,T_3G[Secteur],0),MATCH(Graphiques!F$28,T_3G[#Headers],0))),
IF($D94="","",INDEX(T_3GPM[],MATCH("      "&amp;$D94,T_3GPM[Secteur],0),MATCH(Graphiques!F$28,T_3GPM[#Headers],0))),
IF($D94="","",INDEX(T_PM[],MATCH("      "&amp;$D94,T_PM[Secteur],0),MATCH(Graphiques!F$28,T_PM[#Headers],0))),
IF($D94="","",INDEX(T_ULIS[],MATCH("      "&amp;$D94,T_ULIS[Secteur],0),MATCH(Graphiques!F$28,T_ULIS[#Headers],0))),
IF($D94="","",INDEX(T_UPE2A[],MATCH("      "&amp;$D94,T_UPE2A[Secteur],0),MATCH(Graphiques!F$28,T_UPE2A[#Headers],0))),
IF($D94="","",INDEX(T_SEGPA[],MATCH("      "&amp;$D94,T_SEGPA[Secteur],0),MATCH(Graphiques!F$28,T_SEGPA[#Headers],0)))
)</f>
        <v/>
      </c>
      <c r="G94" s="96" t="str">
        <f>CHOOSE(Palier,
IF($D94="","",INDEX(T_2GT[],MATCH("      "&amp;$D94,T_2GT[Secteur],0),MATCH(Graphiques!G$28,T_2GT[#Headers],0))),
IF($D94="","",INDEX(T_3G[],MATCH("      "&amp;$D94,T_3G[Secteur],0),MATCH(Graphiques!G$28,T_3G[#Headers],0))),
IF($D94="","",INDEX(T_3GPM[],MATCH("      "&amp;$D94,T_3GPM[Secteur],0),MATCH(Graphiques!G$28,T_3GPM[#Headers],0))),
IF($D94="","",INDEX(T_PM[],MATCH("      "&amp;$D94,T_PM[Secteur],0),MATCH(Graphiques!G$28,T_PM[#Headers],0))),
IF($D94="","",INDEX(T_ULIS[],MATCH("      "&amp;$D94,T_ULIS[Secteur],0),MATCH(Graphiques!G$28,T_ULIS[#Headers],0))),
IF($D94="","",INDEX(T_UPE2A[],MATCH("      "&amp;$D94,T_UPE2A[Secteur],0),MATCH(Graphiques!G$28,T_UPE2A[#Headers],0))),
IF($D94="","",INDEX(T_SEGPA[],MATCH("      "&amp;$D94,T_SEGPA[Secteur],0),MATCH(Graphiques!G$28,T_SEGPA[#Headers],0)))
)</f>
        <v/>
      </c>
      <c r="H94" s="7" t="str">
        <f>CHOOSE(Palier,
IF($D94="","",INDEX(T_2GT[],MATCH("      "&amp;$D94,T_2GT[Secteur],0),MATCH(Graphiques!H$28,T_2GT[#Headers],0))),
IF($D94="","",INDEX(T_3G[],MATCH("      "&amp;$D94,T_3G[Secteur],0),MATCH(Graphiques!H$28,T_3G[#Headers],0))),
IF($D94="","",INDEX(T_3GPM[],MATCH("      "&amp;$D94,T_3GPM[Secteur],0),MATCH(Graphiques!H$28,T_3GPM[#Headers],0))),
IF($D94="","",INDEX(T_PM[],MATCH("      "&amp;$D94,T_PM[Secteur],0),MATCH(Graphiques!H$28,T_PM[#Headers],0))),
IF($D94="","",INDEX(T_ULIS[],MATCH("      "&amp;$D94,T_ULIS[Secteur],0),MATCH(Graphiques!H$28,T_ULIS[#Headers],0))),
IF($D94="","",INDEX(T_UPE2A[],MATCH("      "&amp;$D94,T_UPE2A[Secteur],0),MATCH(Graphiques!H$28,T_UPE2A[#Headers],0))),
IF($D94="","",INDEX(T_SEGPA[],MATCH("      "&amp;$D94,T_SEGPA[Secteur],0),MATCH(Graphiques!H$28,T_SEGPA[#Headers],0)))
)</f>
        <v/>
      </c>
      <c r="I94" s="7" t="str">
        <f>CHOOSE(Palier,
IF($D94="","",INDEX(T_2GT[],MATCH("      "&amp;$D94,T_2GT[Secteur],0),MATCH(Graphiques!I$28,T_2GT[#Headers],0))),
IF($D94="","",INDEX(T_3G[],MATCH("      "&amp;$D94,T_3G[Secteur],0),MATCH(Graphiques!I$28,T_3G[#Headers],0))),
IF($D94="","",INDEX(T_3GPM[],MATCH("      "&amp;$D94,T_3GPM[Secteur],0),MATCH(Graphiques!I$28,T_3GPM[#Headers],0))),
IF($D94="","",INDEX(T_PM[],MATCH("      "&amp;$D94,T_PM[Secteur],0),MATCH(Graphiques!I$28,T_PM[#Headers],0))),
IF($D94="","",INDEX(T_ULIS[],MATCH("      "&amp;$D94,T_ULIS[Secteur],0),MATCH(Graphiques!I$28,T_ULIS[#Headers],0))),
IF($D94="","",INDEX(T_UPE2A[],MATCH("      "&amp;$D94,T_UPE2A[Secteur],0),MATCH(Graphiques!I$28,T_UPE2A[#Headers],0))),
IF($D94="","",INDEX(T_SEGPA[],MATCH("      "&amp;$D94,T_SEGPA[Secteur],0),MATCH(Graphiques!I$28,T_SEGPA[#Headers],0)))
)</f>
        <v/>
      </c>
      <c r="J94" s="96" t="str">
        <f>CHOOSE(Palier,
IF($D94="","",INDEX(T_2GT[],MATCH("      "&amp;$D94,T_2GT[Secteur],0),MATCH(Graphiques!J$28,T_2GT[#Headers],0))),
IF($D94="","",INDEX(T_3G[],MATCH("      "&amp;$D94,T_3G[Secteur],0),MATCH(Graphiques!J$28,T_3G[#Headers],0))),
IF($D94="","",INDEX(T_3GPM[],MATCH("      "&amp;$D94,T_3GPM[Secteur],0),MATCH(Graphiques!J$28,T_3GPM[#Headers],0))),
IF($D94="","",INDEX(T_PM[],MATCH("      "&amp;$D94,T_PM[Secteur],0),MATCH(Graphiques!J$28,T_PM[#Headers],0))),
IF($D94="","",INDEX(T_ULIS[],MATCH("      "&amp;$D94,T_ULIS[Secteur],0),MATCH(Graphiques!J$28,T_ULIS[#Headers],0))),
IF($D94="","",INDEX(T_UPE2A[],MATCH("      "&amp;$D94,T_UPE2A[Secteur],0),MATCH(Graphiques!J$28,T_UPE2A[#Headers],0))),
IF($D94="","",INDEX(T_SEGPA[],MATCH("      "&amp;$D94,T_SEGPA[Secteur],0),MATCH(Graphiques!J$28,T_SEGPA[#Headers],0)))
)</f>
        <v/>
      </c>
      <c r="K94" s="260" t="str">
        <f t="shared" si="3"/>
        <v/>
      </c>
      <c r="L94" s="262" t="str">
        <f>IF(D94="","",IF(MAX(G94,J94)=0,0,IF(MIN((G94,J94))/$L$74&gt;$L$76,0,$L$75)))</f>
        <v/>
      </c>
    </row>
    <row r="95" spans="1:12">
      <c r="A95" s="273" t="str">
        <f t="shared" si="2"/>
        <v/>
      </c>
      <c r="C95" s="27">
        <v>15</v>
      </c>
      <c r="D95" s="7" t="str">
        <f>CHOOSE(Palier,
IF($C95&lt;nblyc,TRIM(INDEX(T_2GT[Secteur],MATCH("   "&amp;D$80,T_2GT[Secteur],0)+ROW(A15))),""),
IF($C95&lt;nblyc,TRIM(INDEX(T_3G[Secteur],MATCH("   "&amp;D$80,T_3G[Secteur],0)+ROW(A15))),""),
IF($C95&lt;nblyc,TRIM(INDEX(T_3GPM[Secteur],MATCH("   "&amp;D$80,T_3GPM[Secteur],0)+ROW(A15))),""),
IF($C95&lt;nblyc,TRIM(INDEX(T_PM[Secteur],MATCH("   "&amp;D$80,T_PM[Secteur],0)+ROW(A15))),""),
IF($C95&lt;nblyc,TRIM(INDEX(T_ULIS[Secteur],MATCH("   "&amp;D$80,T_ULIS[Secteur],0)+ROW(A15))),""),
IF($C95&lt;nblyc,TRIM(INDEX(T_UPE2A[Secteur],MATCH("   "&amp;D$80,T_UPE2A[Secteur],0)+ROW(A15))),""),
IF($C95&lt;nblyc,TRIM(INDEX(T_SEGPA[Secteur],MATCH("   "&amp;D$80,T_SEGPA[Secteur],0)+ROW(A15))),"")
)</f>
        <v/>
      </c>
      <c r="E95" s="7" t="str">
        <f>CHOOSE(Palier,
IF($D95="","",INDEX(T_2GT[],MATCH("      "&amp;$D95,T_2GT[Secteur],0),MATCH(Graphiques!E$28,T_2GT[#Headers],0))),
IF($D95="","",INDEX(T_3G[],MATCH("      "&amp;$D95,T_3G[Secteur],0),MATCH(Graphiques!E$28,T_3G[#Headers],0))),
IF($D95="","",INDEX(T_3GPM[],MATCH("      "&amp;$D95,T_3GPM[Secteur],0),MATCH(Graphiques!E$28,T_3GPM[#Headers],0))),
IF($D95="","",INDEX(T_PM[],MATCH("      "&amp;$D95,T_PM[Secteur],0),MATCH(Graphiques!E$28,T_PM[#Headers],0))),
IF($D95="","",INDEX(T_ULIS[],MATCH("      "&amp;$D95,T_ULIS[Secteur],0),MATCH(Graphiques!E$28,T_ULIS[#Headers],0))),
IF($D95="","",INDEX(T_UPE2A[],MATCH("      "&amp;$D95,T_UPE2A[Secteur],0),MATCH(Graphiques!E$28,T_UPE2A[#Headers],0))),
IF($D95="","",INDEX(T_SEGPA[],MATCH("      "&amp;$D95,T_SEGPA[Secteur],0),MATCH(Graphiques!E$28,T_SEGPA[#Headers],0)))
)</f>
        <v/>
      </c>
      <c r="F95" s="7" t="str">
        <f>CHOOSE(Palier,
IF($D95="","",INDEX(T_2GT[],MATCH("      "&amp;$D95,T_2GT[Secteur],0),MATCH(Graphiques!F$28,T_2GT[#Headers],0))),
IF($D95="","",INDEX(T_3G[],MATCH("      "&amp;$D95,T_3G[Secteur],0),MATCH(Graphiques!F$28,T_3G[#Headers],0))),
IF($D95="","",INDEX(T_3GPM[],MATCH("      "&amp;$D95,T_3GPM[Secteur],0),MATCH(Graphiques!F$28,T_3GPM[#Headers],0))),
IF($D95="","",INDEX(T_PM[],MATCH("      "&amp;$D95,T_PM[Secteur],0),MATCH(Graphiques!F$28,T_PM[#Headers],0))),
IF($D95="","",INDEX(T_ULIS[],MATCH("      "&amp;$D95,T_ULIS[Secteur],0),MATCH(Graphiques!F$28,T_ULIS[#Headers],0))),
IF($D95="","",INDEX(T_UPE2A[],MATCH("      "&amp;$D95,T_UPE2A[Secteur],0),MATCH(Graphiques!F$28,T_UPE2A[#Headers],0))),
IF($D95="","",INDEX(T_SEGPA[],MATCH("      "&amp;$D95,T_SEGPA[Secteur],0),MATCH(Graphiques!F$28,T_SEGPA[#Headers],0)))
)</f>
        <v/>
      </c>
      <c r="G95" s="96" t="str">
        <f>CHOOSE(Palier,
IF($D95="","",INDEX(T_2GT[],MATCH("      "&amp;$D95,T_2GT[Secteur],0),MATCH(Graphiques!G$28,T_2GT[#Headers],0))),
IF($D95="","",INDEX(T_3G[],MATCH("      "&amp;$D95,T_3G[Secteur],0),MATCH(Graphiques!G$28,T_3G[#Headers],0))),
IF($D95="","",INDEX(T_3GPM[],MATCH("      "&amp;$D95,T_3GPM[Secteur],0),MATCH(Graphiques!G$28,T_3GPM[#Headers],0))),
IF($D95="","",INDEX(T_PM[],MATCH("      "&amp;$D95,T_PM[Secteur],0),MATCH(Graphiques!G$28,T_PM[#Headers],0))),
IF($D95="","",INDEX(T_ULIS[],MATCH("      "&amp;$D95,T_ULIS[Secteur],0),MATCH(Graphiques!G$28,T_ULIS[#Headers],0))),
IF($D95="","",INDEX(T_UPE2A[],MATCH("      "&amp;$D95,T_UPE2A[Secteur],0),MATCH(Graphiques!G$28,T_UPE2A[#Headers],0))),
IF($D95="","",INDEX(T_SEGPA[],MATCH("      "&amp;$D95,T_SEGPA[Secteur],0),MATCH(Graphiques!G$28,T_SEGPA[#Headers],0)))
)</f>
        <v/>
      </c>
      <c r="H95" s="7" t="str">
        <f>CHOOSE(Palier,
IF($D95="","",INDEX(T_2GT[],MATCH("      "&amp;$D95,T_2GT[Secteur],0),MATCH(Graphiques!H$28,T_2GT[#Headers],0))),
IF($D95="","",INDEX(T_3G[],MATCH("      "&amp;$D95,T_3G[Secteur],0),MATCH(Graphiques!H$28,T_3G[#Headers],0))),
IF($D95="","",INDEX(T_3GPM[],MATCH("      "&amp;$D95,T_3GPM[Secteur],0),MATCH(Graphiques!H$28,T_3GPM[#Headers],0))),
IF($D95="","",INDEX(T_PM[],MATCH("      "&amp;$D95,T_PM[Secteur],0),MATCH(Graphiques!H$28,T_PM[#Headers],0))),
IF($D95="","",INDEX(T_ULIS[],MATCH("      "&amp;$D95,T_ULIS[Secteur],0),MATCH(Graphiques!H$28,T_ULIS[#Headers],0))),
IF($D95="","",INDEX(T_UPE2A[],MATCH("      "&amp;$D95,T_UPE2A[Secteur],0),MATCH(Graphiques!H$28,T_UPE2A[#Headers],0))),
IF($D95="","",INDEX(T_SEGPA[],MATCH("      "&amp;$D95,T_SEGPA[Secteur],0),MATCH(Graphiques!H$28,T_SEGPA[#Headers],0)))
)</f>
        <v/>
      </c>
      <c r="I95" s="7" t="str">
        <f>CHOOSE(Palier,
IF($D95="","",INDEX(T_2GT[],MATCH("      "&amp;$D95,T_2GT[Secteur],0),MATCH(Graphiques!I$28,T_2GT[#Headers],0))),
IF($D95="","",INDEX(T_3G[],MATCH("      "&amp;$D95,T_3G[Secteur],0),MATCH(Graphiques!I$28,T_3G[#Headers],0))),
IF($D95="","",INDEX(T_3GPM[],MATCH("      "&amp;$D95,T_3GPM[Secteur],0),MATCH(Graphiques!I$28,T_3GPM[#Headers],0))),
IF($D95="","",INDEX(T_PM[],MATCH("      "&amp;$D95,T_PM[Secteur],0),MATCH(Graphiques!I$28,T_PM[#Headers],0))),
IF($D95="","",INDEX(T_ULIS[],MATCH("      "&amp;$D95,T_ULIS[Secteur],0),MATCH(Graphiques!I$28,T_ULIS[#Headers],0))),
IF($D95="","",INDEX(T_UPE2A[],MATCH("      "&amp;$D95,T_UPE2A[Secteur],0),MATCH(Graphiques!I$28,T_UPE2A[#Headers],0))),
IF($D95="","",INDEX(T_SEGPA[],MATCH("      "&amp;$D95,T_SEGPA[Secteur],0),MATCH(Graphiques!I$28,T_SEGPA[#Headers],0)))
)</f>
        <v/>
      </c>
      <c r="J95" s="96" t="str">
        <f>CHOOSE(Palier,
IF($D95="","",INDEX(T_2GT[],MATCH("      "&amp;$D95,T_2GT[Secteur],0),MATCH(Graphiques!J$28,T_2GT[#Headers],0))),
IF($D95="","",INDEX(T_3G[],MATCH("      "&amp;$D95,T_3G[Secteur],0),MATCH(Graphiques!J$28,T_3G[#Headers],0))),
IF($D95="","",INDEX(T_3GPM[],MATCH("      "&amp;$D95,T_3GPM[Secteur],0),MATCH(Graphiques!J$28,T_3GPM[#Headers],0))),
IF($D95="","",INDEX(T_PM[],MATCH("      "&amp;$D95,T_PM[Secteur],0),MATCH(Graphiques!J$28,T_PM[#Headers],0))),
IF($D95="","",INDEX(T_ULIS[],MATCH("      "&amp;$D95,T_ULIS[Secteur],0),MATCH(Graphiques!J$28,T_ULIS[#Headers],0))),
IF($D95="","",INDEX(T_UPE2A[],MATCH("      "&amp;$D95,T_UPE2A[Secteur],0),MATCH(Graphiques!J$28,T_UPE2A[#Headers],0))),
IF($D95="","",INDEX(T_SEGPA[],MATCH("      "&amp;$D95,T_SEGPA[Secteur],0),MATCH(Graphiques!J$28,T_SEGPA[#Headers],0)))
)</f>
        <v/>
      </c>
      <c r="K95" s="260" t="str">
        <f t="shared" si="3"/>
        <v/>
      </c>
      <c r="L95" s="262" t="str">
        <f>IF(D95="","",IF(MAX(G95,J95)=0,0,IF(MIN((G95,J95))/$L$74&gt;$L$76,0,$L$75)))</f>
        <v/>
      </c>
    </row>
    <row r="96" spans="1:12">
      <c r="A96" s="273" t="str">
        <f t="shared" si="2"/>
        <v/>
      </c>
      <c r="C96" s="27">
        <v>16</v>
      </c>
      <c r="D96" s="7" t="str">
        <f>CHOOSE(Palier,
IF($C96&lt;nblyc,TRIM(INDEX(T_2GT[Secteur],MATCH("   "&amp;D$80,T_2GT[Secteur],0)+ROW(A16))),""),
IF($C96&lt;nblyc,TRIM(INDEX(T_3G[Secteur],MATCH("   "&amp;D$80,T_3G[Secteur],0)+ROW(A16))),""),
IF($C96&lt;nblyc,TRIM(INDEX(T_3GPM[Secteur],MATCH("   "&amp;D$80,T_3GPM[Secteur],0)+ROW(A16))),""),
IF($C96&lt;nblyc,TRIM(INDEX(T_PM[Secteur],MATCH("   "&amp;D$80,T_PM[Secteur],0)+ROW(A16))),""),
IF($C96&lt;nblyc,TRIM(INDEX(T_ULIS[Secteur],MATCH("   "&amp;D$80,T_ULIS[Secteur],0)+ROW(A16))),""),
IF($C96&lt;nblyc,TRIM(INDEX(T_UPE2A[Secteur],MATCH("   "&amp;D$80,T_UPE2A[Secteur],0)+ROW(A16))),""),
IF($C96&lt;nblyc,TRIM(INDEX(T_SEGPA[Secteur],MATCH("   "&amp;D$80,T_SEGPA[Secteur],0)+ROW(A16))),"")
)</f>
        <v/>
      </c>
      <c r="E96" s="7" t="str">
        <f>CHOOSE(Palier,
IF($D96="","",INDEX(T_2GT[],MATCH("      "&amp;$D96,T_2GT[Secteur],0),MATCH(Graphiques!E$28,T_2GT[#Headers],0))),
IF($D96="","",INDEX(T_3G[],MATCH("      "&amp;$D96,T_3G[Secteur],0),MATCH(Graphiques!E$28,T_3G[#Headers],0))),
IF($D96="","",INDEX(T_3GPM[],MATCH("      "&amp;$D96,T_3GPM[Secteur],0),MATCH(Graphiques!E$28,T_3GPM[#Headers],0))),
IF($D96="","",INDEX(T_PM[],MATCH("      "&amp;$D96,T_PM[Secteur],0),MATCH(Graphiques!E$28,T_PM[#Headers],0))),
IF($D96="","",INDEX(T_ULIS[],MATCH("      "&amp;$D96,T_ULIS[Secteur],0),MATCH(Graphiques!E$28,T_ULIS[#Headers],0))),
IF($D96="","",INDEX(T_UPE2A[],MATCH("      "&amp;$D96,T_UPE2A[Secteur],0),MATCH(Graphiques!E$28,T_UPE2A[#Headers],0))),
IF($D96="","",INDEX(T_SEGPA[],MATCH("      "&amp;$D96,T_SEGPA[Secteur],0),MATCH(Graphiques!E$28,T_SEGPA[#Headers],0)))
)</f>
        <v/>
      </c>
      <c r="F96" s="7" t="str">
        <f>CHOOSE(Palier,
IF($D96="","",INDEX(T_2GT[],MATCH("      "&amp;$D96,T_2GT[Secteur],0),MATCH(Graphiques!F$28,T_2GT[#Headers],0))),
IF($D96="","",INDEX(T_3G[],MATCH("      "&amp;$D96,T_3G[Secteur],0),MATCH(Graphiques!F$28,T_3G[#Headers],0))),
IF($D96="","",INDEX(T_3GPM[],MATCH("      "&amp;$D96,T_3GPM[Secteur],0),MATCH(Graphiques!F$28,T_3GPM[#Headers],0))),
IF($D96="","",INDEX(T_PM[],MATCH("      "&amp;$D96,T_PM[Secteur],0),MATCH(Graphiques!F$28,T_PM[#Headers],0))),
IF($D96="","",INDEX(T_ULIS[],MATCH("      "&amp;$D96,T_ULIS[Secteur],0),MATCH(Graphiques!F$28,T_ULIS[#Headers],0))),
IF($D96="","",INDEX(T_UPE2A[],MATCH("      "&amp;$D96,T_UPE2A[Secteur],0),MATCH(Graphiques!F$28,T_UPE2A[#Headers],0))),
IF($D96="","",INDEX(T_SEGPA[],MATCH("      "&amp;$D96,T_SEGPA[Secteur],0),MATCH(Graphiques!F$28,T_SEGPA[#Headers],0)))
)</f>
        <v/>
      </c>
      <c r="G96" s="96" t="str">
        <f>CHOOSE(Palier,
IF($D96="","",INDEX(T_2GT[],MATCH("      "&amp;$D96,T_2GT[Secteur],0),MATCH(Graphiques!G$28,T_2GT[#Headers],0))),
IF($D96="","",INDEX(T_3G[],MATCH("      "&amp;$D96,T_3G[Secteur],0),MATCH(Graphiques!G$28,T_3G[#Headers],0))),
IF($D96="","",INDEX(T_3GPM[],MATCH("      "&amp;$D96,T_3GPM[Secteur],0),MATCH(Graphiques!G$28,T_3GPM[#Headers],0))),
IF($D96="","",INDEX(T_PM[],MATCH("      "&amp;$D96,T_PM[Secteur],0),MATCH(Graphiques!G$28,T_PM[#Headers],0))),
IF($D96="","",INDEX(T_ULIS[],MATCH("      "&amp;$D96,T_ULIS[Secteur],0),MATCH(Graphiques!G$28,T_ULIS[#Headers],0))),
IF($D96="","",INDEX(T_UPE2A[],MATCH("      "&amp;$D96,T_UPE2A[Secteur],0),MATCH(Graphiques!G$28,T_UPE2A[#Headers],0))),
IF($D96="","",INDEX(T_SEGPA[],MATCH("      "&amp;$D96,T_SEGPA[Secteur],0),MATCH(Graphiques!G$28,T_SEGPA[#Headers],0)))
)</f>
        <v/>
      </c>
      <c r="H96" s="7" t="str">
        <f>CHOOSE(Palier,
IF($D96="","",INDEX(T_2GT[],MATCH("      "&amp;$D96,T_2GT[Secteur],0),MATCH(Graphiques!H$28,T_2GT[#Headers],0))),
IF($D96="","",INDEX(T_3G[],MATCH("      "&amp;$D96,T_3G[Secteur],0),MATCH(Graphiques!H$28,T_3G[#Headers],0))),
IF($D96="","",INDEX(T_3GPM[],MATCH("      "&amp;$D96,T_3GPM[Secteur],0),MATCH(Graphiques!H$28,T_3GPM[#Headers],0))),
IF($D96="","",INDEX(T_PM[],MATCH("      "&amp;$D96,T_PM[Secteur],0),MATCH(Graphiques!H$28,T_PM[#Headers],0))),
IF($D96="","",INDEX(T_ULIS[],MATCH("      "&amp;$D96,T_ULIS[Secteur],0),MATCH(Graphiques!H$28,T_ULIS[#Headers],0))),
IF($D96="","",INDEX(T_UPE2A[],MATCH("      "&amp;$D96,T_UPE2A[Secteur],0),MATCH(Graphiques!H$28,T_UPE2A[#Headers],0))),
IF($D96="","",INDEX(T_SEGPA[],MATCH("      "&amp;$D96,T_SEGPA[Secteur],0),MATCH(Graphiques!H$28,T_SEGPA[#Headers],0)))
)</f>
        <v/>
      </c>
      <c r="I96" s="7" t="str">
        <f>CHOOSE(Palier,
IF($D96="","",INDEX(T_2GT[],MATCH("      "&amp;$D96,T_2GT[Secteur],0),MATCH(Graphiques!I$28,T_2GT[#Headers],0))),
IF($D96="","",INDEX(T_3G[],MATCH("      "&amp;$D96,T_3G[Secteur],0),MATCH(Graphiques!I$28,T_3G[#Headers],0))),
IF($D96="","",INDEX(T_3GPM[],MATCH("      "&amp;$D96,T_3GPM[Secteur],0),MATCH(Graphiques!I$28,T_3GPM[#Headers],0))),
IF($D96="","",INDEX(T_PM[],MATCH("      "&amp;$D96,T_PM[Secteur],0),MATCH(Graphiques!I$28,T_PM[#Headers],0))),
IF($D96="","",INDEX(T_ULIS[],MATCH("      "&amp;$D96,T_ULIS[Secteur],0),MATCH(Graphiques!I$28,T_ULIS[#Headers],0))),
IF($D96="","",INDEX(T_UPE2A[],MATCH("      "&amp;$D96,T_UPE2A[Secteur],0),MATCH(Graphiques!I$28,T_UPE2A[#Headers],0))),
IF($D96="","",INDEX(T_SEGPA[],MATCH("      "&amp;$D96,T_SEGPA[Secteur],0),MATCH(Graphiques!I$28,T_SEGPA[#Headers],0)))
)</f>
        <v/>
      </c>
      <c r="J96" s="96" t="str">
        <f>CHOOSE(Palier,
IF($D96="","",INDEX(T_2GT[],MATCH("      "&amp;$D96,T_2GT[Secteur],0),MATCH(Graphiques!J$28,T_2GT[#Headers],0))),
IF($D96="","",INDEX(T_3G[],MATCH("      "&amp;$D96,T_3G[Secteur],0),MATCH(Graphiques!J$28,T_3G[#Headers],0))),
IF($D96="","",INDEX(T_3GPM[],MATCH("      "&amp;$D96,T_3GPM[Secteur],0),MATCH(Graphiques!J$28,T_3GPM[#Headers],0))),
IF($D96="","",INDEX(T_PM[],MATCH("      "&amp;$D96,T_PM[Secteur],0),MATCH(Graphiques!J$28,T_PM[#Headers],0))),
IF($D96="","",INDEX(T_ULIS[],MATCH("      "&amp;$D96,T_ULIS[Secteur],0),MATCH(Graphiques!J$28,T_ULIS[#Headers],0))),
IF($D96="","",INDEX(T_UPE2A[],MATCH("      "&amp;$D96,T_UPE2A[Secteur],0),MATCH(Graphiques!J$28,T_UPE2A[#Headers],0))),
IF($D96="","",INDEX(T_SEGPA[],MATCH("      "&amp;$D96,T_SEGPA[Secteur],0),MATCH(Graphiques!J$28,T_SEGPA[#Headers],0)))
)</f>
        <v/>
      </c>
      <c r="K96" s="260" t="str">
        <f t="shared" si="3"/>
        <v/>
      </c>
      <c r="L96" s="262" t="str">
        <f>IF(D96="","",IF(MAX(G96,J96)=0,0,IF(MIN((G96,J96))/$L$74&gt;$L$76,0,$L$75)))</f>
        <v/>
      </c>
    </row>
    <row r="97" spans="1:12">
      <c r="A97" s="273" t="str">
        <f t="shared" si="2"/>
        <v/>
      </c>
      <c r="C97" s="27">
        <v>17</v>
      </c>
      <c r="D97" s="7" t="str">
        <f>CHOOSE(Palier,
IF($C97&lt;nblyc,TRIM(INDEX(T_2GT[Secteur],MATCH("   "&amp;D$80,T_2GT[Secteur],0)+ROW(A17))),""),
IF($C97&lt;nblyc,TRIM(INDEX(T_3G[Secteur],MATCH("   "&amp;D$80,T_3G[Secteur],0)+ROW(A17))),""),
IF($C97&lt;nblyc,TRIM(INDEX(T_3GPM[Secteur],MATCH("   "&amp;D$80,T_3GPM[Secteur],0)+ROW(A17))),""),
IF($C97&lt;nblyc,TRIM(INDEX(T_PM[Secteur],MATCH("   "&amp;D$80,T_PM[Secteur],0)+ROW(A17))),""),
IF($C97&lt;nblyc,TRIM(INDEX(T_ULIS[Secteur],MATCH("   "&amp;D$80,T_ULIS[Secteur],0)+ROW(A17))),""),
IF($C97&lt;nblyc,TRIM(INDEX(T_UPE2A[Secteur],MATCH("   "&amp;D$80,T_UPE2A[Secteur],0)+ROW(A17))),""),
IF($C97&lt;nblyc,TRIM(INDEX(T_SEGPA[Secteur],MATCH("   "&amp;D$80,T_SEGPA[Secteur],0)+ROW(A17))),"")
)</f>
        <v/>
      </c>
      <c r="E97" s="7" t="str">
        <f>CHOOSE(Palier,
IF($D97="","",INDEX(T_2GT[],MATCH("      "&amp;$D97,T_2GT[Secteur],0),MATCH(Graphiques!E$28,T_2GT[#Headers],0))),
IF($D97="","",INDEX(T_3G[],MATCH("      "&amp;$D97,T_3G[Secteur],0),MATCH(Graphiques!E$28,T_3G[#Headers],0))),
IF($D97="","",INDEX(T_3GPM[],MATCH("      "&amp;$D97,T_3GPM[Secteur],0),MATCH(Graphiques!E$28,T_3GPM[#Headers],0))),
IF($D97="","",INDEX(T_PM[],MATCH("      "&amp;$D97,T_PM[Secteur],0),MATCH(Graphiques!E$28,T_PM[#Headers],0))),
IF($D97="","",INDEX(T_ULIS[],MATCH("      "&amp;$D97,T_ULIS[Secteur],0),MATCH(Graphiques!E$28,T_ULIS[#Headers],0))),
IF($D97="","",INDEX(T_UPE2A[],MATCH("      "&amp;$D97,T_UPE2A[Secteur],0),MATCH(Graphiques!E$28,T_UPE2A[#Headers],0))),
IF($D97="","",INDEX(T_SEGPA[],MATCH("      "&amp;$D97,T_SEGPA[Secteur],0),MATCH(Graphiques!E$28,T_SEGPA[#Headers],0)))
)</f>
        <v/>
      </c>
      <c r="F97" s="7" t="str">
        <f>CHOOSE(Palier,
IF($D97="","",INDEX(T_2GT[],MATCH("      "&amp;$D97,T_2GT[Secteur],0),MATCH(Graphiques!F$28,T_2GT[#Headers],0))),
IF($D97="","",INDEX(T_3G[],MATCH("      "&amp;$D97,T_3G[Secteur],0),MATCH(Graphiques!F$28,T_3G[#Headers],0))),
IF($D97="","",INDEX(T_3GPM[],MATCH("      "&amp;$D97,T_3GPM[Secteur],0),MATCH(Graphiques!F$28,T_3GPM[#Headers],0))),
IF($D97="","",INDEX(T_PM[],MATCH("      "&amp;$D97,T_PM[Secteur],0),MATCH(Graphiques!F$28,T_PM[#Headers],0))),
IF($D97="","",INDEX(T_ULIS[],MATCH("      "&amp;$D97,T_ULIS[Secteur],0),MATCH(Graphiques!F$28,T_ULIS[#Headers],0))),
IF($D97="","",INDEX(T_UPE2A[],MATCH("      "&amp;$D97,T_UPE2A[Secteur],0),MATCH(Graphiques!F$28,T_UPE2A[#Headers],0))),
IF($D97="","",INDEX(T_SEGPA[],MATCH("      "&amp;$D97,T_SEGPA[Secteur],0),MATCH(Graphiques!F$28,T_SEGPA[#Headers],0)))
)</f>
        <v/>
      </c>
      <c r="G97" s="96" t="str">
        <f>CHOOSE(Palier,
IF($D97="","",INDEX(T_2GT[],MATCH("      "&amp;$D97,T_2GT[Secteur],0),MATCH(Graphiques!G$28,T_2GT[#Headers],0))),
IF($D97="","",INDEX(T_3G[],MATCH("      "&amp;$D97,T_3G[Secteur],0),MATCH(Graphiques!G$28,T_3G[#Headers],0))),
IF($D97="","",INDEX(T_3GPM[],MATCH("      "&amp;$D97,T_3GPM[Secteur],0),MATCH(Graphiques!G$28,T_3GPM[#Headers],0))),
IF($D97="","",INDEX(T_PM[],MATCH("      "&amp;$D97,T_PM[Secteur],0),MATCH(Graphiques!G$28,T_PM[#Headers],0))),
IF($D97="","",INDEX(T_ULIS[],MATCH("      "&amp;$D97,T_ULIS[Secteur],0),MATCH(Graphiques!G$28,T_ULIS[#Headers],0))),
IF($D97="","",INDEX(T_UPE2A[],MATCH("      "&amp;$D97,T_UPE2A[Secteur],0),MATCH(Graphiques!G$28,T_UPE2A[#Headers],0))),
IF($D97="","",INDEX(T_SEGPA[],MATCH("      "&amp;$D97,T_SEGPA[Secteur],0),MATCH(Graphiques!G$28,T_SEGPA[#Headers],0)))
)</f>
        <v/>
      </c>
      <c r="H97" s="7" t="str">
        <f>CHOOSE(Palier,
IF($D97="","",INDEX(T_2GT[],MATCH("      "&amp;$D97,T_2GT[Secteur],0),MATCH(Graphiques!H$28,T_2GT[#Headers],0))),
IF($D97="","",INDEX(T_3G[],MATCH("      "&amp;$D97,T_3G[Secteur],0),MATCH(Graphiques!H$28,T_3G[#Headers],0))),
IF($D97="","",INDEX(T_3GPM[],MATCH("      "&amp;$D97,T_3GPM[Secteur],0),MATCH(Graphiques!H$28,T_3GPM[#Headers],0))),
IF($D97="","",INDEX(T_PM[],MATCH("      "&amp;$D97,T_PM[Secteur],0),MATCH(Graphiques!H$28,T_PM[#Headers],0))),
IF($D97="","",INDEX(T_ULIS[],MATCH("      "&amp;$D97,T_ULIS[Secteur],0),MATCH(Graphiques!H$28,T_ULIS[#Headers],0))),
IF($D97="","",INDEX(T_UPE2A[],MATCH("      "&amp;$D97,T_UPE2A[Secteur],0),MATCH(Graphiques!H$28,T_UPE2A[#Headers],0))),
IF($D97="","",INDEX(T_SEGPA[],MATCH("      "&amp;$D97,T_SEGPA[Secteur],0),MATCH(Graphiques!H$28,T_SEGPA[#Headers],0)))
)</f>
        <v/>
      </c>
      <c r="I97" s="7" t="str">
        <f>CHOOSE(Palier,
IF($D97="","",INDEX(T_2GT[],MATCH("      "&amp;$D97,T_2GT[Secteur],0),MATCH(Graphiques!I$28,T_2GT[#Headers],0))),
IF($D97="","",INDEX(T_3G[],MATCH("      "&amp;$D97,T_3G[Secteur],0),MATCH(Graphiques!I$28,T_3G[#Headers],0))),
IF($D97="","",INDEX(T_3GPM[],MATCH("      "&amp;$D97,T_3GPM[Secteur],0),MATCH(Graphiques!I$28,T_3GPM[#Headers],0))),
IF($D97="","",INDEX(T_PM[],MATCH("      "&amp;$D97,T_PM[Secteur],0),MATCH(Graphiques!I$28,T_PM[#Headers],0))),
IF($D97="","",INDEX(T_ULIS[],MATCH("      "&amp;$D97,T_ULIS[Secteur],0),MATCH(Graphiques!I$28,T_ULIS[#Headers],0))),
IF($D97="","",INDEX(T_UPE2A[],MATCH("      "&amp;$D97,T_UPE2A[Secteur],0),MATCH(Graphiques!I$28,T_UPE2A[#Headers],0))),
IF($D97="","",INDEX(T_SEGPA[],MATCH("      "&amp;$D97,T_SEGPA[Secteur],0),MATCH(Graphiques!I$28,T_SEGPA[#Headers],0)))
)</f>
        <v/>
      </c>
      <c r="J97" s="96" t="str">
        <f>CHOOSE(Palier,
IF($D97="","",INDEX(T_2GT[],MATCH("      "&amp;$D97,T_2GT[Secteur],0),MATCH(Graphiques!J$28,T_2GT[#Headers],0))),
IF($D97="","",INDEX(T_3G[],MATCH("      "&amp;$D97,T_3G[Secteur],0),MATCH(Graphiques!J$28,T_3G[#Headers],0))),
IF($D97="","",INDEX(T_3GPM[],MATCH("      "&amp;$D97,T_3GPM[Secteur],0),MATCH(Graphiques!J$28,T_3GPM[#Headers],0))),
IF($D97="","",INDEX(T_PM[],MATCH("      "&amp;$D97,T_PM[Secteur],0),MATCH(Graphiques!J$28,T_PM[#Headers],0))),
IF($D97="","",INDEX(T_ULIS[],MATCH("      "&amp;$D97,T_ULIS[Secteur],0),MATCH(Graphiques!J$28,T_ULIS[#Headers],0))),
IF($D97="","",INDEX(T_UPE2A[],MATCH("      "&amp;$D97,T_UPE2A[Secteur],0),MATCH(Graphiques!J$28,T_UPE2A[#Headers],0))),
IF($D97="","",INDEX(T_SEGPA[],MATCH("      "&amp;$D97,T_SEGPA[Secteur],0),MATCH(Graphiques!J$28,T_SEGPA[#Headers],0)))
)</f>
        <v/>
      </c>
      <c r="K97" s="260" t="str">
        <f t="shared" si="3"/>
        <v/>
      </c>
      <c r="L97" s="262" t="str">
        <f>IF(D97="","",IF(MAX(G97,J97)=0,0,IF(MIN((G97,J97))/$L$74&gt;$L$76,0,$L$75)))</f>
        <v/>
      </c>
    </row>
    <row r="98" spans="1:12">
      <c r="A98" s="273" t="str">
        <f t="shared" si="2"/>
        <v/>
      </c>
      <c r="C98" s="27">
        <v>18</v>
      </c>
      <c r="D98" s="7" t="str">
        <f>CHOOSE(Palier,
IF($C98&lt;nblyc,TRIM(INDEX(T_2GT[Secteur],MATCH("   "&amp;D$80,T_2GT[Secteur],0)+ROW(A18))),""),
IF($C98&lt;nblyc,TRIM(INDEX(T_3G[Secteur],MATCH("   "&amp;D$80,T_3G[Secteur],0)+ROW(A18))),""),
IF($C98&lt;nblyc,TRIM(INDEX(T_3GPM[Secteur],MATCH("   "&amp;D$80,T_3GPM[Secteur],0)+ROW(A18))),""),
IF($C98&lt;nblyc,TRIM(INDEX(T_PM[Secteur],MATCH("   "&amp;D$80,T_PM[Secteur],0)+ROW(A18))),""),
IF($C98&lt;nblyc,TRIM(INDEX(T_ULIS[Secteur],MATCH("   "&amp;D$80,T_ULIS[Secteur],0)+ROW(A18))),""),
IF($C98&lt;nblyc,TRIM(INDEX(T_UPE2A[Secteur],MATCH("   "&amp;D$80,T_UPE2A[Secteur],0)+ROW(A18))),""),
IF($C98&lt;nblyc,TRIM(INDEX(T_SEGPA[Secteur],MATCH("   "&amp;D$80,T_SEGPA[Secteur],0)+ROW(A18))),"")
)</f>
        <v/>
      </c>
      <c r="E98" s="7" t="str">
        <f>CHOOSE(Palier,
IF($D98="","",INDEX(T_2GT[],MATCH("      "&amp;$D98,T_2GT[Secteur],0),MATCH(Graphiques!E$28,T_2GT[#Headers],0))),
IF($D98="","",INDEX(T_3G[],MATCH("      "&amp;$D98,T_3G[Secteur],0),MATCH(Graphiques!E$28,T_3G[#Headers],0))),
IF($D98="","",INDEX(T_3GPM[],MATCH("      "&amp;$D98,T_3GPM[Secteur],0),MATCH(Graphiques!E$28,T_3GPM[#Headers],0))),
IF($D98="","",INDEX(T_PM[],MATCH("      "&amp;$D98,T_PM[Secteur],0),MATCH(Graphiques!E$28,T_PM[#Headers],0))),
IF($D98="","",INDEX(T_ULIS[],MATCH("      "&amp;$D98,T_ULIS[Secteur],0),MATCH(Graphiques!E$28,T_ULIS[#Headers],0))),
IF($D98="","",INDEX(T_UPE2A[],MATCH("      "&amp;$D98,T_UPE2A[Secteur],0),MATCH(Graphiques!E$28,T_UPE2A[#Headers],0))),
IF($D98="","",INDEX(T_SEGPA[],MATCH("      "&amp;$D98,T_SEGPA[Secteur],0),MATCH(Graphiques!E$28,T_SEGPA[#Headers],0)))
)</f>
        <v/>
      </c>
      <c r="F98" s="7" t="str">
        <f>CHOOSE(Palier,
IF($D98="","",INDEX(T_2GT[],MATCH("      "&amp;$D98,T_2GT[Secteur],0),MATCH(Graphiques!F$28,T_2GT[#Headers],0))),
IF($D98="","",INDEX(T_3G[],MATCH("      "&amp;$D98,T_3G[Secteur],0),MATCH(Graphiques!F$28,T_3G[#Headers],0))),
IF($D98="","",INDEX(T_3GPM[],MATCH("      "&amp;$D98,T_3GPM[Secteur],0),MATCH(Graphiques!F$28,T_3GPM[#Headers],0))),
IF($D98="","",INDEX(T_PM[],MATCH("      "&amp;$D98,T_PM[Secteur],0),MATCH(Graphiques!F$28,T_PM[#Headers],0))),
IF($D98="","",INDEX(T_ULIS[],MATCH("      "&amp;$D98,T_ULIS[Secteur],0),MATCH(Graphiques!F$28,T_ULIS[#Headers],0))),
IF($D98="","",INDEX(T_UPE2A[],MATCH("      "&amp;$D98,T_UPE2A[Secteur],0),MATCH(Graphiques!F$28,T_UPE2A[#Headers],0))),
IF($D98="","",INDEX(T_SEGPA[],MATCH("      "&amp;$D98,T_SEGPA[Secteur],0),MATCH(Graphiques!F$28,T_SEGPA[#Headers],0)))
)</f>
        <v/>
      </c>
      <c r="G98" s="96" t="str">
        <f>CHOOSE(Palier,
IF($D98="","",INDEX(T_2GT[],MATCH("      "&amp;$D98,T_2GT[Secteur],0),MATCH(Graphiques!G$28,T_2GT[#Headers],0))),
IF($D98="","",INDEX(T_3G[],MATCH("      "&amp;$D98,T_3G[Secteur],0),MATCH(Graphiques!G$28,T_3G[#Headers],0))),
IF($D98="","",INDEX(T_3GPM[],MATCH("      "&amp;$D98,T_3GPM[Secteur],0),MATCH(Graphiques!G$28,T_3GPM[#Headers],0))),
IF($D98="","",INDEX(T_PM[],MATCH("      "&amp;$D98,T_PM[Secteur],0),MATCH(Graphiques!G$28,T_PM[#Headers],0))),
IF($D98="","",INDEX(T_ULIS[],MATCH("      "&amp;$D98,T_ULIS[Secteur],0),MATCH(Graphiques!G$28,T_ULIS[#Headers],0))),
IF($D98="","",INDEX(T_UPE2A[],MATCH("      "&amp;$D98,T_UPE2A[Secteur],0),MATCH(Graphiques!G$28,T_UPE2A[#Headers],0))),
IF($D98="","",INDEX(T_SEGPA[],MATCH("      "&amp;$D98,T_SEGPA[Secteur],0),MATCH(Graphiques!G$28,T_SEGPA[#Headers],0)))
)</f>
        <v/>
      </c>
      <c r="H98" s="7" t="str">
        <f>CHOOSE(Palier,
IF($D98="","",INDEX(T_2GT[],MATCH("      "&amp;$D98,T_2GT[Secteur],0),MATCH(Graphiques!H$28,T_2GT[#Headers],0))),
IF($D98="","",INDEX(T_3G[],MATCH("      "&amp;$D98,T_3G[Secteur],0),MATCH(Graphiques!H$28,T_3G[#Headers],0))),
IF($D98="","",INDEX(T_3GPM[],MATCH("      "&amp;$D98,T_3GPM[Secteur],0),MATCH(Graphiques!H$28,T_3GPM[#Headers],0))),
IF($D98="","",INDEX(T_PM[],MATCH("      "&amp;$D98,T_PM[Secteur],0),MATCH(Graphiques!H$28,T_PM[#Headers],0))),
IF($D98="","",INDEX(T_ULIS[],MATCH("      "&amp;$D98,T_ULIS[Secteur],0),MATCH(Graphiques!H$28,T_ULIS[#Headers],0))),
IF($D98="","",INDEX(T_UPE2A[],MATCH("      "&amp;$D98,T_UPE2A[Secteur],0),MATCH(Graphiques!H$28,T_UPE2A[#Headers],0))),
IF($D98="","",INDEX(T_SEGPA[],MATCH("      "&amp;$D98,T_SEGPA[Secteur],0),MATCH(Graphiques!H$28,T_SEGPA[#Headers],0)))
)</f>
        <v/>
      </c>
      <c r="I98" s="7" t="str">
        <f>CHOOSE(Palier,
IF($D98="","",INDEX(T_2GT[],MATCH("      "&amp;$D98,T_2GT[Secteur],0),MATCH(Graphiques!I$28,T_2GT[#Headers],0))),
IF($D98="","",INDEX(T_3G[],MATCH("      "&amp;$D98,T_3G[Secteur],0),MATCH(Graphiques!I$28,T_3G[#Headers],0))),
IF($D98="","",INDEX(T_3GPM[],MATCH("      "&amp;$D98,T_3GPM[Secteur],0),MATCH(Graphiques!I$28,T_3GPM[#Headers],0))),
IF($D98="","",INDEX(T_PM[],MATCH("      "&amp;$D98,T_PM[Secteur],0),MATCH(Graphiques!I$28,T_PM[#Headers],0))),
IF($D98="","",INDEX(T_ULIS[],MATCH("      "&amp;$D98,T_ULIS[Secteur],0),MATCH(Graphiques!I$28,T_ULIS[#Headers],0))),
IF($D98="","",INDEX(T_UPE2A[],MATCH("      "&amp;$D98,T_UPE2A[Secteur],0),MATCH(Graphiques!I$28,T_UPE2A[#Headers],0))),
IF($D98="","",INDEX(T_SEGPA[],MATCH("      "&amp;$D98,T_SEGPA[Secteur],0),MATCH(Graphiques!I$28,T_SEGPA[#Headers],0)))
)</f>
        <v/>
      </c>
      <c r="J98" s="96" t="str">
        <f>CHOOSE(Palier,
IF($D98="","",INDEX(T_2GT[],MATCH("      "&amp;$D98,T_2GT[Secteur],0),MATCH(Graphiques!J$28,T_2GT[#Headers],0))),
IF($D98="","",INDEX(T_3G[],MATCH("      "&amp;$D98,T_3G[Secteur],0),MATCH(Graphiques!J$28,T_3G[#Headers],0))),
IF($D98="","",INDEX(T_3GPM[],MATCH("      "&amp;$D98,T_3GPM[Secteur],0),MATCH(Graphiques!J$28,T_3GPM[#Headers],0))),
IF($D98="","",INDEX(T_PM[],MATCH("      "&amp;$D98,T_PM[Secteur],0),MATCH(Graphiques!J$28,T_PM[#Headers],0))),
IF($D98="","",INDEX(T_ULIS[],MATCH("      "&amp;$D98,T_ULIS[Secteur],0),MATCH(Graphiques!J$28,T_ULIS[#Headers],0))),
IF($D98="","",INDEX(T_UPE2A[],MATCH("      "&amp;$D98,T_UPE2A[Secteur],0),MATCH(Graphiques!J$28,T_UPE2A[#Headers],0))),
IF($D98="","",INDEX(T_SEGPA[],MATCH("      "&amp;$D98,T_SEGPA[Secteur],0),MATCH(Graphiques!J$28,T_SEGPA[#Headers],0)))
)</f>
        <v/>
      </c>
      <c r="K98" s="260" t="str">
        <f t="shared" si="3"/>
        <v/>
      </c>
      <c r="L98" s="262" t="str">
        <f>IF(D98="","",IF(MAX(G98,J98)=0,0,IF(MIN((G98,J98))/$L$74&gt;$L$76,0,$L$75)))</f>
        <v/>
      </c>
    </row>
    <row r="99" spans="1:12">
      <c r="A99" s="273" t="str">
        <f t="shared" si="2"/>
        <v/>
      </c>
      <c r="C99" s="27">
        <v>19</v>
      </c>
      <c r="D99" s="7" t="str">
        <f>CHOOSE(Palier,
IF($C99&lt;nblyc,TRIM(INDEX(T_2GT[Secteur],MATCH("   "&amp;D$80,T_2GT[Secteur],0)+ROW(A19))),""),
IF($C99&lt;nblyc,TRIM(INDEX(T_3G[Secteur],MATCH("   "&amp;D$80,T_3G[Secteur],0)+ROW(A19))),""),
IF($C99&lt;nblyc,TRIM(INDEX(T_3GPM[Secteur],MATCH("   "&amp;D$80,T_3GPM[Secteur],0)+ROW(A19))),""),
IF($C99&lt;nblyc,TRIM(INDEX(T_PM[Secteur],MATCH("   "&amp;D$80,T_PM[Secteur],0)+ROW(A19))),""),
IF($C99&lt;nblyc,TRIM(INDEX(T_ULIS[Secteur],MATCH("   "&amp;D$80,T_ULIS[Secteur],0)+ROW(A19))),""),
IF($C99&lt;nblyc,TRIM(INDEX(T_UPE2A[Secteur],MATCH("   "&amp;D$80,T_UPE2A[Secteur],0)+ROW(A19))),""),
IF($C99&lt;nblyc,TRIM(INDEX(T_SEGPA[Secteur],MATCH("   "&amp;D$80,T_SEGPA[Secteur],0)+ROW(A19))),"")
)</f>
        <v/>
      </c>
      <c r="E99" s="7" t="str">
        <f>CHOOSE(Palier,
IF($D99="","",INDEX(T_2GT[],MATCH("      "&amp;$D99,T_2GT[Secteur],0),MATCH(Graphiques!E$28,T_2GT[#Headers],0))),
IF($D99="","",INDEX(T_3G[],MATCH("      "&amp;$D99,T_3G[Secteur],0),MATCH(Graphiques!E$28,T_3G[#Headers],0))),
IF($D99="","",INDEX(T_3GPM[],MATCH("      "&amp;$D99,T_3GPM[Secteur],0),MATCH(Graphiques!E$28,T_3GPM[#Headers],0))),
IF($D99="","",INDEX(T_PM[],MATCH("      "&amp;$D99,T_PM[Secteur],0),MATCH(Graphiques!E$28,T_PM[#Headers],0))),
IF($D99="","",INDEX(T_ULIS[],MATCH("      "&amp;$D99,T_ULIS[Secteur],0),MATCH(Graphiques!E$28,T_ULIS[#Headers],0))),
IF($D99="","",INDEX(T_UPE2A[],MATCH("      "&amp;$D99,T_UPE2A[Secteur],0),MATCH(Graphiques!E$28,T_UPE2A[#Headers],0))),
IF($D99="","",INDEX(T_SEGPA[],MATCH("      "&amp;$D99,T_SEGPA[Secteur],0),MATCH(Graphiques!E$28,T_SEGPA[#Headers],0)))
)</f>
        <v/>
      </c>
      <c r="F99" s="7" t="str">
        <f>CHOOSE(Palier,
IF($D99="","",INDEX(T_2GT[],MATCH("      "&amp;$D99,T_2GT[Secteur],0),MATCH(Graphiques!F$28,T_2GT[#Headers],0))),
IF($D99="","",INDEX(T_3G[],MATCH("      "&amp;$D99,T_3G[Secteur],0),MATCH(Graphiques!F$28,T_3G[#Headers],0))),
IF($D99="","",INDEX(T_3GPM[],MATCH("      "&amp;$D99,T_3GPM[Secteur],0),MATCH(Graphiques!F$28,T_3GPM[#Headers],0))),
IF($D99="","",INDEX(T_PM[],MATCH("      "&amp;$D99,T_PM[Secteur],0),MATCH(Graphiques!F$28,T_PM[#Headers],0))),
IF($D99="","",INDEX(T_ULIS[],MATCH("      "&amp;$D99,T_ULIS[Secteur],0),MATCH(Graphiques!F$28,T_ULIS[#Headers],0))),
IF($D99="","",INDEX(T_UPE2A[],MATCH("      "&amp;$D99,T_UPE2A[Secteur],0),MATCH(Graphiques!F$28,T_UPE2A[#Headers],0))),
IF($D99="","",INDEX(T_SEGPA[],MATCH("      "&amp;$D99,T_SEGPA[Secteur],0),MATCH(Graphiques!F$28,T_SEGPA[#Headers],0)))
)</f>
        <v/>
      </c>
      <c r="G99" s="96" t="str">
        <f>CHOOSE(Palier,
IF($D99="","",INDEX(T_2GT[],MATCH("      "&amp;$D99,T_2GT[Secteur],0),MATCH(Graphiques!G$28,T_2GT[#Headers],0))),
IF($D99="","",INDEX(T_3G[],MATCH("      "&amp;$D99,T_3G[Secteur],0),MATCH(Graphiques!G$28,T_3G[#Headers],0))),
IF($D99="","",INDEX(T_3GPM[],MATCH("      "&amp;$D99,T_3GPM[Secteur],0),MATCH(Graphiques!G$28,T_3GPM[#Headers],0))),
IF($D99="","",INDEX(T_PM[],MATCH("      "&amp;$D99,T_PM[Secteur],0),MATCH(Graphiques!G$28,T_PM[#Headers],0))),
IF($D99="","",INDEX(T_ULIS[],MATCH("      "&amp;$D99,T_ULIS[Secteur],0),MATCH(Graphiques!G$28,T_ULIS[#Headers],0))),
IF($D99="","",INDEX(T_UPE2A[],MATCH("      "&amp;$D99,T_UPE2A[Secteur],0),MATCH(Graphiques!G$28,T_UPE2A[#Headers],0))),
IF($D99="","",INDEX(T_SEGPA[],MATCH("      "&amp;$D99,T_SEGPA[Secteur],0),MATCH(Graphiques!G$28,T_SEGPA[#Headers],0)))
)</f>
        <v/>
      </c>
      <c r="H99" s="7" t="str">
        <f>CHOOSE(Palier,
IF($D99="","",INDEX(T_2GT[],MATCH("      "&amp;$D99,T_2GT[Secteur],0),MATCH(Graphiques!H$28,T_2GT[#Headers],0))),
IF($D99="","",INDEX(T_3G[],MATCH("      "&amp;$D99,T_3G[Secteur],0),MATCH(Graphiques!H$28,T_3G[#Headers],0))),
IF($D99="","",INDEX(T_3GPM[],MATCH("      "&amp;$D99,T_3GPM[Secteur],0),MATCH(Graphiques!H$28,T_3GPM[#Headers],0))),
IF($D99="","",INDEX(T_PM[],MATCH("      "&amp;$D99,T_PM[Secteur],0),MATCH(Graphiques!H$28,T_PM[#Headers],0))),
IF($D99="","",INDEX(T_ULIS[],MATCH("      "&amp;$D99,T_ULIS[Secteur],0),MATCH(Graphiques!H$28,T_ULIS[#Headers],0))),
IF($D99="","",INDEX(T_UPE2A[],MATCH("      "&amp;$D99,T_UPE2A[Secteur],0),MATCH(Graphiques!H$28,T_UPE2A[#Headers],0))),
IF($D99="","",INDEX(T_SEGPA[],MATCH("      "&amp;$D99,T_SEGPA[Secteur],0),MATCH(Graphiques!H$28,T_SEGPA[#Headers],0)))
)</f>
        <v/>
      </c>
      <c r="I99" s="7" t="str">
        <f>CHOOSE(Palier,
IF($D99="","",INDEX(T_2GT[],MATCH("      "&amp;$D99,T_2GT[Secteur],0),MATCH(Graphiques!I$28,T_2GT[#Headers],0))),
IF($D99="","",INDEX(T_3G[],MATCH("      "&amp;$D99,T_3G[Secteur],0),MATCH(Graphiques!I$28,T_3G[#Headers],0))),
IF($D99="","",INDEX(T_3GPM[],MATCH("      "&amp;$D99,T_3GPM[Secteur],0),MATCH(Graphiques!I$28,T_3GPM[#Headers],0))),
IF($D99="","",INDEX(T_PM[],MATCH("      "&amp;$D99,T_PM[Secteur],0),MATCH(Graphiques!I$28,T_PM[#Headers],0))),
IF($D99="","",INDEX(T_ULIS[],MATCH("      "&amp;$D99,T_ULIS[Secteur],0),MATCH(Graphiques!I$28,T_ULIS[#Headers],0))),
IF($D99="","",INDEX(T_UPE2A[],MATCH("      "&amp;$D99,T_UPE2A[Secteur],0),MATCH(Graphiques!I$28,T_UPE2A[#Headers],0))),
IF($D99="","",INDEX(T_SEGPA[],MATCH("      "&amp;$D99,T_SEGPA[Secteur],0),MATCH(Graphiques!I$28,T_SEGPA[#Headers],0)))
)</f>
        <v/>
      </c>
      <c r="J99" s="96" t="str">
        <f>CHOOSE(Palier,
IF($D99="","",INDEX(T_2GT[],MATCH("      "&amp;$D99,T_2GT[Secteur],0),MATCH(Graphiques!J$28,T_2GT[#Headers],0))),
IF($D99="","",INDEX(T_3G[],MATCH("      "&amp;$D99,T_3G[Secteur],0),MATCH(Graphiques!J$28,T_3G[#Headers],0))),
IF($D99="","",INDEX(T_3GPM[],MATCH("      "&amp;$D99,T_3GPM[Secteur],0),MATCH(Graphiques!J$28,T_3GPM[#Headers],0))),
IF($D99="","",INDEX(T_PM[],MATCH("      "&amp;$D99,T_PM[Secteur],0),MATCH(Graphiques!J$28,T_PM[#Headers],0))),
IF($D99="","",INDEX(T_ULIS[],MATCH("      "&amp;$D99,T_ULIS[Secteur],0),MATCH(Graphiques!J$28,T_ULIS[#Headers],0))),
IF($D99="","",INDEX(T_UPE2A[],MATCH("      "&amp;$D99,T_UPE2A[Secteur],0),MATCH(Graphiques!J$28,T_UPE2A[#Headers],0))),
IF($D99="","",INDEX(T_SEGPA[],MATCH("      "&amp;$D99,T_SEGPA[Secteur],0),MATCH(Graphiques!J$28,T_SEGPA[#Headers],0)))
)</f>
        <v/>
      </c>
      <c r="K99" s="260" t="str">
        <f t="shared" si="3"/>
        <v/>
      </c>
      <c r="L99" s="262" t="str">
        <f>IF(D99="","",IF(MAX(G99,J99)=0,0,IF(MIN((G99,J99))/$L$74&gt;$L$76,0,$L$75)))</f>
        <v/>
      </c>
    </row>
    <row r="100" spans="1:12">
      <c r="A100" s="273" t="str">
        <f t="shared" si="2"/>
        <v/>
      </c>
      <c r="C100" s="27">
        <v>20</v>
      </c>
      <c r="D100" s="7" t="str">
        <f>CHOOSE(Palier,
IF($C100&lt;nblyc,TRIM(INDEX(T_2GT[Secteur],MATCH("   "&amp;D$80,T_2GT[Secteur],0)+ROW(A20))),""),
IF($C100&lt;nblyc,TRIM(INDEX(T_3G[Secteur],MATCH("   "&amp;D$80,T_3G[Secteur],0)+ROW(A20))),""),
IF($C100&lt;nblyc,TRIM(INDEX(T_3GPM[Secteur],MATCH("   "&amp;D$80,T_3GPM[Secteur],0)+ROW(A20))),""),
IF($C100&lt;nblyc,TRIM(INDEX(T_PM[Secteur],MATCH("   "&amp;D$80,T_PM[Secteur],0)+ROW(A20))),""),
IF($C100&lt;nblyc,TRIM(INDEX(T_ULIS[Secteur],MATCH("   "&amp;D$80,T_ULIS[Secteur],0)+ROW(A20))),""),
IF($C100&lt;nblyc,TRIM(INDEX(T_UPE2A[Secteur],MATCH("   "&amp;D$80,T_UPE2A[Secteur],0)+ROW(A20))),""),
IF($C100&lt;nblyc,TRIM(INDEX(T_SEGPA[Secteur],MATCH("   "&amp;D$80,T_SEGPA[Secteur],0)+ROW(A20))),"")
)</f>
        <v/>
      </c>
      <c r="E100" s="7" t="str">
        <f>CHOOSE(Palier,
IF($D100="","",INDEX(T_2GT[],MATCH("      "&amp;$D100,T_2GT[Secteur],0),MATCH(Graphiques!E$28,T_2GT[#Headers],0))),
IF($D100="","",INDEX(T_3G[],MATCH("      "&amp;$D100,T_3G[Secteur],0),MATCH(Graphiques!E$28,T_3G[#Headers],0))),
IF($D100="","",INDEX(T_3GPM[],MATCH("      "&amp;$D100,T_3GPM[Secteur],0),MATCH(Graphiques!E$28,T_3GPM[#Headers],0))),
IF($D100="","",INDEX(T_PM[],MATCH("      "&amp;$D100,T_PM[Secteur],0),MATCH(Graphiques!E$28,T_PM[#Headers],0))),
IF($D100="","",INDEX(T_ULIS[],MATCH("      "&amp;$D100,T_ULIS[Secteur],0),MATCH(Graphiques!E$28,T_ULIS[#Headers],0))),
IF($D100="","",INDEX(T_UPE2A[],MATCH("      "&amp;$D100,T_UPE2A[Secteur],0),MATCH(Graphiques!E$28,T_UPE2A[#Headers],0))),
IF($D100="","",INDEX(T_SEGPA[],MATCH("      "&amp;$D100,T_SEGPA[Secteur],0),MATCH(Graphiques!E$28,T_SEGPA[#Headers],0)))
)</f>
        <v/>
      </c>
      <c r="F100" s="7" t="str">
        <f>CHOOSE(Palier,
IF($D100="","",INDEX(T_2GT[],MATCH("      "&amp;$D100,T_2GT[Secteur],0),MATCH(Graphiques!F$28,T_2GT[#Headers],0))),
IF($D100="","",INDEX(T_3G[],MATCH("      "&amp;$D100,T_3G[Secteur],0),MATCH(Graphiques!F$28,T_3G[#Headers],0))),
IF($D100="","",INDEX(T_3GPM[],MATCH("      "&amp;$D100,T_3GPM[Secteur],0),MATCH(Graphiques!F$28,T_3GPM[#Headers],0))),
IF($D100="","",INDEX(T_PM[],MATCH("      "&amp;$D100,T_PM[Secteur],0),MATCH(Graphiques!F$28,T_PM[#Headers],0))),
IF($D100="","",INDEX(T_ULIS[],MATCH("      "&amp;$D100,T_ULIS[Secteur],0),MATCH(Graphiques!F$28,T_ULIS[#Headers],0))),
IF($D100="","",INDEX(T_UPE2A[],MATCH("      "&amp;$D100,T_UPE2A[Secteur],0),MATCH(Graphiques!F$28,T_UPE2A[#Headers],0))),
IF($D100="","",INDEX(T_SEGPA[],MATCH("      "&amp;$D100,T_SEGPA[Secteur],0),MATCH(Graphiques!F$28,T_SEGPA[#Headers],0)))
)</f>
        <v/>
      </c>
      <c r="G100" s="96" t="str">
        <f>CHOOSE(Palier,
IF($D100="","",INDEX(T_2GT[],MATCH("      "&amp;$D100,T_2GT[Secteur],0),MATCH(Graphiques!G$28,T_2GT[#Headers],0))),
IF($D100="","",INDEX(T_3G[],MATCH("      "&amp;$D100,T_3G[Secteur],0),MATCH(Graphiques!G$28,T_3G[#Headers],0))),
IF($D100="","",INDEX(T_3GPM[],MATCH("      "&amp;$D100,T_3GPM[Secteur],0),MATCH(Graphiques!G$28,T_3GPM[#Headers],0))),
IF($D100="","",INDEX(T_PM[],MATCH("      "&amp;$D100,T_PM[Secteur],0),MATCH(Graphiques!G$28,T_PM[#Headers],0))),
IF($D100="","",INDEX(T_ULIS[],MATCH("      "&amp;$D100,T_ULIS[Secteur],0),MATCH(Graphiques!G$28,T_ULIS[#Headers],0))),
IF($D100="","",INDEX(T_UPE2A[],MATCH("      "&amp;$D100,T_UPE2A[Secteur],0),MATCH(Graphiques!G$28,T_UPE2A[#Headers],0))),
IF($D100="","",INDEX(T_SEGPA[],MATCH("      "&amp;$D100,T_SEGPA[Secteur],0),MATCH(Graphiques!G$28,T_SEGPA[#Headers],0)))
)</f>
        <v/>
      </c>
      <c r="H100" s="7" t="str">
        <f>CHOOSE(Palier,
IF($D100="","",INDEX(T_2GT[],MATCH("      "&amp;$D100,T_2GT[Secteur],0),MATCH(Graphiques!H$28,T_2GT[#Headers],0))),
IF($D100="","",INDEX(T_3G[],MATCH("      "&amp;$D100,T_3G[Secteur],0),MATCH(Graphiques!H$28,T_3G[#Headers],0))),
IF($D100="","",INDEX(T_3GPM[],MATCH("      "&amp;$D100,T_3GPM[Secteur],0),MATCH(Graphiques!H$28,T_3GPM[#Headers],0))),
IF($D100="","",INDEX(T_PM[],MATCH("      "&amp;$D100,T_PM[Secteur],0),MATCH(Graphiques!H$28,T_PM[#Headers],0))),
IF($D100="","",INDEX(T_ULIS[],MATCH("      "&amp;$D100,T_ULIS[Secteur],0),MATCH(Graphiques!H$28,T_ULIS[#Headers],0))),
IF($D100="","",INDEX(T_UPE2A[],MATCH("      "&amp;$D100,T_UPE2A[Secteur],0),MATCH(Graphiques!H$28,T_UPE2A[#Headers],0))),
IF($D100="","",INDEX(T_SEGPA[],MATCH("      "&amp;$D100,T_SEGPA[Secteur],0),MATCH(Graphiques!H$28,T_SEGPA[#Headers],0)))
)</f>
        <v/>
      </c>
      <c r="I100" s="7" t="str">
        <f>CHOOSE(Palier,
IF($D100="","",INDEX(T_2GT[],MATCH("      "&amp;$D100,T_2GT[Secteur],0),MATCH(Graphiques!I$28,T_2GT[#Headers],0))),
IF($D100="","",INDEX(T_3G[],MATCH("      "&amp;$D100,T_3G[Secteur],0),MATCH(Graphiques!I$28,T_3G[#Headers],0))),
IF($D100="","",INDEX(T_3GPM[],MATCH("      "&amp;$D100,T_3GPM[Secteur],0),MATCH(Graphiques!I$28,T_3GPM[#Headers],0))),
IF($D100="","",INDEX(T_PM[],MATCH("      "&amp;$D100,T_PM[Secteur],0),MATCH(Graphiques!I$28,T_PM[#Headers],0))),
IF($D100="","",INDEX(T_ULIS[],MATCH("      "&amp;$D100,T_ULIS[Secteur],0),MATCH(Graphiques!I$28,T_ULIS[#Headers],0))),
IF($D100="","",INDEX(T_UPE2A[],MATCH("      "&amp;$D100,T_UPE2A[Secteur],0),MATCH(Graphiques!I$28,T_UPE2A[#Headers],0))),
IF($D100="","",INDEX(T_SEGPA[],MATCH("      "&amp;$D100,T_SEGPA[Secteur],0),MATCH(Graphiques!I$28,T_SEGPA[#Headers],0)))
)</f>
        <v/>
      </c>
      <c r="J100" s="96" t="str">
        <f>CHOOSE(Palier,
IF($D100="","",INDEX(T_2GT[],MATCH("      "&amp;$D100,T_2GT[Secteur],0),MATCH(Graphiques!J$28,T_2GT[#Headers],0))),
IF($D100="","",INDEX(T_3G[],MATCH("      "&amp;$D100,T_3G[Secteur],0),MATCH(Graphiques!J$28,T_3G[#Headers],0))),
IF($D100="","",INDEX(T_3GPM[],MATCH("      "&amp;$D100,T_3GPM[Secteur],0),MATCH(Graphiques!J$28,T_3GPM[#Headers],0))),
IF($D100="","",INDEX(T_PM[],MATCH("      "&amp;$D100,T_PM[Secteur],0),MATCH(Graphiques!J$28,T_PM[#Headers],0))),
IF($D100="","",INDEX(T_ULIS[],MATCH("      "&amp;$D100,T_ULIS[Secteur],0),MATCH(Graphiques!J$28,T_ULIS[#Headers],0))),
IF($D100="","",INDEX(T_UPE2A[],MATCH("      "&amp;$D100,T_UPE2A[Secteur],0),MATCH(Graphiques!J$28,T_UPE2A[#Headers],0))),
IF($D100="","",INDEX(T_SEGPA[],MATCH("      "&amp;$D100,T_SEGPA[Secteur],0),MATCH(Graphiques!J$28,T_SEGPA[#Headers],0)))
)</f>
        <v/>
      </c>
      <c r="K100" s="260" t="str">
        <f t="shared" si="3"/>
        <v/>
      </c>
      <c r="L100" s="262" t="str">
        <f>IF(D100="","",IF(MAX(G100,J100)=0,0,IF(MIN((G100,J100))/$L$74&gt;$L$76,0,$L$75)))</f>
        <v/>
      </c>
    </row>
    <row r="101" spans="1:12">
      <c r="A101" s="273" t="str">
        <f t="shared" si="2"/>
        <v/>
      </c>
      <c r="C101" s="27">
        <v>21</v>
      </c>
      <c r="D101" s="7" t="str">
        <f>CHOOSE(Palier,
IF($C101&lt;nblyc,TRIM(INDEX(T_2GT[Secteur],MATCH("   "&amp;D$80,T_2GT[Secteur],0)+ROW(A21))),""),
IF($C101&lt;nblyc,TRIM(INDEX(T_3G[Secteur],MATCH("   "&amp;D$80,T_3G[Secteur],0)+ROW(A21))),""),
IF($C101&lt;nblyc,TRIM(INDEX(T_3GPM[Secteur],MATCH("   "&amp;D$80,T_3GPM[Secteur],0)+ROW(A21))),""),
IF($C101&lt;nblyc,TRIM(INDEX(T_PM[Secteur],MATCH("   "&amp;D$80,T_PM[Secteur],0)+ROW(A21))),""),
IF($C101&lt;nblyc,TRIM(INDEX(T_ULIS[Secteur],MATCH("   "&amp;D$80,T_ULIS[Secteur],0)+ROW(A21))),""),
IF($C101&lt;nblyc,TRIM(INDEX(T_UPE2A[Secteur],MATCH("   "&amp;D$80,T_UPE2A[Secteur],0)+ROW(A21))),""),
IF($C101&lt;nblyc,TRIM(INDEX(T_SEGPA[Secteur],MATCH("   "&amp;D$80,T_SEGPA[Secteur],0)+ROW(A21))),"")
)</f>
        <v/>
      </c>
      <c r="E101" s="7" t="str">
        <f>CHOOSE(Palier,
IF($D101="","",INDEX(T_2GT[],MATCH("      "&amp;$D101,T_2GT[Secteur],0),MATCH(Graphiques!E$28,T_2GT[#Headers],0))),
IF($D101="","",INDEX(T_3G[],MATCH("      "&amp;$D101,T_3G[Secteur],0),MATCH(Graphiques!E$28,T_3G[#Headers],0))),
IF($D101="","",INDEX(T_3GPM[],MATCH("      "&amp;$D101,T_3GPM[Secteur],0),MATCH(Graphiques!E$28,T_3GPM[#Headers],0))),
IF($D101="","",INDEX(T_PM[],MATCH("      "&amp;$D101,T_PM[Secteur],0),MATCH(Graphiques!E$28,T_PM[#Headers],0))),
IF($D101="","",INDEX(T_ULIS[],MATCH("      "&amp;$D101,T_ULIS[Secteur],0),MATCH(Graphiques!E$28,T_ULIS[#Headers],0))),
IF($D101="","",INDEX(T_UPE2A[],MATCH("      "&amp;$D101,T_UPE2A[Secteur],0),MATCH(Graphiques!E$28,T_UPE2A[#Headers],0))),
IF($D101="","",INDEX(T_SEGPA[],MATCH("      "&amp;$D101,T_SEGPA[Secteur],0),MATCH(Graphiques!E$28,T_SEGPA[#Headers],0)))
)</f>
        <v/>
      </c>
      <c r="F101" s="7" t="str">
        <f>CHOOSE(Palier,
IF($D101="","",INDEX(T_2GT[],MATCH("      "&amp;$D101,T_2GT[Secteur],0),MATCH(Graphiques!F$28,T_2GT[#Headers],0))),
IF($D101="","",INDEX(T_3G[],MATCH("      "&amp;$D101,T_3G[Secteur],0),MATCH(Graphiques!F$28,T_3G[#Headers],0))),
IF($D101="","",INDEX(T_3GPM[],MATCH("      "&amp;$D101,T_3GPM[Secteur],0),MATCH(Graphiques!F$28,T_3GPM[#Headers],0))),
IF($D101="","",INDEX(T_PM[],MATCH("      "&amp;$D101,T_PM[Secteur],0),MATCH(Graphiques!F$28,T_PM[#Headers],0))),
IF($D101="","",INDEX(T_ULIS[],MATCH("      "&amp;$D101,T_ULIS[Secteur],0),MATCH(Graphiques!F$28,T_ULIS[#Headers],0))),
IF($D101="","",INDEX(T_UPE2A[],MATCH("      "&amp;$D101,T_UPE2A[Secteur],0),MATCH(Graphiques!F$28,T_UPE2A[#Headers],0))),
IF($D101="","",INDEX(T_SEGPA[],MATCH("      "&amp;$D101,T_SEGPA[Secteur],0),MATCH(Graphiques!F$28,T_SEGPA[#Headers],0)))
)</f>
        <v/>
      </c>
      <c r="G101" s="96" t="str">
        <f>CHOOSE(Palier,
IF($D101="","",INDEX(T_2GT[],MATCH("      "&amp;$D101,T_2GT[Secteur],0),MATCH(Graphiques!G$28,T_2GT[#Headers],0))),
IF($D101="","",INDEX(T_3G[],MATCH("      "&amp;$D101,T_3G[Secteur],0),MATCH(Graphiques!G$28,T_3G[#Headers],0))),
IF($D101="","",INDEX(T_3GPM[],MATCH("      "&amp;$D101,T_3GPM[Secteur],0),MATCH(Graphiques!G$28,T_3GPM[#Headers],0))),
IF($D101="","",INDEX(T_PM[],MATCH("      "&amp;$D101,T_PM[Secteur],0),MATCH(Graphiques!G$28,T_PM[#Headers],0))),
IF($D101="","",INDEX(T_ULIS[],MATCH("      "&amp;$D101,T_ULIS[Secteur],0),MATCH(Graphiques!G$28,T_ULIS[#Headers],0))),
IF($D101="","",INDEX(T_UPE2A[],MATCH("      "&amp;$D101,T_UPE2A[Secteur],0),MATCH(Graphiques!G$28,T_UPE2A[#Headers],0))),
IF($D101="","",INDEX(T_SEGPA[],MATCH("      "&amp;$D101,T_SEGPA[Secteur],0),MATCH(Graphiques!G$28,T_SEGPA[#Headers],0)))
)</f>
        <v/>
      </c>
      <c r="H101" s="7" t="str">
        <f>CHOOSE(Palier,
IF($D101="","",INDEX(T_2GT[],MATCH("      "&amp;$D101,T_2GT[Secteur],0),MATCH(Graphiques!H$28,T_2GT[#Headers],0))),
IF($D101="","",INDEX(T_3G[],MATCH("      "&amp;$D101,T_3G[Secteur],0),MATCH(Graphiques!H$28,T_3G[#Headers],0))),
IF($D101="","",INDEX(T_3GPM[],MATCH("      "&amp;$D101,T_3GPM[Secteur],0),MATCH(Graphiques!H$28,T_3GPM[#Headers],0))),
IF($D101="","",INDEX(T_PM[],MATCH("      "&amp;$D101,T_PM[Secteur],0),MATCH(Graphiques!H$28,T_PM[#Headers],0))),
IF($D101="","",INDEX(T_ULIS[],MATCH("      "&amp;$D101,T_ULIS[Secteur],0),MATCH(Graphiques!H$28,T_ULIS[#Headers],0))),
IF($D101="","",INDEX(T_UPE2A[],MATCH("      "&amp;$D101,T_UPE2A[Secteur],0),MATCH(Graphiques!H$28,T_UPE2A[#Headers],0))),
IF($D101="","",INDEX(T_SEGPA[],MATCH("      "&amp;$D101,T_SEGPA[Secteur],0),MATCH(Graphiques!H$28,T_SEGPA[#Headers],0)))
)</f>
        <v/>
      </c>
      <c r="I101" s="7" t="str">
        <f>CHOOSE(Palier,
IF($D101="","",INDEX(T_2GT[],MATCH("      "&amp;$D101,T_2GT[Secteur],0),MATCH(Graphiques!I$28,T_2GT[#Headers],0))),
IF($D101="","",INDEX(T_3G[],MATCH("      "&amp;$D101,T_3G[Secteur],0),MATCH(Graphiques!I$28,T_3G[#Headers],0))),
IF($D101="","",INDEX(T_3GPM[],MATCH("      "&amp;$D101,T_3GPM[Secteur],0),MATCH(Graphiques!I$28,T_3GPM[#Headers],0))),
IF($D101="","",INDEX(T_PM[],MATCH("      "&amp;$D101,T_PM[Secteur],0),MATCH(Graphiques!I$28,T_PM[#Headers],0))),
IF($D101="","",INDEX(T_ULIS[],MATCH("      "&amp;$D101,T_ULIS[Secteur],0),MATCH(Graphiques!I$28,T_ULIS[#Headers],0))),
IF($D101="","",INDEX(T_UPE2A[],MATCH("      "&amp;$D101,T_UPE2A[Secteur],0),MATCH(Graphiques!I$28,T_UPE2A[#Headers],0))),
IF($D101="","",INDEX(T_SEGPA[],MATCH("      "&amp;$D101,T_SEGPA[Secteur],0),MATCH(Graphiques!I$28,T_SEGPA[#Headers],0)))
)</f>
        <v/>
      </c>
      <c r="J101" s="96" t="str">
        <f>CHOOSE(Palier,
IF($D101="","",INDEX(T_2GT[],MATCH("      "&amp;$D101,T_2GT[Secteur],0),MATCH(Graphiques!J$28,T_2GT[#Headers],0))),
IF($D101="","",INDEX(T_3G[],MATCH("      "&amp;$D101,T_3G[Secteur],0),MATCH(Graphiques!J$28,T_3G[#Headers],0))),
IF($D101="","",INDEX(T_3GPM[],MATCH("      "&amp;$D101,T_3GPM[Secteur],0),MATCH(Graphiques!J$28,T_3GPM[#Headers],0))),
IF($D101="","",INDEX(T_PM[],MATCH("      "&amp;$D101,T_PM[Secteur],0),MATCH(Graphiques!J$28,T_PM[#Headers],0))),
IF($D101="","",INDEX(T_ULIS[],MATCH("      "&amp;$D101,T_ULIS[Secteur],0),MATCH(Graphiques!J$28,T_ULIS[#Headers],0))),
IF($D101="","",INDEX(T_UPE2A[],MATCH("      "&amp;$D101,T_UPE2A[Secteur],0),MATCH(Graphiques!J$28,T_UPE2A[#Headers],0))),
IF($D101="","",INDEX(T_SEGPA[],MATCH("      "&amp;$D101,T_SEGPA[Secteur],0),MATCH(Graphiques!J$28,T_SEGPA[#Headers],0)))
)</f>
        <v/>
      </c>
      <c r="K101" s="260" t="str">
        <f t="shared" si="3"/>
        <v/>
      </c>
      <c r="L101" s="262" t="str">
        <f>IF(D101="","",IF(MAX(G101,J101)=0,0,IF(MIN((G101,J101))/$L$74&gt;$L$76,0,$L$75)))</f>
        <v/>
      </c>
    </row>
    <row r="102" spans="1:12">
      <c r="A102" s="273" t="str">
        <f t="shared" si="2"/>
        <v/>
      </c>
      <c r="C102" s="27">
        <v>22</v>
      </c>
      <c r="D102" s="7" t="str">
        <f>CHOOSE(Palier,
IF($C102&lt;nblyc,TRIM(INDEX(T_2GT[Secteur],MATCH("   "&amp;D$80,T_2GT[Secteur],0)+ROW(A22))),""),
IF($C102&lt;nblyc,TRIM(INDEX(T_3G[Secteur],MATCH("   "&amp;D$80,T_3G[Secteur],0)+ROW(A22))),""),
IF($C102&lt;nblyc,TRIM(INDEX(T_3GPM[Secteur],MATCH("   "&amp;D$80,T_3GPM[Secteur],0)+ROW(A22))),""),
IF($C102&lt;nblyc,TRIM(INDEX(T_PM[Secteur],MATCH("   "&amp;D$80,T_PM[Secteur],0)+ROW(A22))),""),
IF($C102&lt;nblyc,TRIM(INDEX(T_ULIS[Secteur],MATCH("   "&amp;D$80,T_ULIS[Secteur],0)+ROW(A22))),""),
IF($C102&lt;nblyc,TRIM(INDEX(T_UPE2A[Secteur],MATCH("   "&amp;D$80,T_UPE2A[Secteur],0)+ROW(A22))),""),
IF($C102&lt;nblyc,TRIM(INDEX(T_SEGPA[Secteur],MATCH("   "&amp;D$80,T_SEGPA[Secteur],0)+ROW(A22))),"")
)</f>
        <v/>
      </c>
      <c r="E102" s="7" t="str">
        <f>CHOOSE(Palier,
IF($D102="","",INDEX(T_2GT[],MATCH("      "&amp;$D102,T_2GT[Secteur],0),MATCH(Graphiques!E$28,T_2GT[#Headers],0))),
IF($D102="","",INDEX(T_3G[],MATCH("      "&amp;$D102,T_3G[Secteur],0),MATCH(Graphiques!E$28,T_3G[#Headers],0))),
IF($D102="","",INDEX(T_3GPM[],MATCH("      "&amp;$D102,T_3GPM[Secteur],0),MATCH(Graphiques!E$28,T_3GPM[#Headers],0))),
IF($D102="","",INDEX(T_PM[],MATCH("      "&amp;$D102,T_PM[Secteur],0),MATCH(Graphiques!E$28,T_PM[#Headers],0))),
IF($D102="","",INDEX(T_ULIS[],MATCH("      "&amp;$D102,T_ULIS[Secteur],0),MATCH(Graphiques!E$28,T_ULIS[#Headers],0))),
IF($D102="","",INDEX(T_UPE2A[],MATCH("      "&amp;$D102,T_UPE2A[Secteur],0),MATCH(Graphiques!E$28,T_UPE2A[#Headers],0))),
IF($D102="","",INDEX(T_SEGPA[],MATCH("      "&amp;$D102,T_SEGPA[Secteur],0),MATCH(Graphiques!E$28,T_SEGPA[#Headers],0)))
)</f>
        <v/>
      </c>
      <c r="F102" s="7" t="str">
        <f>CHOOSE(Palier,
IF($D102="","",INDEX(T_2GT[],MATCH("      "&amp;$D102,T_2GT[Secteur],0),MATCH(Graphiques!F$28,T_2GT[#Headers],0))),
IF($D102="","",INDEX(T_3G[],MATCH("      "&amp;$D102,T_3G[Secteur],0),MATCH(Graphiques!F$28,T_3G[#Headers],0))),
IF($D102="","",INDEX(T_3GPM[],MATCH("      "&amp;$D102,T_3GPM[Secteur],0),MATCH(Graphiques!F$28,T_3GPM[#Headers],0))),
IF($D102="","",INDEX(T_PM[],MATCH("      "&amp;$D102,T_PM[Secteur],0),MATCH(Graphiques!F$28,T_PM[#Headers],0))),
IF($D102="","",INDEX(T_ULIS[],MATCH("      "&amp;$D102,T_ULIS[Secteur],0),MATCH(Graphiques!F$28,T_ULIS[#Headers],0))),
IF($D102="","",INDEX(T_UPE2A[],MATCH("      "&amp;$D102,T_UPE2A[Secteur],0),MATCH(Graphiques!F$28,T_UPE2A[#Headers],0))),
IF($D102="","",INDEX(T_SEGPA[],MATCH("      "&amp;$D102,T_SEGPA[Secteur],0),MATCH(Graphiques!F$28,T_SEGPA[#Headers],0)))
)</f>
        <v/>
      </c>
      <c r="G102" s="96" t="str">
        <f>CHOOSE(Palier,
IF($D102="","",INDEX(T_2GT[],MATCH("      "&amp;$D102,T_2GT[Secteur],0),MATCH(Graphiques!G$28,T_2GT[#Headers],0))),
IF($D102="","",INDEX(T_3G[],MATCH("      "&amp;$D102,T_3G[Secteur],0),MATCH(Graphiques!G$28,T_3G[#Headers],0))),
IF($D102="","",INDEX(T_3GPM[],MATCH("      "&amp;$D102,T_3GPM[Secteur],0),MATCH(Graphiques!G$28,T_3GPM[#Headers],0))),
IF($D102="","",INDEX(T_PM[],MATCH("      "&amp;$D102,T_PM[Secteur],0),MATCH(Graphiques!G$28,T_PM[#Headers],0))),
IF($D102="","",INDEX(T_ULIS[],MATCH("      "&amp;$D102,T_ULIS[Secteur],0),MATCH(Graphiques!G$28,T_ULIS[#Headers],0))),
IF($D102="","",INDEX(T_UPE2A[],MATCH("      "&amp;$D102,T_UPE2A[Secteur],0),MATCH(Graphiques!G$28,T_UPE2A[#Headers],0))),
IF($D102="","",INDEX(T_SEGPA[],MATCH("      "&amp;$D102,T_SEGPA[Secteur],0),MATCH(Graphiques!G$28,T_SEGPA[#Headers],0)))
)</f>
        <v/>
      </c>
      <c r="H102" s="7" t="str">
        <f>CHOOSE(Palier,
IF($D102="","",INDEX(T_2GT[],MATCH("      "&amp;$D102,T_2GT[Secteur],0),MATCH(Graphiques!H$28,T_2GT[#Headers],0))),
IF($D102="","",INDEX(T_3G[],MATCH("      "&amp;$D102,T_3G[Secteur],0),MATCH(Graphiques!H$28,T_3G[#Headers],0))),
IF($D102="","",INDEX(T_3GPM[],MATCH("      "&amp;$D102,T_3GPM[Secteur],0),MATCH(Graphiques!H$28,T_3GPM[#Headers],0))),
IF($D102="","",INDEX(T_PM[],MATCH("      "&amp;$D102,T_PM[Secteur],0),MATCH(Graphiques!H$28,T_PM[#Headers],0))),
IF($D102="","",INDEX(T_ULIS[],MATCH("      "&amp;$D102,T_ULIS[Secteur],0),MATCH(Graphiques!H$28,T_ULIS[#Headers],0))),
IF($D102="","",INDEX(T_UPE2A[],MATCH("      "&amp;$D102,T_UPE2A[Secteur],0),MATCH(Graphiques!H$28,T_UPE2A[#Headers],0))),
IF($D102="","",INDEX(T_SEGPA[],MATCH("      "&amp;$D102,T_SEGPA[Secteur],0),MATCH(Graphiques!H$28,T_SEGPA[#Headers],0)))
)</f>
        <v/>
      </c>
      <c r="I102" s="7" t="str">
        <f>CHOOSE(Palier,
IF($D102="","",INDEX(T_2GT[],MATCH("      "&amp;$D102,T_2GT[Secteur],0),MATCH(Graphiques!I$28,T_2GT[#Headers],0))),
IF($D102="","",INDEX(T_3G[],MATCH("      "&amp;$D102,T_3G[Secteur],0),MATCH(Graphiques!I$28,T_3G[#Headers],0))),
IF($D102="","",INDEX(T_3GPM[],MATCH("      "&amp;$D102,T_3GPM[Secteur],0),MATCH(Graphiques!I$28,T_3GPM[#Headers],0))),
IF($D102="","",INDEX(T_PM[],MATCH("      "&amp;$D102,T_PM[Secteur],0),MATCH(Graphiques!I$28,T_PM[#Headers],0))),
IF($D102="","",INDEX(T_ULIS[],MATCH("      "&amp;$D102,T_ULIS[Secteur],0),MATCH(Graphiques!I$28,T_ULIS[#Headers],0))),
IF($D102="","",INDEX(T_UPE2A[],MATCH("      "&amp;$D102,T_UPE2A[Secteur],0),MATCH(Graphiques!I$28,T_UPE2A[#Headers],0))),
IF($D102="","",INDEX(T_SEGPA[],MATCH("      "&amp;$D102,T_SEGPA[Secteur],0),MATCH(Graphiques!I$28,T_SEGPA[#Headers],0)))
)</f>
        <v/>
      </c>
      <c r="J102" s="96" t="str">
        <f>CHOOSE(Palier,
IF($D102="","",INDEX(T_2GT[],MATCH("      "&amp;$D102,T_2GT[Secteur],0),MATCH(Graphiques!J$28,T_2GT[#Headers],0))),
IF($D102="","",INDEX(T_3G[],MATCH("      "&amp;$D102,T_3G[Secteur],0),MATCH(Graphiques!J$28,T_3G[#Headers],0))),
IF($D102="","",INDEX(T_3GPM[],MATCH("      "&amp;$D102,T_3GPM[Secteur],0),MATCH(Graphiques!J$28,T_3GPM[#Headers],0))),
IF($D102="","",INDEX(T_PM[],MATCH("      "&amp;$D102,T_PM[Secteur],0),MATCH(Graphiques!J$28,T_PM[#Headers],0))),
IF($D102="","",INDEX(T_ULIS[],MATCH("      "&amp;$D102,T_ULIS[Secteur],0),MATCH(Graphiques!J$28,T_ULIS[#Headers],0))),
IF($D102="","",INDEX(T_UPE2A[],MATCH("      "&amp;$D102,T_UPE2A[Secteur],0),MATCH(Graphiques!J$28,T_UPE2A[#Headers],0))),
IF($D102="","",INDEX(T_SEGPA[],MATCH("      "&amp;$D102,T_SEGPA[Secteur],0),MATCH(Graphiques!J$28,T_SEGPA[#Headers],0)))
)</f>
        <v/>
      </c>
      <c r="K102" s="260" t="str">
        <f t="shared" si="3"/>
        <v/>
      </c>
      <c r="L102" s="262" t="str">
        <f>IF(D102="","",IF(MAX(G102,J102)=0,0,IF(MIN((G102,J102))/$L$74&gt;$L$76,0,$L$75)))</f>
        <v/>
      </c>
    </row>
    <row r="103" spans="1:12">
      <c r="A103" s="273" t="str">
        <f t="shared" si="2"/>
        <v/>
      </c>
      <c r="C103" s="27">
        <v>23</v>
      </c>
      <c r="D103" s="7" t="str">
        <f>CHOOSE(Palier,
IF($C103&lt;nblyc,TRIM(INDEX(T_2GT[Secteur],MATCH("   "&amp;D$80,T_2GT[Secteur],0)+ROW(A23))),""),
IF($C103&lt;nblyc,TRIM(INDEX(T_3G[Secteur],MATCH("   "&amp;D$80,T_3G[Secteur],0)+ROW(A23))),""),
IF($C103&lt;nblyc,TRIM(INDEX(T_3GPM[Secteur],MATCH("   "&amp;D$80,T_3GPM[Secteur],0)+ROW(A23))),""),
IF($C103&lt;nblyc,TRIM(INDEX(T_PM[Secteur],MATCH("   "&amp;D$80,T_PM[Secteur],0)+ROW(A23))),""),
IF($C103&lt;nblyc,TRIM(INDEX(T_ULIS[Secteur],MATCH("   "&amp;D$80,T_ULIS[Secteur],0)+ROW(A23))),""),
IF($C103&lt;nblyc,TRIM(INDEX(T_UPE2A[Secteur],MATCH("   "&amp;D$80,T_UPE2A[Secteur],0)+ROW(A23))),""),
IF($C103&lt;nblyc,TRIM(INDEX(T_SEGPA[Secteur],MATCH("   "&amp;D$80,T_SEGPA[Secteur],0)+ROW(A23))),"")
)</f>
        <v/>
      </c>
      <c r="E103" s="7" t="str">
        <f>CHOOSE(Palier,
IF($D103="","",INDEX(T_2GT[],MATCH("      "&amp;$D103,T_2GT[Secteur],0),MATCH(Graphiques!E$28,T_2GT[#Headers],0))),
IF($D103="","",INDEX(T_3G[],MATCH("      "&amp;$D103,T_3G[Secteur],0),MATCH(Graphiques!E$28,T_3G[#Headers],0))),
IF($D103="","",INDEX(T_3GPM[],MATCH("      "&amp;$D103,T_3GPM[Secteur],0),MATCH(Graphiques!E$28,T_3GPM[#Headers],0))),
IF($D103="","",INDEX(T_PM[],MATCH("      "&amp;$D103,T_PM[Secteur],0),MATCH(Graphiques!E$28,T_PM[#Headers],0))),
IF($D103="","",INDEX(T_ULIS[],MATCH("      "&amp;$D103,T_ULIS[Secteur],0),MATCH(Graphiques!E$28,T_ULIS[#Headers],0))),
IF($D103="","",INDEX(T_UPE2A[],MATCH("      "&amp;$D103,T_UPE2A[Secteur],0),MATCH(Graphiques!E$28,T_UPE2A[#Headers],0))),
IF($D103="","",INDEX(T_SEGPA[],MATCH("      "&amp;$D103,T_SEGPA[Secteur],0),MATCH(Graphiques!E$28,T_SEGPA[#Headers],0)))
)</f>
        <v/>
      </c>
      <c r="F103" s="7" t="str">
        <f>CHOOSE(Palier,
IF($D103="","",INDEX(T_2GT[],MATCH("      "&amp;$D103,T_2GT[Secteur],0),MATCH(Graphiques!F$28,T_2GT[#Headers],0))),
IF($D103="","",INDEX(T_3G[],MATCH("      "&amp;$D103,T_3G[Secteur],0),MATCH(Graphiques!F$28,T_3G[#Headers],0))),
IF($D103="","",INDEX(T_3GPM[],MATCH("      "&amp;$D103,T_3GPM[Secteur],0),MATCH(Graphiques!F$28,T_3GPM[#Headers],0))),
IF($D103="","",INDEX(T_PM[],MATCH("      "&amp;$D103,T_PM[Secteur],0),MATCH(Graphiques!F$28,T_PM[#Headers],0))),
IF($D103="","",INDEX(T_ULIS[],MATCH("      "&amp;$D103,T_ULIS[Secteur],0),MATCH(Graphiques!F$28,T_ULIS[#Headers],0))),
IF($D103="","",INDEX(T_UPE2A[],MATCH("      "&amp;$D103,T_UPE2A[Secteur],0),MATCH(Graphiques!F$28,T_UPE2A[#Headers],0))),
IF($D103="","",INDEX(T_SEGPA[],MATCH("      "&amp;$D103,T_SEGPA[Secteur],0),MATCH(Graphiques!F$28,T_SEGPA[#Headers],0)))
)</f>
        <v/>
      </c>
      <c r="G103" s="96" t="str">
        <f>CHOOSE(Palier,
IF($D103="","",INDEX(T_2GT[],MATCH("      "&amp;$D103,T_2GT[Secteur],0),MATCH(Graphiques!G$28,T_2GT[#Headers],0))),
IF($D103="","",INDEX(T_3G[],MATCH("      "&amp;$D103,T_3G[Secteur],0),MATCH(Graphiques!G$28,T_3G[#Headers],0))),
IF($D103="","",INDEX(T_3GPM[],MATCH("      "&amp;$D103,T_3GPM[Secteur],0),MATCH(Graphiques!G$28,T_3GPM[#Headers],0))),
IF($D103="","",INDEX(T_PM[],MATCH("      "&amp;$D103,T_PM[Secteur],0),MATCH(Graphiques!G$28,T_PM[#Headers],0))),
IF($D103="","",INDEX(T_ULIS[],MATCH("      "&amp;$D103,T_ULIS[Secteur],0),MATCH(Graphiques!G$28,T_ULIS[#Headers],0))),
IF($D103="","",INDEX(T_UPE2A[],MATCH("      "&amp;$D103,T_UPE2A[Secteur],0),MATCH(Graphiques!G$28,T_UPE2A[#Headers],0))),
IF($D103="","",INDEX(T_SEGPA[],MATCH("      "&amp;$D103,T_SEGPA[Secteur],0),MATCH(Graphiques!G$28,T_SEGPA[#Headers],0)))
)</f>
        <v/>
      </c>
      <c r="H103" s="7" t="str">
        <f>CHOOSE(Palier,
IF($D103="","",INDEX(T_2GT[],MATCH("      "&amp;$D103,T_2GT[Secteur],0),MATCH(Graphiques!H$28,T_2GT[#Headers],0))),
IF($D103="","",INDEX(T_3G[],MATCH("      "&amp;$D103,T_3G[Secteur],0),MATCH(Graphiques!H$28,T_3G[#Headers],0))),
IF($D103="","",INDEX(T_3GPM[],MATCH("      "&amp;$D103,T_3GPM[Secteur],0),MATCH(Graphiques!H$28,T_3GPM[#Headers],0))),
IF($D103="","",INDEX(T_PM[],MATCH("      "&amp;$D103,T_PM[Secteur],0),MATCH(Graphiques!H$28,T_PM[#Headers],0))),
IF($D103="","",INDEX(T_ULIS[],MATCH("      "&amp;$D103,T_ULIS[Secteur],0),MATCH(Graphiques!H$28,T_ULIS[#Headers],0))),
IF($D103="","",INDEX(T_UPE2A[],MATCH("      "&amp;$D103,T_UPE2A[Secteur],0),MATCH(Graphiques!H$28,T_UPE2A[#Headers],0))),
IF($D103="","",INDEX(T_SEGPA[],MATCH("      "&amp;$D103,T_SEGPA[Secteur],0),MATCH(Graphiques!H$28,T_SEGPA[#Headers],0)))
)</f>
        <v/>
      </c>
      <c r="I103" s="7" t="str">
        <f>CHOOSE(Palier,
IF($D103="","",INDEX(T_2GT[],MATCH("      "&amp;$D103,T_2GT[Secteur],0),MATCH(Graphiques!I$28,T_2GT[#Headers],0))),
IF($D103="","",INDEX(T_3G[],MATCH("      "&amp;$D103,T_3G[Secteur],0),MATCH(Graphiques!I$28,T_3G[#Headers],0))),
IF($D103="","",INDEX(T_3GPM[],MATCH("      "&amp;$D103,T_3GPM[Secteur],0),MATCH(Graphiques!I$28,T_3GPM[#Headers],0))),
IF($D103="","",INDEX(T_PM[],MATCH("      "&amp;$D103,T_PM[Secteur],0),MATCH(Graphiques!I$28,T_PM[#Headers],0))),
IF($D103="","",INDEX(T_ULIS[],MATCH("      "&amp;$D103,T_ULIS[Secteur],0),MATCH(Graphiques!I$28,T_ULIS[#Headers],0))),
IF($D103="","",INDEX(T_UPE2A[],MATCH("      "&amp;$D103,T_UPE2A[Secteur],0),MATCH(Graphiques!I$28,T_UPE2A[#Headers],0))),
IF($D103="","",INDEX(T_SEGPA[],MATCH("      "&amp;$D103,T_SEGPA[Secteur],0),MATCH(Graphiques!I$28,T_SEGPA[#Headers],0)))
)</f>
        <v/>
      </c>
      <c r="J103" s="96" t="str">
        <f>CHOOSE(Palier,
IF($D103="","",INDEX(T_2GT[],MATCH("      "&amp;$D103,T_2GT[Secteur],0),MATCH(Graphiques!J$28,T_2GT[#Headers],0))),
IF($D103="","",INDEX(T_3G[],MATCH("      "&amp;$D103,T_3G[Secteur],0),MATCH(Graphiques!J$28,T_3G[#Headers],0))),
IF($D103="","",INDEX(T_3GPM[],MATCH("      "&amp;$D103,T_3GPM[Secteur],0),MATCH(Graphiques!J$28,T_3GPM[#Headers],0))),
IF($D103="","",INDEX(T_PM[],MATCH("      "&amp;$D103,T_PM[Secteur],0),MATCH(Graphiques!J$28,T_PM[#Headers],0))),
IF($D103="","",INDEX(T_ULIS[],MATCH("      "&amp;$D103,T_ULIS[Secteur],0),MATCH(Graphiques!J$28,T_ULIS[#Headers],0))),
IF($D103="","",INDEX(T_UPE2A[],MATCH("      "&amp;$D103,T_UPE2A[Secteur],0),MATCH(Graphiques!J$28,T_UPE2A[#Headers],0))),
IF($D103="","",INDEX(T_SEGPA[],MATCH("      "&amp;$D103,T_SEGPA[Secteur],0),MATCH(Graphiques!J$28,T_SEGPA[#Headers],0)))
)</f>
        <v/>
      </c>
      <c r="K103" s="260" t="str">
        <f t="shared" si="3"/>
        <v/>
      </c>
      <c r="L103" s="262" t="str">
        <f>IF(D103="","",IF(MAX(G103,J103)=0,0,IF(MIN((G103,J103))/$L$74&gt;$L$76,0,$L$75)))</f>
        <v/>
      </c>
    </row>
    <row r="104" spans="1:12">
      <c r="A104" s="273" t="str">
        <f t="shared" si="2"/>
        <v/>
      </c>
      <c r="C104" s="27">
        <v>24</v>
      </c>
      <c r="D104" s="7" t="str">
        <f>CHOOSE(Palier,
IF($C104&lt;nblyc,TRIM(INDEX(T_2GT[Secteur],MATCH("   "&amp;D$80,T_2GT[Secteur],0)+ROW(A24))),""),
IF($C104&lt;nblyc,TRIM(INDEX(T_3G[Secteur],MATCH("   "&amp;D$80,T_3G[Secteur],0)+ROW(A24))),""),
IF($C104&lt;nblyc,TRIM(INDEX(T_3GPM[Secteur],MATCH("   "&amp;D$80,T_3GPM[Secteur],0)+ROW(A24))),""),
IF($C104&lt;nblyc,TRIM(INDEX(T_PM[Secteur],MATCH("   "&amp;D$80,T_PM[Secteur],0)+ROW(A24))),""),
IF($C104&lt;nblyc,TRIM(INDEX(T_ULIS[Secteur],MATCH("   "&amp;D$80,T_ULIS[Secteur],0)+ROW(A24))),""),
IF($C104&lt;nblyc,TRIM(INDEX(T_UPE2A[Secteur],MATCH("   "&amp;D$80,T_UPE2A[Secteur],0)+ROW(A24))),""),
IF($C104&lt;nblyc,TRIM(INDEX(T_SEGPA[Secteur],MATCH("   "&amp;D$80,T_SEGPA[Secteur],0)+ROW(A24))),"")
)</f>
        <v/>
      </c>
      <c r="E104" s="7" t="str">
        <f>CHOOSE(Palier,
IF($D104="","",INDEX(T_2GT[],MATCH("      "&amp;$D104,T_2GT[Secteur],0),MATCH(Graphiques!E$28,T_2GT[#Headers],0))),
IF($D104="","",INDEX(T_3G[],MATCH("      "&amp;$D104,T_3G[Secteur],0),MATCH(Graphiques!E$28,T_3G[#Headers],0))),
IF($D104="","",INDEX(T_3GPM[],MATCH("      "&amp;$D104,T_3GPM[Secteur],0),MATCH(Graphiques!E$28,T_3GPM[#Headers],0))),
IF($D104="","",INDEX(T_PM[],MATCH("      "&amp;$D104,T_PM[Secteur],0),MATCH(Graphiques!E$28,T_PM[#Headers],0))),
IF($D104="","",INDEX(T_ULIS[],MATCH("      "&amp;$D104,T_ULIS[Secteur],0),MATCH(Graphiques!E$28,T_ULIS[#Headers],0))),
IF($D104="","",INDEX(T_UPE2A[],MATCH("      "&amp;$D104,T_UPE2A[Secteur],0),MATCH(Graphiques!E$28,T_UPE2A[#Headers],0))),
IF($D104="","",INDEX(T_SEGPA[],MATCH("      "&amp;$D104,T_SEGPA[Secteur],0),MATCH(Graphiques!E$28,T_SEGPA[#Headers],0)))
)</f>
        <v/>
      </c>
      <c r="F104" s="7" t="str">
        <f>CHOOSE(Palier,
IF($D104="","",INDEX(T_2GT[],MATCH("      "&amp;$D104,T_2GT[Secteur],0),MATCH(Graphiques!F$28,T_2GT[#Headers],0))),
IF($D104="","",INDEX(T_3G[],MATCH("      "&amp;$D104,T_3G[Secteur],0),MATCH(Graphiques!F$28,T_3G[#Headers],0))),
IF($D104="","",INDEX(T_3GPM[],MATCH("      "&amp;$D104,T_3GPM[Secteur],0),MATCH(Graphiques!F$28,T_3GPM[#Headers],0))),
IF($D104="","",INDEX(T_PM[],MATCH("      "&amp;$D104,T_PM[Secteur],0),MATCH(Graphiques!F$28,T_PM[#Headers],0))),
IF($D104="","",INDEX(T_ULIS[],MATCH("      "&amp;$D104,T_ULIS[Secteur],0),MATCH(Graphiques!F$28,T_ULIS[#Headers],0))),
IF($D104="","",INDEX(T_UPE2A[],MATCH("      "&amp;$D104,T_UPE2A[Secteur],0),MATCH(Graphiques!F$28,T_UPE2A[#Headers],0))),
IF($D104="","",INDEX(T_SEGPA[],MATCH("      "&amp;$D104,T_SEGPA[Secteur],0),MATCH(Graphiques!F$28,T_SEGPA[#Headers],0)))
)</f>
        <v/>
      </c>
      <c r="G104" s="96" t="str">
        <f>CHOOSE(Palier,
IF($D104="","",INDEX(T_2GT[],MATCH("      "&amp;$D104,T_2GT[Secteur],0),MATCH(Graphiques!G$28,T_2GT[#Headers],0))),
IF($D104="","",INDEX(T_3G[],MATCH("      "&amp;$D104,T_3G[Secteur],0),MATCH(Graphiques!G$28,T_3G[#Headers],0))),
IF($D104="","",INDEX(T_3GPM[],MATCH("      "&amp;$D104,T_3GPM[Secteur],0),MATCH(Graphiques!G$28,T_3GPM[#Headers],0))),
IF($D104="","",INDEX(T_PM[],MATCH("      "&amp;$D104,T_PM[Secteur],0),MATCH(Graphiques!G$28,T_PM[#Headers],0))),
IF($D104="","",INDEX(T_ULIS[],MATCH("      "&amp;$D104,T_ULIS[Secteur],0),MATCH(Graphiques!G$28,T_ULIS[#Headers],0))),
IF($D104="","",INDEX(T_UPE2A[],MATCH("      "&amp;$D104,T_UPE2A[Secteur],0),MATCH(Graphiques!G$28,T_UPE2A[#Headers],0))),
IF($D104="","",INDEX(T_SEGPA[],MATCH("      "&amp;$D104,T_SEGPA[Secteur],0),MATCH(Graphiques!G$28,T_SEGPA[#Headers],0)))
)</f>
        <v/>
      </c>
      <c r="H104" s="7" t="str">
        <f>CHOOSE(Palier,
IF($D104="","",INDEX(T_2GT[],MATCH("      "&amp;$D104,T_2GT[Secteur],0),MATCH(Graphiques!H$28,T_2GT[#Headers],0))),
IF($D104="","",INDEX(T_3G[],MATCH("      "&amp;$D104,T_3G[Secteur],0),MATCH(Graphiques!H$28,T_3G[#Headers],0))),
IF($D104="","",INDEX(T_3GPM[],MATCH("      "&amp;$D104,T_3GPM[Secteur],0),MATCH(Graphiques!H$28,T_3GPM[#Headers],0))),
IF($D104="","",INDEX(T_PM[],MATCH("      "&amp;$D104,T_PM[Secteur],0),MATCH(Graphiques!H$28,T_PM[#Headers],0))),
IF($D104="","",INDEX(T_ULIS[],MATCH("      "&amp;$D104,T_ULIS[Secteur],0),MATCH(Graphiques!H$28,T_ULIS[#Headers],0))),
IF($D104="","",INDEX(T_UPE2A[],MATCH("      "&amp;$D104,T_UPE2A[Secteur],0),MATCH(Graphiques!H$28,T_UPE2A[#Headers],0))),
IF($D104="","",INDEX(T_SEGPA[],MATCH("      "&amp;$D104,T_SEGPA[Secteur],0),MATCH(Graphiques!H$28,T_SEGPA[#Headers],0)))
)</f>
        <v/>
      </c>
      <c r="I104" s="7" t="str">
        <f>CHOOSE(Palier,
IF($D104="","",INDEX(T_2GT[],MATCH("      "&amp;$D104,T_2GT[Secteur],0),MATCH(Graphiques!I$28,T_2GT[#Headers],0))),
IF($D104="","",INDEX(T_3G[],MATCH("      "&amp;$D104,T_3G[Secteur],0),MATCH(Graphiques!I$28,T_3G[#Headers],0))),
IF($D104="","",INDEX(T_3GPM[],MATCH("      "&amp;$D104,T_3GPM[Secteur],0),MATCH(Graphiques!I$28,T_3GPM[#Headers],0))),
IF($D104="","",INDEX(T_PM[],MATCH("      "&amp;$D104,T_PM[Secteur],0),MATCH(Graphiques!I$28,T_PM[#Headers],0))),
IF($D104="","",INDEX(T_ULIS[],MATCH("      "&amp;$D104,T_ULIS[Secteur],0),MATCH(Graphiques!I$28,T_ULIS[#Headers],0))),
IF($D104="","",INDEX(T_UPE2A[],MATCH("      "&amp;$D104,T_UPE2A[Secteur],0),MATCH(Graphiques!I$28,T_UPE2A[#Headers],0))),
IF($D104="","",INDEX(T_SEGPA[],MATCH("      "&amp;$D104,T_SEGPA[Secteur],0),MATCH(Graphiques!I$28,T_SEGPA[#Headers],0)))
)</f>
        <v/>
      </c>
      <c r="J104" s="96" t="str">
        <f>CHOOSE(Palier,
IF($D104="","",INDEX(T_2GT[],MATCH("      "&amp;$D104,T_2GT[Secteur],0),MATCH(Graphiques!J$28,T_2GT[#Headers],0))),
IF($D104="","",INDEX(T_3G[],MATCH("      "&amp;$D104,T_3G[Secteur],0),MATCH(Graphiques!J$28,T_3G[#Headers],0))),
IF($D104="","",INDEX(T_3GPM[],MATCH("      "&amp;$D104,T_3GPM[Secteur],0),MATCH(Graphiques!J$28,T_3GPM[#Headers],0))),
IF($D104="","",INDEX(T_PM[],MATCH("      "&amp;$D104,T_PM[Secteur],0),MATCH(Graphiques!J$28,T_PM[#Headers],0))),
IF($D104="","",INDEX(T_ULIS[],MATCH("      "&amp;$D104,T_ULIS[Secteur],0),MATCH(Graphiques!J$28,T_ULIS[#Headers],0))),
IF($D104="","",INDEX(T_UPE2A[],MATCH("      "&amp;$D104,T_UPE2A[Secteur],0),MATCH(Graphiques!J$28,T_UPE2A[#Headers],0))),
IF($D104="","",INDEX(T_SEGPA[],MATCH("      "&amp;$D104,T_SEGPA[Secteur],0),MATCH(Graphiques!J$28,T_SEGPA[#Headers],0)))
)</f>
        <v/>
      </c>
      <c r="K104" s="260" t="str">
        <f t="shared" si="3"/>
        <v/>
      </c>
      <c r="L104" s="262" t="str">
        <f>IF(D104="","",IF(MAX(G104,J104)=0,0,IF(MIN((G104,J104))/$L$74&gt;$L$76,0,$L$75)))</f>
        <v/>
      </c>
    </row>
    <row r="105" spans="1:12">
      <c r="A105" s="274"/>
      <c r="L105" s="275"/>
    </row>
    <row r="106" spans="1:12">
      <c r="A106" s="274"/>
    </row>
    <row r="107" spans="1:12">
      <c r="A107" s="274"/>
    </row>
    <row r="108" spans="1:12">
      <c r="A108" s="274"/>
    </row>
    <row r="109" spans="1:12">
      <c r="A109" s="274"/>
    </row>
    <row r="110" spans="1:12">
      <c r="A110" s="274"/>
    </row>
    <row r="111" spans="1:12">
      <c r="A111" s="274"/>
    </row>
    <row r="112" spans="1:12">
      <c r="A112" s="274"/>
    </row>
    <row r="113" spans="1:1">
      <c r="A113" s="274"/>
    </row>
    <row r="114" spans="1:1">
      <c r="A114" s="274"/>
    </row>
    <row r="115" spans="1:1">
      <c r="A115" s="274"/>
    </row>
    <row r="116" spans="1:1">
      <c r="A116" s="274"/>
    </row>
    <row r="117" spans="1:1">
      <c r="A117" s="274"/>
    </row>
    <row r="118" spans="1:1">
      <c r="A118" s="274"/>
    </row>
    <row r="119" spans="1:1">
      <c r="A119" s="274"/>
    </row>
    <row r="120" spans="1:1">
      <c r="A120" s="274"/>
    </row>
    <row r="121" spans="1:1">
      <c r="A121" s="274"/>
    </row>
    <row r="122" spans="1:1">
      <c r="A122" s="274"/>
    </row>
    <row r="123" spans="1:1">
      <c r="A123" s="274"/>
    </row>
    <row r="124" spans="1:1">
      <c r="A124" s="274"/>
    </row>
    <row r="125" spans="1:1">
      <c r="A125" s="274"/>
    </row>
    <row r="126" spans="1:1">
      <c r="A126" s="274"/>
    </row>
    <row r="127" spans="1:1">
      <c r="A127" s="274"/>
    </row>
    <row r="128" spans="1:1">
      <c r="A128" s="274"/>
    </row>
    <row r="129" spans="1:1">
      <c r="A129" s="274"/>
    </row>
    <row r="130" spans="1:1">
      <c r="A130" s="274"/>
    </row>
    <row r="131" spans="1:1">
      <c r="A131" s="274"/>
    </row>
    <row r="132" spans="1:1">
      <c r="A132" s="274"/>
    </row>
    <row r="133" spans="1:1">
      <c r="A133" s="274"/>
    </row>
    <row r="134" spans="1:1">
      <c r="A134" s="274"/>
    </row>
  </sheetData>
  <sheetProtection sheet="1" objects="1" scenarios="1" autoFilter="0"/>
  <autoFilter ref="C77:D104" xr:uid="{00000000-0001-0000-0100-000000000000}"/>
  <mergeCells count="2">
    <mergeCell ref="K30:K33"/>
    <mergeCell ref="K74:K77"/>
  </mergeCells>
  <conditionalFormatting sqref="D44:F47 H44:I47 D81:F104 H81:I104">
    <cfRule type="expression" dxfId="26" priority="6">
      <formula>$D44&lt;&gt;""</formula>
    </cfRule>
  </conditionalFormatting>
  <conditionalFormatting sqref="G44:G47 G81:G104">
    <cfRule type="expression" dxfId="25" priority="5">
      <formula>$D44&lt;&gt;""</formula>
    </cfRule>
  </conditionalFormatting>
  <conditionalFormatting sqref="J44:J47 J81:J104">
    <cfRule type="expression" dxfId="24" priority="4">
      <formula>$D44&lt;&gt;""</formula>
    </cfRule>
  </conditionalFormatting>
  <conditionalFormatting sqref="K44:K47">
    <cfRule type="expression" dxfId="23" priority="1">
      <formula>$D44&lt;&gt;""</formula>
    </cfRule>
  </conditionalFormatting>
  <conditionalFormatting sqref="K81:K104">
    <cfRule type="expression" dxfId="22" priority="3">
      <formula>$D81&lt;&gt;""</formula>
    </cfRule>
  </conditionalFormatting>
  <hyperlinks>
    <hyperlink ref="A51" location="Graphiques!A5" display="£ Districts" xr:uid="{00000000-0004-0000-0100-000000000000}"/>
    <hyperlink ref="A7" location="Graphiques!A72" display="¤ Etablissements" xr:uid="{00000000-0004-0000-0100-000001000000}"/>
    <hyperlink ref="A1" location="Accueil!C1" display="¡ Retour" xr:uid="{00000000-0004-0000-0100-000002000000}"/>
  </hyperlinks>
  <printOptions horizontalCentered="1"/>
  <pageMargins left="0.6692913385826772" right="0.6692913385826772" top="1.5748031496062993" bottom="0.6692913385826772" header="0.47244094488188981" footer="0.6692913385826772"/>
  <pageSetup paperSize="9" scale="97" fitToHeight="0" orientation="portrait" r:id="rId1"/>
  <headerFooter>
    <oddHeader>&amp;L&amp;G</oddHeader>
    <oddFooter>&amp;RSAIO de Créteil - Annexes du bilan de l'orientation 2022-2023</oddFooter>
  </headerFooter>
  <drawing r:id="rId2"/>
  <legacyDrawing r:id="rId3"/>
  <legacyDrawingHF r:id="rId4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5" name="Drop Down 1">
              <controlPr defaultSize="0" print="0" autoLine="0" autoPict="0" altText="Type de classe">
                <anchor moveWithCells="1">
                  <from>
                    <xdr:col>0</xdr:col>
                    <xdr:colOff>839337</xdr:colOff>
                    <xdr:row>3</xdr:row>
                    <xdr:rowOff>0</xdr:rowOff>
                  </from>
                  <to>
                    <xdr:col>3</xdr:col>
                    <xdr:colOff>1296537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9" r:id="rId6" name="Drop Down 11">
              <controlPr defaultSize="0" print="0" autoLine="0" autoPict="0" altText="Type de classe">
                <anchor moveWithCells="1">
                  <from>
                    <xdr:col>0</xdr:col>
                    <xdr:colOff>839337</xdr:colOff>
                    <xdr:row>1</xdr:row>
                    <xdr:rowOff>0</xdr:rowOff>
                  </from>
                  <to>
                    <xdr:col>3</xdr:col>
                    <xdr:colOff>1296537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0" r:id="rId7" name="Drop Down 12">
              <controlPr defaultSize="0" print="0" autoLine="0" autoPict="0" altText="Type de classe">
                <anchor moveWithCells="1">
                  <from>
                    <xdr:col>0</xdr:col>
                    <xdr:colOff>839337</xdr:colOff>
                    <xdr:row>2</xdr:row>
                    <xdr:rowOff>0</xdr:rowOff>
                  </from>
                  <to>
                    <xdr:col>3</xdr:col>
                    <xdr:colOff>1296537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1" r:id="rId8" name="Drop Down 13">
              <controlPr defaultSize="0" print="0" autoLine="0" autoPict="0" altText="Type de classe">
                <anchor moveWithCells="1">
                  <from>
                    <xdr:col>4</xdr:col>
                    <xdr:colOff>0</xdr:colOff>
                    <xdr:row>1</xdr:row>
                    <xdr:rowOff>0</xdr:rowOff>
                  </from>
                  <to>
                    <xdr:col>7</xdr:col>
                    <xdr:colOff>0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2" r:id="rId9" name="Drop Down 14">
              <controlPr defaultSize="0" print="0" autoLine="0" autoPict="0" altText="Type de classe">
                <anchor moveWithCells="1">
                  <from>
                    <xdr:col>4</xdr:col>
                    <xdr:colOff>0</xdr:colOff>
                    <xdr:row>2</xdr:row>
                    <xdr:rowOff>0</xdr:rowOff>
                  </from>
                  <to>
                    <xdr:col>7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3" r:id="rId10" name="Drop Down 15">
              <controlPr defaultSize="0" print="0" autoLine="0" autoPict="0" altText="Type de classe">
                <anchor moveWithCells="1">
                  <from>
                    <xdr:col>4</xdr:col>
                    <xdr:colOff>0</xdr:colOff>
                    <xdr:row>3</xdr:row>
                    <xdr:rowOff>0</xdr:rowOff>
                  </from>
                  <to>
                    <xdr:col>7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4" r:id="rId11" name="Drop Down 16">
              <controlPr defaultSize="0" print="0" autoLine="0" autoPict="0" altText="Type de classe">
                <anchor moveWithCells="1">
                  <from>
                    <xdr:col>7</xdr:col>
                    <xdr:colOff>0</xdr:colOff>
                    <xdr:row>2</xdr:row>
                    <xdr:rowOff>0</xdr:rowOff>
                  </from>
                  <to>
                    <xdr:col>10</xdr:col>
                    <xdr:colOff>6824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6" r:id="rId12" name="Option Button 18">
              <controlPr defaultSize="0" autoFill="0" autoLine="0" autoPict="0">
                <anchor moveWithCells="1">
                  <from>
                    <xdr:col>3</xdr:col>
                    <xdr:colOff>1303361</xdr:colOff>
                    <xdr:row>1</xdr:row>
                    <xdr:rowOff>0</xdr:rowOff>
                  </from>
                  <to>
                    <xdr:col>4</xdr:col>
                    <xdr:colOff>0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8" r:id="rId13" name="Option Button 20">
              <controlPr defaultSize="0" autoFill="0" autoLine="0" autoPict="0">
                <anchor moveWithCells="1">
                  <from>
                    <xdr:col>3</xdr:col>
                    <xdr:colOff>1303361</xdr:colOff>
                    <xdr:row>2</xdr:row>
                    <xdr:rowOff>0</xdr:rowOff>
                  </from>
                  <to>
                    <xdr:col>4</xdr:col>
                    <xdr:colOff>0</xdr:colOff>
                    <xdr:row>3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69" r:id="rId14" name="Option Button 21">
              <controlPr defaultSize="0" print="0" autoFill="0" autoLine="0" autoPict="0">
                <anchor moveWithCells="1">
                  <from>
                    <xdr:col>3</xdr:col>
                    <xdr:colOff>1303361</xdr:colOff>
                    <xdr:row>3</xdr:row>
                    <xdr:rowOff>0</xdr:rowOff>
                  </from>
                  <to>
                    <xdr:col>4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0" r:id="rId15" name="Drop Down 22">
              <controlPr defaultSize="0" autoLine="0" autoPict="0">
                <anchor moveWithCells="1">
                  <from>
                    <xdr:col>9</xdr:col>
                    <xdr:colOff>436728</xdr:colOff>
                    <xdr:row>1</xdr:row>
                    <xdr:rowOff>0</xdr:rowOff>
                  </from>
                  <to>
                    <xdr:col>11</xdr:col>
                    <xdr:colOff>750627</xdr:colOff>
                    <xdr:row>2</xdr:row>
                    <xdr:rowOff>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71" r:id="rId16" name="Drop Down 23">
              <controlPr defaultSize="0" print="0" autoLine="0" autoPict="0">
                <anchor moveWithCells="1">
                  <from>
                    <xdr:col>10</xdr:col>
                    <xdr:colOff>0</xdr:colOff>
                    <xdr:row>3</xdr:row>
                    <xdr:rowOff>0</xdr:rowOff>
                  </from>
                  <to>
                    <xdr:col>12</xdr:col>
                    <xdr:colOff>0</xdr:colOff>
                    <xdr:row>4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3"/>
  <dimension ref="A1:J100"/>
  <sheetViews>
    <sheetView topLeftCell="A17" zoomScaleNormal="100" workbookViewId="0">
      <selection activeCell="D39" sqref="D39"/>
    </sheetView>
  </sheetViews>
  <sheetFormatPr baseColWidth="10" defaultColWidth="11" defaultRowHeight="10.25"/>
  <cols>
    <col min="1" max="1" width="20.6328125" style="7" bestFit="1" customWidth="1"/>
    <col min="2" max="2" width="15.90625" style="7" customWidth="1"/>
    <col min="3" max="3" width="6.08984375" style="7" bestFit="1" customWidth="1"/>
    <col min="4" max="4" width="23" style="7" bestFit="1" customWidth="1"/>
    <col min="5" max="7" width="17.7265625" style="7" bestFit="1" customWidth="1"/>
    <col min="8" max="8" width="5.7265625" style="7" bestFit="1" customWidth="1"/>
    <col min="9" max="10" width="15.6328125" style="7" customWidth="1"/>
    <col min="11" max="16384" width="11" style="7"/>
  </cols>
  <sheetData>
    <row r="1" spans="1:10">
      <c r="A1" s="7" t="s">
        <v>95</v>
      </c>
      <c r="B1" s="7" t="s">
        <v>193</v>
      </c>
      <c r="D1" s="7" t="s">
        <v>129</v>
      </c>
      <c r="E1" s="7" t="s">
        <v>106</v>
      </c>
      <c r="F1" s="7" t="s">
        <v>130</v>
      </c>
      <c r="G1" s="7" t="s">
        <v>105</v>
      </c>
      <c r="H1" s="7" t="s">
        <v>131</v>
      </c>
      <c r="I1" s="7" t="s">
        <v>104</v>
      </c>
      <c r="J1" s="7" t="s">
        <v>185</v>
      </c>
    </row>
    <row r="2" spans="1:10">
      <c r="A2" s="7" t="s">
        <v>107</v>
      </c>
      <c r="B2" s="7">
        <f t="shared" ref="B2:B8" si="0">ROW(B1)</f>
        <v>1</v>
      </c>
      <c r="D2" s="7" t="s">
        <v>116</v>
      </c>
      <c r="E2" s="7" t="s">
        <v>1353</v>
      </c>
      <c r="F2" s="7" t="s">
        <v>114</v>
      </c>
      <c r="G2" s="7" t="s">
        <v>192</v>
      </c>
      <c r="H2" s="7" t="str">
        <f>IF(Palier=1,Voie_Orientation[[#This Row],[2de]],IF(Voie_Orientation[[#This Row],[3e]]="","",Voie_Orientation[[#This Row],[3e]]))</f>
        <v>2gt</v>
      </c>
      <c r="I2" s="7" t="str">
        <f>IF(Palier=1,Voie_Orientation[[#This Row],[Palier 2de]],IF(Voie_Orientation[[#This Row],[Palier 3e]]="","",Voie_Orientation[[#This Row],[Palier 3e]]))</f>
        <v>2de GT</v>
      </c>
      <c r="J2" s="7" t="str">
        <f>IF( Compar=2,
  Voie_Orientation[[#This Row],[Voie d''orientation]],
  IF( ROW(Voie_Orientation[[#This Row],[Voie d''orientation]])=2,
         voie1,
         ""))</f>
        <v>2de GT</v>
      </c>
    </row>
    <row r="3" spans="1:10">
      <c r="A3" s="7" t="s">
        <v>96</v>
      </c>
      <c r="B3" s="7">
        <f t="shared" si="0"/>
        <v>2</v>
      </c>
      <c r="D3" s="7" t="s">
        <v>117</v>
      </c>
      <c r="E3" s="7" t="s">
        <v>1354</v>
      </c>
      <c r="F3" s="7" t="s">
        <v>113</v>
      </c>
      <c r="G3" s="7" t="s">
        <v>196</v>
      </c>
      <c r="H3" s="7" t="str">
        <f>IF(Palier=1,Voie_Orientation[[#This Row],[2de]],IF(Voie_Orientation[[#This Row],[3e]]="","",Voie_Orientation[[#This Row],[3e]]))</f>
        <v>vp</v>
      </c>
      <c r="I3" s="7" t="str">
        <f>IF(Palier=1,Voie_Orientation[[#This Row],[Palier 2de]],IF(Voie_Orientation[[#This Row],[Palier 3e]]="","",Voie_Orientation[[#This Row],[Palier 3e]]))</f>
        <v>Voie professionnelle</v>
      </c>
      <c r="J3" s="7" t="str">
        <f>IF( Compar=2,
  Voie_Orientation[[#This Row],[Voie d''orientation]],
  IF( ROW(Voie_Orientation[[#This Row],[Voie d''orientation]])=2,
         voie1,
         ""))</f>
        <v/>
      </c>
    </row>
    <row r="4" spans="1:10">
      <c r="A4" s="7" t="s">
        <v>98</v>
      </c>
      <c r="B4" s="7">
        <f t="shared" si="0"/>
        <v>3</v>
      </c>
      <c r="D4" s="7" t="s">
        <v>113</v>
      </c>
      <c r="E4" s="7" t="s">
        <v>1355</v>
      </c>
      <c r="F4" s="7" t="s">
        <v>173</v>
      </c>
      <c r="G4" s="7" t="s">
        <v>990</v>
      </c>
      <c r="H4" s="7" t="str">
        <f>IF(Palier=1,Voie_Orientation[[#This Row],[2de]],IF(Voie_Orientation[[#This Row],[3e]]="","",Voie_Orientation[[#This Row],[3e]]))</f>
        <v>2pro</v>
      </c>
      <c r="I4" s="7" t="str">
        <f>IF(Palier=1,Voie_Orientation[[#This Row],[Palier 2de]],IF(Voie_Orientation[[#This Row],[Palier 3e]]="","",Voie_Orientation[[#This Row],[Palier 3e]]))</f>
        <v>2de professionnelle</v>
      </c>
      <c r="J4" s="7" t="str">
        <f>IF( Compar=2,
  Voie_Orientation[[#This Row],[Voie d''orientation]],
  IF( ROW(Voie_Orientation[[#This Row],[Voie d''orientation]])=2,
         voie1,
         ""))</f>
        <v/>
      </c>
    </row>
    <row r="5" spans="1:10">
      <c r="A5" s="7" t="s">
        <v>99</v>
      </c>
      <c r="B5" s="7">
        <f t="shared" si="0"/>
        <v>4</v>
      </c>
      <c r="D5" s="7" t="s">
        <v>118</v>
      </c>
      <c r="E5" s="7" t="s">
        <v>195</v>
      </c>
      <c r="F5" s="7" t="s">
        <v>115</v>
      </c>
      <c r="G5" s="7" t="s">
        <v>991</v>
      </c>
      <c r="H5" s="7" t="str">
        <f>IF(Palier=1,Voie_Orientation[[#This Row],[2de]],IF(Voie_Orientation[[#This Row],[3e]]="","",Voie_Orientation[[#This Row],[3e]]))</f>
        <v>1cap</v>
      </c>
      <c r="I5" s="7" t="str">
        <f>IF(Palier=1,Voie_Orientation[[#This Row],[Palier 2de]],IF(Voie_Orientation[[#This Row],[Palier 3e]]="","",Voie_Orientation[[#This Row],[Palier 3e]]))</f>
        <v>1re année de CAP</v>
      </c>
      <c r="J5" s="7" t="str">
        <f>IF( Compar=2,
  Voie_Orientation[[#This Row],[Voie d''orientation]],
  IF( ROW(Voie_Orientation[[#This Row],[Voie d''orientation]])=2,
         voie1,
         ""))</f>
        <v/>
      </c>
    </row>
    <row r="6" spans="1:10">
      <c r="A6" s="7" t="s">
        <v>100</v>
      </c>
      <c r="B6" s="7">
        <f t="shared" si="0"/>
        <v>5</v>
      </c>
      <c r="D6" s="7" t="s">
        <v>119</v>
      </c>
      <c r="E6" s="7" t="s">
        <v>197</v>
      </c>
      <c r="H6" s="7" t="str">
        <f>IF(Palier=1,Voie_Orientation[[#This Row],[2de]],IF(Voie_Orientation[[#This Row],[3e]]="","",Voie_Orientation[[#This Row],[3e]]))</f>
        <v/>
      </c>
      <c r="I6" s="7" t="str">
        <f>IF(Palier=1,Voie_Orientation[[#This Row],[Palier 2de]],IF(Voie_Orientation[[#This Row],[Palier 3e]]="","",Voie_Orientation[[#This Row],[Palier 3e]]))</f>
        <v/>
      </c>
      <c r="J6" s="7" t="str">
        <f>IF( Compar=2,
  Voie_Orientation[[#This Row],[Voie d''orientation]],
  IF( ROW(Voie_Orientation[[#This Row],[Voie d''orientation]])=2,
         voie1,
         ""))</f>
        <v/>
      </c>
    </row>
    <row r="7" spans="1:10">
      <c r="A7" s="7" t="s">
        <v>101</v>
      </c>
      <c r="B7" s="7">
        <f t="shared" si="0"/>
        <v>6</v>
      </c>
      <c r="D7" s="7" t="s">
        <v>120</v>
      </c>
      <c r="E7" s="7" t="s">
        <v>198</v>
      </c>
      <c r="H7" s="7" t="str">
        <f>IF(Palier=1,Voie_Orientation[[#This Row],[2de]],IF(Voie_Orientation[[#This Row],[3e]]="","",Voie_Orientation[[#This Row],[3e]]))</f>
        <v/>
      </c>
      <c r="I7" s="7" t="str">
        <f>IF(Palier=1,Voie_Orientation[[#This Row],[Palier 2de]],IF(Voie_Orientation[[#This Row],[Palier 3e]]="","",Voie_Orientation[[#This Row],[Palier 3e]]))</f>
        <v/>
      </c>
      <c r="J7" s="7" t="str">
        <f>IF( Compar=2,
  Voie_Orientation[[#This Row],[Voie d''orientation]],
  IF( ROW(Voie_Orientation[[#This Row],[Voie d''orientation]])=2,
         voie1,
         ""))</f>
        <v/>
      </c>
    </row>
    <row r="8" spans="1:10">
      <c r="A8" s="9" t="s">
        <v>97</v>
      </c>
      <c r="B8" s="7">
        <f t="shared" si="0"/>
        <v>7</v>
      </c>
      <c r="D8" s="7" t="s">
        <v>121</v>
      </c>
      <c r="E8" s="7" t="s">
        <v>199</v>
      </c>
      <c r="H8" s="7" t="str">
        <f>IF(Palier=1,Voie_Orientation[[#This Row],[2de]],IF(Voie_Orientation[[#This Row],[3e]]="","",Voie_Orientation[[#This Row],[3e]]))</f>
        <v/>
      </c>
      <c r="I8" s="7" t="str">
        <f>IF(Palier=1,Voie_Orientation[[#This Row],[Palier 2de]],IF(Voie_Orientation[[#This Row],[Palier 3e]]="","",Voie_Orientation[[#This Row],[Palier 3e]]))</f>
        <v/>
      </c>
      <c r="J8" s="7" t="str">
        <f>IF( Compar=2,
  Voie_Orientation[[#This Row],[Voie d''orientation]],
  IF( ROW(Voie_Orientation[[#This Row],[Voie d''orientation]])=2,
         voie1,
         ""))</f>
        <v/>
      </c>
    </row>
    <row r="9" spans="1:10">
      <c r="D9" s="7" t="s">
        <v>122</v>
      </c>
      <c r="E9" s="7" t="s">
        <v>200</v>
      </c>
      <c r="H9" s="7" t="str">
        <f>IF(Palier=1,Voie_Orientation[[#This Row],[2de]],IF(Voie_Orientation[[#This Row],[3e]]="","",Voie_Orientation[[#This Row],[3e]]))</f>
        <v/>
      </c>
      <c r="I9" s="7" t="str">
        <f>IF(Palier=1,Voie_Orientation[[#This Row],[Palier 2de]],IF(Voie_Orientation[[#This Row],[Palier 3e]]="","",Voie_Orientation[[#This Row],[Palier 3e]]))</f>
        <v/>
      </c>
      <c r="J9" s="7" t="str">
        <f>IF( Compar=2,
  Voie_Orientation[[#This Row],[Voie d''orientation]],
  IF( ROW(Voie_Orientation[[#This Row],[Voie d''orientation]])=2,
         voie1,
         ""))</f>
        <v/>
      </c>
    </row>
    <row r="10" spans="1:10">
      <c r="D10" s="7" t="s">
        <v>123</v>
      </c>
      <c r="E10" s="7" t="s">
        <v>201</v>
      </c>
      <c r="H10" s="7" t="str">
        <f>IF(Palier=1,Voie_Orientation[[#This Row],[2de]],IF(Voie_Orientation[[#This Row],[3e]]="","",Voie_Orientation[[#This Row],[3e]]))</f>
        <v/>
      </c>
      <c r="I10" s="7" t="str">
        <f>IF(Palier=1,Voie_Orientation[[#This Row],[Palier 2de]],IF(Voie_Orientation[[#This Row],[Palier 3e]]="","",Voie_Orientation[[#This Row],[Palier 3e]]))</f>
        <v/>
      </c>
      <c r="J10" s="7" t="str">
        <f>IF( Compar=2,
  Voie_Orientation[[#This Row],[Voie d''orientation]],
  IF( ROW(Voie_Orientation[[#This Row],[Voie d''orientation]])=2,
         voie1,
         ""))</f>
        <v/>
      </c>
    </row>
    <row r="11" spans="1:10">
      <c r="A11" s="7" t="s">
        <v>134</v>
      </c>
      <c r="B11" s="7" t="s">
        <v>128</v>
      </c>
      <c r="D11" s="7" t="s">
        <v>124</v>
      </c>
      <c r="E11" s="7" t="s">
        <v>202</v>
      </c>
      <c r="H11" s="7" t="str">
        <f>IF(Palier=1,Voie_Orientation[[#This Row],[2de]],IF(Voie_Orientation[[#This Row],[3e]]="","",Voie_Orientation[[#This Row],[3e]]))</f>
        <v/>
      </c>
      <c r="I11" s="7" t="str">
        <f>IF(Palier=1,Voie_Orientation[[#This Row],[Palier 2de]],IF(Voie_Orientation[[#This Row],[Palier 3e]]="","",Voie_Orientation[[#This Row],[Palier 3e]]))</f>
        <v/>
      </c>
      <c r="J11" s="7" t="str">
        <f>IF( Compar=2,
  Voie_Orientation[[#This Row],[Voie d''orientation]],
  IF( ROW(Voie_Orientation[[#This Row],[Voie d''orientation]])=2,
         voie1,
         ""))</f>
        <v/>
      </c>
    </row>
    <row r="12" spans="1:10">
      <c r="A12" s="7" t="s">
        <v>1</v>
      </c>
      <c r="B12" s="7" t="s">
        <v>108</v>
      </c>
      <c r="D12" s="7" t="s">
        <v>125</v>
      </c>
      <c r="E12" s="7" t="s">
        <v>203</v>
      </c>
      <c r="H12" s="7" t="str">
        <f>IF(Palier=1,Voie_Orientation[[#This Row],[2de]],IF(Voie_Orientation[[#This Row],[3e]]="","",Voie_Orientation[[#This Row],[3e]]))</f>
        <v/>
      </c>
      <c r="I12" s="7" t="str">
        <f>IF(Palier=1,Voie_Orientation[[#This Row],[Palier 2de]],IF(Voie_Orientation[[#This Row],[Palier 3e]]="","",Voie_Orientation[[#This Row],[Palier 3e]]))</f>
        <v/>
      </c>
      <c r="J12" s="7" t="str">
        <f>IF( Compar=2,
  Voie_Orientation[[#This Row],[Voie d''orientation]],
  IF( ROW(Voie_Orientation[[#This Row],[Voie d''orientation]])=2,
         voie1,
         ""))</f>
        <v/>
      </c>
    </row>
    <row r="13" spans="1:10">
      <c r="A13" s="7" t="s">
        <v>2</v>
      </c>
      <c r="B13" s="7" t="s">
        <v>109</v>
      </c>
      <c r="D13" s="7" t="s">
        <v>126</v>
      </c>
      <c r="E13" s="7" t="s">
        <v>204</v>
      </c>
      <c r="H13" s="7" t="str">
        <f>IF(Palier=1,Voie_Orientation[[#This Row],[2de]],IF(Voie_Orientation[[#This Row],[3e]]="","",Voie_Orientation[[#This Row],[3e]]))</f>
        <v/>
      </c>
      <c r="I13" s="7" t="str">
        <f>IF(Palier=1,Voie_Orientation[[#This Row],[Palier 2de]],IF(Voie_Orientation[[#This Row],[Palier 3e]]="","",Voie_Orientation[[#This Row],[Palier 3e]]))</f>
        <v/>
      </c>
      <c r="J13" s="7" t="str">
        <f>IF( Compar=2,
  Voie_Orientation[[#This Row],[Voie d''orientation]],
  IF( ROW(Voie_Orientation[[#This Row],[Voie d''orientation]])=2,
         voie1,
         ""))</f>
        <v/>
      </c>
    </row>
    <row r="14" spans="1:10">
      <c r="A14" s="7">
        <f>IF(Compar=1,1,2)</f>
        <v>1</v>
      </c>
      <c r="I14" s="7">
        <f>COUNTA(Voie_Orientation[Voie d''orientation])-COUNTBLANK(Voie_Orientation[Voie d''orientation])</f>
        <v>4</v>
      </c>
      <c r="J14" s="7">
        <f>COUNTA(Voie_Orientation[Cvoie])-COUNTBLANK(Voie_Orientation[Cvoie])</f>
        <v>1</v>
      </c>
    </row>
    <row r="15" spans="1:10" ht="13.45">
      <c r="A15"/>
      <c r="B15"/>
    </row>
    <row r="16" spans="1:10" ht="13.45">
      <c r="A16"/>
    </row>
    <row r="17" spans="1:7" ht="13.45">
      <c r="A17"/>
      <c r="D17" s="7" t="s">
        <v>91</v>
      </c>
      <c r="E17" s="7" t="s">
        <v>93</v>
      </c>
      <c r="F17" s="7" t="s">
        <v>94</v>
      </c>
      <c r="G17" s="7" t="s">
        <v>167</v>
      </c>
    </row>
    <row r="18" spans="1:7" ht="10.75">
      <c r="A18" s="10" t="s">
        <v>102</v>
      </c>
      <c r="B18" s="10" t="s">
        <v>127</v>
      </c>
      <c r="D18" s="7" t="s">
        <v>137</v>
      </c>
      <c r="E18" s="7" t="s">
        <v>149</v>
      </c>
      <c r="F18" s="7" t="s">
        <v>157</v>
      </c>
      <c r="G18" s="7" t="str">
        <f>IF(INDEX(Dép[],,$E$34)="","",INDEX(Dép[],,$E$34))</f>
        <v>D01 - CHELLES</v>
      </c>
    </row>
    <row r="19" spans="1:7">
      <c r="A19" s="11" t="s">
        <v>23</v>
      </c>
      <c r="B19" s="11" t="s">
        <v>110</v>
      </c>
      <c r="D19" s="7" t="s">
        <v>138</v>
      </c>
      <c r="E19" s="7" t="s">
        <v>150</v>
      </c>
      <c r="F19" s="7" t="s">
        <v>158</v>
      </c>
      <c r="G19" s="7" t="str">
        <f>IF(INDEX(Dép[],,$E$34)="","",INDEX(Dép[],,$E$34))</f>
        <v>D02 - MITRY-MORY</v>
      </c>
    </row>
    <row r="20" spans="1:7">
      <c r="A20" s="12" t="s">
        <v>24</v>
      </c>
      <c r="B20" s="12" t="s">
        <v>111</v>
      </c>
      <c r="D20" s="7" t="s">
        <v>139</v>
      </c>
      <c r="E20" s="7" t="s">
        <v>151</v>
      </c>
      <c r="F20" s="7" t="s">
        <v>159</v>
      </c>
      <c r="G20" s="7" t="str">
        <f>IF(INDEX(Dép[],,$E$34)="","",INDEX(Dép[],,$E$34))</f>
        <v>D03 - MEAUX</v>
      </c>
    </row>
    <row r="21" spans="1:7">
      <c r="A21" s="13" t="s">
        <v>25</v>
      </c>
      <c r="B21" s="13" t="s">
        <v>112</v>
      </c>
      <c r="D21" s="7" t="s">
        <v>140</v>
      </c>
      <c r="E21" s="7" t="s">
        <v>152</v>
      </c>
      <c r="F21" s="7" t="s">
        <v>160</v>
      </c>
      <c r="G21" s="7" t="str">
        <f>IF(INDEX(Dép[],,$E$34)="","",INDEX(Dép[],,$E$34))</f>
        <v>D04 - ROISSY-EN-BRIE</v>
      </c>
    </row>
    <row r="22" spans="1:7">
      <c r="A22" s="19">
        <f>IF(Compar=3,1,3)</f>
        <v>3</v>
      </c>
      <c r="B22" s="19"/>
      <c r="D22" s="7" t="s">
        <v>141</v>
      </c>
      <c r="E22" s="7" t="s">
        <v>153</v>
      </c>
      <c r="F22" s="7" t="s">
        <v>161</v>
      </c>
      <c r="G22" s="7" t="str">
        <f>IF(INDEX(Dép[],,$E$34)="","",INDEX(Dép[],,$E$34))</f>
        <v>D05 - LAGNY-SUR-MARNE</v>
      </c>
    </row>
    <row r="23" spans="1:7" ht="13.45">
      <c r="A23"/>
      <c r="B23"/>
      <c r="D23" s="7" t="s">
        <v>142</v>
      </c>
      <c r="E23" s="7" t="s">
        <v>154</v>
      </c>
      <c r="F23" s="7" t="s">
        <v>162</v>
      </c>
      <c r="G23" s="7" t="str">
        <f>IF(INDEX(Dép[],,$E$34)="","",INDEX(Dép[],,$E$34))</f>
        <v>D06 - COULOMMIERS</v>
      </c>
    </row>
    <row r="24" spans="1:7">
      <c r="D24" s="7" t="s">
        <v>143</v>
      </c>
      <c r="E24" s="7" t="s">
        <v>155</v>
      </c>
      <c r="F24" s="7" t="s">
        <v>163</v>
      </c>
      <c r="G24" s="7" t="str">
        <f>IF(INDEX(Dép[],,$E$34)="","",INDEX(Dép[],,$E$34))</f>
        <v>D07 - MARNE-LA-VALLEE</v>
      </c>
    </row>
    <row r="25" spans="1:7">
      <c r="D25" s="7" t="s">
        <v>144</v>
      </c>
      <c r="E25" s="7" t="s">
        <v>156</v>
      </c>
      <c r="F25" s="7" t="s">
        <v>164</v>
      </c>
      <c r="G25" s="7" t="str">
        <f>IF(INDEX(Dép[],,$E$34)="","",INDEX(Dép[],,$E$34))</f>
        <v>D08 - MELUN</v>
      </c>
    </row>
    <row r="26" spans="1:7">
      <c r="A26" s="7" t="s">
        <v>168</v>
      </c>
      <c r="B26" s="7" t="s">
        <v>969</v>
      </c>
      <c r="D26" s="7" t="s">
        <v>145</v>
      </c>
      <c r="F26" s="7" t="s">
        <v>165</v>
      </c>
      <c r="G26" s="7" t="str">
        <f>IF(INDEX(Dép[],,$E$34)="","",INDEX(Dép[],,$E$34))</f>
        <v>D09 - PROVINS</v>
      </c>
    </row>
    <row r="27" spans="1:7">
      <c r="A27" s="14" t="s">
        <v>91</v>
      </c>
      <c r="B27" s="71" t="s">
        <v>966</v>
      </c>
      <c r="D27" s="7" t="s">
        <v>146</v>
      </c>
      <c r="F27" s="7" t="s">
        <v>166</v>
      </c>
      <c r="G27" s="7" t="str">
        <f>IF(INDEX(Dép[],,$E$34)="","",INDEX(Dép[],,$E$34))</f>
        <v>D10 - BRIE-SENART</v>
      </c>
    </row>
    <row r="28" spans="1:7">
      <c r="A28" s="15" t="s">
        <v>93</v>
      </c>
      <c r="B28" s="15" t="s">
        <v>967</v>
      </c>
      <c r="D28" s="7" t="s">
        <v>147</v>
      </c>
      <c r="G28" s="7" t="str">
        <f>IF(INDEX(Dép[],,$E$34)="","",INDEX(Dép[],,$E$34))</f>
        <v>D11 - MONTEREAU-FAULT-YONNE</v>
      </c>
    </row>
    <row r="29" spans="1:7">
      <c r="A29" s="16" t="s">
        <v>94</v>
      </c>
      <c r="B29" s="16" t="s">
        <v>968</v>
      </c>
      <c r="D29" s="7" t="s">
        <v>148</v>
      </c>
      <c r="G29" s="7" t="str">
        <f>IF(INDEX(Dép[],,$E$34)="","",INDEX(Dép[],,$E$34))</f>
        <v>D12 - FONTAINEBLEAU</v>
      </c>
    </row>
    <row r="30" spans="1:7">
      <c r="G30" s="7">
        <f>COUNTA(Dép[DISTRICTS])-COUNTBLANK(Dép[DISTRICTS])</f>
        <v>12</v>
      </c>
    </row>
    <row r="33" spans="1:6">
      <c r="A33" s="7" t="s">
        <v>171</v>
      </c>
      <c r="B33" s="7" t="s">
        <v>179</v>
      </c>
      <c r="D33" s="7" t="s">
        <v>169</v>
      </c>
      <c r="E33" s="7" t="s">
        <v>170</v>
      </c>
      <c r="F33" s="7" t="s">
        <v>180</v>
      </c>
    </row>
    <row r="34" spans="1:6">
      <c r="A34" s="7" t="s">
        <v>0</v>
      </c>
      <c r="B34" s="17" t="s">
        <v>178</v>
      </c>
      <c r="D34" s="7" t="s">
        <v>132</v>
      </c>
      <c r="E34" s="7">
        <v>1</v>
      </c>
      <c r="F34" s="7" t="str">
        <f>INDEX(Départements,Menus[[#This Row],[Valeur]])</f>
        <v>de Seine-et-Marne</v>
      </c>
    </row>
    <row r="35" spans="1:6">
      <c r="A35" s="12" t="s">
        <v>1</v>
      </c>
      <c r="B35" s="7" t="s">
        <v>108</v>
      </c>
      <c r="D35" s="7" t="s">
        <v>133</v>
      </c>
      <c r="E35" s="7">
        <v>1</v>
      </c>
      <c r="F35" s="7" t="str">
        <f>INDEX(LDistricts,Menus[[#This Row],[Valeur]])</f>
        <v>D01 - CHELLES</v>
      </c>
    </row>
    <row r="36" spans="1:6">
      <c r="A36" s="12" t="s">
        <v>2</v>
      </c>
      <c r="B36" s="7" t="s">
        <v>109</v>
      </c>
      <c r="D36" s="7" t="s">
        <v>172</v>
      </c>
      <c r="E36" s="7">
        <v>2</v>
      </c>
      <c r="F36" s="7" t="str">
        <f>INDEX(Lclasse,Menus[[#This Row],[Valeur]])</f>
        <v>3e générale</v>
      </c>
    </row>
    <row r="37" spans="1:6">
      <c r="A37" s="18" t="s">
        <v>23</v>
      </c>
      <c r="B37" s="7" t="s">
        <v>110</v>
      </c>
      <c r="D37" s="7" t="s">
        <v>103</v>
      </c>
      <c r="E37" s="7">
        <v>1</v>
      </c>
    </row>
    <row r="38" spans="1:6">
      <c r="A38" s="18" t="s">
        <v>24</v>
      </c>
      <c r="B38" s="7" t="s">
        <v>111</v>
      </c>
    </row>
    <row r="39" spans="1:6">
      <c r="A39" s="18" t="s">
        <v>25</v>
      </c>
      <c r="B39" s="7" t="s">
        <v>112</v>
      </c>
      <c r="D39" s="7" t="s">
        <v>182</v>
      </c>
      <c r="E39" s="7">
        <f>CHOOSE(Palier,
COUNTIFS(T_2GT[Dis],"   "&amp;Graphiques!$D$80),
COUNTIFS(T_3G[Dis],"   "&amp;Graphiques!$D$80),
COUNTIFS(T_3GPM[Dis],"   "&amp;Graphiques!$D$80),
COUNTIFS(T_PM[Dis],"   "&amp;Graphiques!$D$80),
COUNTIFS(T_ULIS[Dis],"   "&amp;Graphiques!$D$80),
COUNTIFS(T_UPE2A[Dis],"   "&amp;Graphiques!$D$80),
COUNTIFS(T_SEGPA[Dis],"   "&amp;Graphiques!$D$80),
)</f>
        <v>9</v>
      </c>
    </row>
    <row r="40" spans="1:6">
      <c r="A40" s="7" t="s">
        <v>192</v>
      </c>
      <c r="B40" s="12" t="s">
        <v>114</v>
      </c>
      <c r="D40" s="7" t="s">
        <v>2053</v>
      </c>
      <c r="E40" s="7">
        <f>SUBTOTAL(3,LE_0)-COUNTBLANK(LE_0)</f>
        <v>11</v>
      </c>
    </row>
    <row r="41" spans="1:6">
      <c r="A41" s="7" t="s">
        <v>990</v>
      </c>
      <c r="B41" s="12" t="s">
        <v>173</v>
      </c>
      <c r="F41" s="23"/>
    </row>
    <row r="42" spans="1:6">
      <c r="A42" s="7" t="s">
        <v>991</v>
      </c>
      <c r="B42" s="97" t="s">
        <v>115</v>
      </c>
    </row>
    <row r="43" spans="1:6">
      <c r="A43" s="7" t="s">
        <v>1353</v>
      </c>
      <c r="B43" s="97" t="s">
        <v>116</v>
      </c>
    </row>
    <row r="44" spans="1:6">
      <c r="A44" s="7" t="s">
        <v>1354</v>
      </c>
      <c r="B44" s="97" t="s">
        <v>117</v>
      </c>
    </row>
    <row r="45" spans="1:6">
      <c r="A45" s="7" t="s">
        <v>196</v>
      </c>
      <c r="B45" s="97" t="s">
        <v>113</v>
      </c>
    </row>
    <row r="46" spans="1:6">
      <c r="A46" s="7" t="s">
        <v>195</v>
      </c>
      <c r="B46" s="97" t="s">
        <v>118</v>
      </c>
      <c r="D46" s="7" t="s">
        <v>2042</v>
      </c>
      <c r="E46" s="7" t="s">
        <v>170</v>
      </c>
    </row>
    <row r="47" spans="1:6">
      <c r="A47" s="7" t="s">
        <v>197</v>
      </c>
      <c r="B47" s="97" t="s">
        <v>119</v>
      </c>
      <c r="D47" s="7" t="s">
        <v>2043</v>
      </c>
      <c r="E47" s="7">
        <v>1</v>
      </c>
    </row>
    <row r="48" spans="1:6">
      <c r="A48" s="7" t="s">
        <v>198</v>
      </c>
      <c r="B48" s="97" t="s">
        <v>120</v>
      </c>
      <c r="D48" s="7" t="s">
        <v>2044</v>
      </c>
      <c r="E48" s="7">
        <v>1</v>
      </c>
    </row>
    <row r="49" spans="1:10">
      <c r="A49" s="7" t="s">
        <v>199</v>
      </c>
      <c r="B49" s="97" t="s">
        <v>121</v>
      </c>
    </row>
    <row r="50" spans="1:10">
      <c r="A50" s="7" t="s">
        <v>200</v>
      </c>
      <c r="B50" s="97" t="s">
        <v>122</v>
      </c>
      <c r="D50" s="7" t="s">
        <v>2041</v>
      </c>
    </row>
    <row r="51" spans="1:10">
      <c r="A51" s="7" t="s">
        <v>201</v>
      </c>
      <c r="B51" s="97" t="s">
        <v>123</v>
      </c>
      <c r="D51" s="7" t="s">
        <v>2045</v>
      </c>
    </row>
    <row r="52" spans="1:10">
      <c r="A52" s="7" t="s">
        <v>202</v>
      </c>
      <c r="B52" s="97" t="s">
        <v>124</v>
      </c>
      <c r="D52" s="7" t="s">
        <v>2047</v>
      </c>
    </row>
    <row r="53" spans="1:10">
      <c r="A53" s="7" t="s">
        <v>203</v>
      </c>
      <c r="B53" s="97" t="s">
        <v>125</v>
      </c>
      <c r="D53" s="265" t="s">
        <v>2046</v>
      </c>
    </row>
    <row r="54" spans="1:10">
      <c r="A54" s="7" t="s">
        <v>204</v>
      </c>
      <c r="B54" s="97" t="s">
        <v>126</v>
      </c>
      <c r="D54" s="21"/>
    </row>
    <row r="55" spans="1:10">
      <c r="A55" s="7" t="s">
        <v>175</v>
      </c>
      <c r="B55" s="97" t="s">
        <v>174</v>
      </c>
    </row>
    <row r="56" spans="1:10">
      <c r="A56" s="7" t="s">
        <v>177</v>
      </c>
      <c r="B56" s="97" t="s">
        <v>176</v>
      </c>
    </row>
    <row r="57" spans="1:10">
      <c r="B57" s="17"/>
    </row>
    <row r="60" spans="1:10">
      <c r="A60" s="7" t="s">
        <v>169</v>
      </c>
      <c r="B60" s="7" t="s">
        <v>194</v>
      </c>
      <c r="C60" s="7" t="s">
        <v>186</v>
      </c>
      <c r="D60" s="7" t="s">
        <v>187</v>
      </c>
      <c r="E60" s="7" t="s">
        <v>188</v>
      </c>
      <c r="F60" s="7" t="s">
        <v>189</v>
      </c>
      <c r="G60" s="7" t="s">
        <v>190</v>
      </c>
      <c r="H60" s="7" t="s">
        <v>191</v>
      </c>
      <c r="I60" s="7" t="s">
        <v>965</v>
      </c>
      <c r="J60" s="7" t="s">
        <v>988</v>
      </c>
    </row>
    <row r="61" spans="1:10" ht="51.05">
      <c r="A61" s="68" t="s">
        <v>134</v>
      </c>
      <c r="B61" s="68">
        <f>ROW(B1)</f>
        <v>1</v>
      </c>
      <c r="C61" s="68">
        <v>2</v>
      </c>
      <c r="D61" s="69" t="str">
        <f>IF(Compar=Valeurs[[#This Row],[Compar]],INDEX(LPhase,1),INDEX(LPhase,Ph))</f>
        <v>Demandes des familles</v>
      </c>
      <c r="E61" s="68" t="str">
        <f>VLOOKUP(Valeurs[[#This Row],[Nom1]],Dictionnaire[],2,0)</f>
        <v>df</v>
      </c>
      <c r="F61" s="68">
        <v>2</v>
      </c>
      <c r="G61" s="69" t="str">
        <f>IF(Compar=Valeurs[[#This Row],[Compar]],INDEX(LPhase,Cph),phase1)</f>
        <v>Décisions d'orientation</v>
      </c>
      <c r="H61" s="68" t="str">
        <f>VLOOKUP(Valeurs[[#This Row],[Nom2]],Dictionnaire[],2,0)</f>
        <v>do</v>
      </c>
      <c r="I61" s="70" t="str">
        <f>"Avis d'orientation définitifs pour la "&amp;voie1&amp;" des établissements
du district "&amp;F35&amp;" ("&amp;F36&amp;IF(sexe1="Ensemble","",", "&amp;sexe1)&amp;")"</f>
        <v>Avis d'orientation définitifs pour la 2de GT des établissements
du district D01 - CHELLES (3e générale)</v>
      </c>
      <c r="J61" s="70" t="str">
        <f>"Avis d'orientation définitifs pour la "&amp;voie1&amp;" des districts
"&amp;F34&amp;" ("&amp;F36&amp;IF(sexe1="Ensemble","",", "&amp;sexe1)&amp;")"</f>
        <v>Avis d'orientation définitifs pour la 2de GT des districts
de Seine-et-Marne (3e générale)</v>
      </c>
    </row>
    <row r="62" spans="1:10" ht="51.05">
      <c r="A62" s="68" t="s">
        <v>104</v>
      </c>
      <c r="B62" s="68">
        <f t="shared" ref="B62:B63" si="1">ROW(B2)</f>
        <v>2</v>
      </c>
      <c r="C62" s="68">
        <v>1</v>
      </c>
      <c r="D62" s="69" t="str">
        <f>INDEX(Lvoie,Voie)</f>
        <v>2de GT</v>
      </c>
      <c r="E62" s="68" t="str">
        <f>VLOOKUP(Valeurs[[#This Row],[Nom1]],Dictionnaire[],2,0)</f>
        <v>2gt</v>
      </c>
      <c r="F62" s="68">
        <v>2</v>
      </c>
      <c r="G62" s="69" t="str">
        <f>IF(Compar=Valeurs[[#This Row],[Compar]],INDEX(Lvoie,Cvoie),voie1)</f>
        <v>2de GT</v>
      </c>
      <c r="H62" s="68" t="str">
        <f>VLOOKUP(Valeurs[[#This Row],[Nom2]],Dictionnaire[],2,0)</f>
        <v>2gt</v>
      </c>
      <c r="I62" s="70" t="str">
        <f>phase1&amp;" pour la "&amp;voie1&amp;" et la "&amp;voie2&amp;" des établissements
du district "&amp;F35&amp;" ("&amp;F36&amp;IF(sexe1="Ensemble","",", "&amp;sexe1)&amp;")"</f>
        <v>Demandes des familles pour la 2de GT et la 2de GT des établissements
du district D01 - CHELLES (3e générale)</v>
      </c>
      <c r="J62" s="70" t="str">
        <f>phase1&amp;" pour la "&amp;voie1&amp;" et la "&amp;voie2&amp;" des districts
"&amp;F34&amp;" ("&amp;F36&amp;IF(sexe1="Ensemble","",", "&amp;sexe1)&amp;")"</f>
        <v>Demandes des familles pour la 2de GT et la 2de GT des districts
de Seine-et-Marne (3e générale)</v>
      </c>
    </row>
    <row r="63" spans="1:10" ht="51.05">
      <c r="A63" s="68" t="s">
        <v>102</v>
      </c>
      <c r="B63" s="68">
        <f t="shared" si="1"/>
        <v>3</v>
      </c>
      <c r="C63" s="68">
        <v>3</v>
      </c>
      <c r="D63" s="69" t="str">
        <f>IF(Compar=Valeurs[[#This Row],[Compar]],INDEX(LSexe,1),INDEX(LSexe,Sx))</f>
        <v>Ensemble</v>
      </c>
      <c r="E63" s="68" t="str">
        <f>VLOOKUP(Valeurs[[#This Row],[Nom1]],Dictionnaire[],2,0)</f>
        <v>t</v>
      </c>
      <c r="F63" s="68">
        <v>2</v>
      </c>
      <c r="G63" s="69" t="str">
        <f>IF(Compar=Valeurs[[#This Row],[Compar]],INDEX(LSexe,Csx),sexe1)</f>
        <v>Ensemble</v>
      </c>
      <c r="H63" s="68" t="str">
        <f>VLOOKUP(Valeurs[[#This Row],[Nom2]],Dictionnaire[],2,0)</f>
        <v>t</v>
      </c>
      <c r="I63" s="70" t="str">
        <f>phase1&amp;" pour la "&amp;voie1&amp;" selon le sexe des établissements
du district "&amp;F35&amp;" ("&amp;F36&amp;")"</f>
        <v>Demandes des familles pour la 2de GT selon le sexe des établissements
du district D01 - CHELLES (3e générale)</v>
      </c>
      <c r="J63" s="70" t="str">
        <f>phase1&amp;" pour la "&amp;voie1&amp;" selon le sexe des districts
"&amp;F34&amp;" ("&amp;F36&amp;")"</f>
        <v>Demandes des familles pour la 2de GT selon le sexe des districts
de Seine-et-Marne (3e générale)</v>
      </c>
    </row>
    <row r="65" spans="9:10">
      <c r="I65" s="20" t="str">
        <f>INDEX(Valeurs[Titre établissements],Compar)</f>
        <v>Avis d'orientation définitifs pour la 2de GT des établissements
du district D01 - CHELLES (3e générale)</v>
      </c>
      <c r="J65" s="20" t="str">
        <f>INDEX(Valeurs[Titre districts],Compar)</f>
        <v>Avis d'orientation définitifs pour la 2de GT des districts
de Seine-et-Marne (3e générale)</v>
      </c>
    </row>
    <row r="96" spans="4:4" ht="13.45">
      <c r="D96"/>
    </row>
    <row r="97" spans="4:4" ht="13.45">
      <c r="D97"/>
    </row>
    <row r="98" spans="4:4" ht="13.45">
      <c r="D98"/>
    </row>
    <row r="99" spans="4:4" ht="13.45">
      <c r="D99"/>
    </row>
    <row r="100" spans="4:4" ht="13.45">
      <c r="D100"/>
    </row>
  </sheetData>
  <phoneticPr fontId="5" type="noConversion"/>
  <pageMargins left="0.7" right="0.7" top="0.75" bottom="0.75" header="0.3" footer="0.3"/>
  <ignoredErrors>
    <ignoredError sqref="D61:D63 I61:I63" calculatedColumn="1"/>
  </ignoredErrors>
  <tableParts count="11">
    <tablePart r:id="rId1"/>
    <tablePart r:id="rId2"/>
    <tablePart r:id="rId3"/>
    <tablePart r:id="rId4"/>
    <tablePart r:id="rId5"/>
    <tablePart r:id="rId6"/>
    <tablePart r:id="rId7"/>
    <tablePart r:id="rId8"/>
    <tablePart r:id="rId9"/>
    <tablePart r:id="rId10"/>
    <tablePart r:id="rId1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5"/>
  <dimension ref="A1:FJ164"/>
  <sheetViews>
    <sheetView workbookViewId="0">
      <pane xSplit="4" ySplit="4" topLeftCell="E5" activePane="bottomRight" state="frozen"/>
      <selection activeCell="H1" sqref="H1:J1048576"/>
      <selection pane="topRight" activeCell="H1" sqref="H1:J1048576"/>
      <selection pane="bottomLeft" activeCell="H1" sqref="H1:J1048576"/>
      <selection pane="bottomRight" activeCell="D1" sqref="D1"/>
    </sheetView>
  </sheetViews>
  <sheetFormatPr baseColWidth="10" defaultColWidth="11" defaultRowHeight="10.25"/>
  <cols>
    <col min="1" max="1" width="16.90625" style="21" hidden="1" customWidth="1"/>
    <col min="2" max="2" width="22.6328125" style="21" hidden="1" customWidth="1"/>
    <col min="3" max="3" width="13.26953125" style="21" hidden="1" customWidth="1"/>
    <col min="4" max="4" width="22" style="21" bestFit="1" customWidth="1"/>
    <col min="5" max="166" width="8.7265625" style="21" customWidth="1"/>
    <col min="167" max="167" width="2.453125" style="21" customWidth="1"/>
    <col min="168" max="226" width="11" style="21" customWidth="1"/>
    <col min="227" max="16384" width="11" style="21"/>
  </cols>
  <sheetData>
    <row r="1" spans="1:166" ht="11.95" customHeight="1">
      <c r="A1" s="55"/>
      <c r="B1" s="55"/>
      <c r="C1" s="54"/>
      <c r="D1" s="123" t="s">
        <v>1415</v>
      </c>
      <c r="E1" s="47" t="s">
        <v>0</v>
      </c>
      <c r="F1" s="48"/>
      <c r="G1" s="49"/>
      <c r="H1" s="48" t="s">
        <v>2030</v>
      </c>
      <c r="I1" s="48"/>
      <c r="J1" s="48"/>
      <c r="K1" s="104" t="s">
        <v>1</v>
      </c>
      <c r="L1" s="37"/>
      <c r="M1" s="37"/>
      <c r="N1" s="37"/>
      <c r="O1" s="37"/>
      <c r="P1" s="38"/>
      <c r="Q1" s="104" t="s">
        <v>1</v>
      </c>
      <c r="R1" s="37"/>
      <c r="S1" s="37"/>
      <c r="T1" s="37"/>
      <c r="U1" s="37"/>
      <c r="V1" s="38"/>
      <c r="W1" s="104" t="s">
        <v>1</v>
      </c>
      <c r="X1" s="37"/>
      <c r="Y1" s="37"/>
      <c r="Z1" s="37"/>
      <c r="AA1" s="37"/>
      <c r="AB1" s="38"/>
      <c r="AC1" s="104" t="s">
        <v>1</v>
      </c>
      <c r="AD1" s="37"/>
      <c r="AE1" s="37"/>
      <c r="AF1" s="37"/>
      <c r="AG1" s="37"/>
      <c r="AH1" s="38"/>
      <c r="AI1" s="104" t="s">
        <v>1</v>
      </c>
      <c r="AJ1" s="37"/>
      <c r="AK1" s="37"/>
      <c r="AL1" s="37"/>
      <c r="AM1" s="37"/>
      <c r="AN1" s="38"/>
      <c r="AO1" s="104" t="s">
        <v>1</v>
      </c>
      <c r="AP1" s="37"/>
      <c r="AQ1" s="37"/>
      <c r="AR1" s="37"/>
      <c r="AS1" s="37"/>
      <c r="AT1" s="38"/>
      <c r="AU1" s="104" t="s">
        <v>1</v>
      </c>
      <c r="AV1" s="37"/>
      <c r="AW1" s="37"/>
      <c r="AX1" s="37"/>
      <c r="AY1" s="37"/>
      <c r="AZ1" s="38"/>
      <c r="BA1" s="104" t="s">
        <v>1</v>
      </c>
      <c r="BB1" s="37"/>
      <c r="BC1" s="37"/>
      <c r="BD1" s="37"/>
      <c r="BE1" s="37"/>
      <c r="BF1" s="38"/>
      <c r="BG1" s="104" t="s">
        <v>1</v>
      </c>
      <c r="BH1" s="37"/>
      <c r="BI1" s="37"/>
      <c r="BJ1" s="37"/>
      <c r="BK1" s="37"/>
      <c r="BL1" s="38"/>
      <c r="BM1" s="104" t="s">
        <v>1</v>
      </c>
      <c r="BN1" s="37"/>
      <c r="BO1" s="37"/>
      <c r="BP1" s="37"/>
      <c r="BQ1" s="37"/>
      <c r="BR1" s="38"/>
      <c r="BS1" s="104" t="s">
        <v>1</v>
      </c>
      <c r="BT1" s="37"/>
      <c r="BU1" s="37"/>
      <c r="BV1" s="37"/>
      <c r="BW1" s="37"/>
      <c r="BX1" s="38"/>
      <c r="BY1" s="104" t="s">
        <v>1</v>
      </c>
      <c r="BZ1" s="37"/>
      <c r="CA1" s="37"/>
      <c r="CB1" s="37"/>
      <c r="CC1" s="37"/>
      <c r="CD1" s="38"/>
      <c r="CE1" s="104" t="s">
        <v>1</v>
      </c>
      <c r="CF1" s="37"/>
      <c r="CG1" s="37"/>
      <c r="CH1" s="37"/>
      <c r="CI1" s="37"/>
      <c r="CJ1" s="38"/>
      <c r="CK1" s="40" t="s">
        <v>2</v>
      </c>
      <c r="CL1" s="40"/>
      <c r="CM1" s="40"/>
      <c r="CN1" s="40"/>
      <c r="CO1" s="40"/>
      <c r="CP1" s="41"/>
      <c r="CQ1" s="40" t="s">
        <v>2</v>
      </c>
      <c r="CR1" s="40"/>
      <c r="CS1" s="40"/>
      <c r="CT1" s="40"/>
      <c r="CU1" s="40"/>
      <c r="CV1" s="41"/>
      <c r="CW1" s="40" t="s">
        <v>2</v>
      </c>
      <c r="CX1" s="40"/>
      <c r="CY1" s="40"/>
      <c r="CZ1" s="40"/>
      <c r="DA1" s="40"/>
      <c r="DB1" s="41"/>
      <c r="DC1" s="40" t="s">
        <v>2</v>
      </c>
      <c r="DD1" s="40"/>
      <c r="DE1" s="40"/>
      <c r="DF1" s="40"/>
      <c r="DG1" s="40"/>
      <c r="DH1" s="41"/>
      <c r="DI1" s="40" t="s">
        <v>2</v>
      </c>
      <c r="DJ1" s="40"/>
      <c r="DK1" s="40"/>
      <c r="DL1" s="40"/>
      <c r="DM1" s="40"/>
      <c r="DN1" s="41"/>
      <c r="DO1" s="40" t="s">
        <v>2</v>
      </c>
      <c r="DP1" s="40"/>
      <c r="DQ1" s="40"/>
      <c r="DR1" s="40"/>
      <c r="DS1" s="40"/>
      <c r="DT1" s="41"/>
      <c r="DU1" s="40" t="s">
        <v>2</v>
      </c>
      <c r="DV1" s="40"/>
      <c r="DW1" s="40"/>
      <c r="DX1" s="40"/>
      <c r="DY1" s="40"/>
      <c r="DZ1" s="41"/>
      <c r="EA1" s="40" t="s">
        <v>2</v>
      </c>
      <c r="EB1" s="40"/>
      <c r="EC1" s="40"/>
      <c r="ED1" s="40"/>
      <c r="EE1" s="40"/>
      <c r="EF1" s="41"/>
      <c r="EG1" s="40" t="s">
        <v>2</v>
      </c>
      <c r="EH1" s="40"/>
      <c r="EI1" s="40"/>
      <c r="EJ1" s="40"/>
      <c r="EK1" s="40"/>
      <c r="EL1" s="41"/>
      <c r="EM1" s="40" t="s">
        <v>2</v>
      </c>
      <c r="EN1" s="40"/>
      <c r="EO1" s="40"/>
      <c r="EP1" s="40"/>
      <c r="EQ1" s="40"/>
      <c r="ER1" s="41"/>
      <c r="ES1" s="40" t="s">
        <v>2</v>
      </c>
      <c r="ET1" s="40"/>
      <c r="EU1" s="40"/>
      <c r="EV1" s="40"/>
      <c r="EW1" s="40"/>
      <c r="EX1" s="41"/>
      <c r="EY1" s="40" t="s">
        <v>2</v>
      </c>
      <c r="EZ1" s="40"/>
      <c r="FA1" s="40"/>
      <c r="FB1" s="40"/>
      <c r="FC1" s="40"/>
      <c r="FD1" s="41"/>
      <c r="FE1" s="40" t="s">
        <v>2</v>
      </c>
      <c r="FF1" s="40"/>
      <c r="FG1" s="40"/>
      <c r="FH1" s="40"/>
      <c r="FI1" s="40"/>
      <c r="FJ1" s="41"/>
    </row>
    <row r="2" spans="1:166" ht="10.75">
      <c r="A2" s="55"/>
      <c r="B2" s="55"/>
      <c r="C2" s="54"/>
      <c r="D2" s="61" t="s">
        <v>963</v>
      </c>
      <c r="E2" s="50"/>
      <c r="F2" s="51"/>
      <c r="G2" s="52"/>
      <c r="H2" s="50"/>
      <c r="I2" s="51"/>
      <c r="J2" s="52"/>
      <c r="K2" s="38" t="s">
        <v>3</v>
      </c>
      <c r="L2" s="42"/>
      <c r="M2" s="42"/>
      <c r="N2" s="42" t="s">
        <v>4</v>
      </c>
      <c r="O2" s="42"/>
      <c r="P2" s="42"/>
      <c r="Q2" s="42" t="s">
        <v>1041</v>
      </c>
      <c r="R2" s="42"/>
      <c r="S2" s="42"/>
      <c r="T2" s="42" t="s">
        <v>1357</v>
      </c>
      <c r="U2" s="42"/>
      <c r="V2" s="42"/>
      <c r="W2" s="42" t="s">
        <v>1042</v>
      </c>
      <c r="X2" s="42"/>
      <c r="Y2" s="42"/>
      <c r="Z2" s="42" t="s">
        <v>1356</v>
      </c>
      <c r="AA2" s="42"/>
      <c r="AB2" s="42"/>
      <c r="AC2" s="42" t="s">
        <v>1043</v>
      </c>
      <c r="AD2" s="42"/>
      <c r="AE2" s="42"/>
      <c r="AF2" s="42" t="s">
        <v>1358</v>
      </c>
      <c r="AG2" s="42"/>
      <c r="AH2" s="42"/>
      <c r="AI2" s="42" t="s">
        <v>1044</v>
      </c>
      <c r="AJ2" s="42"/>
      <c r="AK2" s="42"/>
      <c r="AL2" s="42" t="s">
        <v>1359</v>
      </c>
      <c r="AM2" s="42"/>
      <c r="AN2" s="42"/>
      <c r="AO2" s="42" t="s">
        <v>1045</v>
      </c>
      <c r="AP2" s="42"/>
      <c r="AQ2" s="42"/>
      <c r="AR2" s="42" t="s">
        <v>1360</v>
      </c>
      <c r="AS2" s="42"/>
      <c r="AT2" s="42"/>
      <c r="AU2" s="42" t="s">
        <v>1046</v>
      </c>
      <c r="AV2" s="42"/>
      <c r="AW2" s="42"/>
      <c r="AX2" s="42" t="s">
        <v>1361</v>
      </c>
      <c r="AY2" s="42"/>
      <c r="AZ2" s="42"/>
      <c r="BA2" s="42" t="s">
        <v>1047</v>
      </c>
      <c r="BB2" s="42"/>
      <c r="BC2" s="42"/>
      <c r="BD2" s="42" t="s">
        <v>1362</v>
      </c>
      <c r="BE2" s="42"/>
      <c r="BF2" s="42"/>
      <c r="BG2" s="42" t="s">
        <v>1048</v>
      </c>
      <c r="BH2" s="42"/>
      <c r="BI2" s="42"/>
      <c r="BJ2" s="42" t="s">
        <v>1363</v>
      </c>
      <c r="BK2" s="42"/>
      <c r="BL2" s="42"/>
      <c r="BM2" s="42" t="s">
        <v>1049</v>
      </c>
      <c r="BN2" s="42"/>
      <c r="BO2" s="42"/>
      <c r="BP2" s="42" t="s">
        <v>1364</v>
      </c>
      <c r="BQ2" s="42"/>
      <c r="BR2" s="42"/>
      <c r="BS2" s="42" t="s">
        <v>1050</v>
      </c>
      <c r="BT2" s="42"/>
      <c r="BU2" s="42"/>
      <c r="BV2" s="42" t="s">
        <v>1365</v>
      </c>
      <c r="BW2" s="42"/>
      <c r="BX2" s="42"/>
      <c r="BY2" s="42" t="s">
        <v>1051</v>
      </c>
      <c r="BZ2" s="42"/>
      <c r="CA2" s="42"/>
      <c r="CB2" s="42" t="s">
        <v>1366</v>
      </c>
      <c r="CC2" s="42"/>
      <c r="CD2" s="42"/>
      <c r="CE2" s="42" t="s">
        <v>1052</v>
      </c>
      <c r="CF2" s="42"/>
      <c r="CG2" s="42"/>
      <c r="CH2" s="42" t="s">
        <v>1367</v>
      </c>
      <c r="CI2" s="42"/>
      <c r="CJ2" s="42"/>
      <c r="CK2" s="43" t="s">
        <v>13</v>
      </c>
      <c r="CL2" s="43"/>
      <c r="CM2" s="43"/>
      <c r="CN2" s="43" t="s">
        <v>14</v>
      </c>
      <c r="CO2" s="43"/>
      <c r="CP2" s="43"/>
      <c r="CQ2" s="43" t="s">
        <v>1053</v>
      </c>
      <c r="CR2" s="43"/>
      <c r="CS2" s="43"/>
      <c r="CT2" s="43" t="s">
        <v>1368</v>
      </c>
      <c r="CU2" s="43"/>
      <c r="CV2" s="43"/>
      <c r="CW2" s="43" t="s">
        <v>1054</v>
      </c>
      <c r="CX2" s="43"/>
      <c r="CY2" s="43"/>
      <c r="CZ2" s="43" t="s">
        <v>1369</v>
      </c>
      <c r="DA2" s="43"/>
      <c r="DB2" s="43"/>
      <c r="DC2" s="43" t="s">
        <v>1055</v>
      </c>
      <c r="DD2" s="43"/>
      <c r="DE2" s="43"/>
      <c r="DF2" s="43" t="s">
        <v>1370</v>
      </c>
      <c r="DG2" s="43"/>
      <c r="DH2" s="43"/>
      <c r="DI2" s="43" t="s">
        <v>1056</v>
      </c>
      <c r="DJ2" s="43"/>
      <c r="DK2" s="43"/>
      <c r="DL2" s="43" t="s">
        <v>1371</v>
      </c>
      <c r="DM2" s="43"/>
      <c r="DN2" s="43"/>
      <c r="DO2" s="43" t="s">
        <v>1057</v>
      </c>
      <c r="DP2" s="43"/>
      <c r="DQ2" s="43"/>
      <c r="DR2" s="43" t="s">
        <v>1372</v>
      </c>
      <c r="DS2" s="43"/>
      <c r="DT2" s="43"/>
      <c r="DU2" s="43" t="s">
        <v>1058</v>
      </c>
      <c r="DV2" s="43"/>
      <c r="DW2" s="43"/>
      <c r="DX2" s="43" t="s">
        <v>1373</v>
      </c>
      <c r="DY2" s="43"/>
      <c r="DZ2" s="43"/>
      <c r="EA2" s="43" t="s">
        <v>1059</v>
      </c>
      <c r="EB2" s="43"/>
      <c r="EC2" s="43"/>
      <c r="ED2" s="43" t="s">
        <v>1374</v>
      </c>
      <c r="EE2" s="43"/>
      <c r="EF2" s="43"/>
      <c r="EG2" s="43" t="s">
        <v>1060</v>
      </c>
      <c r="EH2" s="43"/>
      <c r="EI2" s="43"/>
      <c r="EJ2" s="43" t="s">
        <v>1375</v>
      </c>
      <c r="EK2" s="43"/>
      <c r="EL2" s="43"/>
      <c r="EM2" s="43" t="s">
        <v>1061</v>
      </c>
      <c r="EN2" s="43"/>
      <c r="EO2" s="43"/>
      <c r="EP2" s="43" t="s">
        <v>1376</v>
      </c>
      <c r="EQ2" s="43"/>
      <c r="ER2" s="43"/>
      <c r="ES2" s="43" t="s">
        <v>1062</v>
      </c>
      <c r="ET2" s="43"/>
      <c r="EU2" s="43"/>
      <c r="EV2" s="43" t="s">
        <v>1377</v>
      </c>
      <c r="EW2" s="43"/>
      <c r="EX2" s="43"/>
      <c r="EY2" s="43" t="s">
        <v>1063</v>
      </c>
      <c r="EZ2" s="43"/>
      <c r="FA2" s="43"/>
      <c r="FB2" s="43" t="s">
        <v>1378</v>
      </c>
      <c r="FC2" s="43"/>
      <c r="FD2" s="43"/>
      <c r="FE2" s="43" t="s">
        <v>1064</v>
      </c>
      <c r="FF2" s="43"/>
      <c r="FG2" s="43"/>
      <c r="FH2" s="43" t="s">
        <v>1379</v>
      </c>
      <c r="FI2" s="43"/>
      <c r="FJ2" s="43"/>
    </row>
    <row r="3" spans="1:166" ht="10.75">
      <c r="A3" s="55"/>
      <c r="B3" s="55"/>
      <c r="C3" s="55"/>
      <c r="D3" s="62"/>
      <c r="E3" s="53" t="s">
        <v>23</v>
      </c>
      <c r="F3" s="53" t="s">
        <v>24</v>
      </c>
      <c r="G3" s="53" t="s">
        <v>25</v>
      </c>
      <c r="H3" s="53" t="s">
        <v>23</v>
      </c>
      <c r="I3" s="53" t="s">
        <v>24</v>
      </c>
      <c r="J3" s="53" t="s">
        <v>25</v>
      </c>
      <c r="K3" s="44" t="s">
        <v>23</v>
      </c>
      <c r="L3" s="44" t="s">
        <v>24</v>
      </c>
      <c r="M3" s="44" t="s">
        <v>25</v>
      </c>
      <c r="N3" s="44" t="s">
        <v>23</v>
      </c>
      <c r="O3" s="44" t="s">
        <v>24</v>
      </c>
      <c r="P3" s="44" t="s">
        <v>25</v>
      </c>
      <c r="Q3" s="44" t="s">
        <v>23</v>
      </c>
      <c r="R3" s="44" t="s">
        <v>24</v>
      </c>
      <c r="S3" s="44" t="s">
        <v>25</v>
      </c>
      <c r="T3" s="44" t="s">
        <v>23</v>
      </c>
      <c r="U3" s="44" t="s">
        <v>24</v>
      </c>
      <c r="V3" s="44" t="s">
        <v>25</v>
      </c>
      <c r="W3" s="44" t="s">
        <v>23</v>
      </c>
      <c r="X3" s="44" t="s">
        <v>24</v>
      </c>
      <c r="Y3" s="44" t="s">
        <v>25</v>
      </c>
      <c r="Z3" s="44" t="s">
        <v>23</v>
      </c>
      <c r="AA3" s="44" t="s">
        <v>24</v>
      </c>
      <c r="AB3" s="44" t="s">
        <v>25</v>
      </c>
      <c r="AC3" s="44" t="s">
        <v>23</v>
      </c>
      <c r="AD3" s="44" t="s">
        <v>24</v>
      </c>
      <c r="AE3" s="44" t="s">
        <v>25</v>
      </c>
      <c r="AF3" s="44" t="s">
        <v>23</v>
      </c>
      <c r="AG3" s="44" t="s">
        <v>24</v>
      </c>
      <c r="AH3" s="44" t="s">
        <v>25</v>
      </c>
      <c r="AI3" s="44" t="s">
        <v>23</v>
      </c>
      <c r="AJ3" s="44" t="s">
        <v>24</v>
      </c>
      <c r="AK3" s="44" t="s">
        <v>25</v>
      </c>
      <c r="AL3" s="44" t="s">
        <v>23</v>
      </c>
      <c r="AM3" s="44" t="s">
        <v>24</v>
      </c>
      <c r="AN3" s="44" t="s">
        <v>25</v>
      </c>
      <c r="AO3" s="44" t="s">
        <v>23</v>
      </c>
      <c r="AP3" s="44" t="s">
        <v>24</v>
      </c>
      <c r="AQ3" s="44" t="s">
        <v>25</v>
      </c>
      <c r="AR3" s="44" t="s">
        <v>23</v>
      </c>
      <c r="AS3" s="44" t="s">
        <v>24</v>
      </c>
      <c r="AT3" s="44" t="s">
        <v>25</v>
      </c>
      <c r="AU3" s="44" t="s">
        <v>23</v>
      </c>
      <c r="AV3" s="44" t="s">
        <v>24</v>
      </c>
      <c r="AW3" s="44" t="s">
        <v>25</v>
      </c>
      <c r="AX3" s="44" t="s">
        <v>23</v>
      </c>
      <c r="AY3" s="44" t="s">
        <v>24</v>
      </c>
      <c r="AZ3" s="44" t="s">
        <v>25</v>
      </c>
      <c r="BA3" s="44" t="s">
        <v>23</v>
      </c>
      <c r="BB3" s="44" t="s">
        <v>24</v>
      </c>
      <c r="BC3" s="44" t="s">
        <v>25</v>
      </c>
      <c r="BD3" s="44" t="s">
        <v>23</v>
      </c>
      <c r="BE3" s="44" t="s">
        <v>24</v>
      </c>
      <c r="BF3" s="44" t="s">
        <v>25</v>
      </c>
      <c r="BG3" s="44" t="s">
        <v>23</v>
      </c>
      <c r="BH3" s="44" t="s">
        <v>24</v>
      </c>
      <c r="BI3" s="44" t="s">
        <v>25</v>
      </c>
      <c r="BJ3" s="44" t="s">
        <v>23</v>
      </c>
      <c r="BK3" s="44" t="s">
        <v>24</v>
      </c>
      <c r="BL3" s="44" t="s">
        <v>25</v>
      </c>
      <c r="BM3" s="44" t="s">
        <v>23</v>
      </c>
      <c r="BN3" s="44" t="s">
        <v>24</v>
      </c>
      <c r="BO3" s="44" t="s">
        <v>25</v>
      </c>
      <c r="BP3" s="44" t="s">
        <v>23</v>
      </c>
      <c r="BQ3" s="44" t="s">
        <v>24</v>
      </c>
      <c r="BR3" s="44" t="s">
        <v>25</v>
      </c>
      <c r="BS3" s="44" t="s">
        <v>23</v>
      </c>
      <c r="BT3" s="44" t="s">
        <v>24</v>
      </c>
      <c r="BU3" s="44" t="s">
        <v>25</v>
      </c>
      <c r="BV3" s="44" t="s">
        <v>23</v>
      </c>
      <c r="BW3" s="44" t="s">
        <v>24</v>
      </c>
      <c r="BX3" s="44" t="s">
        <v>25</v>
      </c>
      <c r="BY3" s="44" t="s">
        <v>23</v>
      </c>
      <c r="BZ3" s="44" t="s">
        <v>24</v>
      </c>
      <c r="CA3" s="44" t="s">
        <v>25</v>
      </c>
      <c r="CB3" s="44" t="s">
        <v>23</v>
      </c>
      <c r="CC3" s="44" t="s">
        <v>24</v>
      </c>
      <c r="CD3" s="44" t="s">
        <v>25</v>
      </c>
      <c r="CE3" s="44" t="s">
        <v>23</v>
      </c>
      <c r="CF3" s="44" t="s">
        <v>24</v>
      </c>
      <c r="CG3" s="44" t="s">
        <v>25</v>
      </c>
      <c r="CH3" s="44" t="s">
        <v>23</v>
      </c>
      <c r="CI3" s="44" t="s">
        <v>24</v>
      </c>
      <c r="CJ3" s="44" t="s">
        <v>25</v>
      </c>
      <c r="CK3" s="45" t="s">
        <v>23</v>
      </c>
      <c r="CL3" s="45" t="s">
        <v>24</v>
      </c>
      <c r="CM3" s="45" t="s">
        <v>25</v>
      </c>
      <c r="CN3" s="45" t="s">
        <v>23</v>
      </c>
      <c r="CO3" s="45" t="s">
        <v>24</v>
      </c>
      <c r="CP3" s="45" t="s">
        <v>25</v>
      </c>
      <c r="CQ3" s="45" t="s">
        <v>23</v>
      </c>
      <c r="CR3" s="45" t="s">
        <v>24</v>
      </c>
      <c r="CS3" s="45" t="s">
        <v>25</v>
      </c>
      <c r="CT3" s="45" t="s">
        <v>23</v>
      </c>
      <c r="CU3" s="45" t="s">
        <v>24</v>
      </c>
      <c r="CV3" s="45" t="s">
        <v>25</v>
      </c>
      <c r="CW3" s="45" t="s">
        <v>23</v>
      </c>
      <c r="CX3" s="45" t="s">
        <v>24</v>
      </c>
      <c r="CY3" s="45" t="s">
        <v>25</v>
      </c>
      <c r="CZ3" s="45" t="s">
        <v>23</v>
      </c>
      <c r="DA3" s="45" t="s">
        <v>24</v>
      </c>
      <c r="DB3" s="45" t="s">
        <v>25</v>
      </c>
      <c r="DC3" s="45" t="s">
        <v>23</v>
      </c>
      <c r="DD3" s="45" t="s">
        <v>24</v>
      </c>
      <c r="DE3" s="45" t="s">
        <v>25</v>
      </c>
      <c r="DF3" s="45" t="s">
        <v>23</v>
      </c>
      <c r="DG3" s="45" t="s">
        <v>24</v>
      </c>
      <c r="DH3" s="45" t="s">
        <v>25</v>
      </c>
      <c r="DI3" s="45" t="s">
        <v>23</v>
      </c>
      <c r="DJ3" s="45" t="s">
        <v>24</v>
      </c>
      <c r="DK3" s="45" t="s">
        <v>25</v>
      </c>
      <c r="DL3" s="45" t="s">
        <v>23</v>
      </c>
      <c r="DM3" s="45" t="s">
        <v>24</v>
      </c>
      <c r="DN3" s="45" t="s">
        <v>25</v>
      </c>
      <c r="DO3" s="45" t="s">
        <v>23</v>
      </c>
      <c r="DP3" s="45" t="s">
        <v>24</v>
      </c>
      <c r="DQ3" s="45" t="s">
        <v>25</v>
      </c>
      <c r="DR3" s="45" t="s">
        <v>23</v>
      </c>
      <c r="DS3" s="45" t="s">
        <v>24</v>
      </c>
      <c r="DT3" s="45" t="s">
        <v>25</v>
      </c>
      <c r="DU3" s="45" t="s">
        <v>23</v>
      </c>
      <c r="DV3" s="45" t="s">
        <v>24</v>
      </c>
      <c r="DW3" s="45" t="s">
        <v>25</v>
      </c>
      <c r="DX3" s="45" t="s">
        <v>23</v>
      </c>
      <c r="DY3" s="45" t="s">
        <v>24</v>
      </c>
      <c r="DZ3" s="45" t="s">
        <v>25</v>
      </c>
      <c r="EA3" s="45" t="s">
        <v>23</v>
      </c>
      <c r="EB3" s="45" t="s">
        <v>24</v>
      </c>
      <c r="EC3" s="45" t="s">
        <v>25</v>
      </c>
      <c r="ED3" s="45" t="s">
        <v>23</v>
      </c>
      <c r="EE3" s="45" t="s">
        <v>24</v>
      </c>
      <c r="EF3" s="45" t="s">
        <v>25</v>
      </c>
      <c r="EG3" s="45" t="s">
        <v>23</v>
      </c>
      <c r="EH3" s="45" t="s">
        <v>24</v>
      </c>
      <c r="EI3" s="45" t="s">
        <v>25</v>
      </c>
      <c r="EJ3" s="45" t="s">
        <v>23</v>
      </c>
      <c r="EK3" s="45" t="s">
        <v>24</v>
      </c>
      <c r="EL3" s="45" t="s">
        <v>25</v>
      </c>
      <c r="EM3" s="45" t="s">
        <v>23</v>
      </c>
      <c r="EN3" s="45" t="s">
        <v>24</v>
      </c>
      <c r="EO3" s="45" t="s">
        <v>25</v>
      </c>
      <c r="EP3" s="45" t="s">
        <v>23</v>
      </c>
      <c r="EQ3" s="45" t="s">
        <v>24</v>
      </c>
      <c r="ER3" s="45" t="s">
        <v>25</v>
      </c>
      <c r="ES3" s="45" t="s">
        <v>23</v>
      </c>
      <c r="ET3" s="45" t="s">
        <v>24</v>
      </c>
      <c r="EU3" s="45" t="s">
        <v>25</v>
      </c>
      <c r="EV3" s="45" t="s">
        <v>23</v>
      </c>
      <c r="EW3" s="45" t="s">
        <v>24</v>
      </c>
      <c r="EX3" s="45" t="s">
        <v>25</v>
      </c>
      <c r="EY3" s="45" t="s">
        <v>23</v>
      </c>
      <c r="EZ3" s="45" t="s">
        <v>24</v>
      </c>
      <c r="FA3" s="45" t="s">
        <v>25</v>
      </c>
      <c r="FB3" s="45" t="s">
        <v>23</v>
      </c>
      <c r="FC3" s="45" t="s">
        <v>24</v>
      </c>
      <c r="FD3" s="45" t="s">
        <v>25</v>
      </c>
      <c r="FE3" s="45" t="s">
        <v>23</v>
      </c>
      <c r="FF3" s="45" t="s">
        <v>24</v>
      </c>
      <c r="FG3" s="45" t="s">
        <v>25</v>
      </c>
      <c r="FH3" s="45" t="s">
        <v>23</v>
      </c>
      <c r="FI3" s="45" t="s">
        <v>24</v>
      </c>
      <c r="FJ3" s="45" t="s">
        <v>25</v>
      </c>
    </row>
    <row r="4" spans="1:166">
      <c r="A4" s="56" t="s">
        <v>136</v>
      </c>
      <c r="B4" s="56" t="s">
        <v>181</v>
      </c>
      <c r="C4" s="56" t="s">
        <v>208</v>
      </c>
      <c r="D4" s="57" t="s">
        <v>26</v>
      </c>
      <c r="E4" s="58" t="s">
        <v>27</v>
      </c>
      <c r="F4" s="58" t="s">
        <v>28</v>
      </c>
      <c r="G4" s="58" t="s">
        <v>29</v>
      </c>
      <c r="H4" s="58" t="s">
        <v>2031</v>
      </c>
      <c r="I4" s="58" t="s">
        <v>2032</v>
      </c>
      <c r="J4" s="58" t="s">
        <v>2033</v>
      </c>
      <c r="K4" s="59" t="s">
        <v>30</v>
      </c>
      <c r="L4" s="59" t="s">
        <v>31</v>
      </c>
      <c r="M4" s="59" t="s">
        <v>32</v>
      </c>
      <c r="N4" s="59" t="s">
        <v>33</v>
      </c>
      <c r="O4" s="59" t="s">
        <v>34</v>
      </c>
      <c r="P4" s="59" t="s">
        <v>35</v>
      </c>
      <c r="Q4" s="59" t="s">
        <v>1065</v>
      </c>
      <c r="R4" s="59" t="s">
        <v>1066</v>
      </c>
      <c r="S4" s="59" t="s">
        <v>1067</v>
      </c>
      <c r="T4" s="59" t="s">
        <v>1068</v>
      </c>
      <c r="U4" s="59" t="s">
        <v>1069</v>
      </c>
      <c r="V4" s="59" t="s">
        <v>1070</v>
      </c>
      <c r="W4" s="59" t="s">
        <v>1071</v>
      </c>
      <c r="X4" s="59" t="s">
        <v>1072</v>
      </c>
      <c r="Y4" s="59" t="s">
        <v>1073</v>
      </c>
      <c r="Z4" s="59" t="s">
        <v>1074</v>
      </c>
      <c r="AA4" s="59" t="s">
        <v>1075</v>
      </c>
      <c r="AB4" s="59" t="s">
        <v>1076</v>
      </c>
      <c r="AC4" s="59" t="s">
        <v>42</v>
      </c>
      <c r="AD4" s="59" t="s">
        <v>43</v>
      </c>
      <c r="AE4" s="59" t="s">
        <v>44</v>
      </c>
      <c r="AF4" s="59" t="s">
        <v>45</v>
      </c>
      <c r="AG4" s="59" t="s">
        <v>46</v>
      </c>
      <c r="AH4" s="59" t="s">
        <v>47</v>
      </c>
      <c r="AI4" s="59" t="s">
        <v>1077</v>
      </c>
      <c r="AJ4" s="59" t="s">
        <v>1078</v>
      </c>
      <c r="AK4" s="59" t="s">
        <v>1079</v>
      </c>
      <c r="AL4" s="59" t="s">
        <v>1080</v>
      </c>
      <c r="AM4" s="59" t="s">
        <v>1081</v>
      </c>
      <c r="AN4" s="59" t="s">
        <v>1082</v>
      </c>
      <c r="AO4" s="59" t="s">
        <v>1083</v>
      </c>
      <c r="AP4" s="59" t="s">
        <v>1084</v>
      </c>
      <c r="AQ4" s="59" t="s">
        <v>1085</v>
      </c>
      <c r="AR4" s="59" t="s">
        <v>1086</v>
      </c>
      <c r="AS4" s="59" t="s">
        <v>1087</v>
      </c>
      <c r="AT4" s="59" t="s">
        <v>1088</v>
      </c>
      <c r="AU4" s="59" t="s">
        <v>1089</v>
      </c>
      <c r="AV4" s="59" t="s">
        <v>1090</v>
      </c>
      <c r="AW4" s="59" t="s">
        <v>1091</v>
      </c>
      <c r="AX4" s="59" t="s">
        <v>1092</v>
      </c>
      <c r="AY4" s="59" t="s">
        <v>1093</v>
      </c>
      <c r="AZ4" s="59" t="s">
        <v>1094</v>
      </c>
      <c r="BA4" s="59" t="s">
        <v>1095</v>
      </c>
      <c r="BB4" s="59" t="s">
        <v>1096</v>
      </c>
      <c r="BC4" s="59" t="s">
        <v>1097</v>
      </c>
      <c r="BD4" s="59" t="s">
        <v>1098</v>
      </c>
      <c r="BE4" s="59" t="s">
        <v>1099</v>
      </c>
      <c r="BF4" s="59" t="s">
        <v>1100</v>
      </c>
      <c r="BG4" s="59" t="s">
        <v>1101</v>
      </c>
      <c r="BH4" s="59" t="s">
        <v>1102</v>
      </c>
      <c r="BI4" s="59" t="s">
        <v>1103</v>
      </c>
      <c r="BJ4" s="59" t="s">
        <v>1104</v>
      </c>
      <c r="BK4" s="59" t="s">
        <v>1105</v>
      </c>
      <c r="BL4" s="59" t="s">
        <v>1106</v>
      </c>
      <c r="BM4" s="59" t="s">
        <v>1107</v>
      </c>
      <c r="BN4" s="59" t="s">
        <v>1108</v>
      </c>
      <c r="BO4" s="59" t="s">
        <v>1109</v>
      </c>
      <c r="BP4" s="59" t="s">
        <v>1110</v>
      </c>
      <c r="BQ4" s="59" t="s">
        <v>1111</v>
      </c>
      <c r="BR4" s="59" t="s">
        <v>1112</v>
      </c>
      <c r="BS4" s="59" t="s">
        <v>1113</v>
      </c>
      <c r="BT4" s="59" t="s">
        <v>1114</v>
      </c>
      <c r="BU4" s="59" t="s">
        <v>1115</v>
      </c>
      <c r="BV4" s="59" t="s">
        <v>1116</v>
      </c>
      <c r="BW4" s="59" t="s">
        <v>1117</v>
      </c>
      <c r="BX4" s="59" t="s">
        <v>1118</v>
      </c>
      <c r="BY4" s="59" t="s">
        <v>1119</v>
      </c>
      <c r="BZ4" s="59" t="s">
        <v>1120</v>
      </c>
      <c r="CA4" s="59" t="s">
        <v>1121</v>
      </c>
      <c r="CB4" s="59" t="s">
        <v>1122</v>
      </c>
      <c r="CC4" s="59" t="s">
        <v>1123</v>
      </c>
      <c r="CD4" s="59" t="s">
        <v>1124</v>
      </c>
      <c r="CE4" s="59" t="s">
        <v>1125</v>
      </c>
      <c r="CF4" s="59" t="s">
        <v>1126</v>
      </c>
      <c r="CG4" s="59" t="s">
        <v>1127</v>
      </c>
      <c r="CH4" s="59" t="s">
        <v>1128</v>
      </c>
      <c r="CI4" s="59" t="s">
        <v>1129</v>
      </c>
      <c r="CJ4" s="59" t="s">
        <v>1130</v>
      </c>
      <c r="CK4" s="58" t="s">
        <v>60</v>
      </c>
      <c r="CL4" s="58" t="s">
        <v>61</v>
      </c>
      <c r="CM4" s="58" t="s">
        <v>62</v>
      </c>
      <c r="CN4" s="58" t="s">
        <v>63</v>
      </c>
      <c r="CO4" s="58" t="s">
        <v>64</v>
      </c>
      <c r="CP4" s="60" t="s">
        <v>65</v>
      </c>
      <c r="CQ4" s="58" t="s">
        <v>1131</v>
      </c>
      <c r="CR4" s="58" t="s">
        <v>1132</v>
      </c>
      <c r="CS4" s="58" t="s">
        <v>1133</v>
      </c>
      <c r="CT4" s="58" t="s">
        <v>1134</v>
      </c>
      <c r="CU4" s="58" t="s">
        <v>1135</v>
      </c>
      <c r="CV4" s="60" t="s">
        <v>1136</v>
      </c>
      <c r="CW4" s="58" t="s">
        <v>1137</v>
      </c>
      <c r="CX4" s="58" t="s">
        <v>1138</v>
      </c>
      <c r="CY4" s="58" t="s">
        <v>1139</v>
      </c>
      <c r="CZ4" s="58" t="s">
        <v>1140</v>
      </c>
      <c r="DA4" s="58" t="s">
        <v>1141</v>
      </c>
      <c r="DB4" s="60" t="s">
        <v>1142</v>
      </c>
      <c r="DC4" s="58" t="s">
        <v>72</v>
      </c>
      <c r="DD4" s="58" t="s">
        <v>73</v>
      </c>
      <c r="DE4" s="58" t="s">
        <v>74</v>
      </c>
      <c r="DF4" s="58" t="s">
        <v>75</v>
      </c>
      <c r="DG4" s="58" t="s">
        <v>76</v>
      </c>
      <c r="DH4" s="60" t="s">
        <v>77</v>
      </c>
      <c r="DI4" s="58" t="s">
        <v>1143</v>
      </c>
      <c r="DJ4" s="58" t="s">
        <v>1144</v>
      </c>
      <c r="DK4" s="58" t="s">
        <v>1145</v>
      </c>
      <c r="DL4" s="58" t="s">
        <v>1146</v>
      </c>
      <c r="DM4" s="58" t="s">
        <v>1147</v>
      </c>
      <c r="DN4" s="60" t="s">
        <v>1148</v>
      </c>
      <c r="DO4" s="58" t="s">
        <v>1149</v>
      </c>
      <c r="DP4" s="58" t="s">
        <v>1150</v>
      </c>
      <c r="DQ4" s="58" t="s">
        <v>1151</v>
      </c>
      <c r="DR4" s="58" t="s">
        <v>1152</v>
      </c>
      <c r="DS4" s="58" t="s">
        <v>1153</v>
      </c>
      <c r="DT4" s="60" t="s">
        <v>1154</v>
      </c>
      <c r="DU4" s="58" t="s">
        <v>1155</v>
      </c>
      <c r="DV4" s="58" t="s">
        <v>1156</v>
      </c>
      <c r="DW4" s="58" t="s">
        <v>1157</v>
      </c>
      <c r="DX4" s="58" t="s">
        <v>1158</v>
      </c>
      <c r="DY4" s="58" t="s">
        <v>1159</v>
      </c>
      <c r="DZ4" s="60" t="s">
        <v>1160</v>
      </c>
      <c r="EA4" s="58" t="s">
        <v>1161</v>
      </c>
      <c r="EB4" s="58" t="s">
        <v>1162</v>
      </c>
      <c r="EC4" s="58" t="s">
        <v>1163</v>
      </c>
      <c r="ED4" s="58" t="s">
        <v>1164</v>
      </c>
      <c r="EE4" s="58" t="s">
        <v>1165</v>
      </c>
      <c r="EF4" s="60" t="s">
        <v>1166</v>
      </c>
      <c r="EG4" s="58" t="s">
        <v>1167</v>
      </c>
      <c r="EH4" s="58" t="s">
        <v>1168</v>
      </c>
      <c r="EI4" s="58" t="s">
        <v>1169</v>
      </c>
      <c r="EJ4" s="58" t="s">
        <v>1170</v>
      </c>
      <c r="EK4" s="58" t="s">
        <v>1171</v>
      </c>
      <c r="EL4" s="60" t="s">
        <v>1172</v>
      </c>
      <c r="EM4" s="58" t="s">
        <v>1173</v>
      </c>
      <c r="EN4" s="58" t="s">
        <v>1174</v>
      </c>
      <c r="EO4" s="58" t="s">
        <v>1175</v>
      </c>
      <c r="EP4" s="58" t="s">
        <v>1176</v>
      </c>
      <c r="EQ4" s="58" t="s">
        <v>1177</v>
      </c>
      <c r="ER4" s="60" t="s">
        <v>1178</v>
      </c>
      <c r="ES4" s="58" t="s">
        <v>1179</v>
      </c>
      <c r="ET4" s="58" t="s">
        <v>1180</v>
      </c>
      <c r="EU4" s="58" t="s">
        <v>1181</v>
      </c>
      <c r="EV4" s="58" t="s">
        <v>1182</v>
      </c>
      <c r="EW4" s="58" t="s">
        <v>1183</v>
      </c>
      <c r="EX4" s="60" t="s">
        <v>1184</v>
      </c>
      <c r="EY4" s="58" t="s">
        <v>1185</v>
      </c>
      <c r="EZ4" s="58" t="s">
        <v>1186</v>
      </c>
      <c r="FA4" s="58" t="s">
        <v>1187</v>
      </c>
      <c r="FB4" s="58" t="s">
        <v>1188</v>
      </c>
      <c r="FC4" s="58" t="s">
        <v>1189</v>
      </c>
      <c r="FD4" s="60" t="s">
        <v>1190</v>
      </c>
      <c r="FE4" s="58" t="s">
        <v>1191</v>
      </c>
      <c r="FF4" s="58" t="s">
        <v>1192</v>
      </c>
      <c r="FG4" s="58" t="s">
        <v>1193</v>
      </c>
      <c r="FH4" s="58" t="s">
        <v>1194</v>
      </c>
      <c r="FI4" s="58" t="s">
        <v>1195</v>
      </c>
      <c r="FJ4" s="60" t="s">
        <v>1196</v>
      </c>
    </row>
    <row r="5" spans="1:166" ht="11.85">
      <c r="A5" s="46" t="str">
        <f>IF(COUNTIFS(T_2GT[[#This Row],[Secteur]],"  *"),A4,T_2GT[[#This Row],[Secteur]])</f>
        <v>ACADEMIE DE CRETEIL</v>
      </c>
      <c r="B5" s="46" t="str">
        <f>IF(COUNTIFS(T_2GT[[#This Row],[Secteur]],"    *"),B4,T_2GT[[#This Row],[Secteur]])</f>
        <v>ACADEMIE DE CRETEIL</v>
      </c>
      <c r="C5" s="1" t="s">
        <v>209</v>
      </c>
      <c r="D5" s="1" t="s">
        <v>90</v>
      </c>
      <c r="E5" s="2">
        <v>18735</v>
      </c>
      <c r="F5" s="2">
        <v>16638</v>
      </c>
      <c r="G5" s="2">
        <v>35373</v>
      </c>
      <c r="H5" s="2">
        <v>93</v>
      </c>
      <c r="I5" s="2">
        <v>71</v>
      </c>
      <c r="J5" s="2">
        <v>164</v>
      </c>
      <c r="K5" s="2">
        <v>17909</v>
      </c>
      <c r="L5" s="2">
        <v>15927</v>
      </c>
      <c r="M5" s="2">
        <v>33836</v>
      </c>
      <c r="N5" s="3">
        <v>0.9608753669602349</v>
      </c>
      <c r="O5" s="3">
        <v>0.9615338382017069</v>
      </c>
      <c r="P5" s="3">
        <v>0.96118508466909791</v>
      </c>
      <c r="Q5" s="2">
        <v>12280</v>
      </c>
      <c r="R5" s="2">
        <v>10547</v>
      </c>
      <c r="S5" s="2">
        <v>22827</v>
      </c>
      <c r="T5" s="3">
        <v>0.68568875984142053</v>
      </c>
      <c r="U5" s="3">
        <v>0.66220882777673129</v>
      </c>
      <c r="V5" s="3">
        <v>0.674636481853647</v>
      </c>
      <c r="W5" s="2">
        <v>5034</v>
      </c>
      <c r="X5" s="2">
        <v>4715</v>
      </c>
      <c r="Y5" s="2">
        <v>9749</v>
      </c>
      <c r="Z5" s="3">
        <v>0.28108772125746834</v>
      </c>
      <c r="AA5" s="3">
        <v>0.296038174169649</v>
      </c>
      <c r="AB5" s="3">
        <v>0.28812507388580211</v>
      </c>
      <c r="AC5" s="2">
        <v>595</v>
      </c>
      <c r="AD5" s="2">
        <v>665</v>
      </c>
      <c r="AE5" s="2">
        <v>1260</v>
      </c>
      <c r="AF5" s="3">
        <v>3.3223518901111172E-2</v>
      </c>
      <c r="AG5" s="3">
        <v>4.1752998053619643E-2</v>
      </c>
      <c r="AH5" s="3">
        <v>3.7238444260550896E-2</v>
      </c>
      <c r="AI5" s="2">
        <v>3331</v>
      </c>
      <c r="AJ5" s="2">
        <v>2913</v>
      </c>
      <c r="AK5" s="2">
        <v>6244</v>
      </c>
      <c r="AL5" s="3">
        <v>0.18599586799932993</v>
      </c>
      <c r="AM5" s="3">
        <v>0.18289696741382558</v>
      </c>
      <c r="AN5" s="3">
        <v>0.18453717933561886</v>
      </c>
      <c r="AO5" s="2">
        <v>175</v>
      </c>
      <c r="AP5" s="2">
        <v>1362</v>
      </c>
      <c r="AQ5" s="2">
        <v>1537</v>
      </c>
      <c r="AR5" s="3">
        <v>9.7716232062091679E-3</v>
      </c>
      <c r="AS5" s="3">
        <v>8.5515162930872107E-2</v>
      </c>
      <c r="AT5" s="3">
        <v>4.5424991133703747E-2</v>
      </c>
      <c r="AU5" s="2">
        <v>1019</v>
      </c>
      <c r="AV5" s="2">
        <v>156</v>
      </c>
      <c r="AW5" s="2">
        <v>1175</v>
      </c>
      <c r="AX5" s="3">
        <v>5.689876598358367E-2</v>
      </c>
      <c r="AY5" s="3">
        <v>9.7946882652100199E-3</v>
      </c>
      <c r="AZ5" s="3">
        <v>3.4726326989005796E-2</v>
      </c>
      <c r="BA5" s="2">
        <v>150</v>
      </c>
      <c r="BB5" s="2">
        <v>119</v>
      </c>
      <c r="BC5" s="2">
        <v>269</v>
      </c>
      <c r="BD5" s="3">
        <v>8.3756770338935735E-3</v>
      </c>
      <c r="BE5" s="3">
        <v>7.4715891253845671E-3</v>
      </c>
      <c r="BF5" s="3">
        <v>7.9501123064191978E-3</v>
      </c>
      <c r="BG5" s="2">
        <v>263</v>
      </c>
      <c r="BH5" s="2">
        <v>78</v>
      </c>
      <c r="BI5" s="2">
        <v>341</v>
      </c>
      <c r="BJ5" s="3">
        <v>1.4685353732760064E-2</v>
      </c>
      <c r="BK5" s="3">
        <v>4.89734413260501E-3</v>
      </c>
      <c r="BL5" s="3">
        <v>1.0078023407022107E-2</v>
      </c>
      <c r="BM5" s="2">
        <v>61</v>
      </c>
      <c r="BN5" s="2">
        <v>56</v>
      </c>
      <c r="BO5" s="2">
        <v>117</v>
      </c>
      <c r="BP5" s="3">
        <v>3.4061086604500529E-3</v>
      </c>
      <c r="BQ5" s="3">
        <v>3.5160419413574435E-3</v>
      </c>
      <c r="BR5" s="3">
        <v>3.4578555384797258E-3</v>
      </c>
      <c r="BS5" s="2">
        <v>28</v>
      </c>
      <c r="BT5" s="2">
        <v>24</v>
      </c>
      <c r="BU5" s="2">
        <v>52</v>
      </c>
      <c r="BV5" s="3">
        <v>1.5634597129934669E-3</v>
      </c>
      <c r="BW5" s="3">
        <v>1.5068751177246186E-3</v>
      </c>
      <c r="BX5" s="3">
        <v>1.5368246837687671E-3</v>
      </c>
      <c r="BY5" s="2">
        <v>5</v>
      </c>
      <c r="BZ5" s="2">
        <v>6</v>
      </c>
      <c r="CA5" s="2">
        <v>11</v>
      </c>
      <c r="CB5" s="3">
        <v>2.7918923446311911E-4</v>
      </c>
      <c r="CC5" s="3">
        <v>3.7671877943115466E-4</v>
      </c>
      <c r="CD5" s="3">
        <v>3.2509752925877764E-4</v>
      </c>
      <c r="CE5" s="2">
        <v>2</v>
      </c>
      <c r="CF5" s="2">
        <v>1</v>
      </c>
      <c r="CG5" s="2">
        <v>3</v>
      </c>
      <c r="CH5" s="3">
        <v>1.1167569378524764E-4</v>
      </c>
      <c r="CI5" s="3">
        <v>6.2786463238525777E-5</v>
      </c>
      <c r="CJ5" s="3">
        <v>8.866296252512117E-5</v>
      </c>
      <c r="CK5" s="2">
        <v>17204</v>
      </c>
      <c r="CL5" s="2">
        <v>15285</v>
      </c>
      <c r="CM5" s="2">
        <v>32489</v>
      </c>
      <c r="CN5" s="3">
        <v>0.92324526287696829</v>
      </c>
      <c r="CO5" s="3">
        <v>0.92294746964779417</v>
      </c>
      <c r="CP5" s="3">
        <v>0.92310519322647222</v>
      </c>
      <c r="CQ5" s="2">
        <v>11190</v>
      </c>
      <c r="CR5" s="2">
        <v>9294</v>
      </c>
      <c r="CS5" s="2">
        <v>20484</v>
      </c>
      <c r="CT5" s="3">
        <v>0.65043013252731918</v>
      </c>
      <c r="CU5" s="3">
        <v>0.60804710500490677</v>
      </c>
      <c r="CV5" s="3">
        <v>0.63049031980054793</v>
      </c>
      <c r="CW5" s="2">
        <v>5419</v>
      </c>
      <c r="CX5" s="2">
        <v>5297</v>
      </c>
      <c r="CY5" s="2">
        <v>10716</v>
      </c>
      <c r="CZ5" s="3">
        <v>0.31498488723552664</v>
      </c>
      <c r="DA5" s="3">
        <v>0.34654890415439976</v>
      </c>
      <c r="DB5" s="3">
        <v>0.32983471328757424</v>
      </c>
      <c r="DC5" s="2">
        <v>595</v>
      </c>
      <c r="DD5" s="2">
        <v>694</v>
      </c>
      <c r="DE5" s="2">
        <v>1289</v>
      </c>
      <c r="DF5" s="3">
        <v>3.4584980237154152E-2</v>
      </c>
      <c r="DG5" s="3">
        <v>4.5403990840693492E-2</v>
      </c>
      <c r="DH5" s="3">
        <v>3.9674966911877864E-2</v>
      </c>
      <c r="DI5" s="2">
        <v>3328</v>
      </c>
      <c r="DJ5" s="2">
        <v>2830</v>
      </c>
      <c r="DK5" s="2">
        <v>6158</v>
      </c>
      <c r="DL5" s="3">
        <v>0.19344338525924204</v>
      </c>
      <c r="DM5" s="3">
        <v>0.18514883873078181</v>
      </c>
      <c r="DN5" s="3">
        <v>0.18954107544091847</v>
      </c>
      <c r="DO5" s="2">
        <v>170</v>
      </c>
      <c r="DP5" s="2">
        <v>1560</v>
      </c>
      <c r="DQ5" s="2">
        <v>1730</v>
      </c>
      <c r="DR5" s="3">
        <v>9.881422924901186E-3</v>
      </c>
      <c r="DS5" s="3">
        <v>0.10206084396467124</v>
      </c>
      <c r="DT5" s="3">
        <v>5.3248791898796513E-2</v>
      </c>
      <c r="DU5" s="2">
        <v>1147</v>
      </c>
      <c r="DV5" s="2">
        <v>222</v>
      </c>
      <c r="DW5" s="2">
        <v>1369</v>
      </c>
      <c r="DX5" s="3">
        <v>6.6670541734480351E-2</v>
      </c>
      <c r="DY5" s="3">
        <v>1.4524043179587831E-2</v>
      </c>
      <c r="DZ5" s="3">
        <v>4.2137338791590997E-2</v>
      </c>
      <c r="EA5" s="2">
        <v>180</v>
      </c>
      <c r="EB5" s="2">
        <v>172</v>
      </c>
      <c r="EC5" s="2">
        <v>352</v>
      </c>
      <c r="ED5" s="3">
        <v>1.0462683096954197E-2</v>
      </c>
      <c r="EE5" s="3">
        <v>1.1252862283284266E-2</v>
      </c>
      <c r="EF5" s="3">
        <v>1.0834436270737787E-2</v>
      </c>
      <c r="EG5" s="2">
        <v>215</v>
      </c>
      <c r="EH5" s="2">
        <v>70</v>
      </c>
      <c r="EI5" s="2">
        <v>285</v>
      </c>
      <c r="EJ5" s="3">
        <v>1.2497093699139735E-2</v>
      </c>
      <c r="EK5" s="3">
        <v>4.5796532548249922E-3</v>
      </c>
      <c r="EL5" s="3">
        <v>8.772199821478038E-3</v>
      </c>
      <c r="EM5" s="2">
        <v>96</v>
      </c>
      <c r="EN5" s="2">
        <v>94</v>
      </c>
      <c r="EO5" s="2">
        <v>190</v>
      </c>
      <c r="EP5" s="3">
        <v>5.5800976517089047E-3</v>
      </c>
      <c r="EQ5" s="3">
        <v>6.1498200850507029E-3</v>
      </c>
      <c r="ER5" s="3">
        <v>5.8481332143186923E-3</v>
      </c>
      <c r="ES5" s="2">
        <v>250</v>
      </c>
      <c r="ET5" s="2">
        <v>300</v>
      </c>
      <c r="EU5" s="2">
        <v>550</v>
      </c>
      <c r="EV5" s="3">
        <v>1.4531504301325273E-2</v>
      </c>
      <c r="EW5" s="3">
        <v>1.9627085377821395E-2</v>
      </c>
      <c r="EX5" s="3">
        <v>1.6928806673027794E-2</v>
      </c>
      <c r="EY5" s="2">
        <v>22</v>
      </c>
      <c r="EZ5" s="2">
        <v>38</v>
      </c>
      <c r="FA5" s="2">
        <v>60</v>
      </c>
      <c r="FB5" s="3">
        <v>1.2787723785166241E-3</v>
      </c>
      <c r="FC5" s="3">
        <v>2.4860974811907097E-3</v>
      </c>
      <c r="FD5" s="3">
        <v>1.8467789097848502E-3</v>
      </c>
      <c r="FE5" s="2">
        <v>11</v>
      </c>
      <c r="FF5" s="2">
        <v>11</v>
      </c>
      <c r="FG5" s="2">
        <v>22</v>
      </c>
      <c r="FH5" s="3">
        <v>6.3938618925831207E-4</v>
      </c>
      <c r="FI5" s="3">
        <v>7.1965979718678446E-4</v>
      </c>
      <c r="FJ5" s="3">
        <v>6.7715226692111172E-4</v>
      </c>
    </row>
    <row r="6" spans="1:166" ht="11.85">
      <c r="A6" s="46" t="str">
        <f>IF(COUNTIFS(T_2GT[[#This Row],[Secteur]],"  *"),A5,T_2GT[[#This Row],[Secteur]])</f>
        <v>SEINE-ET-MARNE</v>
      </c>
      <c r="B6" s="46" t="str">
        <f>IF(COUNTIFS(T_2GT[[#This Row],[Secteur]],"    *"),B5,T_2GT[[#This Row],[Secteur]])</f>
        <v>SEINE-ET-MARNE</v>
      </c>
      <c r="C6" s="1" t="s">
        <v>91</v>
      </c>
      <c r="D6" s="1" t="s">
        <v>91</v>
      </c>
      <c r="E6" s="2">
        <v>6805</v>
      </c>
      <c r="F6" s="2">
        <v>6093</v>
      </c>
      <c r="G6" s="2">
        <v>12898</v>
      </c>
      <c r="H6" s="2">
        <v>51</v>
      </c>
      <c r="I6" s="2">
        <v>43</v>
      </c>
      <c r="J6" s="2">
        <v>94</v>
      </c>
      <c r="K6" s="2">
        <v>6506</v>
      </c>
      <c r="L6" s="2">
        <v>5832</v>
      </c>
      <c r="M6" s="2">
        <v>12338</v>
      </c>
      <c r="N6" s="5">
        <v>0.9635562086700955</v>
      </c>
      <c r="O6" s="5">
        <v>0.96422123748563926</v>
      </c>
      <c r="P6" s="5">
        <v>0.96387036749883703</v>
      </c>
      <c r="Q6" s="2">
        <v>4376</v>
      </c>
      <c r="R6" s="2">
        <v>3638</v>
      </c>
      <c r="S6" s="2">
        <v>8014</v>
      </c>
      <c r="T6" s="5">
        <v>0.67260989855517983</v>
      </c>
      <c r="U6" s="5">
        <v>0.62379972565157749</v>
      </c>
      <c r="V6" s="5">
        <v>0.64953801264386446</v>
      </c>
      <c r="W6" s="2">
        <v>1848</v>
      </c>
      <c r="X6" s="2">
        <v>1872</v>
      </c>
      <c r="Y6" s="2">
        <v>3720</v>
      </c>
      <c r="Z6" s="5">
        <v>0.28404549646480171</v>
      </c>
      <c r="AA6" s="5">
        <v>0.32098765432098764</v>
      </c>
      <c r="AB6" s="5">
        <v>0.30150753768844218</v>
      </c>
      <c r="AC6" s="2">
        <v>282</v>
      </c>
      <c r="AD6" s="2">
        <v>322</v>
      </c>
      <c r="AE6" s="2">
        <v>604</v>
      </c>
      <c r="AF6" s="5">
        <v>4.3344604980018443E-2</v>
      </c>
      <c r="AG6" s="5">
        <v>5.5212620027434843E-2</v>
      </c>
      <c r="AH6" s="5">
        <v>4.8954449667693307E-2</v>
      </c>
      <c r="AI6" s="2">
        <v>1153</v>
      </c>
      <c r="AJ6" s="2">
        <v>1112</v>
      </c>
      <c r="AK6" s="2">
        <v>2265</v>
      </c>
      <c r="AL6" s="5">
        <v>0.17722102674454349</v>
      </c>
      <c r="AM6" s="5">
        <v>0.19067215363511661</v>
      </c>
      <c r="AN6" s="5">
        <v>0.18357918625384989</v>
      </c>
      <c r="AO6" s="2">
        <v>67</v>
      </c>
      <c r="AP6" s="2">
        <v>560</v>
      </c>
      <c r="AQ6" s="2">
        <v>627</v>
      </c>
      <c r="AR6" s="5">
        <v>1.029818628957885E-2</v>
      </c>
      <c r="AS6" s="5">
        <v>9.6021947873799723E-2</v>
      </c>
      <c r="AT6" s="5">
        <v>5.0818609174906791E-2</v>
      </c>
      <c r="AU6" s="2">
        <v>413</v>
      </c>
      <c r="AV6" s="2">
        <v>75</v>
      </c>
      <c r="AW6" s="2">
        <v>488</v>
      </c>
      <c r="AX6" s="5">
        <v>6.3479864740239783E-2</v>
      </c>
      <c r="AY6" s="5">
        <v>1.2860082304526749E-2</v>
      </c>
      <c r="AZ6" s="5">
        <v>3.9552601718268764E-2</v>
      </c>
      <c r="BA6" s="2">
        <v>59</v>
      </c>
      <c r="BB6" s="2">
        <v>55</v>
      </c>
      <c r="BC6" s="2">
        <v>114</v>
      </c>
      <c r="BD6" s="5">
        <v>9.068552105748539E-3</v>
      </c>
      <c r="BE6" s="5">
        <v>9.4307270233196152E-3</v>
      </c>
      <c r="BF6" s="5">
        <v>9.2397471227103258E-3</v>
      </c>
      <c r="BG6" s="2">
        <v>107</v>
      </c>
      <c r="BH6" s="2">
        <v>28</v>
      </c>
      <c r="BI6" s="2">
        <v>135</v>
      </c>
      <c r="BJ6" s="5">
        <v>1.6446357208730403E-2</v>
      </c>
      <c r="BK6" s="5">
        <v>4.8010973936899867E-3</v>
      </c>
      <c r="BL6" s="5">
        <v>1.0941805803209597E-2</v>
      </c>
      <c r="BM6" s="2">
        <v>37</v>
      </c>
      <c r="BN6" s="2">
        <v>30</v>
      </c>
      <c r="BO6" s="2">
        <v>67</v>
      </c>
      <c r="BP6" s="5">
        <v>5.687058100215186E-3</v>
      </c>
      <c r="BQ6" s="5">
        <v>5.1440329218106996E-3</v>
      </c>
      <c r="BR6" s="5">
        <v>5.4303776949262443E-3</v>
      </c>
      <c r="BS6" s="2">
        <v>9</v>
      </c>
      <c r="BT6" s="2">
        <v>6</v>
      </c>
      <c r="BU6" s="2">
        <v>15</v>
      </c>
      <c r="BV6" s="5">
        <v>1.3833384568090992E-3</v>
      </c>
      <c r="BW6" s="5">
        <v>1.02880658436214E-3</v>
      </c>
      <c r="BX6" s="5">
        <v>1.2157562003566218E-3</v>
      </c>
      <c r="BY6" s="2">
        <v>2</v>
      </c>
      <c r="BZ6" s="2">
        <v>5</v>
      </c>
      <c r="CA6" s="2">
        <v>7</v>
      </c>
      <c r="CB6" s="5">
        <v>3.074085459575776E-4</v>
      </c>
      <c r="CC6" s="5">
        <v>8.5733882030178323E-4</v>
      </c>
      <c r="CD6" s="5">
        <v>5.6735289349975685E-4</v>
      </c>
      <c r="CE6" s="2">
        <v>1</v>
      </c>
      <c r="CF6" s="2">
        <v>1</v>
      </c>
      <c r="CG6" s="2">
        <v>2</v>
      </c>
      <c r="CH6" s="5">
        <v>1.537042729787888E-4</v>
      </c>
      <c r="CI6" s="5">
        <v>1.7146776406035664E-4</v>
      </c>
      <c r="CJ6" s="5">
        <v>1.6210082671421625E-4</v>
      </c>
      <c r="CK6" s="2">
        <v>6085</v>
      </c>
      <c r="CL6" s="2">
        <v>5488</v>
      </c>
      <c r="CM6" s="2">
        <v>11573</v>
      </c>
      <c r="CN6" s="5">
        <v>0.90168993387215279</v>
      </c>
      <c r="CO6" s="5">
        <v>0.90776300672903332</v>
      </c>
      <c r="CP6" s="5">
        <v>0.90455884633276473</v>
      </c>
      <c r="CQ6" s="2">
        <v>3909</v>
      </c>
      <c r="CR6" s="2">
        <v>3162</v>
      </c>
      <c r="CS6" s="2">
        <v>7071</v>
      </c>
      <c r="CT6" s="5">
        <v>0.64239934264585041</v>
      </c>
      <c r="CU6" s="5">
        <v>0.57616618075801751</v>
      </c>
      <c r="CV6" s="5">
        <v>0.61099109997407763</v>
      </c>
      <c r="CW6" s="2">
        <v>1909</v>
      </c>
      <c r="CX6" s="2">
        <v>2006</v>
      </c>
      <c r="CY6" s="2">
        <v>3915</v>
      </c>
      <c r="CZ6" s="5">
        <v>0.31372226787181595</v>
      </c>
      <c r="DA6" s="5">
        <v>0.36552478134110788</v>
      </c>
      <c r="DB6" s="5">
        <v>0.33828739307007688</v>
      </c>
      <c r="DC6" s="2">
        <v>267</v>
      </c>
      <c r="DD6" s="2">
        <v>320</v>
      </c>
      <c r="DE6" s="2">
        <v>587</v>
      </c>
      <c r="DF6" s="5">
        <v>4.3878389482333607E-2</v>
      </c>
      <c r="DG6" s="5">
        <v>5.8309037900874633E-2</v>
      </c>
      <c r="DH6" s="5">
        <v>5.07215069558455E-2</v>
      </c>
      <c r="DI6" s="2">
        <v>1080</v>
      </c>
      <c r="DJ6" s="2">
        <v>1017</v>
      </c>
      <c r="DK6" s="2">
        <v>2097</v>
      </c>
      <c r="DL6" s="5">
        <v>0.17748562037797863</v>
      </c>
      <c r="DM6" s="5">
        <v>0.18531341107871721</v>
      </c>
      <c r="DN6" s="5">
        <v>0.18119761513868488</v>
      </c>
      <c r="DO6" s="2">
        <v>63</v>
      </c>
      <c r="DP6" s="2">
        <v>593</v>
      </c>
      <c r="DQ6" s="2">
        <v>656</v>
      </c>
      <c r="DR6" s="5">
        <v>1.0353327855382087E-2</v>
      </c>
      <c r="DS6" s="5">
        <v>0.10805393586005831</v>
      </c>
      <c r="DT6" s="5">
        <v>5.6683660243670615E-2</v>
      </c>
      <c r="DU6" s="2">
        <v>419</v>
      </c>
      <c r="DV6" s="2">
        <v>93</v>
      </c>
      <c r="DW6" s="2">
        <v>512</v>
      </c>
      <c r="DX6" s="5">
        <v>6.8857847165160233E-2</v>
      </c>
      <c r="DY6" s="5">
        <v>1.694606413994169E-2</v>
      </c>
      <c r="DZ6" s="5">
        <v>4.4240905556035603E-2</v>
      </c>
      <c r="EA6" s="2">
        <v>60</v>
      </c>
      <c r="EB6" s="2">
        <v>61</v>
      </c>
      <c r="EC6" s="2">
        <v>121</v>
      </c>
      <c r="ED6" s="5">
        <v>9.8603122432210349E-3</v>
      </c>
      <c r="EE6" s="5">
        <v>1.1115160349854228E-2</v>
      </c>
      <c r="EF6" s="5">
        <v>1.0455370258359976E-2</v>
      </c>
      <c r="EG6" s="2">
        <v>99</v>
      </c>
      <c r="EH6" s="2">
        <v>27</v>
      </c>
      <c r="EI6" s="2">
        <v>126</v>
      </c>
      <c r="EJ6" s="5">
        <v>1.626951520131471E-2</v>
      </c>
      <c r="EK6" s="5">
        <v>4.9198250728862978E-3</v>
      </c>
      <c r="EL6" s="5">
        <v>1.0887410351680636E-2</v>
      </c>
      <c r="EM6" s="2">
        <v>55</v>
      </c>
      <c r="EN6" s="2">
        <v>51</v>
      </c>
      <c r="EO6" s="2">
        <v>106</v>
      </c>
      <c r="EP6" s="5">
        <v>9.0386195562859491E-3</v>
      </c>
      <c r="EQ6" s="5">
        <v>9.2930029154518947E-3</v>
      </c>
      <c r="ER6" s="5">
        <v>9.1592499783979958E-3</v>
      </c>
      <c r="ES6" s="2">
        <v>106</v>
      </c>
      <c r="ET6" s="2">
        <v>124</v>
      </c>
      <c r="EU6" s="2">
        <v>230</v>
      </c>
      <c r="EV6" s="5">
        <v>1.7419884963023827E-2</v>
      </c>
      <c r="EW6" s="5">
        <v>2.2594752186588921E-2</v>
      </c>
      <c r="EX6" s="5">
        <v>1.9873844292750367E-2</v>
      </c>
      <c r="EY6" s="2">
        <v>20</v>
      </c>
      <c r="EZ6" s="2">
        <v>34</v>
      </c>
      <c r="FA6" s="2">
        <v>54</v>
      </c>
      <c r="FB6" s="5">
        <v>3.286770747740345E-3</v>
      </c>
      <c r="FC6" s="5">
        <v>6.1953352769679301E-3</v>
      </c>
      <c r="FD6" s="5">
        <v>4.6660330078631294E-3</v>
      </c>
      <c r="FE6" s="2">
        <v>7</v>
      </c>
      <c r="FF6" s="2">
        <v>6</v>
      </c>
      <c r="FG6" s="2">
        <v>13</v>
      </c>
      <c r="FH6" s="5">
        <v>1.1503697617091207E-3</v>
      </c>
      <c r="FI6" s="5">
        <v>1.0932944606413995E-3</v>
      </c>
      <c r="FJ6" s="5">
        <v>1.1233042426337164E-3</v>
      </c>
    </row>
    <row r="7" spans="1:166" ht="11.85">
      <c r="A7" s="46" t="str">
        <f>IF(COUNTIFS(T_2GT[[#This Row],[Secteur]],"  *"),A6,T_2GT[[#This Row],[Secteur]])</f>
        <v>SEINE-ET-MARNE</v>
      </c>
      <c r="B7" s="46" t="str">
        <f>IF(COUNTIFS(T_2GT[[#This Row],[Secteur]],"    *"),B6,T_2GT[[#This Row],[Secteur]])</f>
        <v xml:space="preserve">   D01 - Chelles</v>
      </c>
      <c r="C7" s="1" t="s">
        <v>210</v>
      </c>
      <c r="D7" s="1" t="s">
        <v>211</v>
      </c>
      <c r="E7" s="2">
        <v>508</v>
      </c>
      <c r="F7" s="2">
        <v>474</v>
      </c>
      <c r="G7" s="2">
        <v>982</v>
      </c>
      <c r="H7" s="2">
        <v>14</v>
      </c>
      <c r="I7" s="2">
        <v>13</v>
      </c>
      <c r="J7" s="2">
        <v>27</v>
      </c>
      <c r="K7" s="2">
        <v>503</v>
      </c>
      <c r="L7" s="2">
        <v>469</v>
      </c>
      <c r="M7" s="2">
        <v>972</v>
      </c>
      <c r="N7" s="5">
        <v>1.0177165354330708</v>
      </c>
      <c r="O7" s="5">
        <v>1.0168776371308017</v>
      </c>
      <c r="P7" s="5">
        <v>1.0173116089613035</v>
      </c>
      <c r="Q7" s="2">
        <v>322</v>
      </c>
      <c r="R7" s="2">
        <v>241</v>
      </c>
      <c r="S7" s="2">
        <v>563</v>
      </c>
      <c r="T7" s="5">
        <v>0.64015904572564608</v>
      </c>
      <c r="U7" s="5">
        <v>0.51385927505330486</v>
      </c>
      <c r="V7" s="5">
        <v>0.57921810699588472</v>
      </c>
      <c r="W7" s="2">
        <v>153</v>
      </c>
      <c r="X7" s="2">
        <v>184</v>
      </c>
      <c r="Y7" s="2">
        <v>337</v>
      </c>
      <c r="Z7" s="5">
        <v>0.30417495029821073</v>
      </c>
      <c r="AA7" s="5">
        <v>0.39232409381663114</v>
      </c>
      <c r="AB7" s="5">
        <v>0.34670781893004116</v>
      </c>
      <c r="AC7" s="2">
        <v>28</v>
      </c>
      <c r="AD7" s="2">
        <v>44</v>
      </c>
      <c r="AE7" s="2">
        <v>72</v>
      </c>
      <c r="AF7" s="5">
        <v>5.5666003976143144E-2</v>
      </c>
      <c r="AG7" s="5">
        <v>9.3816631130063971E-2</v>
      </c>
      <c r="AH7" s="5">
        <v>7.407407407407407E-2</v>
      </c>
      <c r="AI7" s="2">
        <v>106</v>
      </c>
      <c r="AJ7" s="2">
        <v>108</v>
      </c>
      <c r="AK7" s="2">
        <v>214</v>
      </c>
      <c r="AL7" s="5">
        <v>0.21073558648111332</v>
      </c>
      <c r="AM7" s="5">
        <v>0.2302771855010661</v>
      </c>
      <c r="AN7" s="5">
        <v>0.22016460905349794</v>
      </c>
      <c r="AO7" s="2">
        <v>10</v>
      </c>
      <c r="AP7" s="2">
        <v>65</v>
      </c>
      <c r="AQ7" s="2">
        <v>75</v>
      </c>
      <c r="AR7" s="5">
        <v>1.9880715705765408E-2</v>
      </c>
      <c r="AS7" s="5">
        <v>0.13859275053304904</v>
      </c>
      <c r="AT7" s="5">
        <v>7.716049382716049E-2</v>
      </c>
      <c r="AU7" s="2">
        <v>27</v>
      </c>
      <c r="AV7" s="2">
        <v>6</v>
      </c>
      <c r="AW7" s="2">
        <v>33</v>
      </c>
      <c r="AX7" s="5">
        <v>5.3677932405566599E-2</v>
      </c>
      <c r="AY7" s="5">
        <v>1.279317697228145E-2</v>
      </c>
      <c r="AZ7" s="5">
        <v>3.3950617283950615E-2</v>
      </c>
      <c r="BA7" s="2">
        <v>2</v>
      </c>
      <c r="BB7" s="2">
        <v>2</v>
      </c>
      <c r="BC7" s="2">
        <v>4</v>
      </c>
      <c r="BD7" s="5">
        <v>3.9761431411530811E-3</v>
      </c>
      <c r="BE7" s="5">
        <v>4.2643923240938165E-3</v>
      </c>
      <c r="BF7" s="5">
        <v>4.11522633744856E-3</v>
      </c>
      <c r="BG7" s="2">
        <v>7</v>
      </c>
      <c r="BH7" s="2">
        <v>1</v>
      </c>
      <c r="BI7" s="2">
        <v>8</v>
      </c>
      <c r="BJ7" s="5">
        <v>1.3916500994035786E-2</v>
      </c>
      <c r="BK7" s="5">
        <v>2.1321961620469083E-3</v>
      </c>
      <c r="BL7" s="5">
        <v>8.23045267489712E-3</v>
      </c>
      <c r="BM7" s="2">
        <v>0</v>
      </c>
      <c r="BN7" s="2">
        <v>0</v>
      </c>
      <c r="BO7" s="2">
        <v>0</v>
      </c>
      <c r="BP7" s="5">
        <v>0</v>
      </c>
      <c r="BQ7" s="5">
        <v>0</v>
      </c>
      <c r="BR7" s="5">
        <v>0</v>
      </c>
      <c r="BS7" s="2">
        <v>1</v>
      </c>
      <c r="BT7" s="2">
        <v>1</v>
      </c>
      <c r="BU7" s="2">
        <v>2</v>
      </c>
      <c r="BV7" s="5">
        <v>1.9880715705765406E-3</v>
      </c>
      <c r="BW7" s="5">
        <v>2.1321961620469083E-3</v>
      </c>
      <c r="BX7" s="5">
        <v>2.05761316872428E-3</v>
      </c>
      <c r="BY7" s="2">
        <v>0</v>
      </c>
      <c r="BZ7" s="2">
        <v>1</v>
      </c>
      <c r="CA7" s="2">
        <v>1</v>
      </c>
      <c r="CB7" s="5">
        <v>0</v>
      </c>
      <c r="CC7" s="5">
        <v>2.1321961620469083E-3</v>
      </c>
      <c r="CD7" s="5">
        <v>1.02880658436214E-3</v>
      </c>
      <c r="CE7" s="2">
        <v>0</v>
      </c>
      <c r="CF7" s="2">
        <v>0</v>
      </c>
      <c r="CG7" s="2">
        <v>0</v>
      </c>
      <c r="CH7" s="5">
        <v>0</v>
      </c>
      <c r="CI7" s="5">
        <v>0</v>
      </c>
      <c r="CJ7" s="5">
        <v>0</v>
      </c>
      <c r="CK7" s="2">
        <v>484</v>
      </c>
      <c r="CL7" s="2">
        <v>452</v>
      </c>
      <c r="CM7" s="2">
        <v>936</v>
      </c>
      <c r="CN7" s="5">
        <v>0.98031496062992129</v>
      </c>
      <c r="CO7" s="5">
        <v>0.98101265822784811</v>
      </c>
      <c r="CP7" s="5">
        <v>0.9806517311608961</v>
      </c>
      <c r="CQ7" s="2">
        <v>292</v>
      </c>
      <c r="CR7" s="2">
        <v>198</v>
      </c>
      <c r="CS7" s="2">
        <v>490</v>
      </c>
      <c r="CT7" s="5">
        <v>0.60330578512396693</v>
      </c>
      <c r="CU7" s="5">
        <v>0.43805309734513276</v>
      </c>
      <c r="CV7" s="5">
        <v>0.52350427350427353</v>
      </c>
      <c r="CW7" s="2">
        <v>158</v>
      </c>
      <c r="CX7" s="2">
        <v>202</v>
      </c>
      <c r="CY7" s="2">
        <v>360</v>
      </c>
      <c r="CZ7" s="5">
        <v>0.32644628099173556</v>
      </c>
      <c r="DA7" s="5">
        <v>0.44690265486725661</v>
      </c>
      <c r="DB7" s="5">
        <v>0.38461538461538464</v>
      </c>
      <c r="DC7" s="2">
        <v>34</v>
      </c>
      <c r="DD7" s="2">
        <v>52</v>
      </c>
      <c r="DE7" s="2">
        <v>86</v>
      </c>
      <c r="DF7" s="5">
        <v>7.0247933884297523E-2</v>
      </c>
      <c r="DG7" s="5">
        <v>0.11504424778761062</v>
      </c>
      <c r="DH7" s="5">
        <v>9.1880341880341887E-2</v>
      </c>
      <c r="DI7" s="2">
        <v>92</v>
      </c>
      <c r="DJ7" s="2">
        <v>85</v>
      </c>
      <c r="DK7" s="2">
        <v>177</v>
      </c>
      <c r="DL7" s="5">
        <v>0.19008264462809918</v>
      </c>
      <c r="DM7" s="5">
        <v>0.18805309734513273</v>
      </c>
      <c r="DN7" s="5">
        <v>0.1891025641025641</v>
      </c>
      <c r="DO7" s="2">
        <v>9</v>
      </c>
      <c r="DP7" s="2">
        <v>57</v>
      </c>
      <c r="DQ7" s="2">
        <v>66</v>
      </c>
      <c r="DR7" s="5">
        <v>1.859504132231405E-2</v>
      </c>
      <c r="DS7" s="5">
        <v>0.12610619469026549</v>
      </c>
      <c r="DT7" s="5">
        <v>7.0512820512820512E-2</v>
      </c>
      <c r="DU7" s="2">
        <v>29</v>
      </c>
      <c r="DV7" s="2">
        <v>13</v>
      </c>
      <c r="DW7" s="2">
        <v>42</v>
      </c>
      <c r="DX7" s="5">
        <v>5.9917355371900828E-2</v>
      </c>
      <c r="DY7" s="5">
        <v>2.8761061946902654E-2</v>
      </c>
      <c r="DZ7" s="5">
        <v>4.4871794871794872E-2</v>
      </c>
      <c r="EA7" s="2">
        <v>3</v>
      </c>
      <c r="EB7" s="2">
        <v>2</v>
      </c>
      <c r="EC7" s="2">
        <v>5</v>
      </c>
      <c r="ED7" s="5">
        <v>6.1983471074380167E-3</v>
      </c>
      <c r="EE7" s="5">
        <v>4.4247787610619468E-3</v>
      </c>
      <c r="EF7" s="5">
        <v>5.341880341880342E-3</v>
      </c>
      <c r="EG7" s="2">
        <v>2</v>
      </c>
      <c r="EH7" s="2">
        <v>0</v>
      </c>
      <c r="EI7" s="2">
        <v>2</v>
      </c>
      <c r="EJ7" s="5">
        <v>4.1322314049586778E-3</v>
      </c>
      <c r="EK7" s="5">
        <v>0</v>
      </c>
      <c r="EL7" s="5">
        <v>2.136752136752137E-3</v>
      </c>
      <c r="EM7" s="2">
        <v>0</v>
      </c>
      <c r="EN7" s="2">
        <v>1</v>
      </c>
      <c r="EO7" s="2">
        <v>1</v>
      </c>
      <c r="EP7" s="5">
        <v>0</v>
      </c>
      <c r="EQ7" s="5">
        <v>2.2123893805309734E-3</v>
      </c>
      <c r="ER7" s="5">
        <v>1.0683760683760685E-3</v>
      </c>
      <c r="ES7" s="2">
        <v>23</v>
      </c>
      <c r="ET7" s="2">
        <v>41</v>
      </c>
      <c r="EU7" s="2">
        <v>64</v>
      </c>
      <c r="EV7" s="5">
        <v>4.7520661157024795E-2</v>
      </c>
      <c r="EW7" s="5">
        <v>9.0707964601769914E-2</v>
      </c>
      <c r="EX7" s="5">
        <v>6.8376068376068383E-2</v>
      </c>
      <c r="EY7" s="2">
        <v>0</v>
      </c>
      <c r="EZ7" s="2">
        <v>3</v>
      </c>
      <c r="FA7" s="2">
        <v>3</v>
      </c>
      <c r="FB7" s="5">
        <v>0</v>
      </c>
      <c r="FC7" s="5">
        <v>6.6371681415929203E-3</v>
      </c>
      <c r="FD7" s="5">
        <v>3.205128205128205E-3</v>
      </c>
      <c r="FE7" s="2">
        <v>0</v>
      </c>
      <c r="FF7" s="2">
        <v>0</v>
      </c>
      <c r="FG7" s="2">
        <v>0</v>
      </c>
      <c r="FH7" s="5">
        <v>0</v>
      </c>
      <c r="FI7" s="5">
        <v>0</v>
      </c>
      <c r="FJ7" s="5">
        <v>0</v>
      </c>
    </row>
    <row r="8" spans="1:166" ht="11.85">
      <c r="A8" s="46" t="str">
        <f>IF(COUNTIFS(T_2GT[[#This Row],[Secteur]],"  *"),A7,T_2GT[[#This Row],[Secteur]])</f>
        <v>SEINE-ET-MARNE</v>
      </c>
      <c r="B8" s="46" t="str">
        <f>IF(COUNTIFS(T_2GT[[#This Row],[Secteur]],"    *"),B7,T_2GT[[#This Row],[Secteur]])</f>
        <v xml:space="preserve">   D01 - Chelles</v>
      </c>
      <c r="C8" s="1" t="s">
        <v>1197</v>
      </c>
      <c r="D8" s="1" t="s">
        <v>1198</v>
      </c>
      <c r="E8" s="2">
        <v>304</v>
      </c>
      <c r="F8" s="2">
        <v>254</v>
      </c>
      <c r="G8" s="2">
        <v>558</v>
      </c>
      <c r="H8" s="2">
        <v>13</v>
      </c>
      <c r="I8" s="2">
        <v>12</v>
      </c>
      <c r="J8" s="2">
        <v>25</v>
      </c>
      <c r="K8" s="2">
        <v>303</v>
      </c>
      <c r="L8" s="2">
        <v>254</v>
      </c>
      <c r="M8" s="2">
        <v>557</v>
      </c>
      <c r="N8" s="5">
        <v>1.0394736842105263</v>
      </c>
      <c r="O8" s="5">
        <v>1.0472440944881889</v>
      </c>
      <c r="P8" s="5">
        <v>1.043010752688172</v>
      </c>
      <c r="Q8" s="2">
        <v>219</v>
      </c>
      <c r="R8" s="2">
        <v>165</v>
      </c>
      <c r="S8" s="2">
        <v>384</v>
      </c>
      <c r="T8" s="5">
        <v>0.72277227722772275</v>
      </c>
      <c r="U8" s="5">
        <v>0.64960629921259838</v>
      </c>
      <c r="V8" s="5">
        <v>0.6894075403949731</v>
      </c>
      <c r="W8" s="2">
        <v>74</v>
      </c>
      <c r="X8" s="2">
        <v>81</v>
      </c>
      <c r="Y8" s="2">
        <v>155</v>
      </c>
      <c r="Z8" s="5">
        <v>0.24422442244224424</v>
      </c>
      <c r="AA8" s="5">
        <v>0.31889763779527558</v>
      </c>
      <c r="AB8" s="5">
        <v>0.27827648114901254</v>
      </c>
      <c r="AC8" s="2">
        <v>10</v>
      </c>
      <c r="AD8" s="2">
        <v>8</v>
      </c>
      <c r="AE8" s="2">
        <v>18</v>
      </c>
      <c r="AF8" s="5">
        <v>3.3003300330033E-2</v>
      </c>
      <c r="AG8" s="5">
        <v>3.1496062992125984E-2</v>
      </c>
      <c r="AH8" s="5">
        <v>3.231597845601436E-2</v>
      </c>
      <c r="AI8" s="2">
        <v>55</v>
      </c>
      <c r="AJ8" s="2">
        <v>44</v>
      </c>
      <c r="AK8" s="2">
        <v>99</v>
      </c>
      <c r="AL8" s="5">
        <v>0.18151815181518152</v>
      </c>
      <c r="AM8" s="5">
        <v>0.17322834645669291</v>
      </c>
      <c r="AN8" s="5">
        <v>0.17773788150807898</v>
      </c>
      <c r="AO8" s="2">
        <v>7</v>
      </c>
      <c r="AP8" s="2">
        <v>35</v>
      </c>
      <c r="AQ8" s="2">
        <v>42</v>
      </c>
      <c r="AR8" s="5">
        <v>2.3102310231023101E-2</v>
      </c>
      <c r="AS8" s="5">
        <v>0.13779527559055119</v>
      </c>
      <c r="AT8" s="5">
        <v>7.5403949730700179E-2</v>
      </c>
      <c r="AU8" s="2">
        <v>7</v>
      </c>
      <c r="AV8" s="2">
        <v>1</v>
      </c>
      <c r="AW8" s="2">
        <v>8</v>
      </c>
      <c r="AX8" s="5">
        <v>2.3102310231023101E-2</v>
      </c>
      <c r="AY8" s="5">
        <v>3.937007874015748E-3</v>
      </c>
      <c r="AZ8" s="5">
        <v>1.4362657091561939E-2</v>
      </c>
      <c r="BA8" s="2">
        <v>2</v>
      </c>
      <c r="BB8" s="2">
        <v>1</v>
      </c>
      <c r="BC8" s="2">
        <v>3</v>
      </c>
      <c r="BD8" s="5">
        <v>6.6006600660066007E-3</v>
      </c>
      <c r="BE8" s="5">
        <v>3.937007874015748E-3</v>
      </c>
      <c r="BF8" s="5">
        <v>5.3859964093357273E-3</v>
      </c>
      <c r="BG8" s="2">
        <v>2</v>
      </c>
      <c r="BH8" s="2">
        <v>0</v>
      </c>
      <c r="BI8" s="2">
        <v>2</v>
      </c>
      <c r="BJ8" s="5">
        <v>6.6006600660066007E-3</v>
      </c>
      <c r="BK8" s="5">
        <v>0</v>
      </c>
      <c r="BL8" s="5">
        <v>3.5906642728904849E-3</v>
      </c>
      <c r="BM8" s="2">
        <v>0</v>
      </c>
      <c r="BN8" s="2">
        <v>0</v>
      </c>
      <c r="BO8" s="2">
        <v>0</v>
      </c>
      <c r="BP8" s="5">
        <v>0</v>
      </c>
      <c r="BQ8" s="5">
        <v>0</v>
      </c>
      <c r="BR8" s="5">
        <v>0</v>
      </c>
      <c r="BS8" s="2">
        <v>1</v>
      </c>
      <c r="BT8" s="2">
        <v>0</v>
      </c>
      <c r="BU8" s="2">
        <v>1</v>
      </c>
      <c r="BV8" s="5">
        <v>3.3003300330033004E-3</v>
      </c>
      <c r="BW8" s="5">
        <v>0</v>
      </c>
      <c r="BX8" s="5">
        <v>1.7953321364452424E-3</v>
      </c>
      <c r="BY8" s="2">
        <v>0</v>
      </c>
      <c r="BZ8" s="2">
        <v>0</v>
      </c>
      <c r="CA8" s="2">
        <v>0</v>
      </c>
      <c r="CB8" s="5">
        <v>0</v>
      </c>
      <c r="CC8" s="5">
        <v>0</v>
      </c>
      <c r="CD8" s="5">
        <v>0</v>
      </c>
      <c r="CE8" s="2">
        <v>0</v>
      </c>
      <c r="CF8" s="2">
        <v>0</v>
      </c>
      <c r="CG8" s="2">
        <v>0</v>
      </c>
      <c r="CH8" s="5">
        <v>0</v>
      </c>
      <c r="CI8" s="5">
        <v>0</v>
      </c>
      <c r="CJ8" s="5">
        <v>0</v>
      </c>
      <c r="CK8" s="2">
        <v>285</v>
      </c>
      <c r="CL8" s="2">
        <v>240</v>
      </c>
      <c r="CM8" s="2">
        <v>525</v>
      </c>
      <c r="CN8" s="5">
        <v>0.98026315789473684</v>
      </c>
      <c r="CO8" s="5">
        <v>0.99212598425196852</v>
      </c>
      <c r="CP8" s="5">
        <v>0.98566308243727596</v>
      </c>
      <c r="CQ8" s="2">
        <v>200</v>
      </c>
      <c r="CR8" s="2">
        <v>146</v>
      </c>
      <c r="CS8" s="2">
        <v>346</v>
      </c>
      <c r="CT8" s="5">
        <v>0.70175438596491224</v>
      </c>
      <c r="CU8" s="5">
        <v>0.60833333333333328</v>
      </c>
      <c r="CV8" s="5">
        <v>0.65904761904761899</v>
      </c>
      <c r="CW8" s="2">
        <v>72</v>
      </c>
      <c r="CX8" s="2">
        <v>86</v>
      </c>
      <c r="CY8" s="2">
        <v>158</v>
      </c>
      <c r="CZ8" s="5">
        <v>0.25263157894736843</v>
      </c>
      <c r="DA8" s="5">
        <v>0.35833333333333334</v>
      </c>
      <c r="DB8" s="5">
        <v>0.30095238095238097</v>
      </c>
      <c r="DC8" s="2">
        <v>13</v>
      </c>
      <c r="DD8" s="2">
        <v>8</v>
      </c>
      <c r="DE8" s="2">
        <v>21</v>
      </c>
      <c r="DF8" s="5">
        <v>4.5614035087719301E-2</v>
      </c>
      <c r="DG8" s="5">
        <v>3.3333333333333333E-2</v>
      </c>
      <c r="DH8" s="5">
        <v>0.04</v>
      </c>
      <c r="DI8" s="2">
        <v>51</v>
      </c>
      <c r="DJ8" s="2">
        <v>44</v>
      </c>
      <c r="DK8" s="2">
        <v>95</v>
      </c>
      <c r="DL8" s="5">
        <v>0.17894736842105263</v>
      </c>
      <c r="DM8" s="5">
        <v>0.18333333333333332</v>
      </c>
      <c r="DN8" s="5">
        <v>0.18095238095238095</v>
      </c>
      <c r="DO8" s="2">
        <v>7</v>
      </c>
      <c r="DP8" s="2">
        <v>34</v>
      </c>
      <c r="DQ8" s="2">
        <v>41</v>
      </c>
      <c r="DR8" s="5">
        <v>2.456140350877193E-2</v>
      </c>
      <c r="DS8" s="5">
        <v>0.14166666666666666</v>
      </c>
      <c r="DT8" s="5">
        <v>7.8095238095238093E-2</v>
      </c>
      <c r="DU8" s="2">
        <v>9</v>
      </c>
      <c r="DV8" s="2">
        <v>2</v>
      </c>
      <c r="DW8" s="2">
        <v>11</v>
      </c>
      <c r="DX8" s="5">
        <v>3.1578947368421054E-2</v>
      </c>
      <c r="DY8" s="5">
        <v>8.3333333333333332E-3</v>
      </c>
      <c r="DZ8" s="5">
        <v>2.0952380952380951E-2</v>
      </c>
      <c r="EA8" s="2">
        <v>3</v>
      </c>
      <c r="EB8" s="2">
        <v>1</v>
      </c>
      <c r="EC8" s="2">
        <v>4</v>
      </c>
      <c r="ED8" s="5">
        <v>1.0526315789473684E-2</v>
      </c>
      <c r="EE8" s="5">
        <v>4.1666666666666666E-3</v>
      </c>
      <c r="EF8" s="5">
        <v>7.619047619047619E-3</v>
      </c>
      <c r="EG8" s="2">
        <v>1</v>
      </c>
      <c r="EH8" s="2">
        <v>0</v>
      </c>
      <c r="EI8" s="2">
        <v>1</v>
      </c>
      <c r="EJ8" s="5">
        <v>3.5087719298245615E-3</v>
      </c>
      <c r="EK8" s="5">
        <v>0</v>
      </c>
      <c r="EL8" s="5">
        <v>1.9047619047619048E-3</v>
      </c>
      <c r="EM8" s="2">
        <v>0</v>
      </c>
      <c r="EN8" s="2">
        <v>0</v>
      </c>
      <c r="EO8" s="2">
        <v>0</v>
      </c>
      <c r="EP8" s="5">
        <v>0</v>
      </c>
      <c r="EQ8" s="5">
        <v>0</v>
      </c>
      <c r="ER8" s="5">
        <v>0</v>
      </c>
      <c r="ES8" s="2">
        <v>1</v>
      </c>
      <c r="ET8" s="2">
        <v>3</v>
      </c>
      <c r="EU8" s="2">
        <v>4</v>
      </c>
      <c r="EV8" s="5">
        <v>3.5087719298245615E-3</v>
      </c>
      <c r="EW8" s="5">
        <v>1.2500000000000001E-2</v>
      </c>
      <c r="EX8" s="5">
        <v>7.619047619047619E-3</v>
      </c>
      <c r="EY8" s="2">
        <v>0</v>
      </c>
      <c r="EZ8" s="2">
        <v>2</v>
      </c>
      <c r="FA8" s="2">
        <v>2</v>
      </c>
      <c r="FB8" s="5">
        <v>0</v>
      </c>
      <c r="FC8" s="5">
        <v>8.3333333333333332E-3</v>
      </c>
      <c r="FD8" s="5">
        <v>3.8095238095238095E-3</v>
      </c>
      <c r="FE8" s="2">
        <v>0</v>
      </c>
      <c r="FF8" s="2">
        <v>0</v>
      </c>
      <c r="FG8" s="2">
        <v>0</v>
      </c>
      <c r="FH8" s="5">
        <v>0</v>
      </c>
      <c r="FI8" s="5">
        <v>0</v>
      </c>
      <c r="FJ8" s="5">
        <v>0</v>
      </c>
    </row>
    <row r="9" spans="1:166" ht="11.85">
      <c r="A9" s="46" t="str">
        <f>IF(COUNTIFS(T_2GT[[#This Row],[Secteur]],"  *"),A8,T_2GT[[#This Row],[Secteur]])</f>
        <v>SEINE-ET-MARNE</v>
      </c>
      <c r="B9" s="46" t="str">
        <f>IF(COUNTIFS(T_2GT[[#This Row],[Secteur]],"    *"),B8,T_2GT[[#This Row],[Secteur]])</f>
        <v xml:space="preserve">   D01 - Chelles</v>
      </c>
      <c r="C9" s="1" t="s">
        <v>1199</v>
      </c>
      <c r="D9" s="1" t="s">
        <v>1200</v>
      </c>
      <c r="E9" s="2">
        <v>204</v>
      </c>
      <c r="F9" s="2">
        <v>220</v>
      </c>
      <c r="G9" s="2">
        <v>424</v>
      </c>
      <c r="H9" s="2">
        <v>1</v>
      </c>
      <c r="I9" s="2">
        <v>1</v>
      </c>
      <c r="J9" s="2">
        <v>2</v>
      </c>
      <c r="K9" s="2">
        <v>200</v>
      </c>
      <c r="L9" s="2">
        <v>215</v>
      </c>
      <c r="M9" s="2">
        <v>415</v>
      </c>
      <c r="N9" s="5">
        <v>0.98529411764705888</v>
      </c>
      <c r="O9" s="5">
        <v>0.98181818181818181</v>
      </c>
      <c r="P9" s="5">
        <v>0.98349056603773588</v>
      </c>
      <c r="Q9" s="2">
        <v>103</v>
      </c>
      <c r="R9" s="2">
        <v>76</v>
      </c>
      <c r="S9" s="2">
        <v>179</v>
      </c>
      <c r="T9" s="5">
        <v>0.51500000000000001</v>
      </c>
      <c r="U9" s="5">
        <v>0.35348837209302325</v>
      </c>
      <c r="V9" s="5">
        <v>0.43132530120481927</v>
      </c>
      <c r="W9" s="2">
        <v>79</v>
      </c>
      <c r="X9" s="2">
        <v>103</v>
      </c>
      <c r="Y9" s="2">
        <v>182</v>
      </c>
      <c r="Z9" s="5">
        <v>0.39500000000000002</v>
      </c>
      <c r="AA9" s="5">
        <v>0.47906976744186047</v>
      </c>
      <c r="AB9" s="5">
        <v>0.43855421686746987</v>
      </c>
      <c r="AC9" s="2">
        <v>18</v>
      </c>
      <c r="AD9" s="2">
        <v>36</v>
      </c>
      <c r="AE9" s="2">
        <v>54</v>
      </c>
      <c r="AF9" s="5">
        <v>0.09</v>
      </c>
      <c r="AG9" s="5">
        <v>0.16744186046511628</v>
      </c>
      <c r="AH9" s="5">
        <v>0.13012048192771083</v>
      </c>
      <c r="AI9" s="2">
        <v>51</v>
      </c>
      <c r="AJ9" s="2">
        <v>64</v>
      </c>
      <c r="AK9" s="2">
        <v>115</v>
      </c>
      <c r="AL9" s="5">
        <v>0.255</v>
      </c>
      <c r="AM9" s="5">
        <v>0.29767441860465116</v>
      </c>
      <c r="AN9" s="5">
        <v>0.27710843373493976</v>
      </c>
      <c r="AO9" s="2">
        <v>3</v>
      </c>
      <c r="AP9" s="2">
        <v>30</v>
      </c>
      <c r="AQ9" s="2">
        <v>33</v>
      </c>
      <c r="AR9" s="5">
        <v>1.4999999999999999E-2</v>
      </c>
      <c r="AS9" s="5">
        <v>0.13953488372093023</v>
      </c>
      <c r="AT9" s="5">
        <v>7.9518072289156624E-2</v>
      </c>
      <c r="AU9" s="2">
        <v>20</v>
      </c>
      <c r="AV9" s="2">
        <v>5</v>
      </c>
      <c r="AW9" s="2">
        <v>25</v>
      </c>
      <c r="AX9" s="5">
        <v>0.1</v>
      </c>
      <c r="AY9" s="5">
        <v>2.3255813953488372E-2</v>
      </c>
      <c r="AZ9" s="5">
        <v>6.0240963855421686E-2</v>
      </c>
      <c r="BA9" s="2">
        <v>0</v>
      </c>
      <c r="BB9" s="2">
        <v>1</v>
      </c>
      <c r="BC9" s="2">
        <v>1</v>
      </c>
      <c r="BD9" s="5">
        <v>0</v>
      </c>
      <c r="BE9" s="5">
        <v>4.6511627906976744E-3</v>
      </c>
      <c r="BF9" s="5">
        <v>2.4096385542168677E-3</v>
      </c>
      <c r="BG9" s="2">
        <v>5</v>
      </c>
      <c r="BH9" s="2">
        <v>1</v>
      </c>
      <c r="BI9" s="2">
        <v>6</v>
      </c>
      <c r="BJ9" s="5">
        <v>2.5000000000000001E-2</v>
      </c>
      <c r="BK9" s="5">
        <v>4.6511627906976744E-3</v>
      </c>
      <c r="BL9" s="5">
        <v>1.4457831325301205E-2</v>
      </c>
      <c r="BM9" s="2">
        <v>0</v>
      </c>
      <c r="BN9" s="2">
        <v>0</v>
      </c>
      <c r="BO9" s="2">
        <v>0</v>
      </c>
      <c r="BP9" s="5">
        <v>0</v>
      </c>
      <c r="BQ9" s="5">
        <v>0</v>
      </c>
      <c r="BR9" s="5">
        <v>0</v>
      </c>
      <c r="BS9" s="2">
        <v>0</v>
      </c>
      <c r="BT9" s="2">
        <v>1</v>
      </c>
      <c r="BU9" s="2">
        <v>1</v>
      </c>
      <c r="BV9" s="5">
        <v>0</v>
      </c>
      <c r="BW9" s="5">
        <v>4.6511627906976744E-3</v>
      </c>
      <c r="BX9" s="5">
        <v>2.4096385542168677E-3</v>
      </c>
      <c r="BY9" s="2">
        <v>0</v>
      </c>
      <c r="BZ9" s="2">
        <v>1</v>
      </c>
      <c r="CA9" s="2">
        <v>1</v>
      </c>
      <c r="CB9" s="5">
        <v>0</v>
      </c>
      <c r="CC9" s="5">
        <v>4.6511627906976744E-3</v>
      </c>
      <c r="CD9" s="5">
        <v>2.4096385542168677E-3</v>
      </c>
      <c r="CE9" s="2">
        <v>0</v>
      </c>
      <c r="CF9" s="2">
        <v>0</v>
      </c>
      <c r="CG9" s="2">
        <v>0</v>
      </c>
      <c r="CH9" s="5">
        <v>0</v>
      </c>
      <c r="CI9" s="5">
        <v>0</v>
      </c>
      <c r="CJ9" s="5">
        <v>0</v>
      </c>
      <c r="CK9" s="2">
        <v>199</v>
      </c>
      <c r="CL9" s="2">
        <v>212</v>
      </c>
      <c r="CM9" s="2">
        <v>411</v>
      </c>
      <c r="CN9" s="5">
        <v>0.98039215686274506</v>
      </c>
      <c r="CO9" s="5">
        <v>0.96818181818181814</v>
      </c>
      <c r="CP9" s="5">
        <v>0.97405660377358494</v>
      </c>
      <c r="CQ9" s="2">
        <v>92</v>
      </c>
      <c r="CR9" s="2">
        <v>52</v>
      </c>
      <c r="CS9" s="2">
        <v>144</v>
      </c>
      <c r="CT9" s="5">
        <v>0.46231155778894473</v>
      </c>
      <c r="CU9" s="5">
        <v>0.24528301886792453</v>
      </c>
      <c r="CV9" s="5">
        <v>0.35036496350364965</v>
      </c>
      <c r="CW9" s="2">
        <v>86</v>
      </c>
      <c r="CX9" s="2">
        <v>116</v>
      </c>
      <c r="CY9" s="2">
        <v>202</v>
      </c>
      <c r="CZ9" s="5">
        <v>0.43216080402010049</v>
      </c>
      <c r="DA9" s="5">
        <v>0.54716981132075471</v>
      </c>
      <c r="DB9" s="5">
        <v>0.49148418491484186</v>
      </c>
      <c r="DC9" s="2">
        <v>21</v>
      </c>
      <c r="DD9" s="2">
        <v>44</v>
      </c>
      <c r="DE9" s="2">
        <v>65</v>
      </c>
      <c r="DF9" s="5">
        <v>0.10552763819095477</v>
      </c>
      <c r="DG9" s="5">
        <v>0.20754716981132076</v>
      </c>
      <c r="DH9" s="5">
        <v>0.15815085158150852</v>
      </c>
      <c r="DI9" s="2">
        <v>41</v>
      </c>
      <c r="DJ9" s="2">
        <v>41</v>
      </c>
      <c r="DK9" s="2">
        <v>82</v>
      </c>
      <c r="DL9" s="5">
        <v>0.20603015075376885</v>
      </c>
      <c r="DM9" s="5">
        <v>0.19339622641509435</v>
      </c>
      <c r="DN9" s="5">
        <v>0.19951338199513383</v>
      </c>
      <c r="DO9" s="2">
        <v>2</v>
      </c>
      <c r="DP9" s="2">
        <v>23</v>
      </c>
      <c r="DQ9" s="2">
        <v>25</v>
      </c>
      <c r="DR9" s="5">
        <v>1.0050251256281407E-2</v>
      </c>
      <c r="DS9" s="5">
        <v>0.10849056603773585</v>
      </c>
      <c r="DT9" s="5">
        <v>6.0827250608272508E-2</v>
      </c>
      <c r="DU9" s="2">
        <v>20</v>
      </c>
      <c r="DV9" s="2">
        <v>11</v>
      </c>
      <c r="DW9" s="2">
        <v>31</v>
      </c>
      <c r="DX9" s="5">
        <v>0.10050251256281408</v>
      </c>
      <c r="DY9" s="5">
        <v>5.1886792452830191E-2</v>
      </c>
      <c r="DZ9" s="5">
        <v>7.5425790754257913E-2</v>
      </c>
      <c r="EA9" s="2">
        <v>0</v>
      </c>
      <c r="EB9" s="2">
        <v>1</v>
      </c>
      <c r="EC9" s="2">
        <v>1</v>
      </c>
      <c r="ED9" s="5">
        <v>0</v>
      </c>
      <c r="EE9" s="5">
        <v>4.7169811320754715E-3</v>
      </c>
      <c r="EF9" s="5">
        <v>2.4330900243309003E-3</v>
      </c>
      <c r="EG9" s="2">
        <v>1</v>
      </c>
      <c r="EH9" s="2">
        <v>0</v>
      </c>
      <c r="EI9" s="2">
        <v>1</v>
      </c>
      <c r="EJ9" s="5">
        <v>5.0251256281407036E-3</v>
      </c>
      <c r="EK9" s="5">
        <v>0</v>
      </c>
      <c r="EL9" s="5">
        <v>2.4330900243309003E-3</v>
      </c>
      <c r="EM9" s="2">
        <v>0</v>
      </c>
      <c r="EN9" s="2">
        <v>1</v>
      </c>
      <c r="EO9" s="2">
        <v>1</v>
      </c>
      <c r="EP9" s="5">
        <v>0</v>
      </c>
      <c r="EQ9" s="5">
        <v>4.7169811320754715E-3</v>
      </c>
      <c r="ER9" s="5">
        <v>2.4330900243309003E-3</v>
      </c>
      <c r="ES9" s="2">
        <v>22</v>
      </c>
      <c r="ET9" s="2">
        <v>38</v>
      </c>
      <c r="EU9" s="2">
        <v>60</v>
      </c>
      <c r="EV9" s="5">
        <v>0.11055276381909548</v>
      </c>
      <c r="EW9" s="5">
        <v>0.17924528301886791</v>
      </c>
      <c r="EX9" s="5">
        <v>0.145985401459854</v>
      </c>
      <c r="EY9" s="2">
        <v>0</v>
      </c>
      <c r="EZ9" s="2">
        <v>1</v>
      </c>
      <c r="FA9" s="2">
        <v>1</v>
      </c>
      <c r="FB9" s="5">
        <v>0</v>
      </c>
      <c r="FC9" s="5">
        <v>4.7169811320754715E-3</v>
      </c>
      <c r="FD9" s="5">
        <v>2.4330900243309003E-3</v>
      </c>
      <c r="FE9" s="2">
        <v>0</v>
      </c>
      <c r="FF9" s="2">
        <v>0</v>
      </c>
      <c r="FG9" s="2">
        <v>0</v>
      </c>
      <c r="FH9" s="5">
        <v>0</v>
      </c>
      <c r="FI9" s="5">
        <v>0</v>
      </c>
      <c r="FJ9" s="5">
        <v>0</v>
      </c>
    </row>
    <row r="10" spans="1:166" ht="11.85">
      <c r="A10" s="46" t="str">
        <f>IF(COUNTIFS(T_2GT[[#This Row],[Secteur]],"  *"),A9,T_2GT[[#This Row],[Secteur]])</f>
        <v>SEINE-ET-MARNE</v>
      </c>
      <c r="B10" s="46" t="str">
        <f>IF(COUNTIFS(T_2GT[[#This Row],[Secteur]],"    *"),B9,T_2GT[[#This Row],[Secteur]])</f>
        <v xml:space="preserve">   D02 - Mitry-Mory</v>
      </c>
      <c r="C10" s="1" t="s">
        <v>228</v>
      </c>
      <c r="D10" s="1" t="s">
        <v>229</v>
      </c>
      <c r="E10" s="2">
        <v>534</v>
      </c>
      <c r="F10" s="2">
        <v>493</v>
      </c>
      <c r="G10" s="2">
        <v>1027</v>
      </c>
      <c r="H10" s="2">
        <v>0</v>
      </c>
      <c r="I10" s="2">
        <v>0</v>
      </c>
      <c r="J10" s="2">
        <v>0</v>
      </c>
      <c r="K10" s="2">
        <v>496</v>
      </c>
      <c r="L10" s="2">
        <v>447</v>
      </c>
      <c r="M10" s="2">
        <v>943</v>
      </c>
      <c r="N10" s="5">
        <v>0.92883895131086147</v>
      </c>
      <c r="O10" s="5">
        <v>0.90669371196754567</v>
      </c>
      <c r="P10" s="5">
        <v>0.91820837390457644</v>
      </c>
      <c r="Q10" s="2">
        <v>337</v>
      </c>
      <c r="R10" s="2">
        <v>282</v>
      </c>
      <c r="S10" s="2">
        <v>619</v>
      </c>
      <c r="T10" s="5">
        <v>0.67943548387096775</v>
      </c>
      <c r="U10" s="5">
        <v>0.63087248322147649</v>
      </c>
      <c r="V10" s="5">
        <v>0.65641569459172855</v>
      </c>
      <c r="W10" s="2">
        <v>139</v>
      </c>
      <c r="X10" s="2">
        <v>144</v>
      </c>
      <c r="Y10" s="2">
        <v>283</v>
      </c>
      <c r="Z10" s="5">
        <v>0.28024193548387094</v>
      </c>
      <c r="AA10" s="5">
        <v>0.32214765100671139</v>
      </c>
      <c r="AB10" s="5">
        <v>0.30010604453870626</v>
      </c>
      <c r="AC10" s="2">
        <v>20</v>
      </c>
      <c r="AD10" s="2">
        <v>21</v>
      </c>
      <c r="AE10" s="2">
        <v>41</v>
      </c>
      <c r="AF10" s="5">
        <v>4.0322580645161289E-2</v>
      </c>
      <c r="AG10" s="5">
        <v>4.6979865771812082E-2</v>
      </c>
      <c r="AH10" s="5">
        <v>4.3478260869565216E-2</v>
      </c>
      <c r="AI10" s="2">
        <v>107</v>
      </c>
      <c r="AJ10" s="2">
        <v>94</v>
      </c>
      <c r="AK10" s="2">
        <v>201</v>
      </c>
      <c r="AL10" s="5">
        <v>0.21572580645161291</v>
      </c>
      <c r="AM10" s="5">
        <v>0.21029082774049218</v>
      </c>
      <c r="AN10" s="5">
        <v>0.21314952279957583</v>
      </c>
      <c r="AO10" s="2">
        <v>7</v>
      </c>
      <c r="AP10" s="2">
        <v>41</v>
      </c>
      <c r="AQ10" s="2">
        <v>48</v>
      </c>
      <c r="AR10" s="5">
        <v>1.4112903225806451E-2</v>
      </c>
      <c r="AS10" s="5">
        <v>9.1722595078299773E-2</v>
      </c>
      <c r="AT10" s="5">
        <v>5.0901378579003183E-2</v>
      </c>
      <c r="AU10" s="2">
        <v>20</v>
      </c>
      <c r="AV10" s="2">
        <v>7</v>
      </c>
      <c r="AW10" s="2">
        <v>27</v>
      </c>
      <c r="AX10" s="5">
        <v>4.0322580645161289E-2</v>
      </c>
      <c r="AY10" s="5">
        <v>1.5659955257270694E-2</v>
      </c>
      <c r="AZ10" s="5">
        <v>2.863202545068929E-2</v>
      </c>
      <c r="BA10" s="2">
        <v>1</v>
      </c>
      <c r="BB10" s="2">
        <v>0</v>
      </c>
      <c r="BC10" s="2">
        <v>1</v>
      </c>
      <c r="BD10" s="5">
        <v>2.0161290322580645E-3</v>
      </c>
      <c r="BE10" s="5">
        <v>0</v>
      </c>
      <c r="BF10" s="5">
        <v>1.0604453870625664E-3</v>
      </c>
      <c r="BG10" s="2">
        <v>3</v>
      </c>
      <c r="BH10" s="2">
        <v>0</v>
      </c>
      <c r="BI10" s="2">
        <v>3</v>
      </c>
      <c r="BJ10" s="5">
        <v>6.0483870967741934E-3</v>
      </c>
      <c r="BK10" s="5">
        <v>0</v>
      </c>
      <c r="BL10" s="5">
        <v>3.1813361611876989E-3</v>
      </c>
      <c r="BM10" s="2">
        <v>1</v>
      </c>
      <c r="BN10" s="2">
        <v>2</v>
      </c>
      <c r="BO10" s="2">
        <v>3</v>
      </c>
      <c r="BP10" s="5">
        <v>2.0161290322580645E-3</v>
      </c>
      <c r="BQ10" s="5">
        <v>4.4742729306487695E-3</v>
      </c>
      <c r="BR10" s="5">
        <v>3.1813361611876989E-3</v>
      </c>
      <c r="BS10" s="2">
        <v>0</v>
      </c>
      <c r="BT10" s="2">
        <v>0</v>
      </c>
      <c r="BU10" s="2">
        <v>0</v>
      </c>
      <c r="BV10" s="5">
        <v>0</v>
      </c>
      <c r="BW10" s="5">
        <v>0</v>
      </c>
      <c r="BX10" s="5">
        <v>0</v>
      </c>
      <c r="BY10" s="2">
        <v>0</v>
      </c>
      <c r="BZ10" s="2">
        <v>0</v>
      </c>
      <c r="CA10" s="2">
        <v>0</v>
      </c>
      <c r="CB10" s="5">
        <v>0</v>
      </c>
      <c r="CC10" s="5">
        <v>0</v>
      </c>
      <c r="CD10" s="5">
        <v>0</v>
      </c>
      <c r="CE10" s="2">
        <v>0</v>
      </c>
      <c r="CF10" s="2">
        <v>0</v>
      </c>
      <c r="CG10" s="2">
        <v>0</v>
      </c>
      <c r="CH10" s="5">
        <v>0</v>
      </c>
      <c r="CI10" s="5">
        <v>0</v>
      </c>
      <c r="CJ10" s="5">
        <v>0</v>
      </c>
      <c r="CK10" s="2">
        <v>387</v>
      </c>
      <c r="CL10" s="2">
        <v>379</v>
      </c>
      <c r="CM10" s="2">
        <v>766</v>
      </c>
      <c r="CN10" s="5">
        <v>0.7247191011235955</v>
      </c>
      <c r="CO10" s="5">
        <v>0.76876267748478699</v>
      </c>
      <c r="CP10" s="5">
        <v>0.74586173320350535</v>
      </c>
      <c r="CQ10" s="2">
        <v>241</v>
      </c>
      <c r="CR10" s="2">
        <v>216</v>
      </c>
      <c r="CS10" s="2">
        <v>457</v>
      </c>
      <c r="CT10" s="5">
        <v>0.62273901808785526</v>
      </c>
      <c r="CU10" s="5">
        <v>0.56992084432717682</v>
      </c>
      <c r="CV10" s="5">
        <v>0.59660574412532641</v>
      </c>
      <c r="CW10" s="2">
        <v>124</v>
      </c>
      <c r="CX10" s="2">
        <v>139</v>
      </c>
      <c r="CY10" s="2">
        <v>263</v>
      </c>
      <c r="CZ10" s="5">
        <v>0.32041343669250644</v>
      </c>
      <c r="DA10" s="5">
        <v>0.36675461741424803</v>
      </c>
      <c r="DB10" s="5">
        <v>0.3433420365535248</v>
      </c>
      <c r="DC10" s="2">
        <v>22</v>
      </c>
      <c r="DD10" s="2">
        <v>24</v>
      </c>
      <c r="DE10" s="2">
        <v>46</v>
      </c>
      <c r="DF10" s="5">
        <v>5.6847545219638244E-2</v>
      </c>
      <c r="DG10" s="5">
        <v>6.3324538258575203E-2</v>
      </c>
      <c r="DH10" s="5">
        <v>6.0052219321148827E-2</v>
      </c>
      <c r="DI10" s="2">
        <v>82</v>
      </c>
      <c r="DJ10" s="2">
        <v>70</v>
      </c>
      <c r="DK10" s="2">
        <v>152</v>
      </c>
      <c r="DL10" s="5">
        <v>0.21188630490956073</v>
      </c>
      <c r="DM10" s="5">
        <v>0.18469656992084432</v>
      </c>
      <c r="DN10" s="5">
        <v>0.19843342036553524</v>
      </c>
      <c r="DO10" s="2">
        <v>2</v>
      </c>
      <c r="DP10" s="2">
        <v>33</v>
      </c>
      <c r="DQ10" s="2">
        <v>35</v>
      </c>
      <c r="DR10" s="5">
        <v>5.1679586563307496E-3</v>
      </c>
      <c r="DS10" s="5">
        <v>8.7071240105540904E-2</v>
      </c>
      <c r="DT10" s="5">
        <v>4.5691906005221931E-2</v>
      </c>
      <c r="DU10" s="2">
        <v>14</v>
      </c>
      <c r="DV10" s="2">
        <v>6</v>
      </c>
      <c r="DW10" s="2">
        <v>20</v>
      </c>
      <c r="DX10" s="5">
        <v>3.6175710594315243E-2</v>
      </c>
      <c r="DY10" s="5">
        <v>1.5831134564643801E-2</v>
      </c>
      <c r="DZ10" s="5">
        <v>2.6109660574412531E-2</v>
      </c>
      <c r="EA10" s="2">
        <v>2</v>
      </c>
      <c r="EB10" s="2">
        <v>1</v>
      </c>
      <c r="EC10" s="2">
        <v>3</v>
      </c>
      <c r="ED10" s="5">
        <v>5.1679586563307496E-3</v>
      </c>
      <c r="EE10" s="5">
        <v>2.6385224274406332E-3</v>
      </c>
      <c r="EF10" s="5">
        <v>3.9164490861618795E-3</v>
      </c>
      <c r="EG10" s="2">
        <v>3</v>
      </c>
      <c r="EH10" s="2">
        <v>0</v>
      </c>
      <c r="EI10" s="2">
        <v>3</v>
      </c>
      <c r="EJ10" s="5">
        <v>7.7519379844961239E-3</v>
      </c>
      <c r="EK10" s="5">
        <v>0</v>
      </c>
      <c r="EL10" s="5">
        <v>3.9164490861618795E-3</v>
      </c>
      <c r="EM10" s="2">
        <v>10</v>
      </c>
      <c r="EN10" s="2">
        <v>16</v>
      </c>
      <c r="EO10" s="2">
        <v>26</v>
      </c>
      <c r="EP10" s="5">
        <v>2.5839793281653745E-2</v>
      </c>
      <c r="EQ10" s="5">
        <v>4.221635883905013E-2</v>
      </c>
      <c r="ER10" s="5">
        <v>3.3942558746736295E-2</v>
      </c>
      <c r="ES10" s="2">
        <v>3</v>
      </c>
      <c r="ET10" s="2">
        <v>2</v>
      </c>
      <c r="EU10" s="2">
        <v>5</v>
      </c>
      <c r="EV10" s="5">
        <v>7.7519379844961239E-3</v>
      </c>
      <c r="EW10" s="5">
        <v>5.2770448548812663E-3</v>
      </c>
      <c r="EX10" s="5">
        <v>6.5274151436031328E-3</v>
      </c>
      <c r="EY10" s="2">
        <v>7</v>
      </c>
      <c r="EZ10" s="2">
        <v>11</v>
      </c>
      <c r="FA10" s="2">
        <v>18</v>
      </c>
      <c r="FB10" s="5">
        <v>1.8087855297157621E-2</v>
      </c>
      <c r="FC10" s="5">
        <v>2.9023746701846966E-2</v>
      </c>
      <c r="FD10" s="5">
        <v>2.3498694516971279E-2</v>
      </c>
      <c r="FE10" s="2">
        <v>1</v>
      </c>
      <c r="FF10" s="2">
        <v>0</v>
      </c>
      <c r="FG10" s="2">
        <v>1</v>
      </c>
      <c r="FH10" s="5">
        <v>2.5839793281653748E-3</v>
      </c>
      <c r="FI10" s="5">
        <v>0</v>
      </c>
      <c r="FJ10" s="5">
        <v>1.3054830287206266E-3</v>
      </c>
    </row>
    <row r="11" spans="1:166" ht="11.85">
      <c r="A11" s="46" t="str">
        <f>IF(COUNTIFS(T_2GT[[#This Row],[Secteur]],"  *"),A10,T_2GT[[#This Row],[Secteur]])</f>
        <v>SEINE-ET-MARNE</v>
      </c>
      <c r="B11" s="46" t="str">
        <f>IF(COUNTIFS(T_2GT[[#This Row],[Secteur]],"    *"),B10,T_2GT[[#This Row],[Secteur]])</f>
        <v xml:space="preserve">   D02 - Mitry-Mory</v>
      </c>
      <c r="C11" s="1" t="s">
        <v>1201</v>
      </c>
      <c r="D11" s="1" t="s">
        <v>489</v>
      </c>
      <c r="E11" s="2">
        <v>286</v>
      </c>
      <c r="F11" s="2">
        <v>265</v>
      </c>
      <c r="G11" s="2">
        <v>551</v>
      </c>
      <c r="H11" s="2">
        <v>0</v>
      </c>
      <c r="I11" s="2">
        <v>0</v>
      </c>
      <c r="J11" s="2">
        <v>0</v>
      </c>
      <c r="K11" s="2">
        <v>284</v>
      </c>
      <c r="L11" s="2">
        <v>262</v>
      </c>
      <c r="M11" s="2">
        <v>546</v>
      </c>
      <c r="N11" s="5">
        <v>0.99300699300699302</v>
      </c>
      <c r="O11" s="5">
        <v>0.98867924528301887</v>
      </c>
      <c r="P11" s="5">
        <v>0.99092558983666057</v>
      </c>
      <c r="Q11" s="2">
        <v>182</v>
      </c>
      <c r="R11" s="2">
        <v>172</v>
      </c>
      <c r="S11" s="2">
        <v>354</v>
      </c>
      <c r="T11" s="5">
        <v>0.64084507042253525</v>
      </c>
      <c r="U11" s="5">
        <v>0.65648854961832059</v>
      </c>
      <c r="V11" s="5">
        <v>0.64835164835164838</v>
      </c>
      <c r="W11" s="2">
        <v>91</v>
      </c>
      <c r="X11" s="2">
        <v>80</v>
      </c>
      <c r="Y11" s="2">
        <v>171</v>
      </c>
      <c r="Z11" s="5">
        <v>0.32042253521126762</v>
      </c>
      <c r="AA11" s="5">
        <v>0.30534351145038169</v>
      </c>
      <c r="AB11" s="5">
        <v>0.31318681318681318</v>
      </c>
      <c r="AC11" s="2">
        <v>11</v>
      </c>
      <c r="AD11" s="2">
        <v>10</v>
      </c>
      <c r="AE11" s="2">
        <v>21</v>
      </c>
      <c r="AF11" s="5">
        <v>3.873239436619718E-2</v>
      </c>
      <c r="AG11" s="5">
        <v>3.8167938931297711E-2</v>
      </c>
      <c r="AH11" s="5">
        <v>3.8461538461538464E-2</v>
      </c>
      <c r="AI11" s="2">
        <v>72</v>
      </c>
      <c r="AJ11" s="2">
        <v>62</v>
      </c>
      <c r="AK11" s="2">
        <v>134</v>
      </c>
      <c r="AL11" s="5">
        <v>0.25352112676056338</v>
      </c>
      <c r="AM11" s="5">
        <v>0.23664122137404581</v>
      </c>
      <c r="AN11" s="5">
        <v>0.24542124542124541</v>
      </c>
      <c r="AO11" s="2">
        <v>5</v>
      </c>
      <c r="AP11" s="2">
        <v>12</v>
      </c>
      <c r="AQ11" s="2">
        <v>17</v>
      </c>
      <c r="AR11" s="5">
        <v>1.7605633802816902E-2</v>
      </c>
      <c r="AS11" s="5">
        <v>4.5801526717557252E-2</v>
      </c>
      <c r="AT11" s="5">
        <v>3.1135531135531136E-2</v>
      </c>
      <c r="AU11" s="2">
        <v>10</v>
      </c>
      <c r="AV11" s="2">
        <v>4</v>
      </c>
      <c r="AW11" s="2">
        <v>14</v>
      </c>
      <c r="AX11" s="5">
        <v>3.5211267605633804E-2</v>
      </c>
      <c r="AY11" s="5">
        <v>1.5267175572519083E-2</v>
      </c>
      <c r="AZ11" s="5">
        <v>2.564102564102564E-2</v>
      </c>
      <c r="BA11" s="2">
        <v>1</v>
      </c>
      <c r="BB11" s="2">
        <v>0</v>
      </c>
      <c r="BC11" s="2">
        <v>1</v>
      </c>
      <c r="BD11" s="5">
        <v>3.5211267605633804E-3</v>
      </c>
      <c r="BE11" s="5">
        <v>0</v>
      </c>
      <c r="BF11" s="5">
        <v>1.8315018315018315E-3</v>
      </c>
      <c r="BG11" s="2">
        <v>2</v>
      </c>
      <c r="BH11" s="2">
        <v>0</v>
      </c>
      <c r="BI11" s="2">
        <v>2</v>
      </c>
      <c r="BJ11" s="5">
        <v>7.0422535211267607E-3</v>
      </c>
      <c r="BK11" s="5">
        <v>0</v>
      </c>
      <c r="BL11" s="5">
        <v>3.663003663003663E-3</v>
      </c>
      <c r="BM11" s="2">
        <v>1</v>
      </c>
      <c r="BN11" s="2">
        <v>2</v>
      </c>
      <c r="BO11" s="2">
        <v>3</v>
      </c>
      <c r="BP11" s="5">
        <v>3.5211267605633804E-3</v>
      </c>
      <c r="BQ11" s="5">
        <v>7.6335877862595417E-3</v>
      </c>
      <c r="BR11" s="5">
        <v>5.4945054945054949E-3</v>
      </c>
      <c r="BS11" s="2">
        <v>0</v>
      </c>
      <c r="BT11" s="2">
        <v>0</v>
      </c>
      <c r="BU11" s="2">
        <v>0</v>
      </c>
      <c r="BV11" s="5">
        <v>0</v>
      </c>
      <c r="BW11" s="5">
        <v>0</v>
      </c>
      <c r="BX11" s="5">
        <v>0</v>
      </c>
      <c r="BY11" s="2">
        <v>0</v>
      </c>
      <c r="BZ11" s="2">
        <v>0</v>
      </c>
      <c r="CA11" s="2">
        <v>0</v>
      </c>
      <c r="CB11" s="5">
        <v>0</v>
      </c>
      <c r="CC11" s="5">
        <v>0</v>
      </c>
      <c r="CD11" s="5">
        <v>0</v>
      </c>
      <c r="CE11" s="2">
        <v>0</v>
      </c>
      <c r="CF11" s="2">
        <v>0</v>
      </c>
      <c r="CG11" s="2">
        <v>0</v>
      </c>
      <c r="CH11" s="5">
        <v>0</v>
      </c>
      <c r="CI11" s="5">
        <v>0</v>
      </c>
      <c r="CJ11" s="5">
        <v>0</v>
      </c>
      <c r="CK11" s="2">
        <v>255</v>
      </c>
      <c r="CL11" s="2">
        <v>252</v>
      </c>
      <c r="CM11" s="2">
        <v>507</v>
      </c>
      <c r="CN11" s="5">
        <v>0.89160839160839156</v>
      </c>
      <c r="CO11" s="5">
        <v>0.95094339622641511</v>
      </c>
      <c r="CP11" s="5">
        <v>0.92014519056261346</v>
      </c>
      <c r="CQ11" s="2">
        <v>154</v>
      </c>
      <c r="CR11" s="2">
        <v>153</v>
      </c>
      <c r="CS11" s="2">
        <v>307</v>
      </c>
      <c r="CT11" s="5">
        <v>0.60392156862745094</v>
      </c>
      <c r="CU11" s="5">
        <v>0.6071428571428571</v>
      </c>
      <c r="CV11" s="5">
        <v>0.60552268244575935</v>
      </c>
      <c r="CW11" s="2">
        <v>87</v>
      </c>
      <c r="CX11" s="2">
        <v>88</v>
      </c>
      <c r="CY11" s="2">
        <v>175</v>
      </c>
      <c r="CZ11" s="5">
        <v>0.3411764705882353</v>
      </c>
      <c r="DA11" s="5">
        <v>0.34920634920634919</v>
      </c>
      <c r="DB11" s="5">
        <v>0.34516765285996054</v>
      </c>
      <c r="DC11" s="2">
        <v>14</v>
      </c>
      <c r="DD11" s="2">
        <v>11</v>
      </c>
      <c r="DE11" s="2">
        <v>25</v>
      </c>
      <c r="DF11" s="5">
        <v>5.4901960784313725E-2</v>
      </c>
      <c r="DG11" s="5">
        <v>4.3650793650793648E-2</v>
      </c>
      <c r="DH11" s="5">
        <v>4.9309664694280081E-2</v>
      </c>
      <c r="DI11" s="2">
        <v>64</v>
      </c>
      <c r="DJ11" s="2">
        <v>53</v>
      </c>
      <c r="DK11" s="2">
        <v>117</v>
      </c>
      <c r="DL11" s="5">
        <v>0.25098039215686274</v>
      </c>
      <c r="DM11" s="5">
        <v>0.21031746031746032</v>
      </c>
      <c r="DN11" s="5">
        <v>0.23076923076923078</v>
      </c>
      <c r="DO11" s="2">
        <v>2</v>
      </c>
      <c r="DP11" s="2">
        <v>12</v>
      </c>
      <c r="DQ11" s="2">
        <v>14</v>
      </c>
      <c r="DR11" s="5">
        <v>7.8431372549019607E-3</v>
      </c>
      <c r="DS11" s="5">
        <v>4.7619047619047616E-2</v>
      </c>
      <c r="DT11" s="5">
        <v>2.7613412228796843E-2</v>
      </c>
      <c r="DU11" s="2">
        <v>7</v>
      </c>
      <c r="DV11" s="2">
        <v>5</v>
      </c>
      <c r="DW11" s="2">
        <v>12</v>
      </c>
      <c r="DX11" s="5">
        <v>2.7450980392156862E-2</v>
      </c>
      <c r="DY11" s="5">
        <v>1.984126984126984E-2</v>
      </c>
      <c r="DZ11" s="5">
        <v>2.3668639053254437E-2</v>
      </c>
      <c r="EA11" s="2">
        <v>1</v>
      </c>
      <c r="EB11" s="2">
        <v>1</v>
      </c>
      <c r="EC11" s="2">
        <v>2</v>
      </c>
      <c r="ED11" s="5">
        <v>3.9215686274509803E-3</v>
      </c>
      <c r="EE11" s="5">
        <v>3.968253968253968E-3</v>
      </c>
      <c r="EF11" s="5">
        <v>3.9447731755424065E-3</v>
      </c>
      <c r="EG11" s="2">
        <v>2</v>
      </c>
      <c r="EH11" s="2">
        <v>0</v>
      </c>
      <c r="EI11" s="2">
        <v>2</v>
      </c>
      <c r="EJ11" s="5">
        <v>7.8431372549019607E-3</v>
      </c>
      <c r="EK11" s="5">
        <v>0</v>
      </c>
      <c r="EL11" s="5">
        <v>3.9447731755424065E-3</v>
      </c>
      <c r="EM11" s="2">
        <v>7</v>
      </c>
      <c r="EN11" s="2">
        <v>15</v>
      </c>
      <c r="EO11" s="2">
        <v>22</v>
      </c>
      <c r="EP11" s="5">
        <v>2.7450980392156862E-2</v>
      </c>
      <c r="EQ11" s="5">
        <v>5.9523809523809521E-2</v>
      </c>
      <c r="ER11" s="5">
        <v>4.3392504930966469E-2</v>
      </c>
      <c r="ES11" s="2">
        <v>3</v>
      </c>
      <c r="ET11" s="2">
        <v>2</v>
      </c>
      <c r="EU11" s="2">
        <v>5</v>
      </c>
      <c r="EV11" s="5">
        <v>1.1764705882352941E-2</v>
      </c>
      <c r="EW11" s="5">
        <v>7.9365079365079361E-3</v>
      </c>
      <c r="EX11" s="5">
        <v>9.8619329388560158E-3</v>
      </c>
      <c r="EY11" s="2">
        <v>0</v>
      </c>
      <c r="EZ11" s="2">
        <v>0</v>
      </c>
      <c r="FA11" s="2">
        <v>0</v>
      </c>
      <c r="FB11" s="5">
        <v>0</v>
      </c>
      <c r="FC11" s="5">
        <v>0</v>
      </c>
      <c r="FD11" s="5">
        <v>0</v>
      </c>
      <c r="FE11" s="2">
        <v>1</v>
      </c>
      <c r="FF11" s="2">
        <v>0</v>
      </c>
      <c r="FG11" s="2">
        <v>1</v>
      </c>
      <c r="FH11" s="5">
        <v>3.9215686274509803E-3</v>
      </c>
      <c r="FI11" s="5">
        <v>0</v>
      </c>
      <c r="FJ11" s="5">
        <v>1.9723865877712033E-3</v>
      </c>
    </row>
    <row r="12" spans="1:166" ht="11.85">
      <c r="A12" s="46" t="str">
        <f>IF(COUNTIFS(T_2GT[[#This Row],[Secteur]],"  *"),A11,T_2GT[[#This Row],[Secteur]])</f>
        <v>SEINE-ET-MARNE</v>
      </c>
      <c r="B12" s="46" t="str">
        <f>IF(COUNTIFS(T_2GT[[#This Row],[Secteur]],"    *"),B11,T_2GT[[#This Row],[Secteur]])</f>
        <v xml:space="preserve">   D02 - Mitry-Mory</v>
      </c>
      <c r="C12" s="1" t="s">
        <v>1202</v>
      </c>
      <c r="D12" s="1" t="s">
        <v>1203</v>
      </c>
      <c r="E12" s="2">
        <v>126</v>
      </c>
      <c r="F12" s="2">
        <v>113</v>
      </c>
      <c r="G12" s="2">
        <v>239</v>
      </c>
      <c r="H12" s="2">
        <v>0</v>
      </c>
      <c r="I12" s="2">
        <v>0</v>
      </c>
      <c r="J12" s="2">
        <v>0</v>
      </c>
      <c r="K12" s="2">
        <v>90</v>
      </c>
      <c r="L12" s="2">
        <v>70</v>
      </c>
      <c r="M12" s="2">
        <v>160</v>
      </c>
      <c r="N12" s="5">
        <v>0.7142857142857143</v>
      </c>
      <c r="O12" s="5">
        <v>0.61946902654867253</v>
      </c>
      <c r="P12" s="5">
        <v>0.66945606694560666</v>
      </c>
      <c r="Q12" s="2">
        <v>61</v>
      </c>
      <c r="R12" s="2">
        <v>43</v>
      </c>
      <c r="S12" s="2">
        <v>104</v>
      </c>
      <c r="T12" s="5">
        <v>0.67777777777777781</v>
      </c>
      <c r="U12" s="5">
        <v>0.61428571428571432</v>
      </c>
      <c r="V12" s="5">
        <v>0.65</v>
      </c>
      <c r="W12" s="2">
        <v>29</v>
      </c>
      <c r="X12" s="2">
        <v>27</v>
      </c>
      <c r="Y12" s="2">
        <v>56</v>
      </c>
      <c r="Z12" s="5">
        <v>0.32222222222222224</v>
      </c>
      <c r="AA12" s="5">
        <v>0.38571428571428573</v>
      </c>
      <c r="AB12" s="5">
        <v>0.35</v>
      </c>
      <c r="AC12" s="2">
        <v>0</v>
      </c>
      <c r="AD12" s="2">
        <v>0</v>
      </c>
      <c r="AE12" s="2">
        <v>0</v>
      </c>
      <c r="AF12" s="5">
        <v>0</v>
      </c>
      <c r="AG12" s="5">
        <v>0</v>
      </c>
      <c r="AH12" s="5">
        <v>0</v>
      </c>
      <c r="AI12" s="2">
        <v>20</v>
      </c>
      <c r="AJ12" s="2">
        <v>20</v>
      </c>
      <c r="AK12" s="2">
        <v>40</v>
      </c>
      <c r="AL12" s="5">
        <v>0.22222222222222221</v>
      </c>
      <c r="AM12" s="5">
        <v>0.2857142857142857</v>
      </c>
      <c r="AN12" s="5">
        <v>0.25</v>
      </c>
      <c r="AO12" s="2">
        <v>0</v>
      </c>
      <c r="AP12" s="2">
        <v>4</v>
      </c>
      <c r="AQ12" s="2">
        <v>4</v>
      </c>
      <c r="AR12" s="5">
        <v>0</v>
      </c>
      <c r="AS12" s="5">
        <v>5.7142857142857141E-2</v>
      </c>
      <c r="AT12" s="5">
        <v>2.5000000000000001E-2</v>
      </c>
      <c r="AU12" s="2">
        <v>9</v>
      </c>
      <c r="AV12" s="2">
        <v>3</v>
      </c>
      <c r="AW12" s="2">
        <v>12</v>
      </c>
      <c r="AX12" s="5">
        <v>0.1</v>
      </c>
      <c r="AY12" s="5">
        <v>4.2857142857142858E-2</v>
      </c>
      <c r="AZ12" s="5">
        <v>7.4999999999999997E-2</v>
      </c>
      <c r="BA12" s="2">
        <v>0</v>
      </c>
      <c r="BB12" s="2">
        <v>0</v>
      </c>
      <c r="BC12" s="2">
        <v>0</v>
      </c>
      <c r="BD12" s="5">
        <v>0</v>
      </c>
      <c r="BE12" s="5">
        <v>0</v>
      </c>
      <c r="BF12" s="5">
        <v>0</v>
      </c>
      <c r="BG12" s="2">
        <v>0</v>
      </c>
      <c r="BH12" s="2">
        <v>0</v>
      </c>
      <c r="BI12" s="2">
        <v>0</v>
      </c>
      <c r="BJ12" s="5">
        <v>0</v>
      </c>
      <c r="BK12" s="5">
        <v>0</v>
      </c>
      <c r="BL12" s="5">
        <v>0</v>
      </c>
      <c r="BM12" s="2">
        <v>0</v>
      </c>
      <c r="BN12" s="2">
        <v>0</v>
      </c>
      <c r="BO12" s="2">
        <v>0</v>
      </c>
      <c r="BP12" s="5">
        <v>0</v>
      </c>
      <c r="BQ12" s="5">
        <v>0</v>
      </c>
      <c r="BR12" s="5">
        <v>0</v>
      </c>
      <c r="BS12" s="2">
        <v>0</v>
      </c>
      <c r="BT12" s="2">
        <v>0</v>
      </c>
      <c r="BU12" s="2">
        <v>0</v>
      </c>
      <c r="BV12" s="5">
        <v>0</v>
      </c>
      <c r="BW12" s="5">
        <v>0</v>
      </c>
      <c r="BX12" s="5">
        <v>0</v>
      </c>
      <c r="BY12" s="2">
        <v>0</v>
      </c>
      <c r="BZ12" s="2">
        <v>0</v>
      </c>
      <c r="CA12" s="2">
        <v>0</v>
      </c>
      <c r="CB12" s="5">
        <v>0</v>
      </c>
      <c r="CC12" s="5">
        <v>0</v>
      </c>
      <c r="CD12" s="5">
        <v>0</v>
      </c>
      <c r="CE12" s="2">
        <v>0</v>
      </c>
      <c r="CF12" s="2">
        <v>0</v>
      </c>
      <c r="CG12" s="2">
        <v>0</v>
      </c>
      <c r="CH12" s="5">
        <v>0</v>
      </c>
      <c r="CI12" s="5">
        <v>0</v>
      </c>
      <c r="CJ12" s="5">
        <v>0</v>
      </c>
      <c r="CK12" s="2">
        <v>11</v>
      </c>
      <c r="CL12" s="2">
        <v>14</v>
      </c>
      <c r="CM12" s="2">
        <v>25</v>
      </c>
      <c r="CN12" s="5">
        <v>8.7301587301587297E-2</v>
      </c>
      <c r="CO12" s="5">
        <v>0.12389380530973451</v>
      </c>
      <c r="CP12" s="5">
        <v>0.10460251046025104</v>
      </c>
      <c r="CQ12" s="2">
        <v>2</v>
      </c>
      <c r="CR12" s="2">
        <v>6</v>
      </c>
      <c r="CS12" s="2">
        <v>8</v>
      </c>
      <c r="CT12" s="5">
        <v>0.18181818181818182</v>
      </c>
      <c r="CU12" s="5">
        <v>0.42857142857142855</v>
      </c>
      <c r="CV12" s="5">
        <v>0.32</v>
      </c>
      <c r="CW12" s="2">
        <v>8</v>
      </c>
      <c r="CX12" s="2">
        <v>7</v>
      </c>
      <c r="CY12" s="2">
        <v>15</v>
      </c>
      <c r="CZ12" s="5">
        <v>0.72727272727272729</v>
      </c>
      <c r="DA12" s="5">
        <v>0.5</v>
      </c>
      <c r="DB12" s="5">
        <v>0.6</v>
      </c>
      <c r="DC12" s="2">
        <v>1</v>
      </c>
      <c r="DD12" s="2">
        <v>1</v>
      </c>
      <c r="DE12" s="2">
        <v>2</v>
      </c>
      <c r="DF12" s="5">
        <v>9.0909090909090912E-2</v>
      </c>
      <c r="DG12" s="5">
        <v>7.1428571428571425E-2</v>
      </c>
      <c r="DH12" s="5">
        <v>0.08</v>
      </c>
      <c r="DI12" s="2">
        <v>3</v>
      </c>
      <c r="DJ12" s="2">
        <v>5</v>
      </c>
      <c r="DK12" s="2">
        <v>8</v>
      </c>
      <c r="DL12" s="5">
        <v>0.27272727272727271</v>
      </c>
      <c r="DM12" s="5">
        <v>0.35714285714285715</v>
      </c>
      <c r="DN12" s="5">
        <v>0.32</v>
      </c>
      <c r="DO12" s="2">
        <v>0</v>
      </c>
      <c r="DP12" s="2">
        <v>0</v>
      </c>
      <c r="DQ12" s="2">
        <v>0</v>
      </c>
      <c r="DR12" s="5">
        <v>0</v>
      </c>
      <c r="DS12" s="5">
        <v>0</v>
      </c>
      <c r="DT12" s="5">
        <v>0</v>
      </c>
      <c r="DU12" s="2">
        <v>3</v>
      </c>
      <c r="DV12" s="2">
        <v>1</v>
      </c>
      <c r="DW12" s="2">
        <v>4</v>
      </c>
      <c r="DX12" s="5">
        <v>0.27272727272727271</v>
      </c>
      <c r="DY12" s="5">
        <v>7.1428571428571425E-2</v>
      </c>
      <c r="DZ12" s="5">
        <v>0.16</v>
      </c>
      <c r="EA12" s="2">
        <v>0</v>
      </c>
      <c r="EB12" s="2">
        <v>0</v>
      </c>
      <c r="EC12" s="2">
        <v>0</v>
      </c>
      <c r="ED12" s="5">
        <v>0</v>
      </c>
      <c r="EE12" s="5">
        <v>0</v>
      </c>
      <c r="EF12" s="5">
        <v>0</v>
      </c>
      <c r="EG12" s="2">
        <v>0</v>
      </c>
      <c r="EH12" s="2">
        <v>0</v>
      </c>
      <c r="EI12" s="2">
        <v>0</v>
      </c>
      <c r="EJ12" s="5">
        <v>0</v>
      </c>
      <c r="EK12" s="5">
        <v>0</v>
      </c>
      <c r="EL12" s="5">
        <v>0</v>
      </c>
      <c r="EM12" s="2">
        <v>2</v>
      </c>
      <c r="EN12" s="2">
        <v>1</v>
      </c>
      <c r="EO12" s="2">
        <v>3</v>
      </c>
      <c r="EP12" s="5">
        <v>0.18181818181818182</v>
      </c>
      <c r="EQ12" s="5">
        <v>7.1428571428571425E-2</v>
      </c>
      <c r="ER12" s="5">
        <v>0.12</v>
      </c>
      <c r="ES12" s="2">
        <v>0</v>
      </c>
      <c r="ET12" s="2">
        <v>0</v>
      </c>
      <c r="EU12" s="2">
        <v>0</v>
      </c>
      <c r="EV12" s="5">
        <v>0</v>
      </c>
      <c r="EW12" s="5">
        <v>0</v>
      </c>
      <c r="EX12" s="5">
        <v>0</v>
      </c>
      <c r="EY12" s="2">
        <v>0</v>
      </c>
      <c r="EZ12" s="2">
        <v>0</v>
      </c>
      <c r="FA12" s="2">
        <v>0</v>
      </c>
      <c r="FB12" s="5">
        <v>0</v>
      </c>
      <c r="FC12" s="5">
        <v>0</v>
      </c>
      <c r="FD12" s="5">
        <v>0</v>
      </c>
      <c r="FE12" s="2">
        <v>0</v>
      </c>
      <c r="FF12" s="2">
        <v>0</v>
      </c>
      <c r="FG12" s="2">
        <v>0</v>
      </c>
      <c r="FH12" s="5">
        <v>0</v>
      </c>
      <c r="FI12" s="5">
        <v>0</v>
      </c>
      <c r="FJ12" s="5">
        <v>0</v>
      </c>
    </row>
    <row r="13" spans="1:166" ht="11.85">
      <c r="A13" s="46" t="str">
        <f>IF(COUNTIFS(T_2GT[[#This Row],[Secteur]],"  *"),A12,T_2GT[[#This Row],[Secteur]])</f>
        <v>SEINE-ET-MARNE</v>
      </c>
      <c r="B13" s="46" t="str">
        <f>IF(COUNTIFS(T_2GT[[#This Row],[Secteur]],"    *"),B12,T_2GT[[#This Row],[Secteur]])</f>
        <v xml:space="preserve">   D02 - Mitry-Mory</v>
      </c>
      <c r="C13" s="1" t="s">
        <v>1204</v>
      </c>
      <c r="D13" s="1" t="s">
        <v>1205</v>
      </c>
      <c r="E13" s="2">
        <v>122</v>
      </c>
      <c r="F13" s="2">
        <v>115</v>
      </c>
      <c r="G13" s="2">
        <v>237</v>
      </c>
      <c r="H13" s="2">
        <v>0</v>
      </c>
      <c r="I13" s="2">
        <v>0</v>
      </c>
      <c r="J13" s="2">
        <v>0</v>
      </c>
      <c r="K13" s="2">
        <v>122</v>
      </c>
      <c r="L13" s="2">
        <v>115</v>
      </c>
      <c r="M13" s="2">
        <v>237</v>
      </c>
      <c r="N13" s="5">
        <v>1</v>
      </c>
      <c r="O13" s="5">
        <v>1</v>
      </c>
      <c r="P13" s="5">
        <v>1</v>
      </c>
      <c r="Q13" s="2">
        <v>94</v>
      </c>
      <c r="R13" s="2">
        <v>67</v>
      </c>
      <c r="S13" s="2">
        <v>161</v>
      </c>
      <c r="T13" s="5">
        <v>0.77049180327868849</v>
      </c>
      <c r="U13" s="5">
        <v>0.58260869565217388</v>
      </c>
      <c r="V13" s="5">
        <v>0.67932489451476796</v>
      </c>
      <c r="W13" s="2">
        <v>19</v>
      </c>
      <c r="X13" s="2">
        <v>37</v>
      </c>
      <c r="Y13" s="2">
        <v>56</v>
      </c>
      <c r="Z13" s="5">
        <v>0.15573770491803279</v>
      </c>
      <c r="AA13" s="5">
        <v>0.32173913043478258</v>
      </c>
      <c r="AB13" s="5">
        <v>0.23628691983122363</v>
      </c>
      <c r="AC13" s="2">
        <v>9</v>
      </c>
      <c r="AD13" s="2">
        <v>11</v>
      </c>
      <c r="AE13" s="2">
        <v>20</v>
      </c>
      <c r="AF13" s="5">
        <v>7.3770491803278687E-2</v>
      </c>
      <c r="AG13" s="5">
        <v>9.5652173913043481E-2</v>
      </c>
      <c r="AH13" s="5">
        <v>8.4388185654008435E-2</v>
      </c>
      <c r="AI13" s="2">
        <v>15</v>
      </c>
      <c r="AJ13" s="2">
        <v>12</v>
      </c>
      <c r="AK13" s="2">
        <v>27</v>
      </c>
      <c r="AL13" s="5">
        <v>0.12295081967213115</v>
      </c>
      <c r="AM13" s="5">
        <v>0.10434782608695652</v>
      </c>
      <c r="AN13" s="5">
        <v>0.11392405063291139</v>
      </c>
      <c r="AO13" s="2">
        <v>2</v>
      </c>
      <c r="AP13" s="2">
        <v>25</v>
      </c>
      <c r="AQ13" s="2">
        <v>27</v>
      </c>
      <c r="AR13" s="5">
        <v>1.6393442622950821E-2</v>
      </c>
      <c r="AS13" s="5">
        <v>0.21739130434782608</v>
      </c>
      <c r="AT13" s="5">
        <v>0.11392405063291139</v>
      </c>
      <c r="AU13" s="2">
        <v>1</v>
      </c>
      <c r="AV13" s="2">
        <v>0</v>
      </c>
      <c r="AW13" s="2">
        <v>1</v>
      </c>
      <c r="AX13" s="5">
        <v>8.1967213114754103E-3</v>
      </c>
      <c r="AY13" s="5">
        <v>0</v>
      </c>
      <c r="AZ13" s="5">
        <v>4.2194092827004216E-3</v>
      </c>
      <c r="BA13" s="2">
        <v>0</v>
      </c>
      <c r="BB13" s="2">
        <v>0</v>
      </c>
      <c r="BC13" s="2">
        <v>0</v>
      </c>
      <c r="BD13" s="5">
        <v>0</v>
      </c>
      <c r="BE13" s="5">
        <v>0</v>
      </c>
      <c r="BF13" s="5">
        <v>0</v>
      </c>
      <c r="BG13" s="2">
        <v>1</v>
      </c>
      <c r="BH13" s="2">
        <v>0</v>
      </c>
      <c r="BI13" s="2">
        <v>1</v>
      </c>
      <c r="BJ13" s="5">
        <v>8.1967213114754103E-3</v>
      </c>
      <c r="BK13" s="5">
        <v>0</v>
      </c>
      <c r="BL13" s="5">
        <v>4.2194092827004216E-3</v>
      </c>
      <c r="BM13" s="2">
        <v>0</v>
      </c>
      <c r="BN13" s="2">
        <v>0</v>
      </c>
      <c r="BO13" s="2">
        <v>0</v>
      </c>
      <c r="BP13" s="5">
        <v>0</v>
      </c>
      <c r="BQ13" s="5">
        <v>0</v>
      </c>
      <c r="BR13" s="5">
        <v>0</v>
      </c>
      <c r="BS13" s="2">
        <v>0</v>
      </c>
      <c r="BT13" s="2">
        <v>0</v>
      </c>
      <c r="BU13" s="2">
        <v>0</v>
      </c>
      <c r="BV13" s="5">
        <v>0</v>
      </c>
      <c r="BW13" s="5">
        <v>0</v>
      </c>
      <c r="BX13" s="5">
        <v>0</v>
      </c>
      <c r="BY13" s="2">
        <v>0</v>
      </c>
      <c r="BZ13" s="2">
        <v>0</v>
      </c>
      <c r="CA13" s="2">
        <v>0</v>
      </c>
      <c r="CB13" s="5">
        <v>0</v>
      </c>
      <c r="CC13" s="5">
        <v>0</v>
      </c>
      <c r="CD13" s="5">
        <v>0</v>
      </c>
      <c r="CE13" s="2">
        <v>0</v>
      </c>
      <c r="CF13" s="2">
        <v>0</v>
      </c>
      <c r="CG13" s="2">
        <v>0</v>
      </c>
      <c r="CH13" s="5">
        <v>0</v>
      </c>
      <c r="CI13" s="5">
        <v>0</v>
      </c>
      <c r="CJ13" s="5">
        <v>0</v>
      </c>
      <c r="CK13" s="2">
        <v>121</v>
      </c>
      <c r="CL13" s="2">
        <v>113</v>
      </c>
      <c r="CM13" s="2">
        <v>234</v>
      </c>
      <c r="CN13" s="5">
        <v>0.99180327868852458</v>
      </c>
      <c r="CO13" s="5">
        <v>0.9826086956521739</v>
      </c>
      <c r="CP13" s="5">
        <v>0.98734177215189878</v>
      </c>
      <c r="CQ13" s="2">
        <v>85</v>
      </c>
      <c r="CR13" s="2">
        <v>57</v>
      </c>
      <c r="CS13" s="2">
        <v>142</v>
      </c>
      <c r="CT13" s="5">
        <v>0.7024793388429752</v>
      </c>
      <c r="CU13" s="5">
        <v>0.50442477876106195</v>
      </c>
      <c r="CV13" s="5">
        <v>0.60683760683760679</v>
      </c>
      <c r="CW13" s="2">
        <v>29</v>
      </c>
      <c r="CX13" s="2">
        <v>44</v>
      </c>
      <c r="CY13" s="2">
        <v>73</v>
      </c>
      <c r="CZ13" s="5">
        <v>0.23966942148760331</v>
      </c>
      <c r="DA13" s="5">
        <v>0.38938053097345132</v>
      </c>
      <c r="DB13" s="5">
        <v>0.31196581196581197</v>
      </c>
      <c r="DC13" s="2">
        <v>7</v>
      </c>
      <c r="DD13" s="2">
        <v>12</v>
      </c>
      <c r="DE13" s="2">
        <v>19</v>
      </c>
      <c r="DF13" s="5">
        <v>5.7851239669421489E-2</v>
      </c>
      <c r="DG13" s="5">
        <v>0.10619469026548672</v>
      </c>
      <c r="DH13" s="5">
        <v>8.11965811965812E-2</v>
      </c>
      <c r="DI13" s="2">
        <v>15</v>
      </c>
      <c r="DJ13" s="2">
        <v>12</v>
      </c>
      <c r="DK13" s="2">
        <v>27</v>
      </c>
      <c r="DL13" s="5">
        <v>0.12396694214876033</v>
      </c>
      <c r="DM13" s="5">
        <v>0.10619469026548672</v>
      </c>
      <c r="DN13" s="5">
        <v>0.11538461538461539</v>
      </c>
      <c r="DO13" s="2">
        <v>0</v>
      </c>
      <c r="DP13" s="2">
        <v>21</v>
      </c>
      <c r="DQ13" s="2">
        <v>21</v>
      </c>
      <c r="DR13" s="5">
        <v>0</v>
      </c>
      <c r="DS13" s="5">
        <v>0.18584070796460178</v>
      </c>
      <c r="DT13" s="5">
        <v>8.9743589743589744E-2</v>
      </c>
      <c r="DU13" s="2">
        <v>4</v>
      </c>
      <c r="DV13" s="2">
        <v>0</v>
      </c>
      <c r="DW13" s="2">
        <v>4</v>
      </c>
      <c r="DX13" s="5">
        <v>3.3057851239669422E-2</v>
      </c>
      <c r="DY13" s="5">
        <v>0</v>
      </c>
      <c r="DZ13" s="5">
        <v>1.7094017094017096E-2</v>
      </c>
      <c r="EA13" s="2">
        <v>1</v>
      </c>
      <c r="EB13" s="2">
        <v>0</v>
      </c>
      <c r="EC13" s="2">
        <v>1</v>
      </c>
      <c r="ED13" s="5">
        <v>8.2644628099173556E-3</v>
      </c>
      <c r="EE13" s="5">
        <v>0</v>
      </c>
      <c r="EF13" s="5">
        <v>4.2735042735042739E-3</v>
      </c>
      <c r="EG13" s="2">
        <v>1</v>
      </c>
      <c r="EH13" s="2">
        <v>0</v>
      </c>
      <c r="EI13" s="2">
        <v>1</v>
      </c>
      <c r="EJ13" s="5">
        <v>8.2644628099173556E-3</v>
      </c>
      <c r="EK13" s="5">
        <v>0</v>
      </c>
      <c r="EL13" s="5">
        <v>4.2735042735042739E-3</v>
      </c>
      <c r="EM13" s="2">
        <v>1</v>
      </c>
      <c r="EN13" s="2">
        <v>0</v>
      </c>
      <c r="EO13" s="2">
        <v>1</v>
      </c>
      <c r="EP13" s="5">
        <v>8.2644628099173556E-3</v>
      </c>
      <c r="EQ13" s="5">
        <v>0</v>
      </c>
      <c r="ER13" s="5">
        <v>4.2735042735042739E-3</v>
      </c>
      <c r="ES13" s="2">
        <v>0</v>
      </c>
      <c r="ET13" s="2">
        <v>0</v>
      </c>
      <c r="EU13" s="2">
        <v>0</v>
      </c>
      <c r="EV13" s="5">
        <v>0</v>
      </c>
      <c r="EW13" s="5">
        <v>0</v>
      </c>
      <c r="EX13" s="5">
        <v>0</v>
      </c>
      <c r="EY13" s="2">
        <v>7</v>
      </c>
      <c r="EZ13" s="2">
        <v>11</v>
      </c>
      <c r="FA13" s="2">
        <v>18</v>
      </c>
      <c r="FB13" s="5">
        <v>5.7851239669421489E-2</v>
      </c>
      <c r="FC13" s="5">
        <v>9.7345132743362831E-2</v>
      </c>
      <c r="FD13" s="5">
        <v>7.6923076923076927E-2</v>
      </c>
      <c r="FE13" s="2">
        <v>0</v>
      </c>
      <c r="FF13" s="2">
        <v>0</v>
      </c>
      <c r="FG13" s="2">
        <v>0</v>
      </c>
      <c r="FH13" s="5">
        <v>0</v>
      </c>
      <c r="FI13" s="5">
        <v>0</v>
      </c>
      <c r="FJ13" s="5">
        <v>0</v>
      </c>
    </row>
    <row r="14" spans="1:166" ht="11.85">
      <c r="A14" s="46" t="str">
        <f>IF(COUNTIFS(T_2GT[[#This Row],[Secteur]],"  *"),A13,T_2GT[[#This Row],[Secteur]])</f>
        <v>SEINE-ET-MARNE</v>
      </c>
      <c r="B14" s="46" t="str">
        <f>IF(COUNTIFS(T_2GT[[#This Row],[Secteur]],"    *"),B13,T_2GT[[#This Row],[Secteur]])</f>
        <v xml:space="preserve">   D03 - Meaux</v>
      </c>
      <c r="C14" s="1" t="s">
        <v>249</v>
      </c>
      <c r="D14" s="1" t="s">
        <v>250</v>
      </c>
      <c r="E14" s="2">
        <v>820</v>
      </c>
      <c r="F14" s="2">
        <v>819</v>
      </c>
      <c r="G14" s="2">
        <v>1639</v>
      </c>
      <c r="H14" s="2">
        <v>0</v>
      </c>
      <c r="I14" s="2">
        <v>1</v>
      </c>
      <c r="J14" s="2">
        <v>1</v>
      </c>
      <c r="K14" s="2">
        <v>815</v>
      </c>
      <c r="L14" s="2">
        <v>810</v>
      </c>
      <c r="M14" s="2">
        <v>1625</v>
      </c>
      <c r="N14" s="5">
        <v>0.99390243902439024</v>
      </c>
      <c r="O14" s="5">
        <v>0.99023199023199027</v>
      </c>
      <c r="P14" s="5">
        <v>0.99206833435021358</v>
      </c>
      <c r="Q14" s="2">
        <v>488</v>
      </c>
      <c r="R14" s="2">
        <v>481</v>
      </c>
      <c r="S14" s="2">
        <v>969</v>
      </c>
      <c r="T14" s="5">
        <v>0.59877300613496931</v>
      </c>
      <c r="U14" s="5">
        <v>0.59382716049382711</v>
      </c>
      <c r="V14" s="5">
        <v>0.59630769230769232</v>
      </c>
      <c r="W14" s="2">
        <v>288</v>
      </c>
      <c r="X14" s="2">
        <v>271</v>
      </c>
      <c r="Y14" s="2">
        <v>559</v>
      </c>
      <c r="Z14" s="5">
        <v>0.35337423312883437</v>
      </c>
      <c r="AA14" s="5">
        <v>0.33456790123456792</v>
      </c>
      <c r="AB14" s="5">
        <v>0.34399999999999997</v>
      </c>
      <c r="AC14" s="2">
        <v>39</v>
      </c>
      <c r="AD14" s="2">
        <v>58</v>
      </c>
      <c r="AE14" s="2">
        <v>97</v>
      </c>
      <c r="AF14" s="5">
        <v>4.785276073619632E-2</v>
      </c>
      <c r="AG14" s="5">
        <v>7.160493827160494E-2</v>
      </c>
      <c r="AH14" s="5">
        <v>5.969230769230769E-2</v>
      </c>
      <c r="AI14" s="2">
        <v>170</v>
      </c>
      <c r="AJ14" s="2">
        <v>188</v>
      </c>
      <c r="AK14" s="2">
        <v>358</v>
      </c>
      <c r="AL14" s="5">
        <v>0.20858895705521471</v>
      </c>
      <c r="AM14" s="5">
        <v>0.23209876543209876</v>
      </c>
      <c r="AN14" s="5">
        <v>0.22030769230769232</v>
      </c>
      <c r="AO14" s="2">
        <v>9</v>
      </c>
      <c r="AP14" s="2">
        <v>48</v>
      </c>
      <c r="AQ14" s="2">
        <v>57</v>
      </c>
      <c r="AR14" s="5">
        <v>1.1042944785276074E-2</v>
      </c>
      <c r="AS14" s="5">
        <v>5.9259259259259262E-2</v>
      </c>
      <c r="AT14" s="5">
        <v>3.5076923076923075E-2</v>
      </c>
      <c r="AU14" s="2">
        <v>68</v>
      </c>
      <c r="AV14" s="2">
        <v>13</v>
      </c>
      <c r="AW14" s="2">
        <v>81</v>
      </c>
      <c r="AX14" s="5">
        <v>8.3435582822085894E-2</v>
      </c>
      <c r="AY14" s="5">
        <v>1.6049382716049384E-2</v>
      </c>
      <c r="AZ14" s="5">
        <v>4.9846153846153846E-2</v>
      </c>
      <c r="BA14" s="2">
        <v>3</v>
      </c>
      <c r="BB14" s="2">
        <v>6</v>
      </c>
      <c r="BC14" s="2">
        <v>9</v>
      </c>
      <c r="BD14" s="5">
        <v>3.6809815950920245E-3</v>
      </c>
      <c r="BE14" s="5">
        <v>7.4074074074074077E-3</v>
      </c>
      <c r="BF14" s="5">
        <v>5.5384615384615381E-3</v>
      </c>
      <c r="BG14" s="2">
        <v>28</v>
      </c>
      <c r="BH14" s="2">
        <v>8</v>
      </c>
      <c r="BI14" s="2">
        <v>36</v>
      </c>
      <c r="BJ14" s="5">
        <v>3.4355828220858899E-2</v>
      </c>
      <c r="BK14" s="5">
        <v>9.876543209876543E-3</v>
      </c>
      <c r="BL14" s="5">
        <v>2.2153846153846152E-2</v>
      </c>
      <c r="BM14" s="2">
        <v>9</v>
      </c>
      <c r="BN14" s="2">
        <v>7</v>
      </c>
      <c r="BO14" s="2">
        <v>16</v>
      </c>
      <c r="BP14" s="5">
        <v>1.1042944785276074E-2</v>
      </c>
      <c r="BQ14" s="5">
        <v>8.6419753086419745E-3</v>
      </c>
      <c r="BR14" s="5">
        <v>9.8461538461538465E-3</v>
      </c>
      <c r="BS14" s="2">
        <v>1</v>
      </c>
      <c r="BT14" s="2">
        <v>1</v>
      </c>
      <c r="BU14" s="2">
        <v>2</v>
      </c>
      <c r="BV14" s="5">
        <v>1.2269938650306749E-3</v>
      </c>
      <c r="BW14" s="5">
        <v>1.2345679012345679E-3</v>
      </c>
      <c r="BX14" s="5">
        <v>1.2307692307692308E-3</v>
      </c>
      <c r="BY14" s="2">
        <v>0</v>
      </c>
      <c r="BZ14" s="2">
        <v>0</v>
      </c>
      <c r="CA14" s="2">
        <v>0</v>
      </c>
      <c r="CB14" s="5">
        <v>0</v>
      </c>
      <c r="CC14" s="5">
        <v>0</v>
      </c>
      <c r="CD14" s="5">
        <v>0</v>
      </c>
      <c r="CE14" s="2">
        <v>0</v>
      </c>
      <c r="CF14" s="2">
        <v>0</v>
      </c>
      <c r="CG14" s="2">
        <v>0</v>
      </c>
      <c r="CH14" s="5">
        <v>0</v>
      </c>
      <c r="CI14" s="5">
        <v>0</v>
      </c>
      <c r="CJ14" s="5">
        <v>0</v>
      </c>
      <c r="CK14" s="2">
        <v>795</v>
      </c>
      <c r="CL14" s="2">
        <v>783</v>
      </c>
      <c r="CM14" s="2">
        <v>1578</v>
      </c>
      <c r="CN14" s="5">
        <v>0.96951219512195119</v>
      </c>
      <c r="CO14" s="5">
        <v>0.95726495726495731</v>
      </c>
      <c r="CP14" s="5">
        <v>0.96339231238560097</v>
      </c>
      <c r="CQ14" s="2">
        <v>468</v>
      </c>
      <c r="CR14" s="2">
        <v>434</v>
      </c>
      <c r="CS14" s="2">
        <v>902</v>
      </c>
      <c r="CT14" s="5">
        <v>0.58867924528301885</v>
      </c>
      <c r="CU14" s="5">
        <v>0.55427841634738184</v>
      </c>
      <c r="CV14" s="5">
        <v>0.57160963244613439</v>
      </c>
      <c r="CW14" s="2">
        <v>297</v>
      </c>
      <c r="CX14" s="2">
        <v>290</v>
      </c>
      <c r="CY14" s="2">
        <v>587</v>
      </c>
      <c r="CZ14" s="5">
        <v>0.37358490566037733</v>
      </c>
      <c r="DA14" s="5">
        <v>0.37037037037037035</v>
      </c>
      <c r="DB14" s="5">
        <v>0.37198986058301647</v>
      </c>
      <c r="DC14" s="2">
        <v>30</v>
      </c>
      <c r="DD14" s="2">
        <v>59</v>
      </c>
      <c r="DE14" s="2">
        <v>89</v>
      </c>
      <c r="DF14" s="5">
        <v>3.7735849056603772E-2</v>
      </c>
      <c r="DG14" s="5">
        <v>7.5351213282247767E-2</v>
      </c>
      <c r="DH14" s="5">
        <v>5.6400506970849175E-2</v>
      </c>
      <c r="DI14" s="2">
        <v>164</v>
      </c>
      <c r="DJ14" s="2">
        <v>164</v>
      </c>
      <c r="DK14" s="2">
        <v>328</v>
      </c>
      <c r="DL14" s="5">
        <v>0.20628930817610064</v>
      </c>
      <c r="DM14" s="5">
        <v>0.20945083014048532</v>
      </c>
      <c r="DN14" s="5">
        <v>0.20785804816223066</v>
      </c>
      <c r="DO14" s="2">
        <v>10</v>
      </c>
      <c r="DP14" s="2">
        <v>68</v>
      </c>
      <c r="DQ14" s="2">
        <v>78</v>
      </c>
      <c r="DR14" s="5">
        <v>1.2578616352201259E-2</v>
      </c>
      <c r="DS14" s="5">
        <v>8.6845466155810985E-2</v>
      </c>
      <c r="DT14" s="5">
        <v>4.9429657794676805E-2</v>
      </c>
      <c r="DU14" s="2">
        <v>72</v>
      </c>
      <c r="DV14" s="2">
        <v>14</v>
      </c>
      <c r="DW14" s="2">
        <v>86</v>
      </c>
      <c r="DX14" s="5">
        <v>9.056603773584905E-2</v>
      </c>
      <c r="DY14" s="5">
        <v>1.7879948914431672E-2</v>
      </c>
      <c r="DZ14" s="5">
        <v>5.4499366286438533E-2</v>
      </c>
      <c r="EA14" s="2">
        <v>4</v>
      </c>
      <c r="EB14" s="2">
        <v>7</v>
      </c>
      <c r="EC14" s="2">
        <v>11</v>
      </c>
      <c r="ED14" s="5">
        <v>5.0314465408805029E-3</v>
      </c>
      <c r="EE14" s="5">
        <v>8.9399744572158362E-3</v>
      </c>
      <c r="EF14" s="5">
        <v>6.9708491761723704E-3</v>
      </c>
      <c r="EG14" s="2">
        <v>27</v>
      </c>
      <c r="EH14" s="2">
        <v>10</v>
      </c>
      <c r="EI14" s="2">
        <v>37</v>
      </c>
      <c r="EJ14" s="5">
        <v>3.3962264150943396E-2</v>
      </c>
      <c r="EK14" s="5">
        <v>1.277139208173691E-2</v>
      </c>
      <c r="EL14" s="5">
        <v>2.3447401774397972E-2</v>
      </c>
      <c r="EM14" s="2">
        <v>10</v>
      </c>
      <c r="EN14" s="2">
        <v>7</v>
      </c>
      <c r="EO14" s="2">
        <v>17</v>
      </c>
      <c r="EP14" s="5">
        <v>1.2578616352201259E-2</v>
      </c>
      <c r="EQ14" s="5">
        <v>8.9399744572158362E-3</v>
      </c>
      <c r="ER14" s="5">
        <v>1.0773130544993664E-2</v>
      </c>
      <c r="ES14" s="2">
        <v>4</v>
      </c>
      <c r="ET14" s="2">
        <v>5</v>
      </c>
      <c r="EU14" s="2">
        <v>9</v>
      </c>
      <c r="EV14" s="5">
        <v>5.0314465408805029E-3</v>
      </c>
      <c r="EW14" s="5">
        <v>6.3856960408684551E-3</v>
      </c>
      <c r="EX14" s="5">
        <v>5.7034220532319393E-3</v>
      </c>
      <c r="EY14" s="2">
        <v>4</v>
      </c>
      <c r="EZ14" s="2">
        <v>10</v>
      </c>
      <c r="FA14" s="2">
        <v>14</v>
      </c>
      <c r="FB14" s="5">
        <v>5.0314465408805029E-3</v>
      </c>
      <c r="FC14" s="5">
        <v>1.277139208173691E-2</v>
      </c>
      <c r="FD14" s="5">
        <v>8.8719898605830166E-3</v>
      </c>
      <c r="FE14" s="2">
        <v>2</v>
      </c>
      <c r="FF14" s="2">
        <v>5</v>
      </c>
      <c r="FG14" s="2">
        <v>7</v>
      </c>
      <c r="FH14" s="5">
        <v>2.5157232704402514E-3</v>
      </c>
      <c r="FI14" s="5">
        <v>6.3856960408684551E-3</v>
      </c>
      <c r="FJ14" s="5">
        <v>4.4359949302915083E-3</v>
      </c>
    </row>
    <row r="15" spans="1:166" ht="11.85">
      <c r="A15" s="46" t="str">
        <f>IF(COUNTIFS(T_2GT[[#This Row],[Secteur]],"  *"),A14,T_2GT[[#This Row],[Secteur]])</f>
        <v>SEINE-ET-MARNE</v>
      </c>
      <c r="B15" s="46" t="str">
        <f>IF(COUNTIFS(T_2GT[[#This Row],[Secteur]],"    *"),B14,T_2GT[[#This Row],[Secteur]])</f>
        <v xml:space="preserve">   D03 - Meaux</v>
      </c>
      <c r="C15" s="1" t="s">
        <v>1206</v>
      </c>
      <c r="D15" s="1" t="s">
        <v>1207</v>
      </c>
      <c r="E15" s="2">
        <v>239</v>
      </c>
      <c r="F15" s="2">
        <v>212</v>
      </c>
      <c r="G15" s="2">
        <v>451</v>
      </c>
      <c r="H15" s="2">
        <v>0</v>
      </c>
      <c r="I15" s="2">
        <v>0</v>
      </c>
      <c r="J15" s="2">
        <v>0</v>
      </c>
      <c r="K15" s="2">
        <v>237</v>
      </c>
      <c r="L15" s="2">
        <v>210</v>
      </c>
      <c r="M15" s="2">
        <v>447</v>
      </c>
      <c r="N15" s="5">
        <v>0.99163179916317989</v>
      </c>
      <c r="O15" s="5">
        <v>0.99056603773584906</v>
      </c>
      <c r="P15" s="5">
        <v>0.99113082039911304</v>
      </c>
      <c r="Q15" s="2">
        <v>151</v>
      </c>
      <c r="R15" s="2">
        <v>116</v>
      </c>
      <c r="S15" s="2">
        <v>267</v>
      </c>
      <c r="T15" s="5">
        <v>0.6371308016877637</v>
      </c>
      <c r="U15" s="5">
        <v>0.55238095238095242</v>
      </c>
      <c r="V15" s="5">
        <v>0.59731543624161076</v>
      </c>
      <c r="W15" s="2">
        <v>71</v>
      </c>
      <c r="X15" s="2">
        <v>74</v>
      </c>
      <c r="Y15" s="2">
        <v>145</v>
      </c>
      <c r="Z15" s="5">
        <v>0.29957805907172996</v>
      </c>
      <c r="AA15" s="5">
        <v>0.35238095238095241</v>
      </c>
      <c r="AB15" s="5">
        <v>0.32438478747203581</v>
      </c>
      <c r="AC15" s="2">
        <v>15</v>
      </c>
      <c r="AD15" s="2">
        <v>20</v>
      </c>
      <c r="AE15" s="2">
        <v>35</v>
      </c>
      <c r="AF15" s="5">
        <v>6.3291139240506333E-2</v>
      </c>
      <c r="AG15" s="5">
        <v>9.5238095238095233E-2</v>
      </c>
      <c r="AH15" s="5">
        <v>7.829977628635347E-2</v>
      </c>
      <c r="AI15" s="2">
        <v>42</v>
      </c>
      <c r="AJ15" s="2">
        <v>57</v>
      </c>
      <c r="AK15" s="2">
        <v>99</v>
      </c>
      <c r="AL15" s="5">
        <v>0.17721518987341772</v>
      </c>
      <c r="AM15" s="5">
        <v>0.27142857142857141</v>
      </c>
      <c r="AN15" s="5">
        <v>0.22147651006711411</v>
      </c>
      <c r="AO15" s="2">
        <v>1</v>
      </c>
      <c r="AP15" s="2">
        <v>5</v>
      </c>
      <c r="AQ15" s="2">
        <v>6</v>
      </c>
      <c r="AR15" s="5">
        <v>4.2194092827004216E-3</v>
      </c>
      <c r="AS15" s="5">
        <v>2.3809523809523808E-2</v>
      </c>
      <c r="AT15" s="5">
        <v>1.3422818791946308E-2</v>
      </c>
      <c r="AU15" s="2">
        <v>20</v>
      </c>
      <c r="AV15" s="2">
        <v>7</v>
      </c>
      <c r="AW15" s="2">
        <v>27</v>
      </c>
      <c r="AX15" s="5">
        <v>8.4388185654008435E-2</v>
      </c>
      <c r="AY15" s="5">
        <v>3.3333333333333333E-2</v>
      </c>
      <c r="AZ15" s="5">
        <v>6.0402684563758392E-2</v>
      </c>
      <c r="BA15" s="2">
        <v>3</v>
      </c>
      <c r="BB15" s="2">
        <v>3</v>
      </c>
      <c r="BC15" s="2">
        <v>6</v>
      </c>
      <c r="BD15" s="5">
        <v>1.2658227848101266E-2</v>
      </c>
      <c r="BE15" s="5">
        <v>1.4285714285714285E-2</v>
      </c>
      <c r="BF15" s="5">
        <v>1.3422818791946308E-2</v>
      </c>
      <c r="BG15" s="2">
        <v>4</v>
      </c>
      <c r="BH15" s="2">
        <v>1</v>
      </c>
      <c r="BI15" s="2">
        <v>5</v>
      </c>
      <c r="BJ15" s="5">
        <v>1.6877637130801686E-2</v>
      </c>
      <c r="BK15" s="5">
        <v>4.7619047619047623E-3</v>
      </c>
      <c r="BL15" s="5">
        <v>1.1185682326621925E-2</v>
      </c>
      <c r="BM15" s="2">
        <v>1</v>
      </c>
      <c r="BN15" s="2">
        <v>0</v>
      </c>
      <c r="BO15" s="2">
        <v>1</v>
      </c>
      <c r="BP15" s="5">
        <v>4.2194092827004216E-3</v>
      </c>
      <c r="BQ15" s="5">
        <v>0</v>
      </c>
      <c r="BR15" s="5">
        <v>2.2371364653243847E-3</v>
      </c>
      <c r="BS15" s="2">
        <v>0</v>
      </c>
      <c r="BT15" s="2">
        <v>1</v>
      </c>
      <c r="BU15" s="2">
        <v>1</v>
      </c>
      <c r="BV15" s="5">
        <v>0</v>
      </c>
      <c r="BW15" s="5">
        <v>4.7619047619047623E-3</v>
      </c>
      <c r="BX15" s="5">
        <v>2.2371364653243847E-3</v>
      </c>
      <c r="BY15" s="2">
        <v>0</v>
      </c>
      <c r="BZ15" s="2">
        <v>0</v>
      </c>
      <c r="CA15" s="2">
        <v>0</v>
      </c>
      <c r="CB15" s="5">
        <v>0</v>
      </c>
      <c r="CC15" s="5">
        <v>0</v>
      </c>
      <c r="CD15" s="5">
        <v>0</v>
      </c>
      <c r="CE15" s="2">
        <v>0</v>
      </c>
      <c r="CF15" s="2">
        <v>0</v>
      </c>
      <c r="CG15" s="2">
        <v>0</v>
      </c>
      <c r="CH15" s="5">
        <v>0</v>
      </c>
      <c r="CI15" s="5">
        <v>0</v>
      </c>
      <c r="CJ15" s="5">
        <v>0</v>
      </c>
      <c r="CK15" s="2">
        <v>222</v>
      </c>
      <c r="CL15" s="2">
        <v>189</v>
      </c>
      <c r="CM15" s="2">
        <v>411</v>
      </c>
      <c r="CN15" s="5">
        <v>0.92887029288702927</v>
      </c>
      <c r="CO15" s="5">
        <v>0.89150943396226412</v>
      </c>
      <c r="CP15" s="5">
        <v>0.91130820399113077</v>
      </c>
      <c r="CQ15" s="2">
        <v>142</v>
      </c>
      <c r="CR15" s="2">
        <v>91</v>
      </c>
      <c r="CS15" s="2">
        <v>233</v>
      </c>
      <c r="CT15" s="5">
        <v>0.63963963963963966</v>
      </c>
      <c r="CU15" s="5">
        <v>0.48148148148148145</v>
      </c>
      <c r="CV15" s="5">
        <v>0.56690997566909973</v>
      </c>
      <c r="CW15" s="2">
        <v>67</v>
      </c>
      <c r="CX15" s="2">
        <v>78</v>
      </c>
      <c r="CY15" s="2">
        <v>145</v>
      </c>
      <c r="CZ15" s="5">
        <v>0.30180180180180183</v>
      </c>
      <c r="DA15" s="5">
        <v>0.41269841269841268</v>
      </c>
      <c r="DB15" s="5">
        <v>0.35279805352798055</v>
      </c>
      <c r="DC15" s="2">
        <v>13</v>
      </c>
      <c r="DD15" s="2">
        <v>20</v>
      </c>
      <c r="DE15" s="2">
        <v>33</v>
      </c>
      <c r="DF15" s="5">
        <v>5.8558558558558557E-2</v>
      </c>
      <c r="DG15" s="5">
        <v>0.10582010582010581</v>
      </c>
      <c r="DH15" s="5">
        <v>8.0291970802919707E-2</v>
      </c>
      <c r="DI15" s="2">
        <v>39</v>
      </c>
      <c r="DJ15" s="2">
        <v>55</v>
      </c>
      <c r="DK15" s="2">
        <v>94</v>
      </c>
      <c r="DL15" s="5">
        <v>0.17567567567567569</v>
      </c>
      <c r="DM15" s="5">
        <v>0.29100529100529099</v>
      </c>
      <c r="DN15" s="5">
        <v>0.22871046228710462</v>
      </c>
      <c r="DO15" s="2">
        <v>1</v>
      </c>
      <c r="DP15" s="2">
        <v>9</v>
      </c>
      <c r="DQ15" s="2">
        <v>10</v>
      </c>
      <c r="DR15" s="5">
        <v>4.5045045045045045E-3</v>
      </c>
      <c r="DS15" s="5">
        <v>4.7619047619047616E-2</v>
      </c>
      <c r="DT15" s="5">
        <v>2.4330900243309004E-2</v>
      </c>
      <c r="DU15" s="2">
        <v>19</v>
      </c>
      <c r="DV15" s="2">
        <v>6</v>
      </c>
      <c r="DW15" s="2">
        <v>25</v>
      </c>
      <c r="DX15" s="5">
        <v>8.5585585585585586E-2</v>
      </c>
      <c r="DY15" s="5">
        <v>3.1746031746031744E-2</v>
      </c>
      <c r="DZ15" s="5">
        <v>6.0827250608272508E-2</v>
      </c>
      <c r="EA15" s="2">
        <v>3</v>
      </c>
      <c r="EB15" s="2">
        <v>5</v>
      </c>
      <c r="EC15" s="2">
        <v>8</v>
      </c>
      <c r="ED15" s="5">
        <v>1.3513513513513514E-2</v>
      </c>
      <c r="EE15" s="5">
        <v>2.6455026455026454E-2</v>
      </c>
      <c r="EF15" s="5">
        <v>1.9464720194647202E-2</v>
      </c>
      <c r="EG15" s="2">
        <v>3</v>
      </c>
      <c r="EH15" s="2">
        <v>0</v>
      </c>
      <c r="EI15" s="2">
        <v>3</v>
      </c>
      <c r="EJ15" s="5">
        <v>1.3513513513513514E-2</v>
      </c>
      <c r="EK15" s="5">
        <v>0</v>
      </c>
      <c r="EL15" s="5">
        <v>7.2992700729927005E-3</v>
      </c>
      <c r="EM15" s="2">
        <v>1</v>
      </c>
      <c r="EN15" s="2">
        <v>0</v>
      </c>
      <c r="EO15" s="2">
        <v>1</v>
      </c>
      <c r="EP15" s="5">
        <v>4.5045045045045045E-3</v>
      </c>
      <c r="EQ15" s="5">
        <v>0</v>
      </c>
      <c r="ER15" s="5">
        <v>2.4330900243309003E-3</v>
      </c>
      <c r="ES15" s="2">
        <v>1</v>
      </c>
      <c r="ET15" s="2">
        <v>3</v>
      </c>
      <c r="EU15" s="2">
        <v>4</v>
      </c>
      <c r="EV15" s="5">
        <v>4.5045045045045045E-3</v>
      </c>
      <c r="EW15" s="5">
        <v>1.5873015873015872E-2</v>
      </c>
      <c r="EX15" s="5">
        <v>9.7323600973236012E-3</v>
      </c>
      <c r="EY15" s="2">
        <v>0</v>
      </c>
      <c r="EZ15" s="2">
        <v>0</v>
      </c>
      <c r="FA15" s="2">
        <v>0</v>
      </c>
      <c r="FB15" s="5">
        <v>0</v>
      </c>
      <c r="FC15" s="5">
        <v>0</v>
      </c>
      <c r="FD15" s="5">
        <v>0</v>
      </c>
      <c r="FE15" s="2">
        <v>0</v>
      </c>
      <c r="FF15" s="2">
        <v>0</v>
      </c>
      <c r="FG15" s="2">
        <v>0</v>
      </c>
      <c r="FH15" s="5">
        <v>0</v>
      </c>
      <c r="FI15" s="5">
        <v>0</v>
      </c>
      <c r="FJ15" s="5">
        <v>0</v>
      </c>
    </row>
    <row r="16" spans="1:166" ht="11.85">
      <c r="A16" s="46" t="str">
        <f>IF(COUNTIFS(T_2GT[[#This Row],[Secteur]],"  *"),A15,T_2GT[[#This Row],[Secteur]])</f>
        <v>SEINE-ET-MARNE</v>
      </c>
      <c r="B16" s="46" t="str">
        <f>IF(COUNTIFS(T_2GT[[#This Row],[Secteur]],"    *"),B15,T_2GT[[#This Row],[Secteur]])</f>
        <v xml:space="preserve">   D03 - Meaux</v>
      </c>
      <c r="C16" s="1" t="s">
        <v>1208</v>
      </c>
      <c r="D16" s="1" t="s">
        <v>1209</v>
      </c>
      <c r="E16" s="2">
        <v>209</v>
      </c>
      <c r="F16" s="2">
        <v>275</v>
      </c>
      <c r="G16" s="2">
        <v>484</v>
      </c>
      <c r="H16" s="2">
        <v>0</v>
      </c>
      <c r="I16" s="2">
        <v>0</v>
      </c>
      <c r="J16" s="2">
        <v>0</v>
      </c>
      <c r="K16" s="2">
        <v>206</v>
      </c>
      <c r="L16" s="2">
        <v>270</v>
      </c>
      <c r="M16" s="2">
        <v>476</v>
      </c>
      <c r="N16" s="5">
        <v>0.9856459330143541</v>
      </c>
      <c r="O16" s="5">
        <v>0.98181818181818181</v>
      </c>
      <c r="P16" s="5">
        <v>0.98347107438016534</v>
      </c>
      <c r="Q16" s="2">
        <v>118</v>
      </c>
      <c r="R16" s="2">
        <v>146</v>
      </c>
      <c r="S16" s="2">
        <v>264</v>
      </c>
      <c r="T16" s="5">
        <v>0.57281553398058249</v>
      </c>
      <c r="U16" s="5">
        <v>0.54074074074074074</v>
      </c>
      <c r="V16" s="5">
        <v>0.55462184873949583</v>
      </c>
      <c r="W16" s="2">
        <v>77</v>
      </c>
      <c r="X16" s="2">
        <v>103</v>
      </c>
      <c r="Y16" s="2">
        <v>180</v>
      </c>
      <c r="Z16" s="5">
        <v>0.37378640776699029</v>
      </c>
      <c r="AA16" s="5">
        <v>0.38148148148148148</v>
      </c>
      <c r="AB16" s="5">
        <v>0.37815126050420167</v>
      </c>
      <c r="AC16" s="2">
        <v>11</v>
      </c>
      <c r="AD16" s="2">
        <v>21</v>
      </c>
      <c r="AE16" s="2">
        <v>32</v>
      </c>
      <c r="AF16" s="5">
        <v>5.3398058252427182E-2</v>
      </c>
      <c r="AG16" s="5">
        <v>7.7777777777777779E-2</v>
      </c>
      <c r="AH16" s="5">
        <v>6.7226890756302518E-2</v>
      </c>
      <c r="AI16" s="2">
        <v>61</v>
      </c>
      <c r="AJ16" s="2">
        <v>64</v>
      </c>
      <c r="AK16" s="2">
        <v>125</v>
      </c>
      <c r="AL16" s="5">
        <v>0.29611650485436891</v>
      </c>
      <c r="AM16" s="5">
        <v>0.23703703703703705</v>
      </c>
      <c r="AN16" s="5">
        <v>0.26260504201680673</v>
      </c>
      <c r="AO16" s="2">
        <v>5</v>
      </c>
      <c r="AP16" s="2">
        <v>33</v>
      </c>
      <c r="AQ16" s="2">
        <v>38</v>
      </c>
      <c r="AR16" s="5">
        <v>2.4271844660194174E-2</v>
      </c>
      <c r="AS16" s="5">
        <v>0.12222222222222222</v>
      </c>
      <c r="AT16" s="5">
        <v>7.9831932773109238E-2</v>
      </c>
      <c r="AU16" s="2">
        <v>8</v>
      </c>
      <c r="AV16" s="2">
        <v>1</v>
      </c>
      <c r="AW16" s="2">
        <v>9</v>
      </c>
      <c r="AX16" s="5">
        <v>3.8834951456310676E-2</v>
      </c>
      <c r="AY16" s="5">
        <v>3.7037037037037038E-3</v>
      </c>
      <c r="AZ16" s="5">
        <v>1.8907563025210083E-2</v>
      </c>
      <c r="BA16" s="2">
        <v>0</v>
      </c>
      <c r="BB16" s="2">
        <v>2</v>
      </c>
      <c r="BC16" s="2">
        <v>2</v>
      </c>
      <c r="BD16" s="5">
        <v>0</v>
      </c>
      <c r="BE16" s="5">
        <v>7.4074074074074077E-3</v>
      </c>
      <c r="BF16" s="5">
        <v>4.2016806722689074E-3</v>
      </c>
      <c r="BG16" s="2">
        <v>3</v>
      </c>
      <c r="BH16" s="2">
        <v>2</v>
      </c>
      <c r="BI16" s="2">
        <v>5</v>
      </c>
      <c r="BJ16" s="5">
        <v>1.4563106796116505E-2</v>
      </c>
      <c r="BK16" s="5">
        <v>7.4074074074074077E-3</v>
      </c>
      <c r="BL16" s="5">
        <v>1.050420168067227E-2</v>
      </c>
      <c r="BM16" s="2">
        <v>0</v>
      </c>
      <c r="BN16" s="2">
        <v>1</v>
      </c>
      <c r="BO16" s="2">
        <v>1</v>
      </c>
      <c r="BP16" s="5">
        <v>0</v>
      </c>
      <c r="BQ16" s="5">
        <v>3.7037037037037038E-3</v>
      </c>
      <c r="BR16" s="5">
        <v>2.1008403361344537E-3</v>
      </c>
      <c r="BS16" s="2">
        <v>0</v>
      </c>
      <c r="BT16" s="2">
        <v>0</v>
      </c>
      <c r="BU16" s="2">
        <v>0</v>
      </c>
      <c r="BV16" s="5">
        <v>0</v>
      </c>
      <c r="BW16" s="5">
        <v>0</v>
      </c>
      <c r="BX16" s="5">
        <v>0</v>
      </c>
      <c r="BY16" s="2">
        <v>0</v>
      </c>
      <c r="BZ16" s="2">
        <v>0</v>
      </c>
      <c r="CA16" s="2">
        <v>0</v>
      </c>
      <c r="CB16" s="5">
        <v>0</v>
      </c>
      <c r="CC16" s="5">
        <v>0</v>
      </c>
      <c r="CD16" s="5">
        <v>0</v>
      </c>
      <c r="CE16" s="2">
        <v>0</v>
      </c>
      <c r="CF16" s="2">
        <v>0</v>
      </c>
      <c r="CG16" s="2">
        <v>0</v>
      </c>
      <c r="CH16" s="5">
        <v>0</v>
      </c>
      <c r="CI16" s="5">
        <v>0</v>
      </c>
      <c r="CJ16" s="5">
        <v>0</v>
      </c>
      <c r="CK16" s="2">
        <v>204</v>
      </c>
      <c r="CL16" s="2">
        <v>265</v>
      </c>
      <c r="CM16" s="2">
        <v>469</v>
      </c>
      <c r="CN16" s="5">
        <v>0.97607655502392343</v>
      </c>
      <c r="CO16" s="5">
        <v>0.96363636363636362</v>
      </c>
      <c r="CP16" s="5">
        <v>0.96900826446280997</v>
      </c>
      <c r="CQ16" s="2">
        <v>117</v>
      </c>
      <c r="CR16" s="2">
        <v>133</v>
      </c>
      <c r="CS16" s="2">
        <v>250</v>
      </c>
      <c r="CT16" s="5">
        <v>0.57352941176470584</v>
      </c>
      <c r="CU16" s="5">
        <v>0.50188679245283019</v>
      </c>
      <c r="CV16" s="5">
        <v>0.53304904051172708</v>
      </c>
      <c r="CW16" s="2">
        <v>77</v>
      </c>
      <c r="CX16" s="2">
        <v>109</v>
      </c>
      <c r="CY16" s="2">
        <v>186</v>
      </c>
      <c r="CZ16" s="5">
        <v>0.37745098039215685</v>
      </c>
      <c r="DA16" s="5">
        <v>0.41132075471698115</v>
      </c>
      <c r="DB16" s="5">
        <v>0.39658848614072495</v>
      </c>
      <c r="DC16" s="2">
        <v>10</v>
      </c>
      <c r="DD16" s="2">
        <v>23</v>
      </c>
      <c r="DE16" s="2">
        <v>33</v>
      </c>
      <c r="DF16" s="5">
        <v>4.9019607843137254E-2</v>
      </c>
      <c r="DG16" s="5">
        <v>8.6792452830188674E-2</v>
      </c>
      <c r="DH16" s="5">
        <v>7.0362473347547971E-2</v>
      </c>
      <c r="DI16" s="2">
        <v>53</v>
      </c>
      <c r="DJ16" s="2">
        <v>42</v>
      </c>
      <c r="DK16" s="2">
        <v>95</v>
      </c>
      <c r="DL16" s="5">
        <v>0.25980392156862747</v>
      </c>
      <c r="DM16" s="5">
        <v>0.15849056603773584</v>
      </c>
      <c r="DN16" s="5">
        <v>0.20255863539445629</v>
      </c>
      <c r="DO16" s="2">
        <v>6</v>
      </c>
      <c r="DP16" s="2">
        <v>45</v>
      </c>
      <c r="DQ16" s="2">
        <v>51</v>
      </c>
      <c r="DR16" s="5">
        <v>2.9411764705882353E-2</v>
      </c>
      <c r="DS16" s="5">
        <v>0.16981132075471697</v>
      </c>
      <c r="DT16" s="5">
        <v>0.10874200426439233</v>
      </c>
      <c r="DU16" s="2">
        <v>8</v>
      </c>
      <c r="DV16" s="2">
        <v>1</v>
      </c>
      <c r="DW16" s="2">
        <v>9</v>
      </c>
      <c r="DX16" s="5">
        <v>3.9215686274509803E-2</v>
      </c>
      <c r="DY16" s="5">
        <v>3.7735849056603774E-3</v>
      </c>
      <c r="DZ16" s="5">
        <v>1.9189765458422176E-2</v>
      </c>
      <c r="EA16" s="2">
        <v>1</v>
      </c>
      <c r="EB16" s="2">
        <v>1</v>
      </c>
      <c r="EC16" s="2">
        <v>2</v>
      </c>
      <c r="ED16" s="5">
        <v>4.9019607843137254E-3</v>
      </c>
      <c r="EE16" s="5">
        <v>3.7735849056603774E-3</v>
      </c>
      <c r="EF16" s="5">
        <v>4.2643923240938165E-3</v>
      </c>
      <c r="EG16" s="2">
        <v>3</v>
      </c>
      <c r="EH16" s="2">
        <v>4</v>
      </c>
      <c r="EI16" s="2">
        <v>7</v>
      </c>
      <c r="EJ16" s="5">
        <v>1.4705882352941176E-2</v>
      </c>
      <c r="EK16" s="5">
        <v>1.509433962264151E-2</v>
      </c>
      <c r="EL16" s="5">
        <v>1.4925373134328358E-2</v>
      </c>
      <c r="EM16" s="2">
        <v>0</v>
      </c>
      <c r="EN16" s="2">
        <v>1</v>
      </c>
      <c r="EO16" s="2">
        <v>1</v>
      </c>
      <c r="EP16" s="5">
        <v>0</v>
      </c>
      <c r="EQ16" s="5">
        <v>3.7735849056603774E-3</v>
      </c>
      <c r="ER16" s="5">
        <v>2.1321961620469083E-3</v>
      </c>
      <c r="ES16" s="2">
        <v>0</v>
      </c>
      <c r="ET16" s="2">
        <v>0</v>
      </c>
      <c r="EU16" s="2">
        <v>0</v>
      </c>
      <c r="EV16" s="5">
        <v>0</v>
      </c>
      <c r="EW16" s="5">
        <v>0</v>
      </c>
      <c r="EX16" s="5">
        <v>0</v>
      </c>
      <c r="EY16" s="2">
        <v>4</v>
      </c>
      <c r="EZ16" s="2">
        <v>10</v>
      </c>
      <c r="FA16" s="2">
        <v>14</v>
      </c>
      <c r="FB16" s="5">
        <v>1.9607843137254902E-2</v>
      </c>
      <c r="FC16" s="5">
        <v>3.7735849056603772E-2</v>
      </c>
      <c r="FD16" s="5">
        <v>2.9850746268656716E-2</v>
      </c>
      <c r="FE16" s="2">
        <v>2</v>
      </c>
      <c r="FF16" s="2">
        <v>5</v>
      </c>
      <c r="FG16" s="2">
        <v>7</v>
      </c>
      <c r="FH16" s="5">
        <v>9.8039215686274508E-3</v>
      </c>
      <c r="FI16" s="5">
        <v>1.8867924528301886E-2</v>
      </c>
      <c r="FJ16" s="5">
        <v>1.4925373134328358E-2</v>
      </c>
    </row>
    <row r="17" spans="1:166" ht="11.85">
      <c r="A17" s="46" t="str">
        <f>IF(COUNTIFS(T_2GT[[#This Row],[Secteur]],"  *"),A16,T_2GT[[#This Row],[Secteur]])</f>
        <v>SEINE-ET-MARNE</v>
      </c>
      <c r="B17" s="46" t="str">
        <f>IF(COUNTIFS(T_2GT[[#This Row],[Secteur]],"    *"),B16,T_2GT[[#This Row],[Secteur]])</f>
        <v xml:space="preserve">   D03 - Meaux</v>
      </c>
      <c r="C17" s="1" t="s">
        <v>997</v>
      </c>
      <c r="D17" s="1" t="s">
        <v>998</v>
      </c>
      <c r="E17" s="2">
        <v>31</v>
      </c>
      <c r="F17" s="2">
        <v>10</v>
      </c>
      <c r="G17" s="2">
        <v>41</v>
      </c>
      <c r="H17" s="2">
        <v>0</v>
      </c>
      <c r="I17" s="2">
        <v>0</v>
      </c>
      <c r="J17" s="2">
        <v>0</v>
      </c>
      <c r="K17" s="2">
        <v>31</v>
      </c>
      <c r="L17" s="2">
        <v>9</v>
      </c>
      <c r="M17" s="2">
        <v>40</v>
      </c>
      <c r="N17" s="5">
        <v>1</v>
      </c>
      <c r="O17" s="5">
        <v>0.9</v>
      </c>
      <c r="P17" s="5">
        <v>0.97560975609756095</v>
      </c>
      <c r="Q17" s="2">
        <v>3</v>
      </c>
      <c r="R17" s="2">
        <v>0</v>
      </c>
      <c r="S17" s="2">
        <v>3</v>
      </c>
      <c r="T17" s="5">
        <v>9.6774193548387094E-2</v>
      </c>
      <c r="U17" s="5">
        <v>0</v>
      </c>
      <c r="V17" s="5">
        <v>7.4999999999999997E-2</v>
      </c>
      <c r="W17" s="2">
        <v>27</v>
      </c>
      <c r="X17" s="2">
        <v>9</v>
      </c>
      <c r="Y17" s="2">
        <v>36</v>
      </c>
      <c r="Z17" s="5">
        <v>0.87096774193548387</v>
      </c>
      <c r="AA17" s="5">
        <v>1</v>
      </c>
      <c r="AB17" s="5">
        <v>0.9</v>
      </c>
      <c r="AC17" s="2">
        <v>1</v>
      </c>
      <c r="AD17" s="2">
        <v>0</v>
      </c>
      <c r="AE17" s="2">
        <v>1</v>
      </c>
      <c r="AF17" s="5">
        <v>3.2258064516129031E-2</v>
      </c>
      <c r="AG17" s="5">
        <v>0</v>
      </c>
      <c r="AH17" s="5">
        <v>2.5000000000000001E-2</v>
      </c>
      <c r="AI17" s="2">
        <v>0</v>
      </c>
      <c r="AJ17" s="2">
        <v>0</v>
      </c>
      <c r="AK17" s="2">
        <v>0</v>
      </c>
      <c r="AL17" s="5">
        <v>0</v>
      </c>
      <c r="AM17" s="5">
        <v>0</v>
      </c>
      <c r="AN17" s="5">
        <v>0</v>
      </c>
      <c r="AO17" s="2">
        <v>0</v>
      </c>
      <c r="AP17" s="2">
        <v>0</v>
      </c>
      <c r="AQ17" s="2">
        <v>0</v>
      </c>
      <c r="AR17" s="5">
        <v>0</v>
      </c>
      <c r="AS17" s="5">
        <v>0</v>
      </c>
      <c r="AT17" s="5">
        <v>0</v>
      </c>
      <c r="AU17" s="2">
        <v>0</v>
      </c>
      <c r="AV17" s="2">
        <v>0</v>
      </c>
      <c r="AW17" s="2">
        <v>0</v>
      </c>
      <c r="AX17" s="5">
        <v>0</v>
      </c>
      <c r="AY17" s="5">
        <v>0</v>
      </c>
      <c r="AZ17" s="5">
        <v>0</v>
      </c>
      <c r="BA17" s="2">
        <v>0</v>
      </c>
      <c r="BB17" s="2">
        <v>0</v>
      </c>
      <c r="BC17" s="2">
        <v>0</v>
      </c>
      <c r="BD17" s="5">
        <v>0</v>
      </c>
      <c r="BE17" s="5">
        <v>0</v>
      </c>
      <c r="BF17" s="5">
        <v>0</v>
      </c>
      <c r="BG17" s="2">
        <v>19</v>
      </c>
      <c r="BH17" s="2">
        <v>4</v>
      </c>
      <c r="BI17" s="2">
        <v>23</v>
      </c>
      <c r="BJ17" s="5">
        <v>0.61290322580645162</v>
      </c>
      <c r="BK17" s="5">
        <v>0.44444444444444442</v>
      </c>
      <c r="BL17" s="5">
        <v>0.57499999999999996</v>
      </c>
      <c r="BM17" s="2">
        <v>7</v>
      </c>
      <c r="BN17" s="2">
        <v>5</v>
      </c>
      <c r="BO17" s="2">
        <v>12</v>
      </c>
      <c r="BP17" s="5">
        <v>0.22580645161290322</v>
      </c>
      <c r="BQ17" s="5">
        <v>0.55555555555555558</v>
      </c>
      <c r="BR17" s="5">
        <v>0.3</v>
      </c>
      <c r="BS17" s="2">
        <v>1</v>
      </c>
      <c r="BT17" s="2">
        <v>0</v>
      </c>
      <c r="BU17" s="2">
        <v>1</v>
      </c>
      <c r="BV17" s="5">
        <v>3.2258064516129031E-2</v>
      </c>
      <c r="BW17" s="5">
        <v>0</v>
      </c>
      <c r="BX17" s="5">
        <v>2.5000000000000001E-2</v>
      </c>
      <c r="BY17" s="2">
        <v>0</v>
      </c>
      <c r="BZ17" s="2">
        <v>0</v>
      </c>
      <c r="CA17" s="2">
        <v>0</v>
      </c>
      <c r="CB17" s="5">
        <v>0</v>
      </c>
      <c r="CC17" s="5">
        <v>0</v>
      </c>
      <c r="CD17" s="5">
        <v>0</v>
      </c>
      <c r="CE17" s="2">
        <v>0</v>
      </c>
      <c r="CF17" s="2">
        <v>0</v>
      </c>
      <c r="CG17" s="2">
        <v>0</v>
      </c>
      <c r="CH17" s="5">
        <v>0</v>
      </c>
      <c r="CI17" s="5">
        <v>0</v>
      </c>
      <c r="CJ17" s="5">
        <v>0</v>
      </c>
      <c r="CK17" s="2">
        <v>30</v>
      </c>
      <c r="CL17" s="2">
        <v>9</v>
      </c>
      <c r="CM17" s="2">
        <v>39</v>
      </c>
      <c r="CN17" s="5">
        <v>0.967741935483871</v>
      </c>
      <c r="CO17" s="5">
        <v>0.9</v>
      </c>
      <c r="CP17" s="5">
        <v>0.95121951219512191</v>
      </c>
      <c r="CQ17" s="2">
        <v>3</v>
      </c>
      <c r="CR17" s="2">
        <v>0</v>
      </c>
      <c r="CS17" s="2">
        <v>3</v>
      </c>
      <c r="CT17" s="5">
        <v>0.1</v>
      </c>
      <c r="CU17" s="5">
        <v>0</v>
      </c>
      <c r="CV17" s="5">
        <v>7.6923076923076927E-2</v>
      </c>
      <c r="CW17" s="2">
        <v>26</v>
      </c>
      <c r="CX17" s="2">
        <v>9</v>
      </c>
      <c r="CY17" s="2">
        <v>35</v>
      </c>
      <c r="CZ17" s="5">
        <v>0.8666666666666667</v>
      </c>
      <c r="DA17" s="5">
        <v>1</v>
      </c>
      <c r="DB17" s="5">
        <v>0.89743589743589747</v>
      </c>
      <c r="DC17" s="2">
        <v>1</v>
      </c>
      <c r="DD17" s="2">
        <v>0</v>
      </c>
      <c r="DE17" s="2">
        <v>1</v>
      </c>
      <c r="DF17" s="5">
        <v>3.3333333333333333E-2</v>
      </c>
      <c r="DG17" s="5">
        <v>0</v>
      </c>
      <c r="DH17" s="5">
        <v>2.564102564102564E-2</v>
      </c>
      <c r="DI17" s="2">
        <v>0</v>
      </c>
      <c r="DJ17" s="2">
        <v>0</v>
      </c>
      <c r="DK17" s="2">
        <v>0</v>
      </c>
      <c r="DL17" s="5">
        <v>0</v>
      </c>
      <c r="DM17" s="5">
        <v>0</v>
      </c>
      <c r="DN17" s="5">
        <v>0</v>
      </c>
      <c r="DO17" s="2">
        <v>0</v>
      </c>
      <c r="DP17" s="2">
        <v>0</v>
      </c>
      <c r="DQ17" s="2">
        <v>0</v>
      </c>
      <c r="DR17" s="5">
        <v>0</v>
      </c>
      <c r="DS17" s="5">
        <v>0</v>
      </c>
      <c r="DT17" s="5">
        <v>0</v>
      </c>
      <c r="DU17" s="2">
        <v>0</v>
      </c>
      <c r="DV17" s="2">
        <v>0</v>
      </c>
      <c r="DW17" s="2">
        <v>0</v>
      </c>
      <c r="DX17" s="5">
        <v>0</v>
      </c>
      <c r="DY17" s="5">
        <v>0</v>
      </c>
      <c r="DZ17" s="5">
        <v>0</v>
      </c>
      <c r="EA17" s="2">
        <v>0</v>
      </c>
      <c r="EB17" s="2">
        <v>0</v>
      </c>
      <c r="EC17" s="2">
        <v>0</v>
      </c>
      <c r="ED17" s="5">
        <v>0</v>
      </c>
      <c r="EE17" s="5">
        <v>0</v>
      </c>
      <c r="EF17" s="5">
        <v>0</v>
      </c>
      <c r="EG17" s="2">
        <v>19</v>
      </c>
      <c r="EH17" s="2">
        <v>4</v>
      </c>
      <c r="EI17" s="2">
        <v>23</v>
      </c>
      <c r="EJ17" s="5">
        <v>0.6333333333333333</v>
      </c>
      <c r="EK17" s="5">
        <v>0.44444444444444442</v>
      </c>
      <c r="EL17" s="5">
        <v>0.58974358974358976</v>
      </c>
      <c r="EM17" s="2">
        <v>6</v>
      </c>
      <c r="EN17" s="2">
        <v>5</v>
      </c>
      <c r="EO17" s="2">
        <v>11</v>
      </c>
      <c r="EP17" s="5">
        <v>0.2</v>
      </c>
      <c r="EQ17" s="5">
        <v>0.55555555555555558</v>
      </c>
      <c r="ER17" s="5">
        <v>0.28205128205128205</v>
      </c>
      <c r="ES17" s="2">
        <v>1</v>
      </c>
      <c r="ET17" s="2">
        <v>0</v>
      </c>
      <c r="EU17" s="2">
        <v>1</v>
      </c>
      <c r="EV17" s="5">
        <v>3.3333333333333333E-2</v>
      </c>
      <c r="EW17" s="5">
        <v>0</v>
      </c>
      <c r="EX17" s="5">
        <v>2.564102564102564E-2</v>
      </c>
      <c r="EY17" s="2">
        <v>0</v>
      </c>
      <c r="EZ17" s="2">
        <v>0</v>
      </c>
      <c r="FA17" s="2">
        <v>0</v>
      </c>
      <c r="FB17" s="5">
        <v>0</v>
      </c>
      <c r="FC17" s="5">
        <v>0</v>
      </c>
      <c r="FD17" s="5">
        <v>0</v>
      </c>
      <c r="FE17" s="2">
        <v>0</v>
      </c>
      <c r="FF17" s="2">
        <v>0</v>
      </c>
      <c r="FG17" s="2">
        <v>0</v>
      </c>
      <c r="FH17" s="5">
        <v>0</v>
      </c>
      <c r="FI17" s="5">
        <v>0</v>
      </c>
      <c r="FJ17" s="5">
        <v>0</v>
      </c>
    </row>
    <row r="18" spans="1:166" ht="11.85">
      <c r="A18" s="46" t="str">
        <f>IF(COUNTIFS(T_2GT[[#This Row],[Secteur]],"  *"),A17,T_2GT[[#This Row],[Secteur]])</f>
        <v>SEINE-ET-MARNE</v>
      </c>
      <c r="B18" s="46" t="str">
        <f>IF(COUNTIFS(T_2GT[[#This Row],[Secteur]],"    *"),B17,T_2GT[[#This Row],[Secteur]])</f>
        <v xml:space="preserve">   D03 - Meaux</v>
      </c>
      <c r="C18" s="1" t="s">
        <v>1210</v>
      </c>
      <c r="D18" s="1" t="s">
        <v>430</v>
      </c>
      <c r="E18" s="2">
        <v>221</v>
      </c>
      <c r="F18" s="2">
        <v>205</v>
      </c>
      <c r="G18" s="2">
        <v>426</v>
      </c>
      <c r="H18" s="2">
        <v>0</v>
      </c>
      <c r="I18" s="2">
        <v>0</v>
      </c>
      <c r="J18" s="2">
        <v>0</v>
      </c>
      <c r="K18" s="2">
        <v>221</v>
      </c>
      <c r="L18" s="2">
        <v>205</v>
      </c>
      <c r="M18" s="2">
        <v>426</v>
      </c>
      <c r="N18" s="5">
        <v>1</v>
      </c>
      <c r="O18" s="5">
        <v>1</v>
      </c>
      <c r="P18" s="5">
        <v>1</v>
      </c>
      <c r="Q18" s="2">
        <v>132</v>
      </c>
      <c r="R18" s="2">
        <v>139</v>
      </c>
      <c r="S18" s="2">
        <v>271</v>
      </c>
      <c r="T18" s="5">
        <v>0.59728506787330315</v>
      </c>
      <c r="U18" s="5">
        <v>0.67804878048780493</v>
      </c>
      <c r="V18" s="5">
        <v>0.636150234741784</v>
      </c>
      <c r="W18" s="2">
        <v>85</v>
      </c>
      <c r="X18" s="2">
        <v>58</v>
      </c>
      <c r="Y18" s="2">
        <v>143</v>
      </c>
      <c r="Z18" s="5">
        <v>0.38461538461538464</v>
      </c>
      <c r="AA18" s="5">
        <v>0.28292682926829266</v>
      </c>
      <c r="AB18" s="5">
        <v>0.33568075117370894</v>
      </c>
      <c r="AC18" s="2">
        <v>4</v>
      </c>
      <c r="AD18" s="2">
        <v>8</v>
      </c>
      <c r="AE18" s="2">
        <v>12</v>
      </c>
      <c r="AF18" s="5">
        <v>1.8099547511312219E-2</v>
      </c>
      <c r="AG18" s="5">
        <v>3.9024390243902439E-2</v>
      </c>
      <c r="AH18" s="5">
        <v>2.8169014084507043E-2</v>
      </c>
      <c r="AI18" s="2">
        <v>46</v>
      </c>
      <c r="AJ18" s="2">
        <v>45</v>
      </c>
      <c r="AK18" s="2">
        <v>91</v>
      </c>
      <c r="AL18" s="5">
        <v>0.20814479638009051</v>
      </c>
      <c r="AM18" s="5">
        <v>0.21951219512195122</v>
      </c>
      <c r="AN18" s="5">
        <v>0.21361502347417841</v>
      </c>
      <c r="AO18" s="2">
        <v>3</v>
      </c>
      <c r="AP18" s="2">
        <v>5</v>
      </c>
      <c r="AQ18" s="2">
        <v>8</v>
      </c>
      <c r="AR18" s="5">
        <v>1.3574660633484163E-2</v>
      </c>
      <c r="AS18" s="5">
        <v>2.4390243902439025E-2</v>
      </c>
      <c r="AT18" s="5">
        <v>1.8779342723004695E-2</v>
      </c>
      <c r="AU18" s="2">
        <v>33</v>
      </c>
      <c r="AV18" s="2">
        <v>5</v>
      </c>
      <c r="AW18" s="2">
        <v>38</v>
      </c>
      <c r="AX18" s="5">
        <v>0.14932126696832579</v>
      </c>
      <c r="AY18" s="5">
        <v>2.4390243902439025E-2</v>
      </c>
      <c r="AZ18" s="5">
        <v>8.9201877934272297E-2</v>
      </c>
      <c r="BA18" s="2">
        <v>0</v>
      </c>
      <c r="BB18" s="2">
        <v>1</v>
      </c>
      <c r="BC18" s="2">
        <v>1</v>
      </c>
      <c r="BD18" s="5">
        <v>0</v>
      </c>
      <c r="BE18" s="5">
        <v>4.8780487804878049E-3</v>
      </c>
      <c r="BF18" s="5">
        <v>2.3474178403755869E-3</v>
      </c>
      <c r="BG18" s="2">
        <v>2</v>
      </c>
      <c r="BH18" s="2">
        <v>1</v>
      </c>
      <c r="BI18" s="2">
        <v>3</v>
      </c>
      <c r="BJ18" s="5">
        <v>9.0497737556561094E-3</v>
      </c>
      <c r="BK18" s="5">
        <v>4.8780487804878049E-3</v>
      </c>
      <c r="BL18" s="5">
        <v>7.0422535211267607E-3</v>
      </c>
      <c r="BM18" s="2">
        <v>1</v>
      </c>
      <c r="BN18" s="2">
        <v>1</v>
      </c>
      <c r="BO18" s="2">
        <v>2</v>
      </c>
      <c r="BP18" s="5">
        <v>4.5248868778280547E-3</v>
      </c>
      <c r="BQ18" s="5">
        <v>4.8780487804878049E-3</v>
      </c>
      <c r="BR18" s="5">
        <v>4.6948356807511738E-3</v>
      </c>
      <c r="BS18" s="2">
        <v>0</v>
      </c>
      <c r="BT18" s="2">
        <v>0</v>
      </c>
      <c r="BU18" s="2">
        <v>0</v>
      </c>
      <c r="BV18" s="5">
        <v>0</v>
      </c>
      <c r="BW18" s="5">
        <v>0</v>
      </c>
      <c r="BX18" s="5">
        <v>0</v>
      </c>
      <c r="BY18" s="2">
        <v>0</v>
      </c>
      <c r="BZ18" s="2">
        <v>0</v>
      </c>
      <c r="CA18" s="2">
        <v>0</v>
      </c>
      <c r="CB18" s="5">
        <v>0</v>
      </c>
      <c r="CC18" s="5">
        <v>0</v>
      </c>
      <c r="CD18" s="5">
        <v>0</v>
      </c>
      <c r="CE18" s="2">
        <v>0</v>
      </c>
      <c r="CF18" s="2">
        <v>0</v>
      </c>
      <c r="CG18" s="2">
        <v>0</v>
      </c>
      <c r="CH18" s="5">
        <v>0</v>
      </c>
      <c r="CI18" s="5">
        <v>0</v>
      </c>
      <c r="CJ18" s="5">
        <v>0</v>
      </c>
      <c r="CK18" s="2">
        <v>221</v>
      </c>
      <c r="CL18" s="2">
        <v>204</v>
      </c>
      <c r="CM18" s="2">
        <v>425</v>
      </c>
      <c r="CN18" s="5">
        <v>1</v>
      </c>
      <c r="CO18" s="5">
        <v>0.99512195121951219</v>
      </c>
      <c r="CP18" s="5">
        <v>0.99765258215962438</v>
      </c>
      <c r="CQ18" s="2">
        <v>127</v>
      </c>
      <c r="CR18" s="2">
        <v>138</v>
      </c>
      <c r="CS18" s="2">
        <v>265</v>
      </c>
      <c r="CT18" s="5">
        <v>0.57466063348416285</v>
      </c>
      <c r="CU18" s="5">
        <v>0.67647058823529416</v>
      </c>
      <c r="CV18" s="5">
        <v>0.62352941176470589</v>
      </c>
      <c r="CW18" s="2">
        <v>92</v>
      </c>
      <c r="CX18" s="2">
        <v>62</v>
      </c>
      <c r="CY18" s="2">
        <v>154</v>
      </c>
      <c r="CZ18" s="5">
        <v>0.41628959276018102</v>
      </c>
      <c r="DA18" s="5">
        <v>0.30392156862745096</v>
      </c>
      <c r="DB18" s="5">
        <v>0.3623529411764706</v>
      </c>
      <c r="DC18" s="2">
        <v>2</v>
      </c>
      <c r="DD18" s="2">
        <v>4</v>
      </c>
      <c r="DE18" s="2">
        <v>6</v>
      </c>
      <c r="DF18" s="5">
        <v>9.0497737556561094E-3</v>
      </c>
      <c r="DG18" s="5">
        <v>1.9607843137254902E-2</v>
      </c>
      <c r="DH18" s="5">
        <v>1.411764705882353E-2</v>
      </c>
      <c r="DI18" s="2">
        <v>48</v>
      </c>
      <c r="DJ18" s="2">
        <v>44</v>
      </c>
      <c r="DK18" s="2">
        <v>92</v>
      </c>
      <c r="DL18" s="5">
        <v>0.21719457013574661</v>
      </c>
      <c r="DM18" s="5">
        <v>0.21568627450980393</v>
      </c>
      <c r="DN18" s="5">
        <v>0.21647058823529411</v>
      </c>
      <c r="DO18" s="2">
        <v>3</v>
      </c>
      <c r="DP18" s="2">
        <v>7</v>
      </c>
      <c r="DQ18" s="2">
        <v>10</v>
      </c>
      <c r="DR18" s="5">
        <v>1.3574660633484163E-2</v>
      </c>
      <c r="DS18" s="5">
        <v>3.4313725490196081E-2</v>
      </c>
      <c r="DT18" s="5">
        <v>2.3529411764705882E-2</v>
      </c>
      <c r="DU18" s="2">
        <v>36</v>
      </c>
      <c r="DV18" s="2">
        <v>6</v>
      </c>
      <c r="DW18" s="2">
        <v>42</v>
      </c>
      <c r="DX18" s="5">
        <v>0.16289592760180996</v>
      </c>
      <c r="DY18" s="5">
        <v>2.9411764705882353E-2</v>
      </c>
      <c r="DZ18" s="5">
        <v>9.8823529411764699E-2</v>
      </c>
      <c r="EA18" s="2">
        <v>0</v>
      </c>
      <c r="EB18" s="2">
        <v>1</v>
      </c>
      <c r="EC18" s="2">
        <v>1</v>
      </c>
      <c r="ED18" s="5">
        <v>0</v>
      </c>
      <c r="EE18" s="5">
        <v>4.9019607843137254E-3</v>
      </c>
      <c r="EF18" s="5">
        <v>2.352941176470588E-3</v>
      </c>
      <c r="EG18" s="2">
        <v>2</v>
      </c>
      <c r="EH18" s="2">
        <v>1</v>
      </c>
      <c r="EI18" s="2">
        <v>3</v>
      </c>
      <c r="EJ18" s="5">
        <v>9.0497737556561094E-3</v>
      </c>
      <c r="EK18" s="5">
        <v>4.9019607843137254E-3</v>
      </c>
      <c r="EL18" s="5">
        <v>7.058823529411765E-3</v>
      </c>
      <c r="EM18" s="2">
        <v>1</v>
      </c>
      <c r="EN18" s="2">
        <v>1</v>
      </c>
      <c r="EO18" s="2">
        <v>2</v>
      </c>
      <c r="EP18" s="5">
        <v>4.5248868778280547E-3</v>
      </c>
      <c r="EQ18" s="5">
        <v>4.9019607843137254E-3</v>
      </c>
      <c r="ER18" s="5">
        <v>4.7058823529411761E-3</v>
      </c>
      <c r="ES18" s="2">
        <v>2</v>
      </c>
      <c r="ET18" s="2">
        <v>2</v>
      </c>
      <c r="EU18" s="2">
        <v>4</v>
      </c>
      <c r="EV18" s="5">
        <v>9.0497737556561094E-3</v>
      </c>
      <c r="EW18" s="5">
        <v>9.8039215686274508E-3</v>
      </c>
      <c r="EX18" s="5">
        <v>9.4117647058823521E-3</v>
      </c>
      <c r="EY18" s="2">
        <v>0</v>
      </c>
      <c r="EZ18" s="2">
        <v>0</v>
      </c>
      <c r="FA18" s="2">
        <v>0</v>
      </c>
      <c r="FB18" s="5">
        <v>0</v>
      </c>
      <c r="FC18" s="5">
        <v>0</v>
      </c>
      <c r="FD18" s="5">
        <v>0</v>
      </c>
      <c r="FE18" s="2">
        <v>0</v>
      </c>
      <c r="FF18" s="2">
        <v>0</v>
      </c>
      <c r="FG18" s="2">
        <v>0</v>
      </c>
      <c r="FH18" s="5">
        <v>0</v>
      </c>
      <c r="FI18" s="5">
        <v>0</v>
      </c>
      <c r="FJ18" s="5">
        <v>0</v>
      </c>
    </row>
    <row r="19" spans="1:166" ht="11.85">
      <c r="A19" s="46" t="str">
        <f>IF(COUNTIFS(T_2GT[[#This Row],[Secteur]],"  *"),A18,T_2GT[[#This Row],[Secteur]])</f>
        <v>SEINE-ET-MARNE</v>
      </c>
      <c r="B19" s="46" t="str">
        <f>IF(COUNTIFS(T_2GT[[#This Row],[Secteur]],"    *"),B18,T_2GT[[#This Row],[Secteur]])</f>
        <v xml:space="preserve">   D03 - Meaux</v>
      </c>
      <c r="C19" s="1" t="s">
        <v>1211</v>
      </c>
      <c r="D19" s="1" t="s">
        <v>1212</v>
      </c>
      <c r="E19" s="2">
        <v>120</v>
      </c>
      <c r="F19" s="2">
        <v>117</v>
      </c>
      <c r="G19" s="2">
        <v>237</v>
      </c>
      <c r="H19" s="2">
        <v>0</v>
      </c>
      <c r="I19" s="2">
        <v>1</v>
      </c>
      <c r="J19" s="2">
        <v>1</v>
      </c>
      <c r="K19" s="2">
        <v>120</v>
      </c>
      <c r="L19" s="2">
        <v>116</v>
      </c>
      <c r="M19" s="2">
        <v>236</v>
      </c>
      <c r="N19" s="5">
        <v>1</v>
      </c>
      <c r="O19" s="5">
        <v>1</v>
      </c>
      <c r="P19" s="5">
        <v>1</v>
      </c>
      <c r="Q19" s="2">
        <v>84</v>
      </c>
      <c r="R19" s="2">
        <v>80</v>
      </c>
      <c r="S19" s="2">
        <v>164</v>
      </c>
      <c r="T19" s="5">
        <v>0.7</v>
      </c>
      <c r="U19" s="5">
        <v>0.68965517241379315</v>
      </c>
      <c r="V19" s="5">
        <v>0.69491525423728817</v>
      </c>
      <c r="W19" s="2">
        <v>28</v>
      </c>
      <c r="X19" s="2">
        <v>27</v>
      </c>
      <c r="Y19" s="2">
        <v>55</v>
      </c>
      <c r="Z19" s="5">
        <v>0.23333333333333334</v>
      </c>
      <c r="AA19" s="5">
        <v>0.23275862068965517</v>
      </c>
      <c r="AB19" s="5">
        <v>0.23305084745762711</v>
      </c>
      <c r="AC19" s="2">
        <v>8</v>
      </c>
      <c r="AD19" s="2">
        <v>9</v>
      </c>
      <c r="AE19" s="2">
        <v>17</v>
      </c>
      <c r="AF19" s="5">
        <v>6.6666666666666666E-2</v>
      </c>
      <c r="AG19" s="5">
        <v>7.7586206896551727E-2</v>
      </c>
      <c r="AH19" s="5">
        <v>7.2033898305084748E-2</v>
      </c>
      <c r="AI19" s="2">
        <v>21</v>
      </c>
      <c r="AJ19" s="2">
        <v>22</v>
      </c>
      <c r="AK19" s="2">
        <v>43</v>
      </c>
      <c r="AL19" s="5">
        <v>0.17499999999999999</v>
      </c>
      <c r="AM19" s="5">
        <v>0.18965517241379309</v>
      </c>
      <c r="AN19" s="5">
        <v>0.18220338983050846</v>
      </c>
      <c r="AO19" s="2">
        <v>0</v>
      </c>
      <c r="AP19" s="2">
        <v>5</v>
      </c>
      <c r="AQ19" s="2">
        <v>5</v>
      </c>
      <c r="AR19" s="5">
        <v>0</v>
      </c>
      <c r="AS19" s="5">
        <v>4.3103448275862072E-2</v>
      </c>
      <c r="AT19" s="5">
        <v>2.1186440677966101E-2</v>
      </c>
      <c r="AU19" s="2">
        <v>7</v>
      </c>
      <c r="AV19" s="2">
        <v>0</v>
      </c>
      <c r="AW19" s="2">
        <v>7</v>
      </c>
      <c r="AX19" s="5">
        <v>5.8333333333333334E-2</v>
      </c>
      <c r="AY19" s="5">
        <v>0</v>
      </c>
      <c r="AZ19" s="5">
        <v>2.9661016949152543E-2</v>
      </c>
      <c r="BA19" s="2">
        <v>0</v>
      </c>
      <c r="BB19" s="2">
        <v>0</v>
      </c>
      <c r="BC19" s="2">
        <v>0</v>
      </c>
      <c r="BD19" s="5">
        <v>0</v>
      </c>
      <c r="BE19" s="5">
        <v>0</v>
      </c>
      <c r="BF19" s="5">
        <v>0</v>
      </c>
      <c r="BG19" s="2">
        <v>0</v>
      </c>
      <c r="BH19" s="2">
        <v>0</v>
      </c>
      <c r="BI19" s="2">
        <v>0</v>
      </c>
      <c r="BJ19" s="5">
        <v>0</v>
      </c>
      <c r="BK19" s="5">
        <v>0</v>
      </c>
      <c r="BL19" s="5">
        <v>0</v>
      </c>
      <c r="BM19" s="2">
        <v>0</v>
      </c>
      <c r="BN19" s="2">
        <v>0</v>
      </c>
      <c r="BO19" s="2">
        <v>0</v>
      </c>
      <c r="BP19" s="5">
        <v>0</v>
      </c>
      <c r="BQ19" s="5">
        <v>0</v>
      </c>
      <c r="BR19" s="5">
        <v>0</v>
      </c>
      <c r="BS19" s="2">
        <v>0</v>
      </c>
      <c r="BT19" s="2">
        <v>0</v>
      </c>
      <c r="BU19" s="2">
        <v>0</v>
      </c>
      <c r="BV19" s="5">
        <v>0</v>
      </c>
      <c r="BW19" s="5">
        <v>0</v>
      </c>
      <c r="BX19" s="5">
        <v>0</v>
      </c>
      <c r="BY19" s="2">
        <v>0</v>
      </c>
      <c r="BZ19" s="2">
        <v>0</v>
      </c>
      <c r="CA19" s="2">
        <v>0</v>
      </c>
      <c r="CB19" s="5">
        <v>0</v>
      </c>
      <c r="CC19" s="5">
        <v>0</v>
      </c>
      <c r="CD19" s="5">
        <v>0</v>
      </c>
      <c r="CE19" s="2">
        <v>0</v>
      </c>
      <c r="CF19" s="2">
        <v>0</v>
      </c>
      <c r="CG19" s="2">
        <v>0</v>
      </c>
      <c r="CH19" s="5">
        <v>0</v>
      </c>
      <c r="CI19" s="5">
        <v>0</v>
      </c>
      <c r="CJ19" s="5">
        <v>0</v>
      </c>
      <c r="CK19" s="2">
        <v>118</v>
      </c>
      <c r="CL19" s="2">
        <v>116</v>
      </c>
      <c r="CM19" s="2">
        <v>234</v>
      </c>
      <c r="CN19" s="5">
        <v>0.98333333333333328</v>
      </c>
      <c r="CO19" s="5">
        <v>1</v>
      </c>
      <c r="CP19" s="5">
        <v>0.99156118143459915</v>
      </c>
      <c r="CQ19" s="2">
        <v>79</v>
      </c>
      <c r="CR19" s="2">
        <v>72</v>
      </c>
      <c r="CS19" s="2">
        <v>151</v>
      </c>
      <c r="CT19" s="5">
        <v>0.66949152542372881</v>
      </c>
      <c r="CU19" s="5">
        <v>0.62068965517241381</v>
      </c>
      <c r="CV19" s="5">
        <v>0.64529914529914534</v>
      </c>
      <c r="CW19" s="2">
        <v>35</v>
      </c>
      <c r="CX19" s="2">
        <v>32</v>
      </c>
      <c r="CY19" s="2">
        <v>67</v>
      </c>
      <c r="CZ19" s="5">
        <v>0.29661016949152541</v>
      </c>
      <c r="DA19" s="5">
        <v>0.27586206896551724</v>
      </c>
      <c r="DB19" s="5">
        <v>0.28632478632478631</v>
      </c>
      <c r="DC19" s="2">
        <v>4</v>
      </c>
      <c r="DD19" s="2">
        <v>12</v>
      </c>
      <c r="DE19" s="2">
        <v>16</v>
      </c>
      <c r="DF19" s="5">
        <v>3.3898305084745763E-2</v>
      </c>
      <c r="DG19" s="5">
        <v>0.10344827586206896</v>
      </c>
      <c r="DH19" s="5">
        <v>6.8376068376068383E-2</v>
      </c>
      <c r="DI19" s="2">
        <v>24</v>
      </c>
      <c r="DJ19" s="2">
        <v>23</v>
      </c>
      <c r="DK19" s="2">
        <v>47</v>
      </c>
      <c r="DL19" s="5">
        <v>0.20338983050847459</v>
      </c>
      <c r="DM19" s="5">
        <v>0.19827586206896552</v>
      </c>
      <c r="DN19" s="5">
        <v>0.20085470085470086</v>
      </c>
      <c r="DO19" s="2">
        <v>0</v>
      </c>
      <c r="DP19" s="2">
        <v>7</v>
      </c>
      <c r="DQ19" s="2">
        <v>7</v>
      </c>
      <c r="DR19" s="5">
        <v>0</v>
      </c>
      <c r="DS19" s="5">
        <v>6.0344827586206899E-2</v>
      </c>
      <c r="DT19" s="5">
        <v>2.9914529914529916E-2</v>
      </c>
      <c r="DU19" s="2">
        <v>9</v>
      </c>
      <c r="DV19" s="2">
        <v>1</v>
      </c>
      <c r="DW19" s="2">
        <v>10</v>
      </c>
      <c r="DX19" s="5">
        <v>7.6271186440677971E-2</v>
      </c>
      <c r="DY19" s="5">
        <v>8.6206896551724137E-3</v>
      </c>
      <c r="DZ19" s="5">
        <v>4.2735042735042736E-2</v>
      </c>
      <c r="EA19" s="2">
        <v>0</v>
      </c>
      <c r="EB19" s="2">
        <v>0</v>
      </c>
      <c r="EC19" s="2">
        <v>0</v>
      </c>
      <c r="ED19" s="5">
        <v>0</v>
      </c>
      <c r="EE19" s="5">
        <v>0</v>
      </c>
      <c r="EF19" s="5">
        <v>0</v>
      </c>
      <c r="EG19" s="2">
        <v>0</v>
      </c>
      <c r="EH19" s="2">
        <v>1</v>
      </c>
      <c r="EI19" s="2">
        <v>1</v>
      </c>
      <c r="EJ19" s="5">
        <v>0</v>
      </c>
      <c r="EK19" s="5">
        <v>8.6206896551724137E-3</v>
      </c>
      <c r="EL19" s="5">
        <v>4.2735042735042739E-3</v>
      </c>
      <c r="EM19" s="2">
        <v>2</v>
      </c>
      <c r="EN19" s="2">
        <v>0</v>
      </c>
      <c r="EO19" s="2">
        <v>2</v>
      </c>
      <c r="EP19" s="5">
        <v>1.6949152542372881E-2</v>
      </c>
      <c r="EQ19" s="5">
        <v>0</v>
      </c>
      <c r="ER19" s="5">
        <v>8.5470085470085479E-3</v>
      </c>
      <c r="ES19" s="2">
        <v>0</v>
      </c>
      <c r="ET19" s="2">
        <v>0</v>
      </c>
      <c r="EU19" s="2">
        <v>0</v>
      </c>
      <c r="EV19" s="5">
        <v>0</v>
      </c>
      <c r="EW19" s="5">
        <v>0</v>
      </c>
      <c r="EX19" s="5">
        <v>0</v>
      </c>
      <c r="EY19" s="2">
        <v>0</v>
      </c>
      <c r="EZ19" s="2">
        <v>0</v>
      </c>
      <c r="FA19" s="2">
        <v>0</v>
      </c>
      <c r="FB19" s="5">
        <v>0</v>
      </c>
      <c r="FC19" s="5">
        <v>0</v>
      </c>
      <c r="FD19" s="5">
        <v>0</v>
      </c>
      <c r="FE19" s="2">
        <v>0</v>
      </c>
      <c r="FF19" s="2">
        <v>0</v>
      </c>
      <c r="FG19" s="2">
        <v>0</v>
      </c>
      <c r="FH19" s="5">
        <v>0</v>
      </c>
      <c r="FI19" s="5">
        <v>0</v>
      </c>
      <c r="FJ19" s="5">
        <v>0</v>
      </c>
    </row>
    <row r="20" spans="1:166" ht="11.85">
      <c r="A20" s="46" t="str">
        <f>IF(COUNTIFS(T_2GT[[#This Row],[Secteur]],"  *"),A19,T_2GT[[#This Row],[Secteur]])</f>
        <v>SEINE-ET-MARNE</v>
      </c>
      <c r="B20" s="46" t="str">
        <f>IF(COUNTIFS(T_2GT[[#This Row],[Secteur]],"    *"),B19,T_2GT[[#This Row],[Secteur]])</f>
        <v xml:space="preserve">   D04 - Roissy-En-Brie</v>
      </c>
      <c r="C20" s="1" t="s">
        <v>287</v>
      </c>
      <c r="D20" s="1" t="s">
        <v>288</v>
      </c>
      <c r="E20" s="2">
        <v>587</v>
      </c>
      <c r="F20" s="2">
        <v>533</v>
      </c>
      <c r="G20" s="2">
        <v>1120</v>
      </c>
      <c r="H20" s="2">
        <v>0</v>
      </c>
      <c r="I20" s="2">
        <v>1</v>
      </c>
      <c r="J20" s="2">
        <v>1</v>
      </c>
      <c r="K20" s="2">
        <v>580</v>
      </c>
      <c r="L20" s="2">
        <v>524</v>
      </c>
      <c r="M20" s="2">
        <v>1104</v>
      </c>
      <c r="N20" s="5">
        <v>0.98807495741056217</v>
      </c>
      <c r="O20" s="5">
        <v>0.98499061913696062</v>
      </c>
      <c r="P20" s="5">
        <v>0.9866071428571429</v>
      </c>
      <c r="Q20" s="2">
        <v>420</v>
      </c>
      <c r="R20" s="2">
        <v>334</v>
      </c>
      <c r="S20" s="2">
        <v>754</v>
      </c>
      <c r="T20" s="5">
        <v>0.72413793103448276</v>
      </c>
      <c r="U20" s="5">
        <v>0.63740458015267176</v>
      </c>
      <c r="V20" s="5">
        <v>0.68297101449275366</v>
      </c>
      <c r="W20" s="2">
        <v>135</v>
      </c>
      <c r="X20" s="2">
        <v>171</v>
      </c>
      <c r="Y20" s="2">
        <v>306</v>
      </c>
      <c r="Z20" s="5">
        <v>0.23275862068965517</v>
      </c>
      <c r="AA20" s="5">
        <v>0.32633587786259544</v>
      </c>
      <c r="AB20" s="5">
        <v>0.27717391304347827</v>
      </c>
      <c r="AC20" s="2">
        <v>25</v>
      </c>
      <c r="AD20" s="2">
        <v>19</v>
      </c>
      <c r="AE20" s="2">
        <v>44</v>
      </c>
      <c r="AF20" s="5">
        <v>4.3103448275862072E-2</v>
      </c>
      <c r="AG20" s="5">
        <v>3.6259541984732822E-2</v>
      </c>
      <c r="AH20" s="5">
        <v>3.9855072463768113E-2</v>
      </c>
      <c r="AI20" s="2">
        <v>92</v>
      </c>
      <c r="AJ20" s="2">
        <v>102</v>
      </c>
      <c r="AK20" s="2">
        <v>194</v>
      </c>
      <c r="AL20" s="5">
        <v>0.15862068965517243</v>
      </c>
      <c r="AM20" s="5">
        <v>0.19465648854961831</v>
      </c>
      <c r="AN20" s="5">
        <v>0.17572463768115942</v>
      </c>
      <c r="AO20" s="2">
        <v>5</v>
      </c>
      <c r="AP20" s="2">
        <v>53</v>
      </c>
      <c r="AQ20" s="2">
        <v>58</v>
      </c>
      <c r="AR20" s="5">
        <v>8.6206896551724137E-3</v>
      </c>
      <c r="AS20" s="5">
        <v>0.10114503816793893</v>
      </c>
      <c r="AT20" s="5">
        <v>5.2536231884057968E-2</v>
      </c>
      <c r="AU20" s="2">
        <v>32</v>
      </c>
      <c r="AV20" s="2">
        <v>9</v>
      </c>
      <c r="AW20" s="2">
        <v>41</v>
      </c>
      <c r="AX20" s="5">
        <v>5.5172413793103448E-2</v>
      </c>
      <c r="AY20" s="5">
        <v>1.717557251908397E-2</v>
      </c>
      <c r="AZ20" s="5">
        <v>3.7137681159420288E-2</v>
      </c>
      <c r="BA20" s="2">
        <v>5</v>
      </c>
      <c r="BB20" s="2">
        <v>5</v>
      </c>
      <c r="BC20" s="2">
        <v>10</v>
      </c>
      <c r="BD20" s="5">
        <v>8.6206896551724137E-3</v>
      </c>
      <c r="BE20" s="5">
        <v>9.5419847328244278E-3</v>
      </c>
      <c r="BF20" s="5">
        <v>9.057971014492754E-3</v>
      </c>
      <c r="BG20" s="2">
        <v>1</v>
      </c>
      <c r="BH20" s="2">
        <v>1</v>
      </c>
      <c r="BI20" s="2">
        <v>2</v>
      </c>
      <c r="BJ20" s="5">
        <v>1.7241379310344827E-3</v>
      </c>
      <c r="BK20" s="5">
        <v>1.9083969465648854E-3</v>
      </c>
      <c r="BL20" s="5">
        <v>1.8115942028985507E-3</v>
      </c>
      <c r="BM20" s="2">
        <v>0</v>
      </c>
      <c r="BN20" s="2">
        <v>1</v>
      </c>
      <c r="BO20" s="2">
        <v>1</v>
      </c>
      <c r="BP20" s="5">
        <v>0</v>
      </c>
      <c r="BQ20" s="5">
        <v>1.9083969465648854E-3</v>
      </c>
      <c r="BR20" s="5">
        <v>9.0579710144927537E-4</v>
      </c>
      <c r="BS20" s="2">
        <v>0</v>
      </c>
      <c r="BT20" s="2">
        <v>0</v>
      </c>
      <c r="BU20" s="2">
        <v>0</v>
      </c>
      <c r="BV20" s="5">
        <v>0</v>
      </c>
      <c r="BW20" s="5">
        <v>0</v>
      </c>
      <c r="BX20" s="5">
        <v>0</v>
      </c>
      <c r="BY20" s="2">
        <v>0</v>
      </c>
      <c r="BZ20" s="2">
        <v>0</v>
      </c>
      <c r="CA20" s="2">
        <v>0</v>
      </c>
      <c r="CB20" s="5">
        <v>0</v>
      </c>
      <c r="CC20" s="5">
        <v>0</v>
      </c>
      <c r="CD20" s="5">
        <v>0</v>
      </c>
      <c r="CE20" s="2">
        <v>0</v>
      </c>
      <c r="CF20" s="2">
        <v>0</v>
      </c>
      <c r="CG20" s="2">
        <v>0</v>
      </c>
      <c r="CH20" s="5">
        <v>0</v>
      </c>
      <c r="CI20" s="5">
        <v>0</v>
      </c>
      <c r="CJ20" s="5">
        <v>0</v>
      </c>
      <c r="CK20" s="2">
        <v>566</v>
      </c>
      <c r="CL20" s="2">
        <v>513</v>
      </c>
      <c r="CM20" s="2">
        <v>1079</v>
      </c>
      <c r="CN20" s="5">
        <v>0.96422487223168651</v>
      </c>
      <c r="CO20" s="5">
        <v>0.96435272045028142</v>
      </c>
      <c r="CP20" s="5">
        <v>0.9642857142857143</v>
      </c>
      <c r="CQ20" s="2">
        <v>395</v>
      </c>
      <c r="CR20" s="2">
        <v>304</v>
      </c>
      <c r="CS20" s="2">
        <v>699</v>
      </c>
      <c r="CT20" s="5">
        <v>0.69787985865724378</v>
      </c>
      <c r="CU20" s="5">
        <v>0.59259259259259256</v>
      </c>
      <c r="CV20" s="5">
        <v>0.64782205746061172</v>
      </c>
      <c r="CW20" s="2">
        <v>145</v>
      </c>
      <c r="CX20" s="2">
        <v>189</v>
      </c>
      <c r="CY20" s="2">
        <v>334</v>
      </c>
      <c r="CZ20" s="5">
        <v>0.25618374558303886</v>
      </c>
      <c r="DA20" s="5">
        <v>0.36842105263157893</v>
      </c>
      <c r="DB20" s="5">
        <v>0.30954587581093607</v>
      </c>
      <c r="DC20" s="2">
        <v>26</v>
      </c>
      <c r="DD20" s="2">
        <v>20</v>
      </c>
      <c r="DE20" s="2">
        <v>46</v>
      </c>
      <c r="DF20" s="5">
        <v>4.5936395759717315E-2</v>
      </c>
      <c r="DG20" s="5">
        <v>3.8986354775828458E-2</v>
      </c>
      <c r="DH20" s="5">
        <v>4.2632066728452274E-2</v>
      </c>
      <c r="DI20" s="2">
        <v>83</v>
      </c>
      <c r="DJ20" s="2">
        <v>90</v>
      </c>
      <c r="DK20" s="2">
        <v>173</v>
      </c>
      <c r="DL20" s="5">
        <v>0.14664310954063603</v>
      </c>
      <c r="DM20" s="5">
        <v>0.17543859649122806</v>
      </c>
      <c r="DN20" s="5">
        <v>0.1603336422613531</v>
      </c>
      <c r="DO20" s="2">
        <v>5</v>
      </c>
      <c r="DP20" s="2">
        <v>56</v>
      </c>
      <c r="DQ20" s="2">
        <v>61</v>
      </c>
      <c r="DR20" s="5">
        <v>8.8339222614840993E-3</v>
      </c>
      <c r="DS20" s="5">
        <v>0.10916179337231968</v>
      </c>
      <c r="DT20" s="5">
        <v>5.6533827618164965E-2</v>
      </c>
      <c r="DU20" s="2">
        <v>32</v>
      </c>
      <c r="DV20" s="2">
        <v>11</v>
      </c>
      <c r="DW20" s="2">
        <v>43</v>
      </c>
      <c r="DX20" s="5">
        <v>5.6537102473498232E-2</v>
      </c>
      <c r="DY20" s="5">
        <v>2.1442495126705652E-2</v>
      </c>
      <c r="DZ20" s="5">
        <v>3.9851714550509731E-2</v>
      </c>
      <c r="EA20" s="2">
        <v>6</v>
      </c>
      <c r="EB20" s="2">
        <v>6</v>
      </c>
      <c r="EC20" s="2">
        <v>12</v>
      </c>
      <c r="ED20" s="5">
        <v>1.0600706713780919E-2</v>
      </c>
      <c r="EE20" s="5">
        <v>1.1695906432748537E-2</v>
      </c>
      <c r="EF20" s="5">
        <v>1.1121408711770158E-2</v>
      </c>
      <c r="EG20" s="2">
        <v>1</v>
      </c>
      <c r="EH20" s="2">
        <v>1</v>
      </c>
      <c r="EI20" s="2">
        <v>2</v>
      </c>
      <c r="EJ20" s="5">
        <v>1.7667844522968198E-3</v>
      </c>
      <c r="EK20" s="5">
        <v>1.9493177387914229E-3</v>
      </c>
      <c r="EL20" s="5">
        <v>1.8535681186283596E-3</v>
      </c>
      <c r="EM20" s="2">
        <v>0</v>
      </c>
      <c r="EN20" s="2">
        <v>1</v>
      </c>
      <c r="EO20" s="2">
        <v>1</v>
      </c>
      <c r="EP20" s="5">
        <v>0</v>
      </c>
      <c r="EQ20" s="5">
        <v>1.9493177387914229E-3</v>
      </c>
      <c r="ER20" s="5">
        <v>9.2678405931417981E-4</v>
      </c>
      <c r="ES20" s="2">
        <v>18</v>
      </c>
      <c r="ET20" s="2">
        <v>24</v>
      </c>
      <c r="EU20" s="2">
        <v>42</v>
      </c>
      <c r="EV20" s="5">
        <v>3.1802120141342753E-2</v>
      </c>
      <c r="EW20" s="5">
        <v>4.6783625730994149E-2</v>
      </c>
      <c r="EX20" s="5">
        <v>3.8924930491195553E-2</v>
      </c>
      <c r="EY20" s="2">
        <v>0</v>
      </c>
      <c r="EZ20" s="2">
        <v>0</v>
      </c>
      <c r="FA20" s="2">
        <v>0</v>
      </c>
      <c r="FB20" s="5">
        <v>0</v>
      </c>
      <c r="FC20" s="5">
        <v>0</v>
      </c>
      <c r="FD20" s="5">
        <v>0</v>
      </c>
      <c r="FE20" s="2">
        <v>0</v>
      </c>
      <c r="FF20" s="2">
        <v>0</v>
      </c>
      <c r="FG20" s="2">
        <v>0</v>
      </c>
      <c r="FH20" s="5">
        <v>0</v>
      </c>
      <c r="FI20" s="5">
        <v>0</v>
      </c>
      <c r="FJ20" s="5">
        <v>0</v>
      </c>
    </row>
    <row r="21" spans="1:166" ht="11.85">
      <c r="A21" s="46" t="str">
        <f>IF(COUNTIFS(T_2GT[[#This Row],[Secteur]],"  *"),A20,T_2GT[[#This Row],[Secteur]])</f>
        <v>SEINE-ET-MARNE</v>
      </c>
      <c r="B21" s="46" t="str">
        <f>IF(COUNTIFS(T_2GT[[#This Row],[Secteur]],"    *"),B20,T_2GT[[#This Row],[Secteur]])</f>
        <v xml:space="preserve">   D04 - Roissy-En-Brie</v>
      </c>
      <c r="C21" s="1" t="s">
        <v>1213</v>
      </c>
      <c r="D21" s="1" t="s">
        <v>1214</v>
      </c>
      <c r="E21" s="2">
        <v>252</v>
      </c>
      <c r="F21" s="2">
        <v>216</v>
      </c>
      <c r="G21" s="2">
        <v>468</v>
      </c>
      <c r="H21" s="2">
        <v>0</v>
      </c>
      <c r="I21" s="2">
        <v>0</v>
      </c>
      <c r="J21" s="2">
        <v>0</v>
      </c>
      <c r="K21" s="2">
        <v>251</v>
      </c>
      <c r="L21" s="2">
        <v>212</v>
      </c>
      <c r="M21" s="2">
        <v>463</v>
      </c>
      <c r="N21" s="5">
        <v>0.99603174603174605</v>
      </c>
      <c r="O21" s="5">
        <v>0.98148148148148151</v>
      </c>
      <c r="P21" s="5">
        <v>0.98931623931623935</v>
      </c>
      <c r="Q21" s="2">
        <v>186</v>
      </c>
      <c r="R21" s="2">
        <v>133</v>
      </c>
      <c r="S21" s="2">
        <v>319</v>
      </c>
      <c r="T21" s="5">
        <v>0.74103585657370519</v>
      </c>
      <c r="U21" s="5">
        <v>0.62735849056603776</v>
      </c>
      <c r="V21" s="5">
        <v>0.68898488120950319</v>
      </c>
      <c r="W21" s="2">
        <v>57</v>
      </c>
      <c r="X21" s="2">
        <v>70</v>
      </c>
      <c r="Y21" s="2">
        <v>127</v>
      </c>
      <c r="Z21" s="5">
        <v>0.22709163346613545</v>
      </c>
      <c r="AA21" s="5">
        <v>0.330188679245283</v>
      </c>
      <c r="AB21" s="5">
        <v>0.27429805615550756</v>
      </c>
      <c r="AC21" s="2">
        <v>8</v>
      </c>
      <c r="AD21" s="2">
        <v>9</v>
      </c>
      <c r="AE21" s="2">
        <v>17</v>
      </c>
      <c r="AF21" s="5">
        <v>3.1872509960159362E-2</v>
      </c>
      <c r="AG21" s="5">
        <v>4.2452830188679243E-2</v>
      </c>
      <c r="AH21" s="5">
        <v>3.6717062634989202E-2</v>
      </c>
      <c r="AI21" s="2">
        <v>37</v>
      </c>
      <c r="AJ21" s="2">
        <v>59</v>
      </c>
      <c r="AK21" s="2">
        <v>96</v>
      </c>
      <c r="AL21" s="5">
        <v>0.14741035856573706</v>
      </c>
      <c r="AM21" s="5">
        <v>0.27830188679245282</v>
      </c>
      <c r="AN21" s="5">
        <v>0.20734341252699784</v>
      </c>
      <c r="AO21" s="2">
        <v>1</v>
      </c>
      <c r="AP21" s="2">
        <v>8</v>
      </c>
      <c r="AQ21" s="2">
        <v>9</v>
      </c>
      <c r="AR21" s="5">
        <v>3.9840637450199202E-3</v>
      </c>
      <c r="AS21" s="5">
        <v>3.7735849056603772E-2</v>
      </c>
      <c r="AT21" s="5">
        <v>1.9438444924406047E-2</v>
      </c>
      <c r="AU21" s="2">
        <v>16</v>
      </c>
      <c r="AV21" s="2">
        <v>3</v>
      </c>
      <c r="AW21" s="2">
        <v>19</v>
      </c>
      <c r="AX21" s="5">
        <v>6.3745019920318724E-2</v>
      </c>
      <c r="AY21" s="5">
        <v>1.4150943396226415E-2</v>
      </c>
      <c r="AZ21" s="5">
        <v>4.1036717062634988E-2</v>
      </c>
      <c r="BA21" s="2">
        <v>2</v>
      </c>
      <c r="BB21" s="2">
        <v>0</v>
      </c>
      <c r="BC21" s="2">
        <v>2</v>
      </c>
      <c r="BD21" s="5">
        <v>7.9681274900398405E-3</v>
      </c>
      <c r="BE21" s="5">
        <v>0</v>
      </c>
      <c r="BF21" s="5">
        <v>4.3196544276457886E-3</v>
      </c>
      <c r="BG21" s="2">
        <v>1</v>
      </c>
      <c r="BH21" s="2">
        <v>0</v>
      </c>
      <c r="BI21" s="2">
        <v>1</v>
      </c>
      <c r="BJ21" s="5">
        <v>3.9840637450199202E-3</v>
      </c>
      <c r="BK21" s="5">
        <v>0</v>
      </c>
      <c r="BL21" s="5">
        <v>2.1598272138228943E-3</v>
      </c>
      <c r="BM21" s="2">
        <v>0</v>
      </c>
      <c r="BN21" s="2">
        <v>0</v>
      </c>
      <c r="BO21" s="2">
        <v>0</v>
      </c>
      <c r="BP21" s="5">
        <v>0</v>
      </c>
      <c r="BQ21" s="5">
        <v>0</v>
      </c>
      <c r="BR21" s="5">
        <v>0</v>
      </c>
      <c r="BS21" s="2">
        <v>0</v>
      </c>
      <c r="BT21" s="2">
        <v>0</v>
      </c>
      <c r="BU21" s="2">
        <v>0</v>
      </c>
      <c r="BV21" s="5">
        <v>0</v>
      </c>
      <c r="BW21" s="5">
        <v>0</v>
      </c>
      <c r="BX21" s="5">
        <v>0</v>
      </c>
      <c r="BY21" s="2">
        <v>0</v>
      </c>
      <c r="BZ21" s="2">
        <v>0</v>
      </c>
      <c r="CA21" s="2">
        <v>0</v>
      </c>
      <c r="CB21" s="5">
        <v>0</v>
      </c>
      <c r="CC21" s="5">
        <v>0</v>
      </c>
      <c r="CD21" s="5">
        <v>0</v>
      </c>
      <c r="CE21" s="2">
        <v>0</v>
      </c>
      <c r="CF21" s="2">
        <v>0</v>
      </c>
      <c r="CG21" s="2">
        <v>0</v>
      </c>
      <c r="CH21" s="5">
        <v>0</v>
      </c>
      <c r="CI21" s="5">
        <v>0</v>
      </c>
      <c r="CJ21" s="5">
        <v>0</v>
      </c>
      <c r="CK21" s="2">
        <v>246</v>
      </c>
      <c r="CL21" s="2">
        <v>207</v>
      </c>
      <c r="CM21" s="2">
        <v>453</v>
      </c>
      <c r="CN21" s="5">
        <v>0.97619047619047616</v>
      </c>
      <c r="CO21" s="5">
        <v>0.95833333333333337</v>
      </c>
      <c r="CP21" s="5">
        <v>0.96794871794871795</v>
      </c>
      <c r="CQ21" s="2">
        <v>176</v>
      </c>
      <c r="CR21" s="2">
        <v>117</v>
      </c>
      <c r="CS21" s="2">
        <v>293</v>
      </c>
      <c r="CT21" s="5">
        <v>0.71544715447154472</v>
      </c>
      <c r="CU21" s="5">
        <v>0.56521739130434778</v>
      </c>
      <c r="CV21" s="5">
        <v>0.64679911699779247</v>
      </c>
      <c r="CW21" s="2">
        <v>63</v>
      </c>
      <c r="CX21" s="2">
        <v>79</v>
      </c>
      <c r="CY21" s="2">
        <v>142</v>
      </c>
      <c r="CZ21" s="5">
        <v>0.25609756097560976</v>
      </c>
      <c r="DA21" s="5">
        <v>0.38164251207729466</v>
      </c>
      <c r="DB21" s="5">
        <v>0.31346578366445915</v>
      </c>
      <c r="DC21" s="2">
        <v>7</v>
      </c>
      <c r="DD21" s="2">
        <v>11</v>
      </c>
      <c r="DE21" s="2">
        <v>18</v>
      </c>
      <c r="DF21" s="5">
        <v>2.8455284552845527E-2</v>
      </c>
      <c r="DG21" s="5">
        <v>5.3140096618357488E-2</v>
      </c>
      <c r="DH21" s="5">
        <v>3.9735099337748346E-2</v>
      </c>
      <c r="DI21" s="2">
        <v>34</v>
      </c>
      <c r="DJ21" s="2">
        <v>51</v>
      </c>
      <c r="DK21" s="2">
        <v>85</v>
      </c>
      <c r="DL21" s="5">
        <v>0.13821138211382114</v>
      </c>
      <c r="DM21" s="5">
        <v>0.24637681159420291</v>
      </c>
      <c r="DN21" s="5">
        <v>0.18763796909492272</v>
      </c>
      <c r="DO21" s="2">
        <v>1</v>
      </c>
      <c r="DP21" s="2">
        <v>9</v>
      </c>
      <c r="DQ21" s="2">
        <v>10</v>
      </c>
      <c r="DR21" s="5">
        <v>4.0650406504065045E-3</v>
      </c>
      <c r="DS21" s="5">
        <v>4.3478260869565216E-2</v>
      </c>
      <c r="DT21" s="5">
        <v>2.2075055187637971E-2</v>
      </c>
      <c r="DU21" s="2">
        <v>14</v>
      </c>
      <c r="DV21" s="2">
        <v>3</v>
      </c>
      <c r="DW21" s="2">
        <v>17</v>
      </c>
      <c r="DX21" s="5">
        <v>5.6910569105691054E-2</v>
      </c>
      <c r="DY21" s="5">
        <v>1.4492753623188406E-2</v>
      </c>
      <c r="DZ21" s="5">
        <v>3.7527593818984545E-2</v>
      </c>
      <c r="EA21" s="2">
        <v>3</v>
      </c>
      <c r="EB21" s="2">
        <v>0</v>
      </c>
      <c r="EC21" s="2">
        <v>3</v>
      </c>
      <c r="ED21" s="5">
        <v>1.2195121951219513E-2</v>
      </c>
      <c r="EE21" s="5">
        <v>0</v>
      </c>
      <c r="EF21" s="5">
        <v>6.6225165562913907E-3</v>
      </c>
      <c r="EG21" s="2">
        <v>1</v>
      </c>
      <c r="EH21" s="2">
        <v>1</v>
      </c>
      <c r="EI21" s="2">
        <v>2</v>
      </c>
      <c r="EJ21" s="5">
        <v>4.0650406504065045E-3</v>
      </c>
      <c r="EK21" s="5">
        <v>4.830917874396135E-3</v>
      </c>
      <c r="EL21" s="5">
        <v>4.4150110375275938E-3</v>
      </c>
      <c r="EM21" s="2">
        <v>0</v>
      </c>
      <c r="EN21" s="2">
        <v>0</v>
      </c>
      <c r="EO21" s="2">
        <v>0</v>
      </c>
      <c r="EP21" s="5">
        <v>0</v>
      </c>
      <c r="EQ21" s="5">
        <v>0</v>
      </c>
      <c r="ER21" s="5">
        <v>0</v>
      </c>
      <c r="ES21" s="2">
        <v>10</v>
      </c>
      <c r="ET21" s="2">
        <v>15</v>
      </c>
      <c r="EU21" s="2">
        <v>25</v>
      </c>
      <c r="EV21" s="5">
        <v>4.065040650406504E-2</v>
      </c>
      <c r="EW21" s="5">
        <v>7.2463768115942032E-2</v>
      </c>
      <c r="EX21" s="5">
        <v>5.518763796909492E-2</v>
      </c>
      <c r="EY21" s="2">
        <v>0</v>
      </c>
      <c r="EZ21" s="2">
        <v>0</v>
      </c>
      <c r="FA21" s="2">
        <v>0</v>
      </c>
      <c r="FB21" s="5">
        <v>0</v>
      </c>
      <c r="FC21" s="5">
        <v>0</v>
      </c>
      <c r="FD21" s="5">
        <v>0</v>
      </c>
      <c r="FE21" s="2">
        <v>0</v>
      </c>
      <c r="FF21" s="2">
        <v>0</v>
      </c>
      <c r="FG21" s="2">
        <v>0</v>
      </c>
      <c r="FH21" s="5">
        <v>0</v>
      </c>
      <c r="FI21" s="5">
        <v>0</v>
      </c>
      <c r="FJ21" s="5">
        <v>0</v>
      </c>
    </row>
    <row r="22" spans="1:166" ht="11.85">
      <c r="A22" s="46" t="str">
        <f>IF(COUNTIFS(T_2GT[[#This Row],[Secteur]],"  *"),A21,T_2GT[[#This Row],[Secteur]])</f>
        <v>SEINE-ET-MARNE</v>
      </c>
      <c r="B22" s="46" t="str">
        <f>IF(COUNTIFS(T_2GT[[#This Row],[Secteur]],"    *"),B21,T_2GT[[#This Row],[Secteur]])</f>
        <v xml:space="preserve">   D04 - Roissy-En-Brie</v>
      </c>
      <c r="C22" s="1" t="s">
        <v>1215</v>
      </c>
      <c r="D22" s="1" t="s">
        <v>625</v>
      </c>
      <c r="E22" s="2">
        <v>209</v>
      </c>
      <c r="F22" s="2">
        <v>200</v>
      </c>
      <c r="G22" s="2">
        <v>409</v>
      </c>
      <c r="H22" s="2">
        <v>0</v>
      </c>
      <c r="I22" s="2">
        <v>1</v>
      </c>
      <c r="J22" s="2">
        <v>1</v>
      </c>
      <c r="K22" s="2">
        <v>208</v>
      </c>
      <c r="L22" s="2">
        <v>200</v>
      </c>
      <c r="M22" s="2">
        <v>408</v>
      </c>
      <c r="N22" s="5">
        <v>0.99521531100478466</v>
      </c>
      <c r="O22" s="5">
        <v>1.0049999999999999</v>
      </c>
      <c r="P22" s="5">
        <v>1</v>
      </c>
      <c r="Q22" s="2">
        <v>140</v>
      </c>
      <c r="R22" s="2">
        <v>131</v>
      </c>
      <c r="S22" s="2">
        <v>271</v>
      </c>
      <c r="T22" s="5">
        <v>0.67307692307692313</v>
      </c>
      <c r="U22" s="5">
        <v>0.65500000000000003</v>
      </c>
      <c r="V22" s="5">
        <v>0.66421568627450978</v>
      </c>
      <c r="W22" s="2">
        <v>55</v>
      </c>
      <c r="X22" s="2">
        <v>62</v>
      </c>
      <c r="Y22" s="2">
        <v>117</v>
      </c>
      <c r="Z22" s="5">
        <v>0.26442307692307693</v>
      </c>
      <c r="AA22" s="5">
        <v>0.31</v>
      </c>
      <c r="AB22" s="5">
        <v>0.28676470588235292</v>
      </c>
      <c r="AC22" s="2">
        <v>13</v>
      </c>
      <c r="AD22" s="2">
        <v>7</v>
      </c>
      <c r="AE22" s="2">
        <v>20</v>
      </c>
      <c r="AF22" s="5">
        <v>6.25E-2</v>
      </c>
      <c r="AG22" s="5">
        <v>3.5000000000000003E-2</v>
      </c>
      <c r="AH22" s="5">
        <v>4.9019607843137254E-2</v>
      </c>
      <c r="AI22" s="2">
        <v>44</v>
      </c>
      <c r="AJ22" s="2">
        <v>41</v>
      </c>
      <c r="AK22" s="2">
        <v>85</v>
      </c>
      <c r="AL22" s="5">
        <v>0.21153846153846154</v>
      </c>
      <c r="AM22" s="5">
        <v>0.20499999999999999</v>
      </c>
      <c r="AN22" s="5">
        <v>0.20833333333333334</v>
      </c>
      <c r="AO22" s="2">
        <v>1</v>
      </c>
      <c r="AP22" s="2">
        <v>12</v>
      </c>
      <c r="AQ22" s="2">
        <v>13</v>
      </c>
      <c r="AR22" s="5">
        <v>4.807692307692308E-3</v>
      </c>
      <c r="AS22" s="5">
        <v>0.06</v>
      </c>
      <c r="AT22" s="5">
        <v>3.1862745098039214E-2</v>
      </c>
      <c r="AU22" s="2">
        <v>7</v>
      </c>
      <c r="AV22" s="2">
        <v>4</v>
      </c>
      <c r="AW22" s="2">
        <v>11</v>
      </c>
      <c r="AX22" s="5">
        <v>3.3653846153846152E-2</v>
      </c>
      <c r="AY22" s="5">
        <v>0.02</v>
      </c>
      <c r="AZ22" s="5">
        <v>2.6960784313725492E-2</v>
      </c>
      <c r="BA22" s="2">
        <v>3</v>
      </c>
      <c r="BB22" s="2">
        <v>4</v>
      </c>
      <c r="BC22" s="2">
        <v>7</v>
      </c>
      <c r="BD22" s="5">
        <v>1.4423076923076924E-2</v>
      </c>
      <c r="BE22" s="5">
        <v>0.02</v>
      </c>
      <c r="BF22" s="5">
        <v>1.7156862745098041E-2</v>
      </c>
      <c r="BG22" s="2">
        <v>0</v>
      </c>
      <c r="BH22" s="2">
        <v>1</v>
      </c>
      <c r="BI22" s="2">
        <v>1</v>
      </c>
      <c r="BJ22" s="5">
        <v>0</v>
      </c>
      <c r="BK22" s="5">
        <v>5.0000000000000001E-3</v>
      </c>
      <c r="BL22" s="5">
        <v>2.4509803921568627E-3</v>
      </c>
      <c r="BM22" s="2">
        <v>0</v>
      </c>
      <c r="BN22" s="2">
        <v>0</v>
      </c>
      <c r="BO22" s="2">
        <v>0</v>
      </c>
      <c r="BP22" s="5">
        <v>0</v>
      </c>
      <c r="BQ22" s="5">
        <v>0</v>
      </c>
      <c r="BR22" s="5">
        <v>0</v>
      </c>
      <c r="BS22" s="2">
        <v>0</v>
      </c>
      <c r="BT22" s="2">
        <v>0</v>
      </c>
      <c r="BU22" s="2">
        <v>0</v>
      </c>
      <c r="BV22" s="5">
        <v>0</v>
      </c>
      <c r="BW22" s="5">
        <v>0</v>
      </c>
      <c r="BX22" s="5">
        <v>0</v>
      </c>
      <c r="BY22" s="2">
        <v>0</v>
      </c>
      <c r="BZ22" s="2">
        <v>0</v>
      </c>
      <c r="CA22" s="2">
        <v>0</v>
      </c>
      <c r="CB22" s="5">
        <v>0</v>
      </c>
      <c r="CC22" s="5">
        <v>0</v>
      </c>
      <c r="CD22" s="5">
        <v>0</v>
      </c>
      <c r="CE22" s="2">
        <v>0</v>
      </c>
      <c r="CF22" s="2">
        <v>0</v>
      </c>
      <c r="CG22" s="2">
        <v>0</v>
      </c>
      <c r="CH22" s="5">
        <v>0</v>
      </c>
      <c r="CI22" s="5">
        <v>0</v>
      </c>
      <c r="CJ22" s="5">
        <v>0</v>
      </c>
      <c r="CK22" s="2">
        <v>199</v>
      </c>
      <c r="CL22" s="2">
        <v>194</v>
      </c>
      <c r="CM22" s="2">
        <v>393</v>
      </c>
      <c r="CN22" s="5">
        <v>0.95215311004784686</v>
      </c>
      <c r="CO22" s="5">
        <v>0.97499999999999998</v>
      </c>
      <c r="CP22" s="5">
        <v>0.96332518337408313</v>
      </c>
      <c r="CQ22" s="2">
        <v>127</v>
      </c>
      <c r="CR22" s="2">
        <v>121</v>
      </c>
      <c r="CS22" s="2">
        <v>248</v>
      </c>
      <c r="CT22" s="5">
        <v>0.63819095477386933</v>
      </c>
      <c r="CU22" s="5">
        <v>0.62371134020618557</v>
      </c>
      <c r="CV22" s="5">
        <v>0.63104325699745545</v>
      </c>
      <c r="CW22" s="2">
        <v>58</v>
      </c>
      <c r="CX22" s="2">
        <v>65</v>
      </c>
      <c r="CY22" s="2">
        <v>123</v>
      </c>
      <c r="CZ22" s="5">
        <v>0.29145728643216079</v>
      </c>
      <c r="DA22" s="5">
        <v>0.33505154639175255</v>
      </c>
      <c r="DB22" s="5">
        <v>0.31297709923664124</v>
      </c>
      <c r="DC22" s="2">
        <v>14</v>
      </c>
      <c r="DD22" s="2">
        <v>8</v>
      </c>
      <c r="DE22" s="2">
        <v>22</v>
      </c>
      <c r="DF22" s="5">
        <v>7.0351758793969849E-2</v>
      </c>
      <c r="DG22" s="5">
        <v>4.1237113402061855E-2</v>
      </c>
      <c r="DH22" s="5">
        <v>5.5979643765903309E-2</v>
      </c>
      <c r="DI22" s="2">
        <v>39</v>
      </c>
      <c r="DJ22" s="2">
        <v>35</v>
      </c>
      <c r="DK22" s="2">
        <v>74</v>
      </c>
      <c r="DL22" s="5">
        <v>0.19597989949748743</v>
      </c>
      <c r="DM22" s="5">
        <v>0.18041237113402062</v>
      </c>
      <c r="DN22" s="5">
        <v>0.18829516539440203</v>
      </c>
      <c r="DO22" s="2">
        <v>1</v>
      </c>
      <c r="DP22" s="2">
        <v>11</v>
      </c>
      <c r="DQ22" s="2">
        <v>12</v>
      </c>
      <c r="DR22" s="5">
        <v>5.0251256281407036E-3</v>
      </c>
      <c r="DS22" s="5">
        <v>5.6701030927835051E-2</v>
      </c>
      <c r="DT22" s="5">
        <v>3.0534351145038167E-2</v>
      </c>
      <c r="DU22" s="2">
        <v>8</v>
      </c>
      <c r="DV22" s="2">
        <v>5</v>
      </c>
      <c r="DW22" s="2">
        <v>13</v>
      </c>
      <c r="DX22" s="5">
        <v>4.0201005025125629E-2</v>
      </c>
      <c r="DY22" s="5">
        <v>2.5773195876288658E-2</v>
      </c>
      <c r="DZ22" s="5">
        <v>3.3078880407124679E-2</v>
      </c>
      <c r="EA22" s="2">
        <v>3</v>
      </c>
      <c r="EB22" s="2">
        <v>5</v>
      </c>
      <c r="EC22" s="2">
        <v>8</v>
      </c>
      <c r="ED22" s="5">
        <v>1.507537688442211E-2</v>
      </c>
      <c r="EE22" s="5">
        <v>2.5773195876288658E-2</v>
      </c>
      <c r="EF22" s="5">
        <v>2.0356234096692113E-2</v>
      </c>
      <c r="EG22" s="2">
        <v>0</v>
      </c>
      <c r="EH22" s="2">
        <v>0</v>
      </c>
      <c r="EI22" s="2">
        <v>0</v>
      </c>
      <c r="EJ22" s="5">
        <v>0</v>
      </c>
      <c r="EK22" s="5">
        <v>0</v>
      </c>
      <c r="EL22" s="5">
        <v>0</v>
      </c>
      <c r="EM22" s="2">
        <v>0</v>
      </c>
      <c r="EN22" s="2">
        <v>0</v>
      </c>
      <c r="EO22" s="2">
        <v>0</v>
      </c>
      <c r="EP22" s="5">
        <v>0</v>
      </c>
      <c r="EQ22" s="5">
        <v>0</v>
      </c>
      <c r="ER22" s="5">
        <v>0</v>
      </c>
      <c r="ES22" s="2">
        <v>7</v>
      </c>
      <c r="ET22" s="2">
        <v>9</v>
      </c>
      <c r="EU22" s="2">
        <v>16</v>
      </c>
      <c r="EV22" s="5">
        <v>3.5175879396984924E-2</v>
      </c>
      <c r="EW22" s="5">
        <v>4.6391752577319589E-2</v>
      </c>
      <c r="EX22" s="5">
        <v>4.0712468193384227E-2</v>
      </c>
      <c r="EY22" s="2">
        <v>0</v>
      </c>
      <c r="EZ22" s="2">
        <v>0</v>
      </c>
      <c r="FA22" s="2">
        <v>0</v>
      </c>
      <c r="FB22" s="5">
        <v>0</v>
      </c>
      <c r="FC22" s="5">
        <v>0</v>
      </c>
      <c r="FD22" s="5">
        <v>0</v>
      </c>
      <c r="FE22" s="2">
        <v>0</v>
      </c>
      <c r="FF22" s="2">
        <v>0</v>
      </c>
      <c r="FG22" s="2">
        <v>0</v>
      </c>
      <c r="FH22" s="5">
        <v>0</v>
      </c>
      <c r="FI22" s="5">
        <v>0</v>
      </c>
      <c r="FJ22" s="5">
        <v>0</v>
      </c>
    </row>
    <row r="23" spans="1:166" ht="11.85">
      <c r="A23" s="46" t="str">
        <f>IF(COUNTIFS(T_2GT[[#This Row],[Secteur]],"  *"),A22,T_2GT[[#This Row],[Secteur]])</f>
        <v>SEINE-ET-MARNE</v>
      </c>
      <c r="B23" s="46" t="str">
        <f>IF(COUNTIFS(T_2GT[[#This Row],[Secteur]],"    *"),B22,T_2GT[[#This Row],[Secteur]])</f>
        <v xml:space="preserve">   D04 - Roissy-En-Brie</v>
      </c>
      <c r="C23" s="1" t="s">
        <v>1001</v>
      </c>
      <c r="D23" s="1" t="s">
        <v>1002</v>
      </c>
      <c r="E23" s="2">
        <v>126</v>
      </c>
      <c r="F23" s="2">
        <v>117</v>
      </c>
      <c r="G23" s="2">
        <v>243</v>
      </c>
      <c r="H23" s="2">
        <v>0</v>
      </c>
      <c r="I23" s="2">
        <v>0</v>
      </c>
      <c r="J23" s="2">
        <v>0</v>
      </c>
      <c r="K23" s="2">
        <v>121</v>
      </c>
      <c r="L23" s="2">
        <v>112</v>
      </c>
      <c r="M23" s="2">
        <v>233</v>
      </c>
      <c r="N23" s="5">
        <v>0.96031746031746035</v>
      </c>
      <c r="O23" s="5">
        <v>0.95726495726495731</v>
      </c>
      <c r="P23" s="5">
        <v>0.95884773662551437</v>
      </c>
      <c r="Q23" s="2">
        <v>94</v>
      </c>
      <c r="R23" s="2">
        <v>70</v>
      </c>
      <c r="S23" s="2">
        <v>164</v>
      </c>
      <c r="T23" s="5">
        <v>0.77685950413223137</v>
      </c>
      <c r="U23" s="5">
        <v>0.625</v>
      </c>
      <c r="V23" s="5">
        <v>0.70386266094420602</v>
      </c>
      <c r="W23" s="2">
        <v>23</v>
      </c>
      <c r="X23" s="2">
        <v>39</v>
      </c>
      <c r="Y23" s="2">
        <v>62</v>
      </c>
      <c r="Z23" s="5">
        <v>0.19008264462809918</v>
      </c>
      <c r="AA23" s="5">
        <v>0.3482142857142857</v>
      </c>
      <c r="AB23" s="5">
        <v>0.26609442060085836</v>
      </c>
      <c r="AC23" s="2">
        <v>4</v>
      </c>
      <c r="AD23" s="2">
        <v>3</v>
      </c>
      <c r="AE23" s="2">
        <v>7</v>
      </c>
      <c r="AF23" s="5">
        <v>3.3057851239669422E-2</v>
      </c>
      <c r="AG23" s="5">
        <v>2.6785714285714284E-2</v>
      </c>
      <c r="AH23" s="5">
        <v>3.0042918454935622E-2</v>
      </c>
      <c r="AI23" s="2">
        <v>11</v>
      </c>
      <c r="AJ23" s="2">
        <v>2</v>
      </c>
      <c r="AK23" s="2">
        <v>13</v>
      </c>
      <c r="AL23" s="5">
        <v>9.0909090909090912E-2</v>
      </c>
      <c r="AM23" s="5">
        <v>1.7857142857142856E-2</v>
      </c>
      <c r="AN23" s="5">
        <v>5.5793991416309016E-2</v>
      </c>
      <c r="AO23" s="2">
        <v>3</v>
      </c>
      <c r="AP23" s="2">
        <v>33</v>
      </c>
      <c r="AQ23" s="2">
        <v>36</v>
      </c>
      <c r="AR23" s="5">
        <v>2.4793388429752067E-2</v>
      </c>
      <c r="AS23" s="5">
        <v>0.29464285714285715</v>
      </c>
      <c r="AT23" s="5">
        <v>0.15450643776824036</v>
      </c>
      <c r="AU23" s="2">
        <v>9</v>
      </c>
      <c r="AV23" s="2">
        <v>2</v>
      </c>
      <c r="AW23" s="2">
        <v>11</v>
      </c>
      <c r="AX23" s="5">
        <v>7.43801652892562E-2</v>
      </c>
      <c r="AY23" s="5">
        <v>1.7857142857142856E-2</v>
      </c>
      <c r="AZ23" s="5">
        <v>4.7210300429184553E-2</v>
      </c>
      <c r="BA23" s="2">
        <v>0</v>
      </c>
      <c r="BB23" s="2">
        <v>1</v>
      </c>
      <c r="BC23" s="2">
        <v>1</v>
      </c>
      <c r="BD23" s="5">
        <v>0</v>
      </c>
      <c r="BE23" s="5">
        <v>8.9285714285714281E-3</v>
      </c>
      <c r="BF23" s="5">
        <v>4.2918454935622317E-3</v>
      </c>
      <c r="BG23" s="2">
        <v>0</v>
      </c>
      <c r="BH23" s="2">
        <v>0</v>
      </c>
      <c r="BI23" s="2">
        <v>0</v>
      </c>
      <c r="BJ23" s="5">
        <v>0</v>
      </c>
      <c r="BK23" s="5">
        <v>0</v>
      </c>
      <c r="BL23" s="5">
        <v>0</v>
      </c>
      <c r="BM23" s="2">
        <v>0</v>
      </c>
      <c r="BN23" s="2">
        <v>1</v>
      </c>
      <c r="BO23" s="2">
        <v>1</v>
      </c>
      <c r="BP23" s="5">
        <v>0</v>
      </c>
      <c r="BQ23" s="5">
        <v>8.9285714285714281E-3</v>
      </c>
      <c r="BR23" s="5">
        <v>4.2918454935622317E-3</v>
      </c>
      <c r="BS23" s="2">
        <v>0</v>
      </c>
      <c r="BT23" s="2">
        <v>0</v>
      </c>
      <c r="BU23" s="2">
        <v>0</v>
      </c>
      <c r="BV23" s="5">
        <v>0</v>
      </c>
      <c r="BW23" s="5">
        <v>0</v>
      </c>
      <c r="BX23" s="5">
        <v>0</v>
      </c>
      <c r="BY23" s="2">
        <v>0</v>
      </c>
      <c r="BZ23" s="2">
        <v>0</v>
      </c>
      <c r="CA23" s="2">
        <v>0</v>
      </c>
      <c r="CB23" s="5">
        <v>0</v>
      </c>
      <c r="CC23" s="5">
        <v>0</v>
      </c>
      <c r="CD23" s="5">
        <v>0</v>
      </c>
      <c r="CE23" s="2">
        <v>0</v>
      </c>
      <c r="CF23" s="2">
        <v>0</v>
      </c>
      <c r="CG23" s="2">
        <v>0</v>
      </c>
      <c r="CH23" s="5">
        <v>0</v>
      </c>
      <c r="CI23" s="5">
        <v>0</v>
      </c>
      <c r="CJ23" s="5">
        <v>0</v>
      </c>
      <c r="CK23" s="2">
        <v>121</v>
      </c>
      <c r="CL23" s="2">
        <v>112</v>
      </c>
      <c r="CM23" s="2">
        <v>233</v>
      </c>
      <c r="CN23" s="5">
        <v>0.96031746031746035</v>
      </c>
      <c r="CO23" s="5">
        <v>0.95726495726495731</v>
      </c>
      <c r="CP23" s="5">
        <v>0.95884773662551437</v>
      </c>
      <c r="CQ23" s="2">
        <v>92</v>
      </c>
      <c r="CR23" s="2">
        <v>66</v>
      </c>
      <c r="CS23" s="2">
        <v>158</v>
      </c>
      <c r="CT23" s="5">
        <v>0.76033057851239672</v>
      </c>
      <c r="CU23" s="5">
        <v>0.5892857142857143</v>
      </c>
      <c r="CV23" s="5">
        <v>0.67811158798283266</v>
      </c>
      <c r="CW23" s="2">
        <v>24</v>
      </c>
      <c r="CX23" s="2">
        <v>45</v>
      </c>
      <c r="CY23" s="2">
        <v>69</v>
      </c>
      <c r="CZ23" s="5">
        <v>0.19834710743801653</v>
      </c>
      <c r="DA23" s="5">
        <v>0.4017857142857143</v>
      </c>
      <c r="DB23" s="5">
        <v>0.29613733905579398</v>
      </c>
      <c r="DC23" s="2">
        <v>5</v>
      </c>
      <c r="DD23" s="2">
        <v>1</v>
      </c>
      <c r="DE23" s="2">
        <v>6</v>
      </c>
      <c r="DF23" s="5">
        <v>4.1322314049586778E-2</v>
      </c>
      <c r="DG23" s="5">
        <v>8.9285714285714281E-3</v>
      </c>
      <c r="DH23" s="5">
        <v>2.575107296137339E-2</v>
      </c>
      <c r="DI23" s="2">
        <v>10</v>
      </c>
      <c r="DJ23" s="2">
        <v>4</v>
      </c>
      <c r="DK23" s="2">
        <v>14</v>
      </c>
      <c r="DL23" s="5">
        <v>8.2644628099173556E-2</v>
      </c>
      <c r="DM23" s="5">
        <v>3.5714285714285712E-2</v>
      </c>
      <c r="DN23" s="5">
        <v>6.0085836909871244E-2</v>
      </c>
      <c r="DO23" s="2">
        <v>3</v>
      </c>
      <c r="DP23" s="2">
        <v>36</v>
      </c>
      <c r="DQ23" s="2">
        <v>39</v>
      </c>
      <c r="DR23" s="5">
        <v>2.4793388429752067E-2</v>
      </c>
      <c r="DS23" s="5">
        <v>0.32142857142857145</v>
      </c>
      <c r="DT23" s="5">
        <v>0.16738197424892703</v>
      </c>
      <c r="DU23" s="2">
        <v>10</v>
      </c>
      <c r="DV23" s="2">
        <v>3</v>
      </c>
      <c r="DW23" s="2">
        <v>13</v>
      </c>
      <c r="DX23" s="5">
        <v>8.2644628099173556E-2</v>
      </c>
      <c r="DY23" s="5">
        <v>2.6785714285714284E-2</v>
      </c>
      <c r="DZ23" s="5">
        <v>5.5793991416309016E-2</v>
      </c>
      <c r="EA23" s="2">
        <v>0</v>
      </c>
      <c r="EB23" s="2">
        <v>1</v>
      </c>
      <c r="EC23" s="2">
        <v>1</v>
      </c>
      <c r="ED23" s="5">
        <v>0</v>
      </c>
      <c r="EE23" s="5">
        <v>8.9285714285714281E-3</v>
      </c>
      <c r="EF23" s="5">
        <v>4.2918454935622317E-3</v>
      </c>
      <c r="EG23" s="2">
        <v>0</v>
      </c>
      <c r="EH23" s="2">
        <v>0</v>
      </c>
      <c r="EI23" s="2">
        <v>0</v>
      </c>
      <c r="EJ23" s="5">
        <v>0</v>
      </c>
      <c r="EK23" s="5">
        <v>0</v>
      </c>
      <c r="EL23" s="5">
        <v>0</v>
      </c>
      <c r="EM23" s="2">
        <v>0</v>
      </c>
      <c r="EN23" s="2">
        <v>1</v>
      </c>
      <c r="EO23" s="2">
        <v>1</v>
      </c>
      <c r="EP23" s="5">
        <v>0</v>
      </c>
      <c r="EQ23" s="5">
        <v>8.9285714285714281E-3</v>
      </c>
      <c r="ER23" s="5">
        <v>4.2918454935622317E-3</v>
      </c>
      <c r="ES23" s="2">
        <v>1</v>
      </c>
      <c r="ET23" s="2">
        <v>0</v>
      </c>
      <c r="EU23" s="2">
        <v>1</v>
      </c>
      <c r="EV23" s="5">
        <v>8.2644628099173556E-3</v>
      </c>
      <c r="EW23" s="5">
        <v>0</v>
      </c>
      <c r="EX23" s="5">
        <v>4.2918454935622317E-3</v>
      </c>
      <c r="EY23" s="2">
        <v>0</v>
      </c>
      <c r="EZ23" s="2">
        <v>0</v>
      </c>
      <c r="FA23" s="2">
        <v>0</v>
      </c>
      <c r="FB23" s="5">
        <v>0</v>
      </c>
      <c r="FC23" s="5">
        <v>0</v>
      </c>
      <c r="FD23" s="5">
        <v>0</v>
      </c>
      <c r="FE23" s="2">
        <v>0</v>
      </c>
      <c r="FF23" s="2">
        <v>0</v>
      </c>
      <c r="FG23" s="2">
        <v>0</v>
      </c>
      <c r="FH23" s="5">
        <v>0</v>
      </c>
      <c r="FI23" s="5">
        <v>0</v>
      </c>
      <c r="FJ23" s="5">
        <v>0</v>
      </c>
    </row>
    <row r="24" spans="1:166" ht="11.85">
      <c r="A24" s="46" t="str">
        <f>IF(COUNTIFS(T_2GT[[#This Row],[Secteur]],"  *"),A23,T_2GT[[#This Row],[Secteur]])</f>
        <v>SEINE-ET-MARNE</v>
      </c>
      <c r="B24" s="46" t="str">
        <f>IF(COUNTIFS(T_2GT[[#This Row],[Secteur]],"    *"),B23,T_2GT[[#This Row],[Secteur]])</f>
        <v xml:space="preserve">   D05 - Lagny-Sur-Marne</v>
      </c>
      <c r="C24" s="1" t="s">
        <v>306</v>
      </c>
      <c r="D24" s="1" t="s">
        <v>307</v>
      </c>
      <c r="E24" s="2">
        <v>597</v>
      </c>
      <c r="F24" s="2">
        <v>595</v>
      </c>
      <c r="G24" s="2">
        <v>1192</v>
      </c>
      <c r="H24" s="2">
        <v>1</v>
      </c>
      <c r="I24" s="2">
        <v>0</v>
      </c>
      <c r="J24" s="2">
        <v>1</v>
      </c>
      <c r="K24" s="2">
        <v>590</v>
      </c>
      <c r="L24" s="2">
        <v>592</v>
      </c>
      <c r="M24" s="2">
        <v>1182</v>
      </c>
      <c r="N24" s="5">
        <v>0.98994974874371855</v>
      </c>
      <c r="O24" s="5">
        <v>0.99495798319327733</v>
      </c>
      <c r="P24" s="5">
        <v>0.9924496644295302</v>
      </c>
      <c r="Q24" s="2">
        <v>451</v>
      </c>
      <c r="R24" s="2">
        <v>415</v>
      </c>
      <c r="S24" s="2">
        <v>866</v>
      </c>
      <c r="T24" s="5">
        <v>0.764406779661017</v>
      </c>
      <c r="U24" s="5">
        <v>0.70101351351351349</v>
      </c>
      <c r="V24" s="5">
        <v>0.73265651438240276</v>
      </c>
      <c r="W24" s="2">
        <v>125</v>
      </c>
      <c r="X24" s="2">
        <v>157</v>
      </c>
      <c r="Y24" s="2">
        <v>282</v>
      </c>
      <c r="Z24" s="5">
        <v>0.21186440677966101</v>
      </c>
      <c r="AA24" s="5">
        <v>0.26520270270270269</v>
      </c>
      <c r="AB24" s="5">
        <v>0.23857868020304568</v>
      </c>
      <c r="AC24" s="2">
        <v>14</v>
      </c>
      <c r="AD24" s="2">
        <v>20</v>
      </c>
      <c r="AE24" s="2">
        <v>34</v>
      </c>
      <c r="AF24" s="5">
        <v>2.3728813559322035E-2</v>
      </c>
      <c r="AG24" s="5">
        <v>3.3783783783783786E-2</v>
      </c>
      <c r="AH24" s="5">
        <v>2.8764805414551606E-2</v>
      </c>
      <c r="AI24" s="2">
        <v>67</v>
      </c>
      <c r="AJ24" s="2">
        <v>80</v>
      </c>
      <c r="AK24" s="2">
        <v>147</v>
      </c>
      <c r="AL24" s="5">
        <v>0.11355932203389831</v>
      </c>
      <c r="AM24" s="5">
        <v>0.13513513513513514</v>
      </c>
      <c r="AN24" s="5">
        <v>0.12436548223350254</v>
      </c>
      <c r="AO24" s="2">
        <v>6</v>
      </c>
      <c r="AP24" s="2">
        <v>50</v>
      </c>
      <c r="AQ24" s="2">
        <v>56</v>
      </c>
      <c r="AR24" s="5">
        <v>1.0169491525423728E-2</v>
      </c>
      <c r="AS24" s="5">
        <v>8.4459459459459457E-2</v>
      </c>
      <c r="AT24" s="5">
        <v>4.7377326565143825E-2</v>
      </c>
      <c r="AU24" s="2">
        <v>28</v>
      </c>
      <c r="AV24" s="2">
        <v>8</v>
      </c>
      <c r="AW24" s="2">
        <v>36</v>
      </c>
      <c r="AX24" s="5">
        <v>4.7457627118644069E-2</v>
      </c>
      <c r="AY24" s="5">
        <v>1.3513513513513514E-2</v>
      </c>
      <c r="AZ24" s="5">
        <v>3.0456852791878174E-2</v>
      </c>
      <c r="BA24" s="2">
        <v>7</v>
      </c>
      <c r="BB24" s="2">
        <v>2</v>
      </c>
      <c r="BC24" s="2">
        <v>9</v>
      </c>
      <c r="BD24" s="5">
        <v>1.1864406779661017E-2</v>
      </c>
      <c r="BE24" s="5">
        <v>3.3783783783783786E-3</v>
      </c>
      <c r="BF24" s="5">
        <v>7.6142131979695434E-3</v>
      </c>
      <c r="BG24" s="2">
        <v>2</v>
      </c>
      <c r="BH24" s="2">
        <v>2</v>
      </c>
      <c r="BI24" s="2">
        <v>4</v>
      </c>
      <c r="BJ24" s="5">
        <v>3.3898305084745762E-3</v>
      </c>
      <c r="BK24" s="5">
        <v>3.3783783783783786E-3</v>
      </c>
      <c r="BL24" s="5">
        <v>3.3840947546531302E-3</v>
      </c>
      <c r="BM24" s="2">
        <v>13</v>
      </c>
      <c r="BN24" s="2">
        <v>12</v>
      </c>
      <c r="BO24" s="2">
        <v>25</v>
      </c>
      <c r="BP24" s="5">
        <v>2.2033898305084745E-2</v>
      </c>
      <c r="BQ24" s="5">
        <v>2.0270270270270271E-2</v>
      </c>
      <c r="BR24" s="5">
        <v>2.1150592216582064E-2</v>
      </c>
      <c r="BS24" s="2">
        <v>1</v>
      </c>
      <c r="BT24" s="2">
        <v>2</v>
      </c>
      <c r="BU24" s="2">
        <v>3</v>
      </c>
      <c r="BV24" s="5">
        <v>1.6949152542372881E-3</v>
      </c>
      <c r="BW24" s="5">
        <v>3.3783783783783786E-3</v>
      </c>
      <c r="BX24" s="5">
        <v>2.5380710659898475E-3</v>
      </c>
      <c r="BY24" s="2">
        <v>1</v>
      </c>
      <c r="BZ24" s="2">
        <v>0</v>
      </c>
      <c r="CA24" s="2">
        <v>1</v>
      </c>
      <c r="CB24" s="5">
        <v>1.6949152542372881E-3</v>
      </c>
      <c r="CC24" s="5">
        <v>0</v>
      </c>
      <c r="CD24" s="5">
        <v>8.4602368866328254E-4</v>
      </c>
      <c r="CE24" s="2">
        <v>0</v>
      </c>
      <c r="CF24" s="2">
        <v>1</v>
      </c>
      <c r="CG24" s="2">
        <v>1</v>
      </c>
      <c r="CH24" s="5">
        <v>0</v>
      </c>
      <c r="CI24" s="5">
        <v>1.6891891891891893E-3</v>
      </c>
      <c r="CJ24" s="5">
        <v>8.4602368866328254E-4</v>
      </c>
      <c r="CK24" s="2">
        <v>581</v>
      </c>
      <c r="CL24" s="2">
        <v>582</v>
      </c>
      <c r="CM24" s="2">
        <v>1163</v>
      </c>
      <c r="CN24" s="5">
        <v>0.97487437185929648</v>
      </c>
      <c r="CO24" s="5">
        <v>0.97815126050420165</v>
      </c>
      <c r="CP24" s="5">
        <v>0.97651006711409394</v>
      </c>
      <c r="CQ24" s="2">
        <v>429</v>
      </c>
      <c r="CR24" s="2">
        <v>382</v>
      </c>
      <c r="CS24" s="2">
        <v>811</v>
      </c>
      <c r="CT24" s="5">
        <v>0.73838209982788294</v>
      </c>
      <c r="CU24" s="5">
        <v>0.6563573883161512</v>
      </c>
      <c r="CV24" s="5">
        <v>0.69733447979363716</v>
      </c>
      <c r="CW24" s="2">
        <v>143</v>
      </c>
      <c r="CX24" s="2">
        <v>187</v>
      </c>
      <c r="CY24" s="2">
        <v>330</v>
      </c>
      <c r="CZ24" s="5">
        <v>0.24612736660929432</v>
      </c>
      <c r="DA24" s="5">
        <v>0.32130584192439865</v>
      </c>
      <c r="DB24" s="5">
        <v>0.28374892519346517</v>
      </c>
      <c r="DC24" s="2">
        <v>9</v>
      </c>
      <c r="DD24" s="2">
        <v>13</v>
      </c>
      <c r="DE24" s="2">
        <v>22</v>
      </c>
      <c r="DF24" s="5">
        <v>1.549053356282272E-2</v>
      </c>
      <c r="DG24" s="5">
        <v>2.2336769759450172E-2</v>
      </c>
      <c r="DH24" s="5">
        <v>1.8916595012897677E-2</v>
      </c>
      <c r="DI24" s="2">
        <v>73</v>
      </c>
      <c r="DJ24" s="2">
        <v>84</v>
      </c>
      <c r="DK24" s="2">
        <v>157</v>
      </c>
      <c r="DL24" s="5">
        <v>0.12564543889845095</v>
      </c>
      <c r="DM24" s="5">
        <v>0.14432989690721648</v>
      </c>
      <c r="DN24" s="5">
        <v>0.13499570077386069</v>
      </c>
      <c r="DO24" s="2">
        <v>7</v>
      </c>
      <c r="DP24" s="2">
        <v>57</v>
      </c>
      <c r="DQ24" s="2">
        <v>64</v>
      </c>
      <c r="DR24" s="5">
        <v>1.2048192771084338E-2</v>
      </c>
      <c r="DS24" s="5">
        <v>9.7938144329896906E-2</v>
      </c>
      <c r="DT24" s="5">
        <v>5.5030094582975066E-2</v>
      </c>
      <c r="DU24" s="2">
        <v>28</v>
      </c>
      <c r="DV24" s="2">
        <v>12</v>
      </c>
      <c r="DW24" s="2">
        <v>40</v>
      </c>
      <c r="DX24" s="5">
        <v>4.8192771084337352E-2</v>
      </c>
      <c r="DY24" s="5">
        <v>2.0618556701030927E-2</v>
      </c>
      <c r="DZ24" s="5">
        <v>3.4393809114359415E-2</v>
      </c>
      <c r="EA24" s="2">
        <v>7</v>
      </c>
      <c r="EB24" s="2">
        <v>2</v>
      </c>
      <c r="EC24" s="2">
        <v>9</v>
      </c>
      <c r="ED24" s="5">
        <v>1.2048192771084338E-2</v>
      </c>
      <c r="EE24" s="5">
        <v>3.4364261168384879E-3</v>
      </c>
      <c r="EF24" s="5">
        <v>7.7386070507308681E-3</v>
      </c>
      <c r="EG24" s="2">
        <v>2</v>
      </c>
      <c r="EH24" s="2">
        <v>3</v>
      </c>
      <c r="EI24" s="2">
        <v>5</v>
      </c>
      <c r="EJ24" s="5">
        <v>3.4423407917383822E-3</v>
      </c>
      <c r="EK24" s="5">
        <v>5.1546391752577319E-3</v>
      </c>
      <c r="EL24" s="5">
        <v>4.2992261392949269E-3</v>
      </c>
      <c r="EM24" s="2">
        <v>15</v>
      </c>
      <c r="EN24" s="2">
        <v>15</v>
      </c>
      <c r="EO24" s="2">
        <v>30</v>
      </c>
      <c r="EP24" s="5">
        <v>2.5817555938037865E-2</v>
      </c>
      <c r="EQ24" s="5">
        <v>2.5773195876288658E-2</v>
      </c>
      <c r="ER24" s="5">
        <v>2.5795356835769563E-2</v>
      </c>
      <c r="ES24" s="2">
        <v>10</v>
      </c>
      <c r="ET24" s="2">
        <v>12</v>
      </c>
      <c r="EU24" s="2">
        <v>22</v>
      </c>
      <c r="EV24" s="5">
        <v>1.7211703958691909E-2</v>
      </c>
      <c r="EW24" s="5">
        <v>2.0618556701030927E-2</v>
      </c>
      <c r="EX24" s="5">
        <v>1.8916595012897677E-2</v>
      </c>
      <c r="EY24" s="2">
        <v>1</v>
      </c>
      <c r="EZ24" s="2">
        <v>1</v>
      </c>
      <c r="FA24" s="2">
        <v>2</v>
      </c>
      <c r="FB24" s="5">
        <v>1.7211703958691911E-3</v>
      </c>
      <c r="FC24" s="5">
        <v>1.718213058419244E-3</v>
      </c>
      <c r="FD24" s="5">
        <v>1.7196904557179708E-3</v>
      </c>
      <c r="FE24" s="2">
        <v>0</v>
      </c>
      <c r="FF24" s="2">
        <v>1</v>
      </c>
      <c r="FG24" s="2">
        <v>1</v>
      </c>
      <c r="FH24" s="5">
        <v>0</v>
      </c>
      <c r="FI24" s="5">
        <v>1.718213058419244E-3</v>
      </c>
      <c r="FJ24" s="5">
        <v>8.598452278589854E-4</v>
      </c>
    </row>
    <row r="25" spans="1:166" ht="11.85">
      <c r="A25" s="46" t="str">
        <f>IF(COUNTIFS(T_2GT[[#This Row],[Secteur]],"  *"),A24,T_2GT[[#This Row],[Secteur]])</f>
        <v>SEINE-ET-MARNE</v>
      </c>
      <c r="B25" s="46" t="str">
        <f>IF(COUNTIFS(T_2GT[[#This Row],[Secteur]],"    *"),B24,T_2GT[[#This Row],[Secteur]])</f>
        <v xml:space="preserve">   D05 - Lagny-Sur-Marne</v>
      </c>
      <c r="C25" s="1" t="s">
        <v>1216</v>
      </c>
      <c r="D25" s="1" t="s">
        <v>1217</v>
      </c>
      <c r="E25" s="2">
        <v>181</v>
      </c>
      <c r="F25" s="2">
        <v>193</v>
      </c>
      <c r="G25" s="2">
        <v>374</v>
      </c>
      <c r="H25" s="2">
        <v>1</v>
      </c>
      <c r="I25" s="2">
        <v>0</v>
      </c>
      <c r="J25" s="2">
        <v>1</v>
      </c>
      <c r="K25" s="2">
        <v>181</v>
      </c>
      <c r="L25" s="2">
        <v>193</v>
      </c>
      <c r="M25" s="2">
        <v>374</v>
      </c>
      <c r="N25" s="5">
        <v>1.0055248618784531</v>
      </c>
      <c r="O25" s="5">
        <v>1</v>
      </c>
      <c r="P25" s="5">
        <v>1.0026737967914439</v>
      </c>
      <c r="Q25" s="2">
        <v>120</v>
      </c>
      <c r="R25" s="2">
        <v>122</v>
      </c>
      <c r="S25" s="2">
        <v>242</v>
      </c>
      <c r="T25" s="5">
        <v>0.66298342541436461</v>
      </c>
      <c r="U25" s="5">
        <v>0.63212435233160624</v>
      </c>
      <c r="V25" s="5">
        <v>0.6470588235294118</v>
      </c>
      <c r="W25" s="2">
        <v>54</v>
      </c>
      <c r="X25" s="2">
        <v>63</v>
      </c>
      <c r="Y25" s="2">
        <v>117</v>
      </c>
      <c r="Z25" s="5">
        <v>0.2983425414364641</v>
      </c>
      <c r="AA25" s="5">
        <v>0.32642487046632124</v>
      </c>
      <c r="AB25" s="5">
        <v>0.31283422459893045</v>
      </c>
      <c r="AC25" s="2">
        <v>7</v>
      </c>
      <c r="AD25" s="2">
        <v>8</v>
      </c>
      <c r="AE25" s="2">
        <v>15</v>
      </c>
      <c r="AF25" s="5">
        <v>3.8674033149171269E-2</v>
      </c>
      <c r="AG25" s="5">
        <v>4.145077720207254E-2</v>
      </c>
      <c r="AH25" s="5">
        <v>4.0106951871657755E-2</v>
      </c>
      <c r="AI25" s="2">
        <v>31</v>
      </c>
      <c r="AJ25" s="2">
        <v>37</v>
      </c>
      <c r="AK25" s="2">
        <v>68</v>
      </c>
      <c r="AL25" s="5">
        <v>0.17127071823204421</v>
      </c>
      <c r="AM25" s="5">
        <v>0.19170984455958548</v>
      </c>
      <c r="AN25" s="5">
        <v>0.18181818181818182</v>
      </c>
      <c r="AO25" s="2">
        <v>1</v>
      </c>
      <c r="AP25" s="2">
        <v>16</v>
      </c>
      <c r="AQ25" s="2">
        <v>17</v>
      </c>
      <c r="AR25" s="5">
        <v>5.5248618784530384E-3</v>
      </c>
      <c r="AS25" s="5">
        <v>8.2901554404145081E-2</v>
      </c>
      <c r="AT25" s="5">
        <v>4.5454545454545456E-2</v>
      </c>
      <c r="AU25" s="2">
        <v>19</v>
      </c>
      <c r="AV25" s="2">
        <v>7</v>
      </c>
      <c r="AW25" s="2">
        <v>26</v>
      </c>
      <c r="AX25" s="5">
        <v>0.10497237569060773</v>
      </c>
      <c r="AY25" s="5">
        <v>3.6269430051813469E-2</v>
      </c>
      <c r="AZ25" s="5">
        <v>6.9518716577540107E-2</v>
      </c>
      <c r="BA25" s="2">
        <v>2</v>
      </c>
      <c r="BB25" s="2">
        <v>1</v>
      </c>
      <c r="BC25" s="2">
        <v>3</v>
      </c>
      <c r="BD25" s="5">
        <v>1.1049723756906077E-2</v>
      </c>
      <c r="BE25" s="5">
        <v>5.1813471502590676E-3</v>
      </c>
      <c r="BF25" s="5">
        <v>8.0213903743315516E-3</v>
      </c>
      <c r="BG25" s="2">
        <v>0</v>
      </c>
      <c r="BH25" s="2">
        <v>1</v>
      </c>
      <c r="BI25" s="2">
        <v>1</v>
      </c>
      <c r="BJ25" s="5">
        <v>0</v>
      </c>
      <c r="BK25" s="5">
        <v>5.1813471502590676E-3</v>
      </c>
      <c r="BL25" s="5">
        <v>2.6737967914438501E-3</v>
      </c>
      <c r="BM25" s="2">
        <v>0</v>
      </c>
      <c r="BN25" s="2">
        <v>1</v>
      </c>
      <c r="BO25" s="2">
        <v>1</v>
      </c>
      <c r="BP25" s="5">
        <v>0</v>
      </c>
      <c r="BQ25" s="5">
        <v>5.1813471502590676E-3</v>
      </c>
      <c r="BR25" s="5">
        <v>2.6737967914438501E-3</v>
      </c>
      <c r="BS25" s="2">
        <v>0</v>
      </c>
      <c r="BT25" s="2">
        <v>0</v>
      </c>
      <c r="BU25" s="2">
        <v>0</v>
      </c>
      <c r="BV25" s="5">
        <v>0</v>
      </c>
      <c r="BW25" s="5">
        <v>0</v>
      </c>
      <c r="BX25" s="5">
        <v>0</v>
      </c>
      <c r="BY25" s="2">
        <v>1</v>
      </c>
      <c r="BZ25" s="2">
        <v>0</v>
      </c>
      <c r="CA25" s="2">
        <v>1</v>
      </c>
      <c r="CB25" s="5">
        <v>5.5248618784530384E-3</v>
      </c>
      <c r="CC25" s="5">
        <v>0</v>
      </c>
      <c r="CD25" s="5">
        <v>2.6737967914438501E-3</v>
      </c>
      <c r="CE25" s="2">
        <v>0</v>
      </c>
      <c r="CF25" s="2">
        <v>0</v>
      </c>
      <c r="CG25" s="2">
        <v>0</v>
      </c>
      <c r="CH25" s="5">
        <v>0</v>
      </c>
      <c r="CI25" s="5">
        <v>0</v>
      </c>
      <c r="CJ25" s="5">
        <v>0</v>
      </c>
      <c r="CK25" s="2">
        <v>181</v>
      </c>
      <c r="CL25" s="2">
        <v>193</v>
      </c>
      <c r="CM25" s="2">
        <v>374</v>
      </c>
      <c r="CN25" s="5">
        <v>1.0055248618784531</v>
      </c>
      <c r="CO25" s="5">
        <v>1</v>
      </c>
      <c r="CP25" s="5">
        <v>1.0026737967914439</v>
      </c>
      <c r="CQ25" s="2">
        <v>120</v>
      </c>
      <c r="CR25" s="2">
        <v>118</v>
      </c>
      <c r="CS25" s="2">
        <v>238</v>
      </c>
      <c r="CT25" s="5">
        <v>0.66298342541436461</v>
      </c>
      <c r="CU25" s="5">
        <v>0.6113989637305699</v>
      </c>
      <c r="CV25" s="5">
        <v>0.63636363636363635</v>
      </c>
      <c r="CW25" s="2">
        <v>57</v>
      </c>
      <c r="CX25" s="2">
        <v>67</v>
      </c>
      <c r="CY25" s="2">
        <v>124</v>
      </c>
      <c r="CZ25" s="5">
        <v>0.31491712707182318</v>
      </c>
      <c r="DA25" s="5">
        <v>0.34715025906735753</v>
      </c>
      <c r="DB25" s="5">
        <v>0.33155080213903743</v>
      </c>
      <c r="DC25" s="2">
        <v>4</v>
      </c>
      <c r="DD25" s="2">
        <v>8</v>
      </c>
      <c r="DE25" s="2">
        <v>12</v>
      </c>
      <c r="DF25" s="5">
        <v>2.2099447513812154E-2</v>
      </c>
      <c r="DG25" s="5">
        <v>4.145077720207254E-2</v>
      </c>
      <c r="DH25" s="5">
        <v>3.2085561497326207E-2</v>
      </c>
      <c r="DI25" s="2">
        <v>27</v>
      </c>
      <c r="DJ25" s="2">
        <v>32</v>
      </c>
      <c r="DK25" s="2">
        <v>59</v>
      </c>
      <c r="DL25" s="5">
        <v>0.14917127071823205</v>
      </c>
      <c r="DM25" s="5">
        <v>0.16580310880829016</v>
      </c>
      <c r="DN25" s="5">
        <v>0.15775401069518716</v>
      </c>
      <c r="DO25" s="2">
        <v>2</v>
      </c>
      <c r="DP25" s="2">
        <v>17</v>
      </c>
      <c r="DQ25" s="2">
        <v>19</v>
      </c>
      <c r="DR25" s="5">
        <v>1.1049723756906077E-2</v>
      </c>
      <c r="DS25" s="5">
        <v>8.8082901554404139E-2</v>
      </c>
      <c r="DT25" s="5">
        <v>5.0802139037433157E-2</v>
      </c>
      <c r="DU25" s="2">
        <v>19</v>
      </c>
      <c r="DV25" s="2">
        <v>9</v>
      </c>
      <c r="DW25" s="2">
        <v>28</v>
      </c>
      <c r="DX25" s="5">
        <v>0.10497237569060773</v>
      </c>
      <c r="DY25" s="5">
        <v>4.6632124352331605E-2</v>
      </c>
      <c r="DZ25" s="5">
        <v>7.4866310160427801E-2</v>
      </c>
      <c r="EA25" s="2">
        <v>2</v>
      </c>
      <c r="EB25" s="2">
        <v>1</v>
      </c>
      <c r="EC25" s="2">
        <v>3</v>
      </c>
      <c r="ED25" s="5">
        <v>1.1049723756906077E-2</v>
      </c>
      <c r="EE25" s="5">
        <v>5.1813471502590676E-3</v>
      </c>
      <c r="EF25" s="5">
        <v>8.0213903743315516E-3</v>
      </c>
      <c r="EG25" s="2">
        <v>0</v>
      </c>
      <c r="EH25" s="2">
        <v>2</v>
      </c>
      <c r="EI25" s="2">
        <v>2</v>
      </c>
      <c r="EJ25" s="5">
        <v>0</v>
      </c>
      <c r="EK25" s="5">
        <v>1.0362694300518135E-2</v>
      </c>
      <c r="EL25" s="5">
        <v>5.3475935828877002E-3</v>
      </c>
      <c r="EM25" s="2">
        <v>1</v>
      </c>
      <c r="EN25" s="2">
        <v>1</v>
      </c>
      <c r="EO25" s="2">
        <v>2</v>
      </c>
      <c r="EP25" s="5">
        <v>5.5248618784530384E-3</v>
      </c>
      <c r="EQ25" s="5">
        <v>5.1813471502590676E-3</v>
      </c>
      <c r="ER25" s="5">
        <v>5.3475935828877002E-3</v>
      </c>
      <c r="ES25" s="2">
        <v>5</v>
      </c>
      <c r="ET25" s="2">
        <v>4</v>
      </c>
      <c r="EU25" s="2">
        <v>9</v>
      </c>
      <c r="EV25" s="5">
        <v>2.7624309392265192E-2</v>
      </c>
      <c r="EW25" s="5">
        <v>2.072538860103627E-2</v>
      </c>
      <c r="EX25" s="5">
        <v>2.4064171122994651E-2</v>
      </c>
      <c r="EY25" s="2">
        <v>1</v>
      </c>
      <c r="EZ25" s="2">
        <v>1</v>
      </c>
      <c r="FA25" s="2">
        <v>2</v>
      </c>
      <c r="FB25" s="5">
        <v>5.5248618784530384E-3</v>
      </c>
      <c r="FC25" s="5">
        <v>5.1813471502590676E-3</v>
      </c>
      <c r="FD25" s="5">
        <v>5.3475935828877002E-3</v>
      </c>
      <c r="FE25" s="2">
        <v>0</v>
      </c>
      <c r="FF25" s="2">
        <v>0</v>
      </c>
      <c r="FG25" s="2">
        <v>0</v>
      </c>
      <c r="FH25" s="5">
        <v>0</v>
      </c>
      <c r="FI25" s="5">
        <v>0</v>
      </c>
      <c r="FJ25" s="5">
        <v>0</v>
      </c>
    </row>
    <row r="26" spans="1:166" ht="11.85">
      <c r="A26" s="46" t="str">
        <f>IF(COUNTIFS(T_2GT[[#This Row],[Secteur]],"  *"),A25,T_2GT[[#This Row],[Secteur]])</f>
        <v>SEINE-ET-MARNE</v>
      </c>
      <c r="B26" s="46" t="str">
        <f>IF(COUNTIFS(T_2GT[[#This Row],[Secteur]],"    *"),B25,T_2GT[[#This Row],[Secteur]])</f>
        <v xml:space="preserve">   D05 - Lagny-Sur-Marne</v>
      </c>
      <c r="C26" s="1" t="s">
        <v>1218</v>
      </c>
      <c r="D26" s="1" t="s">
        <v>1219</v>
      </c>
      <c r="E26" s="2">
        <v>181</v>
      </c>
      <c r="F26" s="2">
        <v>196</v>
      </c>
      <c r="G26" s="2">
        <v>377</v>
      </c>
      <c r="H26" s="2">
        <v>0</v>
      </c>
      <c r="I26" s="2">
        <v>0</v>
      </c>
      <c r="J26" s="2">
        <v>0</v>
      </c>
      <c r="K26" s="2">
        <v>178</v>
      </c>
      <c r="L26" s="2">
        <v>194</v>
      </c>
      <c r="M26" s="2">
        <v>372</v>
      </c>
      <c r="N26" s="5">
        <v>0.98342541436464093</v>
      </c>
      <c r="O26" s="5">
        <v>0.98979591836734693</v>
      </c>
      <c r="P26" s="5">
        <v>0.98673740053050396</v>
      </c>
      <c r="Q26" s="2">
        <v>135</v>
      </c>
      <c r="R26" s="2">
        <v>121</v>
      </c>
      <c r="S26" s="2">
        <v>256</v>
      </c>
      <c r="T26" s="5">
        <v>0.7584269662921348</v>
      </c>
      <c r="U26" s="5">
        <v>0.62371134020618557</v>
      </c>
      <c r="V26" s="5">
        <v>0.68817204301075274</v>
      </c>
      <c r="W26" s="2">
        <v>40</v>
      </c>
      <c r="X26" s="2">
        <v>65</v>
      </c>
      <c r="Y26" s="2">
        <v>105</v>
      </c>
      <c r="Z26" s="5">
        <v>0.2247191011235955</v>
      </c>
      <c r="AA26" s="5">
        <v>0.33505154639175255</v>
      </c>
      <c r="AB26" s="5">
        <v>0.28225806451612906</v>
      </c>
      <c r="AC26" s="2">
        <v>3</v>
      </c>
      <c r="AD26" s="2">
        <v>8</v>
      </c>
      <c r="AE26" s="2">
        <v>11</v>
      </c>
      <c r="AF26" s="5">
        <v>1.6853932584269662E-2</v>
      </c>
      <c r="AG26" s="5">
        <v>4.1237113402061855E-2</v>
      </c>
      <c r="AH26" s="5">
        <v>2.9569892473118281E-2</v>
      </c>
      <c r="AI26" s="2">
        <v>27</v>
      </c>
      <c r="AJ26" s="2">
        <v>30</v>
      </c>
      <c r="AK26" s="2">
        <v>57</v>
      </c>
      <c r="AL26" s="5">
        <v>0.15168539325842698</v>
      </c>
      <c r="AM26" s="5">
        <v>0.15463917525773196</v>
      </c>
      <c r="AN26" s="5">
        <v>0.15322580645161291</v>
      </c>
      <c r="AO26" s="2">
        <v>4</v>
      </c>
      <c r="AP26" s="2">
        <v>31</v>
      </c>
      <c r="AQ26" s="2">
        <v>35</v>
      </c>
      <c r="AR26" s="5">
        <v>2.247191011235955E-2</v>
      </c>
      <c r="AS26" s="5">
        <v>0.15979381443298968</v>
      </c>
      <c r="AT26" s="5">
        <v>9.4086021505376344E-2</v>
      </c>
      <c r="AU26" s="2">
        <v>3</v>
      </c>
      <c r="AV26" s="2">
        <v>1</v>
      </c>
      <c r="AW26" s="2">
        <v>4</v>
      </c>
      <c r="AX26" s="5">
        <v>1.6853932584269662E-2</v>
      </c>
      <c r="AY26" s="5">
        <v>5.1546391752577319E-3</v>
      </c>
      <c r="AZ26" s="5">
        <v>1.0752688172043012E-2</v>
      </c>
      <c r="BA26" s="2">
        <v>3</v>
      </c>
      <c r="BB26" s="2">
        <v>0</v>
      </c>
      <c r="BC26" s="2">
        <v>3</v>
      </c>
      <c r="BD26" s="5">
        <v>1.6853932584269662E-2</v>
      </c>
      <c r="BE26" s="5">
        <v>0</v>
      </c>
      <c r="BF26" s="5">
        <v>8.0645161290322578E-3</v>
      </c>
      <c r="BG26" s="2">
        <v>2</v>
      </c>
      <c r="BH26" s="2">
        <v>1</v>
      </c>
      <c r="BI26" s="2">
        <v>3</v>
      </c>
      <c r="BJ26" s="5">
        <v>1.1235955056179775E-2</v>
      </c>
      <c r="BK26" s="5">
        <v>5.1546391752577319E-3</v>
      </c>
      <c r="BL26" s="5">
        <v>8.0645161290322578E-3</v>
      </c>
      <c r="BM26" s="2">
        <v>0</v>
      </c>
      <c r="BN26" s="2">
        <v>0</v>
      </c>
      <c r="BO26" s="2">
        <v>0</v>
      </c>
      <c r="BP26" s="5">
        <v>0</v>
      </c>
      <c r="BQ26" s="5">
        <v>0</v>
      </c>
      <c r="BR26" s="5">
        <v>0</v>
      </c>
      <c r="BS26" s="2">
        <v>1</v>
      </c>
      <c r="BT26" s="2">
        <v>1</v>
      </c>
      <c r="BU26" s="2">
        <v>2</v>
      </c>
      <c r="BV26" s="5">
        <v>5.6179775280898875E-3</v>
      </c>
      <c r="BW26" s="5">
        <v>5.1546391752577319E-3</v>
      </c>
      <c r="BX26" s="5">
        <v>5.3763440860215058E-3</v>
      </c>
      <c r="BY26" s="2">
        <v>0</v>
      </c>
      <c r="BZ26" s="2">
        <v>0</v>
      </c>
      <c r="CA26" s="2">
        <v>0</v>
      </c>
      <c r="CB26" s="5">
        <v>0</v>
      </c>
      <c r="CC26" s="5">
        <v>0</v>
      </c>
      <c r="CD26" s="5">
        <v>0</v>
      </c>
      <c r="CE26" s="2">
        <v>0</v>
      </c>
      <c r="CF26" s="2">
        <v>1</v>
      </c>
      <c r="CG26" s="2">
        <v>1</v>
      </c>
      <c r="CH26" s="5">
        <v>0</v>
      </c>
      <c r="CI26" s="5">
        <v>5.1546391752577319E-3</v>
      </c>
      <c r="CJ26" s="5">
        <v>2.6881720430107529E-3</v>
      </c>
      <c r="CK26" s="2">
        <v>178</v>
      </c>
      <c r="CL26" s="2">
        <v>191</v>
      </c>
      <c r="CM26" s="2">
        <v>369</v>
      </c>
      <c r="CN26" s="5">
        <v>0.98342541436464093</v>
      </c>
      <c r="CO26" s="5">
        <v>0.97448979591836737</v>
      </c>
      <c r="CP26" s="5">
        <v>0.97877984084880632</v>
      </c>
      <c r="CQ26" s="2">
        <v>125</v>
      </c>
      <c r="CR26" s="2">
        <v>106</v>
      </c>
      <c r="CS26" s="2">
        <v>231</v>
      </c>
      <c r="CT26" s="5">
        <v>0.702247191011236</v>
      </c>
      <c r="CU26" s="5">
        <v>0.55497382198952883</v>
      </c>
      <c r="CV26" s="5">
        <v>0.62601626016260159</v>
      </c>
      <c r="CW26" s="2">
        <v>51</v>
      </c>
      <c r="CX26" s="2">
        <v>81</v>
      </c>
      <c r="CY26" s="2">
        <v>132</v>
      </c>
      <c r="CZ26" s="5">
        <v>0.28651685393258425</v>
      </c>
      <c r="DA26" s="5">
        <v>0.42408376963350786</v>
      </c>
      <c r="DB26" s="5">
        <v>0.35772357723577236</v>
      </c>
      <c r="DC26" s="2">
        <v>2</v>
      </c>
      <c r="DD26" s="2">
        <v>4</v>
      </c>
      <c r="DE26" s="2">
        <v>6</v>
      </c>
      <c r="DF26" s="5">
        <v>1.1235955056179775E-2</v>
      </c>
      <c r="DG26" s="5">
        <v>2.0942408376963352E-2</v>
      </c>
      <c r="DH26" s="5">
        <v>1.6260162601626018E-2</v>
      </c>
      <c r="DI26" s="2">
        <v>33</v>
      </c>
      <c r="DJ26" s="2">
        <v>36</v>
      </c>
      <c r="DK26" s="2">
        <v>69</v>
      </c>
      <c r="DL26" s="5">
        <v>0.1853932584269663</v>
      </c>
      <c r="DM26" s="5">
        <v>0.18848167539267016</v>
      </c>
      <c r="DN26" s="5">
        <v>0.18699186991869918</v>
      </c>
      <c r="DO26" s="2">
        <v>4</v>
      </c>
      <c r="DP26" s="2">
        <v>34</v>
      </c>
      <c r="DQ26" s="2">
        <v>38</v>
      </c>
      <c r="DR26" s="5">
        <v>2.247191011235955E-2</v>
      </c>
      <c r="DS26" s="5">
        <v>0.17801047120418848</v>
      </c>
      <c r="DT26" s="5">
        <v>0.10298102981029811</v>
      </c>
      <c r="DU26" s="2">
        <v>3</v>
      </c>
      <c r="DV26" s="2">
        <v>2</v>
      </c>
      <c r="DW26" s="2">
        <v>5</v>
      </c>
      <c r="DX26" s="5">
        <v>1.6853932584269662E-2</v>
      </c>
      <c r="DY26" s="5">
        <v>1.0471204188481676E-2</v>
      </c>
      <c r="DZ26" s="5">
        <v>1.3550135501355014E-2</v>
      </c>
      <c r="EA26" s="2">
        <v>3</v>
      </c>
      <c r="EB26" s="2">
        <v>0</v>
      </c>
      <c r="EC26" s="2">
        <v>3</v>
      </c>
      <c r="ED26" s="5">
        <v>1.6853932584269662E-2</v>
      </c>
      <c r="EE26" s="5">
        <v>0</v>
      </c>
      <c r="EF26" s="5">
        <v>8.130081300813009E-3</v>
      </c>
      <c r="EG26" s="2">
        <v>2</v>
      </c>
      <c r="EH26" s="2">
        <v>1</v>
      </c>
      <c r="EI26" s="2">
        <v>3</v>
      </c>
      <c r="EJ26" s="5">
        <v>1.1235955056179775E-2</v>
      </c>
      <c r="EK26" s="5">
        <v>5.235602094240838E-3</v>
      </c>
      <c r="EL26" s="5">
        <v>8.130081300813009E-3</v>
      </c>
      <c r="EM26" s="2">
        <v>2</v>
      </c>
      <c r="EN26" s="2">
        <v>3</v>
      </c>
      <c r="EO26" s="2">
        <v>5</v>
      </c>
      <c r="EP26" s="5">
        <v>1.1235955056179775E-2</v>
      </c>
      <c r="EQ26" s="5">
        <v>1.5706806282722512E-2</v>
      </c>
      <c r="ER26" s="5">
        <v>1.3550135501355014E-2</v>
      </c>
      <c r="ES26" s="2">
        <v>4</v>
      </c>
      <c r="ET26" s="2">
        <v>4</v>
      </c>
      <c r="EU26" s="2">
        <v>8</v>
      </c>
      <c r="EV26" s="5">
        <v>2.247191011235955E-2</v>
      </c>
      <c r="EW26" s="5">
        <v>2.0942408376963352E-2</v>
      </c>
      <c r="EX26" s="5">
        <v>2.1680216802168022E-2</v>
      </c>
      <c r="EY26" s="2">
        <v>0</v>
      </c>
      <c r="EZ26" s="2">
        <v>0</v>
      </c>
      <c r="FA26" s="2">
        <v>0</v>
      </c>
      <c r="FB26" s="5">
        <v>0</v>
      </c>
      <c r="FC26" s="5">
        <v>0</v>
      </c>
      <c r="FD26" s="5">
        <v>0</v>
      </c>
      <c r="FE26" s="2">
        <v>0</v>
      </c>
      <c r="FF26" s="2">
        <v>1</v>
      </c>
      <c r="FG26" s="2">
        <v>1</v>
      </c>
      <c r="FH26" s="5">
        <v>0</v>
      </c>
      <c r="FI26" s="5">
        <v>5.235602094240838E-3</v>
      </c>
      <c r="FJ26" s="5">
        <v>2.7100271002710027E-3</v>
      </c>
    </row>
    <row r="27" spans="1:166" ht="11.85">
      <c r="A27" s="46" t="str">
        <f>IF(COUNTIFS(T_2GT[[#This Row],[Secteur]],"  *"),A26,T_2GT[[#This Row],[Secteur]])</f>
        <v>SEINE-ET-MARNE</v>
      </c>
      <c r="B27" s="46" t="str">
        <f>IF(COUNTIFS(T_2GT[[#This Row],[Secteur]],"    *"),B26,T_2GT[[#This Row],[Secteur]])</f>
        <v xml:space="preserve">   D05 - Lagny-Sur-Marne</v>
      </c>
      <c r="C27" s="1" t="s">
        <v>1220</v>
      </c>
      <c r="D27" s="1" t="s">
        <v>1221</v>
      </c>
      <c r="E27" s="2">
        <v>235</v>
      </c>
      <c r="F27" s="2">
        <v>206</v>
      </c>
      <c r="G27" s="2">
        <v>441</v>
      </c>
      <c r="H27" s="2">
        <v>0</v>
      </c>
      <c r="I27" s="2">
        <v>0</v>
      </c>
      <c r="J27" s="2">
        <v>0</v>
      </c>
      <c r="K27" s="2">
        <v>231</v>
      </c>
      <c r="L27" s="2">
        <v>205</v>
      </c>
      <c r="M27" s="2">
        <v>436</v>
      </c>
      <c r="N27" s="5">
        <v>0.98297872340425529</v>
      </c>
      <c r="O27" s="5">
        <v>0.99514563106796117</v>
      </c>
      <c r="P27" s="5">
        <v>0.9886621315192744</v>
      </c>
      <c r="Q27" s="2">
        <v>196</v>
      </c>
      <c r="R27" s="2">
        <v>172</v>
      </c>
      <c r="S27" s="2">
        <v>368</v>
      </c>
      <c r="T27" s="5">
        <v>0.84848484848484851</v>
      </c>
      <c r="U27" s="5">
        <v>0.83902439024390241</v>
      </c>
      <c r="V27" s="5">
        <v>0.84403669724770647</v>
      </c>
      <c r="W27" s="2">
        <v>31</v>
      </c>
      <c r="X27" s="2">
        <v>29</v>
      </c>
      <c r="Y27" s="2">
        <v>60</v>
      </c>
      <c r="Z27" s="5">
        <v>0.13419913419913421</v>
      </c>
      <c r="AA27" s="5">
        <v>0.14146341463414633</v>
      </c>
      <c r="AB27" s="5">
        <v>0.13761467889908258</v>
      </c>
      <c r="AC27" s="2">
        <v>4</v>
      </c>
      <c r="AD27" s="2">
        <v>4</v>
      </c>
      <c r="AE27" s="2">
        <v>8</v>
      </c>
      <c r="AF27" s="5">
        <v>1.7316017316017316E-2</v>
      </c>
      <c r="AG27" s="5">
        <v>1.9512195121951219E-2</v>
      </c>
      <c r="AH27" s="5">
        <v>1.834862385321101E-2</v>
      </c>
      <c r="AI27" s="2">
        <v>9</v>
      </c>
      <c r="AJ27" s="2">
        <v>13</v>
      </c>
      <c r="AK27" s="2">
        <v>22</v>
      </c>
      <c r="AL27" s="5">
        <v>3.896103896103896E-2</v>
      </c>
      <c r="AM27" s="5">
        <v>6.3414634146341464E-2</v>
      </c>
      <c r="AN27" s="5">
        <v>5.0458715596330278E-2</v>
      </c>
      <c r="AO27" s="2">
        <v>1</v>
      </c>
      <c r="AP27" s="2">
        <v>3</v>
      </c>
      <c r="AQ27" s="2">
        <v>4</v>
      </c>
      <c r="AR27" s="5">
        <v>4.329004329004329E-3</v>
      </c>
      <c r="AS27" s="5">
        <v>1.4634146341463415E-2</v>
      </c>
      <c r="AT27" s="5">
        <v>9.1743119266055051E-3</v>
      </c>
      <c r="AU27" s="2">
        <v>6</v>
      </c>
      <c r="AV27" s="2">
        <v>0</v>
      </c>
      <c r="AW27" s="2">
        <v>6</v>
      </c>
      <c r="AX27" s="5">
        <v>2.5974025974025976E-2</v>
      </c>
      <c r="AY27" s="5">
        <v>0</v>
      </c>
      <c r="AZ27" s="5">
        <v>1.3761467889908258E-2</v>
      </c>
      <c r="BA27" s="2">
        <v>2</v>
      </c>
      <c r="BB27" s="2">
        <v>1</v>
      </c>
      <c r="BC27" s="2">
        <v>3</v>
      </c>
      <c r="BD27" s="5">
        <v>8.658008658008658E-3</v>
      </c>
      <c r="BE27" s="5">
        <v>4.8780487804878049E-3</v>
      </c>
      <c r="BF27" s="5">
        <v>6.8807339449541288E-3</v>
      </c>
      <c r="BG27" s="2">
        <v>0</v>
      </c>
      <c r="BH27" s="2">
        <v>0</v>
      </c>
      <c r="BI27" s="2">
        <v>0</v>
      </c>
      <c r="BJ27" s="5">
        <v>0</v>
      </c>
      <c r="BK27" s="5">
        <v>0</v>
      </c>
      <c r="BL27" s="5">
        <v>0</v>
      </c>
      <c r="BM27" s="2">
        <v>13</v>
      </c>
      <c r="BN27" s="2">
        <v>11</v>
      </c>
      <c r="BO27" s="2">
        <v>24</v>
      </c>
      <c r="BP27" s="5">
        <v>5.627705627705628E-2</v>
      </c>
      <c r="BQ27" s="5">
        <v>5.3658536585365853E-2</v>
      </c>
      <c r="BR27" s="5">
        <v>5.5045871559633031E-2</v>
      </c>
      <c r="BS27" s="2">
        <v>0</v>
      </c>
      <c r="BT27" s="2">
        <v>1</v>
      </c>
      <c r="BU27" s="2">
        <v>1</v>
      </c>
      <c r="BV27" s="5">
        <v>0</v>
      </c>
      <c r="BW27" s="5">
        <v>4.8780487804878049E-3</v>
      </c>
      <c r="BX27" s="5">
        <v>2.2935779816513763E-3</v>
      </c>
      <c r="BY27" s="2">
        <v>0</v>
      </c>
      <c r="BZ27" s="2">
        <v>0</v>
      </c>
      <c r="CA27" s="2">
        <v>0</v>
      </c>
      <c r="CB27" s="5">
        <v>0</v>
      </c>
      <c r="CC27" s="5">
        <v>0</v>
      </c>
      <c r="CD27" s="5">
        <v>0</v>
      </c>
      <c r="CE27" s="2">
        <v>0</v>
      </c>
      <c r="CF27" s="2">
        <v>0</v>
      </c>
      <c r="CG27" s="2">
        <v>0</v>
      </c>
      <c r="CH27" s="5">
        <v>0</v>
      </c>
      <c r="CI27" s="5">
        <v>0</v>
      </c>
      <c r="CJ27" s="5">
        <v>0</v>
      </c>
      <c r="CK27" s="2">
        <v>222</v>
      </c>
      <c r="CL27" s="2">
        <v>198</v>
      </c>
      <c r="CM27" s="2">
        <v>420</v>
      </c>
      <c r="CN27" s="5">
        <v>0.94468085106382982</v>
      </c>
      <c r="CO27" s="5">
        <v>0.96116504854368934</v>
      </c>
      <c r="CP27" s="5">
        <v>0.95238095238095233</v>
      </c>
      <c r="CQ27" s="2">
        <v>184</v>
      </c>
      <c r="CR27" s="2">
        <v>158</v>
      </c>
      <c r="CS27" s="2">
        <v>342</v>
      </c>
      <c r="CT27" s="5">
        <v>0.8288288288288288</v>
      </c>
      <c r="CU27" s="5">
        <v>0.79797979797979801</v>
      </c>
      <c r="CV27" s="5">
        <v>0.81428571428571428</v>
      </c>
      <c r="CW27" s="2">
        <v>35</v>
      </c>
      <c r="CX27" s="2">
        <v>39</v>
      </c>
      <c r="CY27" s="2">
        <v>74</v>
      </c>
      <c r="CZ27" s="5">
        <v>0.15765765765765766</v>
      </c>
      <c r="DA27" s="5">
        <v>0.19696969696969696</v>
      </c>
      <c r="DB27" s="5">
        <v>0.1761904761904762</v>
      </c>
      <c r="DC27" s="2">
        <v>3</v>
      </c>
      <c r="DD27" s="2">
        <v>1</v>
      </c>
      <c r="DE27" s="2">
        <v>4</v>
      </c>
      <c r="DF27" s="5">
        <v>1.3513513513513514E-2</v>
      </c>
      <c r="DG27" s="5">
        <v>5.0505050505050509E-3</v>
      </c>
      <c r="DH27" s="5">
        <v>9.5238095238095247E-3</v>
      </c>
      <c r="DI27" s="2">
        <v>13</v>
      </c>
      <c r="DJ27" s="2">
        <v>16</v>
      </c>
      <c r="DK27" s="2">
        <v>29</v>
      </c>
      <c r="DL27" s="5">
        <v>5.8558558558558557E-2</v>
      </c>
      <c r="DM27" s="5">
        <v>8.0808080808080815E-2</v>
      </c>
      <c r="DN27" s="5">
        <v>6.9047619047619052E-2</v>
      </c>
      <c r="DO27" s="2">
        <v>1</v>
      </c>
      <c r="DP27" s="2">
        <v>6</v>
      </c>
      <c r="DQ27" s="2">
        <v>7</v>
      </c>
      <c r="DR27" s="5">
        <v>4.5045045045045045E-3</v>
      </c>
      <c r="DS27" s="5">
        <v>3.0303030303030304E-2</v>
      </c>
      <c r="DT27" s="5">
        <v>1.6666666666666666E-2</v>
      </c>
      <c r="DU27" s="2">
        <v>6</v>
      </c>
      <c r="DV27" s="2">
        <v>1</v>
      </c>
      <c r="DW27" s="2">
        <v>7</v>
      </c>
      <c r="DX27" s="5">
        <v>2.7027027027027029E-2</v>
      </c>
      <c r="DY27" s="5">
        <v>5.0505050505050509E-3</v>
      </c>
      <c r="DZ27" s="5">
        <v>1.6666666666666666E-2</v>
      </c>
      <c r="EA27" s="2">
        <v>2</v>
      </c>
      <c r="EB27" s="2">
        <v>1</v>
      </c>
      <c r="EC27" s="2">
        <v>3</v>
      </c>
      <c r="ED27" s="5">
        <v>9.0090090090090089E-3</v>
      </c>
      <c r="EE27" s="5">
        <v>5.0505050505050509E-3</v>
      </c>
      <c r="EF27" s="5">
        <v>7.1428571428571426E-3</v>
      </c>
      <c r="EG27" s="2">
        <v>0</v>
      </c>
      <c r="EH27" s="2">
        <v>0</v>
      </c>
      <c r="EI27" s="2">
        <v>0</v>
      </c>
      <c r="EJ27" s="5">
        <v>0</v>
      </c>
      <c r="EK27" s="5">
        <v>0</v>
      </c>
      <c r="EL27" s="5">
        <v>0</v>
      </c>
      <c r="EM27" s="2">
        <v>12</v>
      </c>
      <c r="EN27" s="2">
        <v>11</v>
      </c>
      <c r="EO27" s="2">
        <v>23</v>
      </c>
      <c r="EP27" s="5">
        <v>5.4054054054054057E-2</v>
      </c>
      <c r="EQ27" s="5">
        <v>5.5555555555555552E-2</v>
      </c>
      <c r="ER27" s="5">
        <v>5.4761904761904762E-2</v>
      </c>
      <c r="ES27" s="2">
        <v>1</v>
      </c>
      <c r="ET27" s="2">
        <v>4</v>
      </c>
      <c r="EU27" s="2">
        <v>5</v>
      </c>
      <c r="EV27" s="5">
        <v>4.5045045045045045E-3</v>
      </c>
      <c r="EW27" s="5">
        <v>2.0202020202020204E-2</v>
      </c>
      <c r="EX27" s="5">
        <v>1.1904761904761904E-2</v>
      </c>
      <c r="EY27" s="2">
        <v>0</v>
      </c>
      <c r="EZ27" s="2">
        <v>0</v>
      </c>
      <c r="FA27" s="2">
        <v>0</v>
      </c>
      <c r="FB27" s="5">
        <v>0</v>
      </c>
      <c r="FC27" s="5">
        <v>0</v>
      </c>
      <c r="FD27" s="5">
        <v>0</v>
      </c>
      <c r="FE27" s="2">
        <v>0</v>
      </c>
      <c r="FF27" s="2">
        <v>0</v>
      </c>
      <c r="FG27" s="2">
        <v>0</v>
      </c>
      <c r="FH27" s="5">
        <v>0</v>
      </c>
      <c r="FI27" s="5">
        <v>0</v>
      </c>
      <c r="FJ27" s="5">
        <v>0</v>
      </c>
    </row>
    <row r="28" spans="1:166" ht="11.85">
      <c r="A28" s="46" t="str">
        <f>IF(COUNTIFS(T_2GT[[#This Row],[Secteur]],"  *"),A27,T_2GT[[#This Row],[Secteur]])</f>
        <v>SEINE-ET-MARNE</v>
      </c>
      <c r="B28" s="46" t="str">
        <f>IF(COUNTIFS(T_2GT[[#This Row],[Secteur]],"    *"),B27,T_2GT[[#This Row],[Secteur]])</f>
        <v xml:space="preserve">   D06 - Coulommiers</v>
      </c>
      <c r="C28" s="1" t="s">
        <v>334</v>
      </c>
      <c r="D28" s="1" t="s">
        <v>335</v>
      </c>
      <c r="E28" s="2">
        <v>407</v>
      </c>
      <c r="F28" s="2">
        <v>335</v>
      </c>
      <c r="G28" s="2">
        <v>742</v>
      </c>
      <c r="H28" s="2">
        <v>4</v>
      </c>
      <c r="I28" s="2">
        <v>0</v>
      </c>
      <c r="J28" s="2">
        <v>4</v>
      </c>
      <c r="K28" s="2">
        <v>401</v>
      </c>
      <c r="L28" s="2">
        <v>334</v>
      </c>
      <c r="M28" s="2">
        <v>735</v>
      </c>
      <c r="N28" s="5">
        <v>0.99508599508599505</v>
      </c>
      <c r="O28" s="5">
        <v>0.9970149253731343</v>
      </c>
      <c r="P28" s="5">
        <v>0.99595687331536387</v>
      </c>
      <c r="Q28" s="2">
        <v>250</v>
      </c>
      <c r="R28" s="2">
        <v>191</v>
      </c>
      <c r="S28" s="2">
        <v>441</v>
      </c>
      <c r="T28" s="5">
        <v>0.62344139650872821</v>
      </c>
      <c r="U28" s="5">
        <v>0.57185628742514971</v>
      </c>
      <c r="V28" s="5">
        <v>0.6</v>
      </c>
      <c r="W28" s="2">
        <v>133</v>
      </c>
      <c r="X28" s="2">
        <v>114</v>
      </c>
      <c r="Y28" s="2">
        <v>247</v>
      </c>
      <c r="Z28" s="5">
        <v>0.33167082294264338</v>
      </c>
      <c r="AA28" s="5">
        <v>0.3413173652694611</v>
      </c>
      <c r="AB28" s="5">
        <v>0.33605442176870748</v>
      </c>
      <c r="AC28" s="2">
        <v>18</v>
      </c>
      <c r="AD28" s="2">
        <v>29</v>
      </c>
      <c r="AE28" s="2">
        <v>47</v>
      </c>
      <c r="AF28" s="5">
        <v>4.488778054862843E-2</v>
      </c>
      <c r="AG28" s="5">
        <v>8.6826347305389226E-2</v>
      </c>
      <c r="AH28" s="5">
        <v>6.3945578231292516E-2</v>
      </c>
      <c r="AI28" s="2">
        <v>74</v>
      </c>
      <c r="AJ28" s="2">
        <v>67</v>
      </c>
      <c r="AK28" s="2">
        <v>141</v>
      </c>
      <c r="AL28" s="5">
        <v>0.18453865336658354</v>
      </c>
      <c r="AM28" s="5">
        <v>0.20059880239520958</v>
      </c>
      <c r="AN28" s="5">
        <v>0.19183673469387755</v>
      </c>
      <c r="AO28" s="2">
        <v>2</v>
      </c>
      <c r="AP28" s="2">
        <v>22</v>
      </c>
      <c r="AQ28" s="2">
        <v>24</v>
      </c>
      <c r="AR28" s="5">
        <v>4.9875311720698253E-3</v>
      </c>
      <c r="AS28" s="5">
        <v>6.5868263473053898E-2</v>
      </c>
      <c r="AT28" s="5">
        <v>3.2653061224489799E-2</v>
      </c>
      <c r="AU28" s="2">
        <v>36</v>
      </c>
      <c r="AV28" s="2">
        <v>8</v>
      </c>
      <c r="AW28" s="2">
        <v>44</v>
      </c>
      <c r="AX28" s="5">
        <v>8.9775561097256859E-2</v>
      </c>
      <c r="AY28" s="5">
        <v>2.3952095808383235E-2</v>
      </c>
      <c r="AZ28" s="5">
        <v>5.9863945578231291E-2</v>
      </c>
      <c r="BA28" s="2">
        <v>10</v>
      </c>
      <c r="BB28" s="2">
        <v>10</v>
      </c>
      <c r="BC28" s="2">
        <v>20</v>
      </c>
      <c r="BD28" s="5">
        <v>2.4937655860349128E-2</v>
      </c>
      <c r="BE28" s="5">
        <v>2.9940119760479042E-2</v>
      </c>
      <c r="BF28" s="5">
        <v>2.7210884353741496E-2</v>
      </c>
      <c r="BG28" s="2">
        <v>7</v>
      </c>
      <c r="BH28" s="2">
        <v>2</v>
      </c>
      <c r="BI28" s="2">
        <v>9</v>
      </c>
      <c r="BJ28" s="5">
        <v>1.7456359102244388E-2</v>
      </c>
      <c r="BK28" s="5">
        <v>5.9880239520958087E-3</v>
      </c>
      <c r="BL28" s="5">
        <v>1.2244897959183673E-2</v>
      </c>
      <c r="BM28" s="2">
        <v>2</v>
      </c>
      <c r="BN28" s="2">
        <v>2</v>
      </c>
      <c r="BO28" s="2">
        <v>4</v>
      </c>
      <c r="BP28" s="5">
        <v>4.9875311720698253E-3</v>
      </c>
      <c r="BQ28" s="5">
        <v>5.9880239520958087E-3</v>
      </c>
      <c r="BR28" s="5">
        <v>5.4421768707482989E-3</v>
      </c>
      <c r="BS28" s="2">
        <v>2</v>
      </c>
      <c r="BT28" s="2">
        <v>1</v>
      </c>
      <c r="BU28" s="2">
        <v>3</v>
      </c>
      <c r="BV28" s="5">
        <v>4.9875311720698253E-3</v>
      </c>
      <c r="BW28" s="5">
        <v>2.9940119760479044E-3</v>
      </c>
      <c r="BX28" s="5">
        <v>4.0816326530612249E-3</v>
      </c>
      <c r="BY28" s="2">
        <v>0</v>
      </c>
      <c r="BZ28" s="2">
        <v>2</v>
      </c>
      <c r="CA28" s="2">
        <v>2</v>
      </c>
      <c r="CB28" s="5">
        <v>0</v>
      </c>
      <c r="CC28" s="5">
        <v>5.9880239520958087E-3</v>
      </c>
      <c r="CD28" s="5">
        <v>2.7210884353741495E-3</v>
      </c>
      <c r="CE28" s="2">
        <v>0</v>
      </c>
      <c r="CF28" s="2">
        <v>0</v>
      </c>
      <c r="CG28" s="2">
        <v>0</v>
      </c>
      <c r="CH28" s="5">
        <v>0</v>
      </c>
      <c r="CI28" s="5">
        <v>0</v>
      </c>
      <c r="CJ28" s="5">
        <v>0</v>
      </c>
      <c r="CK28" s="2">
        <v>395</v>
      </c>
      <c r="CL28" s="2">
        <v>326</v>
      </c>
      <c r="CM28" s="2">
        <v>721</v>
      </c>
      <c r="CN28" s="5">
        <v>0.98034398034398029</v>
      </c>
      <c r="CO28" s="5">
        <v>0.9731343283582089</v>
      </c>
      <c r="CP28" s="5">
        <v>0.97708894878706198</v>
      </c>
      <c r="CQ28" s="2">
        <v>231</v>
      </c>
      <c r="CR28" s="2">
        <v>165</v>
      </c>
      <c r="CS28" s="2">
        <v>396</v>
      </c>
      <c r="CT28" s="5">
        <v>0.58481012658227849</v>
      </c>
      <c r="CU28" s="5">
        <v>0.50613496932515334</v>
      </c>
      <c r="CV28" s="5">
        <v>0.54923717059639388</v>
      </c>
      <c r="CW28" s="2">
        <v>146</v>
      </c>
      <c r="CX28" s="2">
        <v>124</v>
      </c>
      <c r="CY28" s="2">
        <v>270</v>
      </c>
      <c r="CZ28" s="5">
        <v>0.36962025316455699</v>
      </c>
      <c r="DA28" s="5">
        <v>0.38036809815950923</v>
      </c>
      <c r="DB28" s="5">
        <v>0.37447988904299584</v>
      </c>
      <c r="DC28" s="2">
        <v>18</v>
      </c>
      <c r="DD28" s="2">
        <v>37</v>
      </c>
      <c r="DE28" s="2">
        <v>55</v>
      </c>
      <c r="DF28" s="5">
        <v>4.5569620253164557E-2</v>
      </c>
      <c r="DG28" s="5">
        <v>0.11349693251533742</v>
      </c>
      <c r="DH28" s="5">
        <v>7.6282940360610257E-2</v>
      </c>
      <c r="DI28" s="2">
        <v>65</v>
      </c>
      <c r="DJ28" s="2">
        <v>61</v>
      </c>
      <c r="DK28" s="2">
        <v>126</v>
      </c>
      <c r="DL28" s="5">
        <v>0.16455696202531644</v>
      </c>
      <c r="DM28" s="5">
        <v>0.18711656441717792</v>
      </c>
      <c r="DN28" s="5">
        <v>0.17475728155339806</v>
      </c>
      <c r="DO28" s="2">
        <v>3</v>
      </c>
      <c r="DP28" s="2">
        <v>20</v>
      </c>
      <c r="DQ28" s="2">
        <v>23</v>
      </c>
      <c r="DR28" s="5">
        <v>7.5949367088607592E-3</v>
      </c>
      <c r="DS28" s="5">
        <v>6.1349693251533742E-2</v>
      </c>
      <c r="DT28" s="5">
        <v>3.1900138696255201E-2</v>
      </c>
      <c r="DU28" s="2">
        <v>41</v>
      </c>
      <c r="DV28" s="2">
        <v>8</v>
      </c>
      <c r="DW28" s="2">
        <v>49</v>
      </c>
      <c r="DX28" s="5">
        <v>0.10379746835443038</v>
      </c>
      <c r="DY28" s="5">
        <v>2.4539877300613498E-2</v>
      </c>
      <c r="DZ28" s="5">
        <v>6.7961165048543687E-2</v>
      </c>
      <c r="EA28" s="2">
        <v>9</v>
      </c>
      <c r="EB28" s="2">
        <v>11</v>
      </c>
      <c r="EC28" s="2">
        <v>20</v>
      </c>
      <c r="ED28" s="5">
        <v>2.2784810126582278E-2</v>
      </c>
      <c r="EE28" s="5">
        <v>3.3742331288343558E-2</v>
      </c>
      <c r="EF28" s="5">
        <v>2.7739251040221916E-2</v>
      </c>
      <c r="EG28" s="2">
        <v>5</v>
      </c>
      <c r="EH28" s="2">
        <v>3</v>
      </c>
      <c r="EI28" s="2">
        <v>8</v>
      </c>
      <c r="EJ28" s="5">
        <v>1.2658227848101266E-2</v>
      </c>
      <c r="EK28" s="5">
        <v>9.202453987730062E-3</v>
      </c>
      <c r="EL28" s="5">
        <v>1.1095700416088766E-2</v>
      </c>
      <c r="EM28" s="2">
        <v>2</v>
      </c>
      <c r="EN28" s="2">
        <v>3</v>
      </c>
      <c r="EO28" s="2">
        <v>5</v>
      </c>
      <c r="EP28" s="5">
        <v>5.0632911392405064E-3</v>
      </c>
      <c r="EQ28" s="5">
        <v>9.202453987730062E-3</v>
      </c>
      <c r="ER28" s="5">
        <v>6.9348127600554789E-3</v>
      </c>
      <c r="ES28" s="2">
        <v>13</v>
      </c>
      <c r="ET28" s="2">
        <v>10</v>
      </c>
      <c r="EU28" s="2">
        <v>23</v>
      </c>
      <c r="EV28" s="5">
        <v>3.2911392405063293E-2</v>
      </c>
      <c r="EW28" s="5">
        <v>3.0674846625766871E-2</v>
      </c>
      <c r="EX28" s="5">
        <v>3.1900138696255201E-2</v>
      </c>
      <c r="EY28" s="2">
        <v>7</v>
      </c>
      <c r="EZ28" s="2">
        <v>8</v>
      </c>
      <c r="FA28" s="2">
        <v>15</v>
      </c>
      <c r="FB28" s="5">
        <v>1.7721518987341773E-2</v>
      </c>
      <c r="FC28" s="5">
        <v>2.4539877300613498E-2</v>
      </c>
      <c r="FD28" s="5">
        <v>2.0804438280166437E-2</v>
      </c>
      <c r="FE28" s="2">
        <v>1</v>
      </c>
      <c r="FF28" s="2">
        <v>0</v>
      </c>
      <c r="FG28" s="2">
        <v>1</v>
      </c>
      <c r="FH28" s="5">
        <v>2.5316455696202532E-3</v>
      </c>
      <c r="FI28" s="5">
        <v>0</v>
      </c>
      <c r="FJ28" s="5">
        <v>1.3869625520110957E-3</v>
      </c>
    </row>
    <row r="29" spans="1:166" ht="11.85">
      <c r="A29" s="46" t="str">
        <f>IF(COUNTIFS(T_2GT[[#This Row],[Secteur]],"  *"),A28,T_2GT[[#This Row],[Secteur]])</f>
        <v>SEINE-ET-MARNE</v>
      </c>
      <c r="B29" s="46" t="str">
        <f>IF(COUNTIFS(T_2GT[[#This Row],[Secteur]],"    *"),B28,T_2GT[[#This Row],[Secteur]])</f>
        <v xml:space="preserve">   D06 - Coulommiers</v>
      </c>
      <c r="C29" s="1" t="s">
        <v>1003</v>
      </c>
      <c r="D29" s="1" t="s">
        <v>1004</v>
      </c>
      <c r="E29" s="2">
        <v>252</v>
      </c>
      <c r="F29" s="2">
        <v>196</v>
      </c>
      <c r="G29" s="2">
        <v>448</v>
      </c>
      <c r="H29" s="2">
        <v>4</v>
      </c>
      <c r="I29" s="2">
        <v>0</v>
      </c>
      <c r="J29" s="2">
        <v>4</v>
      </c>
      <c r="K29" s="2">
        <v>247</v>
      </c>
      <c r="L29" s="2">
        <v>196</v>
      </c>
      <c r="M29" s="2">
        <v>443</v>
      </c>
      <c r="N29" s="5">
        <v>0.99603174603174605</v>
      </c>
      <c r="O29" s="5">
        <v>1</v>
      </c>
      <c r="P29" s="5">
        <v>0.9977678571428571</v>
      </c>
      <c r="Q29" s="2">
        <v>159</v>
      </c>
      <c r="R29" s="2">
        <v>110</v>
      </c>
      <c r="S29" s="2">
        <v>269</v>
      </c>
      <c r="T29" s="5">
        <v>0.64372469635627527</v>
      </c>
      <c r="U29" s="5">
        <v>0.56122448979591832</v>
      </c>
      <c r="V29" s="5">
        <v>0.60722347629796836</v>
      </c>
      <c r="W29" s="2">
        <v>79</v>
      </c>
      <c r="X29" s="2">
        <v>68</v>
      </c>
      <c r="Y29" s="2">
        <v>147</v>
      </c>
      <c r="Z29" s="5">
        <v>0.31983805668016196</v>
      </c>
      <c r="AA29" s="5">
        <v>0.34693877551020408</v>
      </c>
      <c r="AB29" s="5">
        <v>0.33182844243792325</v>
      </c>
      <c r="AC29" s="2">
        <v>9</v>
      </c>
      <c r="AD29" s="2">
        <v>18</v>
      </c>
      <c r="AE29" s="2">
        <v>27</v>
      </c>
      <c r="AF29" s="5">
        <v>3.643724696356275E-2</v>
      </c>
      <c r="AG29" s="5">
        <v>9.1836734693877556E-2</v>
      </c>
      <c r="AH29" s="5">
        <v>6.0948081264108354E-2</v>
      </c>
      <c r="AI29" s="2">
        <v>48</v>
      </c>
      <c r="AJ29" s="2">
        <v>45</v>
      </c>
      <c r="AK29" s="2">
        <v>93</v>
      </c>
      <c r="AL29" s="5">
        <v>0.19433198380566802</v>
      </c>
      <c r="AM29" s="5">
        <v>0.22959183673469388</v>
      </c>
      <c r="AN29" s="5">
        <v>0.20993227990970656</v>
      </c>
      <c r="AO29" s="2">
        <v>2</v>
      </c>
      <c r="AP29" s="2">
        <v>19</v>
      </c>
      <c r="AQ29" s="2">
        <v>21</v>
      </c>
      <c r="AR29" s="5">
        <v>8.0971659919028341E-3</v>
      </c>
      <c r="AS29" s="5">
        <v>9.6938775510204078E-2</v>
      </c>
      <c r="AT29" s="5">
        <v>4.740406320541761E-2</v>
      </c>
      <c r="AU29" s="2">
        <v>19</v>
      </c>
      <c r="AV29" s="2">
        <v>1</v>
      </c>
      <c r="AW29" s="2">
        <v>20</v>
      </c>
      <c r="AX29" s="5">
        <v>7.6923076923076927E-2</v>
      </c>
      <c r="AY29" s="5">
        <v>5.1020408163265302E-3</v>
      </c>
      <c r="AZ29" s="5">
        <v>4.5146726862302484E-2</v>
      </c>
      <c r="BA29" s="2">
        <v>0</v>
      </c>
      <c r="BB29" s="2">
        <v>0</v>
      </c>
      <c r="BC29" s="2">
        <v>0</v>
      </c>
      <c r="BD29" s="5">
        <v>0</v>
      </c>
      <c r="BE29" s="5">
        <v>0</v>
      </c>
      <c r="BF29" s="5">
        <v>0</v>
      </c>
      <c r="BG29" s="2">
        <v>7</v>
      </c>
      <c r="BH29" s="2">
        <v>1</v>
      </c>
      <c r="BI29" s="2">
        <v>8</v>
      </c>
      <c r="BJ29" s="5">
        <v>2.8340080971659919E-2</v>
      </c>
      <c r="BK29" s="5">
        <v>5.1020408163265302E-3</v>
      </c>
      <c r="BL29" s="5">
        <v>1.8058690744920992E-2</v>
      </c>
      <c r="BM29" s="2">
        <v>1</v>
      </c>
      <c r="BN29" s="2">
        <v>1</v>
      </c>
      <c r="BO29" s="2">
        <v>2</v>
      </c>
      <c r="BP29" s="5">
        <v>4.048582995951417E-3</v>
      </c>
      <c r="BQ29" s="5">
        <v>5.1020408163265302E-3</v>
      </c>
      <c r="BR29" s="5">
        <v>4.5146726862302479E-3</v>
      </c>
      <c r="BS29" s="2">
        <v>2</v>
      </c>
      <c r="BT29" s="2">
        <v>0</v>
      </c>
      <c r="BU29" s="2">
        <v>2</v>
      </c>
      <c r="BV29" s="5">
        <v>8.0971659919028341E-3</v>
      </c>
      <c r="BW29" s="5">
        <v>0</v>
      </c>
      <c r="BX29" s="5">
        <v>4.5146726862302479E-3</v>
      </c>
      <c r="BY29" s="2">
        <v>0</v>
      </c>
      <c r="BZ29" s="2">
        <v>1</v>
      </c>
      <c r="CA29" s="2">
        <v>1</v>
      </c>
      <c r="CB29" s="5">
        <v>0</v>
      </c>
      <c r="CC29" s="5">
        <v>5.1020408163265302E-3</v>
      </c>
      <c r="CD29" s="5">
        <v>2.257336343115124E-3</v>
      </c>
      <c r="CE29" s="2">
        <v>0</v>
      </c>
      <c r="CF29" s="2">
        <v>0</v>
      </c>
      <c r="CG29" s="2">
        <v>0</v>
      </c>
      <c r="CH29" s="5">
        <v>0</v>
      </c>
      <c r="CI29" s="5">
        <v>0</v>
      </c>
      <c r="CJ29" s="5">
        <v>0</v>
      </c>
      <c r="CK29" s="2">
        <v>244</v>
      </c>
      <c r="CL29" s="2">
        <v>190</v>
      </c>
      <c r="CM29" s="2">
        <v>434</v>
      </c>
      <c r="CN29" s="5">
        <v>0.98412698412698407</v>
      </c>
      <c r="CO29" s="5">
        <v>0.96938775510204078</v>
      </c>
      <c r="CP29" s="5">
        <v>0.9776785714285714</v>
      </c>
      <c r="CQ29" s="2">
        <v>144</v>
      </c>
      <c r="CR29" s="2">
        <v>96</v>
      </c>
      <c r="CS29" s="2">
        <v>240</v>
      </c>
      <c r="CT29" s="5">
        <v>0.5901639344262295</v>
      </c>
      <c r="CU29" s="5">
        <v>0.50526315789473686</v>
      </c>
      <c r="CV29" s="5">
        <v>0.55299539170506917</v>
      </c>
      <c r="CW29" s="2">
        <v>93</v>
      </c>
      <c r="CX29" s="2">
        <v>77</v>
      </c>
      <c r="CY29" s="2">
        <v>170</v>
      </c>
      <c r="CZ29" s="5">
        <v>0.38114754098360654</v>
      </c>
      <c r="DA29" s="5">
        <v>0.40526315789473683</v>
      </c>
      <c r="DB29" s="5">
        <v>0.39170506912442399</v>
      </c>
      <c r="DC29" s="2">
        <v>7</v>
      </c>
      <c r="DD29" s="2">
        <v>17</v>
      </c>
      <c r="DE29" s="2">
        <v>24</v>
      </c>
      <c r="DF29" s="5">
        <v>2.8688524590163935E-2</v>
      </c>
      <c r="DG29" s="5">
        <v>8.9473684210526316E-2</v>
      </c>
      <c r="DH29" s="5">
        <v>5.5299539170506916E-2</v>
      </c>
      <c r="DI29" s="2">
        <v>45</v>
      </c>
      <c r="DJ29" s="2">
        <v>40</v>
      </c>
      <c r="DK29" s="2">
        <v>85</v>
      </c>
      <c r="DL29" s="5">
        <v>0.18442622950819673</v>
      </c>
      <c r="DM29" s="5">
        <v>0.21052631578947367</v>
      </c>
      <c r="DN29" s="5">
        <v>0.19585253456221199</v>
      </c>
      <c r="DO29" s="2">
        <v>3</v>
      </c>
      <c r="DP29" s="2">
        <v>19</v>
      </c>
      <c r="DQ29" s="2">
        <v>22</v>
      </c>
      <c r="DR29" s="5">
        <v>1.2295081967213115E-2</v>
      </c>
      <c r="DS29" s="5">
        <v>0.1</v>
      </c>
      <c r="DT29" s="5">
        <v>5.0691244239631339E-2</v>
      </c>
      <c r="DU29" s="2">
        <v>24</v>
      </c>
      <c r="DV29" s="2">
        <v>2</v>
      </c>
      <c r="DW29" s="2">
        <v>26</v>
      </c>
      <c r="DX29" s="5">
        <v>9.8360655737704916E-2</v>
      </c>
      <c r="DY29" s="5">
        <v>1.0526315789473684E-2</v>
      </c>
      <c r="DZ29" s="5">
        <v>5.9907834101382486E-2</v>
      </c>
      <c r="EA29" s="2">
        <v>1</v>
      </c>
      <c r="EB29" s="2">
        <v>1</v>
      </c>
      <c r="EC29" s="2">
        <v>2</v>
      </c>
      <c r="ED29" s="5">
        <v>4.0983606557377051E-3</v>
      </c>
      <c r="EE29" s="5">
        <v>5.263157894736842E-3</v>
      </c>
      <c r="EF29" s="5">
        <v>4.608294930875576E-3</v>
      </c>
      <c r="EG29" s="2">
        <v>5</v>
      </c>
      <c r="EH29" s="2">
        <v>2</v>
      </c>
      <c r="EI29" s="2">
        <v>7</v>
      </c>
      <c r="EJ29" s="5">
        <v>2.0491803278688523E-2</v>
      </c>
      <c r="EK29" s="5">
        <v>1.0526315789473684E-2</v>
      </c>
      <c r="EL29" s="5">
        <v>1.6129032258064516E-2</v>
      </c>
      <c r="EM29" s="2">
        <v>1</v>
      </c>
      <c r="EN29" s="2">
        <v>1</v>
      </c>
      <c r="EO29" s="2">
        <v>2</v>
      </c>
      <c r="EP29" s="5">
        <v>4.0983606557377051E-3</v>
      </c>
      <c r="EQ29" s="5">
        <v>5.263157894736842E-3</v>
      </c>
      <c r="ER29" s="5">
        <v>4.608294930875576E-3</v>
      </c>
      <c r="ES29" s="2">
        <v>13</v>
      </c>
      <c r="ET29" s="2">
        <v>9</v>
      </c>
      <c r="EU29" s="2">
        <v>22</v>
      </c>
      <c r="EV29" s="5">
        <v>5.3278688524590161E-2</v>
      </c>
      <c r="EW29" s="5">
        <v>4.736842105263158E-2</v>
      </c>
      <c r="EX29" s="5">
        <v>5.0691244239631339E-2</v>
      </c>
      <c r="EY29" s="2">
        <v>1</v>
      </c>
      <c r="EZ29" s="2">
        <v>3</v>
      </c>
      <c r="FA29" s="2">
        <v>4</v>
      </c>
      <c r="FB29" s="5">
        <v>4.0983606557377051E-3</v>
      </c>
      <c r="FC29" s="5">
        <v>1.5789473684210527E-2</v>
      </c>
      <c r="FD29" s="5">
        <v>9.2165898617511521E-3</v>
      </c>
      <c r="FE29" s="2">
        <v>0</v>
      </c>
      <c r="FF29" s="2">
        <v>0</v>
      </c>
      <c r="FG29" s="2">
        <v>0</v>
      </c>
      <c r="FH29" s="5">
        <v>0</v>
      </c>
      <c r="FI29" s="5">
        <v>0</v>
      </c>
      <c r="FJ29" s="5">
        <v>0</v>
      </c>
    </row>
    <row r="30" spans="1:166" ht="11.85">
      <c r="A30" s="46" t="str">
        <f>IF(COUNTIFS(T_2GT[[#This Row],[Secteur]],"  *"),A29,T_2GT[[#This Row],[Secteur]])</f>
        <v>SEINE-ET-MARNE</v>
      </c>
      <c r="B30" s="46" t="str">
        <f>IF(COUNTIFS(T_2GT[[#This Row],[Secteur]],"    *"),B29,T_2GT[[#This Row],[Secteur]])</f>
        <v xml:space="preserve">   D06 - Coulommiers</v>
      </c>
      <c r="C30" s="1" t="s">
        <v>1222</v>
      </c>
      <c r="D30" s="1" t="s">
        <v>1223</v>
      </c>
      <c r="E30" s="2">
        <v>155</v>
      </c>
      <c r="F30" s="2">
        <v>139</v>
      </c>
      <c r="G30" s="2">
        <v>294</v>
      </c>
      <c r="H30" s="2">
        <v>0</v>
      </c>
      <c r="I30" s="2">
        <v>0</v>
      </c>
      <c r="J30" s="2">
        <v>0</v>
      </c>
      <c r="K30" s="2">
        <v>154</v>
      </c>
      <c r="L30" s="2">
        <v>138</v>
      </c>
      <c r="M30" s="2">
        <v>292</v>
      </c>
      <c r="N30" s="5">
        <v>0.99354838709677418</v>
      </c>
      <c r="O30" s="5">
        <v>0.9928057553956835</v>
      </c>
      <c r="P30" s="5">
        <v>0.99319727891156462</v>
      </c>
      <c r="Q30" s="2">
        <v>91</v>
      </c>
      <c r="R30" s="2">
        <v>81</v>
      </c>
      <c r="S30" s="2">
        <v>172</v>
      </c>
      <c r="T30" s="5">
        <v>0.59090909090909094</v>
      </c>
      <c r="U30" s="5">
        <v>0.58695652173913049</v>
      </c>
      <c r="V30" s="5">
        <v>0.58904109589041098</v>
      </c>
      <c r="W30" s="2">
        <v>54</v>
      </c>
      <c r="X30" s="2">
        <v>46</v>
      </c>
      <c r="Y30" s="2">
        <v>100</v>
      </c>
      <c r="Z30" s="5">
        <v>0.35064935064935066</v>
      </c>
      <c r="AA30" s="5">
        <v>0.33333333333333331</v>
      </c>
      <c r="AB30" s="5">
        <v>0.34246575342465752</v>
      </c>
      <c r="AC30" s="2">
        <v>9</v>
      </c>
      <c r="AD30" s="2">
        <v>11</v>
      </c>
      <c r="AE30" s="2">
        <v>20</v>
      </c>
      <c r="AF30" s="5">
        <v>5.844155844155844E-2</v>
      </c>
      <c r="AG30" s="5">
        <v>7.9710144927536225E-2</v>
      </c>
      <c r="AH30" s="5">
        <v>6.8493150684931503E-2</v>
      </c>
      <c r="AI30" s="2">
        <v>26</v>
      </c>
      <c r="AJ30" s="2">
        <v>22</v>
      </c>
      <c r="AK30" s="2">
        <v>48</v>
      </c>
      <c r="AL30" s="5">
        <v>0.16883116883116883</v>
      </c>
      <c r="AM30" s="5">
        <v>0.15942028985507245</v>
      </c>
      <c r="AN30" s="5">
        <v>0.16438356164383561</v>
      </c>
      <c r="AO30" s="2">
        <v>0</v>
      </c>
      <c r="AP30" s="2">
        <v>3</v>
      </c>
      <c r="AQ30" s="2">
        <v>3</v>
      </c>
      <c r="AR30" s="5">
        <v>0</v>
      </c>
      <c r="AS30" s="5">
        <v>2.1739130434782608E-2</v>
      </c>
      <c r="AT30" s="5">
        <v>1.0273972602739725E-2</v>
      </c>
      <c r="AU30" s="2">
        <v>17</v>
      </c>
      <c r="AV30" s="2">
        <v>7</v>
      </c>
      <c r="AW30" s="2">
        <v>24</v>
      </c>
      <c r="AX30" s="5">
        <v>0.11038961038961038</v>
      </c>
      <c r="AY30" s="5">
        <v>5.0724637681159424E-2</v>
      </c>
      <c r="AZ30" s="5">
        <v>8.2191780821917804E-2</v>
      </c>
      <c r="BA30" s="2">
        <v>10</v>
      </c>
      <c r="BB30" s="2">
        <v>10</v>
      </c>
      <c r="BC30" s="2">
        <v>20</v>
      </c>
      <c r="BD30" s="5">
        <v>6.4935064935064929E-2</v>
      </c>
      <c r="BE30" s="5">
        <v>7.2463768115942032E-2</v>
      </c>
      <c r="BF30" s="5">
        <v>6.8493150684931503E-2</v>
      </c>
      <c r="BG30" s="2">
        <v>0</v>
      </c>
      <c r="BH30" s="2">
        <v>1</v>
      </c>
      <c r="BI30" s="2">
        <v>1</v>
      </c>
      <c r="BJ30" s="5">
        <v>0</v>
      </c>
      <c r="BK30" s="5">
        <v>7.246376811594203E-3</v>
      </c>
      <c r="BL30" s="5">
        <v>3.4246575342465752E-3</v>
      </c>
      <c r="BM30" s="2">
        <v>1</v>
      </c>
      <c r="BN30" s="2">
        <v>1</v>
      </c>
      <c r="BO30" s="2">
        <v>2</v>
      </c>
      <c r="BP30" s="5">
        <v>6.4935064935064939E-3</v>
      </c>
      <c r="BQ30" s="5">
        <v>7.246376811594203E-3</v>
      </c>
      <c r="BR30" s="5">
        <v>6.8493150684931503E-3</v>
      </c>
      <c r="BS30" s="2">
        <v>0</v>
      </c>
      <c r="BT30" s="2">
        <v>1</v>
      </c>
      <c r="BU30" s="2">
        <v>1</v>
      </c>
      <c r="BV30" s="5">
        <v>0</v>
      </c>
      <c r="BW30" s="5">
        <v>7.246376811594203E-3</v>
      </c>
      <c r="BX30" s="5">
        <v>3.4246575342465752E-3</v>
      </c>
      <c r="BY30" s="2">
        <v>0</v>
      </c>
      <c r="BZ30" s="2">
        <v>1</v>
      </c>
      <c r="CA30" s="2">
        <v>1</v>
      </c>
      <c r="CB30" s="5">
        <v>0</v>
      </c>
      <c r="CC30" s="5">
        <v>7.246376811594203E-3</v>
      </c>
      <c r="CD30" s="5">
        <v>3.4246575342465752E-3</v>
      </c>
      <c r="CE30" s="2">
        <v>0</v>
      </c>
      <c r="CF30" s="2">
        <v>0</v>
      </c>
      <c r="CG30" s="2">
        <v>0</v>
      </c>
      <c r="CH30" s="5">
        <v>0</v>
      </c>
      <c r="CI30" s="5">
        <v>0</v>
      </c>
      <c r="CJ30" s="5">
        <v>0</v>
      </c>
      <c r="CK30" s="2">
        <v>151</v>
      </c>
      <c r="CL30" s="2">
        <v>136</v>
      </c>
      <c r="CM30" s="2">
        <v>287</v>
      </c>
      <c r="CN30" s="5">
        <v>0.97419354838709682</v>
      </c>
      <c r="CO30" s="5">
        <v>0.97841726618705038</v>
      </c>
      <c r="CP30" s="5">
        <v>0.97619047619047616</v>
      </c>
      <c r="CQ30" s="2">
        <v>87</v>
      </c>
      <c r="CR30" s="2">
        <v>69</v>
      </c>
      <c r="CS30" s="2">
        <v>156</v>
      </c>
      <c r="CT30" s="5">
        <v>0.57615894039735094</v>
      </c>
      <c r="CU30" s="5">
        <v>0.50735294117647056</v>
      </c>
      <c r="CV30" s="5">
        <v>0.54355400696864109</v>
      </c>
      <c r="CW30" s="2">
        <v>53</v>
      </c>
      <c r="CX30" s="2">
        <v>47</v>
      </c>
      <c r="CY30" s="2">
        <v>100</v>
      </c>
      <c r="CZ30" s="5">
        <v>0.35099337748344372</v>
      </c>
      <c r="DA30" s="5">
        <v>0.34558823529411764</v>
      </c>
      <c r="DB30" s="5">
        <v>0.34843205574912894</v>
      </c>
      <c r="DC30" s="2">
        <v>11</v>
      </c>
      <c r="DD30" s="2">
        <v>20</v>
      </c>
      <c r="DE30" s="2">
        <v>31</v>
      </c>
      <c r="DF30" s="5">
        <v>7.2847682119205295E-2</v>
      </c>
      <c r="DG30" s="5">
        <v>0.14705882352941177</v>
      </c>
      <c r="DH30" s="5">
        <v>0.10801393728222997</v>
      </c>
      <c r="DI30" s="2">
        <v>20</v>
      </c>
      <c r="DJ30" s="2">
        <v>21</v>
      </c>
      <c r="DK30" s="2">
        <v>41</v>
      </c>
      <c r="DL30" s="5">
        <v>0.13245033112582782</v>
      </c>
      <c r="DM30" s="5">
        <v>0.15441176470588236</v>
      </c>
      <c r="DN30" s="5">
        <v>0.14285714285714285</v>
      </c>
      <c r="DO30" s="2">
        <v>0</v>
      </c>
      <c r="DP30" s="2">
        <v>1</v>
      </c>
      <c r="DQ30" s="2">
        <v>1</v>
      </c>
      <c r="DR30" s="5">
        <v>0</v>
      </c>
      <c r="DS30" s="5">
        <v>7.3529411764705881E-3</v>
      </c>
      <c r="DT30" s="5">
        <v>3.4843205574912892E-3</v>
      </c>
      <c r="DU30" s="2">
        <v>17</v>
      </c>
      <c r="DV30" s="2">
        <v>6</v>
      </c>
      <c r="DW30" s="2">
        <v>23</v>
      </c>
      <c r="DX30" s="5">
        <v>0.11258278145695365</v>
      </c>
      <c r="DY30" s="5">
        <v>4.4117647058823532E-2</v>
      </c>
      <c r="DZ30" s="5">
        <v>8.0139372822299645E-2</v>
      </c>
      <c r="EA30" s="2">
        <v>8</v>
      </c>
      <c r="EB30" s="2">
        <v>10</v>
      </c>
      <c r="EC30" s="2">
        <v>18</v>
      </c>
      <c r="ED30" s="5">
        <v>5.2980132450331126E-2</v>
      </c>
      <c r="EE30" s="5">
        <v>7.3529411764705885E-2</v>
      </c>
      <c r="EF30" s="5">
        <v>6.2717770034843204E-2</v>
      </c>
      <c r="EG30" s="2">
        <v>0</v>
      </c>
      <c r="EH30" s="2">
        <v>1</v>
      </c>
      <c r="EI30" s="2">
        <v>1</v>
      </c>
      <c r="EJ30" s="5">
        <v>0</v>
      </c>
      <c r="EK30" s="5">
        <v>7.3529411764705881E-3</v>
      </c>
      <c r="EL30" s="5">
        <v>3.4843205574912892E-3</v>
      </c>
      <c r="EM30" s="2">
        <v>1</v>
      </c>
      <c r="EN30" s="2">
        <v>2</v>
      </c>
      <c r="EO30" s="2">
        <v>3</v>
      </c>
      <c r="EP30" s="5">
        <v>6.6225165562913907E-3</v>
      </c>
      <c r="EQ30" s="5">
        <v>1.4705882352941176E-2</v>
      </c>
      <c r="ER30" s="5">
        <v>1.0452961672473868E-2</v>
      </c>
      <c r="ES30" s="2">
        <v>0</v>
      </c>
      <c r="ET30" s="2">
        <v>1</v>
      </c>
      <c r="EU30" s="2">
        <v>1</v>
      </c>
      <c r="EV30" s="5">
        <v>0</v>
      </c>
      <c r="EW30" s="5">
        <v>7.3529411764705881E-3</v>
      </c>
      <c r="EX30" s="5">
        <v>3.4843205574912892E-3</v>
      </c>
      <c r="EY30" s="2">
        <v>6</v>
      </c>
      <c r="EZ30" s="2">
        <v>5</v>
      </c>
      <c r="FA30" s="2">
        <v>11</v>
      </c>
      <c r="FB30" s="5">
        <v>3.9735099337748346E-2</v>
      </c>
      <c r="FC30" s="5">
        <v>3.6764705882352942E-2</v>
      </c>
      <c r="FD30" s="5">
        <v>3.8327526132404179E-2</v>
      </c>
      <c r="FE30" s="2">
        <v>1</v>
      </c>
      <c r="FF30" s="2">
        <v>0</v>
      </c>
      <c r="FG30" s="2">
        <v>1</v>
      </c>
      <c r="FH30" s="5">
        <v>6.6225165562913907E-3</v>
      </c>
      <c r="FI30" s="5">
        <v>0</v>
      </c>
      <c r="FJ30" s="5">
        <v>3.4843205574912892E-3</v>
      </c>
    </row>
    <row r="31" spans="1:166" ht="11.85">
      <c r="A31" s="46" t="str">
        <f>IF(COUNTIFS(T_2GT[[#This Row],[Secteur]],"  *"),A30,T_2GT[[#This Row],[Secteur]])</f>
        <v>SEINE-ET-MARNE</v>
      </c>
      <c r="B31" s="46" t="str">
        <f>IF(COUNTIFS(T_2GT[[#This Row],[Secteur]],"    *"),B30,T_2GT[[#This Row],[Secteur]])</f>
        <v xml:space="preserve">   D07 - Marne-La-Vallee</v>
      </c>
      <c r="C31" s="1" t="s">
        <v>351</v>
      </c>
      <c r="D31" s="1" t="s">
        <v>352</v>
      </c>
      <c r="E31" s="2">
        <v>465</v>
      </c>
      <c r="F31" s="2">
        <v>418</v>
      </c>
      <c r="G31" s="2">
        <v>883</v>
      </c>
      <c r="H31" s="2">
        <v>13</v>
      </c>
      <c r="I31" s="2">
        <v>8</v>
      </c>
      <c r="J31" s="2">
        <v>21</v>
      </c>
      <c r="K31" s="2">
        <v>457</v>
      </c>
      <c r="L31" s="2">
        <v>410</v>
      </c>
      <c r="M31" s="2">
        <v>867</v>
      </c>
      <c r="N31" s="5">
        <v>1.010752688172043</v>
      </c>
      <c r="O31" s="5">
        <v>1</v>
      </c>
      <c r="P31" s="5">
        <v>1.0056625141562854</v>
      </c>
      <c r="Q31" s="2">
        <v>306</v>
      </c>
      <c r="R31" s="2">
        <v>250</v>
      </c>
      <c r="S31" s="2">
        <v>556</v>
      </c>
      <c r="T31" s="5">
        <v>0.66958424507658643</v>
      </c>
      <c r="U31" s="5">
        <v>0.6097560975609756</v>
      </c>
      <c r="V31" s="5">
        <v>0.64129181084198383</v>
      </c>
      <c r="W31" s="2">
        <v>129</v>
      </c>
      <c r="X31" s="2">
        <v>136</v>
      </c>
      <c r="Y31" s="2">
        <v>265</v>
      </c>
      <c r="Z31" s="5">
        <v>0.28227571115973743</v>
      </c>
      <c r="AA31" s="5">
        <v>0.33170731707317075</v>
      </c>
      <c r="AB31" s="5">
        <v>0.30565167243367936</v>
      </c>
      <c r="AC31" s="2">
        <v>22</v>
      </c>
      <c r="AD31" s="2">
        <v>24</v>
      </c>
      <c r="AE31" s="2">
        <v>46</v>
      </c>
      <c r="AF31" s="5">
        <v>4.8140043763676151E-2</v>
      </c>
      <c r="AG31" s="5">
        <v>5.8536585365853662E-2</v>
      </c>
      <c r="AH31" s="5">
        <v>5.3056516724336797E-2</v>
      </c>
      <c r="AI31" s="2">
        <v>97</v>
      </c>
      <c r="AJ31" s="2">
        <v>88</v>
      </c>
      <c r="AK31" s="2">
        <v>185</v>
      </c>
      <c r="AL31" s="5">
        <v>0.21225382932166301</v>
      </c>
      <c r="AM31" s="5">
        <v>0.21463414634146341</v>
      </c>
      <c r="AN31" s="5">
        <v>0.21337946943483277</v>
      </c>
      <c r="AO31" s="2">
        <v>2</v>
      </c>
      <c r="AP31" s="2">
        <v>41</v>
      </c>
      <c r="AQ31" s="2">
        <v>43</v>
      </c>
      <c r="AR31" s="5">
        <v>4.3763676148796497E-3</v>
      </c>
      <c r="AS31" s="5">
        <v>0.1</v>
      </c>
      <c r="AT31" s="5">
        <v>4.9596309111880045E-2</v>
      </c>
      <c r="AU31" s="2">
        <v>16</v>
      </c>
      <c r="AV31" s="2">
        <v>0</v>
      </c>
      <c r="AW31" s="2">
        <v>16</v>
      </c>
      <c r="AX31" s="5">
        <v>3.5010940919037198E-2</v>
      </c>
      <c r="AY31" s="5">
        <v>0</v>
      </c>
      <c r="AZ31" s="5">
        <v>1.845444059976932E-2</v>
      </c>
      <c r="BA31" s="2">
        <v>9</v>
      </c>
      <c r="BB31" s="2">
        <v>6</v>
      </c>
      <c r="BC31" s="2">
        <v>15</v>
      </c>
      <c r="BD31" s="5">
        <v>1.9693654266958426E-2</v>
      </c>
      <c r="BE31" s="5">
        <v>1.4634146341463415E-2</v>
      </c>
      <c r="BF31" s="5">
        <v>1.7301038062283738E-2</v>
      </c>
      <c r="BG31" s="2">
        <v>3</v>
      </c>
      <c r="BH31" s="2">
        <v>1</v>
      </c>
      <c r="BI31" s="2">
        <v>4</v>
      </c>
      <c r="BJ31" s="5">
        <v>6.5645514223194746E-3</v>
      </c>
      <c r="BK31" s="5">
        <v>2.4390243902439024E-3</v>
      </c>
      <c r="BL31" s="5">
        <v>4.61361014994233E-3</v>
      </c>
      <c r="BM31" s="2">
        <v>2</v>
      </c>
      <c r="BN31" s="2">
        <v>0</v>
      </c>
      <c r="BO31" s="2">
        <v>2</v>
      </c>
      <c r="BP31" s="5">
        <v>4.3763676148796497E-3</v>
      </c>
      <c r="BQ31" s="5">
        <v>0</v>
      </c>
      <c r="BR31" s="5">
        <v>2.306805074971165E-3</v>
      </c>
      <c r="BS31" s="2">
        <v>0</v>
      </c>
      <c r="BT31" s="2">
        <v>0</v>
      </c>
      <c r="BU31" s="2">
        <v>0</v>
      </c>
      <c r="BV31" s="5">
        <v>0</v>
      </c>
      <c r="BW31" s="5">
        <v>0</v>
      </c>
      <c r="BX31" s="5">
        <v>0</v>
      </c>
      <c r="BY31" s="2">
        <v>0</v>
      </c>
      <c r="BZ31" s="2">
        <v>0</v>
      </c>
      <c r="CA31" s="2">
        <v>0</v>
      </c>
      <c r="CB31" s="5">
        <v>0</v>
      </c>
      <c r="CC31" s="5">
        <v>0</v>
      </c>
      <c r="CD31" s="5">
        <v>0</v>
      </c>
      <c r="CE31" s="2">
        <v>0</v>
      </c>
      <c r="CF31" s="2">
        <v>0</v>
      </c>
      <c r="CG31" s="2">
        <v>0</v>
      </c>
      <c r="CH31" s="5">
        <v>0</v>
      </c>
      <c r="CI31" s="5">
        <v>0</v>
      </c>
      <c r="CJ31" s="5">
        <v>0</v>
      </c>
      <c r="CK31" s="2">
        <v>451</v>
      </c>
      <c r="CL31" s="2">
        <v>402</v>
      </c>
      <c r="CM31" s="2">
        <v>853</v>
      </c>
      <c r="CN31" s="5">
        <v>0.99784946236559136</v>
      </c>
      <c r="CO31" s="5">
        <v>0.98086124401913877</v>
      </c>
      <c r="CP31" s="5">
        <v>0.98980747451868634</v>
      </c>
      <c r="CQ31" s="2">
        <v>287</v>
      </c>
      <c r="CR31" s="2">
        <v>230</v>
      </c>
      <c r="CS31" s="2">
        <v>517</v>
      </c>
      <c r="CT31" s="5">
        <v>0.63636363636363635</v>
      </c>
      <c r="CU31" s="5">
        <v>0.57213930348258701</v>
      </c>
      <c r="CV31" s="5">
        <v>0.60609613130128959</v>
      </c>
      <c r="CW31" s="2">
        <v>139</v>
      </c>
      <c r="CX31" s="2">
        <v>143</v>
      </c>
      <c r="CY31" s="2">
        <v>282</v>
      </c>
      <c r="CZ31" s="5">
        <v>0.30820399113082042</v>
      </c>
      <c r="DA31" s="5">
        <v>0.35572139303482586</v>
      </c>
      <c r="DB31" s="5">
        <v>0.33059788980070343</v>
      </c>
      <c r="DC31" s="2">
        <v>25</v>
      </c>
      <c r="DD31" s="2">
        <v>29</v>
      </c>
      <c r="DE31" s="2">
        <v>54</v>
      </c>
      <c r="DF31" s="5">
        <v>5.543237250554324E-2</v>
      </c>
      <c r="DG31" s="5">
        <v>7.2139303482587069E-2</v>
      </c>
      <c r="DH31" s="5">
        <v>6.3305978898007029E-2</v>
      </c>
      <c r="DI31" s="2">
        <v>93</v>
      </c>
      <c r="DJ31" s="2">
        <v>85</v>
      </c>
      <c r="DK31" s="2">
        <v>178</v>
      </c>
      <c r="DL31" s="5">
        <v>0.20620842572062084</v>
      </c>
      <c r="DM31" s="5">
        <v>0.21144278606965175</v>
      </c>
      <c r="DN31" s="5">
        <v>0.20867526377491208</v>
      </c>
      <c r="DO31" s="2">
        <v>4</v>
      </c>
      <c r="DP31" s="2">
        <v>39</v>
      </c>
      <c r="DQ31" s="2">
        <v>43</v>
      </c>
      <c r="DR31" s="5">
        <v>8.869179600886918E-3</v>
      </c>
      <c r="DS31" s="5">
        <v>9.7014925373134331E-2</v>
      </c>
      <c r="DT31" s="5">
        <v>5.0410316529894493E-2</v>
      </c>
      <c r="DU31" s="2">
        <v>20</v>
      </c>
      <c r="DV31" s="2">
        <v>1</v>
      </c>
      <c r="DW31" s="2">
        <v>21</v>
      </c>
      <c r="DX31" s="5">
        <v>4.4345898004434593E-2</v>
      </c>
      <c r="DY31" s="5">
        <v>2.4875621890547263E-3</v>
      </c>
      <c r="DZ31" s="5">
        <v>2.4618991793669401E-2</v>
      </c>
      <c r="EA31" s="2">
        <v>9</v>
      </c>
      <c r="EB31" s="2">
        <v>6</v>
      </c>
      <c r="EC31" s="2">
        <v>15</v>
      </c>
      <c r="ED31" s="5">
        <v>1.9955654101995565E-2</v>
      </c>
      <c r="EE31" s="5">
        <v>1.4925373134328358E-2</v>
      </c>
      <c r="EF31" s="5">
        <v>1.7584994138335287E-2</v>
      </c>
      <c r="EG31" s="2">
        <v>3</v>
      </c>
      <c r="EH31" s="2">
        <v>0</v>
      </c>
      <c r="EI31" s="2">
        <v>3</v>
      </c>
      <c r="EJ31" s="5">
        <v>6.6518847006651885E-3</v>
      </c>
      <c r="EK31" s="5">
        <v>0</v>
      </c>
      <c r="EL31" s="5">
        <v>3.5169988276670576E-3</v>
      </c>
      <c r="EM31" s="2">
        <v>2</v>
      </c>
      <c r="EN31" s="2">
        <v>3</v>
      </c>
      <c r="EO31" s="2">
        <v>5</v>
      </c>
      <c r="EP31" s="5">
        <v>4.434589800443459E-3</v>
      </c>
      <c r="EQ31" s="5">
        <v>7.462686567164179E-3</v>
      </c>
      <c r="ER31" s="5">
        <v>5.8616647127784291E-3</v>
      </c>
      <c r="ES31" s="2">
        <v>8</v>
      </c>
      <c r="ET31" s="2">
        <v>9</v>
      </c>
      <c r="EU31" s="2">
        <v>17</v>
      </c>
      <c r="EV31" s="5">
        <v>1.7738359201773836E-2</v>
      </c>
      <c r="EW31" s="5">
        <v>2.2388059701492536E-2</v>
      </c>
      <c r="EX31" s="5">
        <v>1.992966002344666E-2</v>
      </c>
      <c r="EY31" s="2">
        <v>0</v>
      </c>
      <c r="EZ31" s="2">
        <v>0</v>
      </c>
      <c r="FA31" s="2">
        <v>0</v>
      </c>
      <c r="FB31" s="5">
        <v>0</v>
      </c>
      <c r="FC31" s="5">
        <v>0</v>
      </c>
      <c r="FD31" s="5">
        <v>0</v>
      </c>
      <c r="FE31" s="2">
        <v>0</v>
      </c>
      <c r="FF31" s="2">
        <v>0</v>
      </c>
      <c r="FG31" s="2">
        <v>0</v>
      </c>
      <c r="FH31" s="5">
        <v>0</v>
      </c>
      <c r="FI31" s="5">
        <v>0</v>
      </c>
      <c r="FJ31" s="5">
        <v>0</v>
      </c>
    </row>
    <row r="32" spans="1:166" ht="11.85">
      <c r="A32" s="46" t="str">
        <f>IF(COUNTIFS(T_2GT[[#This Row],[Secteur]],"  *"),A31,T_2GT[[#This Row],[Secteur]])</f>
        <v>SEINE-ET-MARNE</v>
      </c>
      <c r="B32" s="46" t="str">
        <f>IF(COUNTIFS(T_2GT[[#This Row],[Secteur]],"    *"),B31,T_2GT[[#This Row],[Secteur]])</f>
        <v xml:space="preserve">   D07 - Marne-La-Vallee</v>
      </c>
      <c r="C32" s="1" t="s">
        <v>1005</v>
      </c>
      <c r="D32" s="1" t="s">
        <v>628</v>
      </c>
      <c r="E32" s="2">
        <v>108</v>
      </c>
      <c r="F32" s="2">
        <v>117</v>
      </c>
      <c r="G32" s="2">
        <v>225</v>
      </c>
      <c r="H32" s="2">
        <v>7</v>
      </c>
      <c r="I32" s="2">
        <v>5</v>
      </c>
      <c r="J32" s="2">
        <v>12</v>
      </c>
      <c r="K32" s="2">
        <v>102</v>
      </c>
      <c r="L32" s="2">
        <v>113</v>
      </c>
      <c r="M32" s="2">
        <v>215</v>
      </c>
      <c r="N32" s="5">
        <v>1.0092592592592593</v>
      </c>
      <c r="O32" s="5">
        <v>1.0085470085470085</v>
      </c>
      <c r="P32" s="5">
        <v>1.0088888888888889</v>
      </c>
      <c r="Q32" s="2">
        <v>65</v>
      </c>
      <c r="R32" s="2">
        <v>56</v>
      </c>
      <c r="S32" s="2">
        <v>121</v>
      </c>
      <c r="T32" s="5">
        <v>0.63725490196078427</v>
      </c>
      <c r="U32" s="5">
        <v>0.49557522123893805</v>
      </c>
      <c r="V32" s="5">
        <v>0.56279069767441858</v>
      </c>
      <c r="W32" s="2">
        <v>28</v>
      </c>
      <c r="X32" s="2">
        <v>47</v>
      </c>
      <c r="Y32" s="2">
        <v>75</v>
      </c>
      <c r="Z32" s="5">
        <v>0.27450980392156865</v>
      </c>
      <c r="AA32" s="5">
        <v>0.41592920353982299</v>
      </c>
      <c r="AB32" s="5">
        <v>0.34883720930232559</v>
      </c>
      <c r="AC32" s="2">
        <v>9</v>
      </c>
      <c r="AD32" s="2">
        <v>10</v>
      </c>
      <c r="AE32" s="2">
        <v>19</v>
      </c>
      <c r="AF32" s="5">
        <v>8.8235294117647065E-2</v>
      </c>
      <c r="AG32" s="5">
        <v>8.8495575221238937E-2</v>
      </c>
      <c r="AH32" s="5">
        <v>8.8372093023255813E-2</v>
      </c>
      <c r="AI32" s="2">
        <v>25</v>
      </c>
      <c r="AJ32" s="2">
        <v>24</v>
      </c>
      <c r="AK32" s="2">
        <v>49</v>
      </c>
      <c r="AL32" s="5">
        <v>0.24509803921568626</v>
      </c>
      <c r="AM32" s="5">
        <v>0.21238938053097345</v>
      </c>
      <c r="AN32" s="5">
        <v>0.22790697674418606</v>
      </c>
      <c r="AO32" s="2">
        <v>0</v>
      </c>
      <c r="AP32" s="2">
        <v>23</v>
      </c>
      <c r="AQ32" s="2">
        <v>23</v>
      </c>
      <c r="AR32" s="5">
        <v>0</v>
      </c>
      <c r="AS32" s="5">
        <v>0.20353982300884957</v>
      </c>
      <c r="AT32" s="5">
        <v>0.10697674418604651</v>
      </c>
      <c r="AU32" s="2">
        <v>1</v>
      </c>
      <c r="AV32" s="2">
        <v>0</v>
      </c>
      <c r="AW32" s="2">
        <v>1</v>
      </c>
      <c r="AX32" s="5">
        <v>9.8039215686274508E-3</v>
      </c>
      <c r="AY32" s="5">
        <v>0</v>
      </c>
      <c r="AZ32" s="5">
        <v>4.6511627906976744E-3</v>
      </c>
      <c r="BA32" s="2">
        <v>1</v>
      </c>
      <c r="BB32" s="2">
        <v>0</v>
      </c>
      <c r="BC32" s="2">
        <v>1</v>
      </c>
      <c r="BD32" s="5">
        <v>9.8039215686274508E-3</v>
      </c>
      <c r="BE32" s="5">
        <v>0</v>
      </c>
      <c r="BF32" s="5">
        <v>4.6511627906976744E-3</v>
      </c>
      <c r="BG32" s="2">
        <v>1</v>
      </c>
      <c r="BH32" s="2">
        <v>0</v>
      </c>
      <c r="BI32" s="2">
        <v>1</v>
      </c>
      <c r="BJ32" s="5">
        <v>9.8039215686274508E-3</v>
      </c>
      <c r="BK32" s="5">
        <v>0</v>
      </c>
      <c r="BL32" s="5">
        <v>4.6511627906976744E-3</v>
      </c>
      <c r="BM32" s="2">
        <v>0</v>
      </c>
      <c r="BN32" s="2">
        <v>0</v>
      </c>
      <c r="BO32" s="2">
        <v>0</v>
      </c>
      <c r="BP32" s="5">
        <v>0</v>
      </c>
      <c r="BQ32" s="5">
        <v>0</v>
      </c>
      <c r="BR32" s="5">
        <v>0</v>
      </c>
      <c r="BS32" s="2">
        <v>0</v>
      </c>
      <c r="BT32" s="2">
        <v>0</v>
      </c>
      <c r="BU32" s="2">
        <v>0</v>
      </c>
      <c r="BV32" s="5">
        <v>0</v>
      </c>
      <c r="BW32" s="5">
        <v>0</v>
      </c>
      <c r="BX32" s="5">
        <v>0</v>
      </c>
      <c r="BY32" s="2">
        <v>0</v>
      </c>
      <c r="BZ32" s="2">
        <v>0</v>
      </c>
      <c r="CA32" s="2">
        <v>0</v>
      </c>
      <c r="CB32" s="5">
        <v>0</v>
      </c>
      <c r="CC32" s="5">
        <v>0</v>
      </c>
      <c r="CD32" s="5">
        <v>0</v>
      </c>
      <c r="CE32" s="2">
        <v>0</v>
      </c>
      <c r="CF32" s="2">
        <v>0</v>
      </c>
      <c r="CG32" s="2">
        <v>0</v>
      </c>
      <c r="CH32" s="5">
        <v>0</v>
      </c>
      <c r="CI32" s="5">
        <v>0</v>
      </c>
      <c r="CJ32" s="5">
        <v>0</v>
      </c>
      <c r="CK32" s="2">
        <v>101</v>
      </c>
      <c r="CL32" s="2">
        <v>112</v>
      </c>
      <c r="CM32" s="2">
        <v>213</v>
      </c>
      <c r="CN32" s="5">
        <v>1</v>
      </c>
      <c r="CO32" s="5">
        <v>1</v>
      </c>
      <c r="CP32" s="5">
        <v>1</v>
      </c>
      <c r="CQ32" s="2">
        <v>63</v>
      </c>
      <c r="CR32" s="2">
        <v>55</v>
      </c>
      <c r="CS32" s="2">
        <v>118</v>
      </c>
      <c r="CT32" s="5">
        <v>0.62376237623762376</v>
      </c>
      <c r="CU32" s="5">
        <v>0.49107142857142855</v>
      </c>
      <c r="CV32" s="5">
        <v>0.5539906103286385</v>
      </c>
      <c r="CW32" s="2">
        <v>30</v>
      </c>
      <c r="CX32" s="2">
        <v>45</v>
      </c>
      <c r="CY32" s="2">
        <v>75</v>
      </c>
      <c r="CZ32" s="5">
        <v>0.29702970297029702</v>
      </c>
      <c r="DA32" s="5">
        <v>0.4017857142857143</v>
      </c>
      <c r="DB32" s="5">
        <v>0.352112676056338</v>
      </c>
      <c r="DC32" s="2">
        <v>8</v>
      </c>
      <c r="DD32" s="2">
        <v>12</v>
      </c>
      <c r="DE32" s="2">
        <v>20</v>
      </c>
      <c r="DF32" s="5">
        <v>7.9207920792079209E-2</v>
      </c>
      <c r="DG32" s="5">
        <v>0.10714285714285714</v>
      </c>
      <c r="DH32" s="5">
        <v>9.3896713615023469E-2</v>
      </c>
      <c r="DI32" s="2">
        <v>26</v>
      </c>
      <c r="DJ32" s="2">
        <v>26</v>
      </c>
      <c r="DK32" s="2">
        <v>52</v>
      </c>
      <c r="DL32" s="5">
        <v>0.25742574257425743</v>
      </c>
      <c r="DM32" s="5">
        <v>0.23214285714285715</v>
      </c>
      <c r="DN32" s="5">
        <v>0.24413145539906103</v>
      </c>
      <c r="DO32" s="2">
        <v>1</v>
      </c>
      <c r="DP32" s="2">
        <v>19</v>
      </c>
      <c r="DQ32" s="2">
        <v>20</v>
      </c>
      <c r="DR32" s="5">
        <v>9.9009900990099011E-3</v>
      </c>
      <c r="DS32" s="5">
        <v>0.16964285714285715</v>
      </c>
      <c r="DT32" s="5">
        <v>9.3896713615023469E-2</v>
      </c>
      <c r="DU32" s="2">
        <v>1</v>
      </c>
      <c r="DV32" s="2">
        <v>0</v>
      </c>
      <c r="DW32" s="2">
        <v>1</v>
      </c>
      <c r="DX32" s="5">
        <v>9.9009900990099011E-3</v>
      </c>
      <c r="DY32" s="5">
        <v>0</v>
      </c>
      <c r="DZ32" s="5">
        <v>4.6948356807511738E-3</v>
      </c>
      <c r="EA32" s="2">
        <v>1</v>
      </c>
      <c r="EB32" s="2">
        <v>0</v>
      </c>
      <c r="EC32" s="2">
        <v>1</v>
      </c>
      <c r="ED32" s="5">
        <v>9.9009900990099011E-3</v>
      </c>
      <c r="EE32" s="5">
        <v>0</v>
      </c>
      <c r="EF32" s="5">
        <v>4.6948356807511738E-3</v>
      </c>
      <c r="EG32" s="2">
        <v>1</v>
      </c>
      <c r="EH32" s="2">
        <v>0</v>
      </c>
      <c r="EI32" s="2">
        <v>1</v>
      </c>
      <c r="EJ32" s="5">
        <v>9.9009900990099011E-3</v>
      </c>
      <c r="EK32" s="5">
        <v>0</v>
      </c>
      <c r="EL32" s="5">
        <v>4.6948356807511738E-3</v>
      </c>
      <c r="EM32" s="2">
        <v>0</v>
      </c>
      <c r="EN32" s="2">
        <v>0</v>
      </c>
      <c r="EO32" s="2">
        <v>0</v>
      </c>
      <c r="EP32" s="5">
        <v>0</v>
      </c>
      <c r="EQ32" s="5">
        <v>0</v>
      </c>
      <c r="ER32" s="5">
        <v>0</v>
      </c>
      <c r="ES32" s="2">
        <v>0</v>
      </c>
      <c r="ET32" s="2">
        <v>0</v>
      </c>
      <c r="EU32" s="2">
        <v>0</v>
      </c>
      <c r="EV32" s="5">
        <v>0</v>
      </c>
      <c r="EW32" s="5">
        <v>0</v>
      </c>
      <c r="EX32" s="5">
        <v>0</v>
      </c>
      <c r="EY32" s="2">
        <v>0</v>
      </c>
      <c r="EZ32" s="2">
        <v>0</v>
      </c>
      <c r="FA32" s="2">
        <v>0</v>
      </c>
      <c r="FB32" s="5">
        <v>0</v>
      </c>
      <c r="FC32" s="5">
        <v>0</v>
      </c>
      <c r="FD32" s="5">
        <v>0</v>
      </c>
      <c r="FE32" s="2">
        <v>0</v>
      </c>
      <c r="FF32" s="2">
        <v>0</v>
      </c>
      <c r="FG32" s="2">
        <v>0</v>
      </c>
      <c r="FH32" s="5">
        <v>0</v>
      </c>
      <c r="FI32" s="5">
        <v>0</v>
      </c>
      <c r="FJ32" s="5">
        <v>0</v>
      </c>
    </row>
    <row r="33" spans="1:166" ht="11.85">
      <c r="A33" s="46" t="str">
        <f>IF(COUNTIFS(T_2GT[[#This Row],[Secteur]],"  *"),A32,T_2GT[[#This Row],[Secteur]])</f>
        <v>SEINE-ET-MARNE</v>
      </c>
      <c r="B33" s="46" t="str">
        <f>IF(COUNTIFS(T_2GT[[#This Row],[Secteur]],"    *"),B32,T_2GT[[#This Row],[Secteur]])</f>
        <v xml:space="preserve">   D07 - Marne-La-Vallee</v>
      </c>
      <c r="C33" s="1" t="s">
        <v>1224</v>
      </c>
      <c r="D33" s="1" t="s">
        <v>295</v>
      </c>
      <c r="E33" s="2">
        <v>83</v>
      </c>
      <c r="F33" s="2">
        <v>64</v>
      </c>
      <c r="G33" s="2">
        <v>147</v>
      </c>
      <c r="H33" s="2">
        <v>0</v>
      </c>
      <c r="I33" s="2">
        <v>0</v>
      </c>
      <c r="J33" s="2">
        <v>0</v>
      </c>
      <c r="K33" s="2">
        <v>82</v>
      </c>
      <c r="L33" s="2">
        <v>63</v>
      </c>
      <c r="M33" s="2">
        <v>145</v>
      </c>
      <c r="N33" s="5">
        <v>0.98795180722891562</v>
      </c>
      <c r="O33" s="5">
        <v>0.984375</v>
      </c>
      <c r="P33" s="5">
        <v>0.98639455782312924</v>
      </c>
      <c r="Q33" s="2">
        <v>47</v>
      </c>
      <c r="R33" s="2">
        <v>41</v>
      </c>
      <c r="S33" s="2">
        <v>88</v>
      </c>
      <c r="T33" s="5">
        <v>0.57317073170731703</v>
      </c>
      <c r="U33" s="5">
        <v>0.65079365079365081</v>
      </c>
      <c r="V33" s="5">
        <v>0.60689655172413792</v>
      </c>
      <c r="W33" s="2">
        <v>31</v>
      </c>
      <c r="X33" s="2">
        <v>19</v>
      </c>
      <c r="Y33" s="2">
        <v>50</v>
      </c>
      <c r="Z33" s="5">
        <v>0.37804878048780488</v>
      </c>
      <c r="AA33" s="5">
        <v>0.30158730158730157</v>
      </c>
      <c r="AB33" s="5">
        <v>0.34482758620689657</v>
      </c>
      <c r="AC33" s="2">
        <v>4</v>
      </c>
      <c r="AD33" s="2">
        <v>3</v>
      </c>
      <c r="AE33" s="2">
        <v>7</v>
      </c>
      <c r="AF33" s="5">
        <v>4.878048780487805E-2</v>
      </c>
      <c r="AG33" s="5">
        <v>4.7619047619047616E-2</v>
      </c>
      <c r="AH33" s="5">
        <v>4.8275862068965517E-2</v>
      </c>
      <c r="AI33" s="2">
        <v>18</v>
      </c>
      <c r="AJ33" s="2">
        <v>17</v>
      </c>
      <c r="AK33" s="2">
        <v>35</v>
      </c>
      <c r="AL33" s="5">
        <v>0.21951219512195122</v>
      </c>
      <c r="AM33" s="5">
        <v>0.26984126984126983</v>
      </c>
      <c r="AN33" s="5">
        <v>0.2413793103448276</v>
      </c>
      <c r="AO33" s="2">
        <v>0</v>
      </c>
      <c r="AP33" s="2">
        <v>1</v>
      </c>
      <c r="AQ33" s="2">
        <v>1</v>
      </c>
      <c r="AR33" s="5">
        <v>0</v>
      </c>
      <c r="AS33" s="5">
        <v>1.5873015873015872E-2</v>
      </c>
      <c r="AT33" s="5">
        <v>6.8965517241379309E-3</v>
      </c>
      <c r="AU33" s="2">
        <v>11</v>
      </c>
      <c r="AV33" s="2">
        <v>0</v>
      </c>
      <c r="AW33" s="2">
        <v>11</v>
      </c>
      <c r="AX33" s="5">
        <v>0.13414634146341464</v>
      </c>
      <c r="AY33" s="5">
        <v>0</v>
      </c>
      <c r="AZ33" s="5">
        <v>7.586206896551724E-2</v>
      </c>
      <c r="BA33" s="2">
        <v>0</v>
      </c>
      <c r="BB33" s="2">
        <v>0</v>
      </c>
      <c r="BC33" s="2">
        <v>0</v>
      </c>
      <c r="BD33" s="5">
        <v>0</v>
      </c>
      <c r="BE33" s="5">
        <v>0</v>
      </c>
      <c r="BF33" s="5">
        <v>0</v>
      </c>
      <c r="BG33" s="2">
        <v>0</v>
      </c>
      <c r="BH33" s="2">
        <v>1</v>
      </c>
      <c r="BI33" s="2">
        <v>1</v>
      </c>
      <c r="BJ33" s="5">
        <v>0</v>
      </c>
      <c r="BK33" s="5">
        <v>1.5873015873015872E-2</v>
      </c>
      <c r="BL33" s="5">
        <v>6.8965517241379309E-3</v>
      </c>
      <c r="BM33" s="2">
        <v>2</v>
      </c>
      <c r="BN33" s="2">
        <v>0</v>
      </c>
      <c r="BO33" s="2">
        <v>2</v>
      </c>
      <c r="BP33" s="5">
        <v>2.4390243902439025E-2</v>
      </c>
      <c r="BQ33" s="5">
        <v>0</v>
      </c>
      <c r="BR33" s="5">
        <v>1.3793103448275862E-2</v>
      </c>
      <c r="BS33" s="2">
        <v>0</v>
      </c>
      <c r="BT33" s="2">
        <v>0</v>
      </c>
      <c r="BU33" s="2">
        <v>0</v>
      </c>
      <c r="BV33" s="5">
        <v>0</v>
      </c>
      <c r="BW33" s="5">
        <v>0</v>
      </c>
      <c r="BX33" s="5">
        <v>0</v>
      </c>
      <c r="BY33" s="2">
        <v>0</v>
      </c>
      <c r="BZ33" s="2">
        <v>0</v>
      </c>
      <c r="CA33" s="2">
        <v>0</v>
      </c>
      <c r="CB33" s="5">
        <v>0</v>
      </c>
      <c r="CC33" s="5">
        <v>0</v>
      </c>
      <c r="CD33" s="5">
        <v>0</v>
      </c>
      <c r="CE33" s="2">
        <v>0</v>
      </c>
      <c r="CF33" s="2">
        <v>0</v>
      </c>
      <c r="CG33" s="2">
        <v>0</v>
      </c>
      <c r="CH33" s="5">
        <v>0</v>
      </c>
      <c r="CI33" s="5">
        <v>0</v>
      </c>
      <c r="CJ33" s="5">
        <v>0</v>
      </c>
      <c r="CK33" s="2">
        <v>81</v>
      </c>
      <c r="CL33" s="2">
        <v>59</v>
      </c>
      <c r="CM33" s="2">
        <v>140</v>
      </c>
      <c r="CN33" s="5">
        <v>0.97590361445783136</v>
      </c>
      <c r="CO33" s="5">
        <v>0.921875</v>
      </c>
      <c r="CP33" s="5">
        <v>0.95238095238095233</v>
      </c>
      <c r="CQ33" s="2">
        <v>43</v>
      </c>
      <c r="CR33" s="2">
        <v>37</v>
      </c>
      <c r="CS33" s="2">
        <v>80</v>
      </c>
      <c r="CT33" s="5">
        <v>0.53086419753086422</v>
      </c>
      <c r="CU33" s="5">
        <v>0.6271186440677966</v>
      </c>
      <c r="CV33" s="5">
        <v>0.5714285714285714</v>
      </c>
      <c r="CW33" s="2">
        <v>35</v>
      </c>
      <c r="CX33" s="2">
        <v>18</v>
      </c>
      <c r="CY33" s="2">
        <v>53</v>
      </c>
      <c r="CZ33" s="5">
        <v>0.43209876543209874</v>
      </c>
      <c r="DA33" s="5">
        <v>0.30508474576271188</v>
      </c>
      <c r="DB33" s="5">
        <v>0.37857142857142856</v>
      </c>
      <c r="DC33" s="2">
        <v>3</v>
      </c>
      <c r="DD33" s="2">
        <v>4</v>
      </c>
      <c r="DE33" s="2">
        <v>7</v>
      </c>
      <c r="DF33" s="5">
        <v>3.7037037037037035E-2</v>
      </c>
      <c r="DG33" s="5">
        <v>6.7796610169491525E-2</v>
      </c>
      <c r="DH33" s="5">
        <v>0.05</v>
      </c>
      <c r="DI33" s="2">
        <v>15</v>
      </c>
      <c r="DJ33" s="2">
        <v>14</v>
      </c>
      <c r="DK33" s="2">
        <v>29</v>
      </c>
      <c r="DL33" s="5">
        <v>0.18518518518518517</v>
      </c>
      <c r="DM33" s="5">
        <v>0.23728813559322035</v>
      </c>
      <c r="DN33" s="5">
        <v>0.20714285714285716</v>
      </c>
      <c r="DO33" s="2">
        <v>1</v>
      </c>
      <c r="DP33" s="2">
        <v>1</v>
      </c>
      <c r="DQ33" s="2">
        <v>2</v>
      </c>
      <c r="DR33" s="5">
        <v>1.2345679012345678E-2</v>
      </c>
      <c r="DS33" s="5">
        <v>1.6949152542372881E-2</v>
      </c>
      <c r="DT33" s="5">
        <v>1.4285714285714285E-2</v>
      </c>
      <c r="DU33" s="2">
        <v>12</v>
      </c>
      <c r="DV33" s="2">
        <v>0</v>
      </c>
      <c r="DW33" s="2">
        <v>12</v>
      </c>
      <c r="DX33" s="5">
        <v>0.14814814814814814</v>
      </c>
      <c r="DY33" s="5">
        <v>0</v>
      </c>
      <c r="DZ33" s="5">
        <v>8.5714285714285715E-2</v>
      </c>
      <c r="EA33" s="2">
        <v>0</v>
      </c>
      <c r="EB33" s="2">
        <v>0</v>
      </c>
      <c r="EC33" s="2">
        <v>0</v>
      </c>
      <c r="ED33" s="5">
        <v>0</v>
      </c>
      <c r="EE33" s="5">
        <v>0</v>
      </c>
      <c r="EF33" s="5">
        <v>0</v>
      </c>
      <c r="EG33" s="2">
        <v>1</v>
      </c>
      <c r="EH33" s="2">
        <v>0</v>
      </c>
      <c r="EI33" s="2">
        <v>1</v>
      </c>
      <c r="EJ33" s="5">
        <v>1.2345679012345678E-2</v>
      </c>
      <c r="EK33" s="5">
        <v>0</v>
      </c>
      <c r="EL33" s="5">
        <v>7.1428571428571426E-3</v>
      </c>
      <c r="EM33" s="2">
        <v>1</v>
      </c>
      <c r="EN33" s="2">
        <v>0</v>
      </c>
      <c r="EO33" s="2">
        <v>1</v>
      </c>
      <c r="EP33" s="5">
        <v>1.2345679012345678E-2</v>
      </c>
      <c r="EQ33" s="5">
        <v>0</v>
      </c>
      <c r="ER33" s="5">
        <v>7.1428571428571426E-3</v>
      </c>
      <c r="ES33" s="2">
        <v>5</v>
      </c>
      <c r="ET33" s="2">
        <v>3</v>
      </c>
      <c r="EU33" s="2">
        <v>8</v>
      </c>
      <c r="EV33" s="5">
        <v>6.1728395061728392E-2</v>
      </c>
      <c r="EW33" s="5">
        <v>5.0847457627118647E-2</v>
      </c>
      <c r="EX33" s="5">
        <v>5.7142857142857141E-2</v>
      </c>
      <c r="EY33" s="2">
        <v>0</v>
      </c>
      <c r="EZ33" s="2">
        <v>0</v>
      </c>
      <c r="FA33" s="2">
        <v>0</v>
      </c>
      <c r="FB33" s="5">
        <v>0</v>
      </c>
      <c r="FC33" s="5">
        <v>0</v>
      </c>
      <c r="FD33" s="5">
        <v>0</v>
      </c>
      <c r="FE33" s="2">
        <v>0</v>
      </c>
      <c r="FF33" s="2">
        <v>0</v>
      </c>
      <c r="FG33" s="2">
        <v>0</v>
      </c>
      <c r="FH33" s="5">
        <v>0</v>
      </c>
      <c r="FI33" s="5">
        <v>0</v>
      </c>
      <c r="FJ33" s="5">
        <v>0</v>
      </c>
    </row>
    <row r="34" spans="1:166" ht="11.85">
      <c r="A34" s="46" t="str">
        <f>IF(COUNTIFS(T_2GT[[#This Row],[Secteur]],"  *"),A33,T_2GT[[#This Row],[Secteur]])</f>
        <v>SEINE-ET-MARNE</v>
      </c>
      <c r="B34" s="46" t="str">
        <f>IF(COUNTIFS(T_2GT[[#This Row],[Secteur]],"    *"),B33,T_2GT[[#This Row],[Secteur]])</f>
        <v xml:space="preserve">   D07 - Marne-La-Vallee</v>
      </c>
      <c r="C34" s="1" t="s">
        <v>1225</v>
      </c>
      <c r="D34" s="1" t="s">
        <v>616</v>
      </c>
      <c r="E34" s="2">
        <v>111</v>
      </c>
      <c r="F34" s="2">
        <v>92</v>
      </c>
      <c r="G34" s="2">
        <v>203</v>
      </c>
      <c r="H34" s="2">
        <v>6</v>
      </c>
      <c r="I34" s="2">
        <v>3</v>
      </c>
      <c r="J34" s="2">
        <v>9</v>
      </c>
      <c r="K34" s="2">
        <v>110</v>
      </c>
      <c r="L34" s="2">
        <v>89</v>
      </c>
      <c r="M34" s="2">
        <v>199</v>
      </c>
      <c r="N34" s="5">
        <v>1.045045045045045</v>
      </c>
      <c r="O34" s="5">
        <v>1</v>
      </c>
      <c r="P34" s="5">
        <v>1.0246305418719213</v>
      </c>
      <c r="Q34" s="2">
        <v>82</v>
      </c>
      <c r="R34" s="2">
        <v>51</v>
      </c>
      <c r="S34" s="2">
        <v>133</v>
      </c>
      <c r="T34" s="5">
        <v>0.74545454545454548</v>
      </c>
      <c r="U34" s="5">
        <v>0.5730337078651685</v>
      </c>
      <c r="V34" s="5">
        <v>0.66834170854271358</v>
      </c>
      <c r="W34" s="2">
        <v>23</v>
      </c>
      <c r="X34" s="2">
        <v>31</v>
      </c>
      <c r="Y34" s="2">
        <v>54</v>
      </c>
      <c r="Z34" s="5">
        <v>0.20909090909090908</v>
      </c>
      <c r="AA34" s="5">
        <v>0.34831460674157305</v>
      </c>
      <c r="AB34" s="5">
        <v>0.271356783919598</v>
      </c>
      <c r="AC34" s="2">
        <v>5</v>
      </c>
      <c r="AD34" s="2">
        <v>7</v>
      </c>
      <c r="AE34" s="2">
        <v>12</v>
      </c>
      <c r="AF34" s="5">
        <v>4.5454545454545456E-2</v>
      </c>
      <c r="AG34" s="5">
        <v>7.8651685393258425E-2</v>
      </c>
      <c r="AH34" s="5">
        <v>6.030150753768844E-2</v>
      </c>
      <c r="AI34" s="2">
        <v>18</v>
      </c>
      <c r="AJ34" s="2">
        <v>22</v>
      </c>
      <c r="AK34" s="2">
        <v>40</v>
      </c>
      <c r="AL34" s="5">
        <v>0.16363636363636364</v>
      </c>
      <c r="AM34" s="5">
        <v>0.24719101123595505</v>
      </c>
      <c r="AN34" s="5">
        <v>0.20100502512562815</v>
      </c>
      <c r="AO34" s="2">
        <v>0</v>
      </c>
      <c r="AP34" s="2">
        <v>7</v>
      </c>
      <c r="AQ34" s="2">
        <v>7</v>
      </c>
      <c r="AR34" s="5">
        <v>0</v>
      </c>
      <c r="AS34" s="5">
        <v>7.8651685393258425E-2</v>
      </c>
      <c r="AT34" s="5">
        <v>3.5175879396984924E-2</v>
      </c>
      <c r="AU34" s="2">
        <v>2</v>
      </c>
      <c r="AV34" s="2">
        <v>0</v>
      </c>
      <c r="AW34" s="2">
        <v>2</v>
      </c>
      <c r="AX34" s="5">
        <v>1.8181818181818181E-2</v>
      </c>
      <c r="AY34" s="5">
        <v>0</v>
      </c>
      <c r="AZ34" s="5">
        <v>1.0050251256281407E-2</v>
      </c>
      <c r="BA34" s="2">
        <v>2</v>
      </c>
      <c r="BB34" s="2">
        <v>2</v>
      </c>
      <c r="BC34" s="2">
        <v>4</v>
      </c>
      <c r="BD34" s="5">
        <v>1.8181818181818181E-2</v>
      </c>
      <c r="BE34" s="5">
        <v>2.247191011235955E-2</v>
      </c>
      <c r="BF34" s="5">
        <v>2.0100502512562814E-2</v>
      </c>
      <c r="BG34" s="2">
        <v>1</v>
      </c>
      <c r="BH34" s="2">
        <v>0</v>
      </c>
      <c r="BI34" s="2">
        <v>1</v>
      </c>
      <c r="BJ34" s="5">
        <v>9.0909090909090905E-3</v>
      </c>
      <c r="BK34" s="5">
        <v>0</v>
      </c>
      <c r="BL34" s="5">
        <v>5.0251256281407036E-3</v>
      </c>
      <c r="BM34" s="2">
        <v>0</v>
      </c>
      <c r="BN34" s="2">
        <v>0</v>
      </c>
      <c r="BO34" s="2">
        <v>0</v>
      </c>
      <c r="BP34" s="5">
        <v>0</v>
      </c>
      <c r="BQ34" s="5">
        <v>0</v>
      </c>
      <c r="BR34" s="5">
        <v>0</v>
      </c>
      <c r="BS34" s="2">
        <v>0</v>
      </c>
      <c r="BT34" s="2">
        <v>0</v>
      </c>
      <c r="BU34" s="2">
        <v>0</v>
      </c>
      <c r="BV34" s="5">
        <v>0</v>
      </c>
      <c r="BW34" s="5">
        <v>0</v>
      </c>
      <c r="BX34" s="5">
        <v>0</v>
      </c>
      <c r="BY34" s="2">
        <v>0</v>
      </c>
      <c r="BZ34" s="2">
        <v>0</v>
      </c>
      <c r="CA34" s="2">
        <v>0</v>
      </c>
      <c r="CB34" s="5">
        <v>0</v>
      </c>
      <c r="CC34" s="5">
        <v>0</v>
      </c>
      <c r="CD34" s="5">
        <v>0</v>
      </c>
      <c r="CE34" s="2">
        <v>0</v>
      </c>
      <c r="CF34" s="2">
        <v>0</v>
      </c>
      <c r="CG34" s="2">
        <v>0</v>
      </c>
      <c r="CH34" s="5">
        <v>0</v>
      </c>
      <c r="CI34" s="5">
        <v>0</v>
      </c>
      <c r="CJ34" s="5">
        <v>0</v>
      </c>
      <c r="CK34" s="2">
        <v>108</v>
      </c>
      <c r="CL34" s="2">
        <v>87</v>
      </c>
      <c r="CM34" s="2">
        <v>195</v>
      </c>
      <c r="CN34" s="5">
        <v>1.027027027027027</v>
      </c>
      <c r="CO34" s="5">
        <v>0.97826086956521741</v>
      </c>
      <c r="CP34" s="5">
        <v>1.0049261083743843</v>
      </c>
      <c r="CQ34" s="2">
        <v>76</v>
      </c>
      <c r="CR34" s="2">
        <v>46</v>
      </c>
      <c r="CS34" s="2">
        <v>122</v>
      </c>
      <c r="CT34" s="5">
        <v>0.70370370370370372</v>
      </c>
      <c r="CU34" s="5">
        <v>0.52873563218390807</v>
      </c>
      <c r="CV34" s="5">
        <v>0.62564102564102564</v>
      </c>
      <c r="CW34" s="2">
        <v>23</v>
      </c>
      <c r="CX34" s="2">
        <v>31</v>
      </c>
      <c r="CY34" s="2">
        <v>54</v>
      </c>
      <c r="CZ34" s="5">
        <v>0.21296296296296297</v>
      </c>
      <c r="DA34" s="5">
        <v>0.35632183908045978</v>
      </c>
      <c r="DB34" s="5">
        <v>0.27692307692307694</v>
      </c>
      <c r="DC34" s="2">
        <v>9</v>
      </c>
      <c r="DD34" s="2">
        <v>10</v>
      </c>
      <c r="DE34" s="2">
        <v>19</v>
      </c>
      <c r="DF34" s="5">
        <v>8.3333333333333329E-2</v>
      </c>
      <c r="DG34" s="5">
        <v>0.11494252873563218</v>
      </c>
      <c r="DH34" s="5">
        <v>9.7435897435897437E-2</v>
      </c>
      <c r="DI34" s="2">
        <v>17</v>
      </c>
      <c r="DJ34" s="2">
        <v>18</v>
      </c>
      <c r="DK34" s="2">
        <v>35</v>
      </c>
      <c r="DL34" s="5">
        <v>0.15740740740740741</v>
      </c>
      <c r="DM34" s="5">
        <v>0.20689655172413793</v>
      </c>
      <c r="DN34" s="5">
        <v>0.17948717948717949</v>
      </c>
      <c r="DO34" s="2">
        <v>0</v>
      </c>
      <c r="DP34" s="2">
        <v>7</v>
      </c>
      <c r="DQ34" s="2">
        <v>7</v>
      </c>
      <c r="DR34" s="5">
        <v>0</v>
      </c>
      <c r="DS34" s="5">
        <v>8.0459770114942528E-2</v>
      </c>
      <c r="DT34" s="5">
        <v>3.5897435897435895E-2</v>
      </c>
      <c r="DU34" s="2">
        <v>2</v>
      </c>
      <c r="DV34" s="2">
        <v>0</v>
      </c>
      <c r="DW34" s="2">
        <v>2</v>
      </c>
      <c r="DX34" s="5">
        <v>1.8518518518518517E-2</v>
      </c>
      <c r="DY34" s="5">
        <v>0</v>
      </c>
      <c r="DZ34" s="5">
        <v>1.0256410256410256E-2</v>
      </c>
      <c r="EA34" s="2">
        <v>2</v>
      </c>
      <c r="EB34" s="2">
        <v>0</v>
      </c>
      <c r="EC34" s="2">
        <v>2</v>
      </c>
      <c r="ED34" s="5">
        <v>1.8518518518518517E-2</v>
      </c>
      <c r="EE34" s="5">
        <v>0</v>
      </c>
      <c r="EF34" s="5">
        <v>1.0256410256410256E-2</v>
      </c>
      <c r="EG34" s="2">
        <v>0</v>
      </c>
      <c r="EH34" s="2">
        <v>0</v>
      </c>
      <c r="EI34" s="2">
        <v>0</v>
      </c>
      <c r="EJ34" s="5">
        <v>0</v>
      </c>
      <c r="EK34" s="5">
        <v>0</v>
      </c>
      <c r="EL34" s="5">
        <v>0</v>
      </c>
      <c r="EM34" s="2">
        <v>0</v>
      </c>
      <c r="EN34" s="2">
        <v>0</v>
      </c>
      <c r="EO34" s="2">
        <v>0</v>
      </c>
      <c r="EP34" s="5">
        <v>0</v>
      </c>
      <c r="EQ34" s="5">
        <v>0</v>
      </c>
      <c r="ER34" s="5">
        <v>0</v>
      </c>
      <c r="ES34" s="2">
        <v>2</v>
      </c>
      <c r="ET34" s="2">
        <v>6</v>
      </c>
      <c r="EU34" s="2">
        <v>8</v>
      </c>
      <c r="EV34" s="5">
        <v>1.8518518518518517E-2</v>
      </c>
      <c r="EW34" s="5">
        <v>6.8965517241379309E-2</v>
      </c>
      <c r="EX34" s="5">
        <v>4.1025641025641026E-2</v>
      </c>
      <c r="EY34" s="2">
        <v>0</v>
      </c>
      <c r="EZ34" s="2">
        <v>0</v>
      </c>
      <c r="FA34" s="2">
        <v>0</v>
      </c>
      <c r="FB34" s="5">
        <v>0</v>
      </c>
      <c r="FC34" s="5">
        <v>0</v>
      </c>
      <c r="FD34" s="5">
        <v>0</v>
      </c>
      <c r="FE34" s="2">
        <v>0</v>
      </c>
      <c r="FF34" s="2">
        <v>0</v>
      </c>
      <c r="FG34" s="2">
        <v>0</v>
      </c>
      <c r="FH34" s="5">
        <v>0</v>
      </c>
      <c r="FI34" s="5">
        <v>0</v>
      </c>
      <c r="FJ34" s="5">
        <v>0</v>
      </c>
    </row>
    <row r="35" spans="1:166" ht="11.85">
      <c r="A35" s="46" t="str">
        <f>IF(COUNTIFS(T_2GT[[#This Row],[Secteur]],"  *"),A34,T_2GT[[#This Row],[Secteur]])</f>
        <v>SEINE-ET-MARNE</v>
      </c>
      <c r="B35" s="46" t="str">
        <f>IF(COUNTIFS(T_2GT[[#This Row],[Secteur]],"    *"),B34,T_2GT[[#This Row],[Secteur]])</f>
        <v xml:space="preserve">   D07 - Marne-La-Vallee</v>
      </c>
      <c r="C35" s="1" t="s">
        <v>1226</v>
      </c>
      <c r="D35" s="1" t="s">
        <v>1227</v>
      </c>
      <c r="E35" s="2">
        <v>163</v>
      </c>
      <c r="F35" s="2">
        <v>145</v>
      </c>
      <c r="G35" s="2">
        <v>308</v>
      </c>
      <c r="H35" s="2">
        <v>0</v>
      </c>
      <c r="I35" s="2">
        <v>0</v>
      </c>
      <c r="J35" s="2">
        <v>0</v>
      </c>
      <c r="K35" s="2">
        <v>163</v>
      </c>
      <c r="L35" s="2">
        <v>145</v>
      </c>
      <c r="M35" s="2">
        <v>308</v>
      </c>
      <c r="N35" s="5">
        <v>1</v>
      </c>
      <c r="O35" s="5">
        <v>1</v>
      </c>
      <c r="P35" s="5">
        <v>1</v>
      </c>
      <c r="Q35" s="2">
        <v>112</v>
      </c>
      <c r="R35" s="2">
        <v>102</v>
      </c>
      <c r="S35" s="2">
        <v>214</v>
      </c>
      <c r="T35" s="5">
        <v>0.68711656441717794</v>
      </c>
      <c r="U35" s="5">
        <v>0.70344827586206893</v>
      </c>
      <c r="V35" s="5">
        <v>0.69480519480519476</v>
      </c>
      <c r="W35" s="2">
        <v>47</v>
      </c>
      <c r="X35" s="2">
        <v>39</v>
      </c>
      <c r="Y35" s="2">
        <v>86</v>
      </c>
      <c r="Z35" s="5">
        <v>0.28834355828220859</v>
      </c>
      <c r="AA35" s="5">
        <v>0.26896551724137929</v>
      </c>
      <c r="AB35" s="5">
        <v>0.2792207792207792</v>
      </c>
      <c r="AC35" s="2">
        <v>4</v>
      </c>
      <c r="AD35" s="2">
        <v>4</v>
      </c>
      <c r="AE35" s="2">
        <v>8</v>
      </c>
      <c r="AF35" s="5">
        <v>2.4539877300613498E-2</v>
      </c>
      <c r="AG35" s="5">
        <v>2.7586206896551724E-2</v>
      </c>
      <c r="AH35" s="5">
        <v>2.5974025974025976E-2</v>
      </c>
      <c r="AI35" s="2">
        <v>36</v>
      </c>
      <c r="AJ35" s="2">
        <v>25</v>
      </c>
      <c r="AK35" s="2">
        <v>61</v>
      </c>
      <c r="AL35" s="5">
        <v>0.22085889570552147</v>
      </c>
      <c r="AM35" s="5">
        <v>0.17241379310344829</v>
      </c>
      <c r="AN35" s="5">
        <v>0.19805194805194806</v>
      </c>
      <c r="AO35" s="2">
        <v>2</v>
      </c>
      <c r="AP35" s="2">
        <v>10</v>
      </c>
      <c r="AQ35" s="2">
        <v>12</v>
      </c>
      <c r="AR35" s="5">
        <v>1.2269938650306749E-2</v>
      </c>
      <c r="AS35" s="5">
        <v>6.8965517241379309E-2</v>
      </c>
      <c r="AT35" s="5">
        <v>3.896103896103896E-2</v>
      </c>
      <c r="AU35" s="2">
        <v>2</v>
      </c>
      <c r="AV35" s="2">
        <v>0</v>
      </c>
      <c r="AW35" s="2">
        <v>2</v>
      </c>
      <c r="AX35" s="5">
        <v>1.2269938650306749E-2</v>
      </c>
      <c r="AY35" s="5">
        <v>0</v>
      </c>
      <c r="AZ35" s="5">
        <v>6.4935064935064939E-3</v>
      </c>
      <c r="BA35" s="2">
        <v>6</v>
      </c>
      <c r="BB35" s="2">
        <v>4</v>
      </c>
      <c r="BC35" s="2">
        <v>10</v>
      </c>
      <c r="BD35" s="5">
        <v>3.6809815950920248E-2</v>
      </c>
      <c r="BE35" s="5">
        <v>2.7586206896551724E-2</v>
      </c>
      <c r="BF35" s="5">
        <v>3.2467532467532464E-2</v>
      </c>
      <c r="BG35" s="2">
        <v>1</v>
      </c>
      <c r="BH35" s="2">
        <v>0</v>
      </c>
      <c r="BI35" s="2">
        <v>1</v>
      </c>
      <c r="BJ35" s="5">
        <v>6.1349693251533744E-3</v>
      </c>
      <c r="BK35" s="5">
        <v>0</v>
      </c>
      <c r="BL35" s="5">
        <v>3.246753246753247E-3</v>
      </c>
      <c r="BM35" s="2">
        <v>0</v>
      </c>
      <c r="BN35" s="2">
        <v>0</v>
      </c>
      <c r="BO35" s="2">
        <v>0</v>
      </c>
      <c r="BP35" s="5">
        <v>0</v>
      </c>
      <c r="BQ35" s="5">
        <v>0</v>
      </c>
      <c r="BR35" s="5">
        <v>0</v>
      </c>
      <c r="BS35" s="2">
        <v>0</v>
      </c>
      <c r="BT35" s="2">
        <v>0</v>
      </c>
      <c r="BU35" s="2">
        <v>0</v>
      </c>
      <c r="BV35" s="5">
        <v>0</v>
      </c>
      <c r="BW35" s="5">
        <v>0</v>
      </c>
      <c r="BX35" s="5">
        <v>0</v>
      </c>
      <c r="BY35" s="2">
        <v>0</v>
      </c>
      <c r="BZ35" s="2">
        <v>0</v>
      </c>
      <c r="CA35" s="2">
        <v>0</v>
      </c>
      <c r="CB35" s="5">
        <v>0</v>
      </c>
      <c r="CC35" s="5">
        <v>0</v>
      </c>
      <c r="CD35" s="5">
        <v>0</v>
      </c>
      <c r="CE35" s="2">
        <v>0</v>
      </c>
      <c r="CF35" s="2">
        <v>0</v>
      </c>
      <c r="CG35" s="2">
        <v>0</v>
      </c>
      <c r="CH35" s="5">
        <v>0</v>
      </c>
      <c r="CI35" s="5">
        <v>0</v>
      </c>
      <c r="CJ35" s="5">
        <v>0</v>
      </c>
      <c r="CK35" s="2">
        <v>161</v>
      </c>
      <c r="CL35" s="2">
        <v>144</v>
      </c>
      <c r="CM35" s="2">
        <v>305</v>
      </c>
      <c r="CN35" s="5">
        <v>0.98773006134969321</v>
      </c>
      <c r="CO35" s="5">
        <v>0.99310344827586206</v>
      </c>
      <c r="CP35" s="5">
        <v>0.99025974025974028</v>
      </c>
      <c r="CQ35" s="2">
        <v>105</v>
      </c>
      <c r="CR35" s="2">
        <v>92</v>
      </c>
      <c r="CS35" s="2">
        <v>197</v>
      </c>
      <c r="CT35" s="5">
        <v>0.65217391304347827</v>
      </c>
      <c r="CU35" s="5">
        <v>0.63888888888888884</v>
      </c>
      <c r="CV35" s="5">
        <v>0.64590163934426226</v>
      </c>
      <c r="CW35" s="2">
        <v>51</v>
      </c>
      <c r="CX35" s="2">
        <v>49</v>
      </c>
      <c r="CY35" s="2">
        <v>100</v>
      </c>
      <c r="CZ35" s="5">
        <v>0.31677018633540371</v>
      </c>
      <c r="DA35" s="5">
        <v>0.34027777777777779</v>
      </c>
      <c r="DB35" s="5">
        <v>0.32786885245901637</v>
      </c>
      <c r="DC35" s="2">
        <v>5</v>
      </c>
      <c r="DD35" s="2">
        <v>3</v>
      </c>
      <c r="DE35" s="2">
        <v>8</v>
      </c>
      <c r="DF35" s="5">
        <v>3.1055900621118012E-2</v>
      </c>
      <c r="DG35" s="5">
        <v>2.0833333333333332E-2</v>
      </c>
      <c r="DH35" s="5">
        <v>2.6229508196721311E-2</v>
      </c>
      <c r="DI35" s="2">
        <v>35</v>
      </c>
      <c r="DJ35" s="2">
        <v>27</v>
      </c>
      <c r="DK35" s="2">
        <v>62</v>
      </c>
      <c r="DL35" s="5">
        <v>0.21739130434782608</v>
      </c>
      <c r="DM35" s="5">
        <v>0.1875</v>
      </c>
      <c r="DN35" s="5">
        <v>0.20327868852459016</v>
      </c>
      <c r="DO35" s="2">
        <v>2</v>
      </c>
      <c r="DP35" s="2">
        <v>12</v>
      </c>
      <c r="DQ35" s="2">
        <v>14</v>
      </c>
      <c r="DR35" s="5">
        <v>1.2422360248447204E-2</v>
      </c>
      <c r="DS35" s="5">
        <v>8.3333333333333329E-2</v>
      </c>
      <c r="DT35" s="5">
        <v>4.5901639344262293E-2</v>
      </c>
      <c r="DU35" s="2">
        <v>5</v>
      </c>
      <c r="DV35" s="2">
        <v>1</v>
      </c>
      <c r="DW35" s="2">
        <v>6</v>
      </c>
      <c r="DX35" s="5">
        <v>3.1055900621118012E-2</v>
      </c>
      <c r="DY35" s="5">
        <v>6.9444444444444441E-3</v>
      </c>
      <c r="DZ35" s="5">
        <v>1.9672131147540985E-2</v>
      </c>
      <c r="EA35" s="2">
        <v>6</v>
      </c>
      <c r="EB35" s="2">
        <v>6</v>
      </c>
      <c r="EC35" s="2">
        <v>12</v>
      </c>
      <c r="ED35" s="5">
        <v>3.7267080745341616E-2</v>
      </c>
      <c r="EE35" s="5">
        <v>4.1666666666666664E-2</v>
      </c>
      <c r="EF35" s="5">
        <v>3.9344262295081971E-2</v>
      </c>
      <c r="EG35" s="2">
        <v>1</v>
      </c>
      <c r="EH35" s="2">
        <v>0</v>
      </c>
      <c r="EI35" s="2">
        <v>1</v>
      </c>
      <c r="EJ35" s="5">
        <v>6.2111801242236021E-3</v>
      </c>
      <c r="EK35" s="5">
        <v>0</v>
      </c>
      <c r="EL35" s="5">
        <v>3.2786885245901639E-3</v>
      </c>
      <c r="EM35" s="2">
        <v>1</v>
      </c>
      <c r="EN35" s="2">
        <v>3</v>
      </c>
      <c r="EO35" s="2">
        <v>4</v>
      </c>
      <c r="EP35" s="5">
        <v>6.2111801242236021E-3</v>
      </c>
      <c r="EQ35" s="5">
        <v>2.0833333333333332E-2</v>
      </c>
      <c r="ER35" s="5">
        <v>1.3114754098360656E-2</v>
      </c>
      <c r="ES35" s="2">
        <v>1</v>
      </c>
      <c r="ET35" s="2">
        <v>0</v>
      </c>
      <c r="EU35" s="2">
        <v>1</v>
      </c>
      <c r="EV35" s="5">
        <v>6.2111801242236021E-3</v>
      </c>
      <c r="EW35" s="5">
        <v>0</v>
      </c>
      <c r="EX35" s="5">
        <v>3.2786885245901639E-3</v>
      </c>
      <c r="EY35" s="2">
        <v>0</v>
      </c>
      <c r="EZ35" s="2">
        <v>0</v>
      </c>
      <c r="FA35" s="2">
        <v>0</v>
      </c>
      <c r="FB35" s="5">
        <v>0</v>
      </c>
      <c r="FC35" s="5">
        <v>0</v>
      </c>
      <c r="FD35" s="5">
        <v>0</v>
      </c>
      <c r="FE35" s="2">
        <v>0</v>
      </c>
      <c r="FF35" s="2">
        <v>0</v>
      </c>
      <c r="FG35" s="2">
        <v>0</v>
      </c>
      <c r="FH35" s="5">
        <v>0</v>
      </c>
      <c r="FI35" s="5">
        <v>0</v>
      </c>
      <c r="FJ35" s="5">
        <v>0</v>
      </c>
    </row>
    <row r="36" spans="1:166" ht="11.85">
      <c r="A36" s="46" t="str">
        <f>IF(COUNTIFS(T_2GT[[#This Row],[Secteur]],"  *"),A35,T_2GT[[#This Row],[Secteur]])</f>
        <v>SEINE-ET-MARNE</v>
      </c>
      <c r="B36" s="46" t="str">
        <f>IF(COUNTIFS(T_2GT[[#This Row],[Secteur]],"    *"),B35,T_2GT[[#This Row],[Secteur]])</f>
        <v xml:space="preserve">   D08 - Melun</v>
      </c>
      <c r="C36" s="1" t="s">
        <v>373</v>
      </c>
      <c r="D36" s="1" t="s">
        <v>374</v>
      </c>
      <c r="E36" s="2">
        <v>651</v>
      </c>
      <c r="F36" s="2">
        <v>591</v>
      </c>
      <c r="G36" s="2">
        <v>1242</v>
      </c>
      <c r="H36" s="2">
        <v>2</v>
      </c>
      <c r="I36" s="2">
        <v>2</v>
      </c>
      <c r="J36" s="2">
        <v>4</v>
      </c>
      <c r="K36" s="2">
        <v>642</v>
      </c>
      <c r="L36" s="2">
        <v>576</v>
      </c>
      <c r="M36" s="2">
        <v>1218</v>
      </c>
      <c r="N36" s="5">
        <v>0.989247311827957</v>
      </c>
      <c r="O36" s="5">
        <v>0.97800338409475462</v>
      </c>
      <c r="P36" s="5">
        <v>0.98389694041867959</v>
      </c>
      <c r="Q36" s="2">
        <v>406</v>
      </c>
      <c r="R36" s="2">
        <v>358</v>
      </c>
      <c r="S36" s="2">
        <v>764</v>
      </c>
      <c r="T36" s="5">
        <v>0.63239875389408096</v>
      </c>
      <c r="U36" s="5">
        <v>0.62152777777777779</v>
      </c>
      <c r="V36" s="5">
        <v>0.62725779967159279</v>
      </c>
      <c r="W36" s="2">
        <v>204</v>
      </c>
      <c r="X36" s="2">
        <v>188</v>
      </c>
      <c r="Y36" s="2">
        <v>392</v>
      </c>
      <c r="Z36" s="5">
        <v>0.31775700934579437</v>
      </c>
      <c r="AA36" s="5">
        <v>0.3263888888888889</v>
      </c>
      <c r="AB36" s="5">
        <v>0.32183908045977011</v>
      </c>
      <c r="AC36" s="2">
        <v>32</v>
      </c>
      <c r="AD36" s="2">
        <v>30</v>
      </c>
      <c r="AE36" s="2">
        <v>62</v>
      </c>
      <c r="AF36" s="5">
        <v>4.9844236760124609E-2</v>
      </c>
      <c r="AG36" s="5">
        <v>5.2083333333333336E-2</v>
      </c>
      <c r="AH36" s="5">
        <v>5.090311986863711E-2</v>
      </c>
      <c r="AI36" s="2">
        <v>142</v>
      </c>
      <c r="AJ36" s="2">
        <v>115</v>
      </c>
      <c r="AK36" s="2">
        <v>257</v>
      </c>
      <c r="AL36" s="5">
        <v>0.22118380062305296</v>
      </c>
      <c r="AM36" s="5">
        <v>0.19965277777777779</v>
      </c>
      <c r="AN36" s="5">
        <v>0.21100164203612479</v>
      </c>
      <c r="AO36" s="2">
        <v>7</v>
      </c>
      <c r="AP36" s="2">
        <v>58</v>
      </c>
      <c r="AQ36" s="2">
        <v>65</v>
      </c>
      <c r="AR36" s="5">
        <v>1.0903426791277258E-2</v>
      </c>
      <c r="AS36" s="5">
        <v>0.10069444444444445</v>
      </c>
      <c r="AT36" s="5">
        <v>5.3366174055829226E-2</v>
      </c>
      <c r="AU36" s="2">
        <v>39</v>
      </c>
      <c r="AV36" s="2">
        <v>4</v>
      </c>
      <c r="AW36" s="2">
        <v>43</v>
      </c>
      <c r="AX36" s="5">
        <v>6.0747663551401869E-2</v>
      </c>
      <c r="AY36" s="5">
        <v>6.9444444444444441E-3</v>
      </c>
      <c r="AZ36" s="5">
        <v>3.5303776683087026E-2</v>
      </c>
      <c r="BA36" s="2">
        <v>5</v>
      </c>
      <c r="BB36" s="2">
        <v>7</v>
      </c>
      <c r="BC36" s="2">
        <v>12</v>
      </c>
      <c r="BD36" s="5">
        <v>7.7881619937694704E-3</v>
      </c>
      <c r="BE36" s="5">
        <v>1.2152777777777778E-2</v>
      </c>
      <c r="BF36" s="5">
        <v>9.852216748768473E-3</v>
      </c>
      <c r="BG36" s="2">
        <v>8</v>
      </c>
      <c r="BH36" s="2">
        <v>0</v>
      </c>
      <c r="BI36" s="2">
        <v>8</v>
      </c>
      <c r="BJ36" s="5">
        <v>1.2461059190031152E-2</v>
      </c>
      <c r="BK36" s="5">
        <v>0</v>
      </c>
      <c r="BL36" s="5">
        <v>6.5681444991789817E-3</v>
      </c>
      <c r="BM36" s="2">
        <v>1</v>
      </c>
      <c r="BN36" s="2">
        <v>3</v>
      </c>
      <c r="BO36" s="2">
        <v>4</v>
      </c>
      <c r="BP36" s="5">
        <v>1.557632398753894E-3</v>
      </c>
      <c r="BQ36" s="5">
        <v>5.208333333333333E-3</v>
      </c>
      <c r="BR36" s="5">
        <v>3.2840722495894909E-3</v>
      </c>
      <c r="BS36" s="2">
        <v>1</v>
      </c>
      <c r="BT36" s="2">
        <v>0</v>
      </c>
      <c r="BU36" s="2">
        <v>1</v>
      </c>
      <c r="BV36" s="5">
        <v>1.557632398753894E-3</v>
      </c>
      <c r="BW36" s="5">
        <v>0</v>
      </c>
      <c r="BX36" s="5">
        <v>8.2101806239737272E-4</v>
      </c>
      <c r="BY36" s="2">
        <v>0</v>
      </c>
      <c r="BZ36" s="2">
        <v>1</v>
      </c>
      <c r="CA36" s="2">
        <v>1</v>
      </c>
      <c r="CB36" s="5">
        <v>0</v>
      </c>
      <c r="CC36" s="5">
        <v>1.736111111111111E-3</v>
      </c>
      <c r="CD36" s="5">
        <v>8.2101806239737272E-4</v>
      </c>
      <c r="CE36" s="2">
        <v>1</v>
      </c>
      <c r="CF36" s="2">
        <v>0</v>
      </c>
      <c r="CG36" s="2">
        <v>1</v>
      </c>
      <c r="CH36" s="5">
        <v>1.557632398753894E-3</v>
      </c>
      <c r="CI36" s="5">
        <v>0</v>
      </c>
      <c r="CJ36" s="5">
        <v>8.2101806239737272E-4</v>
      </c>
      <c r="CK36" s="2">
        <v>497</v>
      </c>
      <c r="CL36" s="2">
        <v>450</v>
      </c>
      <c r="CM36" s="2">
        <v>947</v>
      </c>
      <c r="CN36" s="5">
        <v>0.76651305683563753</v>
      </c>
      <c r="CO36" s="5">
        <v>0.76480541455160744</v>
      </c>
      <c r="CP36" s="5">
        <v>0.7657004830917874</v>
      </c>
      <c r="CQ36" s="2">
        <v>297</v>
      </c>
      <c r="CR36" s="2">
        <v>248</v>
      </c>
      <c r="CS36" s="2">
        <v>545</v>
      </c>
      <c r="CT36" s="5">
        <v>0.59758551307847085</v>
      </c>
      <c r="CU36" s="5">
        <v>0.55111111111111111</v>
      </c>
      <c r="CV36" s="5">
        <v>0.57550158394931361</v>
      </c>
      <c r="CW36" s="2">
        <v>176</v>
      </c>
      <c r="CX36" s="2">
        <v>183</v>
      </c>
      <c r="CY36" s="2">
        <v>359</v>
      </c>
      <c r="CZ36" s="5">
        <v>0.35412474849094566</v>
      </c>
      <c r="DA36" s="5">
        <v>0.40666666666666668</v>
      </c>
      <c r="DB36" s="5">
        <v>0.3790918690601901</v>
      </c>
      <c r="DC36" s="2">
        <v>24</v>
      </c>
      <c r="DD36" s="2">
        <v>19</v>
      </c>
      <c r="DE36" s="2">
        <v>43</v>
      </c>
      <c r="DF36" s="5">
        <v>4.8289738430583498E-2</v>
      </c>
      <c r="DG36" s="5">
        <v>4.2222222222222223E-2</v>
      </c>
      <c r="DH36" s="5">
        <v>4.5406546990496302E-2</v>
      </c>
      <c r="DI36" s="2">
        <v>116</v>
      </c>
      <c r="DJ36" s="2">
        <v>95</v>
      </c>
      <c r="DK36" s="2">
        <v>211</v>
      </c>
      <c r="DL36" s="5">
        <v>0.23340040241448692</v>
      </c>
      <c r="DM36" s="5">
        <v>0.21111111111111111</v>
      </c>
      <c r="DN36" s="5">
        <v>0.22280887011615627</v>
      </c>
      <c r="DO36" s="2">
        <v>8</v>
      </c>
      <c r="DP36" s="2">
        <v>73</v>
      </c>
      <c r="DQ36" s="2">
        <v>81</v>
      </c>
      <c r="DR36" s="5">
        <v>1.6096579476861168E-2</v>
      </c>
      <c r="DS36" s="5">
        <v>0.16222222222222221</v>
      </c>
      <c r="DT36" s="5">
        <v>8.5533262935586066E-2</v>
      </c>
      <c r="DU36" s="2">
        <v>30</v>
      </c>
      <c r="DV36" s="2">
        <v>4</v>
      </c>
      <c r="DW36" s="2">
        <v>34</v>
      </c>
      <c r="DX36" s="5">
        <v>6.0362173038229376E-2</v>
      </c>
      <c r="DY36" s="5">
        <v>8.8888888888888889E-3</v>
      </c>
      <c r="DZ36" s="5">
        <v>3.5902851108764518E-2</v>
      </c>
      <c r="EA36" s="2">
        <v>4</v>
      </c>
      <c r="EB36" s="2">
        <v>7</v>
      </c>
      <c r="EC36" s="2">
        <v>11</v>
      </c>
      <c r="ED36" s="5">
        <v>8.0482897384305842E-3</v>
      </c>
      <c r="EE36" s="5">
        <v>1.5555555555555555E-2</v>
      </c>
      <c r="EF36" s="5">
        <v>1.1615628299894404E-2</v>
      </c>
      <c r="EG36" s="2">
        <v>9</v>
      </c>
      <c r="EH36" s="2">
        <v>0</v>
      </c>
      <c r="EI36" s="2">
        <v>9</v>
      </c>
      <c r="EJ36" s="5">
        <v>1.8108651911468814E-2</v>
      </c>
      <c r="EK36" s="5">
        <v>0</v>
      </c>
      <c r="EL36" s="5">
        <v>9.5036958817317843E-3</v>
      </c>
      <c r="EM36" s="2">
        <v>3</v>
      </c>
      <c r="EN36" s="2">
        <v>1</v>
      </c>
      <c r="EO36" s="2">
        <v>4</v>
      </c>
      <c r="EP36" s="5">
        <v>6.0362173038229373E-3</v>
      </c>
      <c r="EQ36" s="5">
        <v>2.2222222222222222E-3</v>
      </c>
      <c r="ER36" s="5">
        <v>4.2238648363252373E-3</v>
      </c>
      <c r="ES36" s="2">
        <v>5</v>
      </c>
      <c r="ET36" s="2">
        <v>2</v>
      </c>
      <c r="EU36" s="2">
        <v>7</v>
      </c>
      <c r="EV36" s="5">
        <v>1.0060362173038229E-2</v>
      </c>
      <c r="EW36" s="5">
        <v>4.4444444444444444E-3</v>
      </c>
      <c r="EX36" s="5">
        <v>7.3917634635691657E-3</v>
      </c>
      <c r="EY36" s="2">
        <v>0</v>
      </c>
      <c r="EZ36" s="2">
        <v>1</v>
      </c>
      <c r="FA36" s="2">
        <v>1</v>
      </c>
      <c r="FB36" s="5">
        <v>0</v>
      </c>
      <c r="FC36" s="5">
        <v>2.2222222222222222E-3</v>
      </c>
      <c r="FD36" s="5">
        <v>1.0559662090813093E-3</v>
      </c>
      <c r="FE36" s="2">
        <v>1</v>
      </c>
      <c r="FF36" s="2">
        <v>0</v>
      </c>
      <c r="FG36" s="2">
        <v>1</v>
      </c>
      <c r="FH36" s="5">
        <v>2.012072434607646E-3</v>
      </c>
      <c r="FI36" s="5">
        <v>0</v>
      </c>
      <c r="FJ36" s="5">
        <v>1.0559662090813093E-3</v>
      </c>
    </row>
    <row r="37" spans="1:166" ht="11.85">
      <c r="A37" s="46" t="str">
        <f>IF(COUNTIFS(T_2GT[[#This Row],[Secteur]],"  *"),A36,T_2GT[[#This Row],[Secteur]])</f>
        <v>SEINE-ET-MARNE</v>
      </c>
      <c r="B37" s="46" t="str">
        <f>IF(COUNTIFS(T_2GT[[#This Row],[Secteur]],"    *"),B36,T_2GT[[#This Row],[Secteur]])</f>
        <v xml:space="preserve">   D08 - Melun</v>
      </c>
      <c r="C37" s="1" t="s">
        <v>381</v>
      </c>
      <c r="D37" s="1" t="s">
        <v>382</v>
      </c>
      <c r="E37" s="2">
        <v>170</v>
      </c>
      <c r="F37" s="2">
        <v>177</v>
      </c>
      <c r="G37" s="2">
        <v>347</v>
      </c>
      <c r="H37" s="2">
        <v>0</v>
      </c>
      <c r="I37" s="2">
        <v>0</v>
      </c>
      <c r="J37" s="2">
        <v>0</v>
      </c>
      <c r="K37" s="2">
        <v>170</v>
      </c>
      <c r="L37" s="2">
        <v>176</v>
      </c>
      <c r="M37" s="2">
        <v>346</v>
      </c>
      <c r="N37" s="5">
        <v>1</v>
      </c>
      <c r="O37" s="5">
        <v>0.99435028248587576</v>
      </c>
      <c r="P37" s="5">
        <v>0.99711815561959649</v>
      </c>
      <c r="Q37" s="2">
        <v>115</v>
      </c>
      <c r="R37" s="2">
        <v>119</v>
      </c>
      <c r="S37" s="2">
        <v>234</v>
      </c>
      <c r="T37" s="5">
        <v>0.67647058823529416</v>
      </c>
      <c r="U37" s="5">
        <v>0.67613636363636365</v>
      </c>
      <c r="V37" s="5">
        <v>0.67630057803468213</v>
      </c>
      <c r="W37" s="2">
        <v>49</v>
      </c>
      <c r="X37" s="2">
        <v>51</v>
      </c>
      <c r="Y37" s="2">
        <v>100</v>
      </c>
      <c r="Z37" s="5">
        <v>0.28823529411764703</v>
      </c>
      <c r="AA37" s="5">
        <v>0.28977272727272729</v>
      </c>
      <c r="AB37" s="5">
        <v>0.28901734104046245</v>
      </c>
      <c r="AC37" s="2">
        <v>6</v>
      </c>
      <c r="AD37" s="2">
        <v>6</v>
      </c>
      <c r="AE37" s="2">
        <v>12</v>
      </c>
      <c r="AF37" s="5">
        <v>3.5294117647058823E-2</v>
      </c>
      <c r="AG37" s="5">
        <v>3.4090909090909088E-2</v>
      </c>
      <c r="AH37" s="5">
        <v>3.4682080924855488E-2</v>
      </c>
      <c r="AI37" s="2">
        <v>42</v>
      </c>
      <c r="AJ37" s="2">
        <v>26</v>
      </c>
      <c r="AK37" s="2">
        <v>68</v>
      </c>
      <c r="AL37" s="5">
        <v>0.24705882352941178</v>
      </c>
      <c r="AM37" s="5">
        <v>0.14772727272727273</v>
      </c>
      <c r="AN37" s="5">
        <v>0.19653179190751446</v>
      </c>
      <c r="AO37" s="2">
        <v>1</v>
      </c>
      <c r="AP37" s="2">
        <v>24</v>
      </c>
      <c r="AQ37" s="2">
        <v>25</v>
      </c>
      <c r="AR37" s="5">
        <v>5.8823529411764705E-3</v>
      </c>
      <c r="AS37" s="5">
        <v>0.13636363636363635</v>
      </c>
      <c r="AT37" s="5">
        <v>7.2254335260115612E-2</v>
      </c>
      <c r="AU37" s="2">
        <v>3</v>
      </c>
      <c r="AV37" s="2">
        <v>0</v>
      </c>
      <c r="AW37" s="2">
        <v>3</v>
      </c>
      <c r="AX37" s="5">
        <v>1.7647058823529412E-2</v>
      </c>
      <c r="AY37" s="5">
        <v>0</v>
      </c>
      <c r="AZ37" s="5">
        <v>8.670520231213872E-3</v>
      </c>
      <c r="BA37" s="2">
        <v>0</v>
      </c>
      <c r="BB37" s="2">
        <v>1</v>
      </c>
      <c r="BC37" s="2">
        <v>1</v>
      </c>
      <c r="BD37" s="5">
        <v>0</v>
      </c>
      <c r="BE37" s="5">
        <v>5.681818181818182E-3</v>
      </c>
      <c r="BF37" s="5">
        <v>2.8901734104046241E-3</v>
      </c>
      <c r="BG37" s="2">
        <v>2</v>
      </c>
      <c r="BH37" s="2">
        <v>0</v>
      </c>
      <c r="BI37" s="2">
        <v>2</v>
      </c>
      <c r="BJ37" s="5">
        <v>1.1764705882352941E-2</v>
      </c>
      <c r="BK37" s="5">
        <v>0</v>
      </c>
      <c r="BL37" s="5">
        <v>5.7803468208092483E-3</v>
      </c>
      <c r="BM37" s="2">
        <v>0</v>
      </c>
      <c r="BN37" s="2">
        <v>0</v>
      </c>
      <c r="BO37" s="2">
        <v>0</v>
      </c>
      <c r="BP37" s="5">
        <v>0</v>
      </c>
      <c r="BQ37" s="5">
        <v>0</v>
      </c>
      <c r="BR37" s="5">
        <v>0</v>
      </c>
      <c r="BS37" s="2">
        <v>0</v>
      </c>
      <c r="BT37" s="2">
        <v>0</v>
      </c>
      <c r="BU37" s="2">
        <v>0</v>
      </c>
      <c r="BV37" s="5">
        <v>0</v>
      </c>
      <c r="BW37" s="5">
        <v>0</v>
      </c>
      <c r="BX37" s="5">
        <v>0</v>
      </c>
      <c r="BY37" s="2">
        <v>0</v>
      </c>
      <c r="BZ37" s="2">
        <v>0</v>
      </c>
      <c r="CA37" s="2">
        <v>0</v>
      </c>
      <c r="CB37" s="5">
        <v>0</v>
      </c>
      <c r="CC37" s="5">
        <v>0</v>
      </c>
      <c r="CD37" s="5">
        <v>0</v>
      </c>
      <c r="CE37" s="2">
        <v>1</v>
      </c>
      <c r="CF37" s="2">
        <v>0</v>
      </c>
      <c r="CG37" s="2">
        <v>1</v>
      </c>
      <c r="CH37" s="5">
        <v>5.8823529411764705E-3</v>
      </c>
      <c r="CI37" s="5">
        <v>0</v>
      </c>
      <c r="CJ37" s="5">
        <v>2.8901734104046241E-3</v>
      </c>
      <c r="CK37" s="2">
        <v>167</v>
      </c>
      <c r="CL37" s="2">
        <v>176</v>
      </c>
      <c r="CM37" s="2">
        <v>343</v>
      </c>
      <c r="CN37" s="5">
        <v>0.98235294117647054</v>
      </c>
      <c r="CO37" s="5">
        <v>0.99435028248587576</v>
      </c>
      <c r="CP37" s="5">
        <v>0.98847262247838619</v>
      </c>
      <c r="CQ37" s="2">
        <v>106</v>
      </c>
      <c r="CR37" s="2">
        <v>102</v>
      </c>
      <c r="CS37" s="2">
        <v>208</v>
      </c>
      <c r="CT37" s="5">
        <v>0.6347305389221557</v>
      </c>
      <c r="CU37" s="5">
        <v>0.57954545454545459</v>
      </c>
      <c r="CV37" s="5">
        <v>0.60641399416909625</v>
      </c>
      <c r="CW37" s="2">
        <v>50</v>
      </c>
      <c r="CX37" s="2">
        <v>67</v>
      </c>
      <c r="CY37" s="2">
        <v>117</v>
      </c>
      <c r="CZ37" s="5">
        <v>0.29940119760479039</v>
      </c>
      <c r="DA37" s="5">
        <v>0.38068181818181818</v>
      </c>
      <c r="DB37" s="5">
        <v>0.34110787172011664</v>
      </c>
      <c r="DC37" s="2">
        <v>11</v>
      </c>
      <c r="DD37" s="2">
        <v>7</v>
      </c>
      <c r="DE37" s="2">
        <v>18</v>
      </c>
      <c r="DF37" s="5">
        <v>6.5868263473053898E-2</v>
      </c>
      <c r="DG37" s="5">
        <v>3.9772727272727272E-2</v>
      </c>
      <c r="DH37" s="5">
        <v>5.2478134110787174E-2</v>
      </c>
      <c r="DI37" s="2">
        <v>42</v>
      </c>
      <c r="DJ37" s="2">
        <v>37</v>
      </c>
      <c r="DK37" s="2">
        <v>79</v>
      </c>
      <c r="DL37" s="5">
        <v>0.25149700598802394</v>
      </c>
      <c r="DM37" s="5">
        <v>0.21022727272727273</v>
      </c>
      <c r="DN37" s="5">
        <v>0.23032069970845481</v>
      </c>
      <c r="DO37" s="2">
        <v>2</v>
      </c>
      <c r="DP37" s="2">
        <v>28</v>
      </c>
      <c r="DQ37" s="2">
        <v>30</v>
      </c>
      <c r="DR37" s="5">
        <v>1.1976047904191617E-2</v>
      </c>
      <c r="DS37" s="5">
        <v>0.15909090909090909</v>
      </c>
      <c r="DT37" s="5">
        <v>8.7463556851311949E-2</v>
      </c>
      <c r="DU37" s="2">
        <v>2</v>
      </c>
      <c r="DV37" s="2">
        <v>1</v>
      </c>
      <c r="DW37" s="2">
        <v>3</v>
      </c>
      <c r="DX37" s="5">
        <v>1.1976047904191617E-2</v>
      </c>
      <c r="DY37" s="5">
        <v>5.681818181818182E-3</v>
      </c>
      <c r="DZ37" s="5">
        <v>8.7463556851311956E-3</v>
      </c>
      <c r="EA37" s="2">
        <v>0</v>
      </c>
      <c r="EB37" s="2">
        <v>1</v>
      </c>
      <c r="EC37" s="2">
        <v>1</v>
      </c>
      <c r="ED37" s="5">
        <v>0</v>
      </c>
      <c r="EE37" s="5">
        <v>5.681818181818182E-3</v>
      </c>
      <c r="EF37" s="5">
        <v>2.9154518950437317E-3</v>
      </c>
      <c r="EG37" s="2">
        <v>3</v>
      </c>
      <c r="EH37" s="2">
        <v>0</v>
      </c>
      <c r="EI37" s="2">
        <v>3</v>
      </c>
      <c r="EJ37" s="5">
        <v>1.7964071856287425E-2</v>
      </c>
      <c r="EK37" s="5">
        <v>0</v>
      </c>
      <c r="EL37" s="5">
        <v>8.7463556851311956E-3</v>
      </c>
      <c r="EM37" s="2">
        <v>0</v>
      </c>
      <c r="EN37" s="2">
        <v>0</v>
      </c>
      <c r="EO37" s="2">
        <v>0</v>
      </c>
      <c r="EP37" s="5">
        <v>0</v>
      </c>
      <c r="EQ37" s="5">
        <v>0</v>
      </c>
      <c r="ER37" s="5">
        <v>0</v>
      </c>
      <c r="ES37" s="2">
        <v>0</v>
      </c>
      <c r="ET37" s="2">
        <v>0</v>
      </c>
      <c r="EU37" s="2">
        <v>0</v>
      </c>
      <c r="EV37" s="5">
        <v>0</v>
      </c>
      <c r="EW37" s="5">
        <v>0</v>
      </c>
      <c r="EX37" s="5">
        <v>0</v>
      </c>
      <c r="EY37" s="2">
        <v>0</v>
      </c>
      <c r="EZ37" s="2">
        <v>0</v>
      </c>
      <c r="FA37" s="2">
        <v>0</v>
      </c>
      <c r="FB37" s="5">
        <v>0</v>
      </c>
      <c r="FC37" s="5">
        <v>0</v>
      </c>
      <c r="FD37" s="5">
        <v>0</v>
      </c>
      <c r="FE37" s="2">
        <v>1</v>
      </c>
      <c r="FF37" s="2">
        <v>0</v>
      </c>
      <c r="FG37" s="2">
        <v>1</v>
      </c>
      <c r="FH37" s="5">
        <v>5.9880239520958087E-3</v>
      </c>
      <c r="FI37" s="5">
        <v>0</v>
      </c>
      <c r="FJ37" s="5">
        <v>2.9154518950437317E-3</v>
      </c>
    </row>
    <row r="38" spans="1:166" ht="11.85">
      <c r="A38" s="46" t="str">
        <f>IF(COUNTIFS(T_2GT[[#This Row],[Secteur]],"  *"),A37,T_2GT[[#This Row],[Secteur]])</f>
        <v>SEINE-ET-MARNE</v>
      </c>
      <c r="B38" s="46" t="str">
        <f>IF(COUNTIFS(T_2GT[[#This Row],[Secteur]],"    *"),B37,T_2GT[[#This Row],[Secteur]])</f>
        <v xml:space="preserve">   D08 - Melun</v>
      </c>
      <c r="C38" s="1" t="s">
        <v>1228</v>
      </c>
      <c r="D38" s="1" t="s">
        <v>400</v>
      </c>
      <c r="E38" s="2">
        <v>129</v>
      </c>
      <c r="F38" s="2">
        <v>114</v>
      </c>
      <c r="G38" s="2">
        <v>243</v>
      </c>
      <c r="H38" s="2">
        <v>0</v>
      </c>
      <c r="I38" s="2">
        <v>0</v>
      </c>
      <c r="J38" s="2">
        <v>0</v>
      </c>
      <c r="K38" s="2">
        <v>128</v>
      </c>
      <c r="L38" s="2">
        <v>114</v>
      </c>
      <c r="M38" s="2">
        <v>242</v>
      </c>
      <c r="N38" s="5">
        <v>0.99224806201550386</v>
      </c>
      <c r="O38" s="5">
        <v>1</v>
      </c>
      <c r="P38" s="5">
        <v>0.99588477366255146</v>
      </c>
      <c r="Q38" s="2">
        <v>82</v>
      </c>
      <c r="R38" s="2">
        <v>70</v>
      </c>
      <c r="S38" s="2">
        <v>152</v>
      </c>
      <c r="T38" s="5">
        <v>0.640625</v>
      </c>
      <c r="U38" s="5">
        <v>0.61403508771929827</v>
      </c>
      <c r="V38" s="5">
        <v>0.62809917355371903</v>
      </c>
      <c r="W38" s="2">
        <v>39</v>
      </c>
      <c r="X38" s="2">
        <v>38</v>
      </c>
      <c r="Y38" s="2">
        <v>77</v>
      </c>
      <c r="Z38" s="5">
        <v>0.3046875</v>
      </c>
      <c r="AA38" s="5">
        <v>0.33333333333333331</v>
      </c>
      <c r="AB38" s="5">
        <v>0.31818181818181818</v>
      </c>
      <c r="AC38" s="2">
        <v>7</v>
      </c>
      <c r="AD38" s="2">
        <v>6</v>
      </c>
      <c r="AE38" s="2">
        <v>13</v>
      </c>
      <c r="AF38" s="5">
        <v>5.46875E-2</v>
      </c>
      <c r="AG38" s="5">
        <v>5.2631578947368418E-2</v>
      </c>
      <c r="AH38" s="5">
        <v>5.3719008264462811E-2</v>
      </c>
      <c r="AI38" s="2">
        <v>25</v>
      </c>
      <c r="AJ38" s="2">
        <v>25</v>
      </c>
      <c r="AK38" s="2">
        <v>50</v>
      </c>
      <c r="AL38" s="5">
        <v>0.1953125</v>
      </c>
      <c r="AM38" s="5">
        <v>0.21929824561403508</v>
      </c>
      <c r="AN38" s="5">
        <v>0.20661157024793389</v>
      </c>
      <c r="AO38" s="2">
        <v>2</v>
      </c>
      <c r="AP38" s="2">
        <v>10</v>
      </c>
      <c r="AQ38" s="2">
        <v>12</v>
      </c>
      <c r="AR38" s="5">
        <v>1.5625E-2</v>
      </c>
      <c r="AS38" s="5">
        <v>8.771929824561403E-2</v>
      </c>
      <c r="AT38" s="5">
        <v>4.9586776859504134E-2</v>
      </c>
      <c r="AU38" s="2">
        <v>9</v>
      </c>
      <c r="AV38" s="2">
        <v>2</v>
      </c>
      <c r="AW38" s="2">
        <v>11</v>
      </c>
      <c r="AX38" s="5">
        <v>7.03125E-2</v>
      </c>
      <c r="AY38" s="5">
        <v>1.7543859649122806E-2</v>
      </c>
      <c r="AZ38" s="5">
        <v>4.5454545454545456E-2</v>
      </c>
      <c r="BA38" s="2">
        <v>1</v>
      </c>
      <c r="BB38" s="2">
        <v>0</v>
      </c>
      <c r="BC38" s="2">
        <v>1</v>
      </c>
      <c r="BD38" s="5">
        <v>7.8125E-3</v>
      </c>
      <c r="BE38" s="5">
        <v>0</v>
      </c>
      <c r="BF38" s="5">
        <v>4.1322314049586778E-3</v>
      </c>
      <c r="BG38" s="2">
        <v>2</v>
      </c>
      <c r="BH38" s="2">
        <v>0</v>
      </c>
      <c r="BI38" s="2">
        <v>2</v>
      </c>
      <c r="BJ38" s="5">
        <v>1.5625E-2</v>
      </c>
      <c r="BK38" s="5">
        <v>0</v>
      </c>
      <c r="BL38" s="5">
        <v>8.2644628099173556E-3</v>
      </c>
      <c r="BM38" s="2">
        <v>0</v>
      </c>
      <c r="BN38" s="2">
        <v>1</v>
      </c>
      <c r="BO38" s="2">
        <v>1</v>
      </c>
      <c r="BP38" s="5">
        <v>0</v>
      </c>
      <c r="BQ38" s="5">
        <v>8.771929824561403E-3</v>
      </c>
      <c r="BR38" s="5">
        <v>4.1322314049586778E-3</v>
      </c>
      <c r="BS38" s="2">
        <v>0</v>
      </c>
      <c r="BT38" s="2">
        <v>0</v>
      </c>
      <c r="BU38" s="2">
        <v>0</v>
      </c>
      <c r="BV38" s="5">
        <v>0</v>
      </c>
      <c r="BW38" s="5">
        <v>0</v>
      </c>
      <c r="BX38" s="5">
        <v>0</v>
      </c>
      <c r="BY38" s="2">
        <v>0</v>
      </c>
      <c r="BZ38" s="2">
        <v>0</v>
      </c>
      <c r="CA38" s="2">
        <v>0</v>
      </c>
      <c r="CB38" s="5">
        <v>0</v>
      </c>
      <c r="CC38" s="5">
        <v>0</v>
      </c>
      <c r="CD38" s="5">
        <v>0</v>
      </c>
      <c r="CE38" s="2">
        <v>0</v>
      </c>
      <c r="CF38" s="2">
        <v>0</v>
      </c>
      <c r="CG38" s="2">
        <v>0</v>
      </c>
      <c r="CH38" s="5">
        <v>0</v>
      </c>
      <c r="CI38" s="5">
        <v>0</v>
      </c>
      <c r="CJ38" s="5">
        <v>0</v>
      </c>
      <c r="CK38" s="2">
        <v>127</v>
      </c>
      <c r="CL38" s="2">
        <v>113</v>
      </c>
      <c r="CM38" s="2">
        <v>240</v>
      </c>
      <c r="CN38" s="5">
        <v>0.98449612403100772</v>
      </c>
      <c r="CO38" s="5">
        <v>0.99122807017543857</v>
      </c>
      <c r="CP38" s="5">
        <v>0.98765432098765427</v>
      </c>
      <c r="CQ38" s="2">
        <v>77</v>
      </c>
      <c r="CR38" s="2">
        <v>65</v>
      </c>
      <c r="CS38" s="2">
        <v>142</v>
      </c>
      <c r="CT38" s="5">
        <v>0.60629921259842523</v>
      </c>
      <c r="CU38" s="5">
        <v>0.5752212389380531</v>
      </c>
      <c r="CV38" s="5">
        <v>0.59166666666666667</v>
      </c>
      <c r="CW38" s="2">
        <v>45</v>
      </c>
      <c r="CX38" s="2">
        <v>42</v>
      </c>
      <c r="CY38" s="2">
        <v>87</v>
      </c>
      <c r="CZ38" s="5">
        <v>0.3543307086614173</v>
      </c>
      <c r="DA38" s="5">
        <v>0.37168141592920356</v>
      </c>
      <c r="DB38" s="5">
        <v>0.36249999999999999</v>
      </c>
      <c r="DC38" s="2">
        <v>5</v>
      </c>
      <c r="DD38" s="2">
        <v>6</v>
      </c>
      <c r="DE38" s="2">
        <v>11</v>
      </c>
      <c r="DF38" s="5">
        <v>3.937007874015748E-2</v>
      </c>
      <c r="DG38" s="5">
        <v>5.3097345132743362E-2</v>
      </c>
      <c r="DH38" s="5">
        <v>4.583333333333333E-2</v>
      </c>
      <c r="DI38" s="2">
        <v>26</v>
      </c>
      <c r="DJ38" s="2">
        <v>24</v>
      </c>
      <c r="DK38" s="2">
        <v>50</v>
      </c>
      <c r="DL38" s="5">
        <v>0.20472440944881889</v>
      </c>
      <c r="DM38" s="5">
        <v>0.21238938053097345</v>
      </c>
      <c r="DN38" s="5">
        <v>0.20833333333333334</v>
      </c>
      <c r="DO38" s="2">
        <v>2</v>
      </c>
      <c r="DP38" s="2">
        <v>14</v>
      </c>
      <c r="DQ38" s="2">
        <v>16</v>
      </c>
      <c r="DR38" s="5">
        <v>1.5748031496062992E-2</v>
      </c>
      <c r="DS38" s="5">
        <v>0.12389380530973451</v>
      </c>
      <c r="DT38" s="5">
        <v>6.6666666666666666E-2</v>
      </c>
      <c r="DU38" s="2">
        <v>10</v>
      </c>
      <c r="DV38" s="2">
        <v>2</v>
      </c>
      <c r="DW38" s="2">
        <v>12</v>
      </c>
      <c r="DX38" s="5">
        <v>7.874015748031496E-2</v>
      </c>
      <c r="DY38" s="5">
        <v>1.7699115044247787E-2</v>
      </c>
      <c r="DZ38" s="5">
        <v>0.05</v>
      </c>
      <c r="EA38" s="2">
        <v>1</v>
      </c>
      <c r="EB38" s="2">
        <v>0</v>
      </c>
      <c r="EC38" s="2">
        <v>1</v>
      </c>
      <c r="ED38" s="5">
        <v>7.874015748031496E-3</v>
      </c>
      <c r="EE38" s="5">
        <v>0</v>
      </c>
      <c r="EF38" s="5">
        <v>4.1666666666666666E-3</v>
      </c>
      <c r="EG38" s="2">
        <v>2</v>
      </c>
      <c r="EH38" s="2">
        <v>0</v>
      </c>
      <c r="EI38" s="2">
        <v>2</v>
      </c>
      <c r="EJ38" s="5">
        <v>1.5748031496062992E-2</v>
      </c>
      <c r="EK38" s="5">
        <v>0</v>
      </c>
      <c r="EL38" s="5">
        <v>8.3333333333333332E-3</v>
      </c>
      <c r="EM38" s="2">
        <v>1</v>
      </c>
      <c r="EN38" s="2">
        <v>0</v>
      </c>
      <c r="EO38" s="2">
        <v>1</v>
      </c>
      <c r="EP38" s="5">
        <v>7.874015748031496E-3</v>
      </c>
      <c r="EQ38" s="5">
        <v>0</v>
      </c>
      <c r="ER38" s="5">
        <v>4.1666666666666666E-3</v>
      </c>
      <c r="ES38" s="2">
        <v>3</v>
      </c>
      <c r="ET38" s="2">
        <v>2</v>
      </c>
      <c r="EU38" s="2">
        <v>5</v>
      </c>
      <c r="EV38" s="5">
        <v>2.3622047244094488E-2</v>
      </c>
      <c r="EW38" s="5">
        <v>1.7699115044247787E-2</v>
      </c>
      <c r="EX38" s="5">
        <v>2.0833333333333332E-2</v>
      </c>
      <c r="EY38" s="2">
        <v>0</v>
      </c>
      <c r="EZ38" s="2">
        <v>0</v>
      </c>
      <c r="FA38" s="2">
        <v>0</v>
      </c>
      <c r="FB38" s="5">
        <v>0</v>
      </c>
      <c r="FC38" s="5">
        <v>0</v>
      </c>
      <c r="FD38" s="5">
        <v>0</v>
      </c>
      <c r="FE38" s="2">
        <v>0</v>
      </c>
      <c r="FF38" s="2">
        <v>0</v>
      </c>
      <c r="FG38" s="2">
        <v>0</v>
      </c>
      <c r="FH38" s="5">
        <v>0</v>
      </c>
      <c r="FI38" s="5">
        <v>0</v>
      </c>
      <c r="FJ38" s="5">
        <v>0</v>
      </c>
    </row>
    <row r="39" spans="1:166" ht="11.85">
      <c r="A39" s="46" t="str">
        <f>IF(COUNTIFS(T_2GT[[#This Row],[Secteur]],"  *"),A38,T_2GT[[#This Row],[Secteur]])</f>
        <v>SEINE-ET-MARNE</v>
      </c>
      <c r="B39" s="46" t="str">
        <f>IF(COUNTIFS(T_2GT[[#This Row],[Secteur]],"    *"),B38,T_2GT[[#This Row],[Secteur]])</f>
        <v xml:space="preserve">   D08 - Melun</v>
      </c>
      <c r="C39" s="1" t="s">
        <v>1006</v>
      </c>
      <c r="D39" s="1" t="s">
        <v>317</v>
      </c>
      <c r="E39" s="2">
        <v>70</v>
      </c>
      <c r="F39" s="2">
        <v>54</v>
      </c>
      <c r="G39" s="2">
        <v>124</v>
      </c>
      <c r="H39" s="2">
        <v>0</v>
      </c>
      <c r="I39" s="2">
        <v>0</v>
      </c>
      <c r="J39" s="2">
        <v>0</v>
      </c>
      <c r="K39" s="2">
        <v>67</v>
      </c>
      <c r="L39" s="2">
        <v>50</v>
      </c>
      <c r="M39" s="2">
        <v>117</v>
      </c>
      <c r="N39" s="5">
        <v>0.95714285714285718</v>
      </c>
      <c r="O39" s="5">
        <v>0.92592592592592593</v>
      </c>
      <c r="P39" s="5">
        <v>0.94354838709677424</v>
      </c>
      <c r="Q39" s="2">
        <v>30</v>
      </c>
      <c r="R39" s="2">
        <v>21</v>
      </c>
      <c r="S39" s="2">
        <v>51</v>
      </c>
      <c r="T39" s="5">
        <v>0.44776119402985076</v>
      </c>
      <c r="U39" s="5">
        <v>0.42</v>
      </c>
      <c r="V39" s="5">
        <v>0.4358974358974359</v>
      </c>
      <c r="W39" s="2">
        <v>30</v>
      </c>
      <c r="X39" s="2">
        <v>24</v>
      </c>
      <c r="Y39" s="2">
        <v>54</v>
      </c>
      <c r="Z39" s="5">
        <v>0.44776119402985076</v>
      </c>
      <c r="AA39" s="5">
        <v>0.48</v>
      </c>
      <c r="AB39" s="5">
        <v>0.46153846153846156</v>
      </c>
      <c r="AC39" s="2">
        <v>7</v>
      </c>
      <c r="AD39" s="2">
        <v>5</v>
      </c>
      <c r="AE39" s="2">
        <v>12</v>
      </c>
      <c r="AF39" s="5">
        <v>0.1044776119402985</v>
      </c>
      <c r="AG39" s="5">
        <v>0.1</v>
      </c>
      <c r="AH39" s="5">
        <v>0.10256410256410256</v>
      </c>
      <c r="AI39" s="2">
        <v>21</v>
      </c>
      <c r="AJ39" s="2">
        <v>11</v>
      </c>
      <c r="AK39" s="2">
        <v>32</v>
      </c>
      <c r="AL39" s="5">
        <v>0.31343283582089554</v>
      </c>
      <c r="AM39" s="5">
        <v>0.22</v>
      </c>
      <c r="AN39" s="5">
        <v>0.27350427350427353</v>
      </c>
      <c r="AO39" s="2">
        <v>2</v>
      </c>
      <c r="AP39" s="2">
        <v>13</v>
      </c>
      <c r="AQ39" s="2">
        <v>15</v>
      </c>
      <c r="AR39" s="5">
        <v>2.9850746268656716E-2</v>
      </c>
      <c r="AS39" s="5">
        <v>0.26</v>
      </c>
      <c r="AT39" s="5">
        <v>0.12820512820512819</v>
      </c>
      <c r="AU39" s="2">
        <v>6</v>
      </c>
      <c r="AV39" s="2">
        <v>0</v>
      </c>
      <c r="AW39" s="2">
        <v>6</v>
      </c>
      <c r="AX39" s="5">
        <v>8.9552238805970144E-2</v>
      </c>
      <c r="AY39" s="5">
        <v>0</v>
      </c>
      <c r="AZ39" s="5">
        <v>5.128205128205128E-2</v>
      </c>
      <c r="BA39" s="2">
        <v>1</v>
      </c>
      <c r="BB39" s="2">
        <v>0</v>
      </c>
      <c r="BC39" s="2">
        <v>1</v>
      </c>
      <c r="BD39" s="5">
        <v>1.4925373134328358E-2</v>
      </c>
      <c r="BE39" s="5">
        <v>0</v>
      </c>
      <c r="BF39" s="5">
        <v>8.5470085470085479E-3</v>
      </c>
      <c r="BG39" s="2">
        <v>0</v>
      </c>
      <c r="BH39" s="2">
        <v>0</v>
      </c>
      <c r="BI39" s="2">
        <v>0</v>
      </c>
      <c r="BJ39" s="5">
        <v>0</v>
      </c>
      <c r="BK39" s="5">
        <v>0</v>
      </c>
      <c r="BL39" s="5">
        <v>0</v>
      </c>
      <c r="BM39" s="2">
        <v>0</v>
      </c>
      <c r="BN39" s="2">
        <v>0</v>
      </c>
      <c r="BO39" s="2">
        <v>0</v>
      </c>
      <c r="BP39" s="5">
        <v>0</v>
      </c>
      <c r="BQ39" s="5">
        <v>0</v>
      </c>
      <c r="BR39" s="5">
        <v>0</v>
      </c>
      <c r="BS39" s="2">
        <v>0</v>
      </c>
      <c r="BT39" s="2">
        <v>0</v>
      </c>
      <c r="BU39" s="2">
        <v>0</v>
      </c>
      <c r="BV39" s="5">
        <v>0</v>
      </c>
      <c r="BW39" s="5">
        <v>0</v>
      </c>
      <c r="BX39" s="5">
        <v>0</v>
      </c>
      <c r="BY39" s="2">
        <v>0</v>
      </c>
      <c r="BZ39" s="2">
        <v>0</v>
      </c>
      <c r="CA39" s="2">
        <v>0</v>
      </c>
      <c r="CB39" s="5">
        <v>0</v>
      </c>
      <c r="CC39" s="5">
        <v>0</v>
      </c>
      <c r="CD39" s="5">
        <v>0</v>
      </c>
      <c r="CE39" s="2">
        <v>0</v>
      </c>
      <c r="CF39" s="2">
        <v>0</v>
      </c>
      <c r="CG39" s="2">
        <v>0</v>
      </c>
      <c r="CH39" s="5">
        <v>0</v>
      </c>
      <c r="CI39" s="5">
        <v>0</v>
      </c>
      <c r="CJ39" s="5">
        <v>0</v>
      </c>
      <c r="CK39" s="2">
        <v>65</v>
      </c>
      <c r="CL39" s="2">
        <v>49</v>
      </c>
      <c r="CM39" s="2">
        <v>114</v>
      </c>
      <c r="CN39" s="5">
        <v>0.9285714285714286</v>
      </c>
      <c r="CO39" s="5">
        <v>0.90740740740740744</v>
      </c>
      <c r="CP39" s="5">
        <v>0.91935483870967738</v>
      </c>
      <c r="CQ39" s="2">
        <v>28</v>
      </c>
      <c r="CR39" s="2">
        <v>20</v>
      </c>
      <c r="CS39" s="2">
        <v>48</v>
      </c>
      <c r="CT39" s="5">
        <v>0.43076923076923079</v>
      </c>
      <c r="CU39" s="5">
        <v>0.40816326530612246</v>
      </c>
      <c r="CV39" s="5">
        <v>0.42105263157894735</v>
      </c>
      <c r="CW39" s="2">
        <v>32</v>
      </c>
      <c r="CX39" s="2">
        <v>25</v>
      </c>
      <c r="CY39" s="2">
        <v>57</v>
      </c>
      <c r="CZ39" s="5">
        <v>0.49230769230769234</v>
      </c>
      <c r="DA39" s="5">
        <v>0.51020408163265307</v>
      </c>
      <c r="DB39" s="5">
        <v>0.5</v>
      </c>
      <c r="DC39" s="2">
        <v>5</v>
      </c>
      <c r="DD39" s="2">
        <v>4</v>
      </c>
      <c r="DE39" s="2">
        <v>9</v>
      </c>
      <c r="DF39" s="5">
        <v>7.6923076923076927E-2</v>
      </c>
      <c r="DG39" s="5">
        <v>8.1632653061224483E-2</v>
      </c>
      <c r="DH39" s="5">
        <v>7.8947368421052627E-2</v>
      </c>
      <c r="DI39" s="2">
        <v>21</v>
      </c>
      <c r="DJ39" s="2">
        <v>11</v>
      </c>
      <c r="DK39" s="2">
        <v>32</v>
      </c>
      <c r="DL39" s="5">
        <v>0.32307692307692309</v>
      </c>
      <c r="DM39" s="5">
        <v>0.22448979591836735</v>
      </c>
      <c r="DN39" s="5">
        <v>0.2807017543859649</v>
      </c>
      <c r="DO39" s="2">
        <v>2</v>
      </c>
      <c r="DP39" s="2">
        <v>14</v>
      </c>
      <c r="DQ39" s="2">
        <v>16</v>
      </c>
      <c r="DR39" s="5">
        <v>3.0769230769230771E-2</v>
      </c>
      <c r="DS39" s="5">
        <v>0.2857142857142857</v>
      </c>
      <c r="DT39" s="5">
        <v>0.14035087719298245</v>
      </c>
      <c r="DU39" s="2">
        <v>6</v>
      </c>
      <c r="DV39" s="2">
        <v>0</v>
      </c>
      <c r="DW39" s="2">
        <v>6</v>
      </c>
      <c r="DX39" s="5">
        <v>9.2307692307692313E-2</v>
      </c>
      <c r="DY39" s="5">
        <v>0</v>
      </c>
      <c r="DZ39" s="5">
        <v>5.2631578947368418E-2</v>
      </c>
      <c r="EA39" s="2">
        <v>1</v>
      </c>
      <c r="EB39" s="2">
        <v>0</v>
      </c>
      <c r="EC39" s="2">
        <v>1</v>
      </c>
      <c r="ED39" s="5">
        <v>1.5384615384615385E-2</v>
      </c>
      <c r="EE39" s="5">
        <v>0</v>
      </c>
      <c r="EF39" s="5">
        <v>8.771929824561403E-3</v>
      </c>
      <c r="EG39" s="2">
        <v>0</v>
      </c>
      <c r="EH39" s="2">
        <v>0</v>
      </c>
      <c r="EI39" s="2">
        <v>0</v>
      </c>
      <c r="EJ39" s="5">
        <v>0</v>
      </c>
      <c r="EK39" s="5">
        <v>0</v>
      </c>
      <c r="EL39" s="5">
        <v>0</v>
      </c>
      <c r="EM39" s="2">
        <v>2</v>
      </c>
      <c r="EN39" s="2">
        <v>0</v>
      </c>
      <c r="EO39" s="2">
        <v>2</v>
      </c>
      <c r="EP39" s="5">
        <v>3.0769230769230771E-2</v>
      </c>
      <c r="EQ39" s="5">
        <v>0</v>
      </c>
      <c r="ER39" s="5">
        <v>1.7543859649122806E-2</v>
      </c>
      <c r="ES39" s="2">
        <v>0</v>
      </c>
      <c r="ET39" s="2">
        <v>0</v>
      </c>
      <c r="EU39" s="2">
        <v>0</v>
      </c>
      <c r="EV39" s="5">
        <v>0</v>
      </c>
      <c r="EW39" s="5">
        <v>0</v>
      </c>
      <c r="EX39" s="5">
        <v>0</v>
      </c>
      <c r="EY39" s="2">
        <v>0</v>
      </c>
      <c r="EZ39" s="2">
        <v>0</v>
      </c>
      <c r="FA39" s="2">
        <v>0</v>
      </c>
      <c r="FB39" s="5">
        <v>0</v>
      </c>
      <c r="FC39" s="5">
        <v>0</v>
      </c>
      <c r="FD39" s="5">
        <v>0</v>
      </c>
      <c r="FE39" s="2">
        <v>0</v>
      </c>
      <c r="FF39" s="2">
        <v>0</v>
      </c>
      <c r="FG39" s="2">
        <v>0</v>
      </c>
      <c r="FH39" s="5">
        <v>0</v>
      </c>
      <c r="FI39" s="5">
        <v>0</v>
      </c>
      <c r="FJ39" s="5">
        <v>0</v>
      </c>
    </row>
    <row r="40" spans="1:166" ht="11.85">
      <c r="A40" s="46" t="str">
        <f>IF(COUNTIFS(T_2GT[[#This Row],[Secteur]],"  *"),A39,T_2GT[[#This Row],[Secteur]])</f>
        <v>SEINE-ET-MARNE</v>
      </c>
      <c r="B40" s="46" t="str">
        <f>IF(COUNTIFS(T_2GT[[#This Row],[Secteur]],"    *"),B39,T_2GT[[#This Row],[Secteur]])</f>
        <v xml:space="preserve">   D08 - Melun</v>
      </c>
      <c r="C40" s="1" t="s">
        <v>1229</v>
      </c>
      <c r="D40" s="1" t="s">
        <v>280</v>
      </c>
      <c r="E40" s="2">
        <v>142</v>
      </c>
      <c r="F40" s="2">
        <v>113</v>
      </c>
      <c r="G40" s="2">
        <v>255</v>
      </c>
      <c r="H40" s="2">
        <v>2</v>
      </c>
      <c r="I40" s="2">
        <v>2</v>
      </c>
      <c r="J40" s="2">
        <v>4</v>
      </c>
      <c r="K40" s="2">
        <v>139</v>
      </c>
      <c r="L40" s="2">
        <v>112</v>
      </c>
      <c r="M40" s="2">
        <v>251</v>
      </c>
      <c r="N40" s="5">
        <v>0.99295774647887325</v>
      </c>
      <c r="O40" s="5">
        <v>1.0088495575221239</v>
      </c>
      <c r="P40" s="5">
        <v>1</v>
      </c>
      <c r="Q40" s="2">
        <v>87</v>
      </c>
      <c r="R40" s="2">
        <v>67</v>
      </c>
      <c r="S40" s="2">
        <v>154</v>
      </c>
      <c r="T40" s="5">
        <v>0.62589928057553956</v>
      </c>
      <c r="U40" s="5">
        <v>0.5982142857142857</v>
      </c>
      <c r="V40" s="5">
        <v>0.61354581673306774</v>
      </c>
      <c r="W40" s="2">
        <v>50</v>
      </c>
      <c r="X40" s="2">
        <v>41</v>
      </c>
      <c r="Y40" s="2">
        <v>91</v>
      </c>
      <c r="Z40" s="5">
        <v>0.35971223021582732</v>
      </c>
      <c r="AA40" s="5">
        <v>0.36607142857142855</v>
      </c>
      <c r="AB40" s="5">
        <v>0.36254980079681276</v>
      </c>
      <c r="AC40" s="2">
        <v>2</v>
      </c>
      <c r="AD40" s="2">
        <v>4</v>
      </c>
      <c r="AE40" s="2">
        <v>6</v>
      </c>
      <c r="AF40" s="5">
        <v>1.4388489208633094E-2</v>
      </c>
      <c r="AG40" s="5">
        <v>3.5714285714285712E-2</v>
      </c>
      <c r="AH40" s="5">
        <v>2.3904382470119521E-2</v>
      </c>
      <c r="AI40" s="2">
        <v>32</v>
      </c>
      <c r="AJ40" s="2">
        <v>26</v>
      </c>
      <c r="AK40" s="2">
        <v>58</v>
      </c>
      <c r="AL40" s="5">
        <v>0.23021582733812951</v>
      </c>
      <c r="AM40" s="5">
        <v>0.23214285714285715</v>
      </c>
      <c r="AN40" s="5">
        <v>0.23107569721115537</v>
      </c>
      <c r="AO40" s="2">
        <v>2</v>
      </c>
      <c r="AP40" s="2">
        <v>8</v>
      </c>
      <c r="AQ40" s="2">
        <v>10</v>
      </c>
      <c r="AR40" s="5">
        <v>1.4388489208633094E-2</v>
      </c>
      <c r="AS40" s="5">
        <v>7.1428571428571425E-2</v>
      </c>
      <c r="AT40" s="5">
        <v>3.9840637450199202E-2</v>
      </c>
      <c r="AU40" s="2">
        <v>8</v>
      </c>
      <c r="AV40" s="2">
        <v>0</v>
      </c>
      <c r="AW40" s="2">
        <v>8</v>
      </c>
      <c r="AX40" s="5">
        <v>5.7553956834532377E-2</v>
      </c>
      <c r="AY40" s="5">
        <v>0</v>
      </c>
      <c r="AZ40" s="5">
        <v>3.1872509960159362E-2</v>
      </c>
      <c r="BA40" s="2">
        <v>3</v>
      </c>
      <c r="BB40" s="2">
        <v>6</v>
      </c>
      <c r="BC40" s="2">
        <v>9</v>
      </c>
      <c r="BD40" s="5">
        <v>2.1582733812949641E-2</v>
      </c>
      <c r="BE40" s="5">
        <v>5.3571428571428568E-2</v>
      </c>
      <c r="BF40" s="5">
        <v>3.5856573705179286E-2</v>
      </c>
      <c r="BG40" s="2">
        <v>4</v>
      </c>
      <c r="BH40" s="2">
        <v>0</v>
      </c>
      <c r="BI40" s="2">
        <v>4</v>
      </c>
      <c r="BJ40" s="5">
        <v>2.8776978417266189E-2</v>
      </c>
      <c r="BK40" s="5">
        <v>0</v>
      </c>
      <c r="BL40" s="5">
        <v>1.5936254980079681E-2</v>
      </c>
      <c r="BM40" s="2">
        <v>0</v>
      </c>
      <c r="BN40" s="2">
        <v>0</v>
      </c>
      <c r="BO40" s="2">
        <v>0</v>
      </c>
      <c r="BP40" s="5">
        <v>0</v>
      </c>
      <c r="BQ40" s="5">
        <v>0</v>
      </c>
      <c r="BR40" s="5">
        <v>0</v>
      </c>
      <c r="BS40" s="2">
        <v>1</v>
      </c>
      <c r="BT40" s="2">
        <v>0</v>
      </c>
      <c r="BU40" s="2">
        <v>1</v>
      </c>
      <c r="BV40" s="5">
        <v>7.1942446043165471E-3</v>
      </c>
      <c r="BW40" s="5">
        <v>0</v>
      </c>
      <c r="BX40" s="5">
        <v>3.9840637450199202E-3</v>
      </c>
      <c r="BY40" s="2">
        <v>0</v>
      </c>
      <c r="BZ40" s="2">
        <v>1</v>
      </c>
      <c r="CA40" s="2">
        <v>1</v>
      </c>
      <c r="CB40" s="5">
        <v>0</v>
      </c>
      <c r="CC40" s="5">
        <v>8.9285714285714281E-3</v>
      </c>
      <c r="CD40" s="5">
        <v>3.9840637450199202E-3</v>
      </c>
      <c r="CE40" s="2">
        <v>0</v>
      </c>
      <c r="CF40" s="2">
        <v>0</v>
      </c>
      <c r="CG40" s="2">
        <v>0</v>
      </c>
      <c r="CH40" s="5">
        <v>0</v>
      </c>
      <c r="CI40" s="5">
        <v>0</v>
      </c>
      <c r="CJ40" s="5">
        <v>0</v>
      </c>
      <c r="CK40" s="2">
        <v>138</v>
      </c>
      <c r="CL40" s="2">
        <v>112</v>
      </c>
      <c r="CM40" s="2">
        <v>250</v>
      </c>
      <c r="CN40" s="5">
        <v>0.9859154929577465</v>
      </c>
      <c r="CO40" s="5">
        <v>1.0088495575221239</v>
      </c>
      <c r="CP40" s="5">
        <v>0.99607843137254903</v>
      </c>
      <c r="CQ40" s="2">
        <v>86</v>
      </c>
      <c r="CR40" s="2">
        <v>61</v>
      </c>
      <c r="CS40" s="2">
        <v>147</v>
      </c>
      <c r="CT40" s="5">
        <v>0.62318840579710144</v>
      </c>
      <c r="CU40" s="5">
        <v>0.5446428571428571</v>
      </c>
      <c r="CV40" s="5">
        <v>0.58799999999999997</v>
      </c>
      <c r="CW40" s="2">
        <v>49</v>
      </c>
      <c r="CX40" s="2">
        <v>49</v>
      </c>
      <c r="CY40" s="2">
        <v>98</v>
      </c>
      <c r="CZ40" s="5">
        <v>0.35507246376811596</v>
      </c>
      <c r="DA40" s="5">
        <v>0.4375</v>
      </c>
      <c r="DB40" s="5">
        <v>0.39200000000000002</v>
      </c>
      <c r="DC40" s="2">
        <v>3</v>
      </c>
      <c r="DD40" s="2">
        <v>2</v>
      </c>
      <c r="DE40" s="2">
        <v>5</v>
      </c>
      <c r="DF40" s="5">
        <v>2.1739130434782608E-2</v>
      </c>
      <c r="DG40" s="5">
        <v>1.7857142857142856E-2</v>
      </c>
      <c r="DH40" s="5">
        <v>0.02</v>
      </c>
      <c r="DI40" s="2">
        <v>27</v>
      </c>
      <c r="DJ40" s="2">
        <v>23</v>
      </c>
      <c r="DK40" s="2">
        <v>50</v>
      </c>
      <c r="DL40" s="5">
        <v>0.19565217391304349</v>
      </c>
      <c r="DM40" s="5">
        <v>0.20535714285714285</v>
      </c>
      <c r="DN40" s="5">
        <v>0.2</v>
      </c>
      <c r="DO40" s="2">
        <v>2</v>
      </c>
      <c r="DP40" s="2">
        <v>17</v>
      </c>
      <c r="DQ40" s="2">
        <v>19</v>
      </c>
      <c r="DR40" s="5">
        <v>1.4492753623188406E-2</v>
      </c>
      <c r="DS40" s="5">
        <v>0.15178571428571427</v>
      </c>
      <c r="DT40" s="5">
        <v>7.5999999999999998E-2</v>
      </c>
      <c r="DU40" s="2">
        <v>12</v>
      </c>
      <c r="DV40" s="2">
        <v>1</v>
      </c>
      <c r="DW40" s="2">
        <v>13</v>
      </c>
      <c r="DX40" s="5">
        <v>8.6956521739130432E-2</v>
      </c>
      <c r="DY40" s="5">
        <v>8.9285714285714281E-3</v>
      </c>
      <c r="DZ40" s="5">
        <v>5.1999999999999998E-2</v>
      </c>
      <c r="EA40" s="2">
        <v>2</v>
      </c>
      <c r="EB40" s="2">
        <v>6</v>
      </c>
      <c r="EC40" s="2">
        <v>8</v>
      </c>
      <c r="ED40" s="5">
        <v>1.4492753623188406E-2</v>
      </c>
      <c r="EE40" s="5">
        <v>5.3571428571428568E-2</v>
      </c>
      <c r="EF40" s="5">
        <v>3.2000000000000001E-2</v>
      </c>
      <c r="EG40" s="2">
        <v>4</v>
      </c>
      <c r="EH40" s="2">
        <v>0</v>
      </c>
      <c r="EI40" s="2">
        <v>4</v>
      </c>
      <c r="EJ40" s="5">
        <v>2.8985507246376812E-2</v>
      </c>
      <c r="EK40" s="5">
        <v>0</v>
      </c>
      <c r="EL40" s="5">
        <v>1.6E-2</v>
      </c>
      <c r="EM40" s="2">
        <v>0</v>
      </c>
      <c r="EN40" s="2">
        <v>1</v>
      </c>
      <c r="EO40" s="2">
        <v>1</v>
      </c>
      <c r="EP40" s="5">
        <v>0</v>
      </c>
      <c r="EQ40" s="5">
        <v>8.9285714285714281E-3</v>
      </c>
      <c r="ER40" s="5">
        <v>4.0000000000000001E-3</v>
      </c>
      <c r="ES40" s="2">
        <v>2</v>
      </c>
      <c r="ET40" s="2">
        <v>0</v>
      </c>
      <c r="EU40" s="2">
        <v>2</v>
      </c>
      <c r="EV40" s="5">
        <v>1.4492753623188406E-2</v>
      </c>
      <c r="EW40" s="5">
        <v>0</v>
      </c>
      <c r="EX40" s="5">
        <v>8.0000000000000002E-3</v>
      </c>
      <c r="EY40" s="2">
        <v>0</v>
      </c>
      <c r="EZ40" s="2">
        <v>1</v>
      </c>
      <c r="FA40" s="2">
        <v>1</v>
      </c>
      <c r="FB40" s="5">
        <v>0</v>
      </c>
      <c r="FC40" s="5">
        <v>8.9285714285714281E-3</v>
      </c>
      <c r="FD40" s="5">
        <v>4.0000000000000001E-3</v>
      </c>
      <c r="FE40" s="2">
        <v>0</v>
      </c>
      <c r="FF40" s="2">
        <v>0</v>
      </c>
      <c r="FG40" s="2">
        <v>0</v>
      </c>
      <c r="FH40" s="5">
        <v>0</v>
      </c>
      <c r="FI40" s="5">
        <v>0</v>
      </c>
      <c r="FJ40" s="5">
        <v>0</v>
      </c>
    </row>
    <row r="41" spans="1:166" ht="11.85">
      <c r="A41" s="46" t="str">
        <f>IF(COUNTIFS(T_2GT[[#This Row],[Secteur]],"  *"),A40,T_2GT[[#This Row],[Secteur]])</f>
        <v>SEINE-ET-MARNE</v>
      </c>
      <c r="B41" s="46" t="str">
        <f>IF(COUNTIFS(T_2GT[[#This Row],[Secteur]],"    *"),B40,T_2GT[[#This Row],[Secteur]])</f>
        <v xml:space="preserve">   D08 - Melun</v>
      </c>
      <c r="C41" s="1" t="s">
        <v>1230</v>
      </c>
      <c r="D41" s="1" t="s">
        <v>1231</v>
      </c>
      <c r="E41" s="2">
        <v>140</v>
      </c>
      <c r="F41" s="2">
        <v>133</v>
      </c>
      <c r="G41" s="2">
        <v>273</v>
      </c>
      <c r="H41" s="2">
        <v>0</v>
      </c>
      <c r="I41" s="2">
        <v>0</v>
      </c>
      <c r="J41" s="2">
        <v>0</v>
      </c>
      <c r="K41" s="2">
        <v>138</v>
      </c>
      <c r="L41" s="2">
        <v>124</v>
      </c>
      <c r="M41" s="2">
        <v>262</v>
      </c>
      <c r="N41" s="5">
        <v>0.98571428571428577</v>
      </c>
      <c r="O41" s="5">
        <v>0.93233082706766912</v>
      </c>
      <c r="P41" s="5">
        <v>0.95970695970695974</v>
      </c>
      <c r="Q41" s="2">
        <v>92</v>
      </c>
      <c r="R41" s="2">
        <v>81</v>
      </c>
      <c r="S41" s="2">
        <v>173</v>
      </c>
      <c r="T41" s="5">
        <v>0.66666666666666663</v>
      </c>
      <c r="U41" s="5">
        <v>0.65322580645161288</v>
      </c>
      <c r="V41" s="5">
        <v>0.66030534351145043</v>
      </c>
      <c r="W41" s="2">
        <v>36</v>
      </c>
      <c r="X41" s="2">
        <v>34</v>
      </c>
      <c r="Y41" s="2">
        <v>70</v>
      </c>
      <c r="Z41" s="5">
        <v>0.2608695652173913</v>
      </c>
      <c r="AA41" s="5">
        <v>0.27419354838709675</v>
      </c>
      <c r="AB41" s="5">
        <v>0.26717557251908397</v>
      </c>
      <c r="AC41" s="2">
        <v>10</v>
      </c>
      <c r="AD41" s="2">
        <v>9</v>
      </c>
      <c r="AE41" s="2">
        <v>19</v>
      </c>
      <c r="AF41" s="5">
        <v>7.2463768115942032E-2</v>
      </c>
      <c r="AG41" s="5">
        <v>7.2580645161290328E-2</v>
      </c>
      <c r="AH41" s="5">
        <v>7.2519083969465645E-2</v>
      </c>
      <c r="AI41" s="2">
        <v>22</v>
      </c>
      <c r="AJ41" s="2">
        <v>27</v>
      </c>
      <c r="AK41" s="2">
        <v>49</v>
      </c>
      <c r="AL41" s="5">
        <v>0.15942028985507245</v>
      </c>
      <c r="AM41" s="5">
        <v>0.21774193548387097</v>
      </c>
      <c r="AN41" s="5">
        <v>0.18702290076335878</v>
      </c>
      <c r="AO41" s="2">
        <v>0</v>
      </c>
      <c r="AP41" s="2">
        <v>3</v>
      </c>
      <c r="AQ41" s="2">
        <v>3</v>
      </c>
      <c r="AR41" s="5">
        <v>0</v>
      </c>
      <c r="AS41" s="5">
        <v>2.4193548387096774E-2</v>
      </c>
      <c r="AT41" s="5">
        <v>1.1450381679389313E-2</v>
      </c>
      <c r="AU41" s="2">
        <v>13</v>
      </c>
      <c r="AV41" s="2">
        <v>2</v>
      </c>
      <c r="AW41" s="2">
        <v>15</v>
      </c>
      <c r="AX41" s="5">
        <v>9.420289855072464E-2</v>
      </c>
      <c r="AY41" s="5">
        <v>1.6129032258064516E-2</v>
      </c>
      <c r="AZ41" s="5">
        <v>5.7251908396946563E-2</v>
      </c>
      <c r="BA41" s="2">
        <v>0</v>
      </c>
      <c r="BB41" s="2">
        <v>0</v>
      </c>
      <c r="BC41" s="2">
        <v>0</v>
      </c>
      <c r="BD41" s="5">
        <v>0</v>
      </c>
      <c r="BE41" s="5">
        <v>0</v>
      </c>
      <c r="BF41" s="5">
        <v>0</v>
      </c>
      <c r="BG41" s="2">
        <v>0</v>
      </c>
      <c r="BH41" s="2">
        <v>0</v>
      </c>
      <c r="BI41" s="2">
        <v>0</v>
      </c>
      <c r="BJ41" s="5">
        <v>0</v>
      </c>
      <c r="BK41" s="5">
        <v>0</v>
      </c>
      <c r="BL41" s="5">
        <v>0</v>
      </c>
      <c r="BM41" s="2">
        <v>1</v>
      </c>
      <c r="BN41" s="2">
        <v>2</v>
      </c>
      <c r="BO41" s="2">
        <v>3</v>
      </c>
      <c r="BP41" s="5">
        <v>7.246376811594203E-3</v>
      </c>
      <c r="BQ41" s="5">
        <v>1.6129032258064516E-2</v>
      </c>
      <c r="BR41" s="5">
        <v>1.1450381679389313E-2</v>
      </c>
      <c r="BS41" s="2">
        <v>0</v>
      </c>
      <c r="BT41" s="2">
        <v>0</v>
      </c>
      <c r="BU41" s="2">
        <v>0</v>
      </c>
      <c r="BV41" s="5">
        <v>0</v>
      </c>
      <c r="BW41" s="5">
        <v>0</v>
      </c>
      <c r="BX41" s="5">
        <v>0</v>
      </c>
      <c r="BY41" s="2">
        <v>0</v>
      </c>
      <c r="BZ41" s="2">
        <v>0</v>
      </c>
      <c r="CA41" s="2">
        <v>0</v>
      </c>
      <c r="CB41" s="5">
        <v>0</v>
      </c>
      <c r="CC41" s="5">
        <v>0</v>
      </c>
      <c r="CD41" s="5">
        <v>0</v>
      </c>
      <c r="CE41" s="2">
        <v>0</v>
      </c>
      <c r="CF41" s="2">
        <v>0</v>
      </c>
      <c r="CG41" s="2">
        <v>0</v>
      </c>
      <c r="CH41" s="5">
        <v>0</v>
      </c>
      <c r="CI41" s="5">
        <v>0</v>
      </c>
      <c r="CJ41" s="5">
        <v>0</v>
      </c>
      <c r="CK41" s="2">
        <v>0</v>
      </c>
      <c r="CL41" s="2">
        <v>0</v>
      </c>
      <c r="CM41" s="2">
        <v>0</v>
      </c>
      <c r="CN41" s="5">
        <v>0</v>
      </c>
      <c r="CO41" s="5">
        <v>0</v>
      </c>
      <c r="CP41" s="5">
        <v>0</v>
      </c>
      <c r="CQ41" s="2">
        <v>0</v>
      </c>
      <c r="CR41" s="2">
        <v>0</v>
      </c>
      <c r="CS41" s="2">
        <v>0</v>
      </c>
      <c r="CT41" s="5" t="s">
        <v>92</v>
      </c>
      <c r="CU41" s="5" t="s">
        <v>92</v>
      </c>
      <c r="CV41" s="5" t="s">
        <v>92</v>
      </c>
      <c r="CW41" s="2">
        <v>0</v>
      </c>
      <c r="CX41" s="2">
        <v>0</v>
      </c>
      <c r="CY41" s="2">
        <v>0</v>
      </c>
      <c r="CZ41" s="5" t="s">
        <v>92</v>
      </c>
      <c r="DA41" s="5" t="s">
        <v>92</v>
      </c>
      <c r="DB41" s="5" t="s">
        <v>92</v>
      </c>
      <c r="DC41" s="2">
        <v>0</v>
      </c>
      <c r="DD41" s="2">
        <v>0</v>
      </c>
      <c r="DE41" s="2">
        <v>0</v>
      </c>
      <c r="DF41" s="5" t="s">
        <v>92</v>
      </c>
      <c r="DG41" s="5" t="s">
        <v>92</v>
      </c>
      <c r="DH41" s="5" t="s">
        <v>92</v>
      </c>
      <c r="DI41" s="2">
        <v>0</v>
      </c>
      <c r="DJ41" s="2">
        <v>0</v>
      </c>
      <c r="DK41" s="2">
        <v>0</v>
      </c>
      <c r="DL41" s="5" t="s">
        <v>92</v>
      </c>
      <c r="DM41" s="5" t="s">
        <v>92</v>
      </c>
      <c r="DN41" s="5" t="s">
        <v>92</v>
      </c>
      <c r="DO41" s="2">
        <v>0</v>
      </c>
      <c r="DP41" s="2">
        <v>0</v>
      </c>
      <c r="DQ41" s="2">
        <v>0</v>
      </c>
      <c r="DR41" s="5" t="s">
        <v>92</v>
      </c>
      <c r="DS41" s="5" t="s">
        <v>92</v>
      </c>
      <c r="DT41" s="5" t="s">
        <v>92</v>
      </c>
      <c r="DU41" s="2">
        <v>0</v>
      </c>
      <c r="DV41" s="2">
        <v>0</v>
      </c>
      <c r="DW41" s="2">
        <v>0</v>
      </c>
      <c r="DX41" s="5" t="s">
        <v>92</v>
      </c>
      <c r="DY41" s="5" t="s">
        <v>92</v>
      </c>
      <c r="DZ41" s="5" t="s">
        <v>92</v>
      </c>
      <c r="EA41" s="2">
        <v>0</v>
      </c>
      <c r="EB41" s="2">
        <v>0</v>
      </c>
      <c r="EC41" s="2">
        <v>0</v>
      </c>
      <c r="ED41" s="5" t="s">
        <v>92</v>
      </c>
      <c r="EE41" s="5" t="s">
        <v>92</v>
      </c>
      <c r="EF41" s="5" t="s">
        <v>92</v>
      </c>
      <c r="EG41" s="2">
        <v>0</v>
      </c>
      <c r="EH41" s="2">
        <v>0</v>
      </c>
      <c r="EI41" s="2">
        <v>0</v>
      </c>
      <c r="EJ41" s="5" t="s">
        <v>92</v>
      </c>
      <c r="EK41" s="5" t="s">
        <v>92</v>
      </c>
      <c r="EL41" s="5" t="s">
        <v>92</v>
      </c>
      <c r="EM41" s="2">
        <v>0</v>
      </c>
      <c r="EN41" s="2">
        <v>0</v>
      </c>
      <c r="EO41" s="2">
        <v>0</v>
      </c>
      <c r="EP41" s="5" t="s">
        <v>92</v>
      </c>
      <c r="EQ41" s="5" t="s">
        <v>92</v>
      </c>
      <c r="ER41" s="5" t="s">
        <v>92</v>
      </c>
      <c r="ES41" s="2">
        <v>0</v>
      </c>
      <c r="ET41" s="2">
        <v>0</v>
      </c>
      <c r="EU41" s="2">
        <v>0</v>
      </c>
      <c r="EV41" s="5" t="s">
        <v>92</v>
      </c>
      <c r="EW41" s="5" t="s">
        <v>92</v>
      </c>
      <c r="EX41" s="5" t="s">
        <v>92</v>
      </c>
      <c r="EY41" s="2">
        <v>0</v>
      </c>
      <c r="EZ41" s="2">
        <v>0</v>
      </c>
      <c r="FA41" s="2">
        <v>0</v>
      </c>
      <c r="FB41" s="5" t="s">
        <v>92</v>
      </c>
      <c r="FC41" s="5" t="s">
        <v>92</v>
      </c>
      <c r="FD41" s="5" t="s">
        <v>92</v>
      </c>
      <c r="FE41" s="2">
        <v>0</v>
      </c>
      <c r="FF41" s="2">
        <v>0</v>
      </c>
      <c r="FG41" s="2">
        <v>0</v>
      </c>
      <c r="FH41" s="5" t="s">
        <v>92</v>
      </c>
      <c r="FI41" s="5" t="s">
        <v>92</v>
      </c>
      <c r="FJ41" s="5" t="s">
        <v>92</v>
      </c>
    </row>
    <row r="42" spans="1:166" ht="11.85">
      <c r="A42" s="46" t="str">
        <f>IF(COUNTIFS(T_2GT[[#This Row],[Secteur]],"  *"),A41,T_2GT[[#This Row],[Secteur]])</f>
        <v>SEINE-ET-MARNE</v>
      </c>
      <c r="B42" s="46" t="str">
        <f>IF(COUNTIFS(T_2GT[[#This Row],[Secteur]],"    *"),B41,T_2GT[[#This Row],[Secteur]])</f>
        <v xml:space="preserve">   D09 - Provins</v>
      </c>
      <c r="C42" s="1" t="s">
        <v>405</v>
      </c>
      <c r="D42" s="1" t="s">
        <v>406</v>
      </c>
      <c r="E42" s="2">
        <v>363</v>
      </c>
      <c r="F42" s="2">
        <v>327</v>
      </c>
      <c r="G42" s="2">
        <v>690</v>
      </c>
      <c r="H42" s="2">
        <v>0</v>
      </c>
      <c r="I42" s="2">
        <v>0</v>
      </c>
      <c r="J42" s="2">
        <v>0</v>
      </c>
      <c r="K42" s="2">
        <v>230</v>
      </c>
      <c r="L42" s="2">
        <v>225</v>
      </c>
      <c r="M42" s="2">
        <v>455</v>
      </c>
      <c r="N42" s="5">
        <v>0.63360881542699721</v>
      </c>
      <c r="O42" s="5">
        <v>0.68807339449541283</v>
      </c>
      <c r="P42" s="5">
        <v>0.65942028985507251</v>
      </c>
      <c r="Q42" s="2">
        <v>146</v>
      </c>
      <c r="R42" s="2">
        <v>140</v>
      </c>
      <c r="S42" s="2">
        <v>286</v>
      </c>
      <c r="T42" s="5">
        <v>0.63478260869565217</v>
      </c>
      <c r="U42" s="5">
        <v>0.62222222222222223</v>
      </c>
      <c r="V42" s="5">
        <v>0.62857142857142856</v>
      </c>
      <c r="W42" s="2">
        <v>78</v>
      </c>
      <c r="X42" s="2">
        <v>75</v>
      </c>
      <c r="Y42" s="2">
        <v>153</v>
      </c>
      <c r="Z42" s="5">
        <v>0.33913043478260868</v>
      </c>
      <c r="AA42" s="5">
        <v>0.33333333333333331</v>
      </c>
      <c r="AB42" s="5">
        <v>0.33626373626373629</v>
      </c>
      <c r="AC42" s="2">
        <v>6</v>
      </c>
      <c r="AD42" s="2">
        <v>10</v>
      </c>
      <c r="AE42" s="2">
        <v>16</v>
      </c>
      <c r="AF42" s="5">
        <v>2.6086956521739129E-2</v>
      </c>
      <c r="AG42" s="5">
        <v>4.4444444444444446E-2</v>
      </c>
      <c r="AH42" s="5">
        <v>3.5164835164835165E-2</v>
      </c>
      <c r="AI42" s="2">
        <v>25</v>
      </c>
      <c r="AJ42" s="2">
        <v>31</v>
      </c>
      <c r="AK42" s="2">
        <v>56</v>
      </c>
      <c r="AL42" s="5">
        <v>0.10869565217391304</v>
      </c>
      <c r="AM42" s="5">
        <v>0.13777777777777778</v>
      </c>
      <c r="AN42" s="5">
        <v>0.12307692307692308</v>
      </c>
      <c r="AO42" s="2">
        <v>7</v>
      </c>
      <c r="AP42" s="2">
        <v>32</v>
      </c>
      <c r="AQ42" s="2">
        <v>39</v>
      </c>
      <c r="AR42" s="5">
        <v>3.0434782608695653E-2</v>
      </c>
      <c r="AS42" s="5">
        <v>0.14222222222222222</v>
      </c>
      <c r="AT42" s="5">
        <v>8.5714285714285715E-2</v>
      </c>
      <c r="AU42" s="2">
        <v>39</v>
      </c>
      <c r="AV42" s="2">
        <v>6</v>
      </c>
      <c r="AW42" s="2">
        <v>45</v>
      </c>
      <c r="AX42" s="5">
        <v>0.16956521739130434</v>
      </c>
      <c r="AY42" s="5">
        <v>2.6666666666666668E-2</v>
      </c>
      <c r="AZ42" s="5">
        <v>9.8901098901098897E-2</v>
      </c>
      <c r="BA42" s="2">
        <v>2</v>
      </c>
      <c r="BB42" s="2">
        <v>3</v>
      </c>
      <c r="BC42" s="2">
        <v>5</v>
      </c>
      <c r="BD42" s="5">
        <v>8.6956521739130436E-3</v>
      </c>
      <c r="BE42" s="5">
        <v>1.3333333333333334E-2</v>
      </c>
      <c r="BF42" s="5">
        <v>1.098901098901099E-2</v>
      </c>
      <c r="BG42" s="2">
        <v>4</v>
      </c>
      <c r="BH42" s="2">
        <v>3</v>
      </c>
      <c r="BI42" s="2">
        <v>7</v>
      </c>
      <c r="BJ42" s="5">
        <v>1.7391304347826087E-2</v>
      </c>
      <c r="BK42" s="5">
        <v>1.3333333333333334E-2</v>
      </c>
      <c r="BL42" s="5">
        <v>1.5384615384615385E-2</v>
      </c>
      <c r="BM42" s="2">
        <v>0</v>
      </c>
      <c r="BN42" s="2">
        <v>0</v>
      </c>
      <c r="BO42" s="2">
        <v>0</v>
      </c>
      <c r="BP42" s="5">
        <v>0</v>
      </c>
      <c r="BQ42" s="5">
        <v>0</v>
      </c>
      <c r="BR42" s="5">
        <v>0</v>
      </c>
      <c r="BS42" s="2">
        <v>1</v>
      </c>
      <c r="BT42" s="2">
        <v>0</v>
      </c>
      <c r="BU42" s="2">
        <v>1</v>
      </c>
      <c r="BV42" s="5">
        <v>4.3478260869565218E-3</v>
      </c>
      <c r="BW42" s="5">
        <v>0</v>
      </c>
      <c r="BX42" s="5">
        <v>2.1978021978021978E-3</v>
      </c>
      <c r="BY42" s="2">
        <v>0</v>
      </c>
      <c r="BZ42" s="2">
        <v>0</v>
      </c>
      <c r="CA42" s="2">
        <v>0</v>
      </c>
      <c r="CB42" s="5">
        <v>0</v>
      </c>
      <c r="CC42" s="5">
        <v>0</v>
      </c>
      <c r="CD42" s="5">
        <v>0</v>
      </c>
      <c r="CE42" s="2">
        <v>0</v>
      </c>
      <c r="CF42" s="2">
        <v>0</v>
      </c>
      <c r="CG42" s="2">
        <v>0</v>
      </c>
      <c r="CH42" s="5">
        <v>0</v>
      </c>
      <c r="CI42" s="5">
        <v>0</v>
      </c>
      <c r="CJ42" s="5">
        <v>0</v>
      </c>
      <c r="CK42" s="2">
        <v>200</v>
      </c>
      <c r="CL42" s="2">
        <v>200</v>
      </c>
      <c r="CM42" s="2">
        <v>400</v>
      </c>
      <c r="CN42" s="5">
        <v>0.55096418732782371</v>
      </c>
      <c r="CO42" s="5">
        <v>0.6116207951070336</v>
      </c>
      <c r="CP42" s="5">
        <v>0.57971014492753625</v>
      </c>
      <c r="CQ42" s="2">
        <v>132</v>
      </c>
      <c r="CR42" s="2">
        <v>120</v>
      </c>
      <c r="CS42" s="2">
        <v>252</v>
      </c>
      <c r="CT42" s="5">
        <v>0.66</v>
      </c>
      <c r="CU42" s="5">
        <v>0.6</v>
      </c>
      <c r="CV42" s="5">
        <v>0.63</v>
      </c>
      <c r="CW42" s="2">
        <v>65</v>
      </c>
      <c r="CX42" s="2">
        <v>74</v>
      </c>
      <c r="CY42" s="2">
        <v>139</v>
      </c>
      <c r="CZ42" s="5">
        <v>0.32500000000000001</v>
      </c>
      <c r="DA42" s="5">
        <v>0.37</v>
      </c>
      <c r="DB42" s="5">
        <v>0.34749999999999998</v>
      </c>
      <c r="DC42" s="2">
        <v>3</v>
      </c>
      <c r="DD42" s="2">
        <v>6</v>
      </c>
      <c r="DE42" s="2">
        <v>9</v>
      </c>
      <c r="DF42" s="5">
        <v>1.4999999999999999E-2</v>
      </c>
      <c r="DG42" s="5">
        <v>0.03</v>
      </c>
      <c r="DH42" s="5">
        <v>2.2499999999999999E-2</v>
      </c>
      <c r="DI42" s="2">
        <v>16</v>
      </c>
      <c r="DJ42" s="2">
        <v>28</v>
      </c>
      <c r="DK42" s="2">
        <v>44</v>
      </c>
      <c r="DL42" s="5">
        <v>0.08</v>
      </c>
      <c r="DM42" s="5">
        <v>0.14000000000000001</v>
      </c>
      <c r="DN42" s="5">
        <v>0.11</v>
      </c>
      <c r="DO42" s="2">
        <v>6</v>
      </c>
      <c r="DP42" s="2">
        <v>33</v>
      </c>
      <c r="DQ42" s="2">
        <v>39</v>
      </c>
      <c r="DR42" s="5">
        <v>0.03</v>
      </c>
      <c r="DS42" s="5">
        <v>0.16500000000000001</v>
      </c>
      <c r="DT42" s="5">
        <v>9.7500000000000003E-2</v>
      </c>
      <c r="DU42" s="2">
        <v>37</v>
      </c>
      <c r="DV42" s="2">
        <v>7</v>
      </c>
      <c r="DW42" s="2">
        <v>44</v>
      </c>
      <c r="DX42" s="5">
        <v>0.185</v>
      </c>
      <c r="DY42" s="5">
        <v>3.5000000000000003E-2</v>
      </c>
      <c r="DZ42" s="5">
        <v>0.11</v>
      </c>
      <c r="EA42" s="2">
        <v>2</v>
      </c>
      <c r="EB42" s="2">
        <v>3</v>
      </c>
      <c r="EC42" s="2">
        <v>5</v>
      </c>
      <c r="ED42" s="5">
        <v>0.01</v>
      </c>
      <c r="EE42" s="5">
        <v>1.4999999999999999E-2</v>
      </c>
      <c r="EF42" s="5">
        <v>1.2500000000000001E-2</v>
      </c>
      <c r="EG42" s="2">
        <v>2</v>
      </c>
      <c r="EH42" s="2">
        <v>3</v>
      </c>
      <c r="EI42" s="2">
        <v>5</v>
      </c>
      <c r="EJ42" s="5">
        <v>0.01</v>
      </c>
      <c r="EK42" s="5">
        <v>1.4999999999999999E-2</v>
      </c>
      <c r="EL42" s="5">
        <v>1.2500000000000001E-2</v>
      </c>
      <c r="EM42" s="2">
        <v>0</v>
      </c>
      <c r="EN42" s="2">
        <v>0</v>
      </c>
      <c r="EO42" s="2">
        <v>0</v>
      </c>
      <c r="EP42" s="5">
        <v>0</v>
      </c>
      <c r="EQ42" s="5">
        <v>0</v>
      </c>
      <c r="ER42" s="5">
        <v>0</v>
      </c>
      <c r="ES42" s="2">
        <v>2</v>
      </c>
      <c r="ET42" s="2">
        <v>0</v>
      </c>
      <c r="EU42" s="2">
        <v>2</v>
      </c>
      <c r="EV42" s="5">
        <v>0.01</v>
      </c>
      <c r="EW42" s="5">
        <v>0</v>
      </c>
      <c r="EX42" s="5">
        <v>5.0000000000000001E-3</v>
      </c>
      <c r="EY42" s="2">
        <v>0</v>
      </c>
      <c r="EZ42" s="2">
        <v>0</v>
      </c>
      <c r="FA42" s="2">
        <v>0</v>
      </c>
      <c r="FB42" s="5">
        <v>0</v>
      </c>
      <c r="FC42" s="5">
        <v>0</v>
      </c>
      <c r="FD42" s="5">
        <v>0</v>
      </c>
      <c r="FE42" s="2">
        <v>0</v>
      </c>
      <c r="FF42" s="2">
        <v>0</v>
      </c>
      <c r="FG42" s="2">
        <v>0</v>
      </c>
      <c r="FH42" s="5">
        <v>0</v>
      </c>
      <c r="FI42" s="5">
        <v>0</v>
      </c>
      <c r="FJ42" s="5">
        <v>0</v>
      </c>
    </row>
    <row r="43" spans="1:166" ht="11.85">
      <c r="A43" s="46" t="str">
        <f>IF(COUNTIFS(T_2GT[[#This Row],[Secteur]],"  *"),A42,T_2GT[[#This Row],[Secteur]])</f>
        <v>SEINE-ET-MARNE</v>
      </c>
      <c r="B43" s="46" t="str">
        <f>IF(COUNTIFS(T_2GT[[#This Row],[Secteur]],"    *"),B42,T_2GT[[#This Row],[Secteur]])</f>
        <v xml:space="preserve">   D09 - Provins</v>
      </c>
      <c r="C43" s="1" t="s">
        <v>423</v>
      </c>
      <c r="D43" s="1" t="s">
        <v>424</v>
      </c>
      <c r="E43" s="2">
        <v>50</v>
      </c>
      <c r="F43" s="2">
        <v>41</v>
      </c>
      <c r="G43" s="2">
        <v>91</v>
      </c>
      <c r="H43" s="2">
        <v>0</v>
      </c>
      <c r="I43" s="2">
        <v>0</v>
      </c>
      <c r="J43" s="2">
        <v>0</v>
      </c>
      <c r="K43" s="2">
        <v>50</v>
      </c>
      <c r="L43" s="2">
        <v>41</v>
      </c>
      <c r="M43" s="2">
        <v>91</v>
      </c>
      <c r="N43" s="5">
        <v>1</v>
      </c>
      <c r="O43" s="5">
        <v>1</v>
      </c>
      <c r="P43" s="5">
        <v>1</v>
      </c>
      <c r="Q43" s="2">
        <v>44</v>
      </c>
      <c r="R43" s="2">
        <v>37</v>
      </c>
      <c r="S43" s="2">
        <v>81</v>
      </c>
      <c r="T43" s="5">
        <v>0.88</v>
      </c>
      <c r="U43" s="5">
        <v>0.90243902439024393</v>
      </c>
      <c r="V43" s="5">
        <v>0.89010989010989006</v>
      </c>
      <c r="W43" s="2">
        <v>6</v>
      </c>
      <c r="X43" s="2">
        <v>3</v>
      </c>
      <c r="Y43" s="2">
        <v>9</v>
      </c>
      <c r="Z43" s="5">
        <v>0.12</v>
      </c>
      <c r="AA43" s="5">
        <v>7.3170731707317069E-2</v>
      </c>
      <c r="AB43" s="5">
        <v>9.8901098901098897E-2</v>
      </c>
      <c r="AC43" s="2">
        <v>0</v>
      </c>
      <c r="AD43" s="2">
        <v>1</v>
      </c>
      <c r="AE43" s="2">
        <v>1</v>
      </c>
      <c r="AF43" s="5">
        <v>0</v>
      </c>
      <c r="AG43" s="5">
        <v>2.4390243902439025E-2</v>
      </c>
      <c r="AH43" s="5">
        <v>1.098901098901099E-2</v>
      </c>
      <c r="AI43" s="2">
        <v>2</v>
      </c>
      <c r="AJ43" s="2">
        <v>0</v>
      </c>
      <c r="AK43" s="2">
        <v>2</v>
      </c>
      <c r="AL43" s="5">
        <v>0.04</v>
      </c>
      <c r="AM43" s="5">
        <v>0</v>
      </c>
      <c r="AN43" s="5">
        <v>2.197802197802198E-2</v>
      </c>
      <c r="AO43" s="2">
        <v>0</v>
      </c>
      <c r="AP43" s="2">
        <v>3</v>
      </c>
      <c r="AQ43" s="2">
        <v>3</v>
      </c>
      <c r="AR43" s="5">
        <v>0</v>
      </c>
      <c r="AS43" s="5">
        <v>7.3170731707317069E-2</v>
      </c>
      <c r="AT43" s="5">
        <v>3.2967032967032968E-2</v>
      </c>
      <c r="AU43" s="2">
        <v>3</v>
      </c>
      <c r="AV43" s="2">
        <v>0</v>
      </c>
      <c r="AW43" s="2">
        <v>3</v>
      </c>
      <c r="AX43" s="5">
        <v>0.06</v>
      </c>
      <c r="AY43" s="5">
        <v>0</v>
      </c>
      <c r="AZ43" s="5">
        <v>3.2967032967032968E-2</v>
      </c>
      <c r="BA43" s="2">
        <v>0</v>
      </c>
      <c r="BB43" s="2">
        <v>0</v>
      </c>
      <c r="BC43" s="2">
        <v>0</v>
      </c>
      <c r="BD43" s="5">
        <v>0</v>
      </c>
      <c r="BE43" s="5">
        <v>0</v>
      </c>
      <c r="BF43" s="5">
        <v>0</v>
      </c>
      <c r="BG43" s="2">
        <v>1</v>
      </c>
      <c r="BH43" s="2">
        <v>0</v>
      </c>
      <c r="BI43" s="2">
        <v>1</v>
      </c>
      <c r="BJ43" s="5">
        <v>0.02</v>
      </c>
      <c r="BK43" s="5">
        <v>0</v>
      </c>
      <c r="BL43" s="5">
        <v>1.098901098901099E-2</v>
      </c>
      <c r="BM43" s="2">
        <v>0</v>
      </c>
      <c r="BN43" s="2">
        <v>0</v>
      </c>
      <c r="BO43" s="2">
        <v>0</v>
      </c>
      <c r="BP43" s="5">
        <v>0</v>
      </c>
      <c r="BQ43" s="5">
        <v>0</v>
      </c>
      <c r="BR43" s="5">
        <v>0</v>
      </c>
      <c r="BS43" s="2">
        <v>0</v>
      </c>
      <c r="BT43" s="2">
        <v>0</v>
      </c>
      <c r="BU43" s="2">
        <v>0</v>
      </c>
      <c r="BV43" s="5">
        <v>0</v>
      </c>
      <c r="BW43" s="5">
        <v>0</v>
      </c>
      <c r="BX43" s="5">
        <v>0</v>
      </c>
      <c r="BY43" s="2">
        <v>0</v>
      </c>
      <c r="BZ43" s="2">
        <v>0</v>
      </c>
      <c r="CA43" s="2">
        <v>0</v>
      </c>
      <c r="CB43" s="5">
        <v>0</v>
      </c>
      <c r="CC43" s="5">
        <v>0</v>
      </c>
      <c r="CD43" s="5">
        <v>0</v>
      </c>
      <c r="CE43" s="2">
        <v>0</v>
      </c>
      <c r="CF43" s="2">
        <v>0</v>
      </c>
      <c r="CG43" s="2">
        <v>0</v>
      </c>
      <c r="CH43" s="5">
        <v>0</v>
      </c>
      <c r="CI43" s="5">
        <v>0</v>
      </c>
      <c r="CJ43" s="5">
        <v>0</v>
      </c>
      <c r="CK43" s="2">
        <v>50</v>
      </c>
      <c r="CL43" s="2">
        <v>41</v>
      </c>
      <c r="CM43" s="2">
        <v>91</v>
      </c>
      <c r="CN43" s="5">
        <v>1</v>
      </c>
      <c r="CO43" s="5">
        <v>1</v>
      </c>
      <c r="CP43" s="5">
        <v>1</v>
      </c>
      <c r="CQ43" s="2">
        <v>45</v>
      </c>
      <c r="CR43" s="2">
        <v>35</v>
      </c>
      <c r="CS43" s="2">
        <v>80</v>
      </c>
      <c r="CT43" s="5">
        <v>0.9</v>
      </c>
      <c r="CU43" s="5">
        <v>0.85365853658536583</v>
      </c>
      <c r="CV43" s="5">
        <v>0.87912087912087911</v>
      </c>
      <c r="CW43" s="2">
        <v>5</v>
      </c>
      <c r="CX43" s="2">
        <v>5</v>
      </c>
      <c r="CY43" s="2">
        <v>10</v>
      </c>
      <c r="CZ43" s="5">
        <v>0.1</v>
      </c>
      <c r="DA43" s="5">
        <v>0.12195121951219512</v>
      </c>
      <c r="DB43" s="5">
        <v>0.10989010989010989</v>
      </c>
      <c r="DC43" s="2">
        <v>0</v>
      </c>
      <c r="DD43" s="2">
        <v>1</v>
      </c>
      <c r="DE43" s="2">
        <v>1</v>
      </c>
      <c r="DF43" s="5">
        <v>0</v>
      </c>
      <c r="DG43" s="5">
        <v>2.4390243902439025E-2</v>
      </c>
      <c r="DH43" s="5">
        <v>1.098901098901099E-2</v>
      </c>
      <c r="DI43" s="2">
        <v>2</v>
      </c>
      <c r="DJ43" s="2">
        <v>2</v>
      </c>
      <c r="DK43" s="2">
        <v>4</v>
      </c>
      <c r="DL43" s="5">
        <v>0.04</v>
      </c>
      <c r="DM43" s="5">
        <v>4.878048780487805E-2</v>
      </c>
      <c r="DN43" s="5">
        <v>4.3956043956043959E-2</v>
      </c>
      <c r="DO43" s="2">
        <v>0</v>
      </c>
      <c r="DP43" s="2">
        <v>3</v>
      </c>
      <c r="DQ43" s="2">
        <v>3</v>
      </c>
      <c r="DR43" s="5">
        <v>0</v>
      </c>
      <c r="DS43" s="5">
        <v>7.3170731707317069E-2</v>
      </c>
      <c r="DT43" s="5">
        <v>3.2967032967032968E-2</v>
      </c>
      <c r="DU43" s="2">
        <v>3</v>
      </c>
      <c r="DV43" s="2">
        <v>0</v>
      </c>
      <c r="DW43" s="2">
        <v>3</v>
      </c>
      <c r="DX43" s="5">
        <v>0.06</v>
      </c>
      <c r="DY43" s="5">
        <v>0</v>
      </c>
      <c r="DZ43" s="5">
        <v>3.2967032967032968E-2</v>
      </c>
      <c r="EA43" s="2">
        <v>0</v>
      </c>
      <c r="EB43" s="2">
        <v>0</v>
      </c>
      <c r="EC43" s="2">
        <v>0</v>
      </c>
      <c r="ED43" s="5">
        <v>0</v>
      </c>
      <c r="EE43" s="5">
        <v>0</v>
      </c>
      <c r="EF43" s="5">
        <v>0</v>
      </c>
      <c r="EG43" s="2">
        <v>0</v>
      </c>
      <c r="EH43" s="2">
        <v>0</v>
      </c>
      <c r="EI43" s="2">
        <v>0</v>
      </c>
      <c r="EJ43" s="5">
        <v>0</v>
      </c>
      <c r="EK43" s="5">
        <v>0</v>
      </c>
      <c r="EL43" s="5">
        <v>0</v>
      </c>
      <c r="EM43" s="2">
        <v>0</v>
      </c>
      <c r="EN43" s="2">
        <v>0</v>
      </c>
      <c r="EO43" s="2">
        <v>0</v>
      </c>
      <c r="EP43" s="5">
        <v>0</v>
      </c>
      <c r="EQ43" s="5">
        <v>0</v>
      </c>
      <c r="ER43" s="5">
        <v>0</v>
      </c>
      <c r="ES43" s="2">
        <v>0</v>
      </c>
      <c r="ET43" s="2">
        <v>0</v>
      </c>
      <c r="EU43" s="2">
        <v>0</v>
      </c>
      <c r="EV43" s="5">
        <v>0</v>
      </c>
      <c r="EW43" s="5">
        <v>0</v>
      </c>
      <c r="EX43" s="5">
        <v>0</v>
      </c>
      <c r="EY43" s="2">
        <v>0</v>
      </c>
      <c r="EZ43" s="2">
        <v>0</v>
      </c>
      <c r="FA43" s="2">
        <v>0</v>
      </c>
      <c r="FB43" s="5">
        <v>0</v>
      </c>
      <c r="FC43" s="5">
        <v>0</v>
      </c>
      <c r="FD43" s="5">
        <v>0</v>
      </c>
      <c r="FE43" s="2">
        <v>0</v>
      </c>
      <c r="FF43" s="2">
        <v>0</v>
      </c>
      <c r="FG43" s="2">
        <v>0</v>
      </c>
      <c r="FH43" s="5">
        <v>0</v>
      </c>
      <c r="FI43" s="5">
        <v>0</v>
      </c>
      <c r="FJ43" s="5">
        <v>0</v>
      </c>
    </row>
    <row r="44" spans="1:166" ht="11.85">
      <c r="A44" s="46" t="str">
        <f>IF(COUNTIFS(T_2GT[[#This Row],[Secteur]],"  *"),A43,T_2GT[[#This Row],[Secteur]])</f>
        <v>SEINE-ET-MARNE</v>
      </c>
      <c r="B44" s="46" t="str">
        <f>IF(COUNTIFS(T_2GT[[#This Row],[Secteur]],"    *"),B43,T_2GT[[#This Row],[Secteur]])</f>
        <v xml:space="preserve">   D09 - Provins</v>
      </c>
      <c r="C44" s="1" t="s">
        <v>1232</v>
      </c>
      <c r="D44" s="1" t="s">
        <v>1233</v>
      </c>
      <c r="E44" s="2">
        <v>143</v>
      </c>
      <c r="F44" s="2">
        <v>117</v>
      </c>
      <c r="G44" s="2">
        <v>260</v>
      </c>
      <c r="H44" s="2">
        <v>0</v>
      </c>
      <c r="I44" s="2">
        <v>0</v>
      </c>
      <c r="J44" s="2">
        <v>0</v>
      </c>
      <c r="K44" s="2">
        <v>20</v>
      </c>
      <c r="L44" s="2">
        <v>19</v>
      </c>
      <c r="M44" s="2">
        <v>39</v>
      </c>
      <c r="N44" s="5">
        <v>0.13986013986013987</v>
      </c>
      <c r="O44" s="5">
        <v>0.1623931623931624</v>
      </c>
      <c r="P44" s="5">
        <v>0.15</v>
      </c>
      <c r="Q44" s="2">
        <v>7</v>
      </c>
      <c r="R44" s="2">
        <v>10</v>
      </c>
      <c r="S44" s="2">
        <v>17</v>
      </c>
      <c r="T44" s="5">
        <v>0.35</v>
      </c>
      <c r="U44" s="5">
        <v>0.52631578947368418</v>
      </c>
      <c r="V44" s="5">
        <v>0.4358974358974359</v>
      </c>
      <c r="W44" s="2">
        <v>12</v>
      </c>
      <c r="X44" s="2">
        <v>8</v>
      </c>
      <c r="Y44" s="2">
        <v>20</v>
      </c>
      <c r="Z44" s="5">
        <v>0.6</v>
      </c>
      <c r="AA44" s="5">
        <v>0.42105263157894735</v>
      </c>
      <c r="AB44" s="5">
        <v>0.51282051282051277</v>
      </c>
      <c r="AC44" s="2">
        <v>1</v>
      </c>
      <c r="AD44" s="2">
        <v>1</v>
      </c>
      <c r="AE44" s="2">
        <v>2</v>
      </c>
      <c r="AF44" s="5">
        <v>0.05</v>
      </c>
      <c r="AG44" s="5">
        <v>5.2631578947368418E-2</v>
      </c>
      <c r="AH44" s="5">
        <v>5.128205128205128E-2</v>
      </c>
      <c r="AI44" s="2">
        <v>5</v>
      </c>
      <c r="AJ44" s="2">
        <v>8</v>
      </c>
      <c r="AK44" s="2">
        <v>13</v>
      </c>
      <c r="AL44" s="5">
        <v>0.25</v>
      </c>
      <c r="AM44" s="5">
        <v>0.42105263157894735</v>
      </c>
      <c r="AN44" s="5">
        <v>0.33333333333333331</v>
      </c>
      <c r="AO44" s="2">
        <v>0</v>
      </c>
      <c r="AP44" s="2">
        <v>0</v>
      </c>
      <c r="AQ44" s="2">
        <v>0</v>
      </c>
      <c r="AR44" s="5">
        <v>0</v>
      </c>
      <c r="AS44" s="5">
        <v>0</v>
      </c>
      <c r="AT44" s="5">
        <v>0</v>
      </c>
      <c r="AU44" s="2">
        <v>4</v>
      </c>
      <c r="AV44" s="2">
        <v>0</v>
      </c>
      <c r="AW44" s="2">
        <v>4</v>
      </c>
      <c r="AX44" s="5">
        <v>0.2</v>
      </c>
      <c r="AY44" s="5">
        <v>0</v>
      </c>
      <c r="AZ44" s="5">
        <v>0.10256410256410256</v>
      </c>
      <c r="BA44" s="2">
        <v>0</v>
      </c>
      <c r="BB44" s="2">
        <v>0</v>
      </c>
      <c r="BC44" s="2">
        <v>0</v>
      </c>
      <c r="BD44" s="5">
        <v>0</v>
      </c>
      <c r="BE44" s="5">
        <v>0</v>
      </c>
      <c r="BF44" s="5">
        <v>0</v>
      </c>
      <c r="BG44" s="2">
        <v>3</v>
      </c>
      <c r="BH44" s="2">
        <v>0</v>
      </c>
      <c r="BI44" s="2">
        <v>3</v>
      </c>
      <c r="BJ44" s="5">
        <v>0.15</v>
      </c>
      <c r="BK44" s="5">
        <v>0</v>
      </c>
      <c r="BL44" s="5">
        <v>7.6923076923076927E-2</v>
      </c>
      <c r="BM44" s="2">
        <v>0</v>
      </c>
      <c r="BN44" s="2">
        <v>0</v>
      </c>
      <c r="BO44" s="2">
        <v>0</v>
      </c>
      <c r="BP44" s="5">
        <v>0</v>
      </c>
      <c r="BQ44" s="5">
        <v>0</v>
      </c>
      <c r="BR44" s="5">
        <v>0</v>
      </c>
      <c r="BS44" s="2">
        <v>0</v>
      </c>
      <c r="BT44" s="2">
        <v>0</v>
      </c>
      <c r="BU44" s="2">
        <v>0</v>
      </c>
      <c r="BV44" s="5">
        <v>0</v>
      </c>
      <c r="BW44" s="5">
        <v>0</v>
      </c>
      <c r="BX44" s="5">
        <v>0</v>
      </c>
      <c r="BY44" s="2">
        <v>0</v>
      </c>
      <c r="BZ44" s="2">
        <v>0</v>
      </c>
      <c r="CA44" s="2">
        <v>0</v>
      </c>
      <c r="CB44" s="5">
        <v>0</v>
      </c>
      <c r="CC44" s="5">
        <v>0</v>
      </c>
      <c r="CD44" s="5">
        <v>0</v>
      </c>
      <c r="CE44" s="2">
        <v>0</v>
      </c>
      <c r="CF44" s="2">
        <v>0</v>
      </c>
      <c r="CG44" s="2">
        <v>0</v>
      </c>
      <c r="CH44" s="5">
        <v>0</v>
      </c>
      <c r="CI44" s="5">
        <v>0</v>
      </c>
      <c r="CJ44" s="5">
        <v>0</v>
      </c>
      <c r="CK44" s="2">
        <v>18</v>
      </c>
      <c r="CL44" s="2">
        <v>15</v>
      </c>
      <c r="CM44" s="2">
        <v>33</v>
      </c>
      <c r="CN44" s="5">
        <v>0.12587412587412589</v>
      </c>
      <c r="CO44" s="5">
        <v>0.12820512820512819</v>
      </c>
      <c r="CP44" s="5">
        <v>0.12692307692307692</v>
      </c>
      <c r="CQ44" s="2">
        <v>7</v>
      </c>
      <c r="CR44" s="2">
        <v>9</v>
      </c>
      <c r="CS44" s="2">
        <v>16</v>
      </c>
      <c r="CT44" s="5">
        <v>0.3888888888888889</v>
      </c>
      <c r="CU44" s="5">
        <v>0.6</v>
      </c>
      <c r="CV44" s="5">
        <v>0.48484848484848486</v>
      </c>
      <c r="CW44" s="2">
        <v>11</v>
      </c>
      <c r="CX44" s="2">
        <v>6</v>
      </c>
      <c r="CY44" s="2">
        <v>17</v>
      </c>
      <c r="CZ44" s="5">
        <v>0.61111111111111116</v>
      </c>
      <c r="DA44" s="5">
        <v>0.4</v>
      </c>
      <c r="DB44" s="5">
        <v>0.51515151515151514</v>
      </c>
      <c r="DC44" s="2">
        <v>0</v>
      </c>
      <c r="DD44" s="2">
        <v>0</v>
      </c>
      <c r="DE44" s="2">
        <v>0</v>
      </c>
      <c r="DF44" s="5">
        <v>0</v>
      </c>
      <c r="DG44" s="5">
        <v>0</v>
      </c>
      <c r="DH44" s="5">
        <v>0</v>
      </c>
      <c r="DI44" s="2">
        <v>5</v>
      </c>
      <c r="DJ44" s="2">
        <v>6</v>
      </c>
      <c r="DK44" s="2">
        <v>11</v>
      </c>
      <c r="DL44" s="5">
        <v>0.27777777777777779</v>
      </c>
      <c r="DM44" s="5">
        <v>0.4</v>
      </c>
      <c r="DN44" s="5">
        <v>0.33333333333333331</v>
      </c>
      <c r="DO44" s="2">
        <v>0</v>
      </c>
      <c r="DP44" s="2">
        <v>0</v>
      </c>
      <c r="DQ44" s="2">
        <v>0</v>
      </c>
      <c r="DR44" s="5">
        <v>0</v>
      </c>
      <c r="DS44" s="5">
        <v>0</v>
      </c>
      <c r="DT44" s="5">
        <v>0</v>
      </c>
      <c r="DU44" s="2">
        <v>4</v>
      </c>
      <c r="DV44" s="2">
        <v>0</v>
      </c>
      <c r="DW44" s="2">
        <v>4</v>
      </c>
      <c r="DX44" s="5">
        <v>0.22222222222222221</v>
      </c>
      <c r="DY44" s="5">
        <v>0</v>
      </c>
      <c r="DZ44" s="5">
        <v>0.12121212121212122</v>
      </c>
      <c r="EA44" s="2">
        <v>0</v>
      </c>
      <c r="EB44" s="2">
        <v>0</v>
      </c>
      <c r="EC44" s="2">
        <v>0</v>
      </c>
      <c r="ED44" s="5">
        <v>0</v>
      </c>
      <c r="EE44" s="5">
        <v>0</v>
      </c>
      <c r="EF44" s="5">
        <v>0</v>
      </c>
      <c r="EG44" s="2">
        <v>2</v>
      </c>
      <c r="EH44" s="2">
        <v>0</v>
      </c>
      <c r="EI44" s="2">
        <v>2</v>
      </c>
      <c r="EJ44" s="5">
        <v>0.1111111111111111</v>
      </c>
      <c r="EK44" s="5">
        <v>0</v>
      </c>
      <c r="EL44" s="5">
        <v>6.0606060606060608E-2</v>
      </c>
      <c r="EM44" s="2">
        <v>0</v>
      </c>
      <c r="EN44" s="2">
        <v>0</v>
      </c>
      <c r="EO44" s="2">
        <v>0</v>
      </c>
      <c r="EP44" s="5">
        <v>0</v>
      </c>
      <c r="EQ44" s="5">
        <v>0</v>
      </c>
      <c r="ER44" s="5">
        <v>0</v>
      </c>
      <c r="ES44" s="2">
        <v>0</v>
      </c>
      <c r="ET44" s="2">
        <v>0</v>
      </c>
      <c r="EU44" s="2">
        <v>0</v>
      </c>
      <c r="EV44" s="5">
        <v>0</v>
      </c>
      <c r="EW44" s="5">
        <v>0</v>
      </c>
      <c r="EX44" s="5">
        <v>0</v>
      </c>
      <c r="EY44" s="2">
        <v>0</v>
      </c>
      <c r="EZ44" s="2">
        <v>0</v>
      </c>
      <c r="FA44" s="2">
        <v>0</v>
      </c>
      <c r="FB44" s="5">
        <v>0</v>
      </c>
      <c r="FC44" s="5">
        <v>0</v>
      </c>
      <c r="FD44" s="5">
        <v>0</v>
      </c>
      <c r="FE44" s="2">
        <v>0</v>
      </c>
      <c r="FF44" s="2">
        <v>0</v>
      </c>
      <c r="FG44" s="2">
        <v>0</v>
      </c>
      <c r="FH44" s="5">
        <v>0</v>
      </c>
      <c r="FI44" s="5">
        <v>0</v>
      </c>
      <c r="FJ44" s="5">
        <v>0</v>
      </c>
    </row>
    <row r="45" spans="1:166" ht="11.85">
      <c r="A45" s="46" t="str">
        <f>IF(COUNTIFS(T_2GT[[#This Row],[Secteur]],"  *"),A44,T_2GT[[#This Row],[Secteur]])</f>
        <v>SEINE-ET-MARNE</v>
      </c>
      <c r="B45" s="46" t="str">
        <f>IF(COUNTIFS(T_2GT[[#This Row],[Secteur]],"    *"),B44,T_2GT[[#This Row],[Secteur]])</f>
        <v xml:space="preserve">   D09 - Provins</v>
      </c>
      <c r="C45" s="1" t="s">
        <v>1007</v>
      </c>
      <c r="D45" s="1" t="s">
        <v>1008</v>
      </c>
      <c r="E45" s="2">
        <v>63</v>
      </c>
      <c r="F45" s="2">
        <v>71</v>
      </c>
      <c r="G45" s="2">
        <v>134</v>
      </c>
      <c r="H45" s="2">
        <v>0</v>
      </c>
      <c r="I45" s="2">
        <v>0</v>
      </c>
      <c r="J45" s="2">
        <v>0</v>
      </c>
      <c r="K45" s="2">
        <v>54</v>
      </c>
      <c r="L45" s="2">
        <v>69</v>
      </c>
      <c r="M45" s="2">
        <v>123</v>
      </c>
      <c r="N45" s="5">
        <v>0.8571428571428571</v>
      </c>
      <c r="O45" s="5">
        <v>0.971830985915493</v>
      </c>
      <c r="P45" s="5">
        <v>0.91791044776119401</v>
      </c>
      <c r="Q45" s="2">
        <v>15</v>
      </c>
      <c r="R45" s="2">
        <v>31</v>
      </c>
      <c r="S45" s="2">
        <v>46</v>
      </c>
      <c r="T45" s="5">
        <v>0.27777777777777779</v>
      </c>
      <c r="U45" s="5">
        <v>0.44927536231884058</v>
      </c>
      <c r="V45" s="5">
        <v>0.37398373983739835</v>
      </c>
      <c r="W45" s="2">
        <v>36</v>
      </c>
      <c r="X45" s="2">
        <v>34</v>
      </c>
      <c r="Y45" s="2">
        <v>70</v>
      </c>
      <c r="Z45" s="5">
        <v>0.66666666666666663</v>
      </c>
      <c r="AA45" s="5">
        <v>0.49275362318840582</v>
      </c>
      <c r="AB45" s="5">
        <v>0.56910569105691056</v>
      </c>
      <c r="AC45" s="2">
        <v>3</v>
      </c>
      <c r="AD45" s="2">
        <v>4</v>
      </c>
      <c r="AE45" s="2">
        <v>7</v>
      </c>
      <c r="AF45" s="5">
        <v>5.5555555555555552E-2</v>
      </c>
      <c r="AG45" s="5">
        <v>5.7971014492753624E-2</v>
      </c>
      <c r="AH45" s="5">
        <v>5.6910569105691054E-2</v>
      </c>
      <c r="AI45" s="2">
        <v>2</v>
      </c>
      <c r="AJ45" s="2">
        <v>6</v>
      </c>
      <c r="AK45" s="2">
        <v>8</v>
      </c>
      <c r="AL45" s="5">
        <v>3.7037037037037035E-2</v>
      </c>
      <c r="AM45" s="5">
        <v>8.6956521739130432E-2</v>
      </c>
      <c r="AN45" s="5">
        <v>6.5040650406504072E-2</v>
      </c>
      <c r="AO45" s="2">
        <v>7</v>
      </c>
      <c r="AP45" s="2">
        <v>20</v>
      </c>
      <c r="AQ45" s="2">
        <v>27</v>
      </c>
      <c r="AR45" s="5">
        <v>0.12962962962962962</v>
      </c>
      <c r="AS45" s="5">
        <v>0.28985507246376813</v>
      </c>
      <c r="AT45" s="5">
        <v>0.21951219512195122</v>
      </c>
      <c r="AU45" s="2">
        <v>26</v>
      </c>
      <c r="AV45" s="2">
        <v>5</v>
      </c>
      <c r="AW45" s="2">
        <v>31</v>
      </c>
      <c r="AX45" s="5">
        <v>0.48148148148148145</v>
      </c>
      <c r="AY45" s="5">
        <v>7.2463768115942032E-2</v>
      </c>
      <c r="AZ45" s="5">
        <v>0.25203252032520324</v>
      </c>
      <c r="BA45" s="2">
        <v>1</v>
      </c>
      <c r="BB45" s="2">
        <v>0</v>
      </c>
      <c r="BC45" s="2">
        <v>1</v>
      </c>
      <c r="BD45" s="5">
        <v>1.8518518518518517E-2</v>
      </c>
      <c r="BE45" s="5">
        <v>0</v>
      </c>
      <c r="BF45" s="5">
        <v>8.130081300813009E-3</v>
      </c>
      <c r="BG45" s="2">
        <v>0</v>
      </c>
      <c r="BH45" s="2">
        <v>3</v>
      </c>
      <c r="BI45" s="2">
        <v>3</v>
      </c>
      <c r="BJ45" s="5">
        <v>0</v>
      </c>
      <c r="BK45" s="5">
        <v>4.3478260869565216E-2</v>
      </c>
      <c r="BL45" s="5">
        <v>2.4390243902439025E-2</v>
      </c>
      <c r="BM45" s="2">
        <v>0</v>
      </c>
      <c r="BN45" s="2">
        <v>0</v>
      </c>
      <c r="BO45" s="2">
        <v>0</v>
      </c>
      <c r="BP45" s="5">
        <v>0</v>
      </c>
      <c r="BQ45" s="5">
        <v>0</v>
      </c>
      <c r="BR45" s="5">
        <v>0</v>
      </c>
      <c r="BS45" s="2">
        <v>0</v>
      </c>
      <c r="BT45" s="2">
        <v>0</v>
      </c>
      <c r="BU45" s="2">
        <v>0</v>
      </c>
      <c r="BV45" s="5">
        <v>0</v>
      </c>
      <c r="BW45" s="5">
        <v>0</v>
      </c>
      <c r="BX45" s="5">
        <v>0</v>
      </c>
      <c r="BY45" s="2">
        <v>0</v>
      </c>
      <c r="BZ45" s="2">
        <v>0</v>
      </c>
      <c r="CA45" s="2">
        <v>0</v>
      </c>
      <c r="CB45" s="5">
        <v>0</v>
      </c>
      <c r="CC45" s="5">
        <v>0</v>
      </c>
      <c r="CD45" s="5">
        <v>0</v>
      </c>
      <c r="CE45" s="2">
        <v>0</v>
      </c>
      <c r="CF45" s="2">
        <v>0</v>
      </c>
      <c r="CG45" s="2">
        <v>0</v>
      </c>
      <c r="CH45" s="5">
        <v>0</v>
      </c>
      <c r="CI45" s="5">
        <v>0</v>
      </c>
      <c r="CJ45" s="5">
        <v>0</v>
      </c>
      <c r="CK45" s="2">
        <v>45</v>
      </c>
      <c r="CL45" s="2">
        <v>64</v>
      </c>
      <c r="CM45" s="2">
        <v>109</v>
      </c>
      <c r="CN45" s="5">
        <v>0.7142857142857143</v>
      </c>
      <c r="CO45" s="5">
        <v>0.90140845070422537</v>
      </c>
      <c r="CP45" s="5">
        <v>0.81343283582089554</v>
      </c>
      <c r="CQ45" s="2">
        <v>12</v>
      </c>
      <c r="CR45" s="2">
        <v>27</v>
      </c>
      <c r="CS45" s="2">
        <v>39</v>
      </c>
      <c r="CT45" s="5">
        <v>0.26666666666666666</v>
      </c>
      <c r="CU45" s="5">
        <v>0.421875</v>
      </c>
      <c r="CV45" s="5">
        <v>0.3577981651376147</v>
      </c>
      <c r="CW45" s="2">
        <v>31</v>
      </c>
      <c r="CX45" s="2">
        <v>36</v>
      </c>
      <c r="CY45" s="2">
        <v>67</v>
      </c>
      <c r="CZ45" s="5">
        <v>0.68888888888888888</v>
      </c>
      <c r="DA45" s="5">
        <v>0.5625</v>
      </c>
      <c r="DB45" s="5">
        <v>0.61467889908256879</v>
      </c>
      <c r="DC45" s="2">
        <v>2</v>
      </c>
      <c r="DD45" s="2">
        <v>1</v>
      </c>
      <c r="DE45" s="2">
        <v>3</v>
      </c>
      <c r="DF45" s="5">
        <v>4.4444444444444446E-2</v>
      </c>
      <c r="DG45" s="5">
        <v>1.5625E-2</v>
      </c>
      <c r="DH45" s="5">
        <v>2.7522935779816515E-2</v>
      </c>
      <c r="DI45" s="2">
        <v>0</v>
      </c>
      <c r="DJ45" s="2">
        <v>5</v>
      </c>
      <c r="DK45" s="2">
        <v>5</v>
      </c>
      <c r="DL45" s="5">
        <v>0</v>
      </c>
      <c r="DM45" s="5">
        <v>7.8125E-2</v>
      </c>
      <c r="DN45" s="5">
        <v>4.5871559633027525E-2</v>
      </c>
      <c r="DO45" s="2">
        <v>6</v>
      </c>
      <c r="DP45" s="2">
        <v>22</v>
      </c>
      <c r="DQ45" s="2">
        <v>28</v>
      </c>
      <c r="DR45" s="5">
        <v>0.13333333333333333</v>
      </c>
      <c r="DS45" s="5">
        <v>0.34375</v>
      </c>
      <c r="DT45" s="5">
        <v>0.25688073394495414</v>
      </c>
      <c r="DU45" s="2">
        <v>24</v>
      </c>
      <c r="DV45" s="2">
        <v>6</v>
      </c>
      <c r="DW45" s="2">
        <v>30</v>
      </c>
      <c r="DX45" s="5">
        <v>0.53333333333333333</v>
      </c>
      <c r="DY45" s="5">
        <v>9.375E-2</v>
      </c>
      <c r="DZ45" s="5">
        <v>0.27522935779816515</v>
      </c>
      <c r="EA45" s="2">
        <v>1</v>
      </c>
      <c r="EB45" s="2">
        <v>0</v>
      </c>
      <c r="EC45" s="2">
        <v>1</v>
      </c>
      <c r="ED45" s="5">
        <v>2.2222222222222223E-2</v>
      </c>
      <c r="EE45" s="5">
        <v>0</v>
      </c>
      <c r="EF45" s="5">
        <v>9.1743119266055051E-3</v>
      </c>
      <c r="EG45" s="2">
        <v>0</v>
      </c>
      <c r="EH45" s="2">
        <v>3</v>
      </c>
      <c r="EI45" s="2">
        <v>3</v>
      </c>
      <c r="EJ45" s="5">
        <v>0</v>
      </c>
      <c r="EK45" s="5">
        <v>4.6875E-2</v>
      </c>
      <c r="EL45" s="5">
        <v>2.7522935779816515E-2</v>
      </c>
      <c r="EM45" s="2">
        <v>0</v>
      </c>
      <c r="EN45" s="2">
        <v>0</v>
      </c>
      <c r="EO45" s="2">
        <v>0</v>
      </c>
      <c r="EP45" s="5">
        <v>0</v>
      </c>
      <c r="EQ45" s="5">
        <v>0</v>
      </c>
      <c r="ER45" s="5">
        <v>0</v>
      </c>
      <c r="ES45" s="2">
        <v>0</v>
      </c>
      <c r="ET45" s="2">
        <v>0</v>
      </c>
      <c r="EU45" s="2">
        <v>0</v>
      </c>
      <c r="EV45" s="5">
        <v>0</v>
      </c>
      <c r="EW45" s="5">
        <v>0</v>
      </c>
      <c r="EX45" s="5">
        <v>0</v>
      </c>
      <c r="EY45" s="2">
        <v>0</v>
      </c>
      <c r="EZ45" s="2">
        <v>0</v>
      </c>
      <c r="FA45" s="2">
        <v>0</v>
      </c>
      <c r="FB45" s="5">
        <v>0</v>
      </c>
      <c r="FC45" s="5">
        <v>0</v>
      </c>
      <c r="FD45" s="5">
        <v>0</v>
      </c>
      <c r="FE45" s="2">
        <v>0</v>
      </c>
      <c r="FF45" s="2">
        <v>0</v>
      </c>
      <c r="FG45" s="2">
        <v>0</v>
      </c>
      <c r="FH45" s="5">
        <v>0</v>
      </c>
      <c r="FI45" s="5">
        <v>0</v>
      </c>
      <c r="FJ45" s="5">
        <v>0</v>
      </c>
    </row>
    <row r="46" spans="1:166" ht="11.85">
      <c r="A46" s="46" t="str">
        <f>IF(COUNTIFS(T_2GT[[#This Row],[Secteur]],"  *"),A45,T_2GT[[#This Row],[Secteur]])</f>
        <v>SEINE-ET-MARNE</v>
      </c>
      <c r="B46" s="46" t="str">
        <f>IF(COUNTIFS(T_2GT[[#This Row],[Secteur]],"    *"),B45,T_2GT[[#This Row],[Secteur]])</f>
        <v xml:space="preserve">   D09 - Provins</v>
      </c>
      <c r="C46" s="1" t="s">
        <v>1234</v>
      </c>
      <c r="D46" s="1" t="s">
        <v>1235</v>
      </c>
      <c r="E46" s="2">
        <v>107</v>
      </c>
      <c r="F46" s="2">
        <v>98</v>
      </c>
      <c r="G46" s="2">
        <v>205</v>
      </c>
      <c r="H46" s="2">
        <v>0</v>
      </c>
      <c r="I46" s="2">
        <v>0</v>
      </c>
      <c r="J46" s="2">
        <v>0</v>
      </c>
      <c r="K46" s="2">
        <v>106</v>
      </c>
      <c r="L46" s="2">
        <v>96</v>
      </c>
      <c r="M46" s="2">
        <v>202</v>
      </c>
      <c r="N46" s="5">
        <v>0.99065420560747663</v>
      </c>
      <c r="O46" s="5">
        <v>0.97959183673469385</v>
      </c>
      <c r="P46" s="5">
        <v>0.98536585365853657</v>
      </c>
      <c r="Q46" s="2">
        <v>80</v>
      </c>
      <c r="R46" s="2">
        <v>62</v>
      </c>
      <c r="S46" s="2">
        <v>142</v>
      </c>
      <c r="T46" s="5">
        <v>0.75471698113207553</v>
      </c>
      <c r="U46" s="5">
        <v>0.64583333333333337</v>
      </c>
      <c r="V46" s="5">
        <v>0.70297029702970293</v>
      </c>
      <c r="W46" s="2">
        <v>24</v>
      </c>
      <c r="X46" s="2">
        <v>30</v>
      </c>
      <c r="Y46" s="2">
        <v>54</v>
      </c>
      <c r="Z46" s="5">
        <v>0.22641509433962265</v>
      </c>
      <c r="AA46" s="5">
        <v>0.3125</v>
      </c>
      <c r="AB46" s="5">
        <v>0.26732673267326734</v>
      </c>
      <c r="AC46" s="2">
        <v>2</v>
      </c>
      <c r="AD46" s="2">
        <v>4</v>
      </c>
      <c r="AE46" s="2">
        <v>6</v>
      </c>
      <c r="AF46" s="5">
        <v>1.8867924528301886E-2</v>
      </c>
      <c r="AG46" s="5">
        <v>4.1666666666666664E-2</v>
      </c>
      <c r="AH46" s="5">
        <v>2.9702970297029702E-2</v>
      </c>
      <c r="AI46" s="2">
        <v>16</v>
      </c>
      <c r="AJ46" s="2">
        <v>17</v>
      </c>
      <c r="AK46" s="2">
        <v>33</v>
      </c>
      <c r="AL46" s="5">
        <v>0.15094339622641509</v>
      </c>
      <c r="AM46" s="5">
        <v>0.17708333333333334</v>
      </c>
      <c r="AN46" s="5">
        <v>0.16336633663366337</v>
      </c>
      <c r="AO46" s="2">
        <v>0</v>
      </c>
      <c r="AP46" s="2">
        <v>9</v>
      </c>
      <c r="AQ46" s="2">
        <v>9</v>
      </c>
      <c r="AR46" s="5">
        <v>0</v>
      </c>
      <c r="AS46" s="5">
        <v>9.375E-2</v>
      </c>
      <c r="AT46" s="5">
        <v>4.4554455445544552E-2</v>
      </c>
      <c r="AU46" s="2">
        <v>6</v>
      </c>
      <c r="AV46" s="2">
        <v>1</v>
      </c>
      <c r="AW46" s="2">
        <v>7</v>
      </c>
      <c r="AX46" s="5">
        <v>5.6603773584905662E-2</v>
      </c>
      <c r="AY46" s="5">
        <v>1.0416666666666666E-2</v>
      </c>
      <c r="AZ46" s="5">
        <v>3.4653465346534656E-2</v>
      </c>
      <c r="BA46" s="2">
        <v>1</v>
      </c>
      <c r="BB46" s="2">
        <v>3</v>
      </c>
      <c r="BC46" s="2">
        <v>4</v>
      </c>
      <c r="BD46" s="5">
        <v>9.433962264150943E-3</v>
      </c>
      <c r="BE46" s="5">
        <v>3.125E-2</v>
      </c>
      <c r="BF46" s="5">
        <v>1.9801980198019802E-2</v>
      </c>
      <c r="BG46" s="2">
        <v>0</v>
      </c>
      <c r="BH46" s="2">
        <v>0</v>
      </c>
      <c r="BI46" s="2">
        <v>0</v>
      </c>
      <c r="BJ46" s="5">
        <v>0</v>
      </c>
      <c r="BK46" s="5">
        <v>0</v>
      </c>
      <c r="BL46" s="5">
        <v>0</v>
      </c>
      <c r="BM46" s="2">
        <v>0</v>
      </c>
      <c r="BN46" s="2">
        <v>0</v>
      </c>
      <c r="BO46" s="2">
        <v>0</v>
      </c>
      <c r="BP46" s="5">
        <v>0</v>
      </c>
      <c r="BQ46" s="5">
        <v>0</v>
      </c>
      <c r="BR46" s="5">
        <v>0</v>
      </c>
      <c r="BS46" s="2">
        <v>1</v>
      </c>
      <c r="BT46" s="2">
        <v>0</v>
      </c>
      <c r="BU46" s="2">
        <v>1</v>
      </c>
      <c r="BV46" s="5">
        <v>9.433962264150943E-3</v>
      </c>
      <c r="BW46" s="5">
        <v>0</v>
      </c>
      <c r="BX46" s="5">
        <v>4.9504950495049506E-3</v>
      </c>
      <c r="BY46" s="2">
        <v>0</v>
      </c>
      <c r="BZ46" s="2">
        <v>0</v>
      </c>
      <c r="CA46" s="2">
        <v>0</v>
      </c>
      <c r="CB46" s="5">
        <v>0</v>
      </c>
      <c r="CC46" s="5">
        <v>0</v>
      </c>
      <c r="CD46" s="5">
        <v>0</v>
      </c>
      <c r="CE46" s="2">
        <v>0</v>
      </c>
      <c r="CF46" s="2">
        <v>0</v>
      </c>
      <c r="CG46" s="2">
        <v>0</v>
      </c>
      <c r="CH46" s="5">
        <v>0</v>
      </c>
      <c r="CI46" s="5">
        <v>0</v>
      </c>
      <c r="CJ46" s="5">
        <v>0</v>
      </c>
      <c r="CK46" s="2">
        <v>87</v>
      </c>
      <c r="CL46" s="2">
        <v>80</v>
      </c>
      <c r="CM46" s="2">
        <v>167</v>
      </c>
      <c r="CN46" s="5">
        <v>0.81308411214953269</v>
      </c>
      <c r="CO46" s="5">
        <v>0.81632653061224492</v>
      </c>
      <c r="CP46" s="5">
        <v>0.81463414634146336</v>
      </c>
      <c r="CQ46" s="2">
        <v>68</v>
      </c>
      <c r="CR46" s="2">
        <v>49</v>
      </c>
      <c r="CS46" s="2">
        <v>117</v>
      </c>
      <c r="CT46" s="5">
        <v>0.7816091954022989</v>
      </c>
      <c r="CU46" s="5">
        <v>0.61250000000000004</v>
      </c>
      <c r="CV46" s="5">
        <v>0.70059880239520955</v>
      </c>
      <c r="CW46" s="2">
        <v>18</v>
      </c>
      <c r="CX46" s="2">
        <v>27</v>
      </c>
      <c r="CY46" s="2">
        <v>45</v>
      </c>
      <c r="CZ46" s="5">
        <v>0.20689655172413793</v>
      </c>
      <c r="DA46" s="5">
        <v>0.33750000000000002</v>
      </c>
      <c r="DB46" s="5">
        <v>0.26946107784431139</v>
      </c>
      <c r="DC46" s="2">
        <v>1</v>
      </c>
      <c r="DD46" s="2">
        <v>4</v>
      </c>
      <c r="DE46" s="2">
        <v>5</v>
      </c>
      <c r="DF46" s="5">
        <v>1.1494252873563218E-2</v>
      </c>
      <c r="DG46" s="5">
        <v>0.05</v>
      </c>
      <c r="DH46" s="5">
        <v>2.9940119760479042E-2</v>
      </c>
      <c r="DI46" s="2">
        <v>9</v>
      </c>
      <c r="DJ46" s="2">
        <v>15</v>
      </c>
      <c r="DK46" s="2">
        <v>24</v>
      </c>
      <c r="DL46" s="5">
        <v>0.10344827586206896</v>
      </c>
      <c r="DM46" s="5">
        <v>0.1875</v>
      </c>
      <c r="DN46" s="5">
        <v>0.1437125748502994</v>
      </c>
      <c r="DO46" s="2">
        <v>0</v>
      </c>
      <c r="DP46" s="2">
        <v>8</v>
      </c>
      <c r="DQ46" s="2">
        <v>8</v>
      </c>
      <c r="DR46" s="5">
        <v>0</v>
      </c>
      <c r="DS46" s="5">
        <v>0.1</v>
      </c>
      <c r="DT46" s="5">
        <v>4.790419161676647E-2</v>
      </c>
      <c r="DU46" s="2">
        <v>6</v>
      </c>
      <c r="DV46" s="2">
        <v>1</v>
      </c>
      <c r="DW46" s="2">
        <v>7</v>
      </c>
      <c r="DX46" s="5">
        <v>6.8965517241379309E-2</v>
      </c>
      <c r="DY46" s="5">
        <v>1.2500000000000001E-2</v>
      </c>
      <c r="DZ46" s="5">
        <v>4.1916167664670656E-2</v>
      </c>
      <c r="EA46" s="2">
        <v>1</v>
      </c>
      <c r="EB46" s="2">
        <v>3</v>
      </c>
      <c r="EC46" s="2">
        <v>4</v>
      </c>
      <c r="ED46" s="5">
        <v>1.1494252873563218E-2</v>
      </c>
      <c r="EE46" s="5">
        <v>3.7499999999999999E-2</v>
      </c>
      <c r="EF46" s="5">
        <v>2.3952095808383235E-2</v>
      </c>
      <c r="EG46" s="2">
        <v>0</v>
      </c>
      <c r="EH46" s="2">
        <v>0</v>
      </c>
      <c r="EI46" s="2">
        <v>0</v>
      </c>
      <c r="EJ46" s="5">
        <v>0</v>
      </c>
      <c r="EK46" s="5">
        <v>0</v>
      </c>
      <c r="EL46" s="5">
        <v>0</v>
      </c>
      <c r="EM46" s="2">
        <v>0</v>
      </c>
      <c r="EN46" s="2">
        <v>0</v>
      </c>
      <c r="EO46" s="2">
        <v>0</v>
      </c>
      <c r="EP46" s="5">
        <v>0</v>
      </c>
      <c r="EQ46" s="5">
        <v>0</v>
      </c>
      <c r="ER46" s="5">
        <v>0</v>
      </c>
      <c r="ES46" s="2">
        <v>2</v>
      </c>
      <c r="ET46" s="2">
        <v>0</v>
      </c>
      <c r="EU46" s="2">
        <v>2</v>
      </c>
      <c r="EV46" s="5">
        <v>2.2988505747126436E-2</v>
      </c>
      <c r="EW46" s="5">
        <v>0</v>
      </c>
      <c r="EX46" s="5">
        <v>1.1976047904191617E-2</v>
      </c>
      <c r="EY46" s="2">
        <v>0</v>
      </c>
      <c r="EZ46" s="2">
        <v>0</v>
      </c>
      <c r="FA46" s="2">
        <v>0</v>
      </c>
      <c r="FB46" s="5">
        <v>0</v>
      </c>
      <c r="FC46" s="5">
        <v>0</v>
      </c>
      <c r="FD46" s="5">
        <v>0</v>
      </c>
      <c r="FE46" s="2">
        <v>0</v>
      </c>
      <c r="FF46" s="2">
        <v>0</v>
      </c>
      <c r="FG46" s="2">
        <v>0</v>
      </c>
      <c r="FH46" s="5">
        <v>0</v>
      </c>
      <c r="FI46" s="5">
        <v>0</v>
      </c>
      <c r="FJ46" s="5">
        <v>0</v>
      </c>
    </row>
    <row r="47" spans="1:166" ht="11.85">
      <c r="A47" s="46" t="str">
        <f>IF(COUNTIFS(T_2GT[[#This Row],[Secteur]],"  *"),A46,T_2GT[[#This Row],[Secteur]])</f>
        <v>SEINE-ET-MARNE</v>
      </c>
      <c r="B47" s="46" t="str">
        <f>IF(COUNTIFS(T_2GT[[#This Row],[Secteur]],"    *"),B46,T_2GT[[#This Row],[Secteur]])</f>
        <v xml:space="preserve">   D10 - Brie-Senart</v>
      </c>
      <c r="C47" s="1" t="s">
        <v>425</v>
      </c>
      <c r="D47" s="1" t="s">
        <v>426</v>
      </c>
      <c r="E47" s="2">
        <v>916</v>
      </c>
      <c r="F47" s="2">
        <v>683</v>
      </c>
      <c r="G47" s="2">
        <v>1599</v>
      </c>
      <c r="H47" s="2">
        <v>4</v>
      </c>
      <c r="I47" s="2">
        <v>3</v>
      </c>
      <c r="J47" s="2">
        <v>7</v>
      </c>
      <c r="K47" s="2">
        <v>892</v>
      </c>
      <c r="L47" s="2">
        <v>656</v>
      </c>
      <c r="M47" s="2">
        <v>1548</v>
      </c>
      <c r="N47" s="5">
        <v>0.97816593886462877</v>
      </c>
      <c r="O47" s="5">
        <v>0.96486090775988287</v>
      </c>
      <c r="P47" s="5">
        <v>0.97248280175109447</v>
      </c>
      <c r="Q47" s="2">
        <v>619</v>
      </c>
      <c r="R47" s="2">
        <v>406</v>
      </c>
      <c r="S47" s="2">
        <v>1025</v>
      </c>
      <c r="T47" s="5">
        <v>0.69394618834080712</v>
      </c>
      <c r="U47" s="5">
        <v>0.61890243902439024</v>
      </c>
      <c r="V47" s="5">
        <v>0.66214470284237725</v>
      </c>
      <c r="W47" s="2">
        <v>241</v>
      </c>
      <c r="X47" s="2">
        <v>228</v>
      </c>
      <c r="Y47" s="2">
        <v>469</v>
      </c>
      <c r="Z47" s="5">
        <v>0.27017937219730942</v>
      </c>
      <c r="AA47" s="5">
        <v>0.34756097560975607</v>
      </c>
      <c r="AB47" s="5">
        <v>0.30297157622739018</v>
      </c>
      <c r="AC47" s="2">
        <v>32</v>
      </c>
      <c r="AD47" s="2">
        <v>22</v>
      </c>
      <c r="AE47" s="2">
        <v>54</v>
      </c>
      <c r="AF47" s="5">
        <v>3.5874439461883408E-2</v>
      </c>
      <c r="AG47" s="5">
        <v>3.3536585365853661E-2</v>
      </c>
      <c r="AH47" s="5">
        <v>3.4883720930232558E-2</v>
      </c>
      <c r="AI47" s="2">
        <v>157</v>
      </c>
      <c r="AJ47" s="2">
        <v>144</v>
      </c>
      <c r="AK47" s="2">
        <v>301</v>
      </c>
      <c r="AL47" s="5">
        <v>0.17600896860986548</v>
      </c>
      <c r="AM47" s="5">
        <v>0.21951219512195122</v>
      </c>
      <c r="AN47" s="5">
        <v>0.19444444444444445</v>
      </c>
      <c r="AO47" s="2">
        <v>8</v>
      </c>
      <c r="AP47" s="2">
        <v>67</v>
      </c>
      <c r="AQ47" s="2">
        <v>75</v>
      </c>
      <c r="AR47" s="5">
        <v>8.9686098654708519E-3</v>
      </c>
      <c r="AS47" s="5">
        <v>0.10213414634146341</v>
      </c>
      <c r="AT47" s="5">
        <v>4.8449612403100778E-2</v>
      </c>
      <c r="AU47" s="2">
        <v>52</v>
      </c>
      <c r="AV47" s="2">
        <v>7</v>
      </c>
      <c r="AW47" s="2">
        <v>59</v>
      </c>
      <c r="AX47" s="5">
        <v>5.829596412556054E-2</v>
      </c>
      <c r="AY47" s="5">
        <v>1.0670731707317074E-2</v>
      </c>
      <c r="AZ47" s="5">
        <v>3.8113695090439277E-2</v>
      </c>
      <c r="BA47" s="2">
        <v>1</v>
      </c>
      <c r="BB47" s="2">
        <v>3</v>
      </c>
      <c r="BC47" s="2">
        <v>4</v>
      </c>
      <c r="BD47" s="5">
        <v>1.1210762331838565E-3</v>
      </c>
      <c r="BE47" s="5">
        <v>4.5731707317073168E-3</v>
      </c>
      <c r="BF47" s="5">
        <v>2.5839793281653748E-3</v>
      </c>
      <c r="BG47" s="2">
        <v>13</v>
      </c>
      <c r="BH47" s="2">
        <v>3</v>
      </c>
      <c r="BI47" s="2">
        <v>16</v>
      </c>
      <c r="BJ47" s="5">
        <v>1.4573991031390135E-2</v>
      </c>
      <c r="BK47" s="5">
        <v>4.5731707317073168E-3</v>
      </c>
      <c r="BL47" s="5">
        <v>1.0335917312661499E-2</v>
      </c>
      <c r="BM47" s="2">
        <v>9</v>
      </c>
      <c r="BN47" s="2">
        <v>2</v>
      </c>
      <c r="BO47" s="2">
        <v>11</v>
      </c>
      <c r="BP47" s="5">
        <v>1.0089686098654708E-2</v>
      </c>
      <c r="BQ47" s="5">
        <v>3.0487804878048782E-3</v>
      </c>
      <c r="BR47" s="5">
        <v>7.1059431524547806E-3</v>
      </c>
      <c r="BS47" s="2">
        <v>1</v>
      </c>
      <c r="BT47" s="2">
        <v>1</v>
      </c>
      <c r="BU47" s="2">
        <v>2</v>
      </c>
      <c r="BV47" s="5">
        <v>1.1210762331838565E-3</v>
      </c>
      <c r="BW47" s="5">
        <v>1.5243902439024391E-3</v>
      </c>
      <c r="BX47" s="5">
        <v>1.2919896640826874E-3</v>
      </c>
      <c r="BY47" s="2">
        <v>0</v>
      </c>
      <c r="BZ47" s="2">
        <v>1</v>
      </c>
      <c r="CA47" s="2">
        <v>1</v>
      </c>
      <c r="CB47" s="5">
        <v>0</v>
      </c>
      <c r="CC47" s="5">
        <v>1.5243902439024391E-3</v>
      </c>
      <c r="CD47" s="5">
        <v>6.459948320413437E-4</v>
      </c>
      <c r="CE47" s="2">
        <v>0</v>
      </c>
      <c r="CF47" s="2">
        <v>0</v>
      </c>
      <c r="CG47" s="2">
        <v>0</v>
      </c>
      <c r="CH47" s="5">
        <v>0</v>
      </c>
      <c r="CI47" s="5">
        <v>0</v>
      </c>
      <c r="CJ47" s="5">
        <v>0</v>
      </c>
      <c r="CK47" s="2">
        <v>878</v>
      </c>
      <c r="CL47" s="2">
        <v>648</v>
      </c>
      <c r="CM47" s="2">
        <v>1526</v>
      </c>
      <c r="CN47" s="5">
        <v>0.96288209606986896</v>
      </c>
      <c r="CO47" s="5">
        <v>0.95314787701317716</v>
      </c>
      <c r="CP47" s="5">
        <v>0.9587242026266416</v>
      </c>
      <c r="CQ47" s="2">
        <v>586</v>
      </c>
      <c r="CR47" s="2">
        <v>387</v>
      </c>
      <c r="CS47" s="2">
        <v>973</v>
      </c>
      <c r="CT47" s="5">
        <v>0.66742596810933941</v>
      </c>
      <c r="CU47" s="5">
        <v>0.59722222222222221</v>
      </c>
      <c r="CV47" s="5">
        <v>0.63761467889908252</v>
      </c>
      <c r="CW47" s="2">
        <v>256</v>
      </c>
      <c r="CX47" s="2">
        <v>240</v>
      </c>
      <c r="CY47" s="2">
        <v>496</v>
      </c>
      <c r="CZ47" s="5">
        <v>0.29157175398633256</v>
      </c>
      <c r="DA47" s="5">
        <v>0.37037037037037035</v>
      </c>
      <c r="DB47" s="5">
        <v>0.32503276539973786</v>
      </c>
      <c r="DC47" s="2">
        <v>36</v>
      </c>
      <c r="DD47" s="2">
        <v>21</v>
      </c>
      <c r="DE47" s="2">
        <v>57</v>
      </c>
      <c r="DF47" s="5">
        <v>4.1002277904328019E-2</v>
      </c>
      <c r="DG47" s="5">
        <v>3.2407407407407406E-2</v>
      </c>
      <c r="DH47" s="5">
        <v>3.7352555701179554E-2</v>
      </c>
      <c r="DI47" s="2">
        <v>154</v>
      </c>
      <c r="DJ47" s="2">
        <v>136</v>
      </c>
      <c r="DK47" s="2">
        <v>290</v>
      </c>
      <c r="DL47" s="5">
        <v>0.17539863325740318</v>
      </c>
      <c r="DM47" s="5">
        <v>0.20987654320987653</v>
      </c>
      <c r="DN47" s="5">
        <v>0.19003931847968544</v>
      </c>
      <c r="DO47" s="2">
        <v>5</v>
      </c>
      <c r="DP47" s="2">
        <v>72</v>
      </c>
      <c r="DQ47" s="2">
        <v>77</v>
      </c>
      <c r="DR47" s="5">
        <v>5.6947608200455585E-3</v>
      </c>
      <c r="DS47" s="5">
        <v>0.1111111111111111</v>
      </c>
      <c r="DT47" s="5">
        <v>5.0458715596330278E-2</v>
      </c>
      <c r="DU47" s="2">
        <v>54</v>
      </c>
      <c r="DV47" s="2">
        <v>8</v>
      </c>
      <c r="DW47" s="2">
        <v>62</v>
      </c>
      <c r="DX47" s="5">
        <v>6.1503416856492028E-2</v>
      </c>
      <c r="DY47" s="5">
        <v>1.2345679012345678E-2</v>
      </c>
      <c r="DZ47" s="5">
        <v>4.0629095674967232E-2</v>
      </c>
      <c r="EA47" s="2">
        <v>0</v>
      </c>
      <c r="EB47" s="2">
        <v>4</v>
      </c>
      <c r="EC47" s="2">
        <v>4</v>
      </c>
      <c r="ED47" s="5">
        <v>0</v>
      </c>
      <c r="EE47" s="5">
        <v>6.1728395061728392E-3</v>
      </c>
      <c r="EF47" s="5">
        <v>2.6212319790301442E-3</v>
      </c>
      <c r="EG47" s="2">
        <v>13</v>
      </c>
      <c r="EH47" s="2">
        <v>1</v>
      </c>
      <c r="EI47" s="2">
        <v>14</v>
      </c>
      <c r="EJ47" s="5">
        <v>1.4806378132118452E-2</v>
      </c>
      <c r="EK47" s="5">
        <v>1.5432098765432098E-3</v>
      </c>
      <c r="EL47" s="5">
        <v>9.1743119266055051E-3</v>
      </c>
      <c r="EM47" s="2">
        <v>12</v>
      </c>
      <c r="EN47" s="2">
        <v>2</v>
      </c>
      <c r="EO47" s="2">
        <v>14</v>
      </c>
      <c r="EP47" s="5">
        <v>1.366742596810934E-2</v>
      </c>
      <c r="EQ47" s="5">
        <v>3.0864197530864196E-3</v>
      </c>
      <c r="ER47" s="5">
        <v>9.1743119266055051E-3</v>
      </c>
      <c r="ES47" s="2">
        <v>17</v>
      </c>
      <c r="ET47" s="2">
        <v>17</v>
      </c>
      <c r="EU47" s="2">
        <v>34</v>
      </c>
      <c r="EV47" s="5">
        <v>1.9362186788154899E-2</v>
      </c>
      <c r="EW47" s="5">
        <v>2.6234567901234566E-2</v>
      </c>
      <c r="EX47" s="5">
        <v>2.2280471821756225E-2</v>
      </c>
      <c r="EY47" s="2">
        <v>0</v>
      </c>
      <c r="EZ47" s="2">
        <v>0</v>
      </c>
      <c r="FA47" s="2">
        <v>0</v>
      </c>
      <c r="FB47" s="5">
        <v>0</v>
      </c>
      <c r="FC47" s="5">
        <v>0</v>
      </c>
      <c r="FD47" s="5">
        <v>0</v>
      </c>
      <c r="FE47" s="2">
        <v>1</v>
      </c>
      <c r="FF47" s="2">
        <v>0</v>
      </c>
      <c r="FG47" s="2">
        <v>1</v>
      </c>
      <c r="FH47" s="5">
        <v>1.1389521640091116E-3</v>
      </c>
      <c r="FI47" s="5">
        <v>0</v>
      </c>
      <c r="FJ47" s="5">
        <v>6.5530799475753605E-4</v>
      </c>
    </row>
    <row r="48" spans="1:166" ht="11.85">
      <c r="A48" s="46" t="str">
        <f>IF(COUNTIFS(T_2GT[[#This Row],[Secteur]],"  *"),A47,T_2GT[[#This Row],[Secteur]])</f>
        <v>SEINE-ET-MARNE</v>
      </c>
      <c r="B48" s="46" t="str">
        <f>IF(COUNTIFS(T_2GT[[#This Row],[Secteur]],"    *"),B47,T_2GT[[#This Row],[Secteur]])</f>
        <v xml:space="preserve">   D10 - Brie-Senart</v>
      </c>
      <c r="C48" s="1" t="s">
        <v>1236</v>
      </c>
      <c r="D48" s="1" t="s">
        <v>1237</v>
      </c>
      <c r="E48" s="2">
        <v>155</v>
      </c>
      <c r="F48" s="2">
        <v>118</v>
      </c>
      <c r="G48" s="2">
        <v>273</v>
      </c>
      <c r="H48" s="2">
        <v>0</v>
      </c>
      <c r="I48" s="2">
        <v>0</v>
      </c>
      <c r="J48" s="2">
        <v>0</v>
      </c>
      <c r="K48" s="2">
        <v>154</v>
      </c>
      <c r="L48" s="2">
        <v>118</v>
      </c>
      <c r="M48" s="2">
        <v>272</v>
      </c>
      <c r="N48" s="5">
        <v>0.99354838709677418</v>
      </c>
      <c r="O48" s="5">
        <v>1</v>
      </c>
      <c r="P48" s="5">
        <v>0.99633699633699635</v>
      </c>
      <c r="Q48" s="2">
        <v>115</v>
      </c>
      <c r="R48" s="2">
        <v>86</v>
      </c>
      <c r="S48" s="2">
        <v>201</v>
      </c>
      <c r="T48" s="5">
        <v>0.74675324675324672</v>
      </c>
      <c r="U48" s="5">
        <v>0.72881355932203384</v>
      </c>
      <c r="V48" s="5">
        <v>0.73897058823529416</v>
      </c>
      <c r="W48" s="2">
        <v>36</v>
      </c>
      <c r="X48" s="2">
        <v>29</v>
      </c>
      <c r="Y48" s="2">
        <v>65</v>
      </c>
      <c r="Z48" s="5">
        <v>0.23376623376623376</v>
      </c>
      <c r="AA48" s="5">
        <v>0.24576271186440679</v>
      </c>
      <c r="AB48" s="5">
        <v>0.23897058823529413</v>
      </c>
      <c r="AC48" s="2">
        <v>3</v>
      </c>
      <c r="AD48" s="2">
        <v>3</v>
      </c>
      <c r="AE48" s="2">
        <v>6</v>
      </c>
      <c r="AF48" s="5">
        <v>1.948051948051948E-2</v>
      </c>
      <c r="AG48" s="5">
        <v>2.5423728813559324E-2</v>
      </c>
      <c r="AH48" s="5">
        <v>2.2058823529411766E-2</v>
      </c>
      <c r="AI48" s="2">
        <v>26</v>
      </c>
      <c r="AJ48" s="2">
        <v>23</v>
      </c>
      <c r="AK48" s="2">
        <v>49</v>
      </c>
      <c r="AL48" s="5">
        <v>0.16883116883116883</v>
      </c>
      <c r="AM48" s="5">
        <v>0.19491525423728814</v>
      </c>
      <c r="AN48" s="5">
        <v>0.18014705882352941</v>
      </c>
      <c r="AO48" s="2">
        <v>1</v>
      </c>
      <c r="AP48" s="2">
        <v>6</v>
      </c>
      <c r="AQ48" s="2">
        <v>7</v>
      </c>
      <c r="AR48" s="5">
        <v>6.4935064935064939E-3</v>
      </c>
      <c r="AS48" s="5">
        <v>5.0847457627118647E-2</v>
      </c>
      <c r="AT48" s="5">
        <v>2.5735294117647058E-2</v>
      </c>
      <c r="AU48" s="2">
        <v>9</v>
      </c>
      <c r="AV48" s="2">
        <v>0</v>
      </c>
      <c r="AW48" s="2">
        <v>9</v>
      </c>
      <c r="AX48" s="5">
        <v>5.844155844155844E-2</v>
      </c>
      <c r="AY48" s="5">
        <v>0</v>
      </c>
      <c r="AZ48" s="5">
        <v>3.3088235294117647E-2</v>
      </c>
      <c r="BA48" s="2">
        <v>0</v>
      </c>
      <c r="BB48" s="2">
        <v>0</v>
      </c>
      <c r="BC48" s="2">
        <v>0</v>
      </c>
      <c r="BD48" s="5">
        <v>0</v>
      </c>
      <c r="BE48" s="5">
        <v>0</v>
      </c>
      <c r="BF48" s="5">
        <v>0</v>
      </c>
      <c r="BG48" s="2">
        <v>0</v>
      </c>
      <c r="BH48" s="2">
        <v>0</v>
      </c>
      <c r="BI48" s="2">
        <v>0</v>
      </c>
      <c r="BJ48" s="5">
        <v>0</v>
      </c>
      <c r="BK48" s="5">
        <v>0</v>
      </c>
      <c r="BL48" s="5">
        <v>0</v>
      </c>
      <c r="BM48" s="2">
        <v>0</v>
      </c>
      <c r="BN48" s="2">
        <v>0</v>
      </c>
      <c r="BO48" s="2">
        <v>0</v>
      </c>
      <c r="BP48" s="5">
        <v>0</v>
      </c>
      <c r="BQ48" s="5">
        <v>0</v>
      </c>
      <c r="BR48" s="5">
        <v>0</v>
      </c>
      <c r="BS48" s="2">
        <v>0</v>
      </c>
      <c r="BT48" s="2">
        <v>0</v>
      </c>
      <c r="BU48" s="2">
        <v>0</v>
      </c>
      <c r="BV48" s="5">
        <v>0</v>
      </c>
      <c r="BW48" s="5">
        <v>0</v>
      </c>
      <c r="BX48" s="5">
        <v>0</v>
      </c>
      <c r="BY48" s="2">
        <v>0</v>
      </c>
      <c r="BZ48" s="2">
        <v>0</v>
      </c>
      <c r="CA48" s="2">
        <v>0</v>
      </c>
      <c r="CB48" s="5">
        <v>0</v>
      </c>
      <c r="CC48" s="5">
        <v>0</v>
      </c>
      <c r="CD48" s="5">
        <v>0</v>
      </c>
      <c r="CE48" s="2">
        <v>0</v>
      </c>
      <c r="CF48" s="2">
        <v>0</v>
      </c>
      <c r="CG48" s="2">
        <v>0</v>
      </c>
      <c r="CH48" s="5">
        <v>0</v>
      </c>
      <c r="CI48" s="5">
        <v>0</v>
      </c>
      <c r="CJ48" s="5">
        <v>0</v>
      </c>
      <c r="CK48" s="2">
        <v>154</v>
      </c>
      <c r="CL48" s="2">
        <v>117</v>
      </c>
      <c r="CM48" s="2">
        <v>271</v>
      </c>
      <c r="CN48" s="5">
        <v>0.99354838709677418</v>
      </c>
      <c r="CO48" s="5">
        <v>0.99152542372881358</v>
      </c>
      <c r="CP48" s="5">
        <v>0.9926739926739927</v>
      </c>
      <c r="CQ48" s="2">
        <v>108</v>
      </c>
      <c r="CR48" s="2">
        <v>81</v>
      </c>
      <c r="CS48" s="2">
        <v>189</v>
      </c>
      <c r="CT48" s="5">
        <v>0.70129870129870131</v>
      </c>
      <c r="CU48" s="5">
        <v>0.69230769230769229</v>
      </c>
      <c r="CV48" s="5">
        <v>0.69741697416974169</v>
      </c>
      <c r="CW48" s="2">
        <v>43</v>
      </c>
      <c r="CX48" s="2">
        <v>31</v>
      </c>
      <c r="CY48" s="2">
        <v>74</v>
      </c>
      <c r="CZ48" s="5">
        <v>0.2792207792207792</v>
      </c>
      <c r="DA48" s="5">
        <v>0.26495726495726496</v>
      </c>
      <c r="DB48" s="5">
        <v>0.27306273062730629</v>
      </c>
      <c r="DC48" s="2">
        <v>3</v>
      </c>
      <c r="DD48" s="2">
        <v>5</v>
      </c>
      <c r="DE48" s="2">
        <v>8</v>
      </c>
      <c r="DF48" s="5">
        <v>1.948051948051948E-2</v>
      </c>
      <c r="DG48" s="5">
        <v>4.2735042735042736E-2</v>
      </c>
      <c r="DH48" s="5">
        <v>2.9520295202952029E-2</v>
      </c>
      <c r="DI48" s="2">
        <v>28</v>
      </c>
      <c r="DJ48" s="2">
        <v>24</v>
      </c>
      <c r="DK48" s="2">
        <v>52</v>
      </c>
      <c r="DL48" s="5">
        <v>0.18181818181818182</v>
      </c>
      <c r="DM48" s="5">
        <v>0.20512820512820512</v>
      </c>
      <c r="DN48" s="5">
        <v>0.1918819188191882</v>
      </c>
      <c r="DO48" s="2">
        <v>0</v>
      </c>
      <c r="DP48" s="2">
        <v>6</v>
      </c>
      <c r="DQ48" s="2">
        <v>6</v>
      </c>
      <c r="DR48" s="5">
        <v>0</v>
      </c>
      <c r="DS48" s="5">
        <v>5.128205128205128E-2</v>
      </c>
      <c r="DT48" s="5">
        <v>2.2140221402214021E-2</v>
      </c>
      <c r="DU48" s="2">
        <v>10</v>
      </c>
      <c r="DV48" s="2">
        <v>0</v>
      </c>
      <c r="DW48" s="2">
        <v>10</v>
      </c>
      <c r="DX48" s="5">
        <v>6.4935064935064929E-2</v>
      </c>
      <c r="DY48" s="5">
        <v>0</v>
      </c>
      <c r="DZ48" s="5">
        <v>3.6900369003690037E-2</v>
      </c>
      <c r="EA48" s="2">
        <v>0</v>
      </c>
      <c r="EB48" s="2">
        <v>0</v>
      </c>
      <c r="EC48" s="2">
        <v>0</v>
      </c>
      <c r="ED48" s="5">
        <v>0</v>
      </c>
      <c r="EE48" s="5">
        <v>0</v>
      </c>
      <c r="EF48" s="5">
        <v>0</v>
      </c>
      <c r="EG48" s="2">
        <v>0</v>
      </c>
      <c r="EH48" s="2">
        <v>0</v>
      </c>
      <c r="EI48" s="2">
        <v>0</v>
      </c>
      <c r="EJ48" s="5">
        <v>0</v>
      </c>
      <c r="EK48" s="5">
        <v>0</v>
      </c>
      <c r="EL48" s="5">
        <v>0</v>
      </c>
      <c r="EM48" s="2">
        <v>3</v>
      </c>
      <c r="EN48" s="2">
        <v>0</v>
      </c>
      <c r="EO48" s="2">
        <v>3</v>
      </c>
      <c r="EP48" s="5">
        <v>1.948051948051948E-2</v>
      </c>
      <c r="EQ48" s="5">
        <v>0</v>
      </c>
      <c r="ER48" s="5">
        <v>1.107011070110701E-2</v>
      </c>
      <c r="ES48" s="2">
        <v>2</v>
      </c>
      <c r="ET48" s="2">
        <v>1</v>
      </c>
      <c r="EU48" s="2">
        <v>3</v>
      </c>
      <c r="EV48" s="5">
        <v>1.2987012987012988E-2</v>
      </c>
      <c r="EW48" s="5">
        <v>8.5470085470085479E-3</v>
      </c>
      <c r="EX48" s="5">
        <v>1.107011070110701E-2</v>
      </c>
      <c r="EY48" s="2">
        <v>0</v>
      </c>
      <c r="EZ48" s="2">
        <v>0</v>
      </c>
      <c r="FA48" s="2">
        <v>0</v>
      </c>
      <c r="FB48" s="5">
        <v>0</v>
      </c>
      <c r="FC48" s="5">
        <v>0</v>
      </c>
      <c r="FD48" s="5">
        <v>0</v>
      </c>
      <c r="FE48" s="2">
        <v>0</v>
      </c>
      <c r="FF48" s="2">
        <v>0</v>
      </c>
      <c r="FG48" s="2">
        <v>0</v>
      </c>
      <c r="FH48" s="5">
        <v>0</v>
      </c>
      <c r="FI48" s="5">
        <v>0</v>
      </c>
      <c r="FJ48" s="5">
        <v>0</v>
      </c>
    </row>
    <row r="49" spans="1:166" ht="11.85">
      <c r="A49" s="46" t="str">
        <f>IF(COUNTIFS(T_2GT[[#This Row],[Secteur]],"  *"),A48,T_2GT[[#This Row],[Secteur]])</f>
        <v>SEINE-ET-MARNE</v>
      </c>
      <c r="B49" s="46" t="str">
        <f>IF(COUNTIFS(T_2GT[[#This Row],[Secteur]],"    *"),B48,T_2GT[[#This Row],[Secteur]])</f>
        <v xml:space="preserve">   D10 - Brie-Senart</v>
      </c>
      <c r="C49" s="1" t="s">
        <v>1238</v>
      </c>
      <c r="D49" s="1" t="s">
        <v>1239</v>
      </c>
      <c r="E49" s="2">
        <v>203</v>
      </c>
      <c r="F49" s="2">
        <v>133</v>
      </c>
      <c r="G49" s="2">
        <v>336</v>
      </c>
      <c r="H49" s="2">
        <v>1</v>
      </c>
      <c r="I49" s="2">
        <v>0</v>
      </c>
      <c r="J49" s="2">
        <v>1</v>
      </c>
      <c r="K49" s="2">
        <v>201</v>
      </c>
      <c r="L49" s="2">
        <v>133</v>
      </c>
      <c r="M49" s="2">
        <v>334</v>
      </c>
      <c r="N49" s="5">
        <v>0.99507389162561577</v>
      </c>
      <c r="O49" s="5">
        <v>1</v>
      </c>
      <c r="P49" s="5">
        <v>0.99702380952380953</v>
      </c>
      <c r="Q49" s="2">
        <v>117</v>
      </c>
      <c r="R49" s="2">
        <v>62</v>
      </c>
      <c r="S49" s="2">
        <v>179</v>
      </c>
      <c r="T49" s="5">
        <v>0.58208955223880599</v>
      </c>
      <c r="U49" s="5">
        <v>0.46616541353383456</v>
      </c>
      <c r="V49" s="5">
        <v>0.5359281437125748</v>
      </c>
      <c r="W49" s="2">
        <v>67</v>
      </c>
      <c r="X49" s="2">
        <v>64</v>
      </c>
      <c r="Y49" s="2">
        <v>131</v>
      </c>
      <c r="Z49" s="5">
        <v>0.33333333333333331</v>
      </c>
      <c r="AA49" s="5">
        <v>0.48120300751879697</v>
      </c>
      <c r="AB49" s="5">
        <v>0.39221556886227543</v>
      </c>
      <c r="AC49" s="2">
        <v>17</v>
      </c>
      <c r="AD49" s="2">
        <v>7</v>
      </c>
      <c r="AE49" s="2">
        <v>24</v>
      </c>
      <c r="AF49" s="5">
        <v>8.45771144278607E-2</v>
      </c>
      <c r="AG49" s="5">
        <v>5.2631578947368418E-2</v>
      </c>
      <c r="AH49" s="5">
        <v>7.1856287425149698E-2</v>
      </c>
      <c r="AI49" s="2">
        <v>39</v>
      </c>
      <c r="AJ49" s="2">
        <v>35</v>
      </c>
      <c r="AK49" s="2">
        <v>74</v>
      </c>
      <c r="AL49" s="5">
        <v>0.19402985074626866</v>
      </c>
      <c r="AM49" s="5">
        <v>0.26315789473684209</v>
      </c>
      <c r="AN49" s="5">
        <v>0.22155688622754491</v>
      </c>
      <c r="AO49" s="2">
        <v>4</v>
      </c>
      <c r="AP49" s="2">
        <v>22</v>
      </c>
      <c r="AQ49" s="2">
        <v>26</v>
      </c>
      <c r="AR49" s="5">
        <v>1.9900497512437811E-2</v>
      </c>
      <c r="AS49" s="5">
        <v>0.16541353383458646</v>
      </c>
      <c r="AT49" s="5">
        <v>7.7844311377245512E-2</v>
      </c>
      <c r="AU49" s="2">
        <v>19</v>
      </c>
      <c r="AV49" s="2">
        <v>3</v>
      </c>
      <c r="AW49" s="2">
        <v>22</v>
      </c>
      <c r="AX49" s="5">
        <v>9.4527363184079602E-2</v>
      </c>
      <c r="AY49" s="5">
        <v>2.2556390977443608E-2</v>
      </c>
      <c r="AZ49" s="5">
        <v>6.5868263473053898E-2</v>
      </c>
      <c r="BA49" s="2">
        <v>1</v>
      </c>
      <c r="BB49" s="2">
        <v>0</v>
      </c>
      <c r="BC49" s="2">
        <v>1</v>
      </c>
      <c r="BD49" s="5">
        <v>4.9751243781094526E-3</v>
      </c>
      <c r="BE49" s="5">
        <v>0</v>
      </c>
      <c r="BF49" s="5">
        <v>2.9940119760479044E-3</v>
      </c>
      <c r="BG49" s="2">
        <v>3</v>
      </c>
      <c r="BH49" s="2">
        <v>1</v>
      </c>
      <c r="BI49" s="2">
        <v>4</v>
      </c>
      <c r="BJ49" s="5">
        <v>1.4925373134328358E-2</v>
      </c>
      <c r="BK49" s="5">
        <v>7.5187969924812026E-3</v>
      </c>
      <c r="BL49" s="5">
        <v>1.1976047904191617E-2</v>
      </c>
      <c r="BM49" s="2">
        <v>1</v>
      </c>
      <c r="BN49" s="2">
        <v>2</v>
      </c>
      <c r="BO49" s="2">
        <v>3</v>
      </c>
      <c r="BP49" s="5">
        <v>4.9751243781094526E-3</v>
      </c>
      <c r="BQ49" s="5">
        <v>1.5037593984962405E-2</v>
      </c>
      <c r="BR49" s="5">
        <v>8.9820359281437123E-3</v>
      </c>
      <c r="BS49" s="2">
        <v>0</v>
      </c>
      <c r="BT49" s="2">
        <v>1</v>
      </c>
      <c r="BU49" s="2">
        <v>1</v>
      </c>
      <c r="BV49" s="5">
        <v>0</v>
      </c>
      <c r="BW49" s="5">
        <v>7.5187969924812026E-3</v>
      </c>
      <c r="BX49" s="5">
        <v>2.9940119760479044E-3</v>
      </c>
      <c r="BY49" s="2">
        <v>0</v>
      </c>
      <c r="BZ49" s="2">
        <v>0</v>
      </c>
      <c r="CA49" s="2">
        <v>0</v>
      </c>
      <c r="CB49" s="5">
        <v>0</v>
      </c>
      <c r="CC49" s="5">
        <v>0</v>
      </c>
      <c r="CD49" s="5">
        <v>0</v>
      </c>
      <c r="CE49" s="2">
        <v>0</v>
      </c>
      <c r="CF49" s="2">
        <v>0</v>
      </c>
      <c r="CG49" s="2">
        <v>0</v>
      </c>
      <c r="CH49" s="5">
        <v>0</v>
      </c>
      <c r="CI49" s="5">
        <v>0</v>
      </c>
      <c r="CJ49" s="5">
        <v>0</v>
      </c>
      <c r="CK49" s="2">
        <v>201</v>
      </c>
      <c r="CL49" s="2">
        <v>132</v>
      </c>
      <c r="CM49" s="2">
        <v>333</v>
      </c>
      <c r="CN49" s="5">
        <v>0.99507389162561577</v>
      </c>
      <c r="CO49" s="5">
        <v>0.99248120300751874</v>
      </c>
      <c r="CP49" s="5">
        <v>0.99404761904761907</v>
      </c>
      <c r="CQ49" s="2">
        <v>113</v>
      </c>
      <c r="CR49" s="2">
        <v>66</v>
      </c>
      <c r="CS49" s="2">
        <v>179</v>
      </c>
      <c r="CT49" s="5">
        <v>0.56218905472636815</v>
      </c>
      <c r="CU49" s="5">
        <v>0.5</v>
      </c>
      <c r="CV49" s="5">
        <v>0.53753753753753752</v>
      </c>
      <c r="CW49" s="2">
        <v>65</v>
      </c>
      <c r="CX49" s="2">
        <v>58</v>
      </c>
      <c r="CY49" s="2">
        <v>123</v>
      </c>
      <c r="CZ49" s="5">
        <v>0.32338308457711445</v>
      </c>
      <c r="DA49" s="5">
        <v>0.43939393939393939</v>
      </c>
      <c r="DB49" s="5">
        <v>0.36936936936936937</v>
      </c>
      <c r="DC49" s="2">
        <v>23</v>
      </c>
      <c r="DD49" s="2">
        <v>8</v>
      </c>
      <c r="DE49" s="2">
        <v>31</v>
      </c>
      <c r="DF49" s="5">
        <v>0.11442786069651742</v>
      </c>
      <c r="DG49" s="5">
        <v>6.0606060606060608E-2</v>
      </c>
      <c r="DH49" s="5">
        <v>9.3093093093093091E-2</v>
      </c>
      <c r="DI49" s="2">
        <v>27</v>
      </c>
      <c r="DJ49" s="2">
        <v>20</v>
      </c>
      <c r="DK49" s="2">
        <v>47</v>
      </c>
      <c r="DL49" s="5">
        <v>0.13432835820895522</v>
      </c>
      <c r="DM49" s="5">
        <v>0.15151515151515152</v>
      </c>
      <c r="DN49" s="5">
        <v>0.14114114114114115</v>
      </c>
      <c r="DO49" s="2">
        <v>1</v>
      </c>
      <c r="DP49" s="2">
        <v>23</v>
      </c>
      <c r="DQ49" s="2">
        <v>24</v>
      </c>
      <c r="DR49" s="5">
        <v>4.9751243781094526E-3</v>
      </c>
      <c r="DS49" s="5">
        <v>0.17424242424242425</v>
      </c>
      <c r="DT49" s="5">
        <v>7.2072072072072071E-2</v>
      </c>
      <c r="DU49" s="2">
        <v>21</v>
      </c>
      <c r="DV49" s="2">
        <v>4</v>
      </c>
      <c r="DW49" s="2">
        <v>25</v>
      </c>
      <c r="DX49" s="5">
        <v>0.1044776119402985</v>
      </c>
      <c r="DY49" s="5">
        <v>3.0303030303030304E-2</v>
      </c>
      <c r="DZ49" s="5">
        <v>7.5075075075075076E-2</v>
      </c>
      <c r="EA49" s="2">
        <v>0</v>
      </c>
      <c r="EB49" s="2">
        <v>0</v>
      </c>
      <c r="EC49" s="2">
        <v>0</v>
      </c>
      <c r="ED49" s="5">
        <v>0</v>
      </c>
      <c r="EE49" s="5">
        <v>0</v>
      </c>
      <c r="EF49" s="5">
        <v>0</v>
      </c>
      <c r="EG49" s="2">
        <v>3</v>
      </c>
      <c r="EH49" s="2">
        <v>0</v>
      </c>
      <c r="EI49" s="2">
        <v>3</v>
      </c>
      <c r="EJ49" s="5">
        <v>1.4925373134328358E-2</v>
      </c>
      <c r="EK49" s="5">
        <v>0</v>
      </c>
      <c r="EL49" s="5">
        <v>9.0090090090090089E-3</v>
      </c>
      <c r="EM49" s="2">
        <v>1</v>
      </c>
      <c r="EN49" s="2">
        <v>2</v>
      </c>
      <c r="EO49" s="2">
        <v>3</v>
      </c>
      <c r="EP49" s="5">
        <v>4.9751243781094526E-3</v>
      </c>
      <c r="EQ49" s="5">
        <v>1.5151515151515152E-2</v>
      </c>
      <c r="ER49" s="5">
        <v>9.0090090090090089E-3</v>
      </c>
      <c r="ES49" s="2">
        <v>12</v>
      </c>
      <c r="ET49" s="2">
        <v>9</v>
      </c>
      <c r="EU49" s="2">
        <v>21</v>
      </c>
      <c r="EV49" s="5">
        <v>5.9701492537313432E-2</v>
      </c>
      <c r="EW49" s="5">
        <v>6.8181818181818177E-2</v>
      </c>
      <c r="EX49" s="5">
        <v>6.3063063063063057E-2</v>
      </c>
      <c r="EY49" s="2">
        <v>0</v>
      </c>
      <c r="EZ49" s="2">
        <v>0</v>
      </c>
      <c r="FA49" s="2">
        <v>0</v>
      </c>
      <c r="FB49" s="5">
        <v>0</v>
      </c>
      <c r="FC49" s="5">
        <v>0</v>
      </c>
      <c r="FD49" s="5">
        <v>0</v>
      </c>
      <c r="FE49" s="2">
        <v>0</v>
      </c>
      <c r="FF49" s="2">
        <v>0</v>
      </c>
      <c r="FG49" s="2">
        <v>0</v>
      </c>
      <c r="FH49" s="5">
        <v>0</v>
      </c>
      <c r="FI49" s="5">
        <v>0</v>
      </c>
      <c r="FJ49" s="5">
        <v>0</v>
      </c>
    </row>
    <row r="50" spans="1:166" ht="11.85">
      <c r="A50" s="46" t="str">
        <f>IF(COUNTIFS(T_2GT[[#This Row],[Secteur]],"  *"),A49,T_2GT[[#This Row],[Secteur]])</f>
        <v>SEINE-ET-MARNE</v>
      </c>
      <c r="B50" s="46" t="str">
        <f>IF(COUNTIFS(T_2GT[[#This Row],[Secteur]],"    *"),B49,T_2GT[[#This Row],[Secteur]])</f>
        <v xml:space="preserve">   D10 - Brie-Senart</v>
      </c>
      <c r="C50" s="1" t="s">
        <v>1240</v>
      </c>
      <c r="D50" s="1" t="s">
        <v>1241</v>
      </c>
      <c r="E50" s="2">
        <v>208</v>
      </c>
      <c r="F50" s="2">
        <v>175</v>
      </c>
      <c r="G50" s="2">
        <v>383</v>
      </c>
      <c r="H50" s="2">
        <v>0</v>
      </c>
      <c r="I50" s="2">
        <v>0</v>
      </c>
      <c r="J50" s="2">
        <v>0</v>
      </c>
      <c r="K50" s="2">
        <v>197</v>
      </c>
      <c r="L50" s="2">
        <v>162</v>
      </c>
      <c r="M50" s="2">
        <v>359</v>
      </c>
      <c r="N50" s="5">
        <v>0.94711538461538458</v>
      </c>
      <c r="O50" s="5">
        <v>0.92571428571428571</v>
      </c>
      <c r="P50" s="5">
        <v>0.93733681462140994</v>
      </c>
      <c r="Q50" s="2">
        <v>141</v>
      </c>
      <c r="R50" s="2">
        <v>107</v>
      </c>
      <c r="S50" s="2">
        <v>248</v>
      </c>
      <c r="T50" s="5">
        <v>0.71573604060913709</v>
      </c>
      <c r="U50" s="5">
        <v>0.66049382716049387</v>
      </c>
      <c r="V50" s="5">
        <v>0.69080779944289694</v>
      </c>
      <c r="W50" s="2">
        <v>52</v>
      </c>
      <c r="X50" s="2">
        <v>51</v>
      </c>
      <c r="Y50" s="2">
        <v>103</v>
      </c>
      <c r="Z50" s="5">
        <v>0.26395939086294418</v>
      </c>
      <c r="AA50" s="5">
        <v>0.31481481481481483</v>
      </c>
      <c r="AB50" s="5">
        <v>0.28690807799442897</v>
      </c>
      <c r="AC50" s="2">
        <v>4</v>
      </c>
      <c r="AD50" s="2">
        <v>4</v>
      </c>
      <c r="AE50" s="2">
        <v>8</v>
      </c>
      <c r="AF50" s="5">
        <v>2.030456852791878E-2</v>
      </c>
      <c r="AG50" s="5">
        <v>2.4691358024691357E-2</v>
      </c>
      <c r="AH50" s="5">
        <v>2.2284122562674095E-2</v>
      </c>
      <c r="AI50" s="2">
        <v>34</v>
      </c>
      <c r="AJ50" s="2">
        <v>34</v>
      </c>
      <c r="AK50" s="2">
        <v>68</v>
      </c>
      <c r="AL50" s="5">
        <v>0.17258883248730963</v>
      </c>
      <c r="AM50" s="5">
        <v>0.20987654320987653</v>
      </c>
      <c r="AN50" s="5">
        <v>0.1894150417827298</v>
      </c>
      <c r="AO50" s="2">
        <v>1</v>
      </c>
      <c r="AP50" s="2">
        <v>11</v>
      </c>
      <c r="AQ50" s="2">
        <v>12</v>
      </c>
      <c r="AR50" s="5">
        <v>5.076142131979695E-3</v>
      </c>
      <c r="AS50" s="5">
        <v>6.7901234567901231E-2</v>
      </c>
      <c r="AT50" s="5">
        <v>3.3426183844011144E-2</v>
      </c>
      <c r="AU50" s="2">
        <v>10</v>
      </c>
      <c r="AV50" s="2">
        <v>4</v>
      </c>
      <c r="AW50" s="2">
        <v>14</v>
      </c>
      <c r="AX50" s="5">
        <v>5.0761421319796954E-2</v>
      </c>
      <c r="AY50" s="5">
        <v>2.4691358024691357E-2</v>
      </c>
      <c r="AZ50" s="5">
        <v>3.8997214484679667E-2</v>
      </c>
      <c r="BA50" s="2">
        <v>0</v>
      </c>
      <c r="BB50" s="2">
        <v>1</v>
      </c>
      <c r="BC50" s="2">
        <v>1</v>
      </c>
      <c r="BD50" s="5">
        <v>0</v>
      </c>
      <c r="BE50" s="5">
        <v>6.1728395061728392E-3</v>
      </c>
      <c r="BF50" s="5">
        <v>2.7855153203342618E-3</v>
      </c>
      <c r="BG50" s="2">
        <v>4</v>
      </c>
      <c r="BH50" s="2">
        <v>1</v>
      </c>
      <c r="BI50" s="2">
        <v>5</v>
      </c>
      <c r="BJ50" s="5">
        <v>2.030456852791878E-2</v>
      </c>
      <c r="BK50" s="5">
        <v>6.1728395061728392E-3</v>
      </c>
      <c r="BL50" s="5">
        <v>1.3927576601671309E-2</v>
      </c>
      <c r="BM50" s="2">
        <v>2</v>
      </c>
      <c r="BN50" s="2">
        <v>0</v>
      </c>
      <c r="BO50" s="2">
        <v>2</v>
      </c>
      <c r="BP50" s="5">
        <v>1.015228426395939E-2</v>
      </c>
      <c r="BQ50" s="5">
        <v>0</v>
      </c>
      <c r="BR50" s="5">
        <v>5.5710306406685237E-3</v>
      </c>
      <c r="BS50" s="2">
        <v>1</v>
      </c>
      <c r="BT50" s="2">
        <v>0</v>
      </c>
      <c r="BU50" s="2">
        <v>1</v>
      </c>
      <c r="BV50" s="5">
        <v>5.076142131979695E-3</v>
      </c>
      <c r="BW50" s="5">
        <v>0</v>
      </c>
      <c r="BX50" s="5">
        <v>2.7855153203342618E-3</v>
      </c>
      <c r="BY50" s="2">
        <v>0</v>
      </c>
      <c r="BZ50" s="2">
        <v>0</v>
      </c>
      <c r="CA50" s="2">
        <v>0</v>
      </c>
      <c r="CB50" s="5">
        <v>0</v>
      </c>
      <c r="CC50" s="5">
        <v>0</v>
      </c>
      <c r="CD50" s="5">
        <v>0</v>
      </c>
      <c r="CE50" s="2">
        <v>0</v>
      </c>
      <c r="CF50" s="2">
        <v>0</v>
      </c>
      <c r="CG50" s="2">
        <v>0</v>
      </c>
      <c r="CH50" s="5">
        <v>0</v>
      </c>
      <c r="CI50" s="5">
        <v>0</v>
      </c>
      <c r="CJ50" s="5">
        <v>0</v>
      </c>
      <c r="CK50" s="2">
        <v>194</v>
      </c>
      <c r="CL50" s="2">
        <v>161</v>
      </c>
      <c r="CM50" s="2">
        <v>355</v>
      </c>
      <c r="CN50" s="5">
        <v>0.93269230769230771</v>
      </c>
      <c r="CO50" s="5">
        <v>0.92</v>
      </c>
      <c r="CP50" s="5">
        <v>0.92689295039164488</v>
      </c>
      <c r="CQ50" s="2">
        <v>136</v>
      </c>
      <c r="CR50" s="2">
        <v>100</v>
      </c>
      <c r="CS50" s="2">
        <v>236</v>
      </c>
      <c r="CT50" s="5">
        <v>0.7010309278350515</v>
      </c>
      <c r="CU50" s="5">
        <v>0.6211180124223602</v>
      </c>
      <c r="CV50" s="5">
        <v>0.6647887323943662</v>
      </c>
      <c r="CW50" s="2">
        <v>54</v>
      </c>
      <c r="CX50" s="2">
        <v>61</v>
      </c>
      <c r="CY50" s="2">
        <v>115</v>
      </c>
      <c r="CZ50" s="5">
        <v>0.27835051546391754</v>
      </c>
      <c r="DA50" s="5">
        <v>0.37888198757763975</v>
      </c>
      <c r="DB50" s="5">
        <v>0.323943661971831</v>
      </c>
      <c r="DC50" s="2">
        <v>4</v>
      </c>
      <c r="DD50" s="2">
        <v>0</v>
      </c>
      <c r="DE50" s="2">
        <v>4</v>
      </c>
      <c r="DF50" s="5">
        <v>2.0618556701030927E-2</v>
      </c>
      <c r="DG50" s="5">
        <v>0</v>
      </c>
      <c r="DH50" s="5">
        <v>1.1267605633802818E-2</v>
      </c>
      <c r="DI50" s="2">
        <v>35</v>
      </c>
      <c r="DJ50" s="2">
        <v>39</v>
      </c>
      <c r="DK50" s="2">
        <v>74</v>
      </c>
      <c r="DL50" s="5">
        <v>0.18041237113402062</v>
      </c>
      <c r="DM50" s="5">
        <v>0.24223602484472051</v>
      </c>
      <c r="DN50" s="5">
        <v>0.20845070422535211</v>
      </c>
      <c r="DO50" s="2">
        <v>2</v>
      </c>
      <c r="DP50" s="2">
        <v>15</v>
      </c>
      <c r="DQ50" s="2">
        <v>17</v>
      </c>
      <c r="DR50" s="5">
        <v>1.0309278350515464E-2</v>
      </c>
      <c r="DS50" s="5">
        <v>9.3167701863354033E-2</v>
      </c>
      <c r="DT50" s="5">
        <v>4.788732394366197E-2</v>
      </c>
      <c r="DU50" s="2">
        <v>10</v>
      </c>
      <c r="DV50" s="2">
        <v>4</v>
      </c>
      <c r="DW50" s="2">
        <v>14</v>
      </c>
      <c r="DX50" s="5">
        <v>5.1546391752577317E-2</v>
      </c>
      <c r="DY50" s="5">
        <v>2.4844720496894408E-2</v>
      </c>
      <c r="DZ50" s="5">
        <v>3.9436619718309862E-2</v>
      </c>
      <c r="EA50" s="2">
        <v>0</v>
      </c>
      <c r="EB50" s="2">
        <v>2</v>
      </c>
      <c r="EC50" s="2">
        <v>2</v>
      </c>
      <c r="ED50" s="5">
        <v>0</v>
      </c>
      <c r="EE50" s="5">
        <v>1.2422360248447204E-2</v>
      </c>
      <c r="EF50" s="5">
        <v>5.6338028169014088E-3</v>
      </c>
      <c r="EG50" s="2">
        <v>4</v>
      </c>
      <c r="EH50" s="2">
        <v>1</v>
      </c>
      <c r="EI50" s="2">
        <v>5</v>
      </c>
      <c r="EJ50" s="5">
        <v>2.0618556701030927E-2</v>
      </c>
      <c r="EK50" s="5">
        <v>6.2111801242236021E-3</v>
      </c>
      <c r="EL50" s="5">
        <v>1.4084507042253521E-2</v>
      </c>
      <c r="EM50" s="2">
        <v>2</v>
      </c>
      <c r="EN50" s="2">
        <v>0</v>
      </c>
      <c r="EO50" s="2">
        <v>2</v>
      </c>
      <c r="EP50" s="5">
        <v>1.0309278350515464E-2</v>
      </c>
      <c r="EQ50" s="5">
        <v>0</v>
      </c>
      <c r="ER50" s="5">
        <v>5.6338028169014088E-3</v>
      </c>
      <c r="ES50" s="2">
        <v>1</v>
      </c>
      <c r="ET50" s="2">
        <v>0</v>
      </c>
      <c r="EU50" s="2">
        <v>1</v>
      </c>
      <c r="EV50" s="5">
        <v>5.1546391752577319E-3</v>
      </c>
      <c r="EW50" s="5">
        <v>0</v>
      </c>
      <c r="EX50" s="5">
        <v>2.8169014084507044E-3</v>
      </c>
      <c r="EY50" s="2">
        <v>0</v>
      </c>
      <c r="EZ50" s="2">
        <v>0</v>
      </c>
      <c r="FA50" s="2">
        <v>0</v>
      </c>
      <c r="FB50" s="5">
        <v>0</v>
      </c>
      <c r="FC50" s="5">
        <v>0</v>
      </c>
      <c r="FD50" s="5">
        <v>0</v>
      </c>
      <c r="FE50" s="2">
        <v>0</v>
      </c>
      <c r="FF50" s="2">
        <v>0</v>
      </c>
      <c r="FG50" s="2">
        <v>0</v>
      </c>
      <c r="FH50" s="5">
        <v>0</v>
      </c>
      <c r="FI50" s="5">
        <v>0</v>
      </c>
      <c r="FJ50" s="5">
        <v>0</v>
      </c>
    </row>
    <row r="51" spans="1:166" ht="11.85">
      <c r="A51" s="46" t="str">
        <f>IF(COUNTIFS(T_2GT[[#This Row],[Secteur]],"  *"),A50,T_2GT[[#This Row],[Secteur]])</f>
        <v>SEINE-ET-MARNE</v>
      </c>
      <c r="B51" s="46" t="str">
        <f>IF(COUNTIFS(T_2GT[[#This Row],[Secteur]],"    *"),B50,T_2GT[[#This Row],[Secteur]])</f>
        <v xml:space="preserve">   D10 - Brie-Senart</v>
      </c>
      <c r="C51" s="1" t="s">
        <v>1242</v>
      </c>
      <c r="D51" s="1" t="s">
        <v>1243</v>
      </c>
      <c r="E51" s="2">
        <v>6</v>
      </c>
      <c r="F51" s="2">
        <v>1</v>
      </c>
      <c r="G51" s="2">
        <v>7</v>
      </c>
      <c r="H51" s="2">
        <v>0</v>
      </c>
      <c r="I51" s="2">
        <v>0</v>
      </c>
      <c r="J51" s="2">
        <v>0</v>
      </c>
      <c r="K51" s="2">
        <v>6</v>
      </c>
      <c r="L51" s="2">
        <v>0</v>
      </c>
      <c r="M51" s="2">
        <v>6</v>
      </c>
      <c r="N51" s="5">
        <v>1</v>
      </c>
      <c r="O51" s="5">
        <v>0</v>
      </c>
      <c r="P51" s="5">
        <v>0.8571428571428571</v>
      </c>
      <c r="Q51" s="2">
        <v>0</v>
      </c>
      <c r="R51" s="2">
        <v>0</v>
      </c>
      <c r="S51" s="2">
        <v>0</v>
      </c>
      <c r="T51" s="5">
        <v>0</v>
      </c>
      <c r="U51" s="5" t="s">
        <v>92</v>
      </c>
      <c r="V51" s="5">
        <v>0</v>
      </c>
      <c r="W51" s="2">
        <v>6</v>
      </c>
      <c r="X51" s="2">
        <v>0</v>
      </c>
      <c r="Y51" s="2">
        <v>6</v>
      </c>
      <c r="Z51" s="5">
        <v>1</v>
      </c>
      <c r="AA51" s="5" t="s">
        <v>92</v>
      </c>
      <c r="AB51" s="5">
        <v>1</v>
      </c>
      <c r="AC51" s="2">
        <v>0</v>
      </c>
      <c r="AD51" s="2">
        <v>0</v>
      </c>
      <c r="AE51" s="2">
        <v>0</v>
      </c>
      <c r="AF51" s="5">
        <v>0</v>
      </c>
      <c r="AG51" s="5" t="s">
        <v>92</v>
      </c>
      <c r="AH51" s="5">
        <v>0</v>
      </c>
      <c r="AI51" s="2">
        <v>0</v>
      </c>
      <c r="AJ51" s="2">
        <v>0</v>
      </c>
      <c r="AK51" s="2">
        <v>0</v>
      </c>
      <c r="AL51" s="5">
        <v>0</v>
      </c>
      <c r="AM51" s="5" t="s">
        <v>92</v>
      </c>
      <c r="AN51" s="5">
        <v>0</v>
      </c>
      <c r="AO51" s="2">
        <v>0</v>
      </c>
      <c r="AP51" s="2">
        <v>0</v>
      </c>
      <c r="AQ51" s="2">
        <v>0</v>
      </c>
      <c r="AR51" s="5">
        <v>0</v>
      </c>
      <c r="AS51" s="5" t="s">
        <v>92</v>
      </c>
      <c r="AT51" s="5">
        <v>0</v>
      </c>
      <c r="AU51" s="2">
        <v>0</v>
      </c>
      <c r="AV51" s="2">
        <v>0</v>
      </c>
      <c r="AW51" s="2">
        <v>0</v>
      </c>
      <c r="AX51" s="5">
        <v>0</v>
      </c>
      <c r="AY51" s="5" t="s">
        <v>92</v>
      </c>
      <c r="AZ51" s="5">
        <v>0</v>
      </c>
      <c r="BA51" s="2">
        <v>0</v>
      </c>
      <c r="BB51" s="2">
        <v>0</v>
      </c>
      <c r="BC51" s="2">
        <v>0</v>
      </c>
      <c r="BD51" s="5">
        <v>0</v>
      </c>
      <c r="BE51" s="5" t="s">
        <v>92</v>
      </c>
      <c r="BF51" s="5">
        <v>0</v>
      </c>
      <c r="BG51" s="2">
        <v>0</v>
      </c>
      <c r="BH51" s="2">
        <v>0</v>
      </c>
      <c r="BI51" s="2">
        <v>0</v>
      </c>
      <c r="BJ51" s="5">
        <v>0</v>
      </c>
      <c r="BK51" s="5" t="s">
        <v>92</v>
      </c>
      <c r="BL51" s="5">
        <v>0</v>
      </c>
      <c r="BM51" s="2">
        <v>6</v>
      </c>
      <c r="BN51" s="2">
        <v>0</v>
      </c>
      <c r="BO51" s="2">
        <v>6</v>
      </c>
      <c r="BP51" s="5">
        <v>1</v>
      </c>
      <c r="BQ51" s="5" t="s">
        <v>92</v>
      </c>
      <c r="BR51" s="5">
        <v>1</v>
      </c>
      <c r="BS51" s="2">
        <v>0</v>
      </c>
      <c r="BT51" s="2">
        <v>0</v>
      </c>
      <c r="BU51" s="2">
        <v>0</v>
      </c>
      <c r="BV51" s="5">
        <v>0</v>
      </c>
      <c r="BW51" s="5" t="s">
        <v>92</v>
      </c>
      <c r="BX51" s="5">
        <v>0</v>
      </c>
      <c r="BY51" s="2">
        <v>0</v>
      </c>
      <c r="BZ51" s="2">
        <v>0</v>
      </c>
      <c r="CA51" s="2">
        <v>0</v>
      </c>
      <c r="CB51" s="5">
        <v>0</v>
      </c>
      <c r="CC51" s="5" t="s">
        <v>92</v>
      </c>
      <c r="CD51" s="5">
        <v>0</v>
      </c>
      <c r="CE51" s="2">
        <v>0</v>
      </c>
      <c r="CF51" s="2">
        <v>0</v>
      </c>
      <c r="CG51" s="2">
        <v>0</v>
      </c>
      <c r="CH51" s="5">
        <v>0</v>
      </c>
      <c r="CI51" s="5" t="s">
        <v>92</v>
      </c>
      <c r="CJ51" s="5">
        <v>0</v>
      </c>
      <c r="CK51" s="2">
        <v>6</v>
      </c>
      <c r="CL51" s="2">
        <v>0</v>
      </c>
      <c r="CM51" s="2">
        <v>6</v>
      </c>
      <c r="CN51" s="5">
        <v>1</v>
      </c>
      <c r="CO51" s="5">
        <v>0</v>
      </c>
      <c r="CP51" s="5">
        <v>0.8571428571428571</v>
      </c>
      <c r="CQ51" s="2">
        <v>0</v>
      </c>
      <c r="CR51" s="2">
        <v>0</v>
      </c>
      <c r="CS51" s="2">
        <v>0</v>
      </c>
      <c r="CT51" s="5">
        <v>0</v>
      </c>
      <c r="CU51" s="5" t="s">
        <v>92</v>
      </c>
      <c r="CV51" s="5">
        <v>0</v>
      </c>
      <c r="CW51" s="2">
        <v>6</v>
      </c>
      <c r="CX51" s="2">
        <v>0</v>
      </c>
      <c r="CY51" s="2">
        <v>6</v>
      </c>
      <c r="CZ51" s="5">
        <v>1</v>
      </c>
      <c r="DA51" s="5" t="s">
        <v>92</v>
      </c>
      <c r="DB51" s="5">
        <v>1</v>
      </c>
      <c r="DC51" s="2">
        <v>0</v>
      </c>
      <c r="DD51" s="2">
        <v>0</v>
      </c>
      <c r="DE51" s="2">
        <v>0</v>
      </c>
      <c r="DF51" s="5">
        <v>0</v>
      </c>
      <c r="DG51" s="5" t="s">
        <v>92</v>
      </c>
      <c r="DH51" s="5">
        <v>0</v>
      </c>
      <c r="DI51" s="2">
        <v>0</v>
      </c>
      <c r="DJ51" s="2">
        <v>0</v>
      </c>
      <c r="DK51" s="2">
        <v>0</v>
      </c>
      <c r="DL51" s="5">
        <v>0</v>
      </c>
      <c r="DM51" s="5" t="s">
        <v>92</v>
      </c>
      <c r="DN51" s="5">
        <v>0</v>
      </c>
      <c r="DO51" s="2">
        <v>0</v>
      </c>
      <c r="DP51" s="2">
        <v>0</v>
      </c>
      <c r="DQ51" s="2">
        <v>0</v>
      </c>
      <c r="DR51" s="5">
        <v>0</v>
      </c>
      <c r="DS51" s="5" t="s">
        <v>92</v>
      </c>
      <c r="DT51" s="5">
        <v>0</v>
      </c>
      <c r="DU51" s="2">
        <v>0</v>
      </c>
      <c r="DV51" s="2">
        <v>0</v>
      </c>
      <c r="DW51" s="2">
        <v>0</v>
      </c>
      <c r="DX51" s="5">
        <v>0</v>
      </c>
      <c r="DY51" s="5" t="s">
        <v>92</v>
      </c>
      <c r="DZ51" s="5">
        <v>0</v>
      </c>
      <c r="EA51" s="2">
        <v>0</v>
      </c>
      <c r="EB51" s="2">
        <v>0</v>
      </c>
      <c r="EC51" s="2">
        <v>0</v>
      </c>
      <c r="ED51" s="5">
        <v>0</v>
      </c>
      <c r="EE51" s="5" t="s">
        <v>92</v>
      </c>
      <c r="EF51" s="5">
        <v>0</v>
      </c>
      <c r="EG51" s="2">
        <v>0</v>
      </c>
      <c r="EH51" s="2">
        <v>0</v>
      </c>
      <c r="EI51" s="2">
        <v>0</v>
      </c>
      <c r="EJ51" s="5">
        <v>0</v>
      </c>
      <c r="EK51" s="5" t="s">
        <v>92</v>
      </c>
      <c r="EL51" s="5">
        <v>0</v>
      </c>
      <c r="EM51" s="2">
        <v>6</v>
      </c>
      <c r="EN51" s="2">
        <v>0</v>
      </c>
      <c r="EO51" s="2">
        <v>6</v>
      </c>
      <c r="EP51" s="5">
        <v>1</v>
      </c>
      <c r="EQ51" s="5" t="s">
        <v>92</v>
      </c>
      <c r="ER51" s="5">
        <v>1</v>
      </c>
      <c r="ES51" s="2">
        <v>0</v>
      </c>
      <c r="ET51" s="2">
        <v>0</v>
      </c>
      <c r="EU51" s="2">
        <v>0</v>
      </c>
      <c r="EV51" s="5">
        <v>0</v>
      </c>
      <c r="EW51" s="5" t="s">
        <v>92</v>
      </c>
      <c r="EX51" s="5">
        <v>0</v>
      </c>
      <c r="EY51" s="2">
        <v>0</v>
      </c>
      <c r="EZ51" s="2">
        <v>0</v>
      </c>
      <c r="FA51" s="2">
        <v>0</v>
      </c>
      <c r="FB51" s="5">
        <v>0</v>
      </c>
      <c r="FC51" s="5" t="s">
        <v>92</v>
      </c>
      <c r="FD51" s="5">
        <v>0</v>
      </c>
      <c r="FE51" s="2">
        <v>0</v>
      </c>
      <c r="FF51" s="2">
        <v>0</v>
      </c>
      <c r="FG51" s="2">
        <v>0</v>
      </c>
      <c r="FH51" s="5">
        <v>0</v>
      </c>
      <c r="FI51" s="5" t="s">
        <v>92</v>
      </c>
      <c r="FJ51" s="5">
        <v>0</v>
      </c>
    </row>
    <row r="52" spans="1:166" ht="11.85">
      <c r="A52" s="46" t="str">
        <f>IF(COUNTIFS(T_2GT[[#This Row],[Secteur]],"  *"),A51,T_2GT[[#This Row],[Secteur]])</f>
        <v>SEINE-ET-MARNE</v>
      </c>
      <c r="B52" s="46" t="str">
        <f>IF(COUNTIFS(T_2GT[[#This Row],[Secteur]],"    *"),B51,T_2GT[[#This Row],[Secteur]])</f>
        <v xml:space="preserve">   D10 - Brie-Senart</v>
      </c>
      <c r="C52" s="1" t="s">
        <v>1244</v>
      </c>
      <c r="D52" s="1" t="s">
        <v>1245</v>
      </c>
      <c r="E52" s="2">
        <v>199</v>
      </c>
      <c r="F52" s="2">
        <v>158</v>
      </c>
      <c r="G52" s="2">
        <v>357</v>
      </c>
      <c r="H52" s="2">
        <v>3</v>
      </c>
      <c r="I52" s="2">
        <v>3</v>
      </c>
      <c r="J52" s="2">
        <v>6</v>
      </c>
      <c r="K52" s="2">
        <v>192</v>
      </c>
      <c r="L52" s="2">
        <v>150</v>
      </c>
      <c r="M52" s="2">
        <v>342</v>
      </c>
      <c r="N52" s="5">
        <v>0.97989949748743721</v>
      </c>
      <c r="O52" s="5">
        <v>0.96835443037974689</v>
      </c>
      <c r="P52" s="5">
        <v>0.97478991596638653</v>
      </c>
      <c r="Q52" s="2">
        <v>131</v>
      </c>
      <c r="R52" s="2">
        <v>83</v>
      </c>
      <c r="S52" s="2">
        <v>214</v>
      </c>
      <c r="T52" s="5">
        <v>0.68229166666666663</v>
      </c>
      <c r="U52" s="5">
        <v>0.55333333333333334</v>
      </c>
      <c r="V52" s="5">
        <v>0.6257309941520468</v>
      </c>
      <c r="W52" s="2">
        <v>55</v>
      </c>
      <c r="X52" s="2">
        <v>63</v>
      </c>
      <c r="Y52" s="2">
        <v>118</v>
      </c>
      <c r="Z52" s="5">
        <v>0.28645833333333331</v>
      </c>
      <c r="AA52" s="5">
        <v>0.42</v>
      </c>
      <c r="AB52" s="5">
        <v>0.34502923976608185</v>
      </c>
      <c r="AC52" s="2">
        <v>6</v>
      </c>
      <c r="AD52" s="2">
        <v>4</v>
      </c>
      <c r="AE52" s="2">
        <v>10</v>
      </c>
      <c r="AF52" s="5">
        <v>3.125E-2</v>
      </c>
      <c r="AG52" s="5">
        <v>2.6666666666666668E-2</v>
      </c>
      <c r="AH52" s="5">
        <v>2.9239766081871343E-2</v>
      </c>
      <c r="AI52" s="2">
        <v>41</v>
      </c>
      <c r="AJ52" s="2">
        <v>35</v>
      </c>
      <c r="AK52" s="2">
        <v>76</v>
      </c>
      <c r="AL52" s="5">
        <v>0.21354166666666666</v>
      </c>
      <c r="AM52" s="5">
        <v>0.23333333333333334</v>
      </c>
      <c r="AN52" s="5">
        <v>0.22222222222222221</v>
      </c>
      <c r="AO52" s="2">
        <v>1</v>
      </c>
      <c r="AP52" s="2">
        <v>24</v>
      </c>
      <c r="AQ52" s="2">
        <v>25</v>
      </c>
      <c r="AR52" s="5">
        <v>5.208333333333333E-3</v>
      </c>
      <c r="AS52" s="5">
        <v>0.16</v>
      </c>
      <c r="AT52" s="5">
        <v>7.3099415204678359E-2</v>
      </c>
      <c r="AU52" s="2">
        <v>10</v>
      </c>
      <c r="AV52" s="2">
        <v>0</v>
      </c>
      <c r="AW52" s="2">
        <v>10</v>
      </c>
      <c r="AX52" s="5">
        <v>5.2083333333333336E-2</v>
      </c>
      <c r="AY52" s="5">
        <v>0</v>
      </c>
      <c r="AZ52" s="5">
        <v>2.9239766081871343E-2</v>
      </c>
      <c r="BA52" s="2">
        <v>0</v>
      </c>
      <c r="BB52" s="2">
        <v>2</v>
      </c>
      <c r="BC52" s="2">
        <v>2</v>
      </c>
      <c r="BD52" s="5">
        <v>0</v>
      </c>
      <c r="BE52" s="5">
        <v>1.3333333333333334E-2</v>
      </c>
      <c r="BF52" s="5">
        <v>5.8479532163742687E-3</v>
      </c>
      <c r="BG52" s="2">
        <v>3</v>
      </c>
      <c r="BH52" s="2">
        <v>1</v>
      </c>
      <c r="BI52" s="2">
        <v>4</v>
      </c>
      <c r="BJ52" s="5">
        <v>1.5625E-2</v>
      </c>
      <c r="BK52" s="5">
        <v>6.6666666666666671E-3</v>
      </c>
      <c r="BL52" s="5">
        <v>1.1695906432748537E-2</v>
      </c>
      <c r="BM52" s="2">
        <v>0</v>
      </c>
      <c r="BN52" s="2">
        <v>0</v>
      </c>
      <c r="BO52" s="2">
        <v>0</v>
      </c>
      <c r="BP52" s="5">
        <v>0</v>
      </c>
      <c r="BQ52" s="5">
        <v>0</v>
      </c>
      <c r="BR52" s="5">
        <v>0</v>
      </c>
      <c r="BS52" s="2">
        <v>0</v>
      </c>
      <c r="BT52" s="2">
        <v>0</v>
      </c>
      <c r="BU52" s="2">
        <v>0</v>
      </c>
      <c r="BV52" s="5">
        <v>0</v>
      </c>
      <c r="BW52" s="5">
        <v>0</v>
      </c>
      <c r="BX52" s="5">
        <v>0</v>
      </c>
      <c r="BY52" s="2">
        <v>0</v>
      </c>
      <c r="BZ52" s="2">
        <v>1</v>
      </c>
      <c r="CA52" s="2">
        <v>1</v>
      </c>
      <c r="CB52" s="5">
        <v>0</v>
      </c>
      <c r="CC52" s="5">
        <v>6.6666666666666671E-3</v>
      </c>
      <c r="CD52" s="5">
        <v>2.9239766081871343E-3</v>
      </c>
      <c r="CE52" s="2">
        <v>0</v>
      </c>
      <c r="CF52" s="2">
        <v>0</v>
      </c>
      <c r="CG52" s="2">
        <v>0</v>
      </c>
      <c r="CH52" s="5">
        <v>0</v>
      </c>
      <c r="CI52" s="5">
        <v>0</v>
      </c>
      <c r="CJ52" s="5">
        <v>0</v>
      </c>
      <c r="CK52" s="2">
        <v>190</v>
      </c>
      <c r="CL52" s="2">
        <v>148</v>
      </c>
      <c r="CM52" s="2">
        <v>338</v>
      </c>
      <c r="CN52" s="5">
        <v>0.96984924623115576</v>
      </c>
      <c r="CO52" s="5">
        <v>0.95569620253164556</v>
      </c>
      <c r="CP52" s="5">
        <v>0.96358543417366949</v>
      </c>
      <c r="CQ52" s="2">
        <v>128</v>
      </c>
      <c r="CR52" s="2">
        <v>77</v>
      </c>
      <c r="CS52" s="2">
        <v>205</v>
      </c>
      <c r="CT52" s="5">
        <v>0.67368421052631577</v>
      </c>
      <c r="CU52" s="5">
        <v>0.52027027027027029</v>
      </c>
      <c r="CV52" s="5">
        <v>0.60650887573964496</v>
      </c>
      <c r="CW52" s="2">
        <v>58</v>
      </c>
      <c r="CX52" s="2">
        <v>67</v>
      </c>
      <c r="CY52" s="2">
        <v>125</v>
      </c>
      <c r="CZ52" s="5">
        <v>0.30526315789473685</v>
      </c>
      <c r="DA52" s="5">
        <v>0.45270270270270269</v>
      </c>
      <c r="DB52" s="5">
        <v>0.36982248520710059</v>
      </c>
      <c r="DC52" s="2">
        <v>4</v>
      </c>
      <c r="DD52" s="2">
        <v>4</v>
      </c>
      <c r="DE52" s="2">
        <v>8</v>
      </c>
      <c r="DF52" s="5">
        <v>2.1052631578947368E-2</v>
      </c>
      <c r="DG52" s="5">
        <v>2.7027027027027029E-2</v>
      </c>
      <c r="DH52" s="5">
        <v>2.3668639053254437E-2</v>
      </c>
      <c r="DI52" s="2">
        <v>42</v>
      </c>
      <c r="DJ52" s="2">
        <v>34</v>
      </c>
      <c r="DK52" s="2">
        <v>76</v>
      </c>
      <c r="DL52" s="5">
        <v>0.22105263157894736</v>
      </c>
      <c r="DM52" s="5">
        <v>0.22972972972972974</v>
      </c>
      <c r="DN52" s="5">
        <v>0.22485207100591717</v>
      </c>
      <c r="DO52" s="2">
        <v>1</v>
      </c>
      <c r="DP52" s="2">
        <v>24</v>
      </c>
      <c r="DQ52" s="2">
        <v>25</v>
      </c>
      <c r="DR52" s="5">
        <v>5.263157894736842E-3</v>
      </c>
      <c r="DS52" s="5">
        <v>0.16216216216216217</v>
      </c>
      <c r="DT52" s="5">
        <v>7.3964497041420121E-2</v>
      </c>
      <c r="DU52" s="2">
        <v>9</v>
      </c>
      <c r="DV52" s="2">
        <v>0</v>
      </c>
      <c r="DW52" s="2">
        <v>9</v>
      </c>
      <c r="DX52" s="5">
        <v>4.736842105263158E-2</v>
      </c>
      <c r="DY52" s="5">
        <v>0</v>
      </c>
      <c r="DZ52" s="5">
        <v>2.6627218934911243E-2</v>
      </c>
      <c r="EA52" s="2">
        <v>0</v>
      </c>
      <c r="EB52" s="2">
        <v>2</v>
      </c>
      <c r="EC52" s="2">
        <v>2</v>
      </c>
      <c r="ED52" s="5">
        <v>0</v>
      </c>
      <c r="EE52" s="5">
        <v>1.3513513513513514E-2</v>
      </c>
      <c r="EF52" s="5">
        <v>5.9171597633136093E-3</v>
      </c>
      <c r="EG52" s="2">
        <v>3</v>
      </c>
      <c r="EH52" s="2">
        <v>0</v>
      </c>
      <c r="EI52" s="2">
        <v>3</v>
      </c>
      <c r="EJ52" s="5">
        <v>1.5789473684210527E-2</v>
      </c>
      <c r="EK52" s="5">
        <v>0</v>
      </c>
      <c r="EL52" s="5">
        <v>8.8757396449704144E-3</v>
      </c>
      <c r="EM52" s="2">
        <v>0</v>
      </c>
      <c r="EN52" s="2">
        <v>0</v>
      </c>
      <c r="EO52" s="2">
        <v>0</v>
      </c>
      <c r="EP52" s="5">
        <v>0</v>
      </c>
      <c r="EQ52" s="5">
        <v>0</v>
      </c>
      <c r="ER52" s="5">
        <v>0</v>
      </c>
      <c r="ES52" s="2">
        <v>2</v>
      </c>
      <c r="ET52" s="2">
        <v>7</v>
      </c>
      <c r="EU52" s="2">
        <v>9</v>
      </c>
      <c r="EV52" s="5">
        <v>1.0526315789473684E-2</v>
      </c>
      <c r="EW52" s="5">
        <v>4.72972972972973E-2</v>
      </c>
      <c r="EX52" s="5">
        <v>2.6627218934911243E-2</v>
      </c>
      <c r="EY52" s="2">
        <v>0</v>
      </c>
      <c r="EZ52" s="2">
        <v>0</v>
      </c>
      <c r="FA52" s="2">
        <v>0</v>
      </c>
      <c r="FB52" s="5">
        <v>0</v>
      </c>
      <c r="FC52" s="5">
        <v>0</v>
      </c>
      <c r="FD52" s="5">
        <v>0</v>
      </c>
      <c r="FE52" s="2">
        <v>1</v>
      </c>
      <c r="FF52" s="2">
        <v>0</v>
      </c>
      <c r="FG52" s="2">
        <v>1</v>
      </c>
      <c r="FH52" s="5">
        <v>5.263157894736842E-3</v>
      </c>
      <c r="FI52" s="5">
        <v>0</v>
      </c>
      <c r="FJ52" s="5">
        <v>2.9585798816568047E-3</v>
      </c>
    </row>
    <row r="53" spans="1:166" ht="11.85">
      <c r="A53" s="46" t="str">
        <f>IF(COUNTIFS(T_2GT[[#This Row],[Secteur]],"  *"),A52,T_2GT[[#This Row],[Secteur]])</f>
        <v>SEINE-ET-MARNE</v>
      </c>
      <c r="B53" s="46" t="str">
        <f>IF(COUNTIFS(T_2GT[[#This Row],[Secteur]],"    *"),B52,T_2GT[[#This Row],[Secteur]])</f>
        <v xml:space="preserve">   D10 - Brie-Senart</v>
      </c>
      <c r="C53" s="1" t="s">
        <v>1246</v>
      </c>
      <c r="D53" s="1" t="s">
        <v>1247</v>
      </c>
      <c r="E53" s="2">
        <v>145</v>
      </c>
      <c r="F53" s="2">
        <v>98</v>
      </c>
      <c r="G53" s="2">
        <v>243</v>
      </c>
      <c r="H53" s="2">
        <v>0</v>
      </c>
      <c r="I53" s="2">
        <v>0</v>
      </c>
      <c r="J53" s="2">
        <v>0</v>
      </c>
      <c r="K53" s="2">
        <v>142</v>
      </c>
      <c r="L53" s="2">
        <v>93</v>
      </c>
      <c r="M53" s="2">
        <v>235</v>
      </c>
      <c r="N53" s="5">
        <v>0.97931034482758617</v>
      </c>
      <c r="O53" s="5">
        <v>0.94897959183673475</v>
      </c>
      <c r="P53" s="5">
        <v>0.96707818930041156</v>
      </c>
      <c r="Q53" s="2">
        <v>115</v>
      </c>
      <c r="R53" s="2">
        <v>68</v>
      </c>
      <c r="S53" s="2">
        <v>183</v>
      </c>
      <c r="T53" s="5">
        <v>0.8098591549295775</v>
      </c>
      <c r="U53" s="5">
        <v>0.73118279569892475</v>
      </c>
      <c r="V53" s="5">
        <v>0.77872340425531916</v>
      </c>
      <c r="W53" s="2">
        <v>25</v>
      </c>
      <c r="X53" s="2">
        <v>21</v>
      </c>
      <c r="Y53" s="2">
        <v>46</v>
      </c>
      <c r="Z53" s="5">
        <v>0.176056338028169</v>
      </c>
      <c r="AA53" s="5">
        <v>0.22580645161290322</v>
      </c>
      <c r="AB53" s="5">
        <v>0.19574468085106383</v>
      </c>
      <c r="AC53" s="2">
        <v>2</v>
      </c>
      <c r="AD53" s="2">
        <v>4</v>
      </c>
      <c r="AE53" s="2">
        <v>6</v>
      </c>
      <c r="AF53" s="5">
        <v>1.4084507042253521E-2</v>
      </c>
      <c r="AG53" s="5">
        <v>4.3010752688172046E-2</v>
      </c>
      <c r="AH53" s="5">
        <v>2.553191489361702E-2</v>
      </c>
      <c r="AI53" s="2">
        <v>17</v>
      </c>
      <c r="AJ53" s="2">
        <v>17</v>
      </c>
      <c r="AK53" s="2">
        <v>34</v>
      </c>
      <c r="AL53" s="5">
        <v>0.11971830985915492</v>
      </c>
      <c r="AM53" s="5">
        <v>0.18279569892473119</v>
      </c>
      <c r="AN53" s="5">
        <v>0.14468085106382977</v>
      </c>
      <c r="AO53" s="2">
        <v>1</v>
      </c>
      <c r="AP53" s="2">
        <v>4</v>
      </c>
      <c r="AQ53" s="2">
        <v>5</v>
      </c>
      <c r="AR53" s="5">
        <v>7.0422535211267607E-3</v>
      </c>
      <c r="AS53" s="5">
        <v>4.3010752688172046E-2</v>
      </c>
      <c r="AT53" s="5">
        <v>2.1276595744680851E-2</v>
      </c>
      <c r="AU53" s="2">
        <v>4</v>
      </c>
      <c r="AV53" s="2">
        <v>0</v>
      </c>
      <c r="AW53" s="2">
        <v>4</v>
      </c>
      <c r="AX53" s="5">
        <v>2.8169014084507043E-2</v>
      </c>
      <c r="AY53" s="5">
        <v>0</v>
      </c>
      <c r="AZ53" s="5">
        <v>1.7021276595744681E-2</v>
      </c>
      <c r="BA53" s="2">
        <v>0</v>
      </c>
      <c r="BB53" s="2">
        <v>0</v>
      </c>
      <c r="BC53" s="2">
        <v>0</v>
      </c>
      <c r="BD53" s="5">
        <v>0</v>
      </c>
      <c r="BE53" s="5">
        <v>0</v>
      </c>
      <c r="BF53" s="5">
        <v>0</v>
      </c>
      <c r="BG53" s="2">
        <v>3</v>
      </c>
      <c r="BH53" s="2">
        <v>0</v>
      </c>
      <c r="BI53" s="2">
        <v>3</v>
      </c>
      <c r="BJ53" s="5">
        <v>2.1126760563380281E-2</v>
      </c>
      <c r="BK53" s="5">
        <v>0</v>
      </c>
      <c r="BL53" s="5">
        <v>1.276595744680851E-2</v>
      </c>
      <c r="BM53" s="2">
        <v>0</v>
      </c>
      <c r="BN53" s="2">
        <v>0</v>
      </c>
      <c r="BO53" s="2">
        <v>0</v>
      </c>
      <c r="BP53" s="5">
        <v>0</v>
      </c>
      <c r="BQ53" s="5">
        <v>0</v>
      </c>
      <c r="BR53" s="5">
        <v>0</v>
      </c>
      <c r="BS53" s="2">
        <v>0</v>
      </c>
      <c r="BT53" s="2">
        <v>0</v>
      </c>
      <c r="BU53" s="2">
        <v>0</v>
      </c>
      <c r="BV53" s="5">
        <v>0</v>
      </c>
      <c r="BW53" s="5">
        <v>0</v>
      </c>
      <c r="BX53" s="5">
        <v>0</v>
      </c>
      <c r="BY53" s="2">
        <v>0</v>
      </c>
      <c r="BZ53" s="2">
        <v>0</v>
      </c>
      <c r="CA53" s="2">
        <v>0</v>
      </c>
      <c r="CB53" s="5">
        <v>0</v>
      </c>
      <c r="CC53" s="5">
        <v>0</v>
      </c>
      <c r="CD53" s="5">
        <v>0</v>
      </c>
      <c r="CE53" s="2">
        <v>0</v>
      </c>
      <c r="CF53" s="2">
        <v>0</v>
      </c>
      <c r="CG53" s="2">
        <v>0</v>
      </c>
      <c r="CH53" s="5">
        <v>0</v>
      </c>
      <c r="CI53" s="5">
        <v>0</v>
      </c>
      <c r="CJ53" s="5">
        <v>0</v>
      </c>
      <c r="CK53" s="2">
        <v>133</v>
      </c>
      <c r="CL53" s="2">
        <v>90</v>
      </c>
      <c r="CM53" s="2">
        <v>223</v>
      </c>
      <c r="CN53" s="5">
        <v>0.91724137931034477</v>
      </c>
      <c r="CO53" s="5">
        <v>0.91836734693877553</v>
      </c>
      <c r="CP53" s="5">
        <v>0.91769547325102885</v>
      </c>
      <c r="CQ53" s="2">
        <v>101</v>
      </c>
      <c r="CR53" s="2">
        <v>63</v>
      </c>
      <c r="CS53" s="2">
        <v>164</v>
      </c>
      <c r="CT53" s="5">
        <v>0.75939849624060152</v>
      </c>
      <c r="CU53" s="5">
        <v>0.7</v>
      </c>
      <c r="CV53" s="5">
        <v>0.73542600896860988</v>
      </c>
      <c r="CW53" s="2">
        <v>30</v>
      </c>
      <c r="CX53" s="2">
        <v>23</v>
      </c>
      <c r="CY53" s="2">
        <v>53</v>
      </c>
      <c r="CZ53" s="5">
        <v>0.22556390977443608</v>
      </c>
      <c r="DA53" s="5">
        <v>0.25555555555555554</v>
      </c>
      <c r="DB53" s="5">
        <v>0.23766816143497757</v>
      </c>
      <c r="DC53" s="2">
        <v>2</v>
      </c>
      <c r="DD53" s="2">
        <v>4</v>
      </c>
      <c r="DE53" s="2">
        <v>6</v>
      </c>
      <c r="DF53" s="5">
        <v>1.5037593984962405E-2</v>
      </c>
      <c r="DG53" s="5">
        <v>4.4444444444444446E-2</v>
      </c>
      <c r="DH53" s="5">
        <v>2.6905829596412557E-2</v>
      </c>
      <c r="DI53" s="2">
        <v>22</v>
      </c>
      <c r="DJ53" s="2">
        <v>19</v>
      </c>
      <c r="DK53" s="2">
        <v>41</v>
      </c>
      <c r="DL53" s="5">
        <v>0.16541353383458646</v>
      </c>
      <c r="DM53" s="5">
        <v>0.21111111111111111</v>
      </c>
      <c r="DN53" s="5">
        <v>0.18385650224215247</v>
      </c>
      <c r="DO53" s="2">
        <v>1</v>
      </c>
      <c r="DP53" s="2">
        <v>4</v>
      </c>
      <c r="DQ53" s="2">
        <v>5</v>
      </c>
      <c r="DR53" s="5">
        <v>7.5187969924812026E-3</v>
      </c>
      <c r="DS53" s="5">
        <v>4.4444444444444446E-2</v>
      </c>
      <c r="DT53" s="5">
        <v>2.2421524663677129E-2</v>
      </c>
      <c r="DU53" s="2">
        <v>4</v>
      </c>
      <c r="DV53" s="2">
        <v>0</v>
      </c>
      <c r="DW53" s="2">
        <v>4</v>
      </c>
      <c r="DX53" s="5">
        <v>3.007518796992481E-2</v>
      </c>
      <c r="DY53" s="5">
        <v>0</v>
      </c>
      <c r="DZ53" s="5">
        <v>1.7937219730941704E-2</v>
      </c>
      <c r="EA53" s="2">
        <v>0</v>
      </c>
      <c r="EB53" s="2">
        <v>0</v>
      </c>
      <c r="EC53" s="2">
        <v>0</v>
      </c>
      <c r="ED53" s="5">
        <v>0</v>
      </c>
      <c r="EE53" s="5">
        <v>0</v>
      </c>
      <c r="EF53" s="5">
        <v>0</v>
      </c>
      <c r="EG53" s="2">
        <v>3</v>
      </c>
      <c r="EH53" s="2">
        <v>0</v>
      </c>
      <c r="EI53" s="2">
        <v>3</v>
      </c>
      <c r="EJ53" s="5">
        <v>2.2556390977443608E-2</v>
      </c>
      <c r="EK53" s="5">
        <v>0</v>
      </c>
      <c r="EL53" s="5">
        <v>1.3452914798206279E-2</v>
      </c>
      <c r="EM53" s="2">
        <v>0</v>
      </c>
      <c r="EN53" s="2">
        <v>0</v>
      </c>
      <c r="EO53" s="2">
        <v>0</v>
      </c>
      <c r="EP53" s="5">
        <v>0</v>
      </c>
      <c r="EQ53" s="5">
        <v>0</v>
      </c>
      <c r="ER53" s="5">
        <v>0</v>
      </c>
      <c r="ES53" s="2">
        <v>0</v>
      </c>
      <c r="ET53" s="2">
        <v>0</v>
      </c>
      <c r="EU53" s="2">
        <v>0</v>
      </c>
      <c r="EV53" s="5">
        <v>0</v>
      </c>
      <c r="EW53" s="5">
        <v>0</v>
      </c>
      <c r="EX53" s="5">
        <v>0</v>
      </c>
      <c r="EY53" s="2">
        <v>0</v>
      </c>
      <c r="EZ53" s="2">
        <v>0</v>
      </c>
      <c r="FA53" s="2">
        <v>0</v>
      </c>
      <c r="FB53" s="5">
        <v>0</v>
      </c>
      <c r="FC53" s="5">
        <v>0</v>
      </c>
      <c r="FD53" s="5">
        <v>0</v>
      </c>
      <c r="FE53" s="2">
        <v>0</v>
      </c>
      <c r="FF53" s="2">
        <v>0</v>
      </c>
      <c r="FG53" s="2">
        <v>0</v>
      </c>
      <c r="FH53" s="5">
        <v>0</v>
      </c>
      <c r="FI53" s="5">
        <v>0</v>
      </c>
      <c r="FJ53" s="5">
        <v>0</v>
      </c>
    </row>
    <row r="54" spans="1:166" ht="11.85">
      <c r="A54" s="46" t="str">
        <f>IF(COUNTIFS(T_2GT[[#This Row],[Secteur]],"  *"),A53,T_2GT[[#This Row],[Secteur]])</f>
        <v>SEINE-ET-MARNE</v>
      </c>
      <c r="B54" s="46" t="str">
        <f>IF(COUNTIFS(T_2GT[[#This Row],[Secteur]],"    *"),B53,T_2GT[[#This Row],[Secteur]])</f>
        <v xml:space="preserve">   D11 - Montereau-Fault-Yonne</v>
      </c>
      <c r="C54" s="1" t="s">
        <v>456</v>
      </c>
      <c r="D54" s="1" t="s">
        <v>457</v>
      </c>
      <c r="E54" s="2">
        <v>196</v>
      </c>
      <c r="F54" s="2">
        <v>183</v>
      </c>
      <c r="G54" s="2">
        <v>379</v>
      </c>
      <c r="H54" s="2">
        <v>7</v>
      </c>
      <c r="I54" s="2">
        <v>9</v>
      </c>
      <c r="J54" s="2">
        <v>16</v>
      </c>
      <c r="K54" s="2">
        <v>193</v>
      </c>
      <c r="L54" s="2">
        <v>182</v>
      </c>
      <c r="M54" s="2">
        <v>375</v>
      </c>
      <c r="N54" s="5">
        <v>1.0204081632653061</v>
      </c>
      <c r="O54" s="5">
        <v>1.0437158469945356</v>
      </c>
      <c r="P54" s="5">
        <v>1.0316622691292876</v>
      </c>
      <c r="Q54" s="2">
        <v>116</v>
      </c>
      <c r="R54" s="2">
        <v>113</v>
      </c>
      <c r="S54" s="2">
        <v>229</v>
      </c>
      <c r="T54" s="5">
        <v>0.60103626943005184</v>
      </c>
      <c r="U54" s="5">
        <v>0.62087912087912089</v>
      </c>
      <c r="V54" s="5">
        <v>0.61066666666666669</v>
      </c>
      <c r="W54" s="2">
        <v>65</v>
      </c>
      <c r="X54" s="2">
        <v>52</v>
      </c>
      <c r="Y54" s="2">
        <v>117</v>
      </c>
      <c r="Z54" s="5">
        <v>0.33678756476683935</v>
      </c>
      <c r="AA54" s="5">
        <v>0.2857142857142857</v>
      </c>
      <c r="AB54" s="5">
        <v>0.312</v>
      </c>
      <c r="AC54" s="2">
        <v>12</v>
      </c>
      <c r="AD54" s="2">
        <v>17</v>
      </c>
      <c r="AE54" s="2">
        <v>29</v>
      </c>
      <c r="AF54" s="5">
        <v>6.2176165803108807E-2</v>
      </c>
      <c r="AG54" s="5">
        <v>9.3406593406593408E-2</v>
      </c>
      <c r="AH54" s="5">
        <v>7.7333333333333337E-2</v>
      </c>
      <c r="AI54" s="2">
        <v>27</v>
      </c>
      <c r="AJ54" s="2">
        <v>11</v>
      </c>
      <c r="AK54" s="2">
        <v>38</v>
      </c>
      <c r="AL54" s="5">
        <v>0.13989637305699482</v>
      </c>
      <c r="AM54" s="5">
        <v>6.043956043956044E-2</v>
      </c>
      <c r="AN54" s="5">
        <v>0.10133333333333333</v>
      </c>
      <c r="AO54" s="2">
        <v>2</v>
      </c>
      <c r="AP54" s="2">
        <v>34</v>
      </c>
      <c r="AQ54" s="2">
        <v>36</v>
      </c>
      <c r="AR54" s="5">
        <v>1.0362694300518135E-2</v>
      </c>
      <c r="AS54" s="5">
        <v>0.18681318681318682</v>
      </c>
      <c r="AT54" s="5">
        <v>9.6000000000000002E-2</v>
      </c>
      <c r="AU54" s="2">
        <v>11</v>
      </c>
      <c r="AV54" s="2">
        <v>1</v>
      </c>
      <c r="AW54" s="2">
        <v>12</v>
      </c>
      <c r="AX54" s="5">
        <v>5.6994818652849742E-2</v>
      </c>
      <c r="AY54" s="5">
        <v>5.4945054945054949E-3</v>
      </c>
      <c r="AZ54" s="5">
        <v>3.2000000000000001E-2</v>
      </c>
      <c r="BA54" s="2">
        <v>2</v>
      </c>
      <c r="BB54" s="2">
        <v>1</v>
      </c>
      <c r="BC54" s="2">
        <v>3</v>
      </c>
      <c r="BD54" s="5">
        <v>1.0362694300518135E-2</v>
      </c>
      <c r="BE54" s="5">
        <v>5.4945054945054949E-3</v>
      </c>
      <c r="BF54" s="5">
        <v>8.0000000000000002E-3</v>
      </c>
      <c r="BG54" s="2">
        <v>23</v>
      </c>
      <c r="BH54" s="2">
        <v>5</v>
      </c>
      <c r="BI54" s="2">
        <v>28</v>
      </c>
      <c r="BJ54" s="5">
        <v>0.11917098445595854</v>
      </c>
      <c r="BK54" s="5">
        <v>2.7472527472527472E-2</v>
      </c>
      <c r="BL54" s="5">
        <v>7.4666666666666673E-2</v>
      </c>
      <c r="BM54" s="2">
        <v>0</v>
      </c>
      <c r="BN54" s="2">
        <v>0</v>
      </c>
      <c r="BO54" s="2">
        <v>0</v>
      </c>
      <c r="BP54" s="5">
        <v>0</v>
      </c>
      <c r="BQ54" s="5">
        <v>0</v>
      </c>
      <c r="BR54" s="5">
        <v>0</v>
      </c>
      <c r="BS54" s="2">
        <v>0</v>
      </c>
      <c r="BT54" s="2">
        <v>0</v>
      </c>
      <c r="BU54" s="2">
        <v>0</v>
      </c>
      <c r="BV54" s="5">
        <v>0</v>
      </c>
      <c r="BW54" s="5">
        <v>0</v>
      </c>
      <c r="BX54" s="5">
        <v>0</v>
      </c>
      <c r="BY54" s="2">
        <v>0</v>
      </c>
      <c r="BZ54" s="2">
        <v>0</v>
      </c>
      <c r="CA54" s="2">
        <v>0</v>
      </c>
      <c r="CB54" s="5">
        <v>0</v>
      </c>
      <c r="CC54" s="5">
        <v>0</v>
      </c>
      <c r="CD54" s="5">
        <v>0</v>
      </c>
      <c r="CE54" s="2">
        <v>0</v>
      </c>
      <c r="CF54" s="2">
        <v>0</v>
      </c>
      <c r="CG54" s="2">
        <v>0</v>
      </c>
      <c r="CH54" s="5">
        <v>0</v>
      </c>
      <c r="CI54" s="5">
        <v>0</v>
      </c>
      <c r="CJ54" s="5">
        <v>0</v>
      </c>
      <c r="CK54" s="2">
        <v>187</v>
      </c>
      <c r="CL54" s="2">
        <v>176</v>
      </c>
      <c r="CM54" s="2">
        <v>363</v>
      </c>
      <c r="CN54" s="5">
        <v>0.98979591836734693</v>
      </c>
      <c r="CO54" s="5">
        <v>1.0109289617486339</v>
      </c>
      <c r="CP54" s="5">
        <v>1</v>
      </c>
      <c r="CQ54" s="2">
        <v>99</v>
      </c>
      <c r="CR54" s="2">
        <v>105</v>
      </c>
      <c r="CS54" s="2">
        <v>204</v>
      </c>
      <c r="CT54" s="5">
        <v>0.52941176470588236</v>
      </c>
      <c r="CU54" s="5">
        <v>0.59659090909090906</v>
      </c>
      <c r="CV54" s="5">
        <v>0.56198347107438018</v>
      </c>
      <c r="CW54" s="2">
        <v>72</v>
      </c>
      <c r="CX54" s="2">
        <v>54</v>
      </c>
      <c r="CY54" s="2">
        <v>126</v>
      </c>
      <c r="CZ54" s="5">
        <v>0.38502673796791442</v>
      </c>
      <c r="DA54" s="5">
        <v>0.30681818181818182</v>
      </c>
      <c r="DB54" s="5">
        <v>0.34710743801652894</v>
      </c>
      <c r="DC54" s="2">
        <v>16</v>
      </c>
      <c r="DD54" s="2">
        <v>17</v>
      </c>
      <c r="DE54" s="2">
        <v>33</v>
      </c>
      <c r="DF54" s="5">
        <v>8.5561497326203204E-2</v>
      </c>
      <c r="DG54" s="5">
        <v>9.6590909090909088E-2</v>
      </c>
      <c r="DH54" s="5">
        <v>9.0909090909090912E-2</v>
      </c>
      <c r="DI54" s="2">
        <v>34</v>
      </c>
      <c r="DJ54" s="2">
        <v>19</v>
      </c>
      <c r="DK54" s="2">
        <v>53</v>
      </c>
      <c r="DL54" s="5">
        <v>0.18181818181818182</v>
      </c>
      <c r="DM54" s="5">
        <v>0.10795454545454546</v>
      </c>
      <c r="DN54" s="5">
        <v>0.14600550964187328</v>
      </c>
      <c r="DO54" s="2">
        <v>2</v>
      </c>
      <c r="DP54" s="2">
        <v>27</v>
      </c>
      <c r="DQ54" s="2">
        <v>29</v>
      </c>
      <c r="DR54" s="5">
        <v>1.06951871657754E-2</v>
      </c>
      <c r="DS54" s="5">
        <v>0.15340909090909091</v>
      </c>
      <c r="DT54" s="5">
        <v>7.9889807162534437E-2</v>
      </c>
      <c r="DU54" s="2">
        <v>12</v>
      </c>
      <c r="DV54" s="2">
        <v>1</v>
      </c>
      <c r="DW54" s="2">
        <v>13</v>
      </c>
      <c r="DX54" s="5">
        <v>6.4171122994652413E-2</v>
      </c>
      <c r="DY54" s="5">
        <v>5.681818181818182E-3</v>
      </c>
      <c r="DZ54" s="5">
        <v>3.5812672176308541E-2</v>
      </c>
      <c r="EA54" s="2">
        <v>1</v>
      </c>
      <c r="EB54" s="2">
        <v>2</v>
      </c>
      <c r="EC54" s="2">
        <v>3</v>
      </c>
      <c r="ED54" s="5">
        <v>5.3475935828877002E-3</v>
      </c>
      <c r="EE54" s="5">
        <v>1.1363636363636364E-2</v>
      </c>
      <c r="EF54" s="5">
        <v>8.2644628099173556E-3</v>
      </c>
      <c r="EG54" s="2">
        <v>23</v>
      </c>
      <c r="EH54" s="2">
        <v>4</v>
      </c>
      <c r="EI54" s="2">
        <v>27</v>
      </c>
      <c r="EJ54" s="5">
        <v>0.12299465240641712</v>
      </c>
      <c r="EK54" s="5">
        <v>2.2727272727272728E-2</v>
      </c>
      <c r="EL54" s="5">
        <v>7.43801652892562E-2</v>
      </c>
      <c r="EM54" s="2">
        <v>0</v>
      </c>
      <c r="EN54" s="2">
        <v>1</v>
      </c>
      <c r="EO54" s="2">
        <v>1</v>
      </c>
      <c r="EP54" s="5">
        <v>0</v>
      </c>
      <c r="EQ54" s="5">
        <v>5.681818181818182E-3</v>
      </c>
      <c r="ER54" s="5">
        <v>2.7548209366391185E-3</v>
      </c>
      <c r="ES54" s="2">
        <v>0</v>
      </c>
      <c r="ET54" s="2">
        <v>0</v>
      </c>
      <c r="EU54" s="2">
        <v>0</v>
      </c>
      <c r="EV54" s="5">
        <v>0</v>
      </c>
      <c r="EW54" s="5">
        <v>0</v>
      </c>
      <c r="EX54" s="5">
        <v>0</v>
      </c>
      <c r="EY54" s="2">
        <v>0</v>
      </c>
      <c r="EZ54" s="2">
        <v>0</v>
      </c>
      <c r="FA54" s="2">
        <v>0</v>
      </c>
      <c r="FB54" s="5">
        <v>0</v>
      </c>
      <c r="FC54" s="5">
        <v>0</v>
      </c>
      <c r="FD54" s="5">
        <v>0</v>
      </c>
      <c r="FE54" s="2">
        <v>0</v>
      </c>
      <c r="FF54" s="2">
        <v>0</v>
      </c>
      <c r="FG54" s="2">
        <v>0</v>
      </c>
      <c r="FH54" s="5">
        <v>0</v>
      </c>
      <c r="FI54" s="5">
        <v>0</v>
      </c>
      <c r="FJ54" s="5">
        <v>0</v>
      </c>
    </row>
    <row r="55" spans="1:166" ht="11.85">
      <c r="A55" s="46" t="str">
        <f>IF(COUNTIFS(T_2GT[[#This Row],[Secteur]],"  *"),A54,T_2GT[[#This Row],[Secteur]])</f>
        <v>SEINE-ET-MARNE</v>
      </c>
      <c r="B55" s="46" t="str">
        <f>IF(COUNTIFS(T_2GT[[#This Row],[Secteur]],"    *"),B54,T_2GT[[#This Row],[Secteur]])</f>
        <v xml:space="preserve">   D11 - Montereau-Fault-Yonne</v>
      </c>
      <c r="C55" s="1" t="s">
        <v>1010</v>
      </c>
      <c r="D55" s="1" t="s">
        <v>464</v>
      </c>
      <c r="E55" s="2">
        <v>196</v>
      </c>
      <c r="F55" s="2">
        <v>183</v>
      </c>
      <c r="G55" s="2">
        <v>379</v>
      </c>
      <c r="H55" s="2">
        <v>7</v>
      </c>
      <c r="I55" s="2">
        <v>9</v>
      </c>
      <c r="J55" s="2">
        <v>16</v>
      </c>
      <c r="K55" s="2">
        <v>193</v>
      </c>
      <c r="L55" s="2">
        <v>182</v>
      </c>
      <c r="M55" s="2">
        <v>375</v>
      </c>
      <c r="N55" s="5">
        <v>1.0204081632653061</v>
      </c>
      <c r="O55" s="5">
        <v>1.0437158469945356</v>
      </c>
      <c r="P55" s="5">
        <v>1.0316622691292876</v>
      </c>
      <c r="Q55" s="2">
        <v>116</v>
      </c>
      <c r="R55" s="2">
        <v>113</v>
      </c>
      <c r="S55" s="2">
        <v>229</v>
      </c>
      <c r="T55" s="5">
        <v>0.60103626943005184</v>
      </c>
      <c r="U55" s="5">
        <v>0.62087912087912089</v>
      </c>
      <c r="V55" s="5">
        <v>0.61066666666666669</v>
      </c>
      <c r="W55" s="2">
        <v>65</v>
      </c>
      <c r="X55" s="2">
        <v>52</v>
      </c>
      <c r="Y55" s="2">
        <v>117</v>
      </c>
      <c r="Z55" s="5">
        <v>0.33678756476683935</v>
      </c>
      <c r="AA55" s="5">
        <v>0.2857142857142857</v>
      </c>
      <c r="AB55" s="5">
        <v>0.312</v>
      </c>
      <c r="AC55" s="2">
        <v>12</v>
      </c>
      <c r="AD55" s="2">
        <v>17</v>
      </c>
      <c r="AE55" s="2">
        <v>29</v>
      </c>
      <c r="AF55" s="5">
        <v>6.2176165803108807E-2</v>
      </c>
      <c r="AG55" s="5">
        <v>9.3406593406593408E-2</v>
      </c>
      <c r="AH55" s="5">
        <v>7.7333333333333337E-2</v>
      </c>
      <c r="AI55" s="2">
        <v>27</v>
      </c>
      <c r="AJ55" s="2">
        <v>11</v>
      </c>
      <c r="AK55" s="2">
        <v>38</v>
      </c>
      <c r="AL55" s="5">
        <v>0.13989637305699482</v>
      </c>
      <c r="AM55" s="5">
        <v>6.043956043956044E-2</v>
      </c>
      <c r="AN55" s="5">
        <v>0.10133333333333333</v>
      </c>
      <c r="AO55" s="2">
        <v>2</v>
      </c>
      <c r="AP55" s="2">
        <v>34</v>
      </c>
      <c r="AQ55" s="2">
        <v>36</v>
      </c>
      <c r="AR55" s="5">
        <v>1.0362694300518135E-2</v>
      </c>
      <c r="AS55" s="5">
        <v>0.18681318681318682</v>
      </c>
      <c r="AT55" s="5">
        <v>9.6000000000000002E-2</v>
      </c>
      <c r="AU55" s="2">
        <v>11</v>
      </c>
      <c r="AV55" s="2">
        <v>1</v>
      </c>
      <c r="AW55" s="2">
        <v>12</v>
      </c>
      <c r="AX55" s="5">
        <v>5.6994818652849742E-2</v>
      </c>
      <c r="AY55" s="5">
        <v>5.4945054945054949E-3</v>
      </c>
      <c r="AZ55" s="5">
        <v>3.2000000000000001E-2</v>
      </c>
      <c r="BA55" s="2">
        <v>2</v>
      </c>
      <c r="BB55" s="2">
        <v>1</v>
      </c>
      <c r="BC55" s="2">
        <v>3</v>
      </c>
      <c r="BD55" s="5">
        <v>1.0362694300518135E-2</v>
      </c>
      <c r="BE55" s="5">
        <v>5.4945054945054949E-3</v>
      </c>
      <c r="BF55" s="5">
        <v>8.0000000000000002E-3</v>
      </c>
      <c r="BG55" s="2">
        <v>23</v>
      </c>
      <c r="BH55" s="2">
        <v>5</v>
      </c>
      <c r="BI55" s="2">
        <v>28</v>
      </c>
      <c r="BJ55" s="5">
        <v>0.11917098445595854</v>
      </c>
      <c r="BK55" s="5">
        <v>2.7472527472527472E-2</v>
      </c>
      <c r="BL55" s="5">
        <v>7.4666666666666673E-2</v>
      </c>
      <c r="BM55" s="2">
        <v>0</v>
      </c>
      <c r="BN55" s="2">
        <v>0</v>
      </c>
      <c r="BO55" s="2">
        <v>0</v>
      </c>
      <c r="BP55" s="5">
        <v>0</v>
      </c>
      <c r="BQ55" s="5">
        <v>0</v>
      </c>
      <c r="BR55" s="5">
        <v>0</v>
      </c>
      <c r="BS55" s="2">
        <v>0</v>
      </c>
      <c r="BT55" s="2">
        <v>0</v>
      </c>
      <c r="BU55" s="2">
        <v>0</v>
      </c>
      <c r="BV55" s="5">
        <v>0</v>
      </c>
      <c r="BW55" s="5">
        <v>0</v>
      </c>
      <c r="BX55" s="5">
        <v>0</v>
      </c>
      <c r="BY55" s="2">
        <v>0</v>
      </c>
      <c r="BZ55" s="2">
        <v>0</v>
      </c>
      <c r="CA55" s="2">
        <v>0</v>
      </c>
      <c r="CB55" s="5">
        <v>0</v>
      </c>
      <c r="CC55" s="5">
        <v>0</v>
      </c>
      <c r="CD55" s="5">
        <v>0</v>
      </c>
      <c r="CE55" s="2">
        <v>0</v>
      </c>
      <c r="CF55" s="2">
        <v>0</v>
      </c>
      <c r="CG55" s="2">
        <v>0</v>
      </c>
      <c r="CH55" s="5">
        <v>0</v>
      </c>
      <c r="CI55" s="5">
        <v>0</v>
      </c>
      <c r="CJ55" s="5">
        <v>0</v>
      </c>
      <c r="CK55" s="2">
        <v>187</v>
      </c>
      <c r="CL55" s="2">
        <v>176</v>
      </c>
      <c r="CM55" s="2">
        <v>363</v>
      </c>
      <c r="CN55" s="5">
        <v>0.98979591836734693</v>
      </c>
      <c r="CO55" s="5">
        <v>1.0109289617486339</v>
      </c>
      <c r="CP55" s="5">
        <v>1</v>
      </c>
      <c r="CQ55" s="2">
        <v>99</v>
      </c>
      <c r="CR55" s="2">
        <v>105</v>
      </c>
      <c r="CS55" s="2">
        <v>204</v>
      </c>
      <c r="CT55" s="5">
        <v>0.52941176470588236</v>
      </c>
      <c r="CU55" s="5">
        <v>0.59659090909090906</v>
      </c>
      <c r="CV55" s="5">
        <v>0.56198347107438018</v>
      </c>
      <c r="CW55" s="2">
        <v>72</v>
      </c>
      <c r="CX55" s="2">
        <v>54</v>
      </c>
      <c r="CY55" s="2">
        <v>126</v>
      </c>
      <c r="CZ55" s="5">
        <v>0.38502673796791442</v>
      </c>
      <c r="DA55" s="5">
        <v>0.30681818181818182</v>
      </c>
      <c r="DB55" s="5">
        <v>0.34710743801652894</v>
      </c>
      <c r="DC55" s="2">
        <v>16</v>
      </c>
      <c r="DD55" s="2">
        <v>17</v>
      </c>
      <c r="DE55" s="2">
        <v>33</v>
      </c>
      <c r="DF55" s="5">
        <v>8.5561497326203204E-2</v>
      </c>
      <c r="DG55" s="5">
        <v>9.6590909090909088E-2</v>
      </c>
      <c r="DH55" s="5">
        <v>9.0909090909090912E-2</v>
      </c>
      <c r="DI55" s="2">
        <v>34</v>
      </c>
      <c r="DJ55" s="2">
        <v>19</v>
      </c>
      <c r="DK55" s="2">
        <v>53</v>
      </c>
      <c r="DL55" s="5">
        <v>0.18181818181818182</v>
      </c>
      <c r="DM55" s="5">
        <v>0.10795454545454546</v>
      </c>
      <c r="DN55" s="5">
        <v>0.14600550964187328</v>
      </c>
      <c r="DO55" s="2">
        <v>2</v>
      </c>
      <c r="DP55" s="2">
        <v>27</v>
      </c>
      <c r="DQ55" s="2">
        <v>29</v>
      </c>
      <c r="DR55" s="5">
        <v>1.06951871657754E-2</v>
      </c>
      <c r="DS55" s="5">
        <v>0.15340909090909091</v>
      </c>
      <c r="DT55" s="5">
        <v>7.9889807162534437E-2</v>
      </c>
      <c r="DU55" s="2">
        <v>12</v>
      </c>
      <c r="DV55" s="2">
        <v>1</v>
      </c>
      <c r="DW55" s="2">
        <v>13</v>
      </c>
      <c r="DX55" s="5">
        <v>6.4171122994652413E-2</v>
      </c>
      <c r="DY55" s="5">
        <v>5.681818181818182E-3</v>
      </c>
      <c r="DZ55" s="5">
        <v>3.5812672176308541E-2</v>
      </c>
      <c r="EA55" s="2">
        <v>1</v>
      </c>
      <c r="EB55" s="2">
        <v>2</v>
      </c>
      <c r="EC55" s="2">
        <v>3</v>
      </c>
      <c r="ED55" s="5">
        <v>5.3475935828877002E-3</v>
      </c>
      <c r="EE55" s="5">
        <v>1.1363636363636364E-2</v>
      </c>
      <c r="EF55" s="5">
        <v>8.2644628099173556E-3</v>
      </c>
      <c r="EG55" s="2">
        <v>23</v>
      </c>
      <c r="EH55" s="2">
        <v>4</v>
      </c>
      <c r="EI55" s="2">
        <v>27</v>
      </c>
      <c r="EJ55" s="5">
        <v>0.12299465240641712</v>
      </c>
      <c r="EK55" s="5">
        <v>2.2727272727272728E-2</v>
      </c>
      <c r="EL55" s="5">
        <v>7.43801652892562E-2</v>
      </c>
      <c r="EM55" s="2">
        <v>0</v>
      </c>
      <c r="EN55" s="2">
        <v>1</v>
      </c>
      <c r="EO55" s="2">
        <v>1</v>
      </c>
      <c r="EP55" s="5">
        <v>0</v>
      </c>
      <c r="EQ55" s="5">
        <v>5.681818181818182E-3</v>
      </c>
      <c r="ER55" s="5">
        <v>2.7548209366391185E-3</v>
      </c>
      <c r="ES55" s="2">
        <v>0</v>
      </c>
      <c r="ET55" s="2">
        <v>0</v>
      </c>
      <c r="EU55" s="2">
        <v>0</v>
      </c>
      <c r="EV55" s="5">
        <v>0</v>
      </c>
      <c r="EW55" s="5">
        <v>0</v>
      </c>
      <c r="EX55" s="5">
        <v>0</v>
      </c>
      <c r="EY55" s="2">
        <v>0</v>
      </c>
      <c r="EZ55" s="2">
        <v>0</v>
      </c>
      <c r="FA55" s="2">
        <v>0</v>
      </c>
      <c r="FB55" s="5">
        <v>0</v>
      </c>
      <c r="FC55" s="5">
        <v>0</v>
      </c>
      <c r="FD55" s="5">
        <v>0</v>
      </c>
      <c r="FE55" s="2">
        <v>0</v>
      </c>
      <c r="FF55" s="2">
        <v>0</v>
      </c>
      <c r="FG55" s="2">
        <v>0</v>
      </c>
      <c r="FH55" s="5">
        <v>0</v>
      </c>
      <c r="FI55" s="5">
        <v>0</v>
      </c>
      <c r="FJ55" s="5">
        <v>0</v>
      </c>
    </row>
    <row r="56" spans="1:166" ht="11.85">
      <c r="A56" s="46" t="str">
        <f>IF(COUNTIFS(T_2GT[[#This Row],[Secteur]],"  *"),A55,T_2GT[[#This Row],[Secteur]])</f>
        <v>SEINE-ET-MARNE</v>
      </c>
      <c r="B56" s="46" t="str">
        <f>IF(COUNTIFS(T_2GT[[#This Row],[Secteur]],"    *"),B55,T_2GT[[#This Row],[Secteur]])</f>
        <v xml:space="preserve">   D12 - Fontainebleau</v>
      </c>
      <c r="C56" s="1" t="s">
        <v>465</v>
      </c>
      <c r="D56" s="1" t="s">
        <v>466</v>
      </c>
      <c r="E56" s="2">
        <v>761</v>
      </c>
      <c r="F56" s="2">
        <v>642</v>
      </c>
      <c r="G56" s="2">
        <v>1403</v>
      </c>
      <c r="H56" s="2">
        <v>6</v>
      </c>
      <c r="I56" s="2">
        <v>6</v>
      </c>
      <c r="J56" s="2">
        <v>12</v>
      </c>
      <c r="K56" s="2">
        <v>707</v>
      </c>
      <c r="L56" s="2">
        <v>607</v>
      </c>
      <c r="M56" s="2">
        <v>1314</v>
      </c>
      <c r="N56" s="5">
        <v>0.93692509855453354</v>
      </c>
      <c r="O56" s="5">
        <v>0.95482866043613712</v>
      </c>
      <c r="P56" s="5">
        <v>0.94511760513186027</v>
      </c>
      <c r="Q56" s="2">
        <v>515</v>
      </c>
      <c r="R56" s="2">
        <v>427</v>
      </c>
      <c r="S56" s="2">
        <v>942</v>
      </c>
      <c r="T56" s="5">
        <v>0.72842998585572838</v>
      </c>
      <c r="U56" s="5">
        <v>0.70345963756177921</v>
      </c>
      <c r="V56" s="5">
        <v>0.71689497716894979</v>
      </c>
      <c r="W56" s="2">
        <v>158</v>
      </c>
      <c r="X56" s="2">
        <v>152</v>
      </c>
      <c r="Y56" s="2">
        <v>310</v>
      </c>
      <c r="Z56" s="5">
        <v>0.22347949080622348</v>
      </c>
      <c r="AA56" s="5">
        <v>0.25041186161449752</v>
      </c>
      <c r="AB56" s="5">
        <v>0.23592085235920851</v>
      </c>
      <c r="AC56" s="2">
        <v>34</v>
      </c>
      <c r="AD56" s="2">
        <v>28</v>
      </c>
      <c r="AE56" s="2">
        <v>62</v>
      </c>
      <c r="AF56" s="5">
        <v>4.8090523338048093E-2</v>
      </c>
      <c r="AG56" s="5">
        <v>4.6128500823723231E-2</v>
      </c>
      <c r="AH56" s="5">
        <v>4.7184170471841702E-2</v>
      </c>
      <c r="AI56" s="2">
        <v>89</v>
      </c>
      <c r="AJ56" s="2">
        <v>84</v>
      </c>
      <c r="AK56" s="2">
        <v>173</v>
      </c>
      <c r="AL56" s="5">
        <v>0.12588401697312587</v>
      </c>
      <c r="AM56" s="5">
        <v>0.13838550247116968</v>
      </c>
      <c r="AN56" s="5">
        <v>0.13165905631659056</v>
      </c>
      <c r="AO56" s="2">
        <v>2</v>
      </c>
      <c r="AP56" s="2">
        <v>49</v>
      </c>
      <c r="AQ56" s="2">
        <v>51</v>
      </c>
      <c r="AR56" s="5">
        <v>2.828854314002829E-3</v>
      </c>
      <c r="AS56" s="5">
        <v>8.0724876441515644E-2</v>
      </c>
      <c r="AT56" s="5">
        <v>3.8812785388127852E-2</v>
      </c>
      <c r="AU56" s="2">
        <v>45</v>
      </c>
      <c r="AV56" s="2">
        <v>6</v>
      </c>
      <c r="AW56" s="2">
        <v>51</v>
      </c>
      <c r="AX56" s="5">
        <v>6.3649222065063654E-2</v>
      </c>
      <c r="AY56" s="5">
        <v>9.8846787479406912E-3</v>
      </c>
      <c r="AZ56" s="5">
        <v>3.8812785388127852E-2</v>
      </c>
      <c r="BA56" s="2">
        <v>12</v>
      </c>
      <c r="BB56" s="2">
        <v>10</v>
      </c>
      <c r="BC56" s="2">
        <v>22</v>
      </c>
      <c r="BD56" s="5">
        <v>1.6973125884016973E-2</v>
      </c>
      <c r="BE56" s="5">
        <v>1.6474464579901153E-2</v>
      </c>
      <c r="BF56" s="5">
        <v>1.6742770167427701E-2</v>
      </c>
      <c r="BG56" s="2">
        <v>8</v>
      </c>
      <c r="BH56" s="2">
        <v>2</v>
      </c>
      <c r="BI56" s="2">
        <v>10</v>
      </c>
      <c r="BJ56" s="5">
        <v>1.1315417256011316E-2</v>
      </c>
      <c r="BK56" s="5">
        <v>3.2948929159802307E-3</v>
      </c>
      <c r="BL56" s="5">
        <v>7.6103500761035003E-3</v>
      </c>
      <c r="BM56" s="2">
        <v>0</v>
      </c>
      <c r="BN56" s="2">
        <v>1</v>
      </c>
      <c r="BO56" s="2">
        <v>1</v>
      </c>
      <c r="BP56" s="5">
        <v>0</v>
      </c>
      <c r="BQ56" s="5">
        <v>1.6474464579901153E-3</v>
      </c>
      <c r="BR56" s="5">
        <v>7.6103500761035003E-4</v>
      </c>
      <c r="BS56" s="2">
        <v>1</v>
      </c>
      <c r="BT56" s="2">
        <v>0</v>
      </c>
      <c r="BU56" s="2">
        <v>1</v>
      </c>
      <c r="BV56" s="5">
        <v>1.4144271570014145E-3</v>
      </c>
      <c r="BW56" s="5">
        <v>0</v>
      </c>
      <c r="BX56" s="5">
        <v>7.6103500761035003E-4</v>
      </c>
      <c r="BY56" s="2">
        <v>1</v>
      </c>
      <c r="BZ56" s="2">
        <v>0</v>
      </c>
      <c r="CA56" s="2">
        <v>1</v>
      </c>
      <c r="CB56" s="5">
        <v>1.4144271570014145E-3</v>
      </c>
      <c r="CC56" s="5">
        <v>0</v>
      </c>
      <c r="CD56" s="5">
        <v>7.6103500761035003E-4</v>
      </c>
      <c r="CE56" s="2">
        <v>0</v>
      </c>
      <c r="CF56" s="2">
        <v>0</v>
      </c>
      <c r="CG56" s="2">
        <v>0</v>
      </c>
      <c r="CH56" s="5">
        <v>0</v>
      </c>
      <c r="CI56" s="5">
        <v>0</v>
      </c>
      <c r="CJ56" s="5">
        <v>0</v>
      </c>
      <c r="CK56" s="2">
        <v>664</v>
      </c>
      <c r="CL56" s="2">
        <v>577</v>
      </c>
      <c r="CM56" s="2">
        <v>1241</v>
      </c>
      <c r="CN56" s="5">
        <v>0.88042049934296973</v>
      </c>
      <c r="CO56" s="5">
        <v>0.90809968847352029</v>
      </c>
      <c r="CP56" s="5">
        <v>0.89308624376336421</v>
      </c>
      <c r="CQ56" s="2">
        <v>452</v>
      </c>
      <c r="CR56" s="2">
        <v>373</v>
      </c>
      <c r="CS56" s="2">
        <v>825</v>
      </c>
      <c r="CT56" s="5">
        <v>0.68072289156626509</v>
      </c>
      <c r="CU56" s="5">
        <v>0.64644714038128248</v>
      </c>
      <c r="CV56" s="5">
        <v>0.66478646253021756</v>
      </c>
      <c r="CW56" s="2">
        <v>188</v>
      </c>
      <c r="CX56" s="2">
        <v>181</v>
      </c>
      <c r="CY56" s="2">
        <v>369</v>
      </c>
      <c r="CZ56" s="5">
        <v>0.28313253012048195</v>
      </c>
      <c r="DA56" s="5">
        <v>0.31369150779896016</v>
      </c>
      <c r="DB56" s="5">
        <v>0.29734085414987915</v>
      </c>
      <c r="DC56" s="2">
        <v>24</v>
      </c>
      <c r="DD56" s="2">
        <v>23</v>
      </c>
      <c r="DE56" s="2">
        <v>47</v>
      </c>
      <c r="DF56" s="5">
        <v>3.614457831325301E-2</v>
      </c>
      <c r="DG56" s="5">
        <v>3.9861351819757362E-2</v>
      </c>
      <c r="DH56" s="5">
        <v>3.7872683319903303E-2</v>
      </c>
      <c r="DI56" s="2">
        <v>108</v>
      </c>
      <c r="DJ56" s="2">
        <v>100</v>
      </c>
      <c r="DK56" s="2">
        <v>208</v>
      </c>
      <c r="DL56" s="5">
        <v>0.16265060240963855</v>
      </c>
      <c r="DM56" s="5">
        <v>0.1733102253032929</v>
      </c>
      <c r="DN56" s="5">
        <v>0.16760676873489122</v>
      </c>
      <c r="DO56" s="2">
        <v>2</v>
      </c>
      <c r="DP56" s="2">
        <v>58</v>
      </c>
      <c r="DQ56" s="2">
        <v>60</v>
      </c>
      <c r="DR56" s="5">
        <v>3.0120481927710845E-3</v>
      </c>
      <c r="DS56" s="5">
        <v>0.10051993067590988</v>
      </c>
      <c r="DT56" s="5">
        <v>4.8348106365834004E-2</v>
      </c>
      <c r="DU56" s="2">
        <v>50</v>
      </c>
      <c r="DV56" s="2">
        <v>8</v>
      </c>
      <c r="DW56" s="2">
        <v>58</v>
      </c>
      <c r="DX56" s="5">
        <v>7.5301204819277115E-2</v>
      </c>
      <c r="DY56" s="5">
        <v>1.3864818024263431E-2</v>
      </c>
      <c r="DZ56" s="5">
        <v>4.6736502820306204E-2</v>
      </c>
      <c r="EA56" s="2">
        <v>13</v>
      </c>
      <c r="EB56" s="2">
        <v>10</v>
      </c>
      <c r="EC56" s="2">
        <v>23</v>
      </c>
      <c r="ED56" s="5">
        <v>1.9578313253012049E-2</v>
      </c>
      <c r="EE56" s="5">
        <v>1.7331022530329289E-2</v>
      </c>
      <c r="EF56" s="5">
        <v>1.8533440773569703E-2</v>
      </c>
      <c r="EG56" s="2">
        <v>9</v>
      </c>
      <c r="EH56" s="2">
        <v>2</v>
      </c>
      <c r="EI56" s="2">
        <v>11</v>
      </c>
      <c r="EJ56" s="5">
        <v>1.355421686746988E-2</v>
      </c>
      <c r="EK56" s="5">
        <v>3.4662045060658577E-3</v>
      </c>
      <c r="EL56" s="5">
        <v>8.8638195004029016E-3</v>
      </c>
      <c r="EM56" s="2">
        <v>1</v>
      </c>
      <c r="EN56" s="2">
        <v>1</v>
      </c>
      <c r="EO56" s="2">
        <v>2</v>
      </c>
      <c r="EP56" s="5">
        <v>1.5060240963855422E-3</v>
      </c>
      <c r="EQ56" s="5">
        <v>1.7331022530329288E-3</v>
      </c>
      <c r="ER56" s="5">
        <v>1.6116035455278001E-3</v>
      </c>
      <c r="ES56" s="2">
        <v>3</v>
      </c>
      <c r="ET56" s="2">
        <v>2</v>
      </c>
      <c r="EU56" s="2">
        <v>5</v>
      </c>
      <c r="EV56" s="5">
        <v>4.5180722891566263E-3</v>
      </c>
      <c r="EW56" s="5">
        <v>3.4662045060658577E-3</v>
      </c>
      <c r="EX56" s="5">
        <v>4.0290088638195E-3</v>
      </c>
      <c r="EY56" s="2">
        <v>1</v>
      </c>
      <c r="EZ56" s="2">
        <v>0</v>
      </c>
      <c r="FA56" s="2">
        <v>1</v>
      </c>
      <c r="FB56" s="5">
        <v>1.5060240963855422E-3</v>
      </c>
      <c r="FC56" s="5">
        <v>0</v>
      </c>
      <c r="FD56" s="5">
        <v>8.0580177276390005E-4</v>
      </c>
      <c r="FE56" s="2">
        <v>1</v>
      </c>
      <c r="FF56" s="2">
        <v>0</v>
      </c>
      <c r="FG56" s="2">
        <v>1</v>
      </c>
      <c r="FH56" s="5">
        <v>1.5060240963855422E-3</v>
      </c>
      <c r="FI56" s="5">
        <v>0</v>
      </c>
      <c r="FJ56" s="5">
        <v>8.0580177276390005E-4</v>
      </c>
    </row>
    <row r="57" spans="1:166" ht="11.85">
      <c r="A57" s="46" t="str">
        <f>IF(COUNTIFS(T_2GT[[#This Row],[Secteur]],"  *"),A56,T_2GT[[#This Row],[Secteur]])</f>
        <v>SEINE-ET-MARNE</v>
      </c>
      <c r="B57" s="46" t="str">
        <f>IF(COUNTIFS(T_2GT[[#This Row],[Secteur]],"    *"),B56,T_2GT[[#This Row],[Secteur]])</f>
        <v xml:space="preserve">   D12 - Fontainebleau</v>
      </c>
      <c r="C57" s="1" t="s">
        <v>1248</v>
      </c>
      <c r="D57" s="1" t="s">
        <v>1249</v>
      </c>
      <c r="E57" s="2">
        <v>132</v>
      </c>
      <c r="F57" s="2">
        <v>112</v>
      </c>
      <c r="G57" s="2">
        <v>244</v>
      </c>
      <c r="H57" s="2">
        <v>1</v>
      </c>
      <c r="I57" s="2">
        <v>2</v>
      </c>
      <c r="J57" s="2">
        <v>3</v>
      </c>
      <c r="K57" s="2">
        <v>132</v>
      </c>
      <c r="L57" s="2">
        <v>112</v>
      </c>
      <c r="M57" s="2">
        <v>244</v>
      </c>
      <c r="N57" s="5">
        <v>1.0075757575757576</v>
      </c>
      <c r="O57" s="5">
        <v>1.0178571428571428</v>
      </c>
      <c r="P57" s="5">
        <v>1.0122950819672132</v>
      </c>
      <c r="Q57" s="2">
        <v>82</v>
      </c>
      <c r="R57" s="2">
        <v>81</v>
      </c>
      <c r="S57" s="2">
        <v>163</v>
      </c>
      <c r="T57" s="5">
        <v>0.62121212121212122</v>
      </c>
      <c r="U57" s="5">
        <v>0.7232142857142857</v>
      </c>
      <c r="V57" s="5">
        <v>0.66803278688524592</v>
      </c>
      <c r="W57" s="2">
        <v>42</v>
      </c>
      <c r="X57" s="2">
        <v>29</v>
      </c>
      <c r="Y57" s="2">
        <v>71</v>
      </c>
      <c r="Z57" s="5">
        <v>0.31818181818181818</v>
      </c>
      <c r="AA57" s="5">
        <v>0.25892857142857145</v>
      </c>
      <c r="AB57" s="5">
        <v>0.29098360655737704</v>
      </c>
      <c r="AC57" s="2">
        <v>8</v>
      </c>
      <c r="AD57" s="2">
        <v>2</v>
      </c>
      <c r="AE57" s="2">
        <v>10</v>
      </c>
      <c r="AF57" s="5">
        <v>6.0606060606060608E-2</v>
      </c>
      <c r="AG57" s="5">
        <v>1.7857142857142856E-2</v>
      </c>
      <c r="AH57" s="5">
        <v>4.0983606557377046E-2</v>
      </c>
      <c r="AI57" s="2">
        <v>15</v>
      </c>
      <c r="AJ57" s="2">
        <v>21</v>
      </c>
      <c r="AK57" s="2">
        <v>36</v>
      </c>
      <c r="AL57" s="5">
        <v>0.11363636363636363</v>
      </c>
      <c r="AM57" s="5">
        <v>0.1875</v>
      </c>
      <c r="AN57" s="5">
        <v>0.14754098360655737</v>
      </c>
      <c r="AO57" s="2">
        <v>0</v>
      </c>
      <c r="AP57" s="2">
        <v>3</v>
      </c>
      <c r="AQ57" s="2">
        <v>3</v>
      </c>
      <c r="AR57" s="5">
        <v>0</v>
      </c>
      <c r="AS57" s="5">
        <v>2.6785714285714284E-2</v>
      </c>
      <c r="AT57" s="5">
        <v>1.2295081967213115E-2</v>
      </c>
      <c r="AU57" s="2">
        <v>20</v>
      </c>
      <c r="AV57" s="2">
        <v>1</v>
      </c>
      <c r="AW57" s="2">
        <v>21</v>
      </c>
      <c r="AX57" s="5">
        <v>0.15151515151515152</v>
      </c>
      <c r="AY57" s="5">
        <v>8.9285714285714281E-3</v>
      </c>
      <c r="AZ57" s="5">
        <v>8.6065573770491802E-2</v>
      </c>
      <c r="BA57" s="2">
        <v>5</v>
      </c>
      <c r="BB57" s="2">
        <v>4</v>
      </c>
      <c r="BC57" s="2">
        <v>9</v>
      </c>
      <c r="BD57" s="5">
        <v>3.787878787878788E-2</v>
      </c>
      <c r="BE57" s="5">
        <v>3.5714285714285712E-2</v>
      </c>
      <c r="BF57" s="5">
        <v>3.6885245901639344E-2</v>
      </c>
      <c r="BG57" s="2">
        <v>2</v>
      </c>
      <c r="BH57" s="2">
        <v>0</v>
      </c>
      <c r="BI57" s="2">
        <v>2</v>
      </c>
      <c r="BJ57" s="5">
        <v>1.5151515151515152E-2</v>
      </c>
      <c r="BK57" s="5">
        <v>0</v>
      </c>
      <c r="BL57" s="5">
        <v>8.1967213114754103E-3</v>
      </c>
      <c r="BM57" s="2">
        <v>0</v>
      </c>
      <c r="BN57" s="2">
        <v>0</v>
      </c>
      <c r="BO57" s="2">
        <v>0</v>
      </c>
      <c r="BP57" s="5">
        <v>0</v>
      </c>
      <c r="BQ57" s="5">
        <v>0</v>
      </c>
      <c r="BR57" s="5">
        <v>0</v>
      </c>
      <c r="BS57" s="2">
        <v>0</v>
      </c>
      <c r="BT57" s="2">
        <v>0</v>
      </c>
      <c r="BU57" s="2">
        <v>0</v>
      </c>
      <c r="BV57" s="5">
        <v>0</v>
      </c>
      <c r="BW57" s="5">
        <v>0</v>
      </c>
      <c r="BX57" s="5">
        <v>0</v>
      </c>
      <c r="BY57" s="2">
        <v>0</v>
      </c>
      <c r="BZ57" s="2">
        <v>0</v>
      </c>
      <c r="CA57" s="2">
        <v>0</v>
      </c>
      <c r="CB57" s="5">
        <v>0</v>
      </c>
      <c r="CC57" s="5">
        <v>0</v>
      </c>
      <c r="CD57" s="5">
        <v>0</v>
      </c>
      <c r="CE57" s="2">
        <v>0</v>
      </c>
      <c r="CF57" s="2">
        <v>0</v>
      </c>
      <c r="CG57" s="2">
        <v>0</v>
      </c>
      <c r="CH57" s="5">
        <v>0</v>
      </c>
      <c r="CI57" s="5">
        <v>0</v>
      </c>
      <c r="CJ57" s="5">
        <v>0</v>
      </c>
      <c r="CK57" s="2">
        <v>132</v>
      </c>
      <c r="CL57" s="2">
        <v>112</v>
      </c>
      <c r="CM57" s="2">
        <v>244</v>
      </c>
      <c r="CN57" s="5">
        <v>1.0075757575757576</v>
      </c>
      <c r="CO57" s="5">
        <v>1.0178571428571428</v>
      </c>
      <c r="CP57" s="5">
        <v>1.0122950819672132</v>
      </c>
      <c r="CQ57" s="2">
        <v>81</v>
      </c>
      <c r="CR57" s="2">
        <v>76</v>
      </c>
      <c r="CS57" s="2">
        <v>157</v>
      </c>
      <c r="CT57" s="5">
        <v>0.61363636363636365</v>
      </c>
      <c r="CU57" s="5">
        <v>0.6785714285714286</v>
      </c>
      <c r="CV57" s="5">
        <v>0.64344262295081966</v>
      </c>
      <c r="CW57" s="2">
        <v>43</v>
      </c>
      <c r="CX57" s="2">
        <v>34</v>
      </c>
      <c r="CY57" s="2">
        <v>77</v>
      </c>
      <c r="CZ57" s="5">
        <v>0.32575757575757575</v>
      </c>
      <c r="DA57" s="5">
        <v>0.30357142857142855</v>
      </c>
      <c r="DB57" s="5">
        <v>0.3155737704918033</v>
      </c>
      <c r="DC57" s="2">
        <v>8</v>
      </c>
      <c r="DD57" s="2">
        <v>2</v>
      </c>
      <c r="DE57" s="2">
        <v>10</v>
      </c>
      <c r="DF57" s="5">
        <v>6.0606060606060608E-2</v>
      </c>
      <c r="DG57" s="5">
        <v>1.7857142857142856E-2</v>
      </c>
      <c r="DH57" s="5">
        <v>4.0983606557377046E-2</v>
      </c>
      <c r="DI57" s="2">
        <v>16</v>
      </c>
      <c r="DJ57" s="2">
        <v>24</v>
      </c>
      <c r="DK57" s="2">
        <v>40</v>
      </c>
      <c r="DL57" s="5">
        <v>0.12121212121212122</v>
      </c>
      <c r="DM57" s="5">
        <v>0.21428571428571427</v>
      </c>
      <c r="DN57" s="5">
        <v>0.16393442622950818</v>
      </c>
      <c r="DO57" s="2">
        <v>0</v>
      </c>
      <c r="DP57" s="2">
        <v>3</v>
      </c>
      <c r="DQ57" s="2">
        <v>3</v>
      </c>
      <c r="DR57" s="5">
        <v>0</v>
      </c>
      <c r="DS57" s="5">
        <v>2.6785714285714284E-2</v>
      </c>
      <c r="DT57" s="5">
        <v>1.2295081967213115E-2</v>
      </c>
      <c r="DU57" s="2">
        <v>18</v>
      </c>
      <c r="DV57" s="2">
        <v>1</v>
      </c>
      <c r="DW57" s="2">
        <v>19</v>
      </c>
      <c r="DX57" s="5">
        <v>0.13636363636363635</v>
      </c>
      <c r="DY57" s="5">
        <v>8.9285714285714281E-3</v>
      </c>
      <c r="DZ57" s="5">
        <v>7.7868852459016397E-2</v>
      </c>
      <c r="EA57" s="2">
        <v>5</v>
      </c>
      <c r="EB57" s="2">
        <v>4</v>
      </c>
      <c r="EC57" s="2">
        <v>9</v>
      </c>
      <c r="ED57" s="5">
        <v>3.787878787878788E-2</v>
      </c>
      <c r="EE57" s="5">
        <v>3.5714285714285712E-2</v>
      </c>
      <c r="EF57" s="5">
        <v>3.6885245901639344E-2</v>
      </c>
      <c r="EG57" s="2">
        <v>2</v>
      </c>
      <c r="EH57" s="2">
        <v>0</v>
      </c>
      <c r="EI57" s="2">
        <v>2</v>
      </c>
      <c r="EJ57" s="5">
        <v>1.5151515151515152E-2</v>
      </c>
      <c r="EK57" s="5">
        <v>0</v>
      </c>
      <c r="EL57" s="5">
        <v>8.1967213114754103E-3</v>
      </c>
      <c r="EM57" s="2">
        <v>0</v>
      </c>
      <c r="EN57" s="2">
        <v>0</v>
      </c>
      <c r="EO57" s="2">
        <v>0</v>
      </c>
      <c r="EP57" s="5">
        <v>0</v>
      </c>
      <c r="EQ57" s="5">
        <v>0</v>
      </c>
      <c r="ER57" s="5">
        <v>0</v>
      </c>
      <c r="ES57" s="2">
        <v>1</v>
      </c>
      <c r="ET57" s="2">
        <v>2</v>
      </c>
      <c r="EU57" s="2">
        <v>3</v>
      </c>
      <c r="EV57" s="5">
        <v>7.575757575757576E-3</v>
      </c>
      <c r="EW57" s="5">
        <v>1.7857142857142856E-2</v>
      </c>
      <c r="EX57" s="5">
        <v>1.2295081967213115E-2</v>
      </c>
      <c r="EY57" s="2">
        <v>0</v>
      </c>
      <c r="EZ57" s="2">
        <v>0</v>
      </c>
      <c r="FA57" s="2">
        <v>0</v>
      </c>
      <c r="FB57" s="5">
        <v>0</v>
      </c>
      <c r="FC57" s="5">
        <v>0</v>
      </c>
      <c r="FD57" s="5">
        <v>0</v>
      </c>
      <c r="FE57" s="2">
        <v>1</v>
      </c>
      <c r="FF57" s="2">
        <v>0</v>
      </c>
      <c r="FG57" s="2">
        <v>1</v>
      </c>
      <c r="FH57" s="5">
        <v>7.575757575757576E-3</v>
      </c>
      <c r="FI57" s="5">
        <v>0</v>
      </c>
      <c r="FJ57" s="5">
        <v>4.0983606557377051E-3</v>
      </c>
    </row>
    <row r="58" spans="1:166" ht="11.85">
      <c r="A58" s="46" t="str">
        <f>IF(COUNTIFS(T_2GT[[#This Row],[Secteur]],"  *"),A57,T_2GT[[#This Row],[Secteur]])</f>
        <v>SEINE-ET-MARNE</v>
      </c>
      <c r="B58" s="46" t="str">
        <f>IF(COUNTIFS(T_2GT[[#This Row],[Secteur]],"    *"),B57,T_2GT[[#This Row],[Secteur]])</f>
        <v xml:space="preserve">   D12 - Fontainebleau</v>
      </c>
      <c r="C58" s="1" t="s">
        <v>1013</v>
      </c>
      <c r="D58" s="1" t="s">
        <v>1014</v>
      </c>
      <c r="E58" s="2">
        <v>7</v>
      </c>
      <c r="F58" s="2">
        <v>53</v>
      </c>
      <c r="G58" s="2">
        <v>60</v>
      </c>
      <c r="H58" s="2">
        <v>0</v>
      </c>
      <c r="I58" s="2">
        <v>0</v>
      </c>
      <c r="J58" s="2">
        <v>0</v>
      </c>
      <c r="K58" s="2">
        <v>7</v>
      </c>
      <c r="L58" s="2">
        <v>52</v>
      </c>
      <c r="M58" s="2">
        <v>59</v>
      </c>
      <c r="N58" s="5">
        <v>1</v>
      </c>
      <c r="O58" s="5">
        <v>0.98113207547169812</v>
      </c>
      <c r="P58" s="5">
        <v>0.98333333333333328</v>
      </c>
      <c r="Q58" s="2">
        <v>2</v>
      </c>
      <c r="R58" s="2">
        <v>18</v>
      </c>
      <c r="S58" s="2">
        <v>20</v>
      </c>
      <c r="T58" s="5">
        <v>0.2857142857142857</v>
      </c>
      <c r="U58" s="5">
        <v>0.34615384615384615</v>
      </c>
      <c r="V58" s="5">
        <v>0.33898305084745761</v>
      </c>
      <c r="W58" s="2">
        <v>4</v>
      </c>
      <c r="X58" s="2">
        <v>30</v>
      </c>
      <c r="Y58" s="2">
        <v>34</v>
      </c>
      <c r="Z58" s="5">
        <v>0.5714285714285714</v>
      </c>
      <c r="AA58" s="5">
        <v>0.57692307692307687</v>
      </c>
      <c r="AB58" s="5">
        <v>0.57627118644067798</v>
      </c>
      <c r="AC58" s="2">
        <v>1</v>
      </c>
      <c r="AD58" s="2">
        <v>4</v>
      </c>
      <c r="AE58" s="2">
        <v>5</v>
      </c>
      <c r="AF58" s="5">
        <v>0.14285714285714285</v>
      </c>
      <c r="AG58" s="5">
        <v>7.6923076923076927E-2</v>
      </c>
      <c r="AH58" s="5">
        <v>8.4745762711864403E-2</v>
      </c>
      <c r="AI58" s="2">
        <v>1</v>
      </c>
      <c r="AJ58" s="2">
        <v>2</v>
      </c>
      <c r="AK58" s="2">
        <v>3</v>
      </c>
      <c r="AL58" s="5">
        <v>0.14285714285714285</v>
      </c>
      <c r="AM58" s="5">
        <v>3.8461538461538464E-2</v>
      </c>
      <c r="AN58" s="5">
        <v>5.0847457627118647E-2</v>
      </c>
      <c r="AO58" s="2">
        <v>1</v>
      </c>
      <c r="AP58" s="2">
        <v>27</v>
      </c>
      <c r="AQ58" s="2">
        <v>28</v>
      </c>
      <c r="AR58" s="5">
        <v>0.14285714285714285</v>
      </c>
      <c r="AS58" s="5">
        <v>0.51923076923076927</v>
      </c>
      <c r="AT58" s="5">
        <v>0.47457627118644069</v>
      </c>
      <c r="AU58" s="2">
        <v>2</v>
      </c>
      <c r="AV58" s="2">
        <v>1</v>
      </c>
      <c r="AW58" s="2">
        <v>3</v>
      </c>
      <c r="AX58" s="5">
        <v>0.2857142857142857</v>
      </c>
      <c r="AY58" s="5">
        <v>1.9230769230769232E-2</v>
      </c>
      <c r="AZ58" s="5">
        <v>5.0847457627118647E-2</v>
      </c>
      <c r="BA58" s="2">
        <v>0</v>
      </c>
      <c r="BB58" s="2">
        <v>0</v>
      </c>
      <c r="BC58" s="2">
        <v>0</v>
      </c>
      <c r="BD58" s="5">
        <v>0</v>
      </c>
      <c r="BE58" s="5">
        <v>0</v>
      </c>
      <c r="BF58" s="5">
        <v>0</v>
      </c>
      <c r="BG58" s="2">
        <v>0</v>
      </c>
      <c r="BH58" s="2">
        <v>0</v>
      </c>
      <c r="BI58" s="2">
        <v>0</v>
      </c>
      <c r="BJ58" s="5">
        <v>0</v>
      </c>
      <c r="BK58" s="5">
        <v>0</v>
      </c>
      <c r="BL58" s="5">
        <v>0</v>
      </c>
      <c r="BM58" s="2">
        <v>0</v>
      </c>
      <c r="BN58" s="2">
        <v>0</v>
      </c>
      <c r="BO58" s="2">
        <v>0</v>
      </c>
      <c r="BP58" s="5">
        <v>0</v>
      </c>
      <c r="BQ58" s="5">
        <v>0</v>
      </c>
      <c r="BR58" s="5">
        <v>0</v>
      </c>
      <c r="BS58" s="2">
        <v>0</v>
      </c>
      <c r="BT58" s="2">
        <v>0</v>
      </c>
      <c r="BU58" s="2">
        <v>0</v>
      </c>
      <c r="BV58" s="5">
        <v>0</v>
      </c>
      <c r="BW58" s="5">
        <v>0</v>
      </c>
      <c r="BX58" s="5">
        <v>0</v>
      </c>
      <c r="BY58" s="2">
        <v>0</v>
      </c>
      <c r="BZ58" s="2">
        <v>0</v>
      </c>
      <c r="CA58" s="2">
        <v>0</v>
      </c>
      <c r="CB58" s="5">
        <v>0</v>
      </c>
      <c r="CC58" s="5">
        <v>0</v>
      </c>
      <c r="CD58" s="5">
        <v>0</v>
      </c>
      <c r="CE58" s="2">
        <v>0</v>
      </c>
      <c r="CF58" s="2">
        <v>0</v>
      </c>
      <c r="CG58" s="2">
        <v>0</v>
      </c>
      <c r="CH58" s="5">
        <v>0</v>
      </c>
      <c r="CI58" s="5">
        <v>0</v>
      </c>
      <c r="CJ58" s="5">
        <v>0</v>
      </c>
      <c r="CK58" s="2">
        <v>6</v>
      </c>
      <c r="CL58" s="2">
        <v>52</v>
      </c>
      <c r="CM58" s="2">
        <v>58</v>
      </c>
      <c r="CN58" s="5">
        <v>0.8571428571428571</v>
      </c>
      <c r="CO58" s="5">
        <v>0.98113207547169812</v>
      </c>
      <c r="CP58" s="5">
        <v>0.96666666666666667</v>
      </c>
      <c r="CQ58" s="2">
        <v>2</v>
      </c>
      <c r="CR58" s="2">
        <v>16</v>
      </c>
      <c r="CS58" s="2">
        <v>18</v>
      </c>
      <c r="CT58" s="5">
        <v>0.33333333333333331</v>
      </c>
      <c r="CU58" s="5">
        <v>0.30769230769230771</v>
      </c>
      <c r="CV58" s="5">
        <v>0.31034482758620691</v>
      </c>
      <c r="CW58" s="2">
        <v>4</v>
      </c>
      <c r="CX58" s="2">
        <v>34</v>
      </c>
      <c r="CY58" s="2">
        <v>38</v>
      </c>
      <c r="CZ58" s="5">
        <v>0.66666666666666663</v>
      </c>
      <c r="DA58" s="5">
        <v>0.65384615384615385</v>
      </c>
      <c r="DB58" s="5">
        <v>0.65517241379310343</v>
      </c>
      <c r="DC58" s="2">
        <v>0</v>
      </c>
      <c r="DD58" s="2">
        <v>2</v>
      </c>
      <c r="DE58" s="2">
        <v>2</v>
      </c>
      <c r="DF58" s="5">
        <v>0</v>
      </c>
      <c r="DG58" s="5">
        <v>3.8461538461538464E-2</v>
      </c>
      <c r="DH58" s="5">
        <v>3.4482758620689655E-2</v>
      </c>
      <c r="DI58" s="2">
        <v>1</v>
      </c>
      <c r="DJ58" s="2">
        <v>3</v>
      </c>
      <c r="DK58" s="2">
        <v>4</v>
      </c>
      <c r="DL58" s="5">
        <v>0.16666666666666666</v>
      </c>
      <c r="DM58" s="5">
        <v>5.7692307692307696E-2</v>
      </c>
      <c r="DN58" s="5">
        <v>6.8965517241379309E-2</v>
      </c>
      <c r="DO58" s="2">
        <v>1</v>
      </c>
      <c r="DP58" s="2">
        <v>30</v>
      </c>
      <c r="DQ58" s="2">
        <v>31</v>
      </c>
      <c r="DR58" s="5">
        <v>0.16666666666666666</v>
      </c>
      <c r="DS58" s="5">
        <v>0.57692307692307687</v>
      </c>
      <c r="DT58" s="5">
        <v>0.53448275862068961</v>
      </c>
      <c r="DU58" s="2">
        <v>2</v>
      </c>
      <c r="DV58" s="2">
        <v>1</v>
      </c>
      <c r="DW58" s="2">
        <v>3</v>
      </c>
      <c r="DX58" s="5">
        <v>0.33333333333333331</v>
      </c>
      <c r="DY58" s="5">
        <v>1.9230769230769232E-2</v>
      </c>
      <c r="DZ58" s="5">
        <v>5.1724137931034482E-2</v>
      </c>
      <c r="EA58" s="2">
        <v>0</v>
      </c>
      <c r="EB58" s="2">
        <v>0</v>
      </c>
      <c r="EC58" s="2">
        <v>0</v>
      </c>
      <c r="ED58" s="5">
        <v>0</v>
      </c>
      <c r="EE58" s="5">
        <v>0</v>
      </c>
      <c r="EF58" s="5">
        <v>0</v>
      </c>
      <c r="EG58" s="2">
        <v>0</v>
      </c>
      <c r="EH58" s="2">
        <v>0</v>
      </c>
      <c r="EI58" s="2">
        <v>0</v>
      </c>
      <c r="EJ58" s="5">
        <v>0</v>
      </c>
      <c r="EK58" s="5">
        <v>0</v>
      </c>
      <c r="EL58" s="5">
        <v>0</v>
      </c>
      <c r="EM58" s="2">
        <v>0</v>
      </c>
      <c r="EN58" s="2">
        <v>0</v>
      </c>
      <c r="EO58" s="2">
        <v>0</v>
      </c>
      <c r="EP58" s="5">
        <v>0</v>
      </c>
      <c r="EQ58" s="5">
        <v>0</v>
      </c>
      <c r="ER58" s="5">
        <v>0</v>
      </c>
      <c r="ES58" s="2">
        <v>0</v>
      </c>
      <c r="ET58" s="2">
        <v>0</v>
      </c>
      <c r="EU58" s="2">
        <v>0</v>
      </c>
      <c r="EV58" s="5">
        <v>0</v>
      </c>
      <c r="EW58" s="5">
        <v>0</v>
      </c>
      <c r="EX58" s="5">
        <v>0</v>
      </c>
      <c r="EY58" s="2">
        <v>0</v>
      </c>
      <c r="EZ58" s="2">
        <v>0</v>
      </c>
      <c r="FA58" s="2">
        <v>0</v>
      </c>
      <c r="FB58" s="5">
        <v>0</v>
      </c>
      <c r="FC58" s="5">
        <v>0</v>
      </c>
      <c r="FD58" s="5">
        <v>0</v>
      </c>
      <c r="FE58" s="2">
        <v>0</v>
      </c>
      <c r="FF58" s="2">
        <v>0</v>
      </c>
      <c r="FG58" s="2">
        <v>0</v>
      </c>
      <c r="FH58" s="5">
        <v>0</v>
      </c>
      <c r="FI58" s="5">
        <v>0</v>
      </c>
      <c r="FJ58" s="5">
        <v>0</v>
      </c>
    </row>
    <row r="59" spans="1:166" ht="11.85">
      <c r="A59" s="46" t="str">
        <f>IF(COUNTIFS(T_2GT[[#This Row],[Secteur]],"  *"),A58,T_2GT[[#This Row],[Secteur]])</f>
        <v>SEINE-ET-MARNE</v>
      </c>
      <c r="B59" s="46" t="str">
        <f>IF(COUNTIFS(T_2GT[[#This Row],[Secteur]],"    *"),B58,T_2GT[[#This Row],[Secteur]])</f>
        <v xml:space="preserve">   D12 - Fontainebleau</v>
      </c>
      <c r="C59" s="1" t="s">
        <v>1250</v>
      </c>
      <c r="D59" s="1" t="s">
        <v>1251</v>
      </c>
      <c r="E59" s="2">
        <v>274</v>
      </c>
      <c r="F59" s="2">
        <v>204</v>
      </c>
      <c r="G59" s="2">
        <v>478</v>
      </c>
      <c r="H59" s="2">
        <v>4</v>
      </c>
      <c r="I59" s="2">
        <v>2</v>
      </c>
      <c r="J59" s="2">
        <v>6</v>
      </c>
      <c r="K59" s="2">
        <v>224</v>
      </c>
      <c r="L59" s="2">
        <v>174</v>
      </c>
      <c r="M59" s="2">
        <v>398</v>
      </c>
      <c r="N59" s="5">
        <v>0.83211678832116787</v>
      </c>
      <c r="O59" s="5">
        <v>0.86274509803921573</v>
      </c>
      <c r="P59" s="5">
        <v>0.84518828451882844</v>
      </c>
      <c r="Q59" s="2">
        <v>166</v>
      </c>
      <c r="R59" s="2">
        <v>115</v>
      </c>
      <c r="S59" s="2">
        <v>281</v>
      </c>
      <c r="T59" s="5">
        <v>0.7410714285714286</v>
      </c>
      <c r="U59" s="5">
        <v>0.66091954022988508</v>
      </c>
      <c r="V59" s="5">
        <v>0.70603015075376885</v>
      </c>
      <c r="W59" s="2">
        <v>50</v>
      </c>
      <c r="X59" s="2">
        <v>51</v>
      </c>
      <c r="Y59" s="2">
        <v>101</v>
      </c>
      <c r="Z59" s="5">
        <v>0.22321428571428573</v>
      </c>
      <c r="AA59" s="5">
        <v>0.29310344827586204</v>
      </c>
      <c r="AB59" s="5">
        <v>0.25376884422110552</v>
      </c>
      <c r="AC59" s="2">
        <v>8</v>
      </c>
      <c r="AD59" s="2">
        <v>8</v>
      </c>
      <c r="AE59" s="2">
        <v>16</v>
      </c>
      <c r="AF59" s="5">
        <v>3.5714285714285712E-2</v>
      </c>
      <c r="AG59" s="5">
        <v>4.5977011494252873E-2</v>
      </c>
      <c r="AH59" s="5">
        <v>4.0201005025125629E-2</v>
      </c>
      <c r="AI59" s="2">
        <v>33</v>
      </c>
      <c r="AJ59" s="2">
        <v>35</v>
      </c>
      <c r="AK59" s="2">
        <v>68</v>
      </c>
      <c r="AL59" s="5">
        <v>0.14732142857142858</v>
      </c>
      <c r="AM59" s="5">
        <v>0.20114942528735633</v>
      </c>
      <c r="AN59" s="5">
        <v>0.17085427135678391</v>
      </c>
      <c r="AO59" s="2">
        <v>1</v>
      </c>
      <c r="AP59" s="2">
        <v>8</v>
      </c>
      <c r="AQ59" s="2">
        <v>9</v>
      </c>
      <c r="AR59" s="5">
        <v>4.464285714285714E-3</v>
      </c>
      <c r="AS59" s="5">
        <v>4.5977011494252873E-2</v>
      </c>
      <c r="AT59" s="5">
        <v>2.2613065326633167E-2</v>
      </c>
      <c r="AU59" s="2">
        <v>8</v>
      </c>
      <c r="AV59" s="2">
        <v>2</v>
      </c>
      <c r="AW59" s="2">
        <v>10</v>
      </c>
      <c r="AX59" s="5">
        <v>3.5714285714285712E-2</v>
      </c>
      <c r="AY59" s="5">
        <v>1.1494252873563218E-2</v>
      </c>
      <c r="AZ59" s="5">
        <v>2.5125628140703519E-2</v>
      </c>
      <c r="BA59" s="2">
        <v>3</v>
      </c>
      <c r="BB59" s="2">
        <v>5</v>
      </c>
      <c r="BC59" s="2">
        <v>8</v>
      </c>
      <c r="BD59" s="5">
        <v>1.3392857142857142E-2</v>
      </c>
      <c r="BE59" s="5">
        <v>2.8735632183908046E-2</v>
      </c>
      <c r="BF59" s="5">
        <v>2.0100502512562814E-2</v>
      </c>
      <c r="BG59" s="2">
        <v>3</v>
      </c>
      <c r="BH59" s="2">
        <v>1</v>
      </c>
      <c r="BI59" s="2">
        <v>4</v>
      </c>
      <c r="BJ59" s="5">
        <v>1.3392857142857142E-2</v>
      </c>
      <c r="BK59" s="5">
        <v>5.7471264367816091E-3</v>
      </c>
      <c r="BL59" s="5">
        <v>1.0050251256281407E-2</v>
      </c>
      <c r="BM59" s="2">
        <v>0</v>
      </c>
      <c r="BN59" s="2">
        <v>0</v>
      </c>
      <c r="BO59" s="2">
        <v>0</v>
      </c>
      <c r="BP59" s="5">
        <v>0</v>
      </c>
      <c r="BQ59" s="5">
        <v>0</v>
      </c>
      <c r="BR59" s="5">
        <v>0</v>
      </c>
      <c r="BS59" s="2">
        <v>1</v>
      </c>
      <c r="BT59" s="2">
        <v>0</v>
      </c>
      <c r="BU59" s="2">
        <v>1</v>
      </c>
      <c r="BV59" s="5">
        <v>4.464285714285714E-3</v>
      </c>
      <c r="BW59" s="5">
        <v>0</v>
      </c>
      <c r="BX59" s="5">
        <v>2.5125628140703518E-3</v>
      </c>
      <c r="BY59" s="2">
        <v>1</v>
      </c>
      <c r="BZ59" s="2">
        <v>0</v>
      </c>
      <c r="CA59" s="2">
        <v>1</v>
      </c>
      <c r="CB59" s="5">
        <v>4.464285714285714E-3</v>
      </c>
      <c r="CC59" s="5">
        <v>0</v>
      </c>
      <c r="CD59" s="5">
        <v>2.5125628140703518E-3</v>
      </c>
      <c r="CE59" s="2">
        <v>0</v>
      </c>
      <c r="CF59" s="2">
        <v>0</v>
      </c>
      <c r="CG59" s="2">
        <v>0</v>
      </c>
      <c r="CH59" s="5">
        <v>0</v>
      </c>
      <c r="CI59" s="5">
        <v>0</v>
      </c>
      <c r="CJ59" s="5">
        <v>0</v>
      </c>
      <c r="CK59" s="2">
        <v>217</v>
      </c>
      <c r="CL59" s="2">
        <v>170</v>
      </c>
      <c r="CM59" s="2">
        <v>387</v>
      </c>
      <c r="CN59" s="5">
        <v>0.80656934306569339</v>
      </c>
      <c r="CO59" s="5">
        <v>0.84313725490196079</v>
      </c>
      <c r="CP59" s="5">
        <v>0.82217573221757323</v>
      </c>
      <c r="CQ59" s="2">
        <v>151</v>
      </c>
      <c r="CR59" s="2">
        <v>104</v>
      </c>
      <c r="CS59" s="2">
        <v>255</v>
      </c>
      <c r="CT59" s="5">
        <v>0.69585253456221197</v>
      </c>
      <c r="CU59" s="5">
        <v>0.61176470588235299</v>
      </c>
      <c r="CV59" s="5">
        <v>0.65891472868217049</v>
      </c>
      <c r="CW59" s="2">
        <v>58</v>
      </c>
      <c r="CX59" s="2">
        <v>59</v>
      </c>
      <c r="CY59" s="2">
        <v>117</v>
      </c>
      <c r="CZ59" s="5">
        <v>0.26728110599078342</v>
      </c>
      <c r="DA59" s="5">
        <v>0.34705882352941175</v>
      </c>
      <c r="DB59" s="5">
        <v>0.30232558139534882</v>
      </c>
      <c r="DC59" s="2">
        <v>8</v>
      </c>
      <c r="DD59" s="2">
        <v>7</v>
      </c>
      <c r="DE59" s="2">
        <v>15</v>
      </c>
      <c r="DF59" s="5">
        <v>3.6866359447004608E-2</v>
      </c>
      <c r="DG59" s="5">
        <v>4.1176470588235294E-2</v>
      </c>
      <c r="DH59" s="5">
        <v>3.875968992248062E-2</v>
      </c>
      <c r="DI59" s="2">
        <v>38</v>
      </c>
      <c r="DJ59" s="2">
        <v>42</v>
      </c>
      <c r="DK59" s="2">
        <v>80</v>
      </c>
      <c r="DL59" s="5">
        <v>0.17511520737327188</v>
      </c>
      <c r="DM59" s="5">
        <v>0.24705882352941178</v>
      </c>
      <c r="DN59" s="5">
        <v>0.20671834625322996</v>
      </c>
      <c r="DO59" s="2">
        <v>1</v>
      </c>
      <c r="DP59" s="2">
        <v>8</v>
      </c>
      <c r="DQ59" s="2">
        <v>9</v>
      </c>
      <c r="DR59" s="5">
        <v>4.608294930875576E-3</v>
      </c>
      <c r="DS59" s="5">
        <v>4.7058823529411764E-2</v>
      </c>
      <c r="DT59" s="5">
        <v>2.3255813953488372E-2</v>
      </c>
      <c r="DU59" s="2">
        <v>11</v>
      </c>
      <c r="DV59" s="2">
        <v>3</v>
      </c>
      <c r="DW59" s="2">
        <v>14</v>
      </c>
      <c r="DX59" s="5">
        <v>5.0691244239631339E-2</v>
      </c>
      <c r="DY59" s="5">
        <v>1.7647058823529412E-2</v>
      </c>
      <c r="DZ59" s="5">
        <v>3.6175710594315243E-2</v>
      </c>
      <c r="EA59" s="2">
        <v>3</v>
      </c>
      <c r="EB59" s="2">
        <v>5</v>
      </c>
      <c r="EC59" s="2">
        <v>8</v>
      </c>
      <c r="ED59" s="5">
        <v>1.3824884792626729E-2</v>
      </c>
      <c r="EE59" s="5">
        <v>2.9411764705882353E-2</v>
      </c>
      <c r="EF59" s="5">
        <v>2.0671834625322998E-2</v>
      </c>
      <c r="EG59" s="2">
        <v>3</v>
      </c>
      <c r="EH59" s="2">
        <v>1</v>
      </c>
      <c r="EI59" s="2">
        <v>4</v>
      </c>
      <c r="EJ59" s="5">
        <v>1.3824884792626729E-2</v>
      </c>
      <c r="EK59" s="5">
        <v>5.8823529411764705E-3</v>
      </c>
      <c r="EL59" s="5">
        <v>1.0335917312661499E-2</v>
      </c>
      <c r="EM59" s="2">
        <v>0</v>
      </c>
      <c r="EN59" s="2">
        <v>0</v>
      </c>
      <c r="EO59" s="2">
        <v>0</v>
      </c>
      <c r="EP59" s="5">
        <v>0</v>
      </c>
      <c r="EQ59" s="5">
        <v>0</v>
      </c>
      <c r="ER59" s="5">
        <v>0</v>
      </c>
      <c r="ES59" s="2">
        <v>1</v>
      </c>
      <c r="ET59" s="2">
        <v>0</v>
      </c>
      <c r="EU59" s="2">
        <v>1</v>
      </c>
      <c r="EV59" s="5">
        <v>4.608294930875576E-3</v>
      </c>
      <c r="EW59" s="5">
        <v>0</v>
      </c>
      <c r="EX59" s="5">
        <v>2.5839793281653748E-3</v>
      </c>
      <c r="EY59" s="2">
        <v>1</v>
      </c>
      <c r="EZ59" s="2">
        <v>0</v>
      </c>
      <c r="FA59" s="2">
        <v>1</v>
      </c>
      <c r="FB59" s="5">
        <v>4.608294930875576E-3</v>
      </c>
      <c r="FC59" s="5">
        <v>0</v>
      </c>
      <c r="FD59" s="5">
        <v>2.5839793281653748E-3</v>
      </c>
      <c r="FE59" s="2">
        <v>0</v>
      </c>
      <c r="FF59" s="2">
        <v>0</v>
      </c>
      <c r="FG59" s="2">
        <v>0</v>
      </c>
      <c r="FH59" s="5">
        <v>0</v>
      </c>
      <c r="FI59" s="5">
        <v>0</v>
      </c>
      <c r="FJ59" s="5">
        <v>0</v>
      </c>
    </row>
    <row r="60" spans="1:166" ht="11.85">
      <c r="A60" s="46" t="str">
        <f>IF(COUNTIFS(T_2GT[[#This Row],[Secteur]],"  *"),A59,T_2GT[[#This Row],[Secteur]])</f>
        <v>SEINE-ET-MARNE</v>
      </c>
      <c r="B60" s="46" t="str">
        <f>IF(COUNTIFS(T_2GT[[#This Row],[Secteur]],"    *"),B59,T_2GT[[#This Row],[Secteur]])</f>
        <v xml:space="preserve">   D12 - Fontainebleau</v>
      </c>
      <c r="C60" s="1" t="s">
        <v>1252</v>
      </c>
      <c r="D60" s="1" t="s">
        <v>1253</v>
      </c>
      <c r="E60" s="2">
        <v>188</v>
      </c>
      <c r="F60" s="2">
        <v>149</v>
      </c>
      <c r="G60" s="2">
        <v>337</v>
      </c>
      <c r="H60" s="2">
        <v>0</v>
      </c>
      <c r="I60" s="2">
        <v>1</v>
      </c>
      <c r="J60" s="2">
        <v>1</v>
      </c>
      <c r="K60" s="2">
        <v>185</v>
      </c>
      <c r="L60" s="2">
        <v>146</v>
      </c>
      <c r="M60" s="2">
        <v>331</v>
      </c>
      <c r="N60" s="5">
        <v>0.98404255319148937</v>
      </c>
      <c r="O60" s="5">
        <v>0.98657718120805371</v>
      </c>
      <c r="P60" s="5">
        <v>0.98516320474777452</v>
      </c>
      <c r="Q60" s="2">
        <v>173</v>
      </c>
      <c r="R60" s="2">
        <v>137</v>
      </c>
      <c r="S60" s="2">
        <v>310</v>
      </c>
      <c r="T60" s="5">
        <v>0.93513513513513513</v>
      </c>
      <c r="U60" s="5">
        <v>0.93835616438356162</v>
      </c>
      <c r="V60" s="5">
        <v>0.93655589123867067</v>
      </c>
      <c r="W60" s="2">
        <v>10</v>
      </c>
      <c r="X60" s="2">
        <v>8</v>
      </c>
      <c r="Y60" s="2">
        <v>18</v>
      </c>
      <c r="Z60" s="5">
        <v>5.4054054054054057E-2</v>
      </c>
      <c r="AA60" s="5">
        <v>5.4794520547945202E-2</v>
      </c>
      <c r="AB60" s="5">
        <v>5.4380664652567974E-2</v>
      </c>
      <c r="AC60" s="2">
        <v>2</v>
      </c>
      <c r="AD60" s="2">
        <v>1</v>
      </c>
      <c r="AE60" s="2">
        <v>3</v>
      </c>
      <c r="AF60" s="5">
        <v>1.0810810810810811E-2</v>
      </c>
      <c r="AG60" s="5">
        <v>6.8493150684931503E-3</v>
      </c>
      <c r="AH60" s="5">
        <v>9.0634441087613302E-3</v>
      </c>
      <c r="AI60" s="2">
        <v>5</v>
      </c>
      <c r="AJ60" s="2">
        <v>2</v>
      </c>
      <c r="AK60" s="2">
        <v>7</v>
      </c>
      <c r="AL60" s="5">
        <v>2.7027027027027029E-2</v>
      </c>
      <c r="AM60" s="5">
        <v>1.3698630136986301E-2</v>
      </c>
      <c r="AN60" s="5">
        <v>2.1148036253776436E-2</v>
      </c>
      <c r="AO60" s="2">
        <v>0</v>
      </c>
      <c r="AP60" s="2">
        <v>5</v>
      </c>
      <c r="AQ60" s="2">
        <v>5</v>
      </c>
      <c r="AR60" s="5">
        <v>0</v>
      </c>
      <c r="AS60" s="5">
        <v>3.4246575342465752E-2</v>
      </c>
      <c r="AT60" s="5">
        <v>1.5105740181268883E-2</v>
      </c>
      <c r="AU60" s="2">
        <v>4</v>
      </c>
      <c r="AV60" s="2">
        <v>0</v>
      </c>
      <c r="AW60" s="2">
        <v>4</v>
      </c>
      <c r="AX60" s="5">
        <v>2.1621621621621623E-2</v>
      </c>
      <c r="AY60" s="5">
        <v>0</v>
      </c>
      <c r="AZ60" s="5">
        <v>1.2084592145015106E-2</v>
      </c>
      <c r="BA60" s="2">
        <v>1</v>
      </c>
      <c r="BB60" s="2">
        <v>0</v>
      </c>
      <c r="BC60" s="2">
        <v>1</v>
      </c>
      <c r="BD60" s="5">
        <v>5.4054054054054057E-3</v>
      </c>
      <c r="BE60" s="5">
        <v>0</v>
      </c>
      <c r="BF60" s="5">
        <v>3.0211480362537764E-3</v>
      </c>
      <c r="BG60" s="2">
        <v>0</v>
      </c>
      <c r="BH60" s="2">
        <v>0</v>
      </c>
      <c r="BI60" s="2">
        <v>0</v>
      </c>
      <c r="BJ60" s="5">
        <v>0</v>
      </c>
      <c r="BK60" s="5">
        <v>0</v>
      </c>
      <c r="BL60" s="5">
        <v>0</v>
      </c>
      <c r="BM60" s="2">
        <v>0</v>
      </c>
      <c r="BN60" s="2">
        <v>1</v>
      </c>
      <c r="BO60" s="2">
        <v>1</v>
      </c>
      <c r="BP60" s="5">
        <v>0</v>
      </c>
      <c r="BQ60" s="5">
        <v>6.8493150684931503E-3</v>
      </c>
      <c r="BR60" s="5">
        <v>3.0211480362537764E-3</v>
      </c>
      <c r="BS60" s="2">
        <v>0</v>
      </c>
      <c r="BT60" s="2">
        <v>0</v>
      </c>
      <c r="BU60" s="2">
        <v>0</v>
      </c>
      <c r="BV60" s="5">
        <v>0</v>
      </c>
      <c r="BW60" s="5">
        <v>0</v>
      </c>
      <c r="BX60" s="5">
        <v>0</v>
      </c>
      <c r="BY60" s="2">
        <v>0</v>
      </c>
      <c r="BZ60" s="2">
        <v>0</v>
      </c>
      <c r="CA60" s="2">
        <v>0</v>
      </c>
      <c r="CB60" s="5">
        <v>0</v>
      </c>
      <c r="CC60" s="5">
        <v>0</v>
      </c>
      <c r="CD60" s="5">
        <v>0</v>
      </c>
      <c r="CE60" s="2">
        <v>0</v>
      </c>
      <c r="CF60" s="2">
        <v>0</v>
      </c>
      <c r="CG60" s="2">
        <v>0</v>
      </c>
      <c r="CH60" s="5">
        <v>0</v>
      </c>
      <c r="CI60" s="5">
        <v>0</v>
      </c>
      <c r="CJ60" s="5">
        <v>0</v>
      </c>
      <c r="CK60" s="2">
        <v>150</v>
      </c>
      <c r="CL60" s="2">
        <v>120</v>
      </c>
      <c r="CM60" s="2">
        <v>270</v>
      </c>
      <c r="CN60" s="5">
        <v>0.7978723404255319</v>
      </c>
      <c r="CO60" s="5">
        <v>0.81208053691275173</v>
      </c>
      <c r="CP60" s="5">
        <v>0.80415430267062316</v>
      </c>
      <c r="CQ60" s="2">
        <v>133</v>
      </c>
      <c r="CR60" s="2">
        <v>106</v>
      </c>
      <c r="CS60" s="2">
        <v>239</v>
      </c>
      <c r="CT60" s="5">
        <v>0.88666666666666671</v>
      </c>
      <c r="CU60" s="5">
        <v>0.8833333333333333</v>
      </c>
      <c r="CV60" s="5">
        <v>0.88518518518518519</v>
      </c>
      <c r="CW60" s="2">
        <v>15</v>
      </c>
      <c r="CX60" s="2">
        <v>14</v>
      </c>
      <c r="CY60" s="2">
        <v>29</v>
      </c>
      <c r="CZ60" s="5">
        <v>0.1</v>
      </c>
      <c r="DA60" s="5">
        <v>0.11666666666666667</v>
      </c>
      <c r="DB60" s="5">
        <v>0.10740740740740741</v>
      </c>
      <c r="DC60" s="2">
        <v>2</v>
      </c>
      <c r="DD60" s="2">
        <v>0</v>
      </c>
      <c r="DE60" s="2">
        <v>2</v>
      </c>
      <c r="DF60" s="5">
        <v>1.3333333333333334E-2</v>
      </c>
      <c r="DG60" s="5">
        <v>0</v>
      </c>
      <c r="DH60" s="5">
        <v>7.4074074074074077E-3</v>
      </c>
      <c r="DI60" s="2">
        <v>8</v>
      </c>
      <c r="DJ60" s="2">
        <v>4</v>
      </c>
      <c r="DK60" s="2">
        <v>12</v>
      </c>
      <c r="DL60" s="5">
        <v>5.3333333333333337E-2</v>
      </c>
      <c r="DM60" s="5">
        <v>3.3333333333333333E-2</v>
      </c>
      <c r="DN60" s="5">
        <v>4.4444444444444446E-2</v>
      </c>
      <c r="DO60" s="2">
        <v>0</v>
      </c>
      <c r="DP60" s="2">
        <v>8</v>
      </c>
      <c r="DQ60" s="2">
        <v>8</v>
      </c>
      <c r="DR60" s="5">
        <v>0</v>
      </c>
      <c r="DS60" s="5">
        <v>6.6666666666666666E-2</v>
      </c>
      <c r="DT60" s="5">
        <v>2.9629629629629631E-2</v>
      </c>
      <c r="DU60" s="2">
        <v>4</v>
      </c>
      <c r="DV60" s="2">
        <v>1</v>
      </c>
      <c r="DW60" s="2">
        <v>5</v>
      </c>
      <c r="DX60" s="5">
        <v>2.6666666666666668E-2</v>
      </c>
      <c r="DY60" s="5">
        <v>8.3333333333333332E-3</v>
      </c>
      <c r="DZ60" s="5">
        <v>1.8518518518518517E-2</v>
      </c>
      <c r="EA60" s="2">
        <v>1</v>
      </c>
      <c r="EB60" s="2">
        <v>0</v>
      </c>
      <c r="EC60" s="2">
        <v>1</v>
      </c>
      <c r="ED60" s="5">
        <v>6.6666666666666671E-3</v>
      </c>
      <c r="EE60" s="5">
        <v>0</v>
      </c>
      <c r="EF60" s="5">
        <v>3.7037037037037038E-3</v>
      </c>
      <c r="EG60" s="2">
        <v>1</v>
      </c>
      <c r="EH60" s="2">
        <v>0</v>
      </c>
      <c r="EI60" s="2">
        <v>1</v>
      </c>
      <c r="EJ60" s="5">
        <v>6.6666666666666671E-3</v>
      </c>
      <c r="EK60" s="5">
        <v>0</v>
      </c>
      <c r="EL60" s="5">
        <v>3.7037037037037038E-3</v>
      </c>
      <c r="EM60" s="2">
        <v>0</v>
      </c>
      <c r="EN60" s="2">
        <v>1</v>
      </c>
      <c r="EO60" s="2">
        <v>1</v>
      </c>
      <c r="EP60" s="5">
        <v>0</v>
      </c>
      <c r="EQ60" s="5">
        <v>8.3333333333333332E-3</v>
      </c>
      <c r="ER60" s="5">
        <v>3.7037037037037038E-3</v>
      </c>
      <c r="ES60" s="2">
        <v>1</v>
      </c>
      <c r="ET60" s="2">
        <v>0</v>
      </c>
      <c r="EU60" s="2">
        <v>1</v>
      </c>
      <c r="EV60" s="5">
        <v>6.6666666666666671E-3</v>
      </c>
      <c r="EW60" s="5">
        <v>0</v>
      </c>
      <c r="EX60" s="5">
        <v>3.7037037037037038E-3</v>
      </c>
      <c r="EY60" s="2">
        <v>0</v>
      </c>
      <c r="EZ60" s="2">
        <v>0</v>
      </c>
      <c r="FA60" s="2">
        <v>0</v>
      </c>
      <c r="FB60" s="5">
        <v>0</v>
      </c>
      <c r="FC60" s="5">
        <v>0</v>
      </c>
      <c r="FD60" s="5">
        <v>0</v>
      </c>
      <c r="FE60" s="2">
        <v>0</v>
      </c>
      <c r="FF60" s="2">
        <v>0</v>
      </c>
      <c r="FG60" s="2">
        <v>0</v>
      </c>
      <c r="FH60" s="5">
        <v>0</v>
      </c>
      <c r="FI60" s="5">
        <v>0</v>
      </c>
      <c r="FJ60" s="5">
        <v>0</v>
      </c>
    </row>
    <row r="61" spans="1:166" ht="11.85">
      <c r="A61" s="46" t="str">
        <f>IF(COUNTIFS(T_2GT[[#This Row],[Secteur]],"  *"),A60,T_2GT[[#This Row],[Secteur]])</f>
        <v>SEINE-ET-MARNE</v>
      </c>
      <c r="B61" s="46" t="str">
        <f>IF(COUNTIFS(T_2GT[[#This Row],[Secteur]],"    *"),B60,T_2GT[[#This Row],[Secteur]])</f>
        <v xml:space="preserve">   D12 - Fontainebleau</v>
      </c>
      <c r="C61" s="1" t="s">
        <v>1254</v>
      </c>
      <c r="D61" s="1" t="s">
        <v>1255</v>
      </c>
      <c r="E61" s="2">
        <v>160</v>
      </c>
      <c r="F61" s="2">
        <v>124</v>
      </c>
      <c r="G61" s="2">
        <v>284</v>
      </c>
      <c r="H61" s="2">
        <v>1</v>
      </c>
      <c r="I61" s="2">
        <v>1</v>
      </c>
      <c r="J61" s="2">
        <v>2</v>
      </c>
      <c r="K61" s="2">
        <v>159</v>
      </c>
      <c r="L61" s="2">
        <v>123</v>
      </c>
      <c r="M61" s="2">
        <v>282</v>
      </c>
      <c r="N61" s="5">
        <v>1</v>
      </c>
      <c r="O61" s="5">
        <v>1</v>
      </c>
      <c r="P61" s="5">
        <v>1</v>
      </c>
      <c r="Q61" s="2">
        <v>92</v>
      </c>
      <c r="R61" s="2">
        <v>76</v>
      </c>
      <c r="S61" s="2">
        <v>168</v>
      </c>
      <c r="T61" s="5">
        <v>0.57861635220125784</v>
      </c>
      <c r="U61" s="5">
        <v>0.61788617886178865</v>
      </c>
      <c r="V61" s="5">
        <v>0.5957446808510638</v>
      </c>
      <c r="W61" s="2">
        <v>52</v>
      </c>
      <c r="X61" s="2">
        <v>34</v>
      </c>
      <c r="Y61" s="2">
        <v>86</v>
      </c>
      <c r="Z61" s="5">
        <v>0.32704402515723269</v>
      </c>
      <c r="AA61" s="5">
        <v>0.27642276422764228</v>
      </c>
      <c r="AB61" s="5">
        <v>0.30496453900709219</v>
      </c>
      <c r="AC61" s="2">
        <v>15</v>
      </c>
      <c r="AD61" s="2">
        <v>13</v>
      </c>
      <c r="AE61" s="2">
        <v>28</v>
      </c>
      <c r="AF61" s="5">
        <v>9.4339622641509441E-2</v>
      </c>
      <c r="AG61" s="5">
        <v>0.10569105691056911</v>
      </c>
      <c r="AH61" s="5">
        <v>9.9290780141843976E-2</v>
      </c>
      <c r="AI61" s="2">
        <v>35</v>
      </c>
      <c r="AJ61" s="2">
        <v>24</v>
      </c>
      <c r="AK61" s="2">
        <v>59</v>
      </c>
      <c r="AL61" s="5">
        <v>0.22012578616352202</v>
      </c>
      <c r="AM61" s="5">
        <v>0.1951219512195122</v>
      </c>
      <c r="AN61" s="5">
        <v>0.20921985815602837</v>
      </c>
      <c r="AO61" s="2">
        <v>0</v>
      </c>
      <c r="AP61" s="2">
        <v>6</v>
      </c>
      <c r="AQ61" s="2">
        <v>6</v>
      </c>
      <c r="AR61" s="5">
        <v>0</v>
      </c>
      <c r="AS61" s="5">
        <v>4.878048780487805E-2</v>
      </c>
      <c r="AT61" s="5">
        <v>2.1276595744680851E-2</v>
      </c>
      <c r="AU61" s="2">
        <v>11</v>
      </c>
      <c r="AV61" s="2">
        <v>2</v>
      </c>
      <c r="AW61" s="2">
        <v>13</v>
      </c>
      <c r="AX61" s="5">
        <v>6.9182389937106917E-2</v>
      </c>
      <c r="AY61" s="5">
        <v>1.6260162601626018E-2</v>
      </c>
      <c r="AZ61" s="5">
        <v>4.6099290780141841E-2</v>
      </c>
      <c r="BA61" s="2">
        <v>3</v>
      </c>
      <c r="BB61" s="2">
        <v>1</v>
      </c>
      <c r="BC61" s="2">
        <v>4</v>
      </c>
      <c r="BD61" s="5">
        <v>1.8867924528301886E-2</v>
      </c>
      <c r="BE61" s="5">
        <v>8.130081300813009E-3</v>
      </c>
      <c r="BF61" s="5">
        <v>1.4184397163120567E-2</v>
      </c>
      <c r="BG61" s="2">
        <v>3</v>
      </c>
      <c r="BH61" s="2">
        <v>1</v>
      </c>
      <c r="BI61" s="2">
        <v>4</v>
      </c>
      <c r="BJ61" s="5">
        <v>1.8867924528301886E-2</v>
      </c>
      <c r="BK61" s="5">
        <v>8.130081300813009E-3</v>
      </c>
      <c r="BL61" s="5">
        <v>1.4184397163120567E-2</v>
      </c>
      <c r="BM61" s="2">
        <v>0</v>
      </c>
      <c r="BN61" s="2">
        <v>0</v>
      </c>
      <c r="BO61" s="2">
        <v>0</v>
      </c>
      <c r="BP61" s="5">
        <v>0</v>
      </c>
      <c r="BQ61" s="5">
        <v>0</v>
      </c>
      <c r="BR61" s="5">
        <v>0</v>
      </c>
      <c r="BS61" s="2">
        <v>0</v>
      </c>
      <c r="BT61" s="2">
        <v>0</v>
      </c>
      <c r="BU61" s="2">
        <v>0</v>
      </c>
      <c r="BV61" s="5">
        <v>0</v>
      </c>
      <c r="BW61" s="5">
        <v>0</v>
      </c>
      <c r="BX61" s="5">
        <v>0</v>
      </c>
      <c r="BY61" s="2">
        <v>0</v>
      </c>
      <c r="BZ61" s="2">
        <v>0</v>
      </c>
      <c r="CA61" s="2">
        <v>0</v>
      </c>
      <c r="CB61" s="5">
        <v>0</v>
      </c>
      <c r="CC61" s="5">
        <v>0</v>
      </c>
      <c r="CD61" s="5">
        <v>0</v>
      </c>
      <c r="CE61" s="2">
        <v>0</v>
      </c>
      <c r="CF61" s="2">
        <v>0</v>
      </c>
      <c r="CG61" s="2">
        <v>0</v>
      </c>
      <c r="CH61" s="5">
        <v>0</v>
      </c>
      <c r="CI61" s="5">
        <v>0</v>
      </c>
      <c r="CJ61" s="5">
        <v>0</v>
      </c>
      <c r="CK61" s="2">
        <v>159</v>
      </c>
      <c r="CL61" s="2">
        <v>123</v>
      </c>
      <c r="CM61" s="2">
        <v>282</v>
      </c>
      <c r="CN61" s="5">
        <v>1</v>
      </c>
      <c r="CO61" s="5">
        <v>1</v>
      </c>
      <c r="CP61" s="5">
        <v>1</v>
      </c>
      <c r="CQ61" s="2">
        <v>85</v>
      </c>
      <c r="CR61" s="2">
        <v>71</v>
      </c>
      <c r="CS61" s="2">
        <v>156</v>
      </c>
      <c r="CT61" s="5">
        <v>0.53459119496855345</v>
      </c>
      <c r="CU61" s="5">
        <v>0.57723577235772361</v>
      </c>
      <c r="CV61" s="5">
        <v>0.55319148936170215</v>
      </c>
      <c r="CW61" s="2">
        <v>68</v>
      </c>
      <c r="CX61" s="2">
        <v>40</v>
      </c>
      <c r="CY61" s="2">
        <v>108</v>
      </c>
      <c r="CZ61" s="5">
        <v>0.42767295597484278</v>
      </c>
      <c r="DA61" s="5">
        <v>0.32520325203252032</v>
      </c>
      <c r="DB61" s="5">
        <v>0.38297872340425532</v>
      </c>
      <c r="DC61" s="2">
        <v>6</v>
      </c>
      <c r="DD61" s="2">
        <v>12</v>
      </c>
      <c r="DE61" s="2">
        <v>18</v>
      </c>
      <c r="DF61" s="5">
        <v>3.7735849056603772E-2</v>
      </c>
      <c r="DG61" s="5">
        <v>9.7560975609756101E-2</v>
      </c>
      <c r="DH61" s="5">
        <v>6.3829787234042548E-2</v>
      </c>
      <c r="DI61" s="2">
        <v>45</v>
      </c>
      <c r="DJ61" s="2">
        <v>27</v>
      </c>
      <c r="DK61" s="2">
        <v>72</v>
      </c>
      <c r="DL61" s="5">
        <v>0.28301886792452829</v>
      </c>
      <c r="DM61" s="5">
        <v>0.21951219512195122</v>
      </c>
      <c r="DN61" s="5">
        <v>0.25531914893617019</v>
      </c>
      <c r="DO61" s="2">
        <v>0</v>
      </c>
      <c r="DP61" s="2">
        <v>9</v>
      </c>
      <c r="DQ61" s="2">
        <v>9</v>
      </c>
      <c r="DR61" s="5">
        <v>0</v>
      </c>
      <c r="DS61" s="5">
        <v>7.3170731707317069E-2</v>
      </c>
      <c r="DT61" s="5">
        <v>3.1914893617021274E-2</v>
      </c>
      <c r="DU61" s="2">
        <v>15</v>
      </c>
      <c r="DV61" s="2">
        <v>2</v>
      </c>
      <c r="DW61" s="2">
        <v>17</v>
      </c>
      <c r="DX61" s="5">
        <v>9.4339622641509441E-2</v>
      </c>
      <c r="DY61" s="5">
        <v>1.6260162601626018E-2</v>
      </c>
      <c r="DZ61" s="5">
        <v>6.0283687943262408E-2</v>
      </c>
      <c r="EA61" s="2">
        <v>4</v>
      </c>
      <c r="EB61" s="2">
        <v>1</v>
      </c>
      <c r="EC61" s="2">
        <v>5</v>
      </c>
      <c r="ED61" s="5">
        <v>2.5157232704402517E-2</v>
      </c>
      <c r="EE61" s="5">
        <v>8.130081300813009E-3</v>
      </c>
      <c r="EF61" s="5">
        <v>1.7730496453900711E-2</v>
      </c>
      <c r="EG61" s="2">
        <v>3</v>
      </c>
      <c r="EH61" s="2">
        <v>1</v>
      </c>
      <c r="EI61" s="2">
        <v>4</v>
      </c>
      <c r="EJ61" s="5">
        <v>1.8867924528301886E-2</v>
      </c>
      <c r="EK61" s="5">
        <v>8.130081300813009E-3</v>
      </c>
      <c r="EL61" s="5">
        <v>1.4184397163120567E-2</v>
      </c>
      <c r="EM61" s="2">
        <v>1</v>
      </c>
      <c r="EN61" s="2">
        <v>0</v>
      </c>
      <c r="EO61" s="2">
        <v>1</v>
      </c>
      <c r="EP61" s="5">
        <v>6.2893081761006293E-3</v>
      </c>
      <c r="EQ61" s="5">
        <v>0</v>
      </c>
      <c r="ER61" s="5">
        <v>3.5460992907801418E-3</v>
      </c>
      <c r="ES61" s="2">
        <v>0</v>
      </c>
      <c r="ET61" s="2">
        <v>0</v>
      </c>
      <c r="EU61" s="2">
        <v>0</v>
      </c>
      <c r="EV61" s="5">
        <v>0</v>
      </c>
      <c r="EW61" s="5">
        <v>0</v>
      </c>
      <c r="EX61" s="5">
        <v>0</v>
      </c>
      <c r="EY61" s="2">
        <v>0</v>
      </c>
      <c r="EZ61" s="2">
        <v>0</v>
      </c>
      <c r="FA61" s="2">
        <v>0</v>
      </c>
      <c r="FB61" s="5">
        <v>0</v>
      </c>
      <c r="FC61" s="5">
        <v>0</v>
      </c>
      <c r="FD61" s="5">
        <v>0</v>
      </c>
      <c r="FE61" s="2">
        <v>0</v>
      </c>
      <c r="FF61" s="2">
        <v>0</v>
      </c>
      <c r="FG61" s="2">
        <v>0</v>
      </c>
      <c r="FH61" s="5">
        <v>0</v>
      </c>
      <c r="FI61" s="5">
        <v>0</v>
      </c>
      <c r="FJ61" s="5">
        <v>0</v>
      </c>
    </row>
    <row r="62" spans="1:166" ht="11.85">
      <c r="A62" s="46" t="str">
        <f>IF(COUNTIFS(T_2GT[[#This Row],[Secteur]],"  *"),A61,T_2GT[[#This Row],[Secteur]])</f>
        <v>SEINE-SAINT-DENIS</v>
      </c>
      <c r="B62" s="46" t="str">
        <f>IF(COUNTIFS(T_2GT[[#This Row],[Secteur]],"    *"),B61,T_2GT[[#This Row],[Secteur]])</f>
        <v>SEINE-SAINT-DENIS</v>
      </c>
      <c r="C62" s="1" t="s">
        <v>93</v>
      </c>
      <c r="D62" s="1" t="s">
        <v>93</v>
      </c>
      <c r="E62" s="2">
        <v>6772</v>
      </c>
      <c r="F62" s="2">
        <v>5917</v>
      </c>
      <c r="G62" s="2">
        <v>12689</v>
      </c>
      <c r="H62" s="2">
        <v>24</v>
      </c>
      <c r="I62" s="2">
        <v>10</v>
      </c>
      <c r="J62" s="2">
        <v>34</v>
      </c>
      <c r="K62" s="2">
        <v>6556</v>
      </c>
      <c r="L62" s="2">
        <v>5718</v>
      </c>
      <c r="M62" s="2">
        <v>12274</v>
      </c>
      <c r="N62" s="5">
        <v>0.97164796219728289</v>
      </c>
      <c r="O62" s="5">
        <v>0.96805813756971437</v>
      </c>
      <c r="P62" s="5">
        <v>0.96997399322247613</v>
      </c>
      <c r="Q62" s="2">
        <v>4406</v>
      </c>
      <c r="R62" s="2">
        <v>3807</v>
      </c>
      <c r="S62" s="2">
        <v>8213</v>
      </c>
      <c r="T62" s="5">
        <v>0.67205613178767543</v>
      </c>
      <c r="U62" s="5">
        <v>0.66579223504721929</v>
      </c>
      <c r="V62" s="5">
        <v>0.66913801531693007</v>
      </c>
      <c r="W62" s="2">
        <v>1959</v>
      </c>
      <c r="X62" s="2">
        <v>1688</v>
      </c>
      <c r="Y62" s="2">
        <v>3647</v>
      </c>
      <c r="Z62" s="5">
        <v>0.29881025015253204</v>
      </c>
      <c r="AA62" s="5">
        <v>0.29520811472542846</v>
      </c>
      <c r="AB62" s="5">
        <v>0.29713214925859538</v>
      </c>
      <c r="AC62" s="2">
        <v>191</v>
      </c>
      <c r="AD62" s="2">
        <v>223</v>
      </c>
      <c r="AE62" s="2">
        <v>414</v>
      </c>
      <c r="AF62" s="5">
        <v>2.9133618059792556E-2</v>
      </c>
      <c r="AG62" s="5">
        <v>3.8999650227352224E-2</v>
      </c>
      <c r="AH62" s="5">
        <v>3.3729835424474497E-2</v>
      </c>
      <c r="AI62" s="2">
        <v>1345</v>
      </c>
      <c r="AJ62" s="2">
        <v>1105</v>
      </c>
      <c r="AK62" s="2">
        <v>2450</v>
      </c>
      <c r="AL62" s="5">
        <v>0.2051555826723612</v>
      </c>
      <c r="AM62" s="5">
        <v>0.19324938789786639</v>
      </c>
      <c r="AN62" s="5">
        <v>0.19960892944435391</v>
      </c>
      <c r="AO62" s="2">
        <v>66</v>
      </c>
      <c r="AP62" s="2">
        <v>460</v>
      </c>
      <c r="AQ62" s="2">
        <v>526</v>
      </c>
      <c r="AR62" s="5">
        <v>1.0067114093959731E-2</v>
      </c>
      <c r="AS62" s="5">
        <v>8.0447708989157055E-2</v>
      </c>
      <c r="AT62" s="5">
        <v>4.285481505621639E-2</v>
      </c>
      <c r="AU62" s="2">
        <v>394</v>
      </c>
      <c r="AV62" s="2">
        <v>51</v>
      </c>
      <c r="AW62" s="2">
        <v>445</v>
      </c>
      <c r="AX62" s="5">
        <v>6.0097620500305066E-2</v>
      </c>
      <c r="AY62" s="5">
        <v>8.9192025183630636E-3</v>
      </c>
      <c r="AZ62" s="5">
        <v>3.6255499429688774E-2</v>
      </c>
      <c r="BA62" s="2">
        <v>48</v>
      </c>
      <c r="BB62" s="2">
        <v>19</v>
      </c>
      <c r="BC62" s="2">
        <v>67</v>
      </c>
      <c r="BD62" s="5">
        <v>7.3215375228798049E-3</v>
      </c>
      <c r="BE62" s="5">
        <v>3.3228401538999649E-3</v>
      </c>
      <c r="BF62" s="5">
        <v>5.4586931725598828E-3</v>
      </c>
      <c r="BG62" s="2">
        <v>75</v>
      </c>
      <c r="BH62" s="2">
        <v>25</v>
      </c>
      <c r="BI62" s="2">
        <v>100</v>
      </c>
      <c r="BJ62" s="5">
        <v>1.1439902379499696E-2</v>
      </c>
      <c r="BK62" s="5">
        <v>4.372158097236796E-3</v>
      </c>
      <c r="BL62" s="5">
        <v>8.1473032426266911E-3</v>
      </c>
      <c r="BM62" s="2">
        <v>18</v>
      </c>
      <c r="BN62" s="2">
        <v>17</v>
      </c>
      <c r="BO62" s="2">
        <v>35</v>
      </c>
      <c r="BP62" s="5">
        <v>2.7455765710799268E-3</v>
      </c>
      <c r="BQ62" s="5">
        <v>2.9730675061210212E-3</v>
      </c>
      <c r="BR62" s="5">
        <v>2.8515561349193416E-3</v>
      </c>
      <c r="BS62" s="2">
        <v>10</v>
      </c>
      <c r="BT62" s="2">
        <v>11</v>
      </c>
      <c r="BU62" s="2">
        <v>21</v>
      </c>
      <c r="BV62" s="5">
        <v>1.5253203172666261E-3</v>
      </c>
      <c r="BW62" s="5">
        <v>1.9237495627841903E-3</v>
      </c>
      <c r="BX62" s="5">
        <v>1.710933680951605E-3</v>
      </c>
      <c r="BY62" s="2">
        <v>2</v>
      </c>
      <c r="BZ62" s="2">
        <v>0</v>
      </c>
      <c r="CA62" s="2">
        <v>2</v>
      </c>
      <c r="CB62" s="5">
        <v>3.0506406345332519E-4</v>
      </c>
      <c r="CC62" s="5">
        <v>0</v>
      </c>
      <c r="CD62" s="5">
        <v>1.6294606485253382E-4</v>
      </c>
      <c r="CE62" s="2">
        <v>1</v>
      </c>
      <c r="CF62" s="2">
        <v>0</v>
      </c>
      <c r="CG62" s="2">
        <v>1</v>
      </c>
      <c r="CH62" s="5">
        <v>1.5253203172666259E-4</v>
      </c>
      <c r="CI62" s="5">
        <v>0</v>
      </c>
      <c r="CJ62" s="5">
        <v>8.147303242626691E-5</v>
      </c>
      <c r="CK62" s="2">
        <v>6386</v>
      </c>
      <c r="CL62" s="2">
        <v>5580</v>
      </c>
      <c r="CM62" s="2">
        <v>11966</v>
      </c>
      <c r="CN62" s="5">
        <v>0.9465445953927939</v>
      </c>
      <c r="CO62" s="5">
        <v>0.94473550785871219</v>
      </c>
      <c r="CP62" s="5">
        <v>0.94570100086689257</v>
      </c>
      <c r="CQ62" s="2">
        <v>4077</v>
      </c>
      <c r="CR62" s="2">
        <v>3401</v>
      </c>
      <c r="CS62" s="2">
        <v>7478</v>
      </c>
      <c r="CT62" s="5">
        <v>0.63842781083620415</v>
      </c>
      <c r="CU62" s="5">
        <v>0.60949820788530462</v>
      </c>
      <c r="CV62" s="5">
        <v>0.62493732241350497</v>
      </c>
      <c r="CW62" s="2">
        <v>2094</v>
      </c>
      <c r="CX62" s="2">
        <v>1908</v>
      </c>
      <c r="CY62" s="2">
        <v>4002</v>
      </c>
      <c r="CZ62" s="5">
        <v>0.32790479173191356</v>
      </c>
      <c r="DA62" s="5">
        <v>0.34193548387096773</v>
      </c>
      <c r="DB62" s="5">
        <v>0.3344476015376901</v>
      </c>
      <c r="DC62" s="2">
        <v>215</v>
      </c>
      <c r="DD62" s="2">
        <v>271</v>
      </c>
      <c r="DE62" s="2">
        <v>486</v>
      </c>
      <c r="DF62" s="5">
        <v>3.366739743188224E-2</v>
      </c>
      <c r="DG62" s="5">
        <v>4.8566308243727596E-2</v>
      </c>
      <c r="DH62" s="5">
        <v>4.0615076048804946E-2</v>
      </c>
      <c r="DI62" s="2">
        <v>1345</v>
      </c>
      <c r="DJ62" s="2">
        <v>1072</v>
      </c>
      <c r="DK62" s="2">
        <v>2417</v>
      </c>
      <c r="DL62" s="5">
        <v>0.21061697463200751</v>
      </c>
      <c r="DM62" s="5">
        <v>0.1921146953405018</v>
      </c>
      <c r="DN62" s="5">
        <v>0.20198896874477687</v>
      </c>
      <c r="DO62" s="2">
        <v>71</v>
      </c>
      <c r="DP62" s="2">
        <v>580</v>
      </c>
      <c r="DQ62" s="2">
        <v>651</v>
      </c>
      <c r="DR62" s="5">
        <v>1.1118070779830879E-2</v>
      </c>
      <c r="DS62" s="5">
        <v>0.1039426523297491</v>
      </c>
      <c r="DT62" s="5">
        <v>5.4404145077720206E-2</v>
      </c>
      <c r="DU62" s="2">
        <v>462</v>
      </c>
      <c r="DV62" s="2">
        <v>75</v>
      </c>
      <c r="DW62" s="2">
        <v>537</v>
      </c>
      <c r="DX62" s="5">
        <v>7.2345756341998121E-2</v>
      </c>
      <c r="DY62" s="5">
        <v>1.3440860215053764E-2</v>
      </c>
      <c r="DZ62" s="5">
        <v>4.4877151930469664E-2</v>
      </c>
      <c r="EA62" s="2">
        <v>57</v>
      </c>
      <c r="EB62" s="2">
        <v>31</v>
      </c>
      <c r="EC62" s="2">
        <v>88</v>
      </c>
      <c r="ED62" s="5">
        <v>8.9257751331036639E-3</v>
      </c>
      <c r="EE62" s="5">
        <v>5.5555555555555558E-3</v>
      </c>
      <c r="EF62" s="5">
        <v>7.3541701487548055E-3</v>
      </c>
      <c r="EG62" s="2">
        <v>41</v>
      </c>
      <c r="EH62" s="2">
        <v>16</v>
      </c>
      <c r="EI62" s="2">
        <v>57</v>
      </c>
      <c r="EJ62" s="5">
        <v>6.4202943939868466E-3</v>
      </c>
      <c r="EK62" s="5">
        <v>2.8673835125448029E-3</v>
      </c>
      <c r="EL62" s="5">
        <v>4.7634965736252713E-3</v>
      </c>
      <c r="EM62" s="2">
        <v>22</v>
      </c>
      <c r="EN62" s="2">
        <v>21</v>
      </c>
      <c r="EO62" s="2">
        <v>43</v>
      </c>
      <c r="EP62" s="5">
        <v>3.4450360162856246E-3</v>
      </c>
      <c r="EQ62" s="5">
        <v>3.763440860215054E-3</v>
      </c>
      <c r="ER62" s="5">
        <v>3.5935149590506435E-3</v>
      </c>
      <c r="ES62" s="2">
        <v>94</v>
      </c>
      <c r="ET62" s="2">
        <v>110</v>
      </c>
      <c r="EU62" s="2">
        <v>204</v>
      </c>
      <c r="EV62" s="5">
        <v>1.4719699342311305E-2</v>
      </c>
      <c r="EW62" s="5">
        <v>1.9713261648745518E-2</v>
      </c>
      <c r="EX62" s="5">
        <v>1.7048303526658867E-2</v>
      </c>
      <c r="EY62" s="2">
        <v>2</v>
      </c>
      <c r="EZ62" s="2">
        <v>1</v>
      </c>
      <c r="FA62" s="2">
        <v>3</v>
      </c>
      <c r="FB62" s="5">
        <v>3.1318509238960227E-4</v>
      </c>
      <c r="FC62" s="5">
        <v>1.7921146953405018E-4</v>
      </c>
      <c r="FD62" s="5">
        <v>2.5071034598027743E-4</v>
      </c>
      <c r="FE62" s="2">
        <v>0</v>
      </c>
      <c r="FF62" s="2">
        <v>2</v>
      </c>
      <c r="FG62" s="2">
        <v>2</v>
      </c>
      <c r="FH62" s="5">
        <v>0</v>
      </c>
      <c r="FI62" s="5">
        <v>3.5842293906810036E-4</v>
      </c>
      <c r="FJ62" s="5">
        <v>1.6714023065351831E-4</v>
      </c>
    </row>
    <row r="63" spans="1:166" ht="11.85">
      <c r="A63" s="46" t="str">
        <f>IF(COUNTIFS(T_2GT[[#This Row],[Secteur]],"  *"),A62,T_2GT[[#This Row],[Secteur]])</f>
        <v>SEINE-SAINT-DENIS</v>
      </c>
      <c r="B63" s="46" t="str">
        <f>IF(COUNTIFS(T_2GT[[#This Row],[Secteur]],"    *"),B62,T_2GT[[#This Row],[Secteur]])</f>
        <v xml:space="preserve">   D01 - Saint-Denis</v>
      </c>
      <c r="C63" s="1" t="s">
        <v>494</v>
      </c>
      <c r="D63" s="1" t="s">
        <v>495</v>
      </c>
      <c r="E63" s="2">
        <v>926</v>
      </c>
      <c r="F63" s="2">
        <v>777</v>
      </c>
      <c r="G63" s="2">
        <v>1703</v>
      </c>
      <c r="H63" s="2">
        <v>4</v>
      </c>
      <c r="I63" s="2">
        <v>1</v>
      </c>
      <c r="J63" s="2">
        <v>5</v>
      </c>
      <c r="K63" s="2">
        <v>918</v>
      </c>
      <c r="L63" s="2">
        <v>765</v>
      </c>
      <c r="M63" s="2">
        <v>1683</v>
      </c>
      <c r="N63" s="5">
        <v>0.99568034557235419</v>
      </c>
      <c r="O63" s="5">
        <v>0.9858429858429858</v>
      </c>
      <c r="P63" s="5">
        <v>0.99119201409277746</v>
      </c>
      <c r="Q63" s="2">
        <v>610</v>
      </c>
      <c r="R63" s="2">
        <v>500</v>
      </c>
      <c r="S63" s="2">
        <v>1110</v>
      </c>
      <c r="T63" s="5">
        <v>0.66448801742919394</v>
      </c>
      <c r="U63" s="5">
        <v>0.65359477124183007</v>
      </c>
      <c r="V63" s="5">
        <v>0.65953654188948307</v>
      </c>
      <c r="W63" s="2">
        <v>276</v>
      </c>
      <c r="X63" s="2">
        <v>239</v>
      </c>
      <c r="Y63" s="2">
        <v>515</v>
      </c>
      <c r="Z63" s="5">
        <v>0.30065359477124182</v>
      </c>
      <c r="AA63" s="5">
        <v>0.31241830065359477</v>
      </c>
      <c r="AB63" s="5">
        <v>0.30600118835412954</v>
      </c>
      <c r="AC63" s="2">
        <v>32</v>
      </c>
      <c r="AD63" s="2">
        <v>26</v>
      </c>
      <c r="AE63" s="2">
        <v>58</v>
      </c>
      <c r="AF63" s="5">
        <v>3.4858387799564274E-2</v>
      </c>
      <c r="AG63" s="5">
        <v>3.3986928104575161E-2</v>
      </c>
      <c r="AH63" s="5">
        <v>3.4462269756387401E-2</v>
      </c>
      <c r="AI63" s="2">
        <v>191</v>
      </c>
      <c r="AJ63" s="2">
        <v>162</v>
      </c>
      <c r="AK63" s="2">
        <v>353</v>
      </c>
      <c r="AL63" s="5">
        <v>0.20806100217864923</v>
      </c>
      <c r="AM63" s="5">
        <v>0.21176470588235294</v>
      </c>
      <c r="AN63" s="5">
        <v>0.20974450386215093</v>
      </c>
      <c r="AO63" s="2">
        <v>14</v>
      </c>
      <c r="AP63" s="2">
        <v>62</v>
      </c>
      <c r="AQ63" s="2">
        <v>76</v>
      </c>
      <c r="AR63" s="5">
        <v>1.5250544662309368E-2</v>
      </c>
      <c r="AS63" s="5">
        <v>8.1045751633986932E-2</v>
      </c>
      <c r="AT63" s="5">
        <v>4.5157456922162803E-2</v>
      </c>
      <c r="AU63" s="2">
        <v>48</v>
      </c>
      <c r="AV63" s="2">
        <v>7</v>
      </c>
      <c r="AW63" s="2">
        <v>55</v>
      </c>
      <c r="AX63" s="5">
        <v>5.2287581699346407E-2</v>
      </c>
      <c r="AY63" s="5">
        <v>9.1503267973856214E-3</v>
      </c>
      <c r="AZ63" s="5">
        <v>3.2679738562091505E-2</v>
      </c>
      <c r="BA63" s="2">
        <v>9</v>
      </c>
      <c r="BB63" s="2">
        <v>3</v>
      </c>
      <c r="BC63" s="2">
        <v>12</v>
      </c>
      <c r="BD63" s="5">
        <v>9.8039215686274508E-3</v>
      </c>
      <c r="BE63" s="5">
        <v>3.9215686274509803E-3</v>
      </c>
      <c r="BF63" s="5">
        <v>7.1301247771836003E-3</v>
      </c>
      <c r="BG63" s="2">
        <v>9</v>
      </c>
      <c r="BH63" s="2">
        <v>1</v>
      </c>
      <c r="BI63" s="2">
        <v>10</v>
      </c>
      <c r="BJ63" s="5">
        <v>9.8039215686274508E-3</v>
      </c>
      <c r="BK63" s="5">
        <v>1.30718954248366E-3</v>
      </c>
      <c r="BL63" s="5">
        <v>5.9417706476530005E-3</v>
      </c>
      <c r="BM63" s="2">
        <v>2</v>
      </c>
      <c r="BN63" s="2">
        <v>2</v>
      </c>
      <c r="BO63" s="2">
        <v>4</v>
      </c>
      <c r="BP63" s="5">
        <v>2.1786492374727671E-3</v>
      </c>
      <c r="BQ63" s="5">
        <v>2.6143790849673201E-3</v>
      </c>
      <c r="BR63" s="5">
        <v>2.3767082590612004E-3</v>
      </c>
      <c r="BS63" s="2">
        <v>2</v>
      </c>
      <c r="BT63" s="2">
        <v>2</v>
      </c>
      <c r="BU63" s="2">
        <v>4</v>
      </c>
      <c r="BV63" s="5">
        <v>2.1786492374727671E-3</v>
      </c>
      <c r="BW63" s="5">
        <v>2.6143790849673201E-3</v>
      </c>
      <c r="BX63" s="5">
        <v>2.3767082590612004E-3</v>
      </c>
      <c r="BY63" s="2">
        <v>0</v>
      </c>
      <c r="BZ63" s="2">
        <v>0</v>
      </c>
      <c r="CA63" s="2">
        <v>0</v>
      </c>
      <c r="CB63" s="5">
        <v>0</v>
      </c>
      <c r="CC63" s="5">
        <v>0</v>
      </c>
      <c r="CD63" s="5">
        <v>0</v>
      </c>
      <c r="CE63" s="2">
        <v>1</v>
      </c>
      <c r="CF63" s="2">
        <v>0</v>
      </c>
      <c r="CG63" s="2">
        <v>1</v>
      </c>
      <c r="CH63" s="5">
        <v>1.0893246187363835E-3</v>
      </c>
      <c r="CI63" s="5">
        <v>0</v>
      </c>
      <c r="CJ63" s="5">
        <v>5.941770647653001E-4</v>
      </c>
      <c r="CK63" s="2">
        <v>912</v>
      </c>
      <c r="CL63" s="2">
        <v>745</v>
      </c>
      <c r="CM63" s="2">
        <v>1657</v>
      </c>
      <c r="CN63" s="5">
        <v>0.98920086393088558</v>
      </c>
      <c r="CO63" s="5">
        <v>0.96010296010296015</v>
      </c>
      <c r="CP63" s="5">
        <v>0.97592483852025835</v>
      </c>
      <c r="CQ63" s="2">
        <v>581</v>
      </c>
      <c r="CR63" s="2">
        <v>454</v>
      </c>
      <c r="CS63" s="2">
        <v>1035</v>
      </c>
      <c r="CT63" s="5">
        <v>0.63706140350877194</v>
      </c>
      <c r="CU63" s="5">
        <v>0.60939597315436245</v>
      </c>
      <c r="CV63" s="5">
        <v>0.62462281231140615</v>
      </c>
      <c r="CW63" s="2">
        <v>296</v>
      </c>
      <c r="CX63" s="2">
        <v>259</v>
      </c>
      <c r="CY63" s="2">
        <v>555</v>
      </c>
      <c r="CZ63" s="5">
        <v>0.32456140350877194</v>
      </c>
      <c r="DA63" s="5">
        <v>0.34765100671140942</v>
      </c>
      <c r="DB63" s="5">
        <v>0.33494266747133372</v>
      </c>
      <c r="DC63" s="2">
        <v>35</v>
      </c>
      <c r="DD63" s="2">
        <v>32</v>
      </c>
      <c r="DE63" s="2">
        <v>67</v>
      </c>
      <c r="DF63" s="5">
        <v>3.8377192982456142E-2</v>
      </c>
      <c r="DG63" s="5">
        <v>4.2953020134228186E-2</v>
      </c>
      <c r="DH63" s="5">
        <v>4.0434520217260107E-2</v>
      </c>
      <c r="DI63" s="2">
        <v>196</v>
      </c>
      <c r="DJ63" s="2">
        <v>148</v>
      </c>
      <c r="DK63" s="2">
        <v>344</v>
      </c>
      <c r="DL63" s="5">
        <v>0.21491228070175439</v>
      </c>
      <c r="DM63" s="5">
        <v>0.19865771812080538</v>
      </c>
      <c r="DN63" s="5">
        <v>0.20760410380205191</v>
      </c>
      <c r="DO63" s="2">
        <v>13</v>
      </c>
      <c r="DP63" s="2">
        <v>79</v>
      </c>
      <c r="DQ63" s="2">
        <v>92</v>
      </c>
      <c r="DR63" s="5">
        <v>1.425438596491228E-2</v>
      </c>
      <c r="DS63" s="5">
        <v>0.10604026845637583</v>
      </c>
      <c r="DT63" s="5">
        <v>5.5522027761013878E-2</v>
      </c>
      <c r="DU63" s="2">
        <v>53</v>
      </c>
      <c r="DV63" s="2">
        <v>7</v>
      </c>
      <c r="DW63" s="2">
        <v>60</v>
      </c>
      <c r="DX63" s="5">
        <v>5.8114035087719298E-2</v>
      </c>
      <c r="DY63" s="5">
        <v>9.3959731543624154E-3</v>
      </c>
      <c r="DZ63" s="5">
        <v>3.6210018105009054E-2</v>
      </c>
      <c r="EA63" s="2">
        <v>7</v>
      </c>
      <c r="EB63" s="2">
        <v>3</v>
      </c>
      <c r="EC63" s="2">
        <v>10</v>
      </c>
      <c r="ED63" s="5">
        <v>7.6754385964912276E-3</v>
      </c>
      <c r="EE63" s="5">
        <v>4.0268456375838931E-3</v>
      </c>
      <c r="EF63" s="5">
        <v>6.0350030175015086E-3</v>
      </c>
      <c r="EG63" s="2">
        <v>6</v>
      </c>
      <c r="EH63" s="2">
        <v>0</v>
      </c>
      <c r="EI63" s="2">
        <v>6</v>
      </c>
      <c r="EJ63" s="5">
        <v>6.5789473684210523E-3</v>
      </c>
      <c r="EK63" s="5">
        <v>0</v>
      </c>
      <c r="EL63" s="5">
        <v>3.6210018105009051E-3</v>
      </c>
      <c r="EM63" s="2">
        <v>3</v>
      </c>
      <c r="EN63" s="2">
        <v>2</v>
      </c>
      <c r="EO63" s="2">
        <v>5</v>
      </c>
      <c r="EP63" s="5">
        <v>3.2894736842105261E-3</v>
      </c>
      <c r="EQ63" s="5">
        <v>2.6845637583892616E-3</v>
      </c>
      <c r="ER63" s="5">
        <v>3.0175015087507543E-3</v>
      </c>
      <c r="ES63" s="2">
        <v>18</v>
      </c>
      <c r="ET63" s="2">
        <v>20</v>
      </c>
      <c r="EU63" s="2">
        <v>38</v>
      </c>
      <c r="EV63" s="5">
        <v>1.9736842105263157E-2</v>
      </c>
      <c r="EW63" s="5">
        <v>2.6845637583892617E-2</v>
      </c>
      <c r="EX63" s="5">
        <v>2.2933011466505733E-2</v>
      </c>
      <c r="EY63" s="2">
        <v>0</v>
      </c>
      <c r="EZ63" s="2">
        <v>0</v>
      </c>
      <c r="FA63" s="2">
        <v>0</v>
      </c>
      <c r="FB63" s="5">
        <v>0</v>
      </c>
      <c r="FC63" s="5">
        <v>0</v>
      </c>
      <c r="FD63" s="5">
        <v>0</v>
      </c>
      <c r="FE63" s="2">
        <v>0</v>
      </c>
      <c r="FF63" s="2">
        <v>0</v>
      </c>
      <c r="FG63" s="2">
        <v>0</v>
      </c>
      <c r="FH63" s="5">
        <v>0</v>
      </c>
      <c r="FI63" s="5">
        <v>0</v>
      </c>
      <c r="FJ63" s="5">
        <v>0</v>
      </c>
    </row>
    <row r="64" spans="1:166" ht="11.85">
      <c r="A64" s="46" t="str">
        <f>IF(COUNTIFS(T_2GT[[#This Row],[Secteur]],"  *"),A63,T_2GT[[#This Row],[Secteur]])</f>
        <v>SEINE-SAINT-DENIS</v>
      </c>
      <c r="B64" s="46" t="str">
        <f>IF(COUNTIFS(T_2GT[[#This Row],[Secteur]],"    *"),B63,T_2GT[[#This Row],[Secteur]])</f>
        <v xml:space="preserve">   D01 - Saint-Denis</v>
      </c>
      <c r="C64" s="1" t="s">
        <v>1256</v>
      </c>
      <c r="D64" s="1" t="s">
        <v>1257</v>
      </c>
      <c r="E64" s="2">
        <v>258</v>
      </c>
      <c r="F64" s="2">
        <v>212</v>
      </c>
      <c r="G64" s="2">
        <v>470</v>
      </c>
      <c r="H64" s="2">
        <v>0</v>
      </c>
      <c r="I64" s="2">
        <v>1</v>
      </c>
      <c r="J64" s="2">
        <v>1</v>
      </c>
      <c r="K64" s="2">
        <v>258</v>
      </c>
      <c r="L64" s="2">
        <v>212</v>
      </c>
      <c r="M64" s="2">
        <v>470</v>
      </c>
      <c r="N64" s="5">
        <v>1</v>
      </c>
      <c r="O64" s="5">
        <v>1.0047169811320755</v>
      </c>
      <c r="P64" s="5">
        <v>1.0021276595744681</v>
      </c>
      <c r="Q64" s="2">
        <v>160</v>
      </c>
      <c r="R64" s="2">
        <v>140</v>
      </c>
      <c r="S64" s="2">
        <v>300</v>
      </c>
      <c r="T64" s="5">
        <v>0.62015503875968991</v>
      </c>
      <c r="U64" s="5">
        <v>0.660377358490566</v>
      </c>
      <c r="V64" s="5">
        <v>0.63829787234042556</v>
      </c>
      <c r="W64" s="2">
        <v>92</v>
      </c>
      <c r="X64" s="2">
        <v>68</v>
      </c>
      <c r="Y64" s="2">
        <v>160</v>
      </c>
      <c r="Z64" s="5">
        <v>0.35658914728682173</v>
      </c>
      <c r="AA64" s="5">
        <v>0.32075471698113206</v>
      </c>
      <c r="AB64" s="5">
        <v>0.34042553191489361</v>
      </c>
      <c r="AC64" s="2">
        <v>6</v>
      </c>
      <c r="AD64" s="2">
        <v>4</v>
      </c>
      <c r="AE64" s="2">
        <v>10</v>
      </c>
      <c r="AF64" s="5">
        <v>2.3255813953488372E-2</v>
      </c>
      <c r="AG64" s="5">
        <v>1.8867924528301886E-2</v>
      </c>
      <c r="AH64" s="5">
        <v>2.1276595744680851E-2</v>
      </c>
      <c r="AI64" s="2">
        <v>67</v>
      </c>
      <c r="AJ64" s="2">
        <v>56</v>
      </c>
      <c r="AK64" s="2">
        <v>123</v>
      </c>
      <c r="AL64" s="5">
        <v>0.25968992248062017</v>
      </c>
      <c r="AM64" s="5">
        <v>0.26415094339622641</v>
      </c>
      <c r="AN64" s="5">
        <v>0.26170212765957446</v>
      </c>
      <c r="AO64" s="2">
        <v>2</v>
      </c>
      <c r="AP64" s="2">
        <v>8</v>
      </c>
      <c r="AQ64" s="2">
        <v>10</v>
      </c>
      <c r="AR64" s="5">
        <v>7.7519379844961239E-3</v>
      </c>
      <c r="AS64" s="5">
        <v>3.7735849056603772E-2</v>
      </c>
      <c r="AT64" s="5">
        <v>2.1276595744680851E-2</v>
      </c>
      <c r="AU64" s="2">
        <v>18</v>
      </c>
      <c r="AV64" s="2">
        <v>3</v>
      </c>
      <c r="AW64" s="2">
        <v>21</v>
      </c>
      <c r="AX64" s="5">
        <v>6.9767441860465115E-2</v>
      </c>
      <c r="AY64" s="5">
        <v>1.4150943396226415E-2</v>
      </c>
      <c r="AZ64" s="5">
        <v>4.4680851063829789E-2</v>
      </c>
      <c r="BA64" s="2">
        <v>0</v>
      </c>
      <c r="BB64" s="2">
        <v>0</v>
      </c>
      <c r="BC64" s="2">
        <v>0</v>
      </c>
      <c r="BD64" s="5">
        <v>0</v>
      </c>
      <c r="BE64" s="5">
        <v>0</v>
      </c>
      <c r="BF64" s="5">
        <v>0</v>
      </c>
      <c r="BG64" s="2">
        <v>3</v>
      </c>
      <c r="BH64" s="2">
        <v>0</v>
      </c>
      <c r="BI64" s="2">
        <v>3</v>
      </c>
      <c r="BJ64" s="5">
        <v>1.1627906976744186E-2</v>
      </c>
      <c r="BK64" s="5">
        <v>0</v>
      </c>
      <c r="BL64" s="5">
        <v>6.382978723404255E-3</v>
      </c>
      <c r="BM64" s="2">
        <v>2</v>
      </c>
      <c r="BN64" s="2">
        <v>1</v>
      </c>
      <c r="BO64" s="2">
        <v>3</v>
      </c>
      <c r="BP64" s="5">
        <v>7.7519379844961239E-3</v>
      </c>
      <c r="BQ64" s="5">
        <v>4.7169811320754715E-3</v>
      </c>
      <c r="BR64" s="5">
        <v>6.382978723404255E-3</v>
      </c>
      <c r="BS64" s="2">
        <v>0</v>
      </c>
      <c r="BT64" s="2">
        <v>0</v>
      </c>
      <c r="BU64" s="2">
        <v>0</v>
      </c>
      <c r="BV64" s="5">
        <v>0</v>
      </c>
      <c r="BW64" s="5">
        <v>0</v>
      </c>
      <c r="BX64" s="5">
        <v>0</v>
      </c>
      <c r="BY64" s="2">
        <v>0</v>
      </c>
      <c r="BZ64" s="2">
        <v>0</v>
      </c>
      <c r="CA64" s="2">
        <v>0</v>
      </c>
      <c r="CB64" s="5">
        <v>0</v>
      </c>
      <c r="CC64" s="5">
        <v>0</v>
      </c>
      <c r="CD64" s="5">
        <v>0</v>
      </c>
      <c r="CE64" s="2">
        <v>0</v>
      </c>
      <c r="CF64" s="2">
        <v>0</v>
      </c>
      <c r="CG64" s="2">
        <v>0</v>
      </c>
      <c r="CH64" s="5">
        <v>0</v>
      </c>
      <c r="CI64" s="5">
        <v>0</v>
      </c>
      <c r="CJ64" s="5">
        <v>0</v>
      </c>
      <c r="CK64" s="2">
        <v>258</v>
      </c>
      <c r="CL64" s="2">
        <v>211</v>
      </c>
      <c r="CM64" s="2">
        <v>469</v>
      </c>
      <c r="CN64" s="5">
        <v>1</v>
      </c>
      <c r="CO64" s="5">
        <v>1</v>
      </c>
      <c r="CP64" s="5">
        <v>1</v>
      </c>
      <c r="CQ64" s="2">
        <v>156</v>
      </c>
      <c r="CR64" s="2">
        <v>132</v>
      </c>
      <c r="CS64" s="2">
        <v>288</v>
      </c>
      <c r="CT64" s="5">
        <v>0.60465116279069764</v>
      </c>
      <c r="CU64" s="5">
        <v>0.62559241706161139</v>
      </c>
      <c r="CV64" s="5">
        <v>0.61407249466950964</v>
      </c>
      <c r="CW64" s="2">
        <v>99</v>
      </c>
      <c r="CX64" s="2">
        <v>76</v>
      </c>
      <c r="CY64" s="2">
        <v>175</v>
      </c>
      <c r="CZ64" s="5">
        <v>0.38372093023255816</v>
      </c>
      <c r="DA64" s="5">
        <v>0.36018957345971564</v>
      </c>
      <c r="DB64" s="5">
        <v>0.37313432835820898</v>
      </c>
      <c r="DC64" s="2">
        <v>3</v>
      </c>
      <c r="DD64" s="2">
        <v>3</v>
      </c>
      <c r="DE64" s="2">
        <v>6</v>
      </c>
      <c r="DF64" s="5">
        <v>1.1627906976744186E-2</v>
      </c>
      <c r="DG64" s="5">
        <v>1.4218009478672985E-2</v>
      </c>
      <c r="DH64" s="5">
        <v>1.279317697228145E-2</v>
      </c>
      <c r="DI64" s="2">
        <v>71</v>
      </c>
      <c r="DJ64" s="2">
        <v>59</v>
      </c>
      <c r="DK64" s="2">
        <v>130</v>
      </c>
      <c r="DL64" s="5">
        <v>0.27519379844961239</v>
      </c>
      <c r="DM64" s="5">
        <v>0.27962085308056872</v>
      </c>
      <c r="DN64" s="5">
        <v>0.27718550106609807</v>
      </c>
      <c r="DO64" s="2">
        <v>2</v>
      </c>
      <c r="DP64" s="2">
        <v>14</v>
      </c>
      <c r="DQ64" s="2">
        <v>16</v>
      </c>
      <c r="DR64" s="5">
        <v>7.7519379844961239E-3</v>
      </c>
      <c r="DS64" s="5">
        <v>6.6350710900473939E-2</v>
      </c>
      <c r="DT64" s="5">
        <v>3.4115138592750532E-2</v>
      </c>
      <c r="DU64" s="2">
        <v>21</v>
      </c>
      <c r="DV64" s="2">
        <v>2</v>
      </c>
      <c r="DW64" s="2">
        <v>23</v>
      </c>
      <c r="DX64" s="5">
        <v>8.1395348837209308E-2</v>
      </c>
      <c r="DY64" s="5">
        <v>9.4786729857819912E-3</v>
      </c>
      <c r="DZ64" s="5">
        <v>4.9040511727078892E-2</v>
      </c>
      <c r="EA64" s="2">
        <v>0</v>
      </c>
      <c r="EB64" s="2">
        <v>0</v>
      </c>
      <c r="EC64" s="2">
        <v>0</v>
      </c>
      <c r="ED64" s="5">
        <v>0</v>
      </c>
      <c r="EE64" s="5">
        <v>0</v>
      </c>
      <c r="EF64" s="5">
        <v>0</v>
      </c>
      <c r="EG64" s="2">
        <v>3</v>
      </c>
      <c r="EH64" s="2">
        <v>0</v>
      </c>
      <c r="EI64" s="2">
        <v>3</v>
      </c>
      <c r="EJ64" s="5">
        <v>1.1627906976744186E-2</v>
      </c>
      <c r="EK64" s="5">
        <v>0</v>
      </c>
      <c r="EL64" s="5">
        <v>6.3965884861407248E-3</v>
      </c>
      <c r="EM64" s="2">
        <v>2</v>
      </c>
      <c r="EN64" s="2">
        <v>1</v>
      </c>
      <c r="EO64" s="2">
        <v>3</v>
      </c>
      <c r="EP64" s="5">
        <v>7.7519379844961239E-3</v>
      </c>
      <c r="EQ64" s="5">
        <v>4.7393364928909956E-3</v>
      </c>
      <c r="ER64" s="5">
        <v>6.3965884861407248E-3</v>
      </c>
      <c r="ES64" s="2">
        <v>0</v>
      </c>
      <c r="ET64" s="2">
        <v>0</v>
      </c>
      <c r="EU64" s="2">
        <v>0</v>
      </c>
      <c r="EV64" s="5">
        <v>0</v>
      </c>
      <c r="EW64" s="5">
        <v>0</v>
      </c>
      <c r="EX64" s="5">
        <v>0</v>
      </c>
      <c r="EY64" s="2">
        <v>0</v>
      </c>
      <c r="EZ64" s="2">
        <v>0</v>
      </c>
      <c r="FA64" s="2">
        <v>0</v>
      </c>
      <c r="FB64" s="5">
        <v>0</v>
      </c>
      <c r="FC64" s="5">
        <v>0</v>
      </c>
      <c r="FD64" s="5">
        <v>0</v>
      </c>
      <c r="FE64" s="2">
        <v>0</v>
      </c>
      <c r="FF64" s="2">
        <v>0</v>
      </c>
      <c r="FG64" s="2">
        <v>0</v>
      </c>
      <c r="FH64" s="5">
        <v>0</v>
      </c>
      <c r="FI64" s="5">
        <v>0</v>
      </c>
      <c r="FJ64" s="5">
        <v>0</v>
      </c>
    </row>
    <row r="65" spans="1:166" ht="11.85">
      <c r="A65" s="46" t="str">
        <f>IF(COUNTIFS(T_2GT[[#This Row],[Secteur]],"  *"),A64,T_2GT[[#This Row],[Secteur]])</f>
        <v>SEINE-SAINT-DENIS</v>
      </c>
      <c r="B65" s="46" t="str">
        <f>IF(COUNTIFS(T_2GT[[#This Row],[Secteur]],"    *"),B64,T_2GT[[#This Row],[Secteur]])</f>
        <v xml:space="preserve">   D01 - Saint-Denis</v>
      </c>
      <c r="C65" s="1" t="s">
        <v>1258</v>
      </c>
      <c r="D65" s="1" t="s">
        <v>462</v>
      </c>
      <c r="E65" s="2">
        <v>226</v>
      </c>
      <c r="F65" s="2">
        <v>194</v>
      </c>
      <c r="G65" s="2">
        <v>420</v>
      </c>
      <c r="H65" s="2">
        <v>0</v>
      </c>
      <c r="I65" s="2">
        <v>0</v>
      </c>
      <c r="J65" s="2">
        <v>0</v>
      </c>
      <c r="K65" s="2">
        <v>226</v>
      </c>
      <c r="L65" s="2">
        <v>193</v>
      </c>
      <c r="M65" s="2">
        <v>419</v>
      </c>
      <c r="N65" s="5">
        <v>1</v>
      </c>
      <c r="O65" s="5">
        <v>0.99484536082474229</v>
      </c>
      <c r="P65" s="5">
        <v>0.99761904761904763</v>
      </c>
      <c r="Q65" s="2">
        <v>148</v>
      </c>
      <c r="R65" s="2">
        <v>124</v>
      </c>
      <c r="S65" s="2">
        <v>272</v>
      </c>
      <c r="T65" s="5">
        <v>0.65486725663716816</v>
      </c>
      <c r="U65" s="5">
        <v>0.6424870466321243</v>
      </c>
      <c r="V65" s="5">
        <v>0.64916467780429599</v>
      </c>
      <c r="W65" s="2">
        <v>72</v>
      </c>
      <c r="X65" s="2">
        <v>62</v>
      </c>
      <c r="Y65" s="2">
        <v>134</v>
      </c>
      <c r="Z65" s="5">
        <v>0.31858407079646017</v>
      </c>
      <c r="AA65" s="5">
        <v>0.32124352331606215</v>
      </c>
      <c r="AB65" s="5">
        <v>0.31980906921241048</v>
      </c>
      <c r="AC65" s="2">
        <v>6</v>
      </c>
      <c r="AD65" s="2">
        <v>7</v>
      </c>
      <c r="AE65" s="2">
        <v>13</v>
      </c>
      <c r="AF65" s="5">
        <v>2.6548672566371681E-2</v>
      </c>
      <c r="AG65" s="5">
        <v>3.6269430051813469E-2</v>
      </c>
      <c r="AH65" s="5">
        <v>3.1026252983293555E-2</v>
      </c>
      <c r="AI65" s="2">
        <v>53</v>
      </c>
      <c r="AJ65" s="2">
        <v>36</v>
      </c>
      <c r="AK65" s="2">
        <v>89</v>
      </c>
      <c r="AL65" s="5">
        <v>0.23451327433628319</v>
      </c>
      <c r="AM65" s="5">
        <v>0.18652849740932642</v>
      </c>
      <c r="AN65" s="5">
        <v>0.21241050119331742</v>
      </c>
      <c r="AO65" s="2">
        <v>3</v>
      </c>
      <c r="AP65" s="2">
        <v>22</v>
      </c>
      <c r="AQ65" s="2">
        <v>25</v>
      </c>
      <c r="AR65" s="5">
        <v>1.3274336283185841E-2</v>
      </c>
      <c r="AS65" s="5">
        <v>0.11398963730569948</v>
      </c>
      <c r="AT65" s="5">
        <v>5.9665871121718374E-2</v>
      </c>
      <c r="AU65" s="2">
        <v>8</v>
      </c>
      <c r="AV65" s="2">
        <v>0</v>
      </c>
      <c r="AW65" s="2">
        <v>8</v>
      </c>
      <c r="AX65" s="5">
        <v>3.5398230088495575E-2</v>
      </c>
      <c r="AY65" s="5">
        <v>0</v>
      </c>
      <c r="AZ65" s="5">
        <v>1.9093078758949882E-2</v>
      </c>
      <c r="BA65" s="2">
        <v>5</v>
      </c>
      <c r="BB65" s="2">
        <v>2</v>
      </c>
      <c r="BC65" s="2">
        <v>7</v>
      </c>
      <c r="BD65" s="5">
        <v>2.2123893805309734E-2</v>
      </c>
      <c r="BE65" s="5">
        <v>1.0362694300518135E-2</v>
      </c>
      <c r="BF65" s="5">
        <v>1.6706443914081145E-2</v>
      </c>
      <c r="BG65" s="2">
        <v>1</v>
      </c>
      <c r="BH65" s="2">
        <v>0</v>
      </c>
      <c r="BI65" s="2">
        <v>1</v>
      </c>
      <c r="BJ65" s="5">
        <v>4.4247787610619468E-3</v>
      </c>
      <c r="BK65" s="5">
        <v>0</v>
      </c>
      <c r="BL65" s="5">
        <v>2.3866348448687352E-3</v>
      </c>
      <c r="BM65" s="2">
        <v>0</v>
      </c>
      <c r="BN65" s="2">
        <v>0</v>
      </c>
      <c r="BO65" s="2">
        <v>0</v>
      </c>
      <c r="BP65" s="5">
        <v>0</v>
      </c>
      <c r="BQ65" s="5">
        <v>0</v>
      </c>
      <c r="BR65" s="5">
        <v>0</v>
      </c>
      <c r="BS65" s="2">
        <v>2</v>
      </c>
      <c r="BT65" s="2">
        <v>2</v>
      </c>
      <c r="BU65" s="2">
        <v>4</v>
      </c>
      <c r="BV65" s="5">
        <v>8.8495575221238937E-3</v>
      </c>
      <c r="BW65" s="5">
        <v>1.0362694300518135E-2</v>
      </c>
      <c r="BX65" s="5">
        <v>9.5465393794749408E-3</v>
      </c>
      <c r="BY65" s="2">
        <v>0</v>
      </c>
      <c r="BZ65" s="2">
        <v>0</v>
      </c>
      <c r="CA65" s="2">
        <v>0</v>
      </c>
      <c r="CB65" s="5">
        <v>0</v>
      </c>
      <c r="CC65" s="5">
        <v>0</v>
      </c>
      <c r="CD65" s="5">
        <v>0</v>
      </c>
      <c r="CE65" s="2">
        <v>0</v>
      </c>
      <c r="CF65" s="2">
        <v>0</v>
      </c>
      <c r="CG65" s="2">
        <v>0</v>
      </c>
      <c r="CH65" s="5">
        <v>0</v>
      </c>
      <c r="CI65" s="5">
        <v>0</v>
      </c>
      <c r="CJ65" s="5">
        <v>0</v>
      </c>
      <c r="CK65" s="2">
        <v>226</v>
      </c>
      <c r="CL65" s="2">
        <v>186</v>
      </c>
      <c r="CM65" s="2">
        <v>412</v>
      </c>
      <c r="CN65" s="5">
        <v>1</v>
      </c>
      <c r="CO65" s="5">
        <v>0.95876288659793818</v>
      </c>
      <c r="CP65" s="5">
        <v>0.98095238095238091</v>
      </c>
      <c r="CQ65" s="2">
        <v>141</v>
      </c>
      <c r="CR65" s="2">
        <v>113</v>
      </c>
      <c r="CS65" s="2">
        <v>254</v>
      </c>
      <c r="CT65" s="5">
        <v>0.62389380530973448</v>
      </c>
      <c r="CU65" s="5">
        <v>0.60752688172043012</v>
      </c>
      <c r="CV65" s="5">
        <v>0.61650485436893199</v>
      </c>
      <c r="CW65" s="2">
        <v>72</v>
      </c>
      <c r="CX65" s="2">
        <v>60</v>
      </c>
      <c r="CY65" s="2">
        <v>132</v>
      </c>
      <c r="CZ65" s="5">
        <v>0.31858407079646017</v>
      </c>
      <c r="DA65" s="5">
        <v>0.32258064516129031</v>
      </c>
      <c r="DB65" s="5">
        <v>0.32038834951456313</v>
      </c>
      <c r="DC65" s="2">
        <v>13</v>
      </c>
      <c r="DD65" s="2">
        <v>13</v>
      </c>
      <c r="DE65" s="2">
        <v>26</v>
      </c>
      <c r="DF65" s="5">
        <v>5.7522123893805309E-2</v>
      </c>
      <c r="DG65" s="5">
        <v>6.9892473118279563E-2</v>
      </c>
      <c r="DH65" s="5">
        <v>6.3106796116504854E-2</v>
      </c>
      <c r="DI65" s="2">
        <v>46</v>
      </c>
      <c r="DJ65" s="2">
        <v>19</v>
      </c>
      <c r="DK65" s="2">
        <v>65</v>
      </c>
      <c r="DL65" s="5">
        <v>0.20353982300884957</v>
      </c>
      <c r="DM65" s="5">
        <v>0.10215053763440861</v>
      </c>
      <c r="DN65" s="5">
        <v>0.15776699029126215</v>
      </c>
      <c r="DO65" s="2">
        <v>1</v>
      </c>
      <c r="DP65" s="2">
        <v>22</v>
      </c>
      <c r="DQ65" s="2">
        <v>23</v>
      </c>
      <c r="DR65" s="5">
        <v>4.4247787610619468E-3</v>
      </c>
      <c r="DS65" s="5">
        <v>0.11827956989247312</v>
      </c>
      <c r="DT65" s="5">
        <v>5.5825242718446605E-2</v>
      </c>
      <c r="DU65" s="2">
        <v>8</v>
      </c>
      <c r="DV65" s="2">
        <v>0</v>
      </c>
      <c r="DW65" s="2">
        <v>8</v>
      </c>
      <c r="DX65" s="5">
        <v>3.5398230088495575E-2</v>
      </c>
      <c r="DY65" s="5">
        <v>0</v>
      </c>
      <c r="DZ65" s="5">
        <v>1.9417475728155338E-2</v>
      </c>
      <c r="EA65" s="2">
        <v>4</v>
      </c>
      <c r="EB65" s="2">
        <v>2</v>
      </c>
      <c r="EC65" s="2">
        <v>6</v>
      </c>
      <c r="ED65" s="5">
        <v>1.7699115044247787E-2</v>
      </c>
      <c r="EE65" s="5">
        <v>1.0752688172043012E-2</v>
      </c>
      <c r="EF65" s="5">
        <v>1.4563106796116505E-2</v>
      </c>
      <c r="EG65" s="2">
        <v>0</v>
      </c>
      <c r="EH65" s="2">
        <v>0</v>
      </c>
      <c r="EI65" s="2">
        <v>0</v>
      </c>
      <c r="EJ65" s="5">
        <v>0</v>
      </c>
      <c r="EK65" s="5">
        <v>0</v>
      </c>
      <c r="EL65" s="5">
        <v>0</v>
      </c>
      <c r="EM65" s="2">
        <v>1</v>
      </c>
      <c r="EN65" s="2">
        <v>0</v>
      </c>
      <c r="EO65" s="2">
        <v>1</v>
      </c>
      <c r="EP65" s="5">
        <v>4.4247787610619468E-3</v>
      </c>
      <c r="EQ65" s="5">
        <v>0</v>
      </c>
      <c r="ER65" s="5">
        <v>2.4271844660194173E-3</v>
      </c>
      <c r="ES65" s="2">
        <v>12</v>
      </c>
      <c r="ET65" s="2">
        <v>17</v>
      </c>
      <c r="EU65" s="2">
        <v>29</v>
      </c>
      <c r="EV65" s="5">
        <v>5.3097345132743362E-2</v>
      </c>
      <c r="EW65" s="5">
        <v>9.1397849462365593E-2</v>
      </c>
      <c r="EX65" s="5">
        <v>7.0388349514563103E-2</v>
      </c>
      <c r="EY65" s="2">
        <v>0</v>
      </c>
      <c r="EZ65" s="2">
        <v>0</v>
      </c>
      <c r="FA65" s="2">
        <v>0</v>
      </c>
      <c r="FB65" s="5">
        <v>0</v>
      </c>
      <c r="FC65" s="5">
        <v>0</v>
      </c>
      <c r="FD65" s="5">
        <v>0</v>
      </c>
      <c r="FE65" s="2">
        <v>0</v>
      </c>
      <c r="FF65" s="2">
        <v>0</v>
      </c>
      <c r="FG65" s="2">
        <v>0</v>
      </c>
      <c r="FH65" s="5">
        <v>0</v>
      </c>
      <c r="FI65" s="5">
        <v>0</v>
      </c>
      <c r="FJ65" s="5">
        <v>0</v>
      </c>
    </row>
    <row r="66" spans="1:166" ht="11.85">
      <c r="A66" s="46" t="str">
        <f>IF(COUNTIFS(T_2GT[[#This Row],[Secteur]],"  *"),A65,T_2GT[[#This Row],[Secteur]])</f>
        <v>SEINE-SAINT-DENIS</v>
      </c>
      <c r="B66" s="46" t="str">
        <f>IF(COUNTIFS(T_2GT[[#This Row],[Secteur]],"    *"),B65,T_2GT[[#This Row],[Secteur]])</f>
        <v xml:space="preserve">   D01 - Saint-Denis</v>
      </c>
      <c r="C66" s="1" t="s">
        <v>1259</v>
      </c>
      <c r="D66" s="1" t="s">
        <v>1260</v>
      </c>
      <c r="E66" s="2">
        <v>103</v>
      </c>
      <c r="F66" s="2">
        <v>104</v>
      </c>
      <c r="G66" s="2">
        <v>207</v>
      </c>
      <c r="H66" s="2">
        <v>0</v>
      </c>
      <c r="I66" s="2">
        <v>0</v>
      </c>
      <c r="J66" s="2">
        <v>0</v>
      </c>
      <c r="K66" s="2">
        <v>102</v>
      </c>
      <c r="L66" s="2">
        <v>103</v>
      </c>
      <c r="M66" s="2">
        <v>205</v>
      </c>
      <c r="N66" s="5">
        <v>0.99029126213592233</v>
      </c>
      <c r="O66" s="5">
        <v>0.99038461538461542</v>
      </c>
      <c r="P66" s="5">
        <v>0.99033816425120769</v>
      </c>
      <c r="Q66" s="2">
        <v>70</v>
      </c>
      <c r="R66" s="2">
        <v>75</v>
      </c>
      <c r="S66" s="2">
        <v>145</v>
      </c>
      <c r="T66" s="5">
        <v>0.68627450980392157</v>
      </c>
      <c r="U66" s="5">
        <v>0.72815533980582525</v>
      </c>
      <c r="V66" s="5">
        <v>0.70731707317073167</v>
      </c>
      <c r="W66" s="2">
        <v>25</v>
      </c>
      <c r="X66" s="2">
        <v>25</v>
      </c>
      <c r="Y66" s="2">
        <v>50</v>
      </c>
      <c r="Z66" s="5">
        <v>0.24509803921568626</v>
      </c>
      <c r="AA66" s="5">
        <v>0.24271844660194175</v>
      </c>
      <c r="AB66" s="5">
        <v>0.24390243902439024</v>
      </c>
      <c r="AC66" s="2">
        <v>7</v>
      </c>
      <c r="AD66" s="2">
        <v>3</v>
      </c>
      <c r="AE66" s="2">
        <v>10</v>
      </c>
      <c r="AF66" s="5">
        <v>6.8627450980392163E-2</v>
      </c>
      <c r="AG66" s="5">
        <v>2.9126213592233011E-2</v>
      </c>
      <c r="AH66" s="5">
        <v>4.878048780487805E-2</v>
      </c>
      <c r="AI66" s="2">
        <v>19</v>
      </c>
      <c r="AJ66" s="2">
        <v>19</v>
      </c>
      <c r="AK66" s="2">
        <v>38</v>
      </c>
      <c r="AL66" s="5">
        <v>0.18627450980392157</v>
      </c>
      <c r="AM66" s="5">
        <v>0.18446601941747573</v>
      </c>
      <c r="AN66" s="5">
        <v>0.18536585365853658</v>
      </c>
      <c r="AO66" s="2">
        <v>2</v>
      </c>
      <c r="AP66" s="2">
        <v>5</v>
      </c>
      <c r="AQ66" s="2">
        <v>7</v>
      </c>
      <c r="AR66" s="5">
        <v>1.9607843137254902E-2</v>
      </c>
      <c r="AS66" s="5">
        <v>4.8543689320388349E-2</v>
      </c>
      <c r="AT66" s="5">
        <v>3.4146341463414637E-2</v>
      </c>
      <c r="AU66" s="2">
        <v>3</v>
      </c>
      <c r="AV66" s="2">
        <v>0</v>
      </c>
      <c r="AW66" s="2">
        <v>3</v>
      </c>
      <c r="AX66" s="5">
        <v>2.9411764705882353E-2</v>
      </c>
      <c r="AY66" s="5">
        <v>0</v>
      </c>
      <c r="AZ66" s="5">
        <v>1.4634146341463415E-2</v>
      </c>
      <c r="BA66" s="2">
        <v>0</v>
      </c>
      <c r="BB66" s="2">
        <v>0</v>
      </c>
      <c r="BC66" s="2">
        <v>0</v>
      </c>
      <c r="BD66" s="5">
        <v>0</v>
      </c>
      <c r="BE66" s="5">
        <v>0</v>
      </c>
      <c r="BF66" s="5">
        <v>0</v>
      </c>
      <c r="BG66" s="2">
        <v>1</v>
      </c>
      <c r="BH66" s="2">
        <v>1</v>
      </c>
      <c r="BI66" s="2">
        <v>2</v>
      </c>
      <c r="BJ66" s="5">
        <v>9.8039215686274508E-3</v>
      </c>
      <c r="BK66" s="5">
        <v>9.7087378640776691E-3</v>
      </c>
      <c r="BL66" s="5">
        <v>9.7560975609756097E-3</v>
      </c>
      <c r="BM66" s="2">
        <v>0</v>
      </c>
      <c r="BN66" s="2">
        <v>0</v>
      </c>
      <c r="BO66" s="2">
        <v>0</v>
      </c>
      <c r="BP66" s="5">
        <v>0</v>
      </c>
      <c r="BQ66" s="5">
        <v>0</v>
      </c>
      <c r="BR66" s="5">
        <v>0</v>
      </c>
      <c r="BS66" s="2">
        <v>0</v>
      </c>
      <c r="BT66" s="2">
        <v>0</v>
      </c>
      <c r="BU66" s="2">
        <v>0</v>
      </c>
      <c r="BV66" s="5">
        <v>0</v>
      </c>
      <c r="BW66" s="5">
        <v>0</v>
      </c>
      <c r="BX66" s="5">
        <v>0</v>
      </c>
      <c r="BY66" s="2">
        <v>0</v>
      </c>
      <c r="BZ66" s="2">
        <v>0</v>
      </c>
      <c r="CA66" s="2">
        <v>0</v>
      </c>
      <c r="CB66" s="5">
        <v>0</v>
      </c>
      <c r="CC66" s="5">
        <v>0</v>
      </c>
      <c r="CD66" s="5">
        <v>0</v>
      </c>
      <c r="CE66" s="2">
        <v>0</v>
      </c>
      <c r="CF66" s="2">
        <v>0</v>
      </c>
      <c r="CG66" s="2">
        <v>0</v>
      </c>
      <c r="CH66" s="5">
        <v>0</v>
      </c>
      <c r="CI66" s="5">
        <v>0</v>
      </c>
      <c r="CJ66" s="5">
        <v>0</v>
      </c>
      <c r="CK66" s="2">
        <v>102</v>
      </c>
      <c r="CL66" s="2">
        <v>101</v>
      </c>
      <c r="CM66" s="2">
        <v>203</v>
      </c>
      <c r="CN66" s="5">
        <v>0.99029126213592233</v>
      </c>
      <c r="CO66" s="5">
        <v>0.97115384615384615</v>
      </c>
      <c r="CP66" s="5">
        <v>0.98067632850241548</v>
      </c>
      <c r="CQ66" s="2">
        <v>64</v>
      </c>
      <c r="CR66" s="2">
        <v>64</v>
      </c>
      <c r="CS66" s="2">
        <v>128</v>
      </c>
      <c r="CT66" s="5">
        <v>0.62745098039215685</v>
      </c>
      <c r="CU66" s="5">
        <v>0.63366336633663367</v>
      </c>
      <c r="CV66" s="5">
        <v>0.63054187192118227</v>
      </c>
      <c r="CW66" s="2">
        <v>30</v>
      </c>
      <c r="CX66" s="2">
        <v>32</v>
      </c>
      <c r="CY66" s="2">
        <v>62</v>
      </c>
      <c r="CZ66" s="5">
        <v>0.29411764705882354</v>
      </c>
      <c r="DA66" s="5">
        <v>0.31683168316831684</v>
      </c>
      <c r="DB66" s="5">
        <v>0.30541871921182268</v>
      </c>
      <c r="DC66" s="2">
        <v>8</v>
      </c>
      <c r="DD66" s="2">
        <v>5</v>
      </c>
      <c r="DE66" s="2">
        <v>13</v>
      </c>
      <c r="DF66" s="5">
        <v>7.8431372549019607E-2</v>
      </c>
      <c r="DG66" s="5">
        <v>4.9504950495049507E-2</v>
      </c>
      <c r="DH66" s="5">
        <v>6.4039408866995079E-2</v>
      </c>
      <c r="DI66" s="2">
        <v>22</v>
      </c>
      <c r="DJ66" s="2">
        <v>19</v>
      </c>
      <c r="DK66" s="2">
        <v>41</v>
      </c>
      <c r="DL66" s="5">
        <v>0.21568627450980393</v>
      </c>
      <c r="DM66" s="5">
        <v>0.18811881188118812</v>
      </c>
      <c r="DN66" s="5">
        <v>0.2019704433497537</v>
      </c>
      <c r="DO66" s="2">
        <v>2</v>
      </c>
      <c r="DP66" s="2">
        <v>12</v>
      </c>
      <c r="DQ66" s="2">
        <v>14</v>
      </c>
      <c r="DR66" s="5">
        <v>1.9607843137254902E-2</v>
      </c>
      <c r="DS66" s="5">
        <v>0.11881188118811881</v>
      </c>
      <c r="DT66" s="5">
        <v>6.8965517241379309E-2</v>
      </c>
      <c r="DU66" s="2">
        <v>4</v>
      </c>
      <c r="DV66" s="2">
        <v>1</v>
      </c>
      <c r="DW66" s="2">
        <v>5</v>
      </c>
      <c r="DX66" s="5">
        <v>3.9215686274509803E-2</v>
      </c>
      <c r="DY66" s="5">
        <v>9.9009900990099011E-3</v>
      </c>
      <c r="DZ66" s="5">
        <v>2.4630541871921183E-2</v>
      </c>
      <c r="EA66" s="2">
        <v>1</v>
      </c>
      <c r="EB66" s="2">
        <v>0</v>
      </c>
      <c r="EC66" s="2">
        <v>1</v>
      </c>
      <c r="ED66" s="5">
        <v>9.8039215686274508E-3</v>
      </c>
      <c r="EE66" s="5">
        <v>0</v>
      </c>
      <c r="EF66" s="5">
        <v>4.9261083743842365E-3</v>
      </c>
      <c r="EG66" s="2">
        <v>1</v>
      </c>
      <c r="EH66" s="2">
        <v>0</v>
      </c>
      <c r="EI66" s="2">
        <v>1</v>
      </c>
      <c r="EJ66" s="5">
        <v>9.8039215686274508E-3</v>
      </c>
      <c r="EK66" s="5">
        <v>0</v>
      </c>
      <c r="EL66" s="5">
        <v>4.9261083743842365E-3</v>
      </c>
      <c r="EM66" s="2">
        <v>0</v>
      </c>
      <c r="EN66" s="2">
        <v>0</v>
      </c>
      <c r="EO66" s="2">
        <v>0</v>
      </c>
      <c r="EP66" s="5">
        <v>0</v>
      </c>
      <c r="EQ66" s="5">
        <v>0</v>
      </c>
      <c r="ER66" s="5">
        <v>0</v>
      </c>
      <c r="ES66" s="2">
        <v>0</v>
      </c>
      <c r="ET66" s="2">
        <v>0</v>
      </c>
      <c r="EU66" s="2">
        <v>0</v>
      </c>
      <c r="EV66" s="5">
        <v>0</v>
      </c>
      <c r="EW66" s="5">
        <v>0</v>
      </c>
      <c r="EX66" s="5">
        <v>0</v>
      </c>
      <c r="EY66" s="2">
        <v>0</v>
      </c>
      <c r="EZ66" s="2">
        <v>0</v>
      </c>
      <c r="FA66" s="2">
        <v>0</v>
      </c>
      <c r="FB66" s="5">
        <v>0</v>
      </c>
      <c r="FC66" s="5">
        <v>0</v>
      </c>
      <c r="FD66" s="5">
        <v>0</v>
      </c>
      <c r="FE66" s="2">
        <v>0</v>
      </c>
      <c r="FF66" s="2">
        <v>0</v>
      </c>
      <c r="FG66" s="2">
        <v>0</v>
      </c>
      <c r="FH66" s="5">
        <v>0</v>
      </c>
      <c r="FI66" s="5">
        <v>0</v>
      </c>
      <c r="FJ66" s="5">
        <v>0</v>
      </c>
    </row>
    <row r="67" spans="1:166" ht="11.85">
      <c r="A67" s="46" t="str">
        <f>IF(COUNTIFS(T_2GT[[#This Row],[Secteur]],"  *"),A66,T_2GT[[#This Row],[Secteur]])</f>
        <v>SEINE-SAINT-DENIS</v>
      </c>
      <c r="B67" s="46" t="str">
        <f>IF(COUNTIFS(T_2GT[[#This Row],[Secteur]],"    *"),B66,T_2GT[[#This Row],[Secteur]])</f>
        <v xml:space="preserve">   D01 - Saint-Denis</v>
      </c>
      <c r="C67" s="1" t="s">
        <v>1261</v>
      </c>
      <c r="D67" s="1" t="s">
        <v>341</v>
      </c>
      <c r="E67" s="2">
        <v>23</v>
      </c>
      <c r="F67" s="2">
        <v>28</v>
      </c>
      <c r="G67" s="2">
        <v>51</v>
      </c>
      <c r="H67" s="2">
        <v>0</v>
      </c>
      <c r="I67" s="2">
        <v>0</v>
      </c>
      <c r="J67" s="2">
        <v>0</v>
      </c>
      <c r="K67" s="2">
        <v>22</v>
      </c>
      <c r="L67" s="2">
        <v>25</v>
      </c>
      <c r="M67" s="2">
        <v>47</v>
      </c>
      <c r="N67" s="5">
        <v>0.95652173913043481</v>
      </c>
      <c r="O67" s="5">
        <v>0.8928571428571429</v>
      </c>
      <c r="P67" s="5">
        <v>0.92156862745098034</v>
      </c>
      <c r="Q67" s="2">
        <v>14</v>
      </c>
      <c r="R67" s="2">
        <v>15</v>
      </c>
      <c r="S67" s="2">
        <v>29</v>
      </c>
      <c r="T67" s="5">
        <v>0.63636363636363635</v>
      </c>
      <c r="U67" s="5">
        <v>0.6</v>
      </c>
      <c r="V67" s="5">
        <v>0.61702127659574468</v>
      </c>
      <c r="W67" s="2">
        <v>8</v>
      </c>
      <c r="X67" s="2">
        <v>10</v>
      </c>
      <c r="Y67" s="2">
        <v>18</v>
      </c>
      <c r="Z67" s="5">
        <v>0.36363636363636365</v>
      </c>
      <c r="AA67" s="5">
        <v>0.4</v>
      </c>
      <c r="AB67" s="5">
        <v>0.38297872340425532</v>
      </c>
      <c r="AC67" s="2">
        <v>0</v>
      </c>
      <c r="AD67" s="2">
        <v>0</v>
      </c>
      <c r="AE67" s="2">
        <v>0</v>
      </c>
      <c r="AF67" s="5">
        <v>0</v>
      </c>
      <c r="AG67" s="5">
        <v>0</v>
      </c>
      <c r="AH67" s="5">
        <v>0</v>
      </c>
      <c r="AI67" s="2">
        <v>7</v>
      </c>
      <c r="AJ67" s="2">
        <v>10</v>
      </c>
      <c r="AK67" s="2">
        <v>17</v>
      </c>
      <c r="AL67" s="5">
        <v>0.31818181818181818</v>
      </c>
      <c r="AM67" s="5">
        <v>0.4</v>
      </c>
      <c r="AN67" s="5">
        <v>0.36170212765957449</v>
      </c>
      <c r="AO67" s="2">
        <v>0</v>
      </c>
      <c r="AP67" s="2">
        <v>0</v>
      </c>
      <c r="AQ67" s="2">
        <v>0</v>
      </c>
      <c r="AR67" s="5">
        <v>0</v>
      </c>
      <c r="AS67" s="5">
        <v>0</v>
      </c>
      <c r="AT67" s="5">
        <v>0</v>
      </c>
      <c r="AU67" s="2">
        <v>1</v>
      </c>
      <c r="AV67" s="2">
        <v>0</v>
      </c>
      <c r="AW67" s="2">
        <v>1</v>
      </c>
      <c r="AX67" s="5">
        <v>4.5454545454545456E-2</v>
      </c>
      <c r="AY67" s="5">
        <v>0</v>
      </c>
      <c r="AZ67" s="5">
        <v>2.1276595744680851E-2</v>
      </c>
      <c r="BA67" s="2">
        <v>0</v>
      </c>
      <c r="BB67" s="2">
        <v>0</v>
      </c>
      <c r="BC67" s="2">
        <v>0</v>
      </c>
      <c r="BD67" s="5">
        <v>0</v>
      </c>
      <c r="BE67" s="5">
        <v>0</v>
      </c>
      <c r="BF67" s="5">
        <v>0</v>
      </c>
      <c r="BG67" s="2">
        <v>0</v>
      </c>
      <c r="BH67" s="2">
        <v>0</v>
      </c>
      <c r="BI67" s="2">
        <v>0</v>
      </c>
      <c r="BJ67" s="5">
        <v>0</v>
      </c>
      <c r="BK67" s="5">
        <v>0</v>
      </c>
      <c r="BL67" s="5">
        <v>0</v>
      </c>
      <c r="BM67" s="2">
        <v>0</v>
      </c>
      <c r="BN67" s="2">
        <v>0</v>
      </c>
      <c r="BO67" s="2">
        <v>0</v>
      </c>
      <c r="BP67" s="5">
        <v>0</v>
      </c>
      <c r="BQ67" s="5">
        <v>0</v>
      </c>
      <c r="BR67" s="5">
        <v>0</v>
      </c>
      <c r="BS67" s="2">
        <v>0</v>
      </c>
      <c r="BT67" s="2">
        <v>0</v>
      </c>
      <c r="BU67" s="2">
        <v>0</v>
      </c>
      <c r="BV67" s="5">
        <v>0</v>
      </c>
      <c r="BW67" s="5">
        <v>0</v>
      </c>
      <c r="BX67" s="5">
        <v>0</v>
      </c>
      <c r="BY67" s="2">
        <v>0</v>
      </c>
      <c r="BZ67" s="2">
        <v>0</v>
      </c>
      <c r="CA67" s="2">
        <v>0</v>
      </c>
      <c r="CB67" s="5">
        <v>0</v>
      </c>
      <c r="CC67" s="5">
        <v>0</v>
      </c>
      <c r="CD67" s="5">
        <v>0</v>
      </c>
      <c r="CE67" s="2">
        <v>0</v>
      </c>
      <c r="CF67" s="2">
        <v>0</v>
      </c>
      <c r="CG67" s="2">
        <v>0</v>
      </c>
      <c r="CH67" s="5">
        <v>0</v>
      </c>
      <c r="CI67" s="5">
        <v>0</v>
      </c>
      <c r="CJ67" s="5">
        <v>0</v>
      </c>
      <c r="CK67" s="2">
        <v>21</v>
      </c>
      <c r="CL67" s="2">
        <v>19</v>
      </c>
      <c r="CM67" s="2">
        <v>40</v>
      </c>
      <c r="CN67" s="5">
        <v>0.91304347826086951</v>
      </c>
      <c r="CO67" s="5">
        <v>0.6785714285714286</v>
      </c>
      <c r="CP67" s="5">
        <v>0.78431372549019607</v>
      </c>
      <c r="CQ67" s="2">
        <v>13</v>
      </c>
      <c r="CR67" s="2">
        <v>14</v>
      </c>
      <c r="CS67" s="2">
        <v>27</v>
      </c>
      <c r="CT67" s="5">
        <v>0.61904761904761907</v>
      </c>
      <c r="CU67" s="5">
        <v>0.73684210526315785</v>
      </c>
      <c r="CV67" s="5">
        <v>0.67500000000000004</v>
      </c>
      <c r="CW67" s="2">
        <v>8</v>
      </c>
      <c r="CX67" s="2">
        <v>5</v>
      </c>
      <c r="CY67" s="2">
        <v>13</v>
      </c>
      <c r="CZ67" s="5">
        <v>0.38095238095238093</v>
      </c>
      <c r="DA67" s="5">
        <v>0.26315789473684209</v>
      </c>
      <c r="DB67" s="5">
        <v>0.32500000000000001</v>
      </c>
      <c r="DC67" s="2">
        <v>0</v>
      </c>
      <c r="DD67" s="2">
        <v>0</v>
      </c>
      <c r="DE67" s="2">
        <v>0</v>
      </c>
      <c r="DF67" s="5">
        <v>0</v>
      </c>
      <c r="DG67" s="5">
        <v>0</v>
      </c>
      <c r="DH67" s="5">
        <v>0</v>
      </c>
      <c r="DI67" s="2">
        <v>7</v>
      </c>
      <c r="DJ67" s="2">
        <v>5</v>
      </c>
      <c r="DK67" s="2">
        <v>12</v>
      </c>
      <c r="DL67" s="5">
        <v>0.33333333333333331</v>
      </c>
      <c r="DM67" s="5">
        <v>0.26315789473684209</v>
      </c>
      <c r="DN67" s="5">
        <v>0.3</v>
      </c>
      <c r="DO67" s="2">
        <v>0</v>
      </c>
      <c r="DP67" s="2">
        <v>0</v>
      </c>
      <c r="DQ67" s="2">
        <v>0</v>
      </c>
      <c r="DR67" s="5">
        <v>0</v>
      </c>
      <c r="DS67" s="5">
        <v>0</v>
      </c>
      <c r="DT67" s="5">
        <v>0</v>
      </c>
      <c r="DU67" s="2">
        <v>1</v>
      </c>
      <c r="DV67" s="2">
        <v>0</v>
      </c>
      <c r="DW67" s="2">
        <v>1</v>
      </c>
      <c r="DX67" s="5">
        <v>4.7619047619047616E-2</v>
      </c>
      <c r="DY67" s="5">
        <v>0</v>
      </c>
      <c r="DZ67" s="5">
        <v>2.5000000000000001E-2</v>
      </c>
      <c r="EA67" s="2">
        <v>0</v>
      </c>
      <c r="EB67" s="2">
        <v>0</v>
      </c>
      <c r="EC67" s="2">
        <v>0</v>
      </c>
      <c r="ED67" s="5">
        <v>0</v>
      </c>
      <c r="EE67" s="5">
        <v>0</v>
      </c>
      <c r="EF67" s="5">
        <v>0</v>
      </c>
      <c r="EG67" s="2">
        <v>0</v>
      </c>
      <c r="EH67" s="2">
        <v>0</v>
      </c>
      <c r="EI67" s="2">
        <v>0</v>
      </c>
      <c r="EJ67" s="5">
        <v>0</v>
      </c>
      <c r="EK67" s="5">
        <v>0</v>
      </c>
      <c r="EL67" s="5">
        <v>0</v>
      </c>
      <c r="EM67" s="2">
        <v>0</v>
      </c>
      <c r="EN67" s="2">
        <v>0</v>
      </c>
      <c r="EO67" s="2">
        <v>0</v>
      </c>
      <c r="EP67" s="5">
        <v>0</v>
      </c>
      <c r="EQ67" s="5">
        <v>0</v>
      </c>
      <c r="ER67" s="5">
        <v>0</v>
      </c>
      <c r="ES67" s="2">
        <v>0</v>
      </c>
      <c r="ET67" s="2">
        <v>0</v>
      </c>
      <c r="EU67" s="2">
        <v>0</v>
      </c>
      <c r="EV67" s="5">
        <v>0</v>
      </c>
      <c r="EW67" s="5">
        <v>0</v>
      </c>
      <c r="EX67" s="5">
        <v>0</v>
      </c>
      <c r="EY67" s="2">
        <v>0</v>
      </c>
      <c r="EZ67" s="2">
        <v>0</v>
      </c>
      <c r="FA67" s="2">
        <v>0</v>
      </c>
      <c r="FB67" s="5">
        <v>0</v>
      </c>
      <c r="FC67" s="5">
        <v>0</v>
      </c>
      <c r="FD67" s="5">
        <v>0</v>
      </c>
      <c r="FE67" s="2">
        <v>0</v>
      </c>
      <c r="FF67" s="2">
        <v>0</v>
      </c>
      <c r="FG67" s="2">
        <v>0</v>
      </c>
      <c r="FH67" s="5">
        <v>0</v>
      </c>
      <c r="FI67" s="5">
        <v>0</v>
      </c>
      <c r="FJ67" s="5">
        <v>0</v>
      </c>
    </row>
    <row r="68" spans="1:166" ht="11.85">
      <c r="A68" s="46" t="str">
        <f>IF(COUNTIFS(T_2GT[[#This Row],[Secteur]],"  *"),A67,T_2GT[[#This Row],[Secteur]])</f>
        <v>SEINE-SAINT-DENIS</v>
      </c>
      <c r="B68" s="46" t="str">
        <f>IF(COUNTIFS(T_2GT[[#This Row],[Secteur]],"    *"),B67,T_2GT[[#This Row],[Secteur]])</f>
        <v xml:space="preserve">   D01 - Saint-Denis</v>
      </c>
      <c r="C68" s="1" t="s">
        <v>1262</v>
      </c>
      <c r="D68" s="1" t="s">
        <v>586</v>
      </c>
      <c r="E68" s="2">
        <v>87</v>
      </c>
      <c r="F68" s="2">
        <v>79</v>
      </c>
      <c r="G68" s="2">
        <v>166</v>
      </c>
      <c r="H68" s="2">
        <v>1</v>
      </c>
      <c r="I68" s="2">
        <v>0</v>
      </c>
      <c r="J68" s="2">
        <v>1</v>
      </c>
      <c r="K68" s="2">
        <v>85</v>
      </c>
      <c r="L68" s="2">
        <v>74</v>
      </c>
      <c r="M68" s="2">
        <v>159</v>
      </c>
      <c r="N68" s="5">
        <v>0.9885057471264368</v>
      </c>
      <c r="O68" s="5">
        <v>0.93670886075949367</v>
      </c>
      <c r="P68" s="5">
        <v>0.96385542168674698</v>
      </c>
      <c r="Q68" s="2">
        <v>41</v>
      </c>
      <c r="R68" s="2">
        <v>33</v>
      </c>
      <c r="S68" s="2">
        <v>74</v>
      </c>
      <c r="T68" s="5">
        <v>0.4823529411764706</v>
      </c>
      <c r="U68" s="5">
        <v>0.44594594594594594</v>
      </c>
      <c r="V68" s="5">
        <v>0.46540880503144655</v>
      </c>
      <c r="W68" s="2">
        <v>39</v>
      </c>
      <c r="X68" s="2">
        <v>36</v>
      </c>
      <c r="Y68" s="2">
        <v>75</v>
      </c>
      <c r="Z68" s="5">
        <v>0.45882352941176469</v>
      </c>
      <c r="AA68" s="5">
        <v>0.48648648648648651</v>
      </c>
      <c r="AB68" s="5">
        <v>0.47169811320754718</v>
      </c>
      <c r="AC68" s="2">
        <v>5</v>
      </c>
      <c r="AD68" s="2">
        <v>5</v>
      </c>
      <c r="AE68" s="2">
        <v>10</v>
      </c>
      <c r="AF68" s="5">
        <v>5.8823529411764705E-2</v>
      </c>
      <c r="AG68" s="5">
        <v>6.7567567567567571E-2</v>
      </c>
      <c r="AH68" s="5">
        <v>6.2893081761006289E-2</v>
      </c>
      <c r="AI68" s="2">
        <v>24</v>
      </c>
      <c r="AJ68" s="2">
        <v>21</v>
      </c>
      <c r="AK68" s="2">
        <v>45</v>
      </c>
      <c r="AL68" s="5">
        <v>0.28235294117647058</v>
      </c>
      <c r="AM68" s="5">
        <v>0.28378378378378377</v>
      </c>
      <c r="AN68" s="5">
        <v>0.28301886792452829</v>
      </c>
      <c r="AO68" s="2">
        <v>3</v>
      </c>
      <c r="AP68" s="2">
        <v>11</v>
      </c>
      <c r="AQ68" s="2">
        <v>14</v>
      </c>
      <c r="AR68" s="5">
        <v>3.5294117647058823E-2</v>
      </c>
      <c r="AS68" s="5">
        <v>0.14864864864864866</v>
      </c>
      <c r="AT68" s="5">
        <v>8.8050314465408799E-2</v>
      </c>
      <c r="AU68" s="2">
        <v>6</v>
      </c>
      <c r="AV68" s="2">
        <v>3</v>
      </c>
      <c r="AW68" s="2">
        <v>9</v>
      </c>
      <c r="AX68" s="5">
        <v>7.0588235294117646E-2</v>
      </c>
      <c r="AY68" s="5">
        <v>4.0540540540540543E-2</v>
      </c>
      <c r="AZ68" s="5">
        <v>5.6603773584905662E-2</v>
      </c>
      <c r="BA68" s="2">
        <v>3</v>
      </c>
      <c r="BB68" s="2">
        <v>1</v>
      </c>
      <c r="BC68" s="2">
        <v>4</v>
      </c>
      <c r="BD68" s="5">
        <v>3.5294117647058823E-2</v>
      </c>
      <c r="BE68" s="5">
        <v>1.3513513513513514E-2</v>
      </c>
      <c r="BF68" s="5">
        <v>2.5157232704402517E-2</v>
      </c>
      <c r="BG68" s="2">
        <v>2</v>
      </c>
      <c r="BH68" s="2">
        <v>0</v>
      </c>
      <c r="BI68" s="2">
        <v>2</v>
      </c>
      <c r="BJ68" s="5">
        <v>2.3529411764705882E-2</v>
      </c>
      <c r="BK68" s="5">
        <v>0</v>
      </c>
      <c r="BL68" s="5">
        <v>1.2578616352201259E-2</v>
      </c>
      <c r="BM68" s="2">
        <v>0</v>
      </c>
      <c r="BN68" s="2">
        <v>0</v>
      </c>
      <c r="BO68" s="2">
        <v>0</v>
      </c>
      <c r="BP68" s="5">
        <v>0</v>
      </c>
      <c r="BQ68" s="5">
        <v>0</v>
      </c>
      <c r="BR68" s="5">
        <v>0</v>
      </c>
      <c r="BS68" s="2">
        <v>0</v>
      </c>
      <c r="BT68" s="2">
        <v>0</v>
      </c>
      <c r="BU68" s="2">
        <v>0</v>
      </c>
      <c r="BV68" s="5">
        <v>0</v>
      </c>
      <c r="BW68" s="5">
        <v>0</v>
      </c>
      <c r="BX68" s="5">
        <v>0</v>
      </c>
      <c r="BY68" s="2">
        <v>0</v>
      </c>
      <c r="BZ68" s="2">
        <v>0</v>
      </c>
      <c r="CA68" s="2">
        <v>0</v>
      </c>
      <c r="CB68" s="5">
        <v>0</v>
      </c>
      <c r="CC68" s="5">
        <v>0</v>
      </c>
      <c r="CD68" s="5">
        <v>0</v>
      </c>
      <c r="CE68" s="2">
        <v>1</v>
      </c>
      <c r="CF68" s="2">
        <v>0</v>
      </c>
      <c r="CG68" s="2">
        <v>1</v>
      </c>
      <c r="CH68" s="5">
        <v>1.1764705882352941E-2</v>
      </c>
      <c r="CI68" s="5">
        <v>0</v>
      </c>
      <c r="CJ68" s="5">
        <v>6.2893081761006293E-3</v>
      </c>
      <c r="CK68" s="2">
        <v>84</v>
      </c>
      <c r="CL68" s="2">
        <v>74</v>
      </c>
      <c r="CM68" s="2">
        <v>158</v>
      </c>
      <c r="CN68" s="5">
        <v>0.97701149425287359</v>
      </c>
      <c r="CO68" s="5">
        <v>0.93670886075949367</v>
      </c>
      <c r="CP68" s="5">
        <v>0.95783132530120485</v>
      </c>
      <c r="CQ68" s="2">
        <v>36</v>
      </c>
      <c r="CR68" s="2">
        <v>28</v>
      </c>
      <c r="CS68" s="2">
        <v>64</v>
      </c>
      <c r="CT68" s="5">
        <v>0.42857142857142855</v>
      </c>
      <c r="CU68" s="5">
        <v>0.3783783783783784</v>
      </c>
      <c r="CV68" s="5">
        <v>0.4050632911392405</v>
      </c>
      <c r="CW68" s="2">
        <v>43</v>
      </c>
      <c r="CX68" s="2">
        <v>39</v>
      </c>
      <c r="CY68" s="2">
        <v>82</v>
      </c>
      <c r="CZ68" s="5">
        <v>0.51190476190476186</v>
      </c>
      <c r="DA68" s="5">
        <v>0.52702702702702697</v>
      </c>
      <c r="DB68" s="5">
        <v>0.51898734177215189</v>
      </c>
      <c r="DC68" s="2">
        <v>5</v>
      </c>
      <c r="DD68" s="2">
        <v>7</v>
      </c>
      <c r="DE68" s="2">
        <v>12</v>
      </c>
      <c r="DF68" s="5">
        <v>5.9523809523809521E-2</v>
      </c>
      <c r="DG68" s="5">
        <v>9.45945945945946E-2</v>
      </c>
      <c r="DH68" s="5">
        <v>7.5949367088607597E-2</v>
      </c>
      <c r="DI68" s="2">
        <v>25</v>
      </c>
      <c r="DJ68" s="2">
        <v>19</v>
      </c>
      <c r="DK68" s="2">
        <v>44</v>
      </c>
      <c r="DL68" s="5">
        <v>0.29761904761904762</v>
      </c>
      <c r="DM68" s="5">
        <v>0.25675675675675674</v>
      </c>
      <c r="DN68" s="5">
        <v>0.27848101265822783</v>
      </c>
      <c r="DO68" s="2">
        <v>5</v>
      </c>
      <c r="DP68" s="2">
        <v>14</v>
      </c>
      <c r="DQ68" s="2">
        <v>19</v>
      </c>
      <c r="DR68" s="5">
        <v>5.9523809523809521E-2</v>
      </c>
      <c r="DS68" s="5">
        <v>0.1891891891891892</v>
      </c>
      <c r="DT68" s="5">
        <v>0.12025316455696203</v>
      </c>
      <c r="DU68" s="2">
        <v>7</v>
      </c>
      <c r="DV68" s="2">
        <v>3</v>
      </c>
      <c r="DW68" s="2">
        <v>10</v>
      </c>
      <c r="DX68" s="5">
        <v>8.3333333333333329E-2</v>
      </c>
      <c r="DY68" s="5">
        <v>4.0540540540540543E-2</v>
      </c>
      <c r="DZ68" s="5">
        <v>6.3291139240506333E-2</v>
      </c>
      <c r="EA68" s="2">
        <v>1</v>
      </c>
      <c r="EB68" s="2">
        <v>1</v>
      </c>
      <c r="EC68" s="2">
        <v>2</v>
      </c>
      <c r="ED68" s="5">
        <v>1.1904761904761904E-2</v>
      </c>
      <c r="EE68" s="5">
        <v>1.3513513513513514E-2</v>
      </c>
      <c r="EF68" s="5">
        <v>1.2658227848101266E-2</v>
      </c>
      <c r="EG68" s="2">
        <v>1</v>
      </c>
      <c r="EH68" s="2">
        <v>0</v>
      </c>
      <c r="EI68" s="2">
        <v>1</v>
      </c>
      <c r="EJ68" s="5">
        <v>1.1904761904761904E-2</v>
      </c>
      <c r="EK68" s="5">
        <v>0</v>
      </c>
      <c r="EL68" s="5">
        <v>6.3291139240506328E-3</v>
      </c>
      <c r="EM68" s="2">
        <v>0</v>
      </c>
      <c r="EN68" s="2">
        <v>0</v>
      </c>
      <c r="EO68" s="2">
        <v>0</v>
      </c>
      <c r="EP68" s="5">
        <v>0</v>
      </c>
      <c r="EQ68" s="5">
        <v>0</v>
      </c>
      <c r="ER68" s="5">
        <v>0</v>
      </c>
      <c r="ES68" s="2">
        <v>4</v>
      </c>
      <c r="ET68" s="2">
        <v>2</v>
      </c>
      <c r="EU68" s="2">
        <v>6</v>
      </c>
      <c r="EV68" s="5">
        <v>4.7619047619047616E-2</v>
      </c>
      <c r="EW68" s="5">
        <v>2.7027027027027029E-2</v>
      </c>
      <c r="EX68" s="5">
        <v>3.7974683544303799E-2</v>
      </c>
      <c r="EY68" s="2">
        <v>0</v>
      </c>
      <c r="EZ68" s="2">
        <v>0</v>
      </c>
      <c r="FA68" s="2">
        <v>0</v>
      </c>
      <c r="FB68" s="5">
        <v>0</v>
      </c>
      <c r="FC68" s="5">
        <v>0</v>
      </c>
      <c r="FD68" s="5">
        <v>0</v>
      </c>
      <c r="FE68" s="2">
        <v>0</v>
      </c>
      <c r="FF68" s="2">
        <v>0</v>
      </c>
      <c r="FG68" s="2">
        <v>0</v>
      </c>
      <c r="FH68" s="5">
        <v>0</v>
      </c>
      <c r="FI68" s="5">
        <v>0</v>
      </c>
      <c r="FJ68" s="5">
        <v>0</v>
      </c>
    </row>
    <row r="69" spans="1:166" ht="11.85">
      <c r="A69" s="46" t="str">
        <f>IF(COUNTIFS(T_2GT[[#This Row],[Secteur]],"  *"),A68,T_2GT[[#This Row],[Secteur]])</f>
        <v>SEINE-SAINT-DENIS</v>
      </c>
      <c r="B69" s="46" t="str">
        <f>IF(COUNTIFS(T_2GT[[#This Row],[Secteur]],"    *"),B68,T_2GT[[#This Row],[Secteur]])</f>
        <v xml:space="preserve">   D01 - Saint-Denis</v>
      </c>
      <c r="C69" s="1" t="s">
        <v>1263</v>
      </c>
      <c r="D69" s="1" t="s">
        <v>1264</v>
      </c>
      <c r="E69" s="2">
        <v>102</v>
      </c>
      <c r="F69" s="2">
        <v>72</v>
      </c>
      <c r="G69" s="2">
        <v>174</v>
      </c>
      <c r="H69" s="2">
        <v>3</v>
      </c>
      <c r="I69" s="2">
        <v>0</v>
      </c>
      <c r="J69" s="2">
        <v>3</v>
      </c>
      <c r="K69" s="2">
        <v>98</v>
      </c>
      <c r="L69" s="2">
        <v>70</v>
      </c>
      <c r="M69" s="2">
        <v>168</v>
      </c>
      <c r="N69" s="5">
        <v>0.99019607843137258</v>
      </c>
      <c r="O69" s="5">
        <v>0.97222222222222221</v>
      </c>
      <c r="P69" s="5">
        <v>0.98275862068965514</v>
      </c>
      <c r="Q69" s="2">
        <v>77</v>
      </c>
      <c r="R69" s="2">
        <v>49</v>
      </c>
      <c r="S69" s="2">
        <v>126</v>
      </c>
      <c r="T69" s="5">
        <v>0.7857142857142857</v>
      </c>
      <c r="U69" s="5">
        <v>0.7</v>
      </c>
      <c r="V69" s="5">
        <v>0.75</v>
      </c>
      <c r="W69" s="2">
        <v>15</v>
      </c>
      <c r="X69" s="2">
        <v>18</v>
      </c>
      <c r="Y69" s="2">
        <v>33</v>
      </c>
      <c r="Z69" s="5">
        <v>0.15306122448979592</v>
      </c>
      <c r="AA69" s="5">
        <v>0.25714285714285712</v>
      </c>
      <c r="AB69" s="5">
        <v>0.19642857142857142</v>
      </c>
      <c r="AC69" s="2">
        <v>6</v>
      </c>
      <c r="AD69" s="2">
        <v>3</v>
      </c>
      <c r="AE69" s="2">
        <v>9</v>
      </c>
      <c r="AF69" s="5">
        <v>6.1224489795918366E-2</v>
      </c>
      <c r="AG69" s="5">
        <v>4.2857142857142858E-2</v>
      </c>
      <c r="AH69" s="5">
        <v>5.3571428571428568E-2</v>
      </c>
      <c r="AI69" s="2">
        <v>12</v>
      </c>
      <c r="AJ69" s="2">
        <v>11</v>
      </c>
      <c r="AK69" s="2">
        <v>23</v>
      </c>
      <c r="AL69" s="5">
        <v>0.12244897959183673</v>
      </c>
      <c r="AM69" s="5">
        <v>0.15714285714285714</v>
      </c>
      <c r="AN69" s="5">
        <v>0.13690476190476192</v>
      </c>
      <c r="AO69" s="2">
        <v>1</v>
      </c>
      <c r="AP69" s="2">
        <v>7</v>
      </c>
      <c r="AQ69" s="2">
        <v>8</v>
      </c>
      <c r="AR69" s="5">
        <v>1.020408163265306E-2</v>
      </c>
      <c r="AS69" s="5">
        <v>0.1</v>
      </c>
      <c r="AT69" s="5">
        <v>4.7619047619047616E-2</v>
      </c>
      <c r="AU69" s="2">
        <v>2</v>
      </c>
      <c r="AV69" s="2">
        <v>0</v>
      </c>
      <c r="AW69" s="2">
        <v>2</v>
      </c>
      <c r="AX69" s="5">
        <v>2.0408163265306121E-2</v>
      </c>
      <c r="AY69" s="5">
        <v>0</v>
      </c>
      <c r="AZ69" s="5">
        <v>1.1904761904761904E-2</v>
      </c>
      <c r="BA69" s="2">
        <v>0</v>
      </c>
      <c r="BB69" s="2">
        <v>0</v>
      </c>
      <c r="BC69" s="2">
        <v>0</v>
      </c>
      <c r="BD69" s="5">
        <v>0</v>
      </c>
      <c r="BE69" s="5">
        <v>0</v>
      </c>
      <c r="BF69" s="5">
        <v>0</v>
      </c>
      <c r="BG69" s="2">
        <v>0</v>
      </c>
      <c r="BH69" s="2">
        <v>0</v>
      </c>
      <c r="BI69" s="2">
        <v>0</v>
      </c>
      <c r="BJ69" s="5">
        <v>0</v>
      </c>
      <c r="BK69" s="5">
        <v>0</v>
      </c>
      <c r="BL69" s="5">
        <v>0</v>
      </c>
      <c r="BM69" s="2">
        <v>0</v>
      </c>
      <c r="BN69" s="2">
        <v>0</v>
      </c>
      <c r="BO69" s="2">
        <v>0</v>
      </c>
      <c r="BP69" s="5">
        <v>0</v>
      </c>
      <c r="BQ69" s="5">
        <v>0</v>
      </c>
      <c r="BR69" s="5">
        <v>0</v>
      </c>
      <c r="BS69" s="2">
        <v>0</v>
      </c>
      <c r="BT69" s="2">
        <v>0</v>
      </c>
      <c r="BU69" s="2">
        <v>0</v>
      </c>
      <c r="BV69" s="5">
        <v>0</v>
      </c>
      <c r="BW69" s="5">
        <v>0</v>
      </c>
      <c r="BX69" s="5">
        <v>0</v>
      </c>
      <c r="BY69" s="2">
        <v>0</v>
      </c>
      <c r="BZ69" s="2">
        <v>0</v>
      </c>
      <c r="CA69" s="2">
        <v>0</v>
      </c>
      <c r="CB69" s="5">
        <v>0</v>
      </c>
      <c r="CC69" s="5">
        <v>0</v>
      </c>
      <c r="CD69" s="5">
        <v>0</v>
      </c>
      <c r="CE69" s="2">
        <v>0</v>
      </c>
      <c r="CF69" s="2">
        <v>0</v>
      </c>
      <c r="CG69" s="2">
        <v>0</v>
      </c>
      <c r="CH69" s="5">
        <v>0</v>
      </c>
      <c r="CI69" s="5">
        <v>0</v>
      </c>
      <c r="CJ69" s="5">
        <v>0</v>
      </c>
      <c r="CK69" s="2">
        <v>98</v>
      </c>
      <c r="CL69" s="2">
        <v>70</v>
      </c>
      <c r="CM69" s="2">
        <v>168</v>
      </c>
      <c r="CN69" s="5">
        <v>0.99019607843137258</v>
      </c>
      <c r="CO69" s="5">
        <v>0.97222222222222221</v>
      </c>
      <c r="CP69" s="5">
        <v>0.98275862068965514</v>
      </c>
      <c r="CQ69" s="2">
        <v>78</v>
      </c>
      <c r="CR69" s="2">
        <v>47</v>
      </c>
      <c r="CS69" s="2">
        <v>125</v>
      </c>
      <c r="CT69" s="5">
        <v>0.79591836734693877</v>
      </c>
      <c r="CU69" s="5">
        <v>0.67142857142857137</v>
      </c>
      <c r="CV69" s="5">
        <v>0.74404761904761907</v>
      </c>
      <c r="CW69" s="2">
        <v>15</v>
      </c>
      <c r="CX69" s="2">
        <v>20</v>
      </c>
      <c r="CY69" s="2">
        <v>35</v>
      </c>
      <c r="CZ69" s="5">
        <v>0.15306122448979592</v>
      </c>
      <c r="DA69" s="5">
        <v>0.2857142857142857</v>
      </c>
      <c r="DB69" s="5">
        <v>0.20833333333333334</v>
      </c>
      <c r="DC69" s="2">
        <v>5</v>
      </c>
      <c r="DD69" s="2">
        <v>3</v>
      </c>
      <c r="DE69" s="2">
        <v>8</v>
      </c>
      <c r="DF69" s="5">
        <v>5.1020408163265307E-2</v>
      </c>
      <c r="DG69" s="5">
        <v>4.2857142857142858E-2</v>
      </c>
      <c r="DH69" s="5">
        <v>4.7619047619047616E-2</v>
      </c>
      <c r="DI69" s="2">
        <v>13</v>
      </c>
      <c r="DJ69" s="2">
        <v>14</v>
      </c>
      <c r="DK69" s="2">
        <v>27</v>
      </c>
      <c r="DL69" s="5">
        <v>0.1326530612244898</v>
      </c>
      <c r="DM69" s="5">
        <v>0.2</v>
      </c>
      <c r="DN69" s="5">
        <v>0.16071428571428573</v>
      </c>
      <c r="DO69" s="2">
        <v>1</v>
      </c>
      <c r="DP69" s="2">
        <v>6</v>
      </c>
      <c r="DQ69" s="2">
        <v>7</v>
      </c>
      <c r="DR69" s="5">
        <v>1.020408163265306E-2</v>
      </c>
      <c r="DS69" s="5">
        <v>8.5714285714285715E-2</v>
      </c>
      <c r="DT69" s="5">
        <v>4.1666666666666664E-2</v>
      </c>
      <c r="DU69" s="2">
        <v>1</v>
      </c>
      <c r="DV69" s="2">
        <v>0</v>
      </c>
      <c r="DW69" s="2">
        <v>1</v>
      </c>
      <c r="DX69" s="5">
        <v>1.020408163265306E-2</v>
      </c>
      <c r="DY69" s="5">
        <v>0</v>
      </c>
      <c r="DZ69" s="5">
        <v>5.9523809523809521E-3</v>
      </c>
      <c r="EA69" s="2">
        <v>0</v>
      </c>
      <c r="EB69" s="2">
        <v>0</v>
      </c>
      <c r="EC69" s="2">
        <v>0</v>
      </c>
      <c r="ED69" s="5">
        <v>0</v>
      </c>
      <c r="EE69" s="5">
        <v>0</v>
      </c>
      <c r="EF69" s="5">
        <v>0</v>
      </c>
      <c r="EG69" s="2">
        <v>0</v>
      </c>
      <c r="EH69" s="2">
        <v>0</v>
      </c>
      <c r="EI69" s="2">
        <v>0</v>
      </c>
      <c r="EJ69" s="5">
        <v>0</v>
      </c>
      <c r="EK69" s="5">
        <v>0</v>
      </c>
      <c r="EL69" s="5">
        <v>0</v>
      </c>
      <c r="EM69" s="2">
        <v>0</v>
      </c>
      <c r="EN69" s="2">
        <v>0</v>
      </c>
      <c r="EO69" s="2">
        <v>0</v>
      </c>
      <c r="EP69" s="5">
        <v>0</v>
      </c>
      <c r="EQ69" s="5">
        <v>0</v>
      </c>
      <c r="ER69" s="5">
        <v>0</v>
      </c>
      <c r="ES69" s="2">
        <v>0</v>
      </c>
      <c r="ET69" s="2">
        <v>0</v>
      </c>
      <c r="EU69" s="2">
        <v>0</v>
      </c>
      <c r="EV69" s="5">
        <v>0</v>
      </c>
      <c r="EW69" s="5">
        <v>0</v>
      </c>
      <c r="EX69" s="5">
        <v>0</v>
      </c>
      <c r="EY69" s="2">
        <v>0</v>
      </c>
      <c r="EZ69" s="2">
        <v>0</v>
      </c>
      <c r="FA69" s="2">
        <v>0</v>
      </c>
      <c r="FB69" s="5">
        <v>0</v>
      </c>
      <c r="FC69" s="5">
        <v>0</v>
      </c>
      <c r="FD69" s="5">
        <v>0</v>
      </c>
      <c r="FE69" s="2">
        <v>0</v>
      </c>
      <c r="FF69" s="2">
        <v>0</v>
      </c>
      <c r="FG69" s="2">
        <v>0</v>
      </c>
      <c r="FH69" s="5">
        <v>0</v>
      </c>
      <c r="FI69" s="5">
        <v>0</v>
      </c>
      <c r="FJ69" s="5">
        <v>0</v>
      </c>
    </row>
    <row r="70" spans="1:166" ht="11.85">
      <c r="A70" s="46" t="str">
        <f>IF(COUNTIFS(T_2GT[[#This Row],[Secteur]],"  *"),A69,T_2GT[[#This Row],[Secteur]])</f>
        <v>SEINE-SAINT-DENIS</v>
      </c>
      <c r="B70" s="46" t="str">
        <f>IF(COUNTIFS(T_2GT[[#This Row],[Secteur]],"    *"),B69,T_2GT[[#This Row],[Secteur]])</f>
        <v xml:space="preserve">   D01 - Saint-Denis</v>
      </c>
      <c r="C70" s="1" t="s">
        <v>1265</v>
      </c>
      <c r="D70" s="1" t="s">
        <v>1266</v>
      </c>
      <c r="E70" s="2">
        <v>127</v>
      </c>
      <c r="F70" s="2">
        <v>88</v>
      </c>
      <c r="G70" s="2">
        <v>215</v>
      </c>
      <c r="H70" s="2">
        <v>0</v>
      </c>
      <c r="I70" s="2">
        <v>0</v>
      </c>
      <c r="J70" s="2">
        <v>0</v>
      </c>
      <c r="K70" s="2">
        <v>127</v>
      </c>
      <c r="L70" s="2">
        <v>88</v>
      </c>
      <c r="M70" s="2">
        <v>215</v>
      </c>
      <c r="N70" s="5">
        <v>1</v>
      </c>
      <c r="O70" s="5">
        <v>1</v>
      </c>
      <c r="P70" s="5">
        <v>1</v>
      </c>
      <c r="Q70" s="2">
        <v>100</v>
      </c>
      <c r="R70" s="2">
        <v>64</v>
      </c>
      <c r="S70" s="2">
        <v>164</v>
      </c>
      <c r="T70" s="5">
        <v>0.78740157480314965</v>
      </c>
      <c r="U70" s="5">
        <v>0.72727272727272729</v>
      </c>
      <c r="V70" s="5">
        <v>0.76279069767441865</v>
      </c>
      <c r="W70" s="2">
        <v>25</v>
      </c>
      <c r="X70" s="2">
        <v>20</v>
      </c>
      <c r="Y70" s="2">
        <v>45</v>
      </c>
      <c r="Z70" s="5">
        <v>0.19685039370078741</v>
      </c>
      <c r="AA70" s="5">
        <v>0.22727272727272727</v>
      </c>
      <c r="AB70" s="5">
        <v>0.20930232558139536</v>
      </c>
      <c r="AC70" s="2">
        <v>2</v>
      </c>
      <c r="AD70" s="2">
        <v>4</v>
      </c>
      <c r="AE70" s="2">
        <v>6</v>
      </c>
      <c r="AF70" s="5">
        <v>1.5748031496062992E-2</v>
      </c>
      <c r="AG70" s="5">
        <v>4.5454545454545456E-2</v>
      </c>
      <c r="AH70" s="5">
        <v>2.7906976744186046E-2</v>
      </c>
      <c r="AI70" s="2">
        <v>9</v>
      </c>
      <c r="AJ70" s="2">
        <v>9</v>
      </c>
      <c r="AK70" s="2">
        <v>18</v>
      </c>
      <c r="AL70" s="5">
        <v>7.0866141732283464E-2</v>
      </c>
      <c r="AM70" s="5">
        <v>0.10227272727272728</v>
      </c>
      <c r="AN70" s="5">
        <v>8.3720930232558138E-2</v>
      </c>
      <c r="AO70" s="2">
        <v>3</v>
      </c>
      <c r="AP70" s="2">
        <v>9</v>
      </c>
      <c r="AQ70" s="2">
        <v>12</v>
      </c>
      <c r="AR70" s="5">
        <v>2.3622047244094488E-2</v>
      </c>
      <c r="AS70" s="5">
        <v>0.10227272727272728</v>
      </c>
      <c r="AT70" s="5">
        <v>5.5813953488372092E-2</v>
      </c>
      <c r="AU70" s="2">
        <v>10</v>
      </c>
      <c r="AV70" s="2">
        <v>1</v>
      </c>
      <c r="AW70" s="2">
        <v>11</v>
      </c>
      <c r="AX70" s="5">
        <v>7.874015748031496E-2</v>
      </c>
      <c r="AY70" s="5">
        <v>1.1363636363636364E-2</v>
      </c>
      <c r="AZ70" s="5">
        <v>5.1162790697674418E-2</v>
      </c>
      <c r="BA70" s="2">
        <v>1</v>
      </c>
      <c r="BB70" s="2">
        <v>0</v>
      </c>
      <c r="BC70" s="2">
        <v>1</v>
      </c>
      <c r="BD70" s="5">
        <v>7.874015748031496E-3</v>
      </c>
      <c r="BE70" s="5">
        <v>0</v>
      </c>
      <c r="BF70" s="5">
        <v>4.6511627906976744E-3</v>
      </c>
      <c r="BG70" s="2">
        <v>2</v>
      </c>
      <c r="BH70" s="2">
        <v>0</v>
      </c>
      <c r="BI70" s="2">
        <v>2</v>
      </c>
      <c r="BJ70" s="5">
        <v>1.5748031496062992E-2</v>
      </c>
      <c r="BK70" s="5">
        <v>0</v>
      </c>
      <c r="BL70" s="5">
        <v>9.3023255813953487E-3</v>
      </c>
      <c r="BM70" s="2">
        <v>0</v>
      </c>
      <c r="BN70" s="2">
        <v>1</v>
      </c>
      <c r="BO70" s="2">
        <v>1</v>
      </c>
      <c r="BP70" s="5">
        <v>0</v>
      </c>
      <c r="BQ70" s="5">
        <v>1.1363636363636364E-2</v>
      </c>
      <c r="BR70" s="5">
        <v>4.6511627906976744E-3</v>
      </c>
      <c r="BS70" s="2">
        <v>0</v>
      </c>
      <c r="BT70" s="2">
        <v>0</v>
      </c>
      <c r="BU70" s="2">
        <v>0</v>
      </c>
      <c r="BV70" s="5">
        <v>0</v>
      </c>
      <c r="BW70" s="5">
        <v>0</v>
      </c>
      <c r="BX70" s="5">
        <v>0</v>
      </c>
      <c r="BY70" s="2">
        <v>0</v>
      </c>
      <c r="BZ70" s="2">
        <v>0</v>
      </c>
      <c r="CA70" s="2">
        <v>0</v>
      </c>
      <c r="CB70" s="5">
        <v>0</v>
      </c>
      <c r="CC70" s="5">
        <v>0</v>
      </c>
      <c r="CD70" s="5">
        <v>0</v>
      </c>
      <c r="CE70" s="2">
        <v>0</v>
      </c>
      <c r="CF70" s="2">
        <v>0</v>
      </c>
      <c r="CG70" s="2">
        <v>0</v>
      </c>
      <c r="CH70" s="5">
        <v>0</v>
      </c>
      <c r="CI70" s="5">
        <v>0</v>
      </c>
      <c r="CJ70" s="5">
        <v>0</v>
      </c>
      <c r="CK70" s="2">
        <v>123</v>
      </c>
      <c r="CL70" s="2">
        <v>84</v>
      </c>
      <c r="CM70" s="2">
        <v>207</v>
      </c>
      <c r="CN70" s="5">
        <v>0.96850393700787396</v>
      </c>
      <c r="CO70" s="5">
        <v>0.95454545454545459</v>
      </c>
      <c r="CP70" s="5">
        <v>0.96279069767441861</v>
      </c>
      <c r="CQ70" s="2">
        <v>93</v>
      </c>
      <c r="CR70" s="2">
        <v>56</v>
      </c>
      <c r="CS70" s="2">
        <v>149</v>
      </c>
      <c r="CT70" s="5">
        <v>0.75609756097560976</v>
      </c>
      <c r="CU70" s="5">
        <v>0.66666666666666663</v>
      </c>
      <c r="CV70" s="5">
        <v>0.71980676328502413</v>
      </c>
      <c r="CW70" s="2">
        <v>29</v>
      </c>
      <c r="CX70" s="2">
        <v>27</v>
      </c>
      <c r="CY70" s="2">
        <v>56</v>
      </c>
      <c r="CZ70" s="5">
        <v>0.23577235772357724</v>
      </c>
      <c r="DA70" s="5">
        <v>0.32142857142857145</v>
      </c>
      <c r="DB70" s="5">
        <v>0.27053140096618356</v>
      </c>
      <c r="DC70" s="2">
        <v>1</v>
      </c>
      <c r="DD70" s="2">
        <v>1</v>
      </c>
      <c r="DE70" s="2">
        <v>2</v>
      </c>
      <c r="DF70" s="5">
        <v>8.130081300813009E-3</v>
      </c>
      <c r="DG70" s="5">
        <v>1.1904761904761904E-2</v>
      </c>
      <c r="DH70" s="5">
        <v>9.6618357487922701E-3</v>
      </c>
      <c r="DI70" s="2">
        <v>12</v>
      </c>
      <c r="DJ70" s="2">
        <v>13</v>
      </c>
      <c r="DK70" s="2">
        <v>25</v>
      </c>
      <c r="DL70" s="5">
        <v>9.7560975609756101E-2</v>
      </c>
      <c r="DM70" s="5">
        <v>0.15476190476190477</v>
      </c>
      <c r="DN70" s="5">
        <v>0.12077294685990338</v>
      </c>
      <c r="DO70" s="2">
        <v>2</v>
      </c>
      <c r="DP70" s="2">
        <v>11</v>
      </c>
      <c r="DQ70" s="2">
        <v>13</v>
      </c>
      <c r="DR70" s="5">
        <v>1.6260162601626018E-2</v>
      </c>
      <c r="DS70" s="5">
        <v>0.13095238095238096</v>
      </c>
      <c r="DT70" s="5">
        <v>6.280193236714976E-2</v>
      </c>
      <c r="DU70" s="2">
        <v>11</v>
      </c>
      <c r="DV70" s="2">
        <v>1</v>
      </c>
      <c r="DW70" s="2">
        <v>12</v>
      </c>
      <c r="DX70" s="5">
        <v>8.943089430894309E-2</v>
      </c>
      <c r="DY70" s="5">
        <v>1.1904761904761904E-2</v>
      </c>
      <c r="DZ70" s="5">
        <v>5.7971014492753624E-2</v>
      </c>
      <c r="EA70" s="2">
        <v>1</v>
      </c>
      <c r="EB70" s="2">
        <v>0</v>
      </c>
      <c r="EC70" s="2">
        <v>1</v>
      </c>
      <c r="ED70" s="5">
        <v>8.130081300813009E-3</v>
      </c>
      <c r="EE70" s="5">
        <v>0</v>
      </c>
      <c r="EF70" s="5">
        <v>4.830917874396135E-3</v>
      </c>
      <c r="EG70" s="2">
        <v>1</v>
      </c>
      <c r="EH70" s="2">
        <v>0</v>
      </c>
      <c r="EI70" s="2">
        <v>1</v>
      </c>
      <c r="EJ70" s="5">
        <v>8.130081300813009E-3</v>
      </c>
      <c r="EK70" s="5">
        <v>0</v>
      </c>
      <c r="EL70" s="5">
        <v>4.830917874396135E-3</v>
      </c>
      <c r="EM70" s="2">
        <v>0</v>
      </c>
      <c r="EN70" s="2">
        <v>1</v>
      </c>
      <c r="EO70" s="2">
        <v>1</v>
      </c>
      <c r="EP70" s="5">
        <v>0</v>
      </c>
      <c r="EQ70" s="5">
        <v>1.1904761904761904E-2</v>
      </c>
      <c r="ER70" s="5">
        <v>4.830917874396135E-3</v>
      </c>
      <c r="ES70" s="2">
        <v>2</v>
      </c>
      <c r="ET70" s="2">
        <v>1</v>
      </c>
      <c r="EU70" s="2">
        <v>3</v>
      </c>
      <c r="EV70" s="5">
        <v>1.6260162601626018E-2</v>
      </c>
      <c r="EW70" s="5">
        <v>1.1904761904761904E-2</v>
      </c>
      <c r="EX70" s="5">
        <v>1.4492753623188406E-2</v>
      </c>
      <c r="EY70" s="2">
        <v>0</v>
      </c>
      <c r="EZ70" s="2">
        <v>0</v>
      </c>
      <c r="FA70" s="2">
        <v>0</v>
      </c>
      <c r="FB70" s="5">
        <v>0</v>
      </c>
      <c r="FC70" s="5">
        <v>0</v>
      </c>
      <c r="FD70" s="5">
        <v>0</v>
      </c>
      <c r="FE70" s="2">
        <v>0</v>
      </c>
      <c r="FF70" s="2">
        <v>0</v>
      </c>
      <c r="FG70" s="2">
        <v>0</v>
      </c>
      <c r="FH70" s="5">
        <v>0</v>
      </c>
      <c r="FI70" s="5">
        <v>0</v>
      </c>
      <c r="FJ70" s="5">
        <v>0</v>
      </c>
    </row>
    <row r="71" spans="1:166" ht="11.85">
      <c r="A71" s="46" t="str">
        <f>IF(COUNTIFS(T_2GT[[#This Row],[Secteur]],"  *"),A70,T_2GT[[#This Row],[Secteur]])</f>
        <v>SEINE-SAINT-DENIS</v>
      </c>
      <c r="B71" s="46" t="str">
        <f>IF(COUNTIFS(T_2GT[[#This Row],[Secteur]],"    *"),B70,T_2GT[[#This Row],[Secteur]])</f>
        <v xml:space="preserve">   D02 - La Courneuve</v>
      </c>
      <c r="C71" s="1" t="s">
        <v>531</v>
      </c>
      <c r="D71" s="1" t="s">
        <v>532</v>
      </c>
      <c r="E71" s="2">
        <v>991</v>
      </c>
      <c r="F71" s="2">
        <v>817</v>
      </c>
      <c r="G71" s="2">
        <v>1808</v>
      </c>
      <c r="H71" s="2">
        <v>0</v>
      </c>
      <c r="I71" s="2">
        <v>0</v>
      </c>
      <c r="J71" s="2">
        <v>0</v>
      </c>
      <c r="K71" s="2">
        <v>875</v>
      </c>
      <c r="L71" s="2">
        <v>715</v>
      </c>
      <c r="M71" s="2">
        <v>1590</v>
      </c>
      <c r="N71" s="5">
        <v>0.8829465186680121</v>
      </c>
      <c r="O71" s="5">
        <v>0.87515299877600983</v>
      </c>
      <c r="P71" s="5">
        <v>0.87942477876106195</v>
      </c>
      <c r="Q71" s="2">
        <v>565</v>
      </c>
      <c r="R71" s="2">
        <v>432</v>
      </c>
      <c r="S71" s="2">
        <v>997</v>
      </c>
      <c r="T71" s="5">
        <v>0.64571428571428569</v>
      </c>
      <c r="U71" s="5">
        <v>0.60419580419580421</v>
      </c>
      <c r="V71" s="5">
        <v>0.62704402515723268</v>
      </c>
      <c r="W71" s="2">
        <v>284</v>
      </c>
      <c r="X71" s="2">
        <v>251</v>
      </c>
      <c r="Y71" s="2">
        <v>535</v>
      </c>
      <c r="Z71" s="5">
        <v>0.32457142857142857</v>
      </c>
      <c r="AA71" s="5">
        <v>0.35104895104895106</v>
      </c>
      <c r="AB71" s="5">
        <v>0.33647798742138363</v>
      </c>
      <c r="AC71" s="2">
        <v>26</v>
      </c>
      <c r="AD71" s="2">
        <v>32</v>
      </c>
      <c r="AE71" s="2">
        <v>58</v>
      </c>
      <c r="AF71" s="5">
        <v>2.9714285714285714E-2</v>
      </c>
      <c r="AG71" s="5">
        <v>4.4755244755244755E-2</v>
      </c>
      <c r="AH71" s="5">
        <v>3.6477987421383647E-2</v>
      </c>
      <c r="AI71" s="2">
        <v>199</v>
      </c>
      <c r="AJ71" s="2">
        <v>163</v>
      </c>
      <c r="AK71" s="2">
        <v>362</v>
      </c>
      <c r="AL71" s="5">
        <v>0.22742857142857142</v>
      </c>
      <c r="AM71" s="5">
        <v>0.22797202797202798</v>
      </c>
      <c r="AN71" s="5">
        <v>0.22767295597484277</v>
      </c>
      <c r="AO71" s="2">
        <v>7</v>
      </c>
      <c r="AP71" s="2">
        <v>66</v>
      </c>
      <c r="AQ71" s="2">
        <v>73</v>
      </c>
      <c r="AR71" s="5">
        <v>8.0000000000000002E-3</v>
      </c>
      <c r="AS71" s="5">
        <v>9.2307692307692313E-2</v>
      </c>
      <c r="AT71" s="5">
        <v>4.5911949685534588E-2</v>
      </c>
      <c r="AU71" s="2">
        <v>46</v>
      </c>
      <c r="AV71" s="2">
        <v>6</v>
      </c>
      <c r="AW71" s="2">
        <v>52</v>
      </c>
      <c r="AX71" s="5">
        <v>5.2571428571428575E-2</v>
      </c>
      <c r="AY71" s="5">
        <v>8.3916083916083916E-3</v>
      </c>
      <c r="AZ71" s="5">
        <v>3.270440251572327E-2</v>
      </c>
      <c r="BA71" s="2">
        <v>11</v>
      </c>
      <c r="BB71" s="2">
        <v>3</v>
      </c>
      <c r="BC71" s="2">
        <v>14</v>
      </c>
      <c r="BD71" s="5">
        <v>1.2571428571428572E-2</v>
      </c>
      <c r="BE71" s="5">
        <v>4.1958041958041958E-3</v>
      </c>
      <c r="BF71" s="5">
        <v>8.8050314465408803E-3</v>
      </c>
      <c r="BG71" s="2">
        <v>9</v>
      </c>
      <c r="BH71" s="2">
        <v>4</v>
      </c>
      <c r="BI71" s="2">
        <v>13</v>
      </c>
      <c r="BJ71" s="5">
        <v>1.0285714285714285E-2</v>
      </c>
      <c r="BK71" s="5">
        <v>5.5944055944055944E-3</v>
      </c>
      <c r="BL71" s="5">
        <v>8.1761006289308175E-3</v>
      </c>
      <c r="BM71" s="2">
        <v>10</v>
      </c>
      <c r="BN71" s="2">
        <v>9</v>
      </c>
      <c r="BO71" s="2">
        <v>19</v>
      </c>
      <c r="BP71" s="5">
        <v>1.1428571428571429E-2</v>
      </c>
      <c r="BQ71" s="5">
        <v>1.2587412587412588E-2</v>
      </c>
      <c r="BR71" s="5">
        <v>1.1949685534591196E-2</v>
      </c>
      <c r="BS71" s="2">
        <v>2</v>
      </c>
      <c r="BT71" s="2">
        <v>0</v>
      </c>
      <c r="BU71" s="2">
        <v>2</v>
      </c>
      <c r="BV71" s="5">
        <v>2.2857142857142859E-3</v>
      </c>
      <c r="BW71" s="5">
        <v>0</v>
      </c>
      <c r="BX71" s="5">
        <v>1.2578616352201257E-3</v>
      </c>
      <c r="BY71" s="2">
        <v>0</v>
      </c>
      <c r="BZ71" s="2">
        <v>0</v>
      </c>
      <c r="CA71" s="2">
        <v>0</v>
      </c>
      <c r="CB71" s="5">
        <v>0</v>
      </c>
      <c r="CC71" s="5">
        <v>0</v>
      </c>
      <c r="CD71" s="5">
        <v>0</v>
      </c>
      <c r="CE71" s="2">
        <v>0</v>
      </c>
      <c r="CF71" s="2">
        <v>0</v>
      </c>
      <c r="CG71" s="2">
        <v>0</v>
      </c>
      <c r="CH71" s="5">
        <v>0</v>
      </c>
      <c r="CI71" s="5">
        <v>0</v>
      </c>
      <c r="CJ71" s="5">
        <v>0</v>
      </c>
      <c r="CK71" s="2">
        <v>805</v>
      </c>
      <c r="CL71" s="2">
        <v>675</v>
      </c>
      <c r="CM71" s="2">
        <v>1480</v>
      </c>
      <c r="CN71" s="5">
        <v>0.81231079717457111</v>
      </c>
      <c r="CO71" s="5">
        <v>0.82619339045287643</v>
      </c>
      <c r="CP71" s="5">
        <v>0.81858407079646023</v>
      </c>
      <c r="CQ71" s="2">
        <v>476</v>
      </c>
      <c r="CR71" s="2">
        <v>361</v>
      </c>
      <c r="CS71" s="2">
        <v>837</v>
      </c>
      <c r="CT71" s="5">
        <v>0.59130434782608698</v>
      </c>
      <c r="CU71" s="5">
        <v>0.53481481481481485</v>
      </c>
      <c r="CV71" s="5">
        <v>0.56554054054054059</v>
      </c>
      <c r="CW71" s="2">
        <v>303</v>
      </c>
      <c r="CX71" s="2">
        <v>278</v>
      </c>
      <c r="CY71" s="2">
        <v>581</v>
      </c>
      <c r="CZ71" s="5">
        <v>0.37639751552795031</v>
      </c>
      <c r="DA71" s="5">
        <v>0.41185185185185186</v>
      </c>
      <c r="DB71" s="5">
        <v>0.39256756756756755</v>
      </c>
      <c r="DC71" s="2">
        <v>26</v>
      </c>
      <c r="DD71" s="2">
        <v>36</v>
      </c>
      <c r="DE71" s="2">
        <v>62</v>
      </c>
      <c r="DF71" s="5">
        <v>3.2298136645962733E-2</v>
      </c>
      <c r="DG71" s="5">
        <v>5.3333333333333337E-2</v>
      </c>
      <c r="DH71" s="5">
        <v>4.1891891891891894E-2</v>
      </c>
      <c r="DI71" s="2">
        <v>189</v>
      </c>
      <c r="DJ71" s="2">
        <v>151</v>
      </c>
      <c r="DK71" s="2">
        <v>340</v>
      </c>
      <c r="DL71" s="5">
        <v>0.23478260869565218</v>
      </c>
      <c r="DM71" s="5">
        <v>0.22370370370370371</v>
      </c>
      <c r="DN71" s="5">
        <v>0.22972972972972974</v>
      </c>
      <c r="DO71" s="2">
        <v>8</v>
      </c>
      <c r="DP71" s="2">
        <v>82</v>
      </c>
      <c r="DQ71" s="2">
        <v>90</v>
      </c>
      <c r="DR71" s="5">
        <v>9.9378881987577643E-3</v>
      </c>
      <c r="DS71" s="5">
        <v>0.12148148148148148</v>
      </c>
      <c r="DT71" s="5">
        <v>6.0810810810810814E-2</v>
      </c>
      <c r="DU71" s="2">
        <v>50</v>
      </c>
      <c r="DV71" s="2">
        <v>8</v>
      </c>
      <c r="DW71" s="2">
        <v>58</v>
      </c>
      <c r="DX71" s="5">
        <v>6.2111801242236024E-2</v>
      </c>
      <c r="DY71" s="5">
        <v>1.1851851851851851E-2</v>
      </c>
      <c r="DZ71" s="5">
        <v>3.9189189189189191E-2</v>
      </c>
      <c r="EA71" s="2">
        <v>14</v>
      </c>
      <c r="EB71" s="2">
        <v>4</v>
      </c>
      <c r="EC71" s="2">
        <v>18</v>
      </c>
      <c r="ED71" s="5">
        <v>1.7391304347826087E-2</v>
      </c>
      <c r="EE71" s="5">
        <v>5.9259259259259256E-3</v>
      </c>
      <c r="EF71" s="5">
        <v>1.2162162162162163E-2</v>
      </c>
      <c r="EG71" s="2">
        <v>7</v>
      </c>
      <c r="EH71" s="2">
        <v>1</v>
      </c>
      <c r="EI71" s="2">
        <v>8</v>
      </c>
      <c r="EJ71" s="5">
        <v>8.6956521739130436E-3</v>
      </c>
      <c r="EK71" s="5">
        <v>1.4814814814814814E-3</v>
      </c>
      <c r="EL71" s="5">
        <v>5.4054054054054057E-3</v>
      </c>
      <c r="EM71" s="2">
        <v>10</v>
      </c>
      <c r="EN71" s="2">
        <v>10</v>
      </c>
      <c r="EO71" s="2">
        <v>20</v>
      </c>
      <c r="EP71" s="5">
        <v>1.2422360248447204E-2</v>
      </c>
      <c r="EQ71" s="5">
        <v>1.4814814814814815E-2</v>
      </c>
      <c r="ER71" s="5">
        <v>1.3513513513513514E-2</v>
      </c>
      <c r="ES71" s="2">
        <v>25</v>
      </c>
      <c r="ET71" s="2">
        <v>22</v>
      </c>
      <c r="EU71" s="2">
        <v>47</v>
      </c>
      <c r="EV71" s="5">
        <v>3.1055900621118012E-2</v>
      </c>
      <c r="EW71" s="5">
        <v>3.259259259259259E-2</v>
      </c>
      <c r="EX71" s="5">
        <v>3.1756756756756759E-2</v>
      </c>
      <c r="EY71" s="2">
        <v>0</v>
      </c>
      <c r="EZ71" s="2">
        <v>0</v>
      </c>
      <c r="FA71" s="2">
        <v>0</v>
      </c>
      <c r="FB71" s="5">
        <v>0</v>
      </c>
      <c r="FC71" s="5">
        <v>0</v>
      </c>
      <c r="FD71" s="5">
        <v>0</v>
      </c>
      <c r="FE71" s="2">
        <v>0</v>
      </c>
      <c r="FF71" s="2">
        <v>0</v>
      </c>
      <c r="FG71" s="2">
        <v>0</v>
      </c>
      <c r="FH71" s="5">
        <v>0</v>
      </c>
      <c r="FI71" s="5">
        <v>0</v>
      </c>
      <c r="FJ71" s="5">
        <v>0</v>
      </c>
    </row>
    <row r="72" spans="1:166" ht="11.85">
      <c r="A72" s="46" t="str">
        <f>IF(COUNTIFS(T_2GT[[#This Row],[Secteur]],"  *"),A71,T_2GT[[#This Row],[Secteur]])</f>
        <v>SEINE-SAINT-DENIS</v>
      </c>
      <c r="B72" s="46" t="str">
        <f>IF(COUNTIFS(T_2GT[[#This Row],[Secteur]],"    *"),B71,T_2GT[[#This Row],[Secteur]])</f>
        <v xml:space="preserve">   D02 - La Courneuve</v>
      </c>
      <c r="C72" s="1" t="s">
        <v>561</v>
      </c>
      <c r="D72" s="1" t="s">
        <v>562</v>
      </c>
      <c r="E72" s="2">
        <v>11</v>
      </c>
      <c r="F72" s="2">
        <v>10</v>
      </c>
      <c r="G72" s="2">
        <v>21</v>
      </c>
      <c r="H72" s="2">
        <v>0</v>
      </c>
      <c r="I72" s="2">
        <v>0</v>
      </c>
      <c r="J72" s="2">
        <v>0</v>
      </c>
      <c r="K72" s="2">
        <v>11</v>
      </c>
      <c r="L72" s="2">
        <v>10</v>
      </c>
      <c r="M72" s="2">
        <v>21</v>
      </c>
      <c r="N72" s="5">
        <v>1</v>
      </c>
      <c r="O72" s="5">
        <v>1</v>
      </c>
      <c r="P72" s="5">
        <v>1</v>
      </c>
      <c r="Q72" s="2">
        <v>1</v>
      </c>
      <c r="R72" s="2">
        <v>2</v>
      </c>
      <c r="S72" s="2">
        <v>3</v>
      </c>
      <c r="T72" s="5">
        <v>9.0909090909090912E-2</v>
      </c>
      <c r="U72" s="5">
        <v>0.2</v>
      </c>
      <c r="V72" s="5">
        <v>0.14285714285714285</v>
      </c>
      <c r="W72" s="2">
        <v>10</v>
      </c>
      <c r="X72" s="2">
        <v>8</v>
      </c>
      <c r="Y72" s="2">
        <v>18</v>
      </c>
      <c r="Z72" s="5">
        <v>0.90909090909090906</v>
      </c>
      <c r="AA72" s="5">
        <v>0.8</v>
      </c>
      <c r="AB72" s="5">
        <v>0.8571428571428571</v>
      </c>
      <c r="AC72" s="2">
        <v>0</v>
      </c>
      <c r="AD72" s="2">
        <v>0</v>
      </c>
      <c r="AE72" s="2">
        <v>0</v>
      </c>
      <c r="AF72" s="5">
        <v>0</v>
      </c>
      <c r="AG72" s="5">
        <v>0</v>
      </c>
      <c r="AH72" s="5">
        <v>0</v>
      </c>
      <c r="AI72" s="2">
        <v>1</v>
      </c>
      <c r="AJ72" s="2">
        <v>0</v>
      </c>
      <c r="AK72" s="2">
        <v>1</v>
      </c>
      <c r="AL72" s="5">
        <v>9.0909090909090912E-2</v>
      </c>
      <c r="AM72" s="5">
        <v>0</v>
      </c>
      <c r="AN72" s="5">
        <v>4.7619047619047616E-2</v>
      </c>
      <c r="AO72" s="2">
        <v>0</v>
      </c>
      <c r="AP72" s="2">
        <v>0</v>
      </c>
      <c r="AQ72" s="2">
        <v>0</v>
      </c>
      <c r="AR72" s="5">
        <v>0</v>
      </c>
      <c r="AS72" s="5">
        <v>0</v>
      </c>
      <c r="AT72" s="5">
        <v>0</v>
      </c>
      <c r="AU72" s="2">
        <v>1</v>
      </c>
      <c r="AV72" s="2">
        <v>0</v>
      </c>
      <c r="AW72" s="2">
        <v>1</v>
      </c>
      <c r="AX72" s="5">
        <v>9.0909090909090912E-2</v>
      </c>
      <c r="AY72" s="5">
        <v>0</v>
      </c>
      <c r="AZ72" s="5">
        <v>4.7619047619047616E-2</v>
      </c>
      <c r="BA72" s="2">
        <v>0</v>
      </c>
      <c r="BB72" s="2">
        <v>0</v>
      </c>
      <c r="BC72" s="2">
        <v>0</v>
      </c>
      <c r="BD72" s="5">
        <v>0</v>
      </c>
      <c r="BE72" s="5">
        <v>0</v>
      </c>
      <c r="BF72" s="5">
        <v>0</v>
      </c>
      <c r="BG72" s="2">
        <v>0</v>
      </c>
      <c r="BH72" s="2">
        <v>0</v>
      </c>
      <c r="BI72" s="2">
        <v>0</v>
      </c>
      <c r="BJ72" s="5">
        <v>0</v>
      </c>
      <c r="BK72" s="5">
        <v>0</v>
      </c>
      <c r="BL72" s="5">
        <v>0</v>
      </c>
      <c r="BM72" s="2">
        <v>8</v>
      </c>
      <c r="BN72" s="2">
        <v>8</v>
      </c>
      <c r="BO72" s="2">
        <v>16</v>
      </c>
      <c r="BP72" s="5">
        <v>0.72727272727272729</v>
      </c>
      <c r="BQ72" s="5">
        <v>0.8</v>
      </c>
      <c r="BR72" s="5">
        <v>0.76190476190476186</v>
      </c>
      <c r="BS72" s="2">
        <v>0</v>
      </c>
      <c r="BT72" s="2">
        <v>0</v>
      </c>
      <c r="BU72" s="2">
        <v>0</v>
      </c>
      <c r="BV72" s="5">
        <v>0</v>
      </c>
      <c r="BW72" s="5">
        <v>0</v>
      </c>
      <c r="BX72" s="5">
        <v>0</v>
      </c>
      <c r="BY72" s="2">
        <v>0</v>
      </c>
      <c r="BZ72" s="2">
        <v>0</v>
      </c>
      <c r="CA72" s="2">
        <v>0</v>
      </c>
      <c r="CB72" s="5">
        <v>0</v>
      </c>
      <c r="CC72" s="5">
        <v>0</v>
      </c>
      <c r="CD72" s="5">
        <v>0</v>
      </c>
      <c r="CE72" s="2">
        <v>0</v>
      </c>
      <c r="CF72" s="2">
        <v>0</v>
      </c>
      <c r="CG72" s="2">
        <v>0</v>
      </c>
      <c r="CH72" s="5">
        <v>0</v>
      </c>
      <c r="CI72" s="5">
        <v>0</v>
      </c>
      <c r="CJ72" s="5">
        <v>0</v>
      </c>
      <c r="CK72" s="2">
        <v>10</v>
      </c>
      <c r="CL72" s="2">
        <v>10</v>
      </c>
      <c r="CM72" s="2">
        <v>20</v>
      </c>
      <c r="CN72" s="5">
        <v>0.90909090909090906</v>
      </c>
      <c r="CO72" s="5">
        <v>1</v>
      </c>
      <c r="CP72" s="5">
        <v>0.95238095238095233</v>
      </c>
      <c r="CQ72" s="2">
        <v>1</v>
      </c>
      <c r="CR72" s="2">
        <v>1</v>
      </c>
      <c r="CS72" s="2">
        <v>2</v>
      </c>
      <c r="CT72" s="5">
        <v>0.1</v>
      </c>
      <c r="CU72" s="5">
        <v>0.1</v>
      </c>
      <c r="CV72" s="5">
        <v>0.1</v>
      </c>
      <c r="CW72" s="2">
        <v>9</v>
      </c>
      <c r="CX72" s="2">
        <v>9</v>
      </c>
      <c r="CY72" s="2">
        <v>18</v>
      </c>
      <c r="CZ72" s="5">
        <v>0.9</v>
      </c>
      <c r="DA72" s="5">
        <v>0.9</v>
      </c>
      <c r="DB72" s="5">
        <v>0.9</v>
      </c>
      <c r="DC72" s="2">
        <v>0</v>
      </c>
      <c r="DD72" s="2">
        <v>0</v>
      </c>
      <c r="DE72" s="2">
        <v>0</v>
      </c>
      <c r="DF72" s="5">
        <v>0</v>
      </c>
      <c r="DG72" s="5">
        <v>0</v>
      </c>
      <c r="DH72" s="5">
        <v>0</v>
      </c>
      <c r="DI72" s="2">
        <v>0</v>
      </c>
      <c r="DJ72" s="2">
        <v>1</v>
      </c>
      <c r="DK72" s="2">
        <v>1</v>
      </c>
      <c r="DL72" s="5">
        <v>0</v>
      </c>
      <c r="DM72" s="5">
        <v>0.1</v>
      </c>
      <c r="DN72" s="5">
        <v>0.05</v>
      </c>
      <c r="DO72" s="2">
        <v>0</v>
      </c>
      <c r="DP72" s="2">
        <v>0</v>
      </c>
      <c r="DQ72" s="2">
        <v>0</v>
      </c>
      <c r="DR72" s="5">
        <v>0</v>
      </c>
      <c r="DS72" s="5">
        <v>0</v>
      </c>
      <c r="DT72" s="5">
        <v>0</v>
      </c>
      <c r="DU72" s="2">
        <v>1</v>
      </c>
      <c r="DV72" s="2">
        <v>0</v>
      </c>
      <c r="DW72" s="2">
        <v>1</v>
      </c>
      <c r="DX72" s="5">
        <v>0.1</v>
      </c>
      <c r="DY72" s="5">
        <v>0</v>
      </c>
      <c r="DZ72" s="5">
        <v>0.05</v>
      </c>
      <c r="EA72" s="2">
        <v>0</v>
      </c>
      <c r="EB72" s="2">
        <v>0</v>
      </c>
      <c r="EC72" s="2">
        <v>0</v>
      </c>
      <c r="ED72" s="5">
        <v>0</v>
      </c>
      <c r="EE72" s="5">
        <v>0</v>
      </c>
      <c r="EF72" s="5">
        <v>0</v>
      </c>
      <c r="EG72" s="2">
        <v>0</v>
      </c>
      <c r="EH72" s="2">
        <v>0</v>
      </c>
      <c r="EI72" s="2">
        <v>0</v>
      </c>
      <c r="EJ72" s="5">
        <v>0</v>
      </c>
      <c r="EK72" s="5">
        <v>0</v>
      </c>
      <c r="EL72" s="5">
        <v>0</v>
      </c>
      <c r="EM72" s="2">
        <v>8</v>
      </c>
      <c r="EN72" s="2">
        <v>8</v>
      </c>
      <c r="EO72" s="2">
        <v>16</v>
      </c>
      <c r="EP72" s="5">
        <v>0.8</v>
      </c>
      <c r="EQ72" s="5">
        <v>0.8</v>
      </c>
      <c r="ER72" s="5">
        <v>0.8</v>
      </c>
      <c r="ES72" s="2">
        <v>0</v>
      </c>
      <c r="ET72" s="2">
        <v>0</v>
      </c>
      <c r="EU72" s="2">
        <v>0</v>
      </c>
      <c r="EV72" s="5">
        <v>0</v>
      </c>
      <c r="EW72" s="5">
        <v>0</v>
      </c>
      <c r="EX72" s="5">
        <v>0</v>
      </c>
      <c r="EY72" s="2">
        <v>0</v>
      </c>
      <c r="EZ72" s="2">
        <v>0</v>
      </c>
      <c r="FA72" s="2">
        <v>0</v>
      </c>
      <c r="FB72" s="5">
        <v>0</v>
      </c>
      <c r="FC72" s="5">
        <v>0</v>
      </c>
      <c r="FD72" s="5">
        <v>0</v>
      </c>
      <c r="FE72" s="2">
        <v>0</v>
      </c>
      <c r="FF72" s="2">
        <v>0</v>
      </c>
      <c r="FG72" s="2">
        <v>0</v>
      </c>
      <c r="FH72" s="5">
        <v>0</v>
      </c>
      <c r="FI72" s="5">
        <v>0</v>
      </c>
      <c r="FJ72" s="5">
        <v>0</v>
      </c>
    </row>
    <row r="73" spans="1:166" ht="11.85">
      <c r="A73" s="46" t="str">
        <f>IF(COUNTIFS(T_2GT[[#This Row],[Secteur]],"  *"),A72,T_2GT[[#This Row],[Secteur]])</f>
        <v>SEINE-SAINT-DENIS</v>
      </c>
      <c r="B73" s="46" t="str">
        <f>IF(COUNTIFS(T_2GT[[#This Row],[Secteur]],"    *"),B72,T_2GT[[#This Row],[Secteur]])</f>
        <v xml:space="preserve">   D02 - La Courneuve</v>
      </c>
      <c r="C73" s="1" t="s">
        <v>1267</v>
      </c>
      <c r="D73" s="1" t="s">
        <v>444</v>
      </c>
      <c r="E73" s="2">
        <v>179</v>
      </c>
      <c r="F73" s="2">
        <v>128</v>
      </c>
      <c r="G73" s="2">
        <v>307</v>
      </c>
      <c r="H73" s="2">
        <v>0</v>
      </c>
      <c r="I73" s="2">
        <v>0</v>
      </c>
      <c r="J73" s="2">
        <v>0</v>
      </c>
      <c r="K73" s="2">
        <v>174</v>
      </c>
      <c r="L73" s="2">
        <v>128</v>
      </c>
      <c r="M73" s="2">
        <v>302</v>
      </c>
      <c r="N73" s="5">
        <v>0.97206703910614523</v>
      </c>
      <c r="O73" s="5">
        <v>1</v>
      </c>
      <c r="P73" s="5">
        <v>0.98371335504885993</v>
      </c>
      <c r="Q73" s="2">
        <v>108</v>
      </c>
      <c r="R73" s="2">
        <v>76</v>
      </c>
      <c r="S73" s="2">
        <v>184</v>
      </c>
      <c r="T73" s="5">
        <v>0.62068965517241381</v>
      </c>
      <c r="U73" s="5">
        <v>0.59375</v>
      </c>
      <c r="V73" s="5">
        <v>0.60927152317880795</v>
      </c>
      <c r="W73" s="2">
        <v>66</v>
      </c>
      <c r="X73" s="2">
        <v>52</v>
      </c>
      <c r="Y73" s="2">
        <v>118</v>
      </c>
      <c r="Z73" s="5">
        <v>0.37931034482758619</v>
      </c>
      <c r="AA73" s="5">
        <v>0.40625</v>
      </c>
      <c r="AB73" s="5">
        <v>0.39072847682119205</v>
      </c>
      <c r="AC73" s="2">
        <v>0</v>
      </c>
      <c r="AD73" s="2">
        <v>0</v>
      </c>
      <c r="AE73" s="2">
        <v>0</v>
      </c>
      <c r="AF73" s="5">
        <v>0</v>
      </c>
      <c r="AG73" s="5">
        <v>0</v>
      </c>
      <c r="AH73" s="5">
        <v>0</v>
      </c>
      <c r="AI73" s="2">
        <v>52</v>
      </c>
      <c r="AJ73" s="2">
        <v>37</v>
      </c>
      <c r="AK73" s="2">
        <v>89</v>
      </c>
      <c r="AL73" s="5">
        <v>0.2988505747126437</v>
      </c>
      <c r="AM73" s="5">
        <v>0.2890625</v>
      </c>
      <c r="AN73" s="5">
        <v>0.29470198675496689</v>
      </c>
      <c r="AO73" s="2">
        <v>4</v>
      </c>
      <c r="AP73" s="2">
        <v>10</v>
      </c>
      <c r="AQ73" s="2">
        <v>14</v>
      </c>
      <c r="AR73" s="5">
        <v>2.2988505747126436E-2</v>
      </c>
      <c r="AS73" s="5">
        <v>7.8125E-2</v>
      </c>
      <c r="AT73" s="5">
        <v>4.6357615894039736E-2</v>
      </c>
      <c r="AU73" s="2">
        <v>2</v>
      </c>
      <c r="AV73" s="2">
        <v>1</v>
      </c>
      <c r="AW73" s="2">
        <v>3</v>
      </c>
      <c r="AX73" s="5">
        <v>1.1494252873563218E-2</v>
      </c>
      <c r="AY73" s="5">
        <v>7.8125E-3</v>
      </c>
      <c r="AZ73" s="5">
        <v>9.9337748344370865E-3</v>
      </c>
      <c r="BA73" s="2">
        <v>5</v>
      </c>
      <c r="BB73" s="2">
        <v>2</v>
      </c>
      <c r="BC73" s="2">
        <v>7</v>
      </c>
      <c r="BD73" s="5">
        <v>2.8735632183908046E-2</v>
      </c>
      <c r="BE73" s="5">
        <v>1.5625E-2</v>
      </c>
      <c r="BF73" s="5">
        <v>2.3178807947019868E-2</v>
      </c>
      <c r="BG73" s="2">
        <v>2</v>
      </c>
      <c r="BH73" s="2">
        <v>1</v>
      </c>
      <c r="BI73" s="2">
        <v>3</v>
      </c>
      <c r="BJ73" s="5">
        <v>1.1494252873563218E-2</v>
      </c>
      <c r="BK73" s="5">
        <v>7.8125E-3</v>
      </c>
      <c r="BL73" s="5">
        <v>9.9337748344370865E-3</v>
      </c>
      <c r="BM73" s="2">
        <v>0</v>
      </c>
      <c r="BN73" s="2">
        <v>1</v>
      </c>
      <c r="BO73" s="2">
        <v>1</v>
      </c>
      <c r="BP73" s="5">
        <v>0</v>
      </c>
      <c r="BQ73" s="5">
        <v>7.8125E-3</v>
      </c>
      <c r="BR73" s="5">
        <v>3.3112582781456954E-3</v>
      </c>
      <c r="BS73" s="2">
        <v>1</v>
      </c>
      <c r="BT73" s="2">
        <v>0</v>
      </c>
      <c r="BU73" s="2">
        <v>1</v>
      </c>
      <c r="BV73" s="5">
        <v>5.7471264367816091E-3</v>
      </c>
      <c r="BW73" s="5">
        <v>0</v>
      </c>
      <c r="BX73" s="5">
        <v>3.3112582781456954E-3</v>
      </c>
      <c r="BY73" s="2">
        <v>0</v>
      </c>
      <c r="BZ73" s="2">
        <v>0</v>
      </c>
      <c r="CA73" s="2">
        <v>0</v>
      </c>
      <c r="CB73" s="5">
        <v>0</v>
      </c>
      <c r="CC73" s="5">
        <v>0</v>
      </c>
      <c r="CD73" s="5">
        <v>0</v>
      </c>
      <c r="CE73" s="2">
        <v>0</v>
      </c>
      <c r="CF73" s="2">
        <v>0</v>
      </c>
      <c r="CG73" s="2">
        <v>0</v>
      </c>
      <c r="CH73" s="5">
        <v>0</v>
      </c>
      <c r="CI73" s="5">
        <v>0</v>
      </c>
      <c r="CJ73" s="5">
        <v>0</v>
      </c>
      <c r="CK73" s="2">
        <v>151</v>
      </c>
      <c r="CL73" s="2">
        <v>121</v>
      </c>
      <c r="CM73" s="2">
        <v>272</v>
      </c>
      <c r="CN73" s="5">
        <v>0.84357541899441346</v>
      </c>
      <c r="CO73" s="5">
        <v>0.9453125</v>
      </c>
      <c r="CP73" s="5">
        <v>0.88599348534201949</v>
      </c>
      <c r="CQ73" s="2">
        <v>86</v>
      </c>
      <c r="CR73" s="2">
        <v>71</v>
      </c>
      <c r="CS73" s="2">
        <v>157</v>
      </c>
      <c r="CT73" s="5">
        <v>0.56953642384105962</v>
      </c>
      <c r="CU73" s="5">
        <v>0.58677685950413228</v>
      </c>
      <c r="CV73" s="5">
        <v>0.57720588235294112</v>
      </c>
      <c r="CW73" s="2">
        <v>65</v>
      </c>
      <c r="CX73" s="2">
        <v>50</v>
      </c>
      <c r="CY73" s="2">
        <v>115</v>
      </c>
      <c r="CZ73" s="5">
        <v>0.43046357615894038</v>
      </c>
      <c r="DA73" s="5">
        <v>0.41322314049586778</v>
      </c>
      <c r="DB73" s="5">
        <v>0.42279411764705882</v>
      </c>
      <c r="DC73" s="2">
        <v>0</v>
      </c>
      <c r="DD73" s="2">
        <v>0</v>
      </c>
      <c r="DE73" s="2">
        <v>0</v>
      </c>
      <c r="DF73" s="5">
        <v>0</v>
      </c>
      <c r="DG73" s="5">
        <v>0</v>
      </c>
      <c r="DH73" s="5">
        <v>0</v>
      </c>
      <c r="DI73" s="2">
        <v>49</v>
      </c>
      <c r="DJ73" s="2">
        <v>31</v>
      </c>
      <c r="DK73" s="2">
        <v>80</v>
      </c>
      <c r="DL73" s="5">
        <v>0.32450331125827814</v>
      </c>
      <c r="DM73" s="5">
        <v>0.256198347107438</v>
      </c>
      <c r="DN73" s="5">
        <v>0.29411764705882354</v>
      </c>
      <c r="DO73" s="2">
        <v>4</v>
      </c>
      <c r="DP73" s="2">
        <v>10</v>
      </c>
      <c r="DQ73" s="2">
        <v>14</v>
      </c>
      <c r="DR73" s="5">
        <v>2.6490066225165563E-2</v>
      </c>
      <c r="DS73" s="5">
        <v>8.2644628099173556E-2</v>
      </c>
      <c r="DT73" s="5">
        <v>5.1470588235294115E-2</v>
      </c>
      <c r="DU73" s="2">
        <v>2</v>
      </c>
      <c r="DV73" s="2">
        <v>1</v>
      </c>
      <c r="DW73" s="2">
        <v>3</v>
      </c>
      <c r="DX73" s="5">
        <v>1.3245033112582781E-2</v>
      </c>
      <c r="DY73" s="5">
        <v>8.2644628099173556E-3</v>
      </c>
      <c r="DZ73" s="5">
        <v>1.1029411764705883E-2</v>
      </c>
      <c r="EA73" s="2">
        <v>5</v>
      </c>
      <c r="EB73" s="2">
        <v>2</v>
      </c>
      <c r="EC73" s="2">
        <v>7</v>
      </c>
      <c r="ED73" s="5">
        <v>3.3112582781456956E-2</v>
      </c>
      <c r="EE73" s="5">
        <v>1.6528925619834711E-2</v>
      </c>
      <c r="EF73" s="5">
        <v>2.5735294117647058E-2</v>
      </c>
      <c r="EG73" s="2">
        <v>2</v>
      </c>
      <c r="EH73" s="2">
        <v>1</v>
      </c>
      <c r="EI73" s="2">
        <v>3</v>
      </c>
      <c r="EJ73" s="5">
        <v>1.3245033112582781E-2</v>
      </c>
      <c r="EK73" s="5">
        <v>8.2644628099173556E-3</v>
      </c>
      <c r="EL73" s="5">
        <v>1.1029411764705883E-2</v>
      </c>
      <c r="EM73" s="2">
        <v>0</v>
      </c>
      <c r="EN73" s="2">
        <v>1</v>
      </c>
      <c r="EO73" s="2">
        <v>1</v>
      </c>
      <c r="EP73" s="5">
        <v>0</v>
      </c>
      <c r="EQ73" s="5">
        <v>8.2644628099173556E-3</v>
      </c>
      <c r="ER73" s="5">
        <v>3.6764705882352941E-3</v>
      </c>
      <c r="ES73" s="2">
        <v>3</v>
      </c>
      <c r="ET73" s="2">
        <v>4</v>
      </c>
      <c r="EU73" s="2">
        <v>7</v>
      </c>
      <c r="EV73" s="5">
        <v>1.9867549668874173E-2</v>
      </c>
      <c r="EW73" s="5">
        <v>3.3057851239669422E-2</v>
      </c>
      <c r="EX73" s="5">
        <v>2.5735294117647058E-2</v>
      </c>
      <c r="EY73" s="2">
        <v>0</v>
      </c>
      <c r="EZ73" s="2">
        <v>0</v>
      </c>
      <c r="FA73" s="2">
        <v>0</v>
      </c>
      <c r="FB73" s="5">
        <v>0</v>
      </c>
      <c r="FC73" s="5">
        <v>0</v>
      </c>
      <c r="FD73" s="5">
        <v>0</v>
      </c>
      <c r="FE73" s="2">
        <v>0</v>
      </c>
      <c r="FF73" s="2">
        <v>0</v>
      </c>
      <c r="FG73" s="2">
        <v>0</v>
      </c>
      <c r="FH73" s="5">
        <v>0</v>
      </c>
      <c r="FI73" s="5">
        <v>0</v>
      </c>
      <c r="FJ73" s="5">
        <v>0</v>
      </c>
    </row>
    <row r="74" spans="1:166" ht="11.85">
      <c r="A74" s="46" t="str">
        <f>IF(COUNTIFS(T_2GT[[#This Row],[Secteur]],"  *"),A73,T_2GT[[#This Row],[Secteur]])</f>
        <v>SEINE-SAINT-DENIS</v>
      </c>
      <c r="B74" s="46" t="str">
        <f>IF(COUNTIFS(T_2GT[[#This Row],[Secteur]],"    *"),B73,T_2GT[[#This Row],[Secteur]])</f>
        <v xml:space="preserve">   D02 - La Courneuve</v>
      </c>
      <c r="C74" s="1" t="s">
        <v>1268</v>
      </c>
      <c r="D74" s="1" t="s">
        <v>1269</v>
      </c>
      <c r="E74" s="2">
        <v>204</v>
      </c>
      <c r="F74" s="2">
        <v>180</v>
      </c>
      <c r="G74" s="2">
        <v>384</v>
      </c>
      <c r="H74" s="2">
        <v>0</v>
      </c>
      <c r="I74" s="2">
        <v>0</v>
      </c>
      <c r="J74" s="2">
        <v>0</v>
      </c>
      <c r="K74" s="2">
        <v>197</v>
      </c>
      <c r="L74" s="2">
        <v>176</v>
      </c>
      <c r="M74" s="2">
        <v>373</v>
      </c>
      <c r="N74" s="5">
        <v>0.96568627450980393</v>
      </c>
      <c r="O74" s="5">
        <v>0.97777777777777775</v>
      </c>
      <c r="P74" s="5">
        <v>0.97135416666666663</v>
      </c>
      <c r="Q74" s="2">
        <v>125</v>
      </c>
      <c r="R74" s="2">
        <v>103</v>
      </c>
      <c r="S74" s="2">
        <v>228</v>
      </c>
      <c r="T74" s="5">
        <v>0.63451776649746194</v>
      </c>
      <c r="U74" s="5">
        <v>0.58522727272727271</v>
      </c>
      <c r="V74" s="5">
        <v>0.61126005361930291</v>
      </c>
      <c r="W74" s="2">
        <v>67</v>
      </c>
      <c r="X74" s="2">
        <v>73</v>
      </c>
      <c r="Y74" s="2">
        <v>140</v>
      </c>
      <c r="Z74" s="5">
        <v>0.34010152284263961</v>
      </c>
      <c r="AA74" s="5">
        <v>0.41477272727272729</v>
      </c>
      <c r="AB74" s="5">
        <v>0.37533512064343161</v>
      </c>
      <c r="AC74" s="2">
        <v>5</v>
      </c>
      <c r="AD74" s="2">
        <v>0</v>
      </c>
      <c r="AE74" s="2">
        <v>5</v>
      </c>
      <c r="AF74" s="5">
        <v>2.5380710659898477E-2</v>
      </c>
      <c r="AG74" s="5">
        <v>0</v>
      </c>
      <c r="AH74" s="5">
        <v>1.3404825737265416E-2</v>
      </c>
      <c r="AI74" s="2">
        <v>52</v>
      </c>
      <c r="AJ74" s="2">
        <v>41</v>
      </c>
      <c r="AK74" s="2">
        <v>93</v>
      </c>
      <c r="AL74" s="5">
        <v>0.26395939086294418</v>
      </c>
      <c r="AM74" s="5">
        <v>0.23295454545454544</v>
      </c>
      <c r="AN74" s="5">
        <v>0.24932975871313673</v>
      </c>
      <c r="AO74" s="2">
        <v>3</v>
      </c>
      <c r="AP74" s="2">
        <v>29</v>
      </c>
      <c r="AQ74" s="2">
        <v>32</v>
      </c>
      <c r="AR74" s="5">
        <v>1.5228426395939087E-2</v>
      </c>
      <c r="AS74" s="5">
        <v>0.16477272727272727</v>
      </c>
      <c r="AT74" s="5">
        <v>8.5790884718498661E-2</v>
      </c>
      <c r="AU74" s="2">
        <v>9</v>
      </c>
      <c r="AV74" s="2">
        <v>1</v>
      </c>
      <c r="AW74" s="2">
        <v>10</v>
      </c>
      <c r="AX74" s="5">
        <v>4.5685279187817257E-2</v>
      </c>
      <c r="AY74" s="5">
        <v>5.681818181818182E-3</v>
      </c>
      <c r="AZ74" s="5">
        <v>2.6809651474530832E-2</v>
      </c>
      <c r="BA74" s="2">
        <v>2</v>
      </c>
      <c r="BB74" s="2">
        <v>1</v>
      </c>
      <c r="BC74" s="2">
        <v>3</v>
      </c>
      <c r="BD74" s="5">
        <v>1.015228426395939E-2</v>
      </c>
      <c r="BE74" s="5">
        <v>5.681818181818182E-3</v>
      </c>
      <c r="BF74" s="5">
        <v>8.0428954423592495E-3</v>
      </c>
      <c r="BG74" s="2">
        <v>1</v>
      </c>
      <c r="BH74" s="2">
        <v>1</v>
      </c>
      <c r="BI74" s="2">
        <v>2</v>
      </c>
      <c r="BJ74" s="5">
        <v>5.076142131979695E-3</v>
      </c>
      <c r="BK74" s="5">
        <v>5.681818181818182E-3</v>
      </c>
      <c r="BL74" s="5">
        <v>5.3619302949061663E-3</v>
      </c>
      <c r="BM74" s="2">
        <v>0</v>
      </c>
      <c r="BN74" s="2">
        <v>0</v>
      </c>
      <c r="BO74" s="2">
        <v>0</v>
      </c>
      <c r="BP74" s="5">
        <v>0</v>
      </c>
      <c r="BQ74" s="5">
        <v>0</v>
      </c>
      <c r="BR74" s="5">
        <v>0</v>
      </c>
      <c r="BS74" s="2">
        <v>0</v>
      </c>
      <c r="BT74" s="2">
        <v>0</v>
      </c>
      <c r="BU74" s="2">
        <v>0</v>
      </c>
      <c r="BV74" s="5">
        <v>0</v>
      </c>
      <c r="BW74" s="5">
        <v>0</v>
      </c>
      <c r="BX74" s="5">
        <v>0</v>
      </c>
      <c r="BY74" s="2">
        <v>0</v>
      </c>
      <c r="BZ74" s="2">
        <v>0</v>
      </c>
      <c r="CA74" s="2">
        <v>0</v>
      </c>
      <c r="CB74" s="5">
        <v>0</v>
      </c>
      <c r="CC74" s="5">
        <v>0</v>
      </c>
      <c r="CD74" s="5">
        <v>0</v>
      </c>
      <c r="CE74" s="2">
        <v>0</v>
      </c>
      <c r="CF74" s="2">
        <v>0</v>
      </c>
      <c r="CG74" s="2">
        <v>0</v>
      </c>
      <c r="CH74" s="5">
        <v>0</v>
      </c>
      <c r="CI74" s="5">
        <v>0</v>
      </c>
      <c r="CJ74" s="5">
        <v>0</v>
      </c>
      <c r="CK74" s="2">
        <v>191</v>
      </c>
      <c r="CL74" s="2">
        <v>174</v>
      </c>
      <c r="CM74" s="2">
        <v>365</v>
      </c>
      <c r="CN74" s="5">
        <v>0.93627450980392157</v>
      </c>
      <c r="CO74" s="5">
        <v>0.96666666666666667</v>
      </c>
      <c r="CP74" s="5">
        <v>0.95052083333333337</v>
      </c>
      <c r="CQ74" s="2">
        <v>99</v>
      </c>
      <c r="CR74" s="2">
        <v>82</v>
      </c>
      <c r="CS74" s="2">
        <v>181</v>
      </c>
      <c r="CT74" s="5">
        <v>0.51832460732984298</v>
      </c>
      <c r="CU74" s="5">
        <v>0.47126436781609193</v>
      </c>
      <c r="CV74" s="5">
        <v>0.49589041095890413</v>
      </c>
      <c r="CW74" s="2">
        <v>83</v>
      </c>
      <c r="CX74" s="2">
        <v>88</v>
      </c>
      <c r="CY74" s="2">
        <v>171</v>
      </c>
      <c r="CZ74" s="5">
        <v>0.43455497382198954</v>
      </c>
      <c r="DA74" s="5">
        <v>0.50574712643678166</v>
      </c>
      <c r="DB74" s="5">
        <v>0.46849315068493153</v>
      </c>
      <c r="DC74" s="2">
        <v>9</v>
      </c>
      <c r="DD74" s="2">
        <v>4</v>
      </c>
      <c r="DE74" s="2">
        <v>13</v>
      </c>
      <c r="DF74" s="5">
        <v>4.712041884816754E-2</v>
      </c>
      <c r="DG74" s="5">
        <v>2.2988505747126436E-2</v>
      </c>
      <c r="DH74" s="5">
        <v>3.5616438356164383E-2</v>
      </c>
      <c r="DI74" s="2">
        <v>60</v>
      </c>
      <c r="DJ74" s="2">
        <v>40</v>
      </c>
      <c r="DK74" s="2">
        <v>100</v>
      </c>
      <c r="DL74" s="5">
        <v>0.31413612565445026</v>
      </c>
      <c r="DM74" s="5">
        <v>0.22988505747126436</v>
      </c>
      <c r="DN74" s="5">
        <v>0.27397260273972601</v>
      </c>
      <c r="DO74" s="2">
        <v>4</v>
      </c>
      <c r="DP74" s="2">
        <v>38</v>
      </c>
      <c r="DQ74" s="2">
        <v>42</v>
      </c>
      <c r="DR74" s="5">
        <v>2.0942408376963352E-2</v>
      </c>
      <c r="DS74" s="5">
        <v>0.21839080459770116</v>
      </c>
      <c r="DT74" s="5">
        <v>0.11506849315068493</v>
      </c>
      <c r="DU74" s="2">
        <v>10</v>
      </c>
      <c r="DV74" s="2">
        <v>2</v>
      </c>
      <c r="DW74" s="2">
        <v>12</v>
      </c>
      <c r="DX74" s="5">
        <v>5.2356020942408377E-2</v>
      </c>
      <c r="DY74" s="5">
        <v>1.1494252873563218E-2</v>
      </c>
      <c r="DZ74" s="5">
        <v>3.287671232876712E-2</v>
      </c>
      <c r="EA74" s="2">
        <v>3</v>
      </c>
      <c r="EB74" s="2">
        <v>2</v>
      </c>
      <c r="EC74" s="2">
        <v>5</v>
      </c>
      <c r="ED74" s="5">
        <v>1.5706806282722512E-2</v>
      </c>
      <c r="EE74" s="5">
        <v>1.1494252873563218E-2</v>
      </c>
      <c r="EF74" s="5">
        <v>1.3698630136986301E-2</v>
      </c>
      <c r="EG74" s="2">
        <v>0</v>
      </c>
      <c r="EH74" s="2">
        <v>0</v>
      </c>
      <c r="EI74" s="2">
        <v>0</v>
      </c>
      <c r="EJ74" s="5">
        <v>0</v>
      </c>
      <c r="EK74" s="5">
        <v>0</v>
      </c>
      <c r="EL74" s="5">
        <v>0</v>
      </c>
      <c r="EM74" s="2">
        <v>0</v>
      </c>
      <c r="EN74" s="2">
        <v>0</v>
      </c>
      <c r="EO74" s="2">
        <v>0</v>
      </c>
      <c r="EP74" s="5">
        <v>0</v>
      </c>
      <c r="EQ74" s="5">
        <v>0</v>
      </c>
      <c r="ER74" s="5">
        <v>0</v>
      </c>
      <c r="ES74" s="2">
        <v>6</v>
      </c>
      <c r="ET74" s="2">
        <v>6</v>
      </c>
      <c r="EU74" s="2">
        <v>12</v>
      </c>
      <c r="EV74" s="5">
        <v>3.1413612565445025E-2</v>
      </c>
      <c r="EW74" s="5">
        <v>3.4482758620689655E-2</v>
      </c>
      <c r="EX74" s="5">
        <v>3.287671232876712E-2</v>
      </c>
      <c r="EY74" s="2">
        <v>0</v>
      </c>
      <c r="EZ74" s="2">
        <v>0</v>
      </c>
      <c r="FA74" s="2">
        <v>0</v>
      </c>
      <c r="FB74" s="5">
        <v>0</v>
      </c>
      <c r="FC74" s="5">
        <v>0</v>
      </c>
      <c r="FD74" s="5">
        <v>0</v>
      </c>
      <c r="FE74" s="2">
        <v>0</v>
      </c>
      <c r="FF74" s="2">
        <v>0</v>
      </c>
      <c r="FG74" s="2">
        <v>0</v>
      </c>
      <c r="FH74" s="5">
        <v>0</v>
      </c>
      <c r="FI74" s="5">
        <v>0</v>
      </c>
      <c r="FJ74" s="5">
        <v>0</v>
      </c>
    </row>
    <row r="75" spans="1:166" ht="11.85">
      <c r="A75" s="46" t="str">
        <f>IF(COUNTIFS(T_2GT[[#This Row],[Secteur]],"  *"),A74,T_2GT[[#This Row],[Secteur]])</f>
        <v>SEINE-SAINT-DENIS</v>
      </c>
      <c r="B75" s="46" t="str">
        <f>IF(COUNTIFS(T_2GT[[#This Row],[Secteur]],"    *"),B74,T_2GT[[#This Row],[Secteur]])</f>
        <v xml:space="preserve">   D02 - La Courneuve</v>
      </c>
      <c r="C75" s="1" t="s">
        <v>1270</v>
      </c>
      <c r="D75" s="1" t="s">
        <v>918</v>
      </c>
      <c r="E75" s="2">
        <v>160</v>
      </c>
      <c r="F75" s="2">
        <v>140</v>
      </c>
      <c r="G75" s="2">
        <v>300</v>
      </c>
      <c r="H75" s="2">
        <v>0</v>
      </c>
      <c r="I75" s="2">
        <v>0</v>
      </c>
      <c r="J75" s="2">
        <v>0</v>
      </c>
      <c r="K75" s="2">
        <v>160</v>
      </c>
      <c r="L75" s="2">
        <v>140</v>
      </c>
      <c r="M75" s="2">
        <v>300</v>
      </c>
      <c r="N75" s="5">
        <v>1</v>
      </c>
      <c r="O75" s="5">
        <v>1</v>
      </c>
      <c r="P75" s="5">
        <v>1</v>
      </c>
      <c r="Q75" s="2">
        <v>104</v>
      </c>
      <c r="R75" s="2">
        <v>94</v>
      </c>
      <c r="S75" s="2">
        <v>198</v>
      </c>
      <c r="T75" s="5">
        <v>0.65</v>
      </c>
      <c r="U75" s="5">
        <v>0.67142857142857137</v>
      </c>
      <c r="V75" s="5">
        <v>0.66</v>
      </c>
      <c r="W75" s="2">
        <v>52</v>
      </c>
      <c r="X75" s="2">
        <v>46</v>
      </c>
      <c r="Y75" s="2">
        <v>98</v>
      </c>
      <c r="Z75" s="5">
        <v>0.32500000000000001</v>
      </c>
      <c r="AA75" s="5">
        <v>0.32857142857142857</v>
      </c>
      <c r="AB75" s="5">
        <v>0.32666666666666666</v>
      </c>
      <c r="AC75" s="2">
        <v>4</v>
      </c>
      <c r="AD75" s="2">
        <v>0</v>
      </c>
      <c r="AE75" s="2">
        <v>4</v>
      </c>
      <c r="AF75" s="5">
        <v>2.5000000000000001E-2</v>
      </c>
      <c r="AG75" s="5">
        <v>0</v>
      </c>
      <c r="AH75" s="5">
        <v>1.3333333333333334E-2</v>
      </c>
      <c r="AI75" s="2">
        <v>39</v>
      </c>
      <c r="AJ75" s="2">
        <v>39</v>
      </c>
      <c r="AK75" s="2">
        <v>78</v>
      </c>
      <c r="AL75" s="5">
        <v>0.24374999999999999</v>
      </c>
      <c r="AM75" s="5">
        <v>0.27857142857142858</v>
      </c>
      <c r="AN75" s="5">
        <v>0.26</v>
      </c>
      <c r="AO75" s="2">
        <v>0</v>
      </c>
      <c r="AP75" s="2">
        <v>4</v>
      </c>
      <c r="AQ75" s="2">
        <v>4</v>
      </c>
      <c r="AR75" s="5">
        <v>0</v>
      </c>
      <c r="AS75" s="5">
        <v>2.8571428571428571E-2</v>
      </c>
      <c r="AT75" s="5">
        <v>1.3333333333333334E-2</v>
      </c>
      <c r="AU75" s="2">
        <v>10</v>
      </c>
      <c r="AV75" s="2">
        <v>2</v>
      </c>
      <c r="AW75" s="2">
        <v>12</v>
      </c>
      <c r="AX75" s="5">
        <v>6.25E-2</v>
      </c>
      <c r="AY75" s="5">
        <v>1.4285714285714285E-2</v>
      </c>
      <c r="AZ75" s="5">
        <v>0.04</v>
      </c>
      <c r="BA75" s="2">
        <v>1</v>
      </c>
      <c r="BB75" s="2">
        <v>0</v>
      </c>
      <c r="BC75" s="2">
        <v>1</v>
      </c>
      <c r="BD75" s="5">
        <v>6.2500000000000003E-3</v>
      </c>
      <c r="BE75" s="5">
        <v>0</v>
      </c>
      <c r="BF75" s="5">
        <v>3.3333333333333335E-3</v>
      </c>
      <c r="BG75" s="2">
        <v>1</v>
      </c>
      <c r="BH75" s="2">
        <v>1</v>
      </c>
      <c r="BI75" s="2">
        <v>2</v>
      </c>
      <c r="BJ75" s="5">
        <v>6.2500000000000003E-3</v>
      </c>
      <c r="BK75" s="5">
        <v>7.1428571428571426E-3</v>
      </c>
      <c r="BL75" s="5">
        <v>6.6666666666666671E-3</v>
      </c>
      <c r="BM75" s="2">
        <v>0</v>
      </c>
      <c r="BN75" s="2">
        <v>0</v>
      </c>
      <c r="BO75" s="2">
        <v>0</v>
      </c>
      <c r="BP75" s="5">
        <v>0</v>
      </c>
      <c r="BQ75" s="5">
        <v>0</v>
      </c>
      <c r="BR75" s="5">
        <v>0</v>
      </c>
      <c r="BS75" s="2">
        <v>1</v>
      </c>
      <c r="BT75" s="2">
        <v>0</v>
      </c>
      <c r="BU75" s="2">
        <v>1</v>
      </c>
      <c r="BV75" s="5">
        <v>6.2500000000000003E-3</v>
      </c>
      <c r="BW75" s="5">
        <v>0</v>
      </c>
      <c r="BX75" s="5">
        <v>3.3333333333333335E-3</v>
      </c>
      <c r="BY75" s="2">
        <v>0</v>
      </c>
      <c r="BZ75" s="2">
        <v>0</v>
      </c>
      <c r="CA75" s="2">
        <v>0</v>
      </c>
      <c r="CB75" s="5">
        <v>0</v>
      </c>
      <c r="CC75" s="5">
        <v>0</v>
      </c>
      <c r="CD75" s="5">
        <v>0</v>
      </c>
      <c r="CE75" s="2">
        <v>0</v>
      </c>
      <c r="CF75" s="2">
        <v>0</v>
      </c>
      <c r="CG75" s="2">
        <v>0</v>
      </c>
      <c r="CH75" s="5">
        <v>0</v>
      </c>
      <c r="CI75" s="5">
        <v>0</v>
      </c>
      <c r="CJ75" s="5">
        <v>0</v>
      </c>
      <c r="CK75" s="2">
        <v>159</v>
      </c>
      <c r="CL75" s="2">
        <v>135</v>
      </c>
      <c r="CM75" s="2">
        <v>294</v>
      </c>
      <c r="CN75" s="5">
        <v>0.99375000000000002</v>
      </c>
      <c r="CO75" s="5">
        <v>0.9642857142857143</v>
      </c>
      <c r="CP75" s="5">
        <v>0.98</v>
      </c>
      <c r="CQ75" s="2">
        <v>95</v>
      </c>
      <c r="CR75" s="2">
        <v>84</v>
      </c>
      <c r="CS75" s="2">
        <v>179</v>
      </c>
      <c r="CT75" s="5">
        <v>0.59748427672955973</v>
      </c>
      <c r="CU75" s="5">
        <v>0.62222222222222223</v>
      </c>
      <c r="CV75" s="5">
        <v>0.608843537414966</v>
      </c>
      <c r="CW75" s="2">
        <v>59</v>
      </c>
      <c r="CX75" s="2">
        <v>48</v>
      </c>
      <c r="CY75" s="2">
        <v>107</v>
      </c>
      <c r="CZ75" s="5">
        <v>0.37106918238993708</v>
      </c>
      <c r="DA75" s="5">
        <v>0.35555555555555557</v>
      </c>
      <c r="DB75" s="5">
        <v>0.36394557823129253</v>
      </c>
      <c r="DC75" s="2">
        <v>5</v>
      </c>
      <c r="DD75" s="2">
        <v>3</v>
      </c>
      <c r="DE75" s="2">
        <v>8</v>
      </c>
      <c r="DF75" s="5">
        <v>3.1446540880503145E-2</v>
      </c>
      <c r="DG75" s="5">
        <v>2.2222222222222223E-2</v>
      </c>
      <c r="DH75" s="5">
        <v>2.7210884353741496E-2</v>
      </c>
      <c r="DI75" s="2">
        <v>30</v>
      </c>
      <c r="DJ75" s="2">
        <v>29</v>
      </c>
      <c r="DK75" s="2">
        <v>59</v>
      </c>
      <c r="DL75" s="5">
        <v>0.18867924528301888</v>
      </c>
      <c r="DM75" s="5">
        <v>0.21481481481481482</v>
      </c>
      <c r="DN75" s="5">
        <v>0.20068027210884354</v>
      </c>
      <c r="DO75" s="2">
        <v>0</v>
      </c>
      <c r="DP75" s="2">
        <v>5</v>
      </c>
      <c r="DQ75" s="2">
        <v>5</v>
      </c>
      <c r="DR75" s="5">
        <v>0</v>
      </c>
      <c r="DS75" s="5">
        <v>3.7037037037037035E-2</v>
      </c>
      <c r="DT75" s="5">
        <v>1.7006802721088437E-2</v>
      </c>
      <c r="DU75" s="2">
        <v>11</v>
      </c>
      <c r="DV75" s="2">
        <v>2</v>
      </c>
      <c r="DW75" s="2">
        <v>13</v>
      </c>
      <c r="DX75" s="5">
        <v>6.9182389937106917E-2</v>
      </c>
      <c r="DY75" s="5">
        <v>1.4814814814814815E-2</v>
      </c>
      <c r="DZ75" s="5">
        <v>4.4217687074829932E-2</v>
      </c>
      <c r="EA75" s="2">
        <v>2</v>
      </c>
      <c r="EB75" s="2">
        <v>0</v>
      </c>
      <c r="EC75" s="2">
        <v>2</v>
      </c>
      <c r="ED75" s="5">
        <v>1.2578616352201259E-2</v>
      </c>
      <c r="EE75" s="5">
        <v>0</v>
      </c>
      <c r="EF75" s="5">
        <v>6.8027210884353739E-3</v>
      </c>
      <c r="EG75" s="2">
        <v>1</v>
      </c>
      <c r="EH75" s="2">
        <v>0</v>
      </c>
      <c r="EI75" s="2">
        <v>1</v>
      </c>
      <c r="EJ75" s="5">
        <v>6.2893081761006293E-3</v>
      </c>
      <c r="EK75" s="5">
        <v>0</v>
      </c>
      <c r="EL75" s="5">
        <v>3.4013605442176869E-3</v>
      </c>
      <c r="EM75" s="2">
        <v>0</v>
      </c>
      <c r="EN75" s="2">
        <v>0</v>
      </c>
      <c r="EO75" s="2">
        <v>0</v>
      </c>
      <c r="EP75" s="5">
        <v>0</v>
      </c>
      <c r="EQ75" s="5">
        <v>0</v>
      </c>
      <c r="ER75" s="5">
        <v>0</v>
      </c>
      <c r="ES75" s="2">
        <v>15</v>
      </c>
      <c r="ET75" s="2">
        <v>12</v>
      </c>
      <c r="EU75" s="2">
        <v>27</v>
      </c>
      <c r="EV75" s="5">
        <v>9.4339622641509441E-2</v>
      </c>
      <c r="EW75" s="5">
        <v>8.8888888888888892E-2</v>
      </c>
      <c r="EX75" s="5">
        <v>9.1836734693877556E-2</v>
      </c>
      <c r="EY75" s="2">
        <v>0</v>
      </c>
      <c r="EZ75" s="2">
        <v>0</v>
      </c>
      <c r="FA75" s="2">
        <v>0</v>
      </c>
      <c r="FB75" s="5">
        <v>0</v>
      </c>
      <c r="FC75" s="5">
        <v>0</v>
      </c>
      <c r="FD75" s="5">
        <v>0</v>
      </c>
      <c r="FE75" s="2">
        <v>0</v>
      </c>
      <c r="FF75" s="2">
        <v>0</v>
      </c>
      <c r="FG75" s="2">
        <v>0</v>
      </c>
      <c r="FH75" s="5">
        <v>0</v>
      </c>
      <c r="FI75" s="5">
        <v>0</v>
      </c>
      <c r="FJ75" s="5">
        <v>0</v>
      </c>
    </row>
    <row r="76" spans="1:166" ht="11.85">
      <c r="A76" s="46" t="str">
        <f>IF(COUNTIFS(T_2GT[[#This Row],[Secteur]],"  *"),A75,T_2GT[[#This Row],[Secteur]])</f>
        <v>SEINE-SAINT-DENIS</v>
      </c>
      <c r="B76" s="46" t="str">
        <f>IF(COUNTIFS(T_2GT[[#This Row],[Secteur]],"    *"),B75,T_2GT[[#This Row],[Secteur]])</f>
        <v xml:space="preserve">   D02 - La Courneuve</v>
      </c>
      <c r="C76" s="1" t="s">
        <v>1271</v>
      </c>
      <c r="D76" s="1" t="s">
        <v>1272</v>
      </c>
      <c r="E76" s="2">
        <v>195</v>
      </c>
      <c r="F76" s="2">
        <v>134</v>
      </c>
      <c r="G76" s="2">
        <v>329</v>
      </c>
      <c r="H76" s="2">
        <v>0</v>
      </c>
      <c r="I76" s="2">
        <v>0</v>
      </c>
      <c r="J76" s="2">
        <v>0</v>
      </c>
      <c r="K76" s="2">
        <v>193</v>
      </c>
      <c r="L76" s="2">
        <v>134</v>
      </c>
      <c r="M76" s="2">
        <v>327</v>
      </c>
      <c r="N76" s="5">
        <v>0.98974358974358978</v>
      </c>
      <c r="O76" s="5">
        <v>1</v>
      </c>
      <c r="P76" s="5">
        <v>0.99392097264437695</v>
      </c>
      <c r="Q76" s="2">
        <v>132</v>
      </c>
      <c r="R76" s="2">
        <v>75</v>
      </c>
      <c r="S76" s="2">
        <v>207</v>
      </c>
      <c r="T76" s="5">
        <v>0.68393782383419688</v>
      </c>
      <c r="U76" s="5">
        <v>0.55970149253731338</v>
      </c>
      <c r="V76" s="5">
        <v>0.6330275229357798</v>
      </c>
      <c r="W76" s="2">
        <v>48</v>
      </c>
      <c r="X76" s="2">
        <v>29</v>
      </c>
      <c r="Y76" s="2">
        <v>77</v>
      </c>
      <c r="Z76" s="5">
        <v>0.24870466321243523</v>
      </c>
      <c r="AA76" s="5">
        <v>0.21641791044776118</v>
      </c>
      <c r="AB76" s="5">
        <v>0.23547400611620795</v>
      </c>
      <c r="AC76" s="2">
        <v>13</v>
      </c>
      <c r="AD76" s="2">
        <v>30</v>
      </c>
      <c r="AE76" s="2">
        <v>43</v>
      </c>
      <c r="AF76" s="5">
        <v>6.7357512953367879E-2</v>
      </c>
      <c r="AG76" s="5">
        <v>0.22388059701492538</v>
      </c>
      <c r="AH76" s="5">
        <v>0.13149847094801223</v>
      </c>
      <c r="AI76" s="2">
        <v>34</v>
      </c>
      <c r="AJ76" s="2">
        <v>19</v>
      </c>
      <c r="AK76" s="2">
        <v>53</v>
      </c>
      <c r="AL76" s="5">
        <v>0.17616580310880828</v>
      </c>
      <c r="AM76" s="5">
        <v>0.1417910447761194</v>
      </c>
      <c r="AN76" s="5">
        <v>0.1620795107033639</v>
      </c>
      <c r="AO76" s="2">
        <v>0</v>
      </c>
      <c r="AP76" s="2">
        <v>9</v>
      </c>
      <c r="AQ76" s="2">
        <v>9</v>
      </c>
      <c r="AR76" s="5">
        <v>0</v>
      </c>
      <c r="AS76" s="5">
        <v>6.7164179104477612E-2</v>
      </c>
      <c r="AT76" s="5">
        <v>2.7522935779816515E-2</v>
      </c>
      <c r="AU76" s="2">
        <v>11</v>
      </c>
      <c r="AV76" s="2">
        <v>0</v>
      </c>
      <c r="AW76" s="2">
        <v>11</v>
      </c>
      <c r="AX76" s="5">
        <v>5.6994818652849742E-2</v>
      </c>
      <c r="AY76" s="5">
        <v>0</v>
      </c>
      <c r="AZ76" s="5">
        <v>3.3639143730886847E-2</v>
      </c>
      <c r="BA76" s="2">
        <v>1</v>
      </c>
      <c r="BB76" s="2">
        <v>0</v>
      </c>
      <c r="BC76" s="2">
        <v>1</v>
      </c>
      <c r="BD76" s="5">
        <v>5.1813471502590676E-3</v>
      </c>
      <c r="BE76" s="5">
        <v>0</v>
      </c>
      <c r="BF76" s="5">
        <v>3.0581039755351682E-3</v>
      </c>
      <c r="BG76" s="2">
        <v>2</v>
      </c>
      <c r="BH76" s="2">
        <v>1</v>
      </c>
      <c r="BI76" s="2">
        <v>3</v>
      </c>
      <c r="BJ76" s="5">
        <v>1.0362694300518135E-2</v>
      </c>
      <c r="BK76" s="5">
        <v>7.462686567164179E-3</v>
      </c>
      <c r="BL76" s="5">
        <v>9.1743119266055051E-3</v>
      </c>
      <c r="BM76" s="2">
        <v>0</v>
      </c>
      <c r="BN76" s="2">
        <v>0</v>
      </c>
      <c r="BO76" s="2">
        <v>0</v>
      </c>
      <c r="BP76" s="5">
        <v>0</v>
      </c>
      <c r="BQ76" s="5">
        <v>0</v>
      </c>
      <c r="BR76" s="5">
        <v>0</v>
      </c>
      <c r="BS76" s="2">
        <v>0</v>
      </c>
      <c r="BT76" s="2">
        <v>0</v>
      </c>
      <c r="BU76" s="2">
        <v>0</v>
      </c>
      <c r="BV76" s="5">
        <v>0</v>
      </c>
      <c r="BW76" s="5">
        <v>0</v>
      </c>
      <c r="BX76" s="5">
        <v>0</v>
      </c>
      <c r="BY76" s="2">
        <v>0</v>
      </c>
      <c r="BZ76" s="2">
        <v>0</v>
      </c>
      <c r="CA76" s="2">
        <v>0</v>
      </c>
      <c r="CB76" s="5">
        <v>0</v>
      </c>
      <c r="CC76" s="5">
        <v>0</v>
      </c>
      <c r="CD76" s="5">
        <v>0</v>
      </c>
      <c r="CE76" s="2">
        <v>0</v>
      </c>
      <c r="CF76" s="2">
        <v>0</v>
      </c>
      <c r="CG76" s="2">
        <v>0</v>
      </c>
      <c r="CH76" s="5">
        <v>0</v>
      </c>
      <c r="CI76" s="5">
        <v>0</v>
      </c>
      <c r="CJ76" s="5">
        <v>0</v>
      </c>
      <c r="CK76" s="2">
        <v>158</v>
      </c>
      <c r="CL76" s="2">
        <v>109</v>
      </c>
      <c r="CM76" s="2">
        <v>267</v>
      </c>
      <c r="CN76" s="5">
        <v>0.81025641025641026</v>
      </c>
      <c r="CO76" s="5">
        <v>0.81343283582089554</v>
      </c>
      <c r="CP76" s="5">
        <v>0.81155015197568392</v>
      </c>
      <c r="CQ76" s="2">
        <v>111</v>
      </c>
      <c r="CR76" s="2">
        <v>59</v>
      </c>
      <c r="CS76" s="2">
        <v>170</v>
      </c>
      <c r="CT76" s="5">
        <v>0.70253164556962022</v>
      </c>
      <c r="CU76" s="5">
        <v>0.54128440366972475</v>
      </c>
      <c r="CV76" s="5">
        <v>0.63670411985018727</v>
      </c>
      <c r="CW76" s="2">
        <v>37</v>
      </c>
      <c r="CX76" s="2">
        <v>23</v>
      </c>
      <c r="CY76" s="2">
        <v>60</v>
      </c>
      <c r="CZ76" s="5">
        <v>0.23417721518987342</v>
      </c>
      <c r="DA76" s="5">
        <v>0.21100917431192662</v>
      </c>
      <c r="DB76" s="5">
        <v>0.2247191011235955</v>
      </c>
      <c r="DC76" s="2">
        <v>10</v>
      </c>
      <c r="DD76" s="2">
        <v>27</v>
      </c>
      <c r="DE76" s="2">
        <v>37</v>
      </c>
      <c r="DF76" s="5">
        <v>6.3291139240506333E-2</v>
      </c>
      <c r="DG76" s="5">
        <v>0.24770642201834864</v>
      </c>
      <c r="DH76" s="5">
        <v>0.13857677902621723</v>
      </c>
      <c r="DI76" s="2">
        <v>22</v>
      </c>
      <c r="DJ76" s="2">
        <v>16</v>
      </c>
      <c r="DK76" s="2">
        <v>38</v>
      </c>
      <c r="DL76" s="5">
        <v>0.13924050632911392</v>
      </c>
      <c r="DM76" s="5">
        <v>0.14678899082568808</v>
      </c>
      <c r="DN76" s="5">
        <v>0.14232209737827714</v>
      </c>
      <c r="DO76" s="2">
        <v>0</v>
      </c>
      <c r="DP76" s="2">
        <v>7</v>
      </c>
      <c r="DQ76" s="2">
        <v>7</v>
      </c>
      <c r="DR76" s="5">
        <v>0</v>
      </c>
      <c r="DS76" s="5">
        <v>6.4220183486238536E-2</v>
      </c>
      <c r="DT76" s="5">
        <v>2.6217228464419477E-2</v>
      </c>
      <c r="DU76" s="2">
        <v>10</v>
      </c>
      <c r="DV76" s="2">
        <v>0</v>
      </c>
      <c r="DW76" s="2">
        <v>10</v>
      </c>
      <c r="DX76" s="5">
        <v>6.3291139240506333E-2</v>
      </c>
      <c r="DY76" s="5">
        <v>0</v>
      </c>
      <c r="DZ76" s="5">
        <v>3.7453183520599252E-2</v>
      </c>
      <c r="EA76" s="2">
        <v>2</v>
      </c>
      <c r="EB76" s="2">
        <v>0</v>
      </c>
      <c r="EC76" s="2">
        <v>2</v>
      </c>
      <c r="ED76" s="5">
        <v>1.2658227848101266E-2</v>
      </c>
      <c r="EE76" s="5">
        <v>0</v>
      </c>
      <c r="EF76" s="5">
        <v>7.4906367041198503E-3</v>
      </c>
      <c r="EG76" s="2">
        <v>2</v>
      </c>
      <c r="EH76" s="2">
        <v>0</v>
      </c>
      <c r="EI76" s="2">
        <v>2</v>
      </c>
      <c r="EJ76" s="5">
        <v>1.2658227848101266E-2</v>
      </c>
      <c r="EK76" s="5">
        <v>0</v>
      </c>
      <c r="EL76" s="5">
        <v>7.4906367041198503E-3</v>
      </c>
      <c r="EM76" s="2">
        <v>0</v>
      </c>
      <c r="EN76" s="2">
        <v>0</v>
      </c>
      <c r="EO76" s="2">
        <v>0</v>
      </c>
      <c r="EP76" s="5">
        <v>0</v>
      </c>
      <c r="EQ76" s="5">
        <v>0</v>
      </c>
      <c r="ER76" s="5">
        <v>0</v>
      </c>
      <c r="ES76" s="2">
        <v>1</v>
      </c>
      <c r="ET76" s="2">
        <v>0</v>
      </c>
      <c r="EU76" s="2">
        <v>1</v>
      </c>
      <c r="EV76" s="5">
        <v>6.3291139240506328E-3</v>
      </c>
      <c r="EW76" s="5">
        <v>0</v>
      </c>
      <c r="EX76" s="5">
        <v>3.7453183520599251E-3</v>
      </c>
      <c r="EY76" s="2">
        <v>0</v>
      </c>
      <c r="EZ76" s="2">
        <v>0</v>
      </c>
      <c r="FA76" s="2">
        <v>0</v>
      </c>
      <c r="FB76" s="5">
        <v>0</v>
      </c>
      <c r="FC76" s="5">
        <v>0</v>
      </c>
      <c r="FD76" s="5">
        <v>0</v>
      </c>
      <c r="FE76" s="2">
        <v>0</v>
      </c>
      <c r="FF76" s="2">
        <v>0</v>
      </c>
      <c r="FG76" s="2">
        <v>0</v>
      </c>
      <c r="FH76" s="5">
        <v>0</v>
      </c>
      <c r="FI76" s="5">
        <v>0</v>
      </c>
      <c r="FJ76" s="5">
        <v>0</v>
      </c>
    </row>
    <row r="77" spans="1:166" ht="11.85">
      <c r="A77" s="46" t="str">
        <f>IF(COUNTIFS(T_2GT[[#This Row],[Secteur]],"  *"),A76,T_2GT[[#This Row],[Secteur]])</f>
        <v>SEINE-SAINT-DENIS</v>
      </c>
      <c r="B77" s="46" t="str">
        <f>IF(COUNTIFS(T_2GT[[#This Row],[Secteur]],"    *"),B76,T_2GT[[#This Row],[Secteur]])</f>
        <v xml:space="preserve">   D02 - La Courneuve</v>
      </c>
      <c r="C77" s="1" t="s">
        <v>1273</v>
      </c>
      <c r="D77" s="1" t="s">
        <v>728</v>
      </c>
      <c r="E77" s="2">
        <v>122</v>
      </c>
      <c r="F77" s="2">
        <v>114</v>
      </c>
      <c r="G77" s="2">
        <v>236</v>
      </c>
      <c r="H77" s="2">
        <v>0</v>
      </c>
      <c r="I77" s="2">
        <v>0</v>
      </c>
      <c r="J77" s="2">
        <v>0</v>
      </c>
      <c r="K77" s="2">
        <v>20</v>
      </c>
      <c r="L77" s="2">
        <v>16</v>
      </c>
      <c r="M77" s="2">
        <v>36</v>
      </c>
      <c r="N77" s="5">
        <v>0.16393442622950818</v>
      </c>
      <c r="O77" s="5">
        <v>0.14035087719298245</v>
      </c>
      <c r="P77" s="5">
        <v>0.15254237288135594</v>
      </c>
      <c r="Q77" s="2">
        <v>15</v>
      </c>
      <c r="R77" s="2">
        <v>12</v>
      </c>
      <c r="S77" s="2">
        <v>27</v>
      </c>
      <c r="T77" s="5">
        <v>0.75</v>
      </c>
      <c r="U77" s="5">
        <v>0.75</v>
      </c>
      <c r="V77" s="5">
        <v>0.75</v>
      </c>
      <c r="W77" s="2">
        <v>5</v>
      </c>
      <c r="X77" s="2">
        <v>4</v>
      </c>
      <c r="Y77" s="2">
        <v>9</v>
      </c>
      <c r="Z77" s="5">
        <v>0.25</v>
      </c>
      <c r="AA77" s="5">
        <v>0.25</v>
      </c>
      <c r="AB77" s="5">
        <v>0.25</v>
      </c>
      <c r="AC77" s="2">
        <v>0</v>
      </c>
      <c r="AD77" s="2">
        <v>0</v>
      </c>
      <c r="AE77" s="2">
        <v>0</v>
      </c>
      <c r="AF77" s="5">
        <v>0</v>
      </c>
      <c r="AG77" s="5">
        <v>0</v>
      </c>
      <c r="AH77" s="5">
        <v>0</v>
      </c>
      <c r="AI77" s="2">
        <v>3</v>
      </c>
      <c r="AJ77" s="2">
        <v>4</v>
      </c>
      <c r="AK77" s="2">
        <v>7</v>
      </c>
      <c r="AL77" s="5">
        <v>0.15</v>
      </c>
      <c r="AM77" s="5">
        <v>0.25</v>
      </c>
      <c r="AN77" s="5">
        <v>0.19444444444444445</v>
      </c>
      <c r="AO77" s="2">
        <v>0</v>
      </c>
      <c r="AP77" s="2">
        <v>0</v>
      </c>
      <c r="AQ77" s="2">
        <v>0</v>
      </c>
      <c r="AR77" s="5">
        <v>0</v>
      </c>
      <c r="AS77" s="5">
        <v>0</v>
      </c>
      <c r="AT77" s="5">
        <v>0</v>
      </c>
      <c r="AU77" s="2">
        <v>1</v>
      </c>
      <c r="AV77" s="2">
        <v>0</v>
      </c>
      <c r="AW77" s="2">
        <v>1</v>
      </c>
      <c r="AX77" s="5">
        <v>0.05</v>
      </c>
      <c r="AY77" s="5">
        <v>0</v>
      </c>
      <c r="AZ77" s="5">
        <v>2.7777777777777776E-2</v>
      </c>
      <c r="BA77" s="2">
        <v>0</v>
      </c>
      <c r="BB77" s="2">
        <v>0</v>
      </c>
      <c r="BC77" s="2">
        <v>0</v>
      </c>
      <c r="BD77" s="5">
        <v>0</v>
      </c>
      <c r="BE77" s="5">
        <v>0</v>
      </c>
      <c r="BF77" s="5">
        <v>0</v>
      </c>
      <c r="BG77" s="2">
        <v>1</v>
      </c>
      <c r="BH77" s="2">
        <v>0</v>
      </c>
      <c r="BI77" s="2">
        <v>1</v>
      </c>
      <c r="BJ77" s="5">
        <v>0.05</v>
      </c>
      <c r="BK77" s="5">
        <v>0</v>
      </c>
      <c r="BL77" s="5">
        <v>2.7777777777777776E-2</v>
      </c>
      <c r="BM77" s="2">
        <v>0</v>
      </c>
      <c r="BN77" s="2">
        <v>0</v>
      </c>
      <c r="BO77" s="2">
        <v>0</v>
      </c>
      <c r="BP77" s="5">
        <v>0</v>
      </c>
      <c r="BQ77" s="5">
        <v>0</v>
      </c>
      <c r="BR77" s="5">
        <v>0</v>
      </c>
      <c r="BS77" s="2">
        <v>0</v>
      </c>
      <c r="BT77" s="2">
        <v>0</v>
      </c>
      <c r="BU77" s="2">
        <v>0</v>
      </c>
      <c r="BV77" s="5">
        <v>0</v>
      </c>
      <c r="BW77" s="5">
        <v>0</v>
      </c>
      <c r="BX77" s="5">
        <v>0</v>
      </c>
      <c r="BY77" s="2">
        <v>0</v>
      </c>
      <c r="BZ77" s="2">
        <v>0</v>
      </c>
      <c r="CA77" s="2">
        <v>0</v>
      </c>
      <c r="CB77" s="5">
        <v>0</v>
      </c>
      <c r="CC77" s="5">
        <v>0</v>
      </c>
      <c r="CD77" s="5">
        <v>0</v>
      </c>
      <c r="CE77" s="2">
        <v>0</v>
      </c>
      <c r="CF77" s="2">
        <v>0</v>
      </c>
      <c r="CG77" s="2">
        <v>0</v>
      </c>
      <c r="CH77" s="5">
        <v>0</v>
      </c>
      <c r="CI77" s="5">
        <v>0</v>
      </c>
      <c r="CJ77" s="5">
        <v>0</v>
      </c>
      <c r="CK77" s="2">
        <v>17</v>
      </c>
      <c r="CL77" s="2">
        <v>15</v>
      </c>
      <c r="CM77" s="2">
        <v>32</v>
      </c>
      <c r="CN77" s="5">
        <v>0.13934426229508196</v>
      </c>
      <c r="CO77" s="5">
        <v>0.13157894736842105</v>
      </c>
      <c r="CP77" s="5">
        <v>0.13559322033898305</v>
      </c>
      <c r="CQ77" s="2">
        <v>13</v>
      </c>
      <c r="CR77" s="2">
        <v>10</v>
      </c>
      <c r="CS77" s="2">
        <v>23</v>
      </c>
      <c r="CT77" s="5">
        <v>0.76470588235294112</v>
      </c>
      <c r="CU77" s="5">
        <v>0.66666666666666663</v>
      </c>
      <c r="CV77" s="5">
        <v>0.71875</v>
      </c>
      <c r="CW77" s="2">
        <v>4</v>
      </c>
      <c r="CX77" s="2">
        <v>5</v>
      </c>
      <c r="CY77" s="2">
        <v>9</v>
      </c>
      <c r="CZ77" s="5">
        <v>0.23529411764705882</v>
      </c>
      <c r="DA77" s="5">
        <v>0.33333333333333331</v>
      </c>
      <c r="DB77" s="5">
        <v>0.28125</v>
      </c>
      <c r="DC77" s="2">
        <v>0</v>
      </c>
      <c r="DD77" s="2">
        <v>0</v>
      </c>
      <c r="DE77" s="2">
        <v>0</v>
      </c>
      <c r="DF77" s="5">
        <v>0</v>
      </c>
      <c r="DG77" s="5">
        <v>0</v>
      </c>
      <c r="DH77" s="5">
        <v>0</v>
      </c>
      <c r="DI77" s="2">
        <v>3</v>
      </c>
      <c r="DJ77" s="2">
        <v>3</v>
      </c>
      <c r="DK77" s="2">
        <v>6</v>
      </c>
      <c r="DL77" s="5">
        <v>0.17647058823529413</v>
      </c>
      <c r="DM77" s="5">
        <v>0.2</v>
      </c>
      <c r="DN77" s="5">
        <v>0.1875</v>
      </c>
      <c r="DO77" s="2">
        <v>0</v>
      </c>
      <c r="DP77" s="2">
        <v>1</v>
      </c>
      <c r="DQ77" s="2">
        <v>1</v>
      </c>
      <c r="DR77" s="5">
        <v>0</v>
      </c>
      <c r="DS77" s="5">
        <v>6.6666666666666666E-2</v>
      </c>
      <c r="DT77" s="5">
        <v>3.125E-2</v>
      </c>
      <c r="DU77" s="2">
        <v>1</v>
      </c>
      <c r="DV77" s="2">
        <v>1</v>
      </c>
      <c r="DW77" s="2">
        <v>2</v>
      </c>
      <c r="DX77" s="5">
        <v>5.8823529411764705E-2</v>
      </c>
      <c r="DY77" s="5">
        <v>6.6666666666666666E-2</v>
      </c>
      <c r="DZ77" s="5">
        <v>6.25E-2</v>
      </c>
      <c r="EA77" s="2">
        <v>0</v>
      </c>
      <c r="EB77" s="2">
        <v>0</v>
      </c>
      <c r="EC77" s="2">
        <v>0</v>
      </c>
      <c r="ED77" s="5">
        <v>0</v>
      </c>
      <c r="EE77" s="5">
        <v>0</v>
      </c>
      <c r="EF77" s="5">
        <v>0</v>
      </c>
      <c r="EG77" s="2">
        <v>0</v>
      </c>
      <c r="EH77" s="2">
        <v>0</v>
      </c>
      <c r="EI77" s="2">
        <v>0</v>
      </c>
      <c r="EJ77" s="5">
        <v>0</v>
      </c>
      <c r="EK77" s="5">
        <v>0</v>
      </c>
      <c r="EL77" s="5">
        <v>0</v>
      </c>
      <c r="EM77" s="2">
        <v>0</v>
      </c>
      <c r="EN77" s="2">
        <v>0</v>
      </c>
      <c r="EO77" s="2">
        <v>0</v>
      </c>
      <c r="EP77" s="5">
        <v>0</v>
      </c>
      <c r="EQ77" s="5">
        <v>0</v>
      </c>
      <c r="ER77" s="5">
        <v>0</v>
      </c>
      <c r="ES77" s="2">
        <v>0</v>
      </c>
      <c r="ET77" s="2">
        <v>0</v>
      </c>
      <c r="EU77" s="2">
        <v>0</v>
      </c>
      <c r="EV77" s="5">
        <v>0</v>
      </c>
      <c r="EW77" s="5">
        <v>0</v>
      </c>
      <c r="EX77" s="5">
        <v>0</v>
      </c>
      <c r="EY77" s="2">
        <v>0</v>
      </c>
      <c r="EZ77" s="2">
        <v>0</v>
      </c>
      <c r="FA77" s="2">
        <v>0</v>
      </c>
      <c r="FB77" s="5">
        <v>0</v>
      </c>
      <c r="FC77" s="5">
        <v>0</v>
      </c>
      <c r="FD77" s="5">
        <v>0</v>
      </c>
      <c r="FE77" s="2">
        <v>0</v>
      </c>
      <c r="FF77" s="2">
        <v>0</v>
      </c>
      <c r="FG77" s="2">
        <v>0</v>
      </c>
      <c r="FH77" s="5">
        <v>0</v>
      </c>
      <c r="FI77" s="5">
        <v>0</v>
      </c>
      <c r="FJ77" s="5">
        <v>0</v>
      </c>
    </row>
    <row r="78" spans="1:166" ht="11.85">
      <c r="A78" s="46" t="str">
        <f>IF(COUNTIFS(T_2GT[[#This Row],[Secteur]],"  *"),A77,T_2GT[[#This Row],[Secteur]])</f>
        <v>SEINE-SAINT-DENIS</v>
      </c>
      <c r="B78" s="46" t="str">
        <f>IF(COUNTIFS(T_2GT[[#This Row],[Secteur]],"    *"),B77,T_2GT[[#This Row],[Secteur]])</f>
        <v xml:space="preserve">   D02 - La Courneuve</v>
      </c>
      <c r="C78" s="1" t="s">
        <v>1274</v>
      </c>
      <c r="D78" s="1" t="s">
        <v>525</v>
      </c>
      <c r="E78" s="2">
        <v>120</v>
      </c>
      <c r="F78" s="2">
        <v>111</v>
      </c>
      <c r="G78" s="2">
        <v>231</v>
      </c>
      <c r="H78" s="2">
        <v>0</v>
      </c>
      <c r="I78" s="2">
        <v>0</v>
      </c>
      <c r="J78" s="2">
        <v>0</v>
      </c>
      <c r="K78" s="2">
        <v>120</v>
      </c>
      <c r="L78" s="2">
        <v>111</v>
      </c>
      <c r="M78" s="2">
        <v>231</v>
      </c>
      <c r="N78" s="5">
        <v>1</v>
      </c>
      <c r="O78" s="5">
        <v>1</v>
      </c>
      <c r="P78" s="5">
        <v>1</v>
      </c>
      <c r="Q78" s="2">
        <v>80</v>
      </c>
      <c r="R78" s="2">
        <v>70</v>
      </c>
      <c r="S78" s="2">
        <v>150</v>
      </c>
      <c r="T78" s="5">
        <v>0.66666666666666663</v>
      </c>
      <c r="U78" s="5">
        <v>0.63063063063063063</v>
      </c>
      <c r="V78" s="5">
        <v>0.64935064935064934</v>
      </c>
      <c r="W78" s="2">
        <v>36</v>
      </c>
      <c r="X78" s="2">
        <v>39</v>
      </c>
      <c r="Y78" s="2">
        <v>75</v>
      </c>
      <c r="Z78" s="5">
        <v>0.3</v>
      </c>
      <c r="AA78" s="5">
        <v>0.35135135135135137</v>
      </c>
      <c r="AB78" s="5">
        <v>0.32467532467532467</v>
      </c>
      <c r="AC78" s="2">
        <v>4</v>
      </c>
      <c r="AD78" s="2">
        <v>2</v>
      </c>
      <c r="AE78" s="2">
        <v>6</v>
      </c>
      <c r="AF78" s="5">
        <v>3.3333333333333333E-2</v>
      </c>
      <c r="AG78" s="5">
        <v>1.8018018018018018E-2</v>
      </c>
      <c r="AH78" s="5">
        <v>2.5974025974025976E-2</v>
      </c>
      <c r="AI78" s="2">
        <v>18</v>
      </c>
      <c r="AJ78" s="2">
        <v>23</v>
      </c>
      <c r="AK78" s="2">
        <v>41</v>
      </c>
      <c r="AL78" s="5">
        <v>0.15</v>
      </c>
      <c r="AM78" s="5">
        <v>0.2072072072072072</v>
      </c>
      <c r="AN78" s="5">
        <v>0.1774891774891775</v>
      </c>
      <c r="AO78" s="2">
        <v>0</v>
      </c>
      <c r="AP78" s="2">
        <v>14</v>
      </c>
      <c r="AQ78" s="2">
        <v>14</v>
      </c>
      <c r="AR78" s="5">
        <v>0</v>
      </c>
      <c r="AS78" s="5">
        <v>0.12612612612612611</v>
      </c>
      <c r="AT78" s="5">
        <v>6.0606060606060608E-2</v>
      </c>
      <c r="AU78" s="2">
        <v>12</v>
      </c>
      <c r="AV78" s="2">
        <v>2</v>
      </c>
      <c r="AW78" s="2">
        <v>14</v>
      </c>
      <c r="AX78" s="5">
        <v>0.1</v>
      </c>
      <c r="AY78" s="5">
        <v>1.8018018018018018E-2</v>
      </c>
      <c r="AZ78" s="5">
        <v>6.0606060606060608E-2</v>
      </c>
      <c r="BA78" s="2">
        <v>2</v>
      </c>
      <c r="BB78" s="2">
        <v>0</v>
      </c>
      <c r="BC78" s="2">
        <v>2</v>
      </c>
      <c r="BD78" s="5">
        <v>1.6666666666666666E-2</v>
      </c>
      <c r="BE78" s="5">
        <v>0</v>
      </c>
      <c r="BF78" s="5">
        <v>8.658008658008658E-3</v>
      </c>
      <c r="BG78" s="2">
        <v>2</v>
      </c>
      <c r="BH78" s="2">
        <v>0</v>
      </c>
      <c r="BI78" s="2">
        <v>2</v>
      </c>
      <c r="BJ78" s="5">
        <v>1.6666666666666666E-2</v>
      </c>
      <c r="BK78" s="5">
        <v>0</v>
      </c>
      <c r="BL78" s="5">
        <v>8.658008658008658E-3</v>
      </c>
      <c r="BM78" s="2">
        <v>2</v>
      </c>
      <c r="BN78" s="2">
        <v>0</v>
      </c>
      <c r="BO78" s="2">
        <v>2</v>
      </c>
      <c r="BP78" s="5">
        <v>1.6666666666666666E-2</v>
      </c>
      <c r="BQ78" s="5">
        <v>0</v>
      </c>
      <c r="BR78" s="5">
        <v>8.658008658008658E-3</v>
      </c>
      <c r="BS78" s="2">
        <v>0</v>
      </c>
      <c r="BT78" s="2">
        <v>0</v>
      </c>
      <c r="BU78" s="2">
        <v>0</v>
      </c>
      <c r="BV78" s="5">
        <v>0</v>
      </c>
      <c r="BW78" s="5">
        <v>0</v>
      </c>
      <c r="BX78" s="5">
        <v>0</v>
      </c>
      <c r="BY78" s="2">
        <v>0</v>
      </c>
      <c r="BZ78" s="2">
        <v>0</v>
      </c>
      <c r="CA78" s="2">
        <v>0</v>
      </c>
      <c r="CB78" s="5">
        <v>0</v>
      </c>
      <c r="CC78" s="5">
        <v>0</v>
      </c>
      <c r="CD78" s="5">
        <v>0</v>
      </c>
      <c r="CE78" s="2">
        <v>0</v>
      </c>
      <c r="CF78" s="2">
        <v>0</v>
      </c>
      <c r="CG78" s="2">
        <v>0</v>
      </c>
      <c r="CH78" s="5">
        <v>0</v>
      </c>
      <c r="CI78" s="5">
        <v>0</v>
      </c>
      <c r="CJ78" s="5">
        <v>0</v>
      </c>
      <c r="CK78" s="2">
        <v>119</v>
      </c>
      <c r="CL78" s="2">
        <v>111</v>
      </c>
      <c r="CM78" s="2">
        <v>230</v>
      </c>
      <c r="CN78" s="5">
        <v>0.9916666666666667</v>
      </c>
      <c r="CO78" s="5">
        <v>1</v>
      </c>
      <c r="CP78" s="5">
        <v>0.99567099567099571</v>
      </c>
      <c r="CQ78" s="2">
        <v>71</v>
      </c>
      <c r="CR78" s="2">
        <v>54</v>
      </c>
      <c r="CS78" s="2">
        <v>125</v>
      </c>
      <c r="CT78" s="5">
        <v>0.59663865546218486</v>
      </c>
      <c r="CU78" s="5">
        <v>0.48648648648648651</v>
      </c>
      <c r="CV78" s="5">
        <v>0.54347826086956519</v>
      </c>
      <c r="CW78" s="2">
        <v>46</v>
      </c>
      <c r="CX78" s="2">
        <v>55</v>
      </c>
      <c r="CY78" s="2">
        <v>101</v>
      </c>
      <c r="CZ78" s="5">
        <v>0.38655462184873951</v>
      </c>
      <c r="DA78" s="5">
        <v>0.49549549549549549</v>
      </c>
      <c r="DB78" s="5">
        <v>0.43913043478260871</v>
      </c>
      <c r="DC78" s="2">
        <v>2</v>
      </c>
      <c r="DD78" s="2">
        <v>2</v>
      </c>
      <c r="DE78" s="2">
        <v>4</v>
      </c>
      <c r="DF78" s="5">
        <v>1.680672268907563E-2</v>
      </c>
      <c r="DG78" s="5">
        <v>1.8018018018018018E-2</v>
      </c>
      <c r="DH78" s="5">
        <v>1.7391304347826087E-2</v>
      </c>
      <c r="DI78" s="2">
        <v>25</v>
      </c>
      <c r="DJ78" s="2">
        <v>31</v>
      </c>
      <c r="DK78" s="2">
        <v>56</v>
      </c>
      <c r="DL78" s="5">
        <v>0.21008403361344538</v>
      </c>
      <c r="DM78" s="5">
        <v>0.27927927927927926</v>
      </c>
      <c r="DN78" s="5">
        <v>0.24347826086956523</v>
      </c>
      <c r="DO78" s="2">
        <v>0</v>
      </c>
      <c r="DP78" s="2">
        <v>21</v>
      </c>
      <c r="DQ78" s="2">
        <v>21</v>
      </c>
      <c r="DR78" s="5">
        <v>0</v>
      </c>
      <c r="DS78" s="5">
        <v>0.1891891891891892</v>
      </c>
      <c r="DT78" s="5">
        <v>9.1304347826086957E-2</v>
      </c>
      <c r="DU78" s="2">
        <v>15</v>
      </c>
      <c r="DV78" s="2">
        <v>2</v>
      </c>
      <c r="DW78" s="2">
        <v>17</v>
      </c>
      <c r="DX78" s="5">
        <v>0.12605042016806722</v>
      </c>
      <c r="DY78" s="5">
        <v>1.8018018018018018E-2</v>
      </c>
      <c r="DZ78" s="5">
        <v>7.3913043478260873E-2</v>
      </c>
      <c r="EA78" s="2">
        <v>2</v>
      </c>
      <c r="EB78" s="2">
        <v>0</v>
      </c>
      <c r="EC78" s="2">
        <v>2</v>
      </c>
      <c r="ED78" s="5">
        <v>1.680672268907563E-2</v>
      </c>
      <c r="EE78" s="5">
        <v>0</v>
      </c>
      <c r="EF78" s="5">
        <v>8.6956521739130436E-3</v>
      </c>
      <c r="EG78" s="2">
        <v>2</v>
      </c>
      <c r="EH78" s="2">
        <v>0</v>
      </c>
      <c r="EI78" s="2">
        <v>2</v>
      </c>
      <c r="EJ78" s="5">
        <v>1.680672268907563E-2</v>
      </c>
      <c r="EK78" s="5">
        <v>0</v>
      </c>
      <c r="EL78" s="5">
        <v>8.6956521739130436E-3</v>
      </c>
      <c r="EM78" s="2">
        <v>2</v>
      </c>
      <c r="EN78" s="2">
        <v>1</v>
      </c>
      <c r="EO78" s="2">
        <v>3</v>
      </c>
      <c r="EP78" s="5">
        <v>1.680672268907563E-2</v>
      </c>
      <c r="EQ78" s="5">
        <v>9.0090090090090089E-3</v>
      </c>
      <c r="ER78" s="5">
        <v>1.3043478260869565E-2</v>
      </c>
      <c r="ES78" s="2">
        <v>0</v>
      </c>
      <c r="ET78" s="2">
        <v>0</v>
      </c>
      <c r="EU78" s="2">
        <v>0</v>
      </c>
      <c r="EV78" s="5">
        <v>0</v>
      </c>
      <c r="EW78" s="5">
        <v>0</v>
      </c>
      <c r="EX78" s="5">
        <v>0</v>
      </c>
      <c r="EY78" s="2">
        <v>0</v>
      </c>
      <c r="EZ78" s="2">
        <v>0</v>
      </c>
      <c r="FA78" s="2">
        <v>0</v>
      </c>
      <c r="FB78" s="5">
        <v>0</v>
      </c>
      <c r="FC78" s="5">
        <v>0</v>
      </c>
      <c r="FD78" s="5">
        <v>0</v>
      </c>
      <c r="FE78" s="2">
        <v>0</v>
      </c>
      <c r="FF78" s="2">
        <v>0</v>
      </c>
      <c r="FG78" s="2">
        <v>0</v>
      </c>
      <c r="FH78" s="5">
        <v>0</v>
      </c>
      <c r="FI78" s="5">
        <v>0</v>
      </c>
      <c r="FJ78" s="5">
        <v>0</v>
      </c>
    </row>
    <row r="79" spans="1:166" ht="11.85">
      <c r="A79" s="46" t="str">
        <f>IF(COUNTIFS(T_2GT[[#This Row],[Secteur]],"  *"),A78,T_2GT[[#This Row],[Secteur]])</f>
        <v>SEINE-SAINT-DENIS</v>
      </c>
      <c r="B79" s="46" t="str">
        <f>IF(COUNTIFS(T_2GT[[#This Row],[Secteur]],"    *"),B78,T_2GT[[#This Row],[Secteur]])</f>
        <v xml:space="preserve">   D03 - Drancy</v>
      </c>
      <c r="C79" s="1" t="s">
        <v>569</v>
      </c>
      <c r="D79" s="1" t="s">
        <v>570</v>
      </c>
      <c r="E79" s="2">
        <v>521</v>
      </c>
      <c r="F79" s="2">
        <v>538</v>
      </c>
      <c r="G79" s="2">
        <v>1059</v>
      </c>
      <c r="H79" s="2">
        <v>0</v>
      </c>
      <c r="I79" s="2">
        <v>0</v>
      </c>
      <c r="J79" s="2">
        <v>0</v>
      </c>
      <c r="K79" s="2">
        <v>509</v>
      </c>
      <c r="L79" s="2">
        <v>527</v>
      </c>
      <c r="M79" s="2">
        <v>1036</v>
      </c>
      <c r="N79" s="5">
        <v>0.97696737044145876</v>
      </c>
      <c r="O79" s="5">
        <v>0.9795539033457249</v>
      </c>
      <c r="P79" s="5">
        <v>0.97828139754485366</v>
      </c>
      <c r="Q79" s="2">
        <v>371</v>
      </c>
      <c r="R79" s="2">
        <v>397</v>
      </c>
      <c r="S79" s="2">
        <v>768</v>
      </c>
      <c r="T79" s="5">
        <v>0.72888015717092336</v>
      </c>
      <c r="U79" s="5">
        <v>0.75332068311195444</v>
      </c>
      <c r="V79" s="5">
        <v>0.74131274131274127</v>
      </c>
      <c r="W79" s="2">
        <v>128</v>
      </c>
      <c r="X79" s="2">
        <v>116</v>
      </c>
      <c r="Y79" s="2">
        <v>244</v>
      </c>
      <c r="Z79" s="5">
        <v>0.25147347740667975</v>
      </c>
      <c r="AA79" s="5">
        <v>0.22011385199240988</v>
      </c>
      <c r="AB79" s="5">
        <v>0.23552123552123552</v>
      </c>
      <c r="AC79" s="2">
        <v>10</v>
      </c>
      <c r="AD79" s="2">
        <v>14</v>
      </c>
      <c r="AE79" s="2">
        <v>24</v>
      </c>
      <c r="AF79" s="5">
        <v>1.9646365422396856E-2</v>
      </c>
      <c r="AG79" s="5">
        <v>2.6565464895635674E-2</v>
      </c>
      <c r="AH79" s="5">
        <v>2.3166023166023165E-2</v>
      </c>
      <c r="AI79" s="2">
        <v>86</v>
      </c>
      <c r="AJ79" s="2">
        <v>86</v>
      </c>
      <c r="AK79" s="2">
        <v>172</v>
      </c>
      <c r="AL79" s="5">
        <v>0.16895874263261296</v>
      </c>
      <c r="AM79" s="5">
        <v>0.16318785578747627</v>
      </c>
      <c r="AN79" s="5">
        <v>0.16602316602316602</v>
      </c>
      <c r="AO79" s="2">
        <v>2</v>
      </c>
      <c r="AP79" s="2">
        <v>24</v>
      </c>
      <c r="AQ79" s="2">
        <v>26</v>
      </c>
      <c r="AR79" s="5">
        <v>3.929273084479371E-3</v>
      </c>
      <c r="AS79" s="5">
        <v>4.5540796963946868E-2</v>
      </c>
      <c r="AT79" s="5">
        <v>2.5096525096525095E-2</v>
      </c>
      <c r="AU79" s="2">
        <v>35</v>
      </c>
      <c r="AV79" s="2">
        <v>5</v>
      </c>
      <c r="AW79" s="2">
        <v>40</v>
      </c>
      <c r="AX79" s="5">
        <v>6.8762278978389005E-2</v>
      </c>
      <c r="AY79" s="5">
        <v>9.4876660341555973E-3</v>
      </c>
      <c r="AZ79" s="5">
        <v>3.8610038610038609E-2</v>
      </c>
      <c r="BA79" s="2">
        <v>1</v>
      </c>
      <c r="BB79" s="2">
        <v>0</v>
      </c>
      <c r="BC79" s="2">
        <v>1</v>
      </c>
      <c r="BD79" s="5">
        <v>1.9646365422396855E-3</v>
      </c>
      <c r="BE79" s="5">
        <v>0</v>
      </c>
      <c r="BF79" s="5">
        <v>9.6525096525096527E-4</v>
      </c>
      <c r="BG79" s="2">
        <v>3</v>
      </c>
      <c r="BH79" s="2">
        <v>1</v>
      </c>
      <c r="BI79" s="2">
        <v>4</v>
      </c>
      <c r="BJ79" s="5">
        <v>5.893909626719057E-3</v>
      </c>
      <c r="BK79" s="5">
        <v>1.8975332068311196E-3</v>
      </c>
      <c r="BL79" s="5">
        <v>3.8610038610038611E-3</v>
      </c>
      <c r="BM79" s="2">
        <v>1</v>
      </c>
      <c r="BN79" s="2">
        <v>0</v>
      </c>
      <c r="BO79" s="2">
        <v>1</v>
      </c>
      <c r="BP79" s="5">
        <v>1.9646365422396855E-3</v>
      </c>
      <c r="BQ79" s="5">
        <v>0</v>
      </c>
      <c r="BR79" s="5">
        <v>9.6525096525096527E-4</v>
      </c>
      <c r="BS79" s="2">
        <v>0</v>
      </c>
      <c r="BT79" s="2">
        <v>0</v>
      </c>
      <c r="BU79" s="2">
        <v>0</v>
      </c>
      <c r="BV79" s="5">
        <v>0</v>
      </c>
      <c r="BW79" s="5">
        <v>0</v>
      </c>
      <c r="BX79" s="5">
        <v>0</v>
      </c>
      <c r="BY79" s="2">
        <v>0</v>
      </c>
      <c r="BZ79" s="2">
        <v>0</v>
      </c>
      <c r="CA79" s="2">
        <v>0</v>
      </c>
      <c r="CB79" s="5">
        <v>0</v>
      </c>
      <c r="CC79" s="5">
        <v>0</v>
      </c>
      <c r="CD79" s="5">
        <v>0</v>
      </c>
      <c r="CE79" s="2">
        <v>0</v>
      </c>
      <c r="CF79" s="2">
        <v>0</v>
      </c>
      <c r="CG79" s="2">
        <v>0</v>
      </c>
      <c r="CH79" s="5">
        <v>0</v>
      </c>
      <c r="CI79" s="5">
        <v>0</v>
      </c>
      <c r="CJ79" s="5">
        <v>0</v>
      </c>
      <c r="CK79" s="2">
        <v>507</v>
      </c>
      <c r="CL79" s="2">
        <v>524</v>
      </c>
      <c r="CM79" s="2">
        <v>1031</v>
      </c>
      <c r="CN79" s="5">
        <v>0.97312859884836855</v>
      </c>
      <c r="CO79" s="5">
        <v>0.97397769516728627</v>
      </c>
      <c r="CP79" s="5">
        <v>0.97355996222851748</v>
      </c>
      <c r="CQ79" s="2">
        <v>341</v>
      </c>
      <c r="CR79" s="2">
        <v>342</v>
      </c>
      <c r="CS79" s="2">
        <v>683</v>
      </c>
      <c r="CT79" s="5">
        <v>0.67258382642998027</v>
      </c>
      <c r="CU79" s="5">
        <v>0.65267175572519087</v>
      </c>
      <c r="CV79" s="5">
        <v>0.6624636275460718</v>
      </c>
      <c r="CW79" s="2">
        <v>148</v>
      </c>
      <c r="CX79" s="2">
        <v>162</v>
      </c>
      <c r="CY79" s="2">
        <v>310</v>
      </c>
      <c r="CZ79" s="5">
        <v>0.29191321499013806</v>
      </c>
      <c r="DA79" s="5">
        <v>0.30916030534351147</v>
      </c>
      <c r="DB79" s="5">
        <v>0.30067895247332688</v>
      </c>
      <c r="DC79" s="2">
        <v>18</v>
      </c>
      <c r="DD79" s="2">
        <v>20</v>
      </c>
      <c r="DE79" s="2">
        <v>38</v>
      </c>
      <c r="DF79" s="5">
        <v>3.5502958579881658E-2</v>
      </c>
      <c r="DG79" s="5">
        <v>3.8167938931297711E-2</v>
      </c>
      <c r="DH79" s="5">
        <v>3.6857419980601359E-2</v>
      </c>
      <c r="DI79" s="2">
        <v>92</v>
      </c>
      <c r="DJ79" s="2">
        <v>97</v>
      </c>
      <c r="DK79" s="2">
        <v>189</v>
      </c>
      <c r="DL79" s="5">
        <v>0.1814595660749507</v>
      </c>
      <c r="DM79" s="5">
        <v>0.1851145038167939</v>
      </c>
      <c r="DN79" s="5">
        <v>0.18331716779825413</v>
      </c>
      <c r="DO79" s="2">
        <v>4</v>
      </c>
      <c r="DP79" s="2">
        <v>46</v>
      </c>
      <c r="DQ79" s="2">
        <v>50</v>
      </c>
      <c r="DR79" s="5">
        <v>7.889546351084813E-3</v>
      </c>
      <c r="DS79" s="5">
        <v>8.7786259541984726E-2</v>
      </c>
      <c r="DT79" s="5">
        <v>4.8496605237633363E-2</v>
      </c>
      <c r="DU79" s="2">
        <v>44</v>
      </c>
      <c r="DV79" s="2">
        <v>7</v>
      </c>
      <c r="DW79" s="2">
        <v>51</v>
      </c>
      <c r="DX79" s="5">
        <v>8.6785009861932938E-2</v>
      </c>
      <c r="DY79" s="5">
        <v>1.3358778625954198E-2</v>
      </c>
      <c r="DZ79" s="5">
        <v>4.9466537342386034E-2</v>
      </c>
      <c r="EA79" s="2">
        <v>0</v>
      </c>
      <c r="EB79" s="2">
        <v>0</v>
      </c>
      <c r="EC79" s="2">
        <v>0</v>
      </c>
      <c r="ED79" s="5">
        <v>0</v>
      </c>
      <c r="EE79" s="5">
        <v>0</v>
      </c>
      <c r="EF79" s="5">
        <v>0</v>
      </c>
      <c r="EG79" s="2">
        <v>2</v>
      </c>
      <c r="EH79" s="2">
        <v>2</v>
      </c>
      <c r="EI79" s="2">
        <v>4</v>
      </c>
      <c r="EJ79" s="5">
        <v>3.9447731755424065E-3</v>
      </c>
      <c r="EK79" s="5">
        <v>3.8167938931297708E-3</v>
      </c>
      <c r="EL79" s="5">
        <v>3.8797284190106693E-3</v>
      </c>
      <c r="EM79" s="2">
        <v>1</v>
      </c>
      <c r="EN79" s="2">
        <v>0</v>
      </c>
      <c r="EO79" s="2">
        <v>1</v>
      </c>
      <c r="EP79" s="5">
        <v>1.9723865877712033E-3</v>
      </c>
      <c r="EQ79" s="5">
        <v>0</v>
      </c>
      <c r="ER79" s="5">
        <v>9.6993210475266732E-4</v>
      </c>
      <c r="ES79" s="2">
        <v>5</v>
      </c>
      <c r="ET79" s="2">
        <v>10</v>
      </c>
      <c r="EU79" s="2">
        <v>15</v>
      </c>
      <c r="EV79" s="5">
        <v>9.8619329388560158E-3</v>
      </c>
      <c r="EW79" s="5">
        <v>1.9083969465648856E-2</v>
      </c>
      <c r="EX79" s="5">
        <v>1.4548981571290009E-2</v>
      </c>
      <c r="EY79" s="2">
        <v>0</v>
      </c>
      <c r="EZ79" s="2">
        <v>0</v>
      </c>
      <c r="FA79" s="2">
        <v>0</v>
      </c>
      <c r="FB79" s="5">
        <v>0</v>
      </c>
      <c r="FC79" s="5">
        <v>0</v>
      </c>
      <c r="FD79" s="5">
        <v>0</v>
      </c>
      <c r="FE79" s="2">
        <v>0</v>
      </c>
      <c r="FF79" s="2">
        <v>0</v>
      </c>
      <c r="FG79" s="2">
        <v>0</v>
      </c>
      <c r="FH79" s="5">
        <v>0</v>
      </c>
      <c r="FI79" s="5">
        <v>0</v>
      </c>
      <c r="FJ79" s="5">
        <v>0</v>
      </c>
    </row>
    <row r="80" spans="1:166" ht="11.85">
      <c r="A80" s="46" t="str">
        <f>IF(COUNTIFS(T_2GT[[#This Row],[Secteur]],"  *"),A79,T_2GT[[#This Row],[Secteur]])</f>
        <v>SEINE-SAINT-DENIS</v>
      </c>
      <c r="B80" s="46" t="str">
        <f>IF(COUNTIFS(T_2GT[[#This Row],[Secteur]],"    *"),B79,T_2GT[[#This Row],[Secteur]])</f>
        <v xml:space="preserve">   D03 - Drancy</v>
      </c>
      <c r="C80" s="1" t="s">
        <v>591</v>
      </c>
      <c r="D80" s="1" t="s">
        <v>592</v>
      </c>
      <c r="E80" s="2">
        <v>11</v>
      </c>
      <c r="F80" s="2">
        <v>37</v>
      </c>
      <c r="G80" s="2">
        <v>48</v>
      </c>
      <c r="H80" s="2">
        <v>0</v>
      </c>
      <c r="I80" s="2">
        <v>0</v>
      </c>
      <c r="J80" s="2">
        <v>0</v>
      </c>
      <c r="K80" s="2">
        <v>10</v>
      </c>
      <c r="L80" s="2">
        <v>36</v>
      </c>
      <c r="M80" s="2">
        <v>46</v>
      </c>
      <c r="N80" s="5">
        <v>0.90909090909090906</v>
      </c>
      <c r="O80" s="5">
        <v>0.97297297297297303</v>
      </c>
      <c r="P80" s="5">
        <v>0.95833333333333337</v>
      </c>
      <c r="Q80" s="2">
        <v>7</v>
      </c>
      <c r="R80" s="2">
        <v>27</v>
      </c>
      <c r="S80" s="2">
        <v>34</v>
      </c>
      <c r="T80" s="5">
        <v>0.7</v>
      </c>
      <c r="U80" s="5">
        <v>0.75</v>
      </c>
      <c r="V80" s="5">
        <v>0.73913043478260865</v>
      </c>
      <c r="W80" s="2">
        <v>3</v>
      </c>
      <c r="X80" s="2">
        <v>4</v>
      </c>
      <c r="Y80" s="2">
        <v>7</v>
      </c>
      <c r="Z80" s="5">
        <v>0.3</v>
      </c>
      <c r="AA80" s="5">
        <v>0.1111111111111111</v>
      </c>
      <c r="AB80" s="5">
        <v>0.15217391304347827</v>
      </c>
      <c r="AC80" s="2">
        <v>0</v>
      </c>
      <c r="AD80" s="2">
        <v>5</v>
      </c>
      <c r="AE80" s="2">
        <v>5</v>
      </c>
      <c r="AF80" s="5">
        <v>0</v>
      </c>
      <c r="AG80" s="5">
        <v>0.1388888888888889</v>
      </c>
      <c r="AH80" s="5">
        <v>0.10869565217391304</v>
      </c>
      <c r="AI80" s="2">
        <v>1</v>
      </c>
      <c r="AJ80" s="2">
        <v>0</v>
      </c>
      <c r="AK80" s="2">
        <v>1</v>
      </c>
      <c r="AL80" s="5">
        <v>0.1</v>
      </c>
      <c r="AM80" s="5">
        <v>0</v>
      </c>
      <c r="AN80" s="5">
        <v>2.1739130434782608E-2</v>
      </c>
      <c r="AO80" s="2">
        <v>1</v>
      </c>
      <c r="AP80" s="2">
        <v>4</v>
      </c>
      <c r="AQ80" s="2">
        <v>5</v>
      </c>
      <c r="AR80" s="5">
        <v>0.1</v>
      </c>
      <c r="AS80" s="5">
        <v>0.1111111111111111</v>
      </c>
      <c r="AT80" s="5">
        <v>0.10869565217391304</v>
      </c>
      <c r="AU80" s="2">
        <v>1</v>
      </c>
      <c r="AV80" s="2">
        <v>0</v>
      </c>
      <c r="AW80" s="2">
        <v>1</v>
      </c>
      <c r="AX80" s="5">
        <v>0.1</v>
      </c>
      <c r="AY80" s="5">
        <v>0</v>
      </c>
      <c r="AZ80" s="5">
        <v>2.1739130434782608E-2</v>
      </c>
      <c r="BA80" s="2">
        <v>0</v>
      </c>
      <c r="BB80" s="2">
        <v>0</v>
      </c>
      <c r="BC80" s="2">
        <v>0</v>
      </c>
      <c r="BD80" s="5">
        <v>0</v>
      </c>
      <c r="BE80" s="5">
        <v>0</v>
      </c>
      <c r="BF80" s="5">
        <v>0</v>
      </c>
      <c r="BG80" s="2">
        <v>0</v>
      </c>
      <c r="BH80" s="2">
        <v>0</v>
      </c>
      <c r="BI80" s="2">
        <v>0</v>
      </c>
      <c r="BJ80" s="5">
        <v>0</v>
      </c>
      <c r="BK80" s="5">
        <v>0</v>
      </c>
      <c r="BL80" s="5">
        <v>0</v>
      </c>
      <c r="BM80" s="2">
        <v>0</v>
      </c>
      <c r="BN80" s="2">
        <v>0</v>
      </c>
      <c r="BO80" s="2">
        <v>0</v>
      </c>
      <c r="BP80" s="5">
        <v>0</v>
      </c>
      <c r="BQ80" s="5">
        <v>0</v>
      </c>
      <c r="BR80" s="5">
        <v>0</v>
      </c>
      <c r="BS80" s="2">
        <v>0</v>
      </c>
      <c r="BT80" s="2">
        <v>0</v>
      </c>
      <c r="BU80" s="2">
        <v>0</v>
      </c>
      <c r="BV80" s="5">
        <v>0</v>
      </c>
      <c r="BW80" s="5">
        <v>0</v>
      </c>
      <c r="BX80" s="5">
        <v>0</v>
      </c>
      <c r="BY80" s="2">
        <v>0</v>
      </c>
      <c r="BZ80" s="2">
        <v>0</v>
      </c>
      <c r="CA80" s="2">
        <v>0</v>
      </c>
      <c r="CB80" s="5">
        <v>0</v>
      </c>
      <c r="CC80" s="5">
        <v>0</v>
      </c>
      <c r="CD80" s="5">
        <v>0</v>
      </c>
      <c r="CE80" s="2">
        <v>0</v>
      </c>
      <c r="CF80" s="2">
        <v>0</v>
      </c>
      <c r="CG80" s="2">
        <v>0</v>
      </c>
      <c r="CH80" s="5">
        <v>0</v>
      </c>
      <c r="CI80" s="5">
        <v>0</v>
      </c>
      <c r="CJ80" s="5">
        <v>0</v>
      </c>
      <c r="CK80" s="2">
        <v>10</v>
      </c>
      <c r="CL80" s="2">
        <v>36</v>
      </c>
      <c r="CM80" s="2">
        <v>46</v>
      </c>
      <c r="CN80" s="5">
        <v>0.90909090909090906</v>
      </c>
      <c r="CO80" s="5">
        <v>0.97297297297297303</v>
      </c>
      <c r="CP80" s="5">
        <v>0.95833333333333337</v>
      </c>
      <c r="CQ80" s="2">
        <v>7</v>
      </c>
      <c r="CR80" s="2">
        <v>17</v>
      </c>
      <c r="CS80" s="2">
        <v>24</v>
      </c>
      <c r="CT80" s="5">
        <v>0.7</v>
      </c>
      <c r="CU80" s="5">
        <v>0.47222222222222221</v>
      </c>
      <c r="CV80" s="5">
        <v>0.52173913043478259</v>
      </c>
      <c r="CW80" s="2">
        <v>3</v>
      </c>
      <c r="CX80" s="2">
        <v>14</v>
      </c>
      <c r="CY80" s="2">
        <v>17</v>
      </c>
      <c r="CZ80" s="5">
        <v>0.3</v>
      </c>
      <c r="DA80" s="5">
        <v>0.3888888888888889</v>
      </c>
      <c r="DB80" s="5">
        <v>0.36956521739130432</v>
      </c>
      <c r="DC80" s="2">
        <v>0</v>
      </c>
      <c r="DD80" s="2">
        <v>5</v>
      </c>
      <c r="DE80" s="2">
        <v>5</v>
      </c>
      <c r="DF80" s="5">
        <v>0</v>
      </c>
      <c r="DG80" s="5">
        <v>0.1388888888888889</v>
      </c>
      <c r="DH80" s="5">
        <v>0.10869565217391304</v>
      </c>
      <c r="DI80" s="2">
        <v>1</v>
      </c>
      <c r="DJ80" s="2">
        <v>3</v>
      </c>
      <c r="DK80" s="2">
        <v>4</v>
      </c>
      <c r="DL80" s="5">
        <v>0.1</v>
      </c>
      <c r="DM80" s="5">
        <v>8.3333333333333329E-2</v>
      </c>
      <c r="DN80" s="5">
        <v>8.6956521739130432E-2</v>
      </c>
      <c r="DO80" s="2">
        <v>1</v>
      </c>
      <c r="DP80" s="2">
        <v>10</v>
      </c>
      <c r="DQ80" s="2">
        <v>11</v>
      </c>
      <c r="DR80" s="5">
        <v>0.1</v>
      </c>
      <c r="DS80" s="5">
        <v>0.27777777777777779</v>
      </c>
      <c r="DT80" s="5">
        <v>0.2391304347826087</v>
      </c>
      <c r="DU80" s="2">
        <v>1</v>
      </c>
      <c r="DV80" s="2">
        <v>1</v>
      </c>
      <c r="DW80" s="2">
        <v>2</v>
      </c>
      <c r="DX80" s="5">
        <v>0.1</v>
      </c>
      <c r="DY80" s="5">
        <v>2.7777777777777776E-2</v>
      </c>
      <c r="DZ80" s="5">
        <v>4.3478260869565216E-2</v>
      </c>
      <c r="EA80" s="2">
        <v>0</v>
      </c>
      <c r="EB80" s="2">
        <v>0</v>
      </c>
      <c r="EC80" s="2">
        <v>0</v>
      </c>
      <c r="ED80" s="5">
        <v>0</v>
      </c>
      <c r="EE80" s="5">
        <v>0</v>
      </c>
      <c r="EF80" s="5">
        <v>0</v>
      </c>
      <c r="EG80" s="2">
        <v>0</v>
      </c>
      <c r="EH80" s="2">
        <v>0</v>
      </c>
      <c r="EI80" s="2">
        <v>0</v>
      </c>
      <c r="EJ80" s="5">
        <v>0</v>
      </c>
      <c r="EK80" s="5">
        <v>0</v>
      </c>
      <c r="EL80" s="5">
        <v>0</v>
      </c>
      <c r="EM80" s="2">
        <v>0</v>
      </c>
      <c r="EN80" s="2">
        <v>0</v>
      </c>
      <c r="EO80" s="2">
        <v>0</v>
      </c>
      <c r="EP80" s="5">
        <v>0</v>
      </c>
      <c r="EQ80" s="5">
        <v>0</v>
      </c>
      <c r="ER80" s="5">
        <v>0</v>
      </c>
      <c r="ES80" s="2">
        <v>0</v>
      </c>
      <c r="ET80" s="2">
        <v>0</v>
      </c>
      <c r="EU80" s="2">
        <v>0</v>
      </c>
      <c r="EV80" s="5">
        <v>0</v>
      </c>
      <c r="EW80" s="5">
        <v>0</v>
      </c>
      <c r="EX80" s="5">
        <v>0</v>
      </c>
      <c r="EY80" s="2">
        <v>0</v>
      </c>
      <c r="EZ80" s="2">
        <v>0</v>
      </c>
      <c r="FA80" s="2">
        <v>0</v>
      </c>
      <c r="FB80" s="5">
        <v>0</v>
      </c>
      <c r="FC80" s="5">
        <v>0</v>
      </c>
      <c r="FD80" s="5">
        <v>0</v>
      </c>
      <c r="FE80" s="2">
        <v>0</v>
      </c>
      <c r="FF80" s="2">
        <v>0</v>
      </c>
      <c r="FG80" s="2">
        <v>0</v>
      </c>
      <c r="FH80" s="5">
        <v>0</v>
      </c>
      <c r="FI80" s="5">
        <v>0</v>
      </c>
      <c r="FJ80" s="5">
        <v>0</v>
      </c>
    </row>
    <row r="81" spans="1:166" ht="11.85">
      <c r="A81" s="46" t="str">
        <f>IF(COUNTIFS(T_2GT[[#This Row],[Secteur]],"  *"),A80,T_2GT[[#This Row],[Secteur]])</f>
        <v>SEINE-SAINT-DENIS</v>
      </c>
      <c r="B81" s="46" t="str">
        <f>IF(COUNTIFS(T_2GT[[#This Row],[Secteur]],"    *"),B80,T_2GT[[#This Row],[Secteur]])</f>
        <v xml:space="preserve">   D03 - Drancy</v>
      </c>
      <c r="C81" s="1" t="s">
        <v>1275</v>
      </c>
      <c r="D81" s="1" t="s">
        <v>297</v>
      </c>
      <c r="E81" s="2">
        <v>259</v>
      </c>
      <c r="F81" s="2">
        <v>244</v>
      </c>
      <c r="G81" s="2">
        <v>503</v>
      </c>
      <c r="H81" s="2">
        <v>0</v>
      </c>
      <c r="I81" s="2">
        <v>0</v>
      </c>
      <c r="J81" s="2">
        <v>0</v>
      </c>
      <c r="K81" s="2">
        <v>249</v>
      </c>
      <c r="L81" s="2">
        <v>236</v>
      </c>
      <c r="M81" s="2">
        <v>485</v>
      </c>
      <c r="N81" s="5">
        <v>0.96138996138996136</v>
      </c>
      <c r="O81" s="5">
        <v>0.96721311475409832</v>
      </c>
      <c r="P81" s="5">
        <v>0.96421471172962225</v>
      </c>
      <c r="Q81" s="2">
        <v>178</v>
      </c>
      <c r="R81" s="2">
        <v>178</v>
      </c>
      <c r="S81" s="2">
        <v>356</v>
      </c>
      <c r="T81" s="5">
        <v>0.71485943775100402</v>
      </c>
      <c r="U81" s="5">
        <v>0.75423728813559321</v>
      </c>
      <c r="V81" s="5">
        <v>0.73402061855670098</v>
      </c>
      <c r="W81" s="2">
        <v>64</v>
      </c>
      <c r="X81" s="2">
        <v>53</v>
      </c>
      <c r="Y81" s="2">
        <v>117</v>
      </c>
      <c r="Z81" s="5">
        <v>0.25702811244979917</v>
      </c>
      <c r="AA81" s="5">
        <v>0.22457627118644069</v>
      </c>
      <c r="AB81" s="5">
        <v>0.24123711340206186</v>
      </c>
      <c r="AC81" s="2">
        <v>7</v>
      </c>
      <c r="AD81" s="2">
        <v>5</v>
      </c>
      <c r="AE81" s="2">
        <v>12</v>
      </c>
      <c r="AF81" s="5">
        <v>2.8112449799196786E-2</v>
      </c>
      <c r="AG81" s="5">
        <v>2.1186440677966101E-2</v>
      </c>
      <c r="AH81" s="5">
        <v>2.4742268041237112E-2</v>
      </c>
      <c r="AI81" s="2">
        <v>38</v>
      </c>
      <c r="AJ81" s="2">
        <v>36</v>
      </c>
      <c r="AK81" s="2">
        <v>74</v>
      </c>
      <c r="AL81" s="5">
        <v>0.15261044176706828</v>
      </c>
      <c r="AM81" s="5">
        <v>0.15254237288135594</v>
      </c>
      <c r="AN81" s="5">
        <v>0.15257731958762888</v>
      </c>
      <c r="AO81" s="2">
        <v>0</v>
      </c>
      <c r="AP81" s="2">
        <v>11</v>
      </c>
      <c r="AQ81" s="2">
        <v>11</v>
      </c>
      <c r="AR81" s="5">
        <v>0</v>
      </c>
      <c r="AS81" s="5">
        <v>4.6610169491525424E-2</v>
      </c>
      <c r="AT81" s="5">
        <v>2.268041237113402E-2</v>
      </c>
      <c r="AU81" s="2">
        <v>21</v>
      </c>
      <c r="AV81" s="2">
        <v>5</v>
      </c>
      <c r="AW81" s="2">
        <v>26</v>
      </c>
      <c r="AX81" s="5">
        <v>8.4337349397590355E-2</v>
      </c>
      <c r="AY81" s="5">
        <v>2.1186440677966101E-2</v>
      </c>
      <c r="AZ81" s="5">
        <v>5.3608247422680409E-2</v>
      </c>
      <c r="BA81" s="2">
        <v>1</v>
      </c>
      <c r="BB81" s="2">
        <v>0</v>
      </c>
      <c r="BC81" s="2">
        <v>1</v>
      </c>
      <c r="BD81" s="5">
        <v>4.0160642570281121E-3</v>
      </c>
      <c r="BE81" s="5">
        <v>0</v>
      </c>
      <c r="BF81" s="5">
        <v>2.0618556701030928E-3</v>
      </c>
      <c r="BG81" s="2">
        <v>3</v>
      </c>
      <c r="BH81" s="2">
        <v>1</v>
      </c>
      <c r="BI81" s="2">
        <v>4</v>
      </c>
      <c r="BJ81" s="5">
        <v>1.2048192771084338E-2</v>
      </c>
      <c r="BK81" s="5">
        <v>4.2372881355932203E-3</v>
      </c>
      <c r="BL81" s="5">
        <v>8.2474226804123713E-3</v>
      </c>
      <c r="BM81" s="2">
        <v>1</v>
      </c>
      <c r="BN81" s="2">
        <v>0</v>
      </c>
      <c r="BO81" s="2">
        <v>1</v>
      </c>
      <c r="BP81" s="5">
        <v>4.0160642570281121E-3</v>
      </c>
      <c r="BQ81" s="5">
        <v>0</v>
      </c>
      <c r="BR81" s="5">
        <v>2.0618556701030928E-3</v>
      </c>
      <c r="BS81" s="2">
        <v>0</v>
      </c>
      <c r="BT81" s="2">
        <v>0</v>
      </c>
      <c r="BU81" s="2">
        <v>0</v>
      </c>
      <c r="BV81" s="5">
        <v>0</v>
      </c>
      <c r="BW81" s="5">
        <v>0</v>
      </c>
      <c r="BX81" s="5">
        <v>0</v>
      </c>
      <c r="BY81" s="2">
        <v>0</v>
      </c>
      <c r="BZ81" s="2">
        <v>0</v>
      </c>
      <c r="CA81" s="2">
        <v>0</v>
      </c>
      <c r="CB81" s="5">
        <v>0</v>
      </c>
      <c r="CC81" s="5">
        <v>0</v>
      </c>
      <c r="CD81" s="5">
        <v>0</v>
      </c>
      <c r="CE81" s="2">
        <v>0</v>
      </c>
      <c r="CF81" s="2">
        <v>0</v>
      </c>
      <c r="CG81" s="2">
        <v>0</v>
      </c>
      <c r="CH81" s="5">
        <v>0</v>
      </c>
      <c r="CI81" s="5">
        <v>0</v>
      </c>
      <c r="CJ81" s="5">
        <v>0</v>
      </c>
      <c r="CK81" s="2">
        <v>247</v>
      </c>
      <c r="CL81" s="2">
        <v>235</v>
      </c>
      <c r="CM81" s="2">
        <v>482</v>
      </c>
      <c r="CN81" s="5">
        <v>0.95366795366795365</v>
      </c>
      <c r="CO81" s="5">
        <v>0.96311475409836067</v>
      </c>
      <c r="CP81" s="5">
        <v>0.95825049701789267</v>
      </c>
      <c r="CQ81" s="2">
        <v>163</v>
      </c>
      <c r="CR81" s="2">
        <v>149</v>
      </c>
      <c r="CS81" s="2">
        <v>312</v>
      </c>
      <c r="CT81" s="5">
        <v>0.65991902834008098</v>
      </c>
      <c r="CU81" s="5">
        <v>0.63404255319148939</v>
      </c>
      <c r="CV81" s="5">
        <v>0.64730290456431538</v>
      </c>
      <c r="CW81" s="2">
        <v>71</v>
      </c>
      <c r="CX81" s="2">
        <v>76</v>
      </c>
      <c r="CY81" s="2">
        <v>147</v>
      </c>
      <c r="CZ81" s="5">
        <v>0.2874493927125506</v>
      </c>
      <c r="DA81" s="5">
        <v>0.32340425531914896</v>
      </c>
      <c r="DB81" s="5">
        <v>0.30497925311203322</v>
      </c>
      <c r="DC81" s="2">
        <v>13</v>
      </c>
      <c r="DD81" s="2">
        <v>10</v>
      </c>
      <c r="DE81" s="2">
        <v>23</v>
      </c>
      <c r="DF81" s="5">
        <v>5.2631578947368418E-2</v>
      </c>
      <c r="DG81" s="5">
        <v>4.2553191489361701E-2</v>
      </c>
      <c r="DH81" s="5">
        <v>4.7717842323651449E-2</v>
      </c>
      <c r="DI81" s="2">
        <v>45</v>
      </c>
      <c r="DJ81" s="2">
        <v>44</v>
      </c>
      <c r="DK81" s="2">
        <v>89</v>
      </c>
      <c r="DL81" s="5">
        <v>0.18218623481781376</v>
      </c>
      <c r="DM81" s="5">
        <v>0.18723404255319148</v>
      </c>
      <c r="DN81" s="5">
        <v>0.18464730290456433</v>
      </c>
      <c r="DO81" s="2">
        <v>1</v>
      </c>
      <c r="DP81" s="2">
        <v>24</v>
      </c>
      <c r="DQ81" s="2">
        <v>25</v>
      </c>
      <c r="DR81" s="5">
        <v>4.048582995951417E-3</v>
      </c>
      <c r="DS81" s="5">
        <v>0.10212765957446808</v>
      </c>
      <c r="DT81" s="5">
        <v>5.1867219917012451E-2</v>
      </c>
      <c r="DU81" s="2">
        <v>23</v>
      </c>
      <c r="DV81" s="2">
        <v>6</v>
      </c>
      <c r="DW81" s="2">
        <v>29</v>
      </c>
      <c r="DX81" s="5">
        <v>9.3117408906882596E-2</v>
      </c>
      <c r="DY81" s="5">
        <v>2.553191489361702E-2</v>
      </c>
      <c r="DZ81" s="5">
        <v>6.0165975103734441E-2</v>
      </c>
      <c r="EA81" s="2">
        <v>0</v>
      </c>
      <c r="EB81" s="2">
        <v>0</v>
      </c>
      <c r="EC81" s="2">
        <v>0</v>
      </c>
      <c r="ED81" s="5">
        <v>0</v>
      </c>
      <c r="EE81" s="5">
        <v>0</v>
      </c>
      <c r="EF81" s="5">
        <v>0</v>
      </c>
      <c r="EG81" s="2">
        <v>1</v>
      </c>
      <c r="EH81" s="2">
        <v>1</v>
      </c>
      <c r="EI81" s="2">
        <v>2</v>
      </c>
      <c r="EJ81" s="5">
        <v>4.048582995951417E-3</v>
      </c>
      <c r="EK81" s="5">
        <v>4.2553191489361703E-3</v>
      </c>
      <c r="EL81" s="5">
        <v>4.1493775933609959E-3</v>
      </c>
      <c r="EM81" s="2">
        <v>1</v>
      </c>
      <c r="EN81" s="2">
        <v>0</v>
      </c>
      <c r="EO81" s="2">
        <v>1</v>
      </c>
      <c r="EP81" s="5">
        <v>4.048582995951417E-3</v>
      </c>
      <c r="EQ81" s="5">
        <v>0</v>
      </c>
      <c r="ER81" s="5">
        <v>2.0746887966804979E-3</v>
      </c>
      <c r="ES81" s="2">
        <v>0</v>
      </c>
      <c r="ET81" s="2">
        <v>1</v>
      </c>
      <c r="EU81" s="2">
        <v>1</v>
      </c>
      <c r="EV81" s="5">
        <v>0</v>
      </c>
      <c r="EW81" s="5">
        <v>4.2553191489361703E-3</v>
      </c>
      <c r="EX81" s="5">
        <v>2.0746887966804979E-3</v>
      </c>
      <c r="EY81" s="2">
        <v>0</v>
      </c>
      <c r="EZ81" s="2">
        <v>0</v>
      </c>
      <c r="FA81" s="2">
        <v>0</v>
      </c>
      <c r="FB81" s="5">
        <v>0</v>
      </c>
      <c r="FC81" s="5">
        <v>0</v>
      </c>
      <c r="FD81" s="5">
        <v>0</v>
      </c>
      <c r="FE81" s="2">
        <v>0</v>
      </c>
      <c r="FF81" s="2">
        <v>0</v>
      </c>
      <c r="FG81" s="2">
        <v>0</v>
      </c>
      <c r="FH81" s="5">
        <v>0</v>
      </c>
      <c r="FI81" s="5">
        <v>0</v>
      </c>
      <c r="FJ81" s="5">
        <v>0</v>
      </c>
    </row>
    <row r="82" spans="1:166" ht="11.85">
      <c r="A82" s="46" t="str">
        <f>IF(COUNTIFS(T_2GT[[#This Row],[Secteur]],"  *"),A81,T_2GT[[#This Row],[Secteur]])</f>
        <v>SEINE-SAINT-DENIS</v>
      </c>
      <c r="B82" s="46" t="str">
        <f>IF(COUNTIFS(T_2GT[[#This Row],[Secteur]],"    *"),B81,T_2GT[[#This Row],[Secteur]])</f>
        <v xml:space="preserve">   D03 - Drancy</v>
      </c>
      <c r="C82" s="1" t="s">
        <v>1276</v>
      </c>
      <c r="D82" s="1" t="s">
        <v>1277</v>
      </c>
      <c r="E82" s="2">
        <v>201</v>
      </c>
      <c r="F82" s="2">
        <v>188</v>
      </c>
      <c r="G82" s="2">
        <v>389</v>
      </c>
      <c r="H82" s="2">
        <v>0</v>
      </c>
      <c r="I82" s="2">
        <v>0</v>
      </c>
      <c r="J82" s="2">
        <v>0</v>
      </c>
      <c r="K82" s="2">
        <v>200</v>
      </c>
      <c r="L82" s="2">
        <v>186</v>
      </c>
      <c r="M82" s="2">
        <v>386</v>
      </c>
      <c r="N82" s="5">
        <v>0.99502487562189057</v>
      </c>
      <c r="O82" s="5">
        <v>0.98936170212765961</v>
      </c>
      <c r="P82" s="5">
        <v>0.99228791773778924</v>
      </c>
      <c r="Q82" s="2">
        <v>152</v>
      </c>
      <c r="R82" s="2">
        <v>152</v>
      </c>
      <c r="S82" s="2">
        <v>304</v>
      </c>
      <c r="T82" s="5">
        <v>0.76</v>
      </c>
      <c r="U82" s="5">
        <v>0.81720430107526887</v>
      </c>
      <c r="V82" s="5">
        <v>0.78756476683937826</v>
      </c>
      <c r="W82" s="2">
        <v>45</v>
      </c>
      <c r="X82" s="2">
        <v>31</v>
      </c>
      <c r="Y82" s="2">
        <v>76</v>
      </c>
      <c r="Z82" s="5">
        <v>0.22500000000000001</v>
      </c>
      <c r="AA82" s="5">
        <v>0.16666666666666666</v>
      </c>
      <c r="AB82" s="5">
        <v>0.19689119170984457</v>
      </c>
      <c r="AC82" s="2">
        <v>3</v>
      </c>
      <c r="AD82" s="2">
        <v>3</v>
      </c>
      <c r="AE82" s="2">
        <v>6</v>
      </c>
      <c r="AF82" s="5">
        <v>1.4999999999999999E-2</v>
      </c>
      <c r="AG82" s="5">
        <v>1.6129032258064516E-2</v>
      </c>
      <c r="AH82" s="5">
        <v>1.5544041450777202E-2</v>
      </c>
      <c r="AI82" s="2">
        <v>35</v>
      </c>
      <c r="AJ82" s="2">
        <v>27</v>
      </c>
      <c r="AK82" s="2">
        <v>62</v>
      </c>
      <c r="AL82" s="5">
        <v>0.17499999999999999</v>
      </c>
      <c r="AM82" s="5">
        <v>0.14516129032258066</v>
      </c>
      <c r="AN82" s="5">
        <v>0.16062176165803108</v>
      </c>
      <c r="AO82" s="2">
        <v>1</v>
      </c>
      <c r="AP82" s="2">
        <v>4</v>
      </c>
      <c r="AQ82" s="2">
        <v>5</v>
      </c>
      <c r="AR82" s="5">
        <v>5.0000000000000001E-3</v>
      </c>
      <c r="AS82" s="5">
        <v>2.1505376344086023E-2</v>
      </c>
      <c r="AT82" s="5">
        <v>1.2953367875647668E-2</v>
      </c>
      <c r="AU82" s="2">
        <v>9</v>
      </c>
      <c r="AV82" s="2">
        <v>0</v>
      </c>
      <c r="AW82" s="2">
        <v>9</v>
      </c>
      <c r="AX82" s="5">
        <v>4.4999999999999998E-2</v>
      </c>
      <c r="AY82" s="5">
        <v>0</v>
      </c>
      <c r="AZ82" s="5">
        <v>2.3316062176165803E-2</v>
      </c>
      <c r="BA82" s="2">
        <v>0</v>
      </c>
      <c r="BB82" s="2">
        <v>0</v>
      </c>
      <c r="BC82" s="2">
        <v>0</v>
      </c>
      <c r="BD82" s="5">
        <v>0</v>
      </c>
      <c r="BE82" s="5">
        <v>0</v>
      </c>
      <c r="BF82" s="5">
        <v>0</v>
      </c>
      <c r="BG82" s="2">
        <v>0</v>
      </c>
      <c r="BH82" s="2">
        <v>0</v>
      </c>
      <c r="BI82" s="2">
        <v>0</v>
      </c>
      <c r="BJ82" s="5">
        <v>0</v>
      </c>
      <c r="BK82" s="5">
        <v>0</v>
      </c>
      <c r="BL82" s="5">
        <v>0</v>
      </c>
      <c r="BM82" s="2">
        <v>0</v>
      </c>
      <c r="BN82" s="2">
        <v>0</v>
      </c>
      <c r="BO82" s="2">
        <v>0</v>
      </c>
      <c r="BP82" s="5">
        <v>0</v>
      </c>
      <c r="BQ82" s="5">
        <v>0</v>
      </c>
      <c r="BR82" s="5">
        <v>0</v>
      </c>
      <c r="BS82" s="2">
        <v>0</v>
      </c>
      <c r="BT82" s="2">
        <v>0</v>
      </c>
      <c r="BU82" s="2">
        <v>0</v>
      </c>
      <c r="BV82" s="5">
        <v>0</v>
      </c>
      <c r="BW82" s="5">
        <v>0</v>
      </c>
      <c r="BX82" s="5">
        <v>0</v>
      </c>
      <c r="BY82" s="2">
        <v>0</v>
      </c>
      <c r="BZ82" s="2">
        <v>0</v>
      </c>
      <c r="CA82" s="2">
        <v>0</v>
      </c>
      <c r="CB82" s="5">
        <v>0</v>
      </c>
      <c r="CC82" s="5">
        <v>0</v>
      </c>
      <c r="CD82" s="5">
        <v>0</v>
      </c>
      <c r="CE82" s="2">
        <v>0</v>
      </c>
      <c r="CF82" s="2">
        <v>0</v>
      </c>
      <c r="CG82" s="2">
        <v>0</v>
      </c>
      <c r="CH82" s="5">
        <v>0</v>
      </c>
      <c r="CI82" s="5">
        <v>0</v>
      </c>
      <c r="CJ82" s="5">
        <v>0</v>
      </c>
      <c r="CK82" s="2">
        <v>200</v>
      </c>
      <c r="CL82" s="2">
        <v>185</v>
      </c>
      <c r="CM82" s="2">
        <v>385</v>
      </c>
      <c r="CN82" s="5">
        <v>0.99502487562189057</v>
      </c>
      <c r="CO82" s="5">
        <v>0.98404255319148937</v>
      </c>
      <c r="CP82" s="5">
        <v>0.98971722365038561</v>
      </c>
      <c r="CQ82" s="2">
        <v>140</v>
      </c>
      <c r="CR82" s="2">
        <v>137</v>
      </c>
      <c r="CS82" s="2">
        <v>277</v>
      </c>
      <c r="CT82" s="5">
        <v>0.7</v>
      </c>
      <c r="CU82" s="5">
        <v>0.74054054054054053</v>
      </c>
      <c r="CV82" s="5">
        <v>0.7194805194805195</v>
      </c>
      <c r="CW82" s="2">
        <v>57</v>
      </c>
      <c r="CX82" s="2">
        <v>46</v>
      </c>
      <c r="CY82" s="2">
        <v>103</v>
      </c>
      <c r="CZ82" s="5">
        <v>0.28499999999999998</v>
      </c>
      <c r="DA82" s="5">
        <v>0.24864864864864866</v>
      </c>
      <c r="DB82" s="5">
        <v>0.26753246753246751</v>
      </c>
      <c r="DC82" s="2">
        <v>3</v>
      </c>
      <c r="DD82" s="2">
        <v>2</v>
      </c>
      <c r="DE82" s="2">
        <v>5</v>
      </c>
      <c r="DF82" s="5">
        <v>1.4999999999999999E-2</v>
      </c>
      <c r="DG82" s="5">
        <v>1.0810810810810811E-2</v>
      </c>
      <c r="DH82" s="5">
        <v>1.2987012987012988E-2</v>
      </c>
      <c r="DI82" s="2">
        <v>34</v>
      </c>
      <c r="DJ82" s="2">
        <v>28</v>
      </c>
      <c r="DK82" s="2">
        <v>62</v>
      </c>
      <c r="DL82" s="5">
        <v>0.17</v>
      </c>
      <c r="DM82" s="5">
        <v>0.15135135135135136</v>
      </c>
      <c r="DN82" s="5">
        <v>0.16103896103896104</v>
      </c>
      <c r="DO82" s="2">
        <v>2</v>
      </c>
      <c r="DP82" s="2">
        <v>8</v>
      </c>
      <c r="DQ82" s="2">
        <v>10</v>
      </c>
      <c r="DR82" s="5">
        <v>0.01</v>
      </c>
      <c r="DS82" s="5">
        <v>4.3243243243243246E-2</v>
      </c>
      <c r="DT82" s="5">
        <v>2.5974025974025976E-2</v>
      </c>
      <c r="DU82" s="2">
        <v>15</v>
      </c>
      <c r="DV82" s="2">
        <v>0</v>
      </c>
      <c r="DW82" s="2">
        <v>15</v>
      </c>
      <c r="DX82" s="5">
        <v>7.4999999999999997E-2</v>
      </c>
      <c r="DY82" s="5">
        <v>0</v>
      </c>
      <c r="DZ82" s="5">
        <v>3.896103896103896E-2</v>
      </c>
      <c r="EA82" s="2">
        <v>0</v>
      </c>
      <c r="EB82" s="2">
        <v>0</v>
      </c>
      <c r="EC82" s="2">
        <v>0</v>
      </c>
      <c r="ED82" s="5">
        <v>0</v>
      </c>
      <c r="EE82" s="5">
        <v>0</v>
      </c>
      <c r="EF82" s="5">
        <v>0</v>
      </c>
      <c r="EG82" s="2">
        <v>1</v>
      </c>
      <c r="EH82" s="2">
        <v>1</v>
      </c>
      <c r="EI82" s="2">
        <v>2</v>
      </c>
      <c r="EJ82" s="5">
        <v>5.0000000000000001E-3</v>
      </c>
      <c r="EK82" s="5">
        <v>5.4054054054054057E-3</v>
      </c>
      <c r="EL82" s="5">
        <v>5.1948051948051948E-3</v>
      </c>
      <c r="EM82" s="2">
        <v>0</v>
      </c>
      <c r="EN82" s="2">
        <v>0</v>
      </c>
      <c r="EO82" s="2">
        <v>0</v>
      </c>
      <c r="EP82" s="5">
        <v>0</v>
      </c>
      <c r="EQ82" s="5">
        <v>0</v>
      </c>
      <c r="ER82" s="5">
        <v>0</v>
      </c>
      <c r="ES82" s="2">
        <v>5</v>
      </c>
      <c r="ET82" s="2">
        <v>9</v>
      </c>
      <c r="EU82" s="2">
        <v>14</v>
      </c>
      <c r="EV82" s="5">
        <v>2.5000000000000001E-2</v>
      </c>
      <c r="EW82" s="5">
        <v>4.8648648648648651E-2</v>
      </c>
      <c r="EX82" s="5">
        <v>3.6363636363636362E-2</v>
      </c>
      <c r="EY82" s="2">
        <v>0</v>
      </c>
      <c r="EZ82" s="2">
        <v>0</v>
      </c>
      <c r="FA82" s="2">
        <v>0</v>
      </c>
      <c r="FB82" s="5">
        <v>0</v>
      </c>
      <c r="FC82" s="5">
        <v>0</v>
      </c>
      <c r="FD82" s="5">
        <v>0</v>
      </c>
      <c r="FE82" s="2">
        <v>0</v>
      </c>
      <c r="FF82" s="2">
        <v>0</v>
      </c>
      <c r="FG82" s="2">
        <v>0</v>
      </c>
      <c r="FH82" s="5">
        <v>0</v>
      </c>
      <c r="FI82" s="5">
        <v>0</v>
      </c>
      <c r="FJ82" s="5">
        <v>0</v>
      </c>
    </row>
    <row r="83" spans="1:166" ht="11.85">
      <c r="A83" s="46" t="str">
        <f>IF(COUNTIFS(T_2GT[[#This Row],[Secteur]],"  *"),A82,T_2GT[[#This Row],[Secteur]])</f>
        <v>SEINE-SAINT-DENIS</v>
      </c>
      <c r="B83" s="46" t="str">
        <f>IF(COUNTIFS(T_2GT[[#This Row],[Secteur]],"    *"),B82,T_2GT[[#This Row],[Secteur]])</f>
        <v xml:space="preserve">   D03 - Drancy</v>
      </c>
      <c r="C83" s="1" t="s">
        <v>1278</v>
      </c>
      <c r="D83" s="1" t="s">
        <v>295</v>
      </c>
      <c r="E83" s="2">
        <v>50</v>
      </c>
      <c r="F83" s="2">
        <v>69</v>
      </c>
      <c r="G83" s="2">
        <v>119</v>
      </c>
      <c r="H83" s="2">
        <v>0</v>
      </c>
      <c r="I83" s="2">
        <v>0</v>
      </c>
      <c r="J83" s="2">
        <v>0</v>
      </c>
      <c r="K83" s="2">
        <v>50</v>
      </c>
      <c r="L83" s="2">
        <v>69</v>
      </c>
      <c r="M83" s="2">
        <v>119</v>
      </c>
      <c r="N83" s="5">
        <v>1</v>
      </c>
      <c r="O83" s="5">
        <v>1</v>
      </c>
      <c r="P83" s="5">
        <v>1</v>
      </c>
      <c r="Q83" s="2">
        <v>34</v>
      </c>
      <c r="R83" s="2">
        <v>40</v>
      </c>
      <c r="S83" s="2">
        <v>74</v>
      </c>
      <c r="T83" s="5">
        <v>0.68</v>
      </c>
      <c r="U83" s="5">
        <v>0.57971014492753625</v>
      </c>
      <c r="V83" s="5">
        <v>0.62184873949579833</v>
      </c>
      <c r="W83" s="2">
        <v>16</v>
      </c>
      <c r="X83" s="2">
        <v>28</v>
      </c>
      <c r="Y83" s="2">
        <v>44</v>
      </c>
      <c r="Z83" s="5">
        <v>0.32</v>
      </c>
      <c r="AA83" s="5">
        <v>0.40579710144927539</v>
      </c>
      <c r="AB83" s="5">
        <v>0.36974789915966388</v>
      </c>
      <c r="AC83" s="2">
        <v>0</v>
      </c>
      <c r="AD83" s="2">
        <v>1</v>
      </c>
      <c r="AE83" s="2">
        <v>1</v>
      </c>
      <c r="AF83" s="5">
        <v>0</v>
      </c>
      <c r="AG83" s="5">
        <v>1.4492753623188406E-2</v>
      </c>
      <c r="AH83" s="5">
        <v>8.4033613445378148E-3</v>
      </c>
      <c r="AI83" s="2">
        <v>12</v>
      </c>
      <c r="AJ83" s="2">
        <v>23</v>
      </c>
      <c r="AK83" s="2">
        <v>35</v>
      </c>
      <c r="AL83" s="5">
        <v>0.24</v>
      </c>
      <c r="AM83" s="5">
        <v>0.33333333333333331</v>
      </c>
      <c r="AN83" s="5">
        <v>0.29411764705882354</v>
      </c>
      <c r="AO83" s="2">
        <v>0</v>
      </c>
      <c r="AP83" s="2">
        <v>5</v>
      </c>
      <c r="AQ83" s="2">
        <v>5</v>
      </c>
      <c r="AR83" s="5">
        <v>0</v>
      </c>
      <c r="AS83" s="5">
        <v>7.2463768115942032E-2</v>
      </c>
      <c r="AT83" s="5">
        <v>4.2016806722689079E-2</v>
      </c>
      <c r="AU83" s="2">
        <v>4</v>
      </c>
      <c r="AV83" s="2">
        <v>0</v>
      </c>
      <c r="AW83" s="2">
        <v>4</v>
      </c>
      <c r="AX83" s="5">
        <v>0.08</v>
      </c>
      <c r="AY83" s="5">
        <v>0</v>
      </c>
      <c r="AZ83" s="5">
        <v>3.3613445378151259E-2</v>
      </c>
      <c r="BA83" s="2">
        <v>0</v>
      </c>
      <c r="BB83" s="2">
        <v>0</v>
      </c>
      <c r="BC83" s="2">
        <v>0</v>
      </c>
      <c r="BD83" s="5">
        <v>0</v>
      </c>
      <c r="BE83" s="5">
        <v>0</v>
      </c>
      <c r="BF83" s="5">
        <v>0</v>
      </c>
      <c r="BG83" s="2">
        <v>0</v>
      </c>
      <c r="BH83" s="2">
        <v>0</v>
      </c>
      <c r="BI83" s="2">
        <v>0</v>
      </c>
      <c r="BJ83" s="5">
        <v>0</v>
      </c>
      <c r="BK83" s="5">
        <v>0</v>
      </c>
      <c r="BL83" s="5">
        <v>0</v>
      </c>
      <c r="BM83" s="2">
        <v>0</v>
      </c>
      <c r="BN83" s="2">
        <v>0</v>
      </c>
      <c r="BO83" s="2">
        <v>0</v>
      </c>
      <c r="BP83" s="5">
        <v>0</v>
      </c>
      <c r="BQ83" s="5">
        <v>0</v>
      </c>
      <c r="BR83" s="5">
        <v>0</v>
      </c>
      <c r="BS83" s="2">
        <v>0</v>
      </c>
      <c r="BT83" s="2">
        <v>0</v>
      </c>
      <c r="BU83" s="2">
        <v>0</v>
      </c>
      <c r="BV83" s="5">
        <v>0</v>
      </c>
      <c r="BW83" s="5">
        <v>0</v>
      </c>
      <c r="BX83" s="5">
        <v>0</v>
      </c>
      <c r="BY83" s="2">
        <v>0</v>
      </c>
      <c r="BZ83" s="2">
        <v>0</v>
      </c>
      <c r="CA83" s="2">
        <v>0</v>
      </c>
      <c r="CB83" s="5">
        <v>0</v>
      </c>
      <c r="CC83" s="5">
        <v>0</v>
      </c>
      <c r="CD83" s="5">
        <v>0</v>
      </c>
      <c r="CE83" s="2">
        <v>0</v>
      </c>
      <c r="CF83" s="2">
        <v>0</v>
      </c>
      <c r="CG83" s="2">
        <v>0</v>
      </c>
      <c r="CH83" s="5">
        <v>0</v>
      </c>
      <c r="CI83" s="5">
        <v>0</v>
      </c>
      <c r="CJ83" s="5">
        <v>0</v>
      </c>
      <c r="CK83" s="2">
        <v>50</v>
      </c>
      <c r="CL83" s="2">
        <v>68</v>
      </c>
      <c r="CM83" s="2">
        <v>118</v>
      </c>
      <c r="CN83" s="5">
        <v>1</v>
      </c>
      <c r="CO83" s="5">
        <v>0.98550724637681164</v>
      </c>
      <c r="CP83" s="5">
        <v>0.99159663865546221</v>
      </c>
      <c r="CQ83" s="2">
        <v>31</v>
      </c>
      <c r="CR83" s="2">
        <v>39</v>
      </c>
      <c r="CS83" s="2">
        <v>70</v>
      </c>
      <c r="CT83" s="5">
        <v>0.62</v>
      </c>
      <c r="CU83" s="5">
        <v>0.57352941176470584</v>
      </c>
      <c r="CV83" s="5">
        <v>0.59322033898305082</v>
      </c>
      <c r="CW83" s="2">
        <v>17</v>
      </c>
      <c r="CX83" s="2">
        <v>26</v>
      </c>
      <c r="CY83" s="2">
        <v>43</v>
      </c>
      <c r="CZ83" s="5">
        <v>0.34</v>
      </c>
      <c r="DA83" s="5">
        <v>0.38235294117647056</v>
      </c>
      <c r="DB83" s="5">
        <v>0.36440677966101692</v>
      </c>
      <c r="DC83" s="2">
        <v>2</v>
      </c>
      <c r="DD83" s="2">
        <v>3</v>
      </c>
      <c r="DE83" s="2">
        <v>5</v>
      </c>
      <c r="DF83" s="5">
        <v>0.04</v>
      </c>
      <c r="DG83" s="5">
        <v>4.4117647058823532E-2</v>
      </c>
      <c r="DH83" s="5">
        <v>4.2372881355932202E-2</v>
      </c>
      <c r="DI83" s="2">
        <v>12</v>
      </c>
      <c r="DJ83" s="2">
        <v>22</v>
      </c>
      <c r="DK83" s="2">
        <v>34</v>
      </c>
      <c r="DL83" s="5">
        <v>0.24</v>
      </c>
      <c r="DM83" s="5">
        <v>0.3235294117647059</v>
      </c>
      <c r="DN83" s="5">
        <v>0.28813559322033899</v>
      </c>
      <c r="DO83" s="2">
        <v>0</v>
      </c>
      <c r="DP83" s="2">
        <v>4</v>
      </c>
      <c r="DQ83" s="2">
        <v>4</v>
      </c>
      <c r="DR83" s="5">
        <v>0</v>
      </c>
      <c r="DS83" s="5">
        <v>5.8823529411764705E-2</v>
      </c>
      <c r="DT83" s="5">
        <v>3.3898305084745763E-2</v>
      </c>
      <c r="DU83" s="2">
        <v>5</v>
      </c>
      <c r="DV83" s="2">
        <v>0</v>
      </c>
      <c r="DW83" s="2">
        <v>5</v>
      </c>
      <c r="DX83" s="5">
        <v>0.1</v>
      </c>
      <c r="DY83" s="5">
        <v>0</v>
      </c>
      <c r="DZ83" s="5">
        <v>4.2372881355932202E-2</v>
      </c>
      <c r="EA83" s="2">
        <v>0</v>
      </c>
      <c r="EB83" s="2">
        <v>0</v>
      </c>
      <c r="EC83" s="2">
        <v>0</v>
      </c>
      <c r="ED83" s="5">
        <v>0</v>
      </c>
      <c r="EE83" s="5">
        <v>0</v>
      </c>
      <c r="EF83" s="5">
        <v>0</v>
      </c>
      <c r="EG83" s="2">
        <v>0</v>
      </c>
      <c r="EH83" s="2">
        <v>0</v>
      </c>
      <c r="EI83" s="2">
        <v>0</v>
      </c>
      <c r="EJ83" s="5">
        <v>0</v>
      </c>
      <c r="EK83" s="5">
        <v>0</v>
      </c>
      <c r="EL83" s="5">
        <v>0</v>
      </c>
      <c r="EM83" s="2">
        <v>0</v>
      </c>
      <c r="EN83" s="2">
        <v>0</v>
      </c>
      <c r="EO83" s="2">
        <v>0</v>
      </c>
      <c r="EP83" s="5">
        <v>0</v>
      </c>
      <c r="EQ83" s="5">
        <v>0</v>
      </c>
      <c r="ER83" s="5">
        <v>0</v>
      </c>
      <c r="ES83" s="2">
        <v>0</v>
      </c>
      <c r="ET83" s="2">
        <v>0</v>
      </c>
      <c r="EU83" s="2">
        <v>0</v>
      </c>
      <c r="EV83" s="5">
        <v>0</v>
      </c>
      <c r="EW83" s="5">
        <v>0</v>
      </c>
      <c r="EX83" s="5">
        <v>0</v>
      </c>
      <c r="EY83" s="2">
        <v>0</v>
      </c>
      <c r="EZ83" s="2">
        <v>0</v>
      </c>
      <c r="FA83" s="2">
        <v>0</v>
      </c>
      <c r="FB83" s="5">
        <v>0</v>
      </c>
      <c r="FC83" s="5">
        <v>0</v>
      </c>
      <c r="FD83" s="5">
        <v>0</v>
      </c>
      <c r="FE83" s="2">
        <v>0</v>
      </c>
      <c r="FF83" s="2">
        <v>0</v>
      </c>
      <c r="FG83" s="2">
        <v>0</v>
      </c>
      <c r="FH83" s="5">
        <v>0</v>
      </c>
      <c r="FI83" s="5">
        <v>0</v>
      </c>
      <c r="FJ83" s="5">
        <v>0</v>
      </c>
    </row>
    <row r="84" spans="1:166" ht="11.85">
      <c r="A84" s="46" t="str">
        <f>IF(COUNTIFS(T_2GT[[#This Row],[Secteur]],"  *"),A83,T_2GT[[#This Row],[Secteur]])</f>
        <v>SEINE-SAINT-DENIS</v>
      </c>
      <c r="B84" s="46" t="str">
        <f>IF(COUNTIFS(T_2GT[[#This Row],[Secteur]],"    *"),B83,T_2GT[[#This Row],[Secteur]])</f>
        <v xml:space="preserve">   D04 - Aulnay-Sous-Bois</v>
      </c>
      <c r="C84" s="1" t="s">
        <v>594</v>
      </c>
      <c r="D84" s="1" t="s">
        <v>595</v>
      </c>
      <c r="E84" s="2">
        <v>1055</v>
      </c>
      <c r="F84" s="2">
        <v>846</v>
      </c>
      <c r="G84" s="2">
        <v>1901</v>
      </c>
      <c r="H84" s="2">
        <v>11</v>
      </c>
      <c r="I84" s="2">
        <v>5</v>
      </c>
      <c r="J84" s="2">
        <v>16</v>
      </c>
      <c r="K84" s="2">
        <v>1012</v>
      </c>
      <c r="L84" s="2">
        <v>807</v>
      </c>
      <c r="M84" s="2">
        <v>1819</v>
      </c>
      <c r="N84" s="5">
        <v>0.96966824644549765</v>
      </c>
      <c r="O84" s="5">
        <v>0.95981087470449178</v>
      </c>
      <c r="P84" s="5">
        <v>0.96528143082588114</v>
      </c>
      <c r="Q84" s="2">
        <v>676</v>
      </c>
      <c r="R84" s="2">
        <v>541</v>
      </c>
      <c r="S84" s="2">
        <v>1217</v>
      </c>
      <c r="T84" s="5">
        <v>0.66798418972332019</v>
      </c>
      <c r="U84" s="5">
        <v>0.67038413878562575</v>
      </c>
      <c r="V84" s="5">
        <v>0.66904892798240789</v>
      </c>
      <c r="W84" s="2">
        <v>310</v>
      </c>
      <c r="X84" s="2">
        <v>242</v>
      </c>
      <c r="Y84" s="2">
        <v>552</v>
      </c>
      <c r="Z84" s="5">
        <v>0.30632411067193677</v>
      </c>
      <c r="AA84" s="5">
        <v>0.29987608426270135</v>
      </c>
      <c r="AB84" s="5">
        <v>0.3034634414513469</v>
      </c>
      <c r="AC84" s="2">
        <v>26</v>
      </c>
      <c r="AD84" s="2">
        <v>24</v>
      </c>
      <c r="AE84" s="2">
        <v>50</v>
      </c>
      <c r="AF84" s="5">
        <v>2.5691699604743084E-2</v>
      </c>
      <c r="AG84" s="5">
        <v>2.9739776951672861E-2</v>
      </c>
      <c r="AH84" s="5">
        <v>2.7487630566245189E-2</v>
      </c>
      <c r="AI84" s="2">
        <v>208</v>
      </c>
      <c r="AJ84" s="2">
        <v>148</v>
      </c>
      <c r="AK84" s="2">
        <v>356</v>
      </c>
      <c r="AL84" s="5">
        <v>0.20553359683794467</v>
      </c>
      <c r="AM84" s="5">
        <v>0.18339529120198264</v>
      </c>
      <c r="AN84" s="5">
        <v>0.19571192963166575</v>
      </c>
      <c r="AO84" s="2">
        <v>12</v>
      </c>
      <c r="AP84" s="2">
        <v>74</v>
      </c>
      <c r="AQ84" s="2">
        <v>86</v>
      </c>
      <c r="AR84" s="5">
        <v>1.1857707509881422E-2</v>
      </c>
      <c r="AS84" s="5">
        <v>9.169764560099132E-2</v>
      </c>
      <c r="AT84" s="5">
        <v>4.7278724573941729E-2</v>
      </c>
      <c r="AU84" s="2">
        <v>72</v>
      </c>
      <c r="AV84" s="2">
        <v>5</v>
      </c>
      <c r="AW84" s="2">
        <v>77</v>
      </c>
      <c r="AX84" s="5">
        <v>7.1146245059288543E-2</v>
      </c>
      <c r="AY84" s="5">
        <v>6.1957868649318466E-3</v>
      </c>
      <c r="AZ84" s="5">
        <v>4.2330951072017592E-2</v>
      </c>
      <c r="BA84" s="2">
        <v>11</v>
      </c>
      <c r="BB84" s="2">
        <v>5</v>
      </c>
      <c r="BC84" s="2">
        <v>16</v>
      </c>
      <c r="BD84" s="5">
        <v>1.0869565217391304E-2</v>
      </c>
      <c r="BE84" s="5">
        <v>6.1957868649318466E-3</v>
      </c>
      <c r="BF84" s="5">
        <v>8.7960417811984611E-3</v>
      </c>
      <c r="BG84" s="2">
        <v>1</v>
      </c>
      <c r="BH84" s="2">
        <v>0</v>
      </c>
      <c r="BI84" s="2">
        <v>1</v>
      </c>
      <c r="BJ84" s="5">
        <v>9.8814229249011851E-4</v>
      </c>
      <c r="BK84" s="5">
        <v>0</v>
      </c>
      <c r="BL84" s="5">
        <v>5.4975261132490382E-4</v>
      </c>
      <c r="BM84" s="2">
        <v>0</v>
      </c>
      <c r="BN84" s="2">
        <v>1</v>
      </c>
      <c r="BO84" s="2">
        <v>1</v>
      </c>
      <c r="BP84" s="5">
        <v>0</v>
      </c>
      <c r="BQ84" s="5">
        <v>1.2391573729863693E-3</v>
      </c>
      <c r="BR84" s="5">
        <v>5.4975261132490382E-4</v>
      </c>
      <c r="BS84" s="2">
        <v>6</v>
      </c>
      <c r="BT84" s="2">
        <v>9</v>
      </c>
      <c r="BU84" s="2">
        <v>15</v>
      </c>
      <c r="BV84" s="5">
        <v>5.9288537549407111E-3</v>
      </c>
      <c r="BW84" s="5">
        <v>1.1152416356877323E-2</v>
      </c>
      <c r="BX84" s="5">
        <v>8.2462891698735566E-3</v>
      </c>
      <c r="BY84" s="2">
        <v>0</v>
      </c>
      <c r="BZ84" s="2">
        <v>0</v>
      </c>
      <c r="CA84" s="2">
        <v>0</v>
      </c>
      <c r="CB84" s="5">
        <v>0</v>
      </c>
      <c r="CC84" s="5">
        <v>0</v>
      </c>
      <c r="CD84" s="5">
        <v>0</v>
      </c>
      <c r="CE84" s="2">
        <v>0</v>
      </c>
      <c r="CF84" s="2">
        <v>0</v>
      </c>
      <c r="CG84" s="2">
        <v>0</v>
      </c>
      <c r="CH84" s="5">
        <v>0</v>
      </c>
      <c r="CI84" s="5">
        <v>0</v>
      </c>
      <c r="CJ84" s="5">
        <v>0</v>
      </c>
      <c r="CK84" s="2">
        <v>1006</v>
      </c>
      <c r="CL84" s="2">
        <v>798</v>
      </c>
      <c r="CM84" s="2">
        <v>1804</v>
      </c>
      <c r="CN84" s="5">
        <v>0.9639810426540284</v>
      </c>
      <c r="CO84" s="5">
        <v>0.94917257683215128</v>
      </c>
      <c r="CP84" s="5">
        <v>0.95739084692267229</v>
      </c>
      <c r="CQ84" s="2">
        <v>644</v>
      </c>
      <c r="CR84" s="2">
        <v>498</v>
      </c>
      <c r="CS84" s="2">
        <v>1142</v>
      </c>
      <c r="CT84" s="5">
        <v>0.64015904572564608</v>
      </c>
      <c r="CU84" s="5">
        <v>0.62406015037593987</v>
      </c>
      <c r="CV84" s="5">
        <v>0.63303769401330379</v>
      </c>
      <c r="CW84" s="2">
        <v>336</v>
      </c>
      <c r="CX84" s="2">
        <v>270</v>
      </c>
      <c r="CY84" s="2">
        <v>606</v>
      </c>
      <c r="CZ84" s="5">
        <v>0.33399602385685884</v>
      </c>
      <c r="DA84" s="5">
        <v>0.33834586466165412</v>
      </c>
      <c r="DB84" s="5">
        <v>0.33592017738359203</v>
      </c>
      <c r="DC84" s="2">
        <v>26</v>
      </c>
      <c r="DD84" s="2">
        <v>30</v>
      </c>
      <c r="DE84" s="2">
        <v>56</v>
      </c>
      <c r="DF84" s="5">
        <v>2.584493041749503E-2</v>
      </c>
      <c r="DG84" s="5">
        <v>3.7593984962406013E-2</v>
      </c>
      <c r="DH84" s="5">
        <v>3.1042128603104215E-2</v>
      </c>
      <c r="DI84" s="2">
        <v>210</v>
      </c>
      <c r="DJ84" s="2">
        <v>144</v>
      </c>
      <c r="DK84" s="2">
        <v>354</v>
      </c>
      <c r="DL84" s="5">
        <v>0.20874751491053678</v>
      </c>
      <c r="DM84" s="5">
        <v>0.18045112781954886</v>
      </c>
      <c r="DN84" s="5">
        <v>0.19623059866962306</v>
      </c>
      <c r="DO84" s="2">
        <v>14</v>
      </c>
      <c r="DP84" s="2">
        <v>93</v>
      </c>
      <c r="DQ84" s="2">
        <v>107</v>
      </c>
      <c r="DR84" s="5">
        <v>1.3916500994035786E-2</v>
      </c>
      <c r="DS84" s="5">
        <v>0.11654135338345864</v>
      </c>
      <c r="DT84" s="5">
        <v>5.9312638580931262E-2</v>
      </c>
      <c r="DU84" s="2">
        <v>80</v>
      </c>
      <c r="DV84" s="2">
        <v>11</v>
      </c>
      <c r="DW84" s="2">
        <v>91</v>
      </c>
      <c r="DX84" s="5">
        <v>7.9522862823061632E-2</v>
      </c>
      <c r="DY84" s="5">
        <v>1.3784461152882205E-2</v>
      </c>
      <c r="DZ84" s="5">
        <v>5.0443458980044348E-2</v>
      </c>
      <c r="EA84" s="2">
        <v>11</v>
      </c>
      <c r="EB84" s="2">
        <v>5</v>
      </c>
      <c r="EC84" s="2">
        <v>16</v>
      </c>
      <c r="ED84" s="5">
        <v>1.0934393638170975E-2</v>
      </c>
      <c r="EE84" s="5">
        <v>6.2656641604010022E-3</v>
      </c>
      <c r="EF84" s="5">
        <v>8.869179600886918E-3</v>
      </c>
      <c r="EG84" s="2">
        <v>2</v>
      </c>
      <c r="EH84" s="2">
        <v>0</v>
      </c>
      <c r="EI84" s="2">
        <v>2</v>
      </c>
      <c r="EJ84" s="5">
        <v>1.9880715705765406E-3</v>
      </c>
      <c r="EK84" s="5">
        <v>0</v>
      </c>
      <c r="EL84" s="5">
        <v>1.1086474501108647E-3</v>
      </c>
      <c r="EM84" s="2">
        <v>2</v>
      </c>
      <c r="EN84" s="2">
        <v>1</v>
      </c>
      <c r="EO84" s="2">
        <v>3</v>
      </c>
      <c r="EP84" s="5">
        <v>1.9880715705765406E-3</v>
      </c>
      <c r="EQ84" s="5">
        <v>1.2531328320802004E-3</v>
      </c>
      <c r="ER84" s="5">
        <v>1.6629711751662971E-3</v>
      </c>
      <c r="ES84" s="2">
        <v>17</v>
      </c>
      <c r="ET84" s="2">
        <v>16</v>
      </c>
      <c r="EU84" s="2">
        <v>33</v>
      </c>
      <c r="EV84" s="5">
        <v>1.6898608349900597E-2</v>
      </c>
      <c r="EW84" s="5">
        <v>2.0050125313283207E-2</v>
      </c>
      <c r="EX84" s="5">
        <v>1.8292682926829267E-2</v>
      </c>
      <c r="EY84" s="2">
        <v>0</v>
      </c>
      <c r="EZ84" s="2">
        <v>0</v>
      </c>
      <c r="FA84" s="2">
        <v>0</v>
      </c>
      <c r="FB84" s="5">
        <v>0</v>
      </c>
      <c r="FC84" s="5">
        <v>0</v>
      </c>
      <c r="FD84" s="5">
        <v>0</v>
      </c>
      <c r="FE84" s="2">
        <v>0</v>
      </c>
      <c r="FF84" s="2">
        <v>0</v>
      </c>
      <c r="FG84" s="2">
        <v>0</v>
      </c>
      <c r="FH84" s="5">
        <v>0</v>
      </c>
      <c r="FI84" s="5">
        <v>0</v>
      </c>
      <c r="FJ84" s="5">
        <v>0</v>
      </c>
    </row>
    <row r="85" spans="1:166" ht="11.85">
      <c r="A85" s="46" t="str">
        <f>IF(COUNTIFS(T_2GT[[#This Row],[Secteur]],"  *"),A84,T_2GT[[#This Row],[Secteur]])</f>
        <v>SEINE-SAINT-DENIS</v>
      </c>
      <c r="B85" s="46" t="str">
        <f>IF(COUNTIFS(T_2GT[[#This Row],[Secteur]],"    *"),B84,T_2GT[[#This Row],[Secteur]])</f>
        <v xml:space="preserve">   D04 - Aulnay-Sous-Bois</v>
      </c>
      <c r="C85" s="1" t="s">
        <v>621</v>
      </c>
      <c r="D85" s="1" t="s">
        <v>239</v>
      </c>
      <c r="E85" s="2">
        <v>33</v>
      </c>
      <c r="F85" s="2">
        <v>37</v>
      </c>
      <c r="G85" s="2">
        <v>70</v>
      </c>
      <c r="H85" s="2">
        <v>0</v>
      </c>
      <c r="I85" s="2">
        <v>0</v>
      </c>
      <c r="J85" s="2">
        <v>0</v>
      </c>
      <c r="K85" s="2">
        <v>0</v>
      </c>
      <c r="L85" s="2">
        <v>0</v>
      </c>
      <c r="M85" s="2">
        <v>0</v>
      </c>
      <c r="N85" s="5">
        <v>0</v>
      </c>
      <c r="O85" s="5">
        <v>0</v>
      </c>
      <c r="P85" s="5">
        <v>0</v>
      </c>
      <c r="Q85" s="2">
        <v>0</v>
      </c>
      <c r="R85" s="2">
        <v>0</v>
      </c>
      <c r="S85" s="2">
        <v>0</v>
      </c>
      <c r="T85" s="5" t="s">
        <v>92</v>
      </c>
      <c r="U85" s="5" t="s">
        <v>92</v>
      </c>
      <c r="V85" s="5" t="s">
        <v>92</v>
      </c>
      <c r="W85" s="2">
        <v>0</v>
      </c>
      <c r="X85" s="2">
        <v>0</v>
      </c>
      <c r="Y85" s="2">
        <v>0</v>
      </c>
      <c r="Z85" s="5" t="s">
        <v>92</v>
      </c>
      <c r="AA85" s="5" t="s">
        <v>92</v>
      </c>
      <c r="AB85" s="5" t="s">
        <v>92</v>
      </c>
      <c r="AC85" s="2">
        <v>0</v>
      </c>
      <c r="AD85" s="2">
        <v>0</v>
      </c>
      <c r="AE85" s="2">
        <v>0</v>
      </c>
      <c r="AF85" s="5" t="s">
        <v>92</v>
      </c>
      <c r="AG85" s="5" t="s">
        <v>92</v>
      </c>
      <c r="AH85" s="5" t="s">
        <v>92</v>
      </c>
      <c r="AI85" s="2">
        <v>0</v>
      </c>
      <c r="AJ85" s="2">
        <v>0</v>
      </c>
      <c r="AK85" s="2">
        <v>0</v>
      </c>
      <c r="AL85" s="5" t="s">
        <v>92</v>
      </c>
      <c r="AM85" s="5" t="s">
        <v>92</v>
      </c>
      <c r="AN85" s="5" t="s">
        <v>92</v>
      </c>
      <c r="AO85" s="2">
        <v>0</v>
      </c>
      <c r="AP85" s="2">
        <v>0</v>
      </c>
      <c r="AQ85" s="2">
        <v>0</v>
      </c>
      <c r="AR85" s="5" t="s">
        <v>92</v>
      </c>
      <c r="AS85" s="5" t="s">
        <v>92</v>
      </c>
      <c r="AT85" s="5" t="s">
        <v>92</v>
      </c>
      <c r="AU85" s="2">
        <v>0</v>
      </c>
      <c r="AV85" s="2">
        <v>0</v>
      </c>
      <c r="AW85" s="2">
        <v>0</v>
      </c>
      <c r="AX85" s="5" t="s">
        <v>92</v>
      </c>
      <c r="AY85" s="5" t="s">
        <v>92</v>
      </c>
      <c r="AZ85" s="5" t="s">
        <v>92</v>
      </c>
      <c r="BA85" s="2">
        <v>0</v>
      </c>
      <c r="BB85" s="2">
        <v>0</v>
      </c>
      <c r="BC85" s="2">
        <v>0</v>
      </c>
      <c r="BD85" s="5" t="s">
        <v>92</v>
      </c>
      <c r="BE85" s="5" t="s">
        <v>92</v>
      </c>
      <c r="BF85" s="5" t="s">
        <v>92</v>
      </c>
      <c r="BG85" s="2">
        <v>0</v>
      </c>
      <c r="BH85" s="2">
        <v>0</v>
      </c>
      <c r="BI85" s="2">
        <v>0</v>
      </c>
      <c r="BJ85" s="5" t="s">
        <v>92</v>
      </c>
      <c r="BK85" s="5" t="s">
        <v>92</v>
      </c>
      <c r="BL85" s="5" t="s">
        <v>92</v>
      </c>
      <c r="BM85" s="2">
        <v>0</v>
      </c>
      <c r="BN85" s="2">
        <v>0</v>
      </c>
      <c r="BO85" s="2">
        <v>0</v>
      </c>
      <c r="BP85" s="5" t="s">
        <v>92</v>
      </c>
      <c r="BQ85" s="5" t="s">
        <v>92</v>
      </c>
      <c r="BR85" s="5" t="s">
        <v>92</v>
      </c>
      <c r="BS85" s="2">
        <v>0</v>
      </c>
      <c r="BT85" s="2">
        <v>0</v>
      </c>
      <c r="BU85" s="2">
        <v>0</v>
      </c>
      <c r="BV85" s="5" t="s">
        <v>92</v>
      </c>
      <c r="BW85" s="5" t="s">
        <v>92</v>
      </c>
      <c r="BX85" s="5" t="s">
        <v>92</v>
      </c>
      <c r="BY85" s="2">
        <v>0</v>
      </c>
      <c r="BZ85" s="2">
        <v>0</v>
      </c>
      <c r="CA85" s="2">
        <v>0</v>
      </c>
      <c r="CB85" s="5" t="s">
        <v>92</v>
      </c>
      <c r="CC85" s="5" t="s">
        <v>92</v>
      </c>
      <c r="CD85" s="5" t="s">
        <v>92</v>
      </c>
      <c r="CE85" s="2">
        <v>0</v>
      </c>
      <c r="CF85" s="2">
        <v>0</v>
      </c>
      <c r="CG85" s="2">
        <v>0</v>
      </c>
      <c r="CH85" s="5" t="s">
        <v>92</v>
      </c>
      <c r="CI85" s="5" t="s">
        <v>92</v>
      </c>
      <c r="CJ85" s="5" t="s">
        <v>92</v>
      </c>
      <c r="CK85" s="2">
        <v>0</v>
      </c>
      <c r="CL85" s="2">
        <v>0</v>
      </c>
      <c r="CM85" s="2">
        <v>0</v>
      </c>
      <c r="CN85" s="5">
        <v>0</v>
      </c>
      <c r="CO85" s="5">
        <v>0</v>
      </c>
      <c r="CP85" s="5">
        <v>0</v>
      </c>
      <c r="CQ85" s="2">
        <v>0</v>
      </c>
      <c r="CR85" s="2">
        <v>0</v>
      </c>
      <c r="CS85" s="2">
        <v>0</v>
      </c>
      <c r="CT85" s="5" t="s">
        <v>92</v>
      </c>
      <c r="CU85" s="5" t="s">
        <v>92</v>
      </c>
      <c r="CV85" s="5" t="s">
        <v>92</v>
      </c>
      <c r="CW85" s="2">
        <v>0</v>
      </c>
      <c r="CX85" s="2">
        <v>0</v>
      </c>
      <c r="CY85" s="2">
        <v>0</v>
      </c>
      <c r="CZ85" s="5" t="s">
        <v>92</v>
      </c>
      <c r="DA85" s="5" t="s">
        <v>92</v>
      </c>
      <c r="DB85" s="5" t="s">
        <v>92</v>
      </c>
      <c r="DC85" s="2">
        <v>0</v>
      </c>
      <c r="DD85" s="2">
        <v>0</v>
      </c>
      <c r="DE85" s="2">
        <v>0</v>
      </c>
      <c r="DF85" s="5" t="s">
        <v>92</v>
      </c>
      <c r="DG85" s="5" t="s">
        <v>92</v>
      </c>
      <c r="DH85" s="5" t="s">
        <v>92</v>
      </c>
      <c r="DI85" s="2">
        <v>0</v>
      </c>
      <c r="DJ85" s="2">
        <v>0</v>
      </c>
      <c r="DK85" s="2">
        <v>0</v>
      </c>
      <c r="DL85" s="5" t="s">
        <v>92</v>
      </c>
      <c r="DM85" s="5" t="s">
        <v>92</v>
      </c>
      <c r="DN85" s="5" t="s">
        <v>92</v>
      </c>
      <c r="DO85" s="2">
        <v>0</v>
      </c>
      <c r="DP85" s="2">
        <v>0</v>
      </c>
      <c r="DQ85" s="2">
        <v>0</v>
      </c>
      <c r="DR85" s="5" t="s">
        <v>92</v>
      </c>
      <c r="DS85" s="5" t="s">
        <v>92</v>
      </c>
      <c r="DT85" s="5" t="s">
        <v>92</v>
      </c>
      <c r="DU85" s="2">
        <v>0</v>
      </c>
      <c r="DV85" s="2">
        <v>0</v>
      </c>
      <c r="DW85" s="2">
        <v>0</v>
      </c>
      <c r="DX85" s="5" t="s">
        <v>92</v>
      </c>
      <c r="DY85" s="5" t="s">
        <v>92</v>
      </c>
      <c r="DZ85" s="5" t="s">
        <v>92</v>
      </c>
      <c r="EA85" s="2">
        <v>0</v>
      </c>
      <c r="EB85" s="2">
        <v>0</v>
      </c>
      <c r="EC85" s="2">
        <v>0</v>
      </c>
      <c r="ED85" s="5" t="s">
        <v>92</v>
      </c>
      <c r="EE85" s="5" t="s">
        <v>92</v>
      </c>
      <c r="EF85" s="5" t="s">
        <v>92</v>
      </c>
      <c r="EG85" s="2">
        <v>0</v>
      </c>
      <c r="EH85" s="2">
        <v>0</v>
      </c>
      <c r="EI85" s="2">
        <v>0</v>
      </c>
      <c r="EJ85" s="5" t="s">
        <v>92</v>
      </c>
      <c r="EK85" s="5" t="s">
        <v>92</v>
      </c>
      <c r="EL85" s="5" t="s">
        <v>92</v>
      </c>
      <c r="EM85" s="2">
        <v>0</v>
      </c>
      <c r="EN85" s="2">
        <v>0</v>
      </c>
      <c r="EO85" s="2">
        <v>0</v>
      </c>
      <c r="EP85" s="5" t="s">
        <v>92</v>
      </c>
      <c r="EQ85" s="5" t="s">
        <v>92</v>
      </c>
      <c r="ER85" s="5" t="s">
        <v>92</v>
      </c>
      <c r="ES85" s="2">
        <v>0</v>
      </c>
      <c r="ET85" s="2">
        <v>0</v>
      </c>
      <c r="EU85" s="2">
        <v>0</v>
      </c>
      <c r="EV85" s="5" t="s">
        <v>92</v>
      </c>
      <c r="EW85" s="5" t="s">
        <v>92</v>
      </c>
      <c r="EX85" s="5" t="s">
        <v>92</v>
      </c>
      <c r="EY85" s="2">
        <v>0</v>
      </c>
      <c r="EZ85" s="2">
        <v>0</v>
      </c>
      <c r="FA85" s="2">
        <v>0</v>
      </c>
      <c r="FB85" s="5" t="s">
        <v>92</v>
      </c>
      <c r="FC85" s="5" t="s">
        <v>92</v>
      </c>
      <c r="FD85" s="5" t="s">
        <v>92</v>
      </c>
      <c r="FE85" s="2">
        <v>0</v>
      </c>
      <c r="FF85" s="2">
        <v>0</v>
      </c>
      <c r="FG85" s="2">
        <v>0</v>
      </c>
      <c r="FH85" s="5" t="s">
        <v>92</v>
      </c>
      <c r="FI85" s="5" t="s">
        <v>92</v>
      </c>
      <c r="FJ85" s="5" t="s">
        <v>92</v>
      </c>
    </row>
    <row r="86" spans="1:166" ht="11.85">
      <c r="A86" s="46" t="str">
        <f>IF(COUNTIFS(T_2GT[[#This Row],[Secteur]],"  *"),A85,T_2GT[[#This Row],[Secteur]])</f>
        <v>SEINE-SAINT-DENIS</v>
      </c>
      <c r="B86" s="46" t="str">
        <f>IF(COUNTIFS(T_2GT[[#This Row],[Secteur]],"    *"),B85,T_2GT[[#This Row],[Secteur]])</f>
        <v xml:space="preserve">   D04 - Aulnay-Sous-Bois</v>
      </c>
      <c r="C86" s="1" t="s">
        <v>1279</v>
      </c>
      <c r="D86" s="1" t="s">
        <v>714</v>
      </c>
      <c r="E86" s="2">
        <v>236</v>
      </c>
      <c r="F86" s="2">
        <v>213</v>
      </c>
      <c r="G86" s="2">
        <v>449</v>
      </c>
      <c r="H86" s="2">
        <v>0</v>
      </c>
      <c r="I86" s="2">
        <v>0</v>
      </c>
      <c r="J86" s="2">
        <v>0</v>
      </c>
      <c r="K86" s="2">
        <v>235</v>
      </c>
      <c r="L86" s="2">
        <v>212</v>
      </c>
      <c r="M86" s="2">
        <v>447</v>
      </c>
      <c r="N86" s="5">
        <v>0.99576271186440679</v>
      </c>
      <c r="O86" s="5">
        <v>0.99530516431924887</v>
      </c>
      <c r="P86" s="5">
        <v>0.99554565701559017</v>
      </c>
      <c r="Q86" s="2">
        <v>179</v>
      </c>
      <c r="R86" s="2">
        <v>156</v>
      </c>
      <c r="S86" s="2">
        <v>335</v>
      </c>
      <c r="T86" s="5">
        <v>0.76170212765957446</v>
      </c>
      <c r="U86" s="5">
        <v>0.73584905660377353</v>
      </c>
      <c r="V86" s="5">
        <v>0.7494407158836689</v>
      </c>
      <c r="W86" s="2">
        <v>50</v>
      </c>
      <c r="X86" s="2">
        <v>47</v>
      </c>
      <c r="Y86" s="2">
        <v>97</v>
      </c>
      <c r="Z86" s="5">
        <v>0.21276595744680851</v>
      </c>
      <c r="AA86" s="5">
        <v>0.22169811320754718</v>
      </c>
      <c r="AB86" s="5">
        <v>0.21700223713646533</v>
      </c>
      <c r="AC86" s="2">
        <v>6</v>
      </c>
      <c r="AD86" s="2">
        <v>9</v>
      </c>
      <c r="AE86" s="2">
        <v>15</v>
      </c>
      <c r="AF86" s="5">
        <v>2.553191489361702E-2</v>
      </c>
      <c r="AG86" s="5">
        <v>4.2452830188679243E-2</v>
      </c>
      <c r="AH86" s="5">
        <v>3.3557046979865772E-2</v>
      </c>
      <c r="AI86" s="2">
        <v>37</v>
      </c>
      <c r="AJ86" s="2">
        <v>34</v>
      </c>
      <c r="AK86" s="2">
        <v>71</v>
      </c>
      <c r="AL86" s="5">
        <v>0.1574468085106383</v>
      </c>
      <c r="AM86" s="5">
        <v>0.16037735849056603</v>
      </c>
      <c r="AN86" s="5">
        <v>0.15883668903803133</v>
      </c>
      <c r="AO86" s="2">
        <v>3</v>
      </c>
      <c r="AP86" s="2">
        <v>7</v>
      </c>
      <c r="AQ86" s="2">
        <v>10</v>
      </c>
      <c r="AR86" s="5">
        <v>1.276595744680851E-2</v>
      </c>
      <c r="AS86" s="5">
        <v>3.3018867924528301E-2</v>
      </c>
      <c r="AT86" s="5">
        <v>2.2371364653243849E-2</v>
      </c>
      <c r="AU86" s="2">
        <v>8</v>
      </c>
      <c r="AV86" s="2">
        <v>4</v>
      </c>
      <c r="AW86" s="2">
        <v>12</v>
      </c>
      <c r="AX86" s="5">
        <v>3.4042553191489362E-2</v>
      </c>
      <c r="AY86" s="5">
        <v>1.8867924528301886E-2</v>
      </c>
      <c r="AZ86" s="5">
        <v>2.6845637583892617E-2</v>
      </c>
      <c r="BA86" s="2">
        <v>2</v>
      </c>
      <c r="BB86" s="2">
        <v>1</v>
      </c>
      <c r="BC86" s="2">
        <v>3</v>
      </c>
      <c r="BD86" s="5">
        <v>8.5106382978723406E-3</v>
      </c>
      <c r="BE86" s="5">
        <v>4.7169811320754715E-3</v>
      </c>
      <c r="BF86" s="5">
        <v>6.7114093959731542E-3</v>
      </c>
      <c r="BG86" s="2">
        <v>0</v>
      </c>
      <c r="BH86" s="2">
        <v>0</v>
      </c>
      <c r="BI86" s="2">
        <v>0</v>
      </c>
      <c r="BJ86" s="5">
        <v>0</v>
      </c>
      <c r="BK86" s="5">
        <v>0</v>
      </c>
      <c r="BL86" s="5">
        <v>0</v>
      </c>
      <c r="BM86" s="2">
        <v>0</v>
      </c>
      <c r="BN86" s="2">
        <v>1</v>
      </c>
      <c r="BO86" s="2">
        <v>1</v>
      </c>
      <c r="BP86" s="5">
        <v>0</v>
      </c>
      <c r="BQ86" s="5">
        <v>4.7169811320754715E-3</v>
      </c>
      <c r="BR86" s="5">
        <v>2.2371364653243847E-3</v>
      </c>
      <c r="BS86" s="2">
        <v>0</v>
      </c>
      <c r="BT86" s="2">
        <v>0</v>
      </c>
      <c r="BU86" s="2">
        <v>0</v>
      </c>
      <c r="BV86" s="5">
        <v>0</v>
      </c>
      <c r="BW86" s="5">
        <v>0</v>
      </c>
      <c r="BX86" s="5">
        <v>0</v>
      </c>
      <c r="BY86" s="2">
        <v>0</v>
      </c>
      <c r="BZ86" s="2">
        <v>0</v>
      </c>
      <c r="CA86" s="2">
        <v>0</v>
      </c>
      <c r="CB86" s="5">
        <v>0</v>
      </c>
      <c r="CC86" s="5">
        <v>0</v>
      </c>
      <c r="CD86" s="5">
        <v>0</v>
      </c>
      <c r="CE86" s="2">
        <v>0</v>
      </c>
      <c r="CF86" s="2">
        <v>0</v>
      </c>
      <c r="CG86" s="2">
        <v>0</v>
      </c>
      <c r="CH86" s="5">
        <v>0</v>
      </c>
      <c r="CI86" s="5">
        <v>0</v>
      </c>
      <c r="CJ86" s="5">
        <v>0</v>
      </c>
      <c r="CK86" s="2">
        <v>235</v>
      </c>
      <c r="CL86" s="2">
        <v>212</v>
      </c>
      <c r="CM86" s="2">
        <v>447</v>
      </c>
      <c r="CN86" s="5">
        <v>0.99576271186440679</v>
      </c>
      <c r="CO86" s="5">
        <v>0.99530516431924887</v>
      </c>
      <c r="CP86" s="5">
        <v>0.99554565701559017</v>
      </c>
      <c r="CQ86" s="2">
        <v>171</v>
      </c>
      <c r="CR86" s="2">
        <v>134</v>
      </c>
      <c r="CS86" s="2">
        <v>305</v>
      </c>
      <c r="CT86" s="5">
        <v>0.72765957446808516</v>
      </c>
      <c r="CU86" s="5">
        <v>0.63207547169811318</v>
      </c>
      <c r="CV86" s="5">
        <v>0.68232662192393734</v>
      </c>
      <c r="CW86" s="2">
        <v>59</v>
      </c>
      <c r="CX86" s="2">
        <v>67</v>
      </c>
      <c r="CY86" s="2">
        <v>126</v>
      </c>
      <c r="CZ86" s="5">
        <v>0.25106382978723402</v>
      </c>
      <c r="DA86" s="5">
        <v>0.31603773584905659</v>
      </c>
      <c r="DB86" s="5">
        <v>0.28187919463087246</v>
      </c>
      <c r="DC86" s="2">
        <v>5</v>
      </c>
      <c r="DD86" s="2">
        <v>11</v>
      </c>
      <c r="DE86" s="2">
        <v>16</v>
      </c>
      <c r="DF86" s="5">
        <v>2.1276595744680851E-2</v>
      </c>
      <c r="DG86" s="5">
        <v>5.1886792452830191E-2</v>
      </c>
      <c r="DH86" s="5">
        <v>3.5794183445190156E-2</v>
      </c>
      <c r="DI86" s="2">
        <v>43</v>
      </c>
      <c r="DJ86" s="2">
        <v>36</v>
      </c>
      <c r="DK86" s="2">
        <v>79</v>
      </c>
      <c r="DL86" s="5">
        <v>0.18297872340425531</v>
      </c>
      <c r="DM86" s="5">
        <v>0.16981132075471697</v>
      </c>
      <c r="DN86" s="5">
        <v>0.1767337807606264</v>
      </c>
      <c r="DO86" s="2">
        <v>3</v>
      </c>
      <c r="DP86" s="2">
        <v>20</v>
      </c>
      <c r="DQ86" s="2">
        <v>23</v>
      </c>
      <c r="DR86" s="5">
        <v>1.276595744680851E-2</v>
      </c>
      <c r="DS86" s="5">
        <v>9.4339622641509441E-2</v>
      </c>
      <c r="DT86" s="5">
        <v>5.145413870246085E-2</v>
      </c>
      <c r="DU86" s="2">
        <v>11</v>
      </c>
      <c r="DV86" s="2">
        <v>8</v>
      </c>
      <c r="DW86" s="2">
        <v>19</v>
      </c>
      <c r="DX86" s="5">
        <v>4.6808510638297871E-2</v>
      </c>
      <c r="DY86" s="5">
        <v>3.7735849056603772E-2</v>
      </c>
      <c r="DZ86" s="5">
        <v>4.2505592841163314E-2</v>
      </c>
      <c r="EA86" s="2">
        <v>2</v>
      </c>
      <c r="EB86" s="2">
        <v>2</v>
      </c>
      <c r="EC86" s="2">
        <v>4</v>
      </c>
      <c r="ED86" s="5">
        <v>8.5106382978723406E-3</v>
      </c>
      <c r="EE86" s="5">
        <v>9.433962264150943E-3</v>
      </c>
      <c r="EF86" s="5">
        <v>8.948545861297539E-3</v>
      </c>
      <c r="EG86" s="2">
        <v>0</v>
      </c>
      <c r="EH86" s="2">
        <v>0</v>
      </c>
      <c r="EI86" s="2">
        <v>0</v>
      </c>
      <c r="EJ86" s="5">
        <v>0</v>
      </c>
      <c r="EK86" s="5">
        <v>0</v>
      </c>
      <c r="EL86" s="5">
        <v>0</v>
      </c>
      <c r="EM86" s="2">
        <v>0</v>
      </c>
      <c r="EN86" s="2">
        <v>1</v>
      </c>
      <c r="EO86" s="2">
        <v>1</v>
      </c>
      <c r="EP86" s="5">
        <v>0</v>
      </c>
      <c r="EQ86" s="5">
        <v>4.7169811320754715E-3</v>
      </c>
      <c r="ER86" s="5">
        <v>2.2371364653243847E-3</v>
      </c>
      <c r="ES86" s="2">
        <v>0</v>
      </c>
      <c r="ET86" s="2">
        <v>0</v>
      </c>
      <c r="EU86" s="2">
        <v>0</v>
      </c>
      <c r="EV86" s="5">
        <v>0</v>
      </c>
      <c r="EW86" s="5">
        <v>0</v>
      </c>
      <c r="EX86" s="5">
        <v>0</v>
      </c>
      <c r="EY86" s="2">
        <v>0</v>
      </c>
      <c r="EZ86" s="2">
        <v>0</v>
      </c>
      <c r="FA86" s="2">
        <v>0</v>
      </c>
      <c r="FB86" s="5">
        <v>0</v>
      </c>
      <c r="FC86" s="5">
        <v>0</v>
      </c>
      <c r="FD86" s="5">
        <v>0</v>
      </c>
      <c r="FE86" s="2">
        <v>0</v>
      </c>
      <c r="FF86" s="2">
        <v>0</v>
      </c>
      <c r="FG86" s="2">
        <v>0</v>
      </c>
      <c r="FH86" s="5">
        <v>0</v>
      </c>
      <c r="FI86" s="5">
        <v>0</v>
      </c>
      <c r="FJ86" s="5">
        <v>0</v>
      </c>
    </row>
    <row r="87" spans="1:166" ht="11.85">
      <c r="A87" s="46" t="str">
        <f>IF(COUNTIFS(T_2GT[[#This Row],[Secteur]],"  *"),A86,T_2GT[[#This Row],[Secteur]])</f>
        <v>SEINE-SAINT-DENIS</v>
      </c>
      <c r="B87" s="46" t="str">
        <f>IF(COUNTIFS(T_2GT[[#This Row],[Secteur]],"    *"),B86,T_2GT[[#This Row],[Secteur]])</f>
        <v xml:space="preserve">   D04 - Aulnay-Sous-Bois</v>
      </c>
      <c r="C87" s="1" t="s">
        <v>1280</v>
      </c>
      <c r="D87" s="1" t="s">
        <v>597</v>
      </c>
      <c r="E87" s="2">
        <v>248</v>
      </c>
      <c r="F87" s="2">
        <v>171</v>
      </c>
      <c r="G87" s="2">
        <v>419</v>
      </c>
      <c r="H87" s="2">
        <v>11</v>
      </c>
      <c r="I87" s="2">
        <v>5</v>
      </c>
      <c r="J87" s="2">
        <v>16</v>
      </c>
      <c r="K87" s="2">
        <v>245</v>
      </c>
      <c r="L87" s="2">
        <v>171</v>
      </c>
      <c r="M87" s="2">
        <v>416</v>
      </c>
      <c r="N87" s="5">
        <v>1.032258064516129</v>
      </c>
      <c r="O87" s="5">
        <v>1.0292397660818713</v>
      </c>
      <c r="P87" s="5">
        <v>1.0310262529832936</v>
      </c>
      <c r="Q87" s="2">
        <v>133</v>
      </c>
      <c r="R87" s="2">
        <v>113</v>
      </c>
      <c r="S87" s="2">
        <v>246</v>
      </c>
      <c r="T87" s="5">
        <v>0.54285714285714282</v>
      </c>
      <c r="U87" s="5">
        <v>0.66081871345029242</v>
      </c>
      <c r="V87" s="5">
        <v>0.59134615384615385</v>
      </c>
      <c r="W87" s="2">
        <v>107</v>
      </c>
      <c r="X87" s="2">
        <v>55</v>
      </c>
      <c r="Y87" s="2">
        <v>162</v>
      </c>
      <c r="Z87" s="5">
        <v>0.43673469387755104</v>
      </c>
      <c r="AA87" s="5">
        <v>0.32163742690058478</v>
      </c>
      <c r="AB87" s="5">
        <v>0.38942307692307693</v>
      </c>
      <c r="AC87" s="2">
        <v>5</v>
      </c>
      <c r="AD87" s="2">
        <v>3</v>
      </c>
      <c r="AE87" s="2">
        <v>8</v>
      </c>
      <c r="AF87" s="5">
        <v>2.0408163265306121E-2</v>
      </c>
      <c r="AG87" s="5">
        <v>1.7543859649122806E-2</v>
      </c>
      <c r="AH87" s="5">
        <v>1.9230769230769232E-2</v>
      </c>
      <c r="AI87" s="2">
        <v>65</v>
      </c>
      <c r="AJ87" s="2">
        <v>36</v>
      </c>
      <c r="AK87" s="2">
        <v>101</v>
      </c>
      <c r="AL87" s="5">
        <v>0.26530612244897961</v>
      </c>
      <c r="AM87" s="5">
        <v>0.21052631578947367</v>
      </c>
      <c r="AN87" s="5">
        <v>0.24278846153846154</v>
      </c>
      <c r="AO87" s="2">
        <v>4</v>
      </c>
      <c r="AP87" s="2">
        <v>19</v>
      </c>
      <c r="AQ87" s="2">
        <v>23</v>
      </c>
      <c r="AR87" s="5">
        <v>1.6326530612244899E-2</v>
      </c>
      <c r="AS87" s="5">
        <v>0.1111111111111111</v>
      </c>
      <c r="AT87" s="5">
        <v>5.5288461538461536E-2</v>
      </c>
      <c r="AU87" s="2">
        <v>38</v>
      </c>
      <c r="AV87" s="2">
        <v>0</v>
      </c>
      <c r="AW87" s="2">
        <v>38</v>
      </c>
      <c r="AX87" s="5">
        <v>0.15510204081632653</v>
      </c>
      <c r="AY87" s="5">
        <v>0</v>
      </c>
      <c r="AZ87" s="5">
        <v>9.1346153846153841E-2</v>
      </c>
      <c r="BA87" s="2">
        <v>0</v>
      </c>
      <c r="BB87" s="2">
        <v>0</v>
      </c>
      <c r="BC87" s="2">
        <v>0</v>
      </c>
      <c r="BD87" s="5">
        <v>0</v>
      </c>
      <c r="BE87" s="5">
        <v>0</v>
      </c>
      <c r="BF87" s="5">
        <v>0</v>
      </c>
      <c r="BG87" s="2">
        <v>0</v>
      </c>
      <c r="BH87" s="2">
        <v>0</v>
      </c>
      <c r="BI87" s="2">
        <v>0</v>
      </c>
      <c r="BJ87" s="5">
        <v>0</v>
      </c>
      <c r="BK87" s="5">
        <v>0</v>
      </c>
      <c r="BL87" s="5">
        <v>0</v>
      </c>
      <c r="BM87" s="2">
        <v>0</v>
      </c>
      <c r="BN87" s="2">
        <v>0</v>
      </c>
      <c r="BO87" s="2">
        <v>0</v>
      </c>
      <c r="BP87" s="5">
        <v>0</v>
      </c>
      <c r="BQ87" s="5">
        <v>0</v>
      </c>
      <c r="BR87" s="5">
        <v>0</v>
      </c>
      <c r="BS87" s="2">
        <v>0</v>
      </c>
      <c r="BT87" s="2">
        <v>0</v>
      </c>
      <c r="BU87" s="2">
        <v>0</v>
      </c>
      <c r="BV87" s="5">
        <v>0</v>
      </c>
      <c r="BW87" s="5">
        <v>0</v>
      </c>
      <c r="BX87" s="5">
        <v>0</v>
      </c>
      <c r="BY87" s="2">
        <v>0</v>
      </c>
      <c r="BZ87" s="2">
        <v>0</v>
      </c>
      <c r="CA87" s="2">
        <v>0</v>
      </c>
      <c r="CB87" s="5">
        <v>0</v>
      </c>
      <c r="CC87" s="5">
        <v>0</v>
      </c>
      <c r="CD87" s="5">
        <v>0</v>
      </c>
      <c r="CE87" s="2">
        <v>0</v>
      </c>
      <c r="CF87" s="2">
        <v>0</v>
      </c>
      <c r="CG87" s="2">
        <v>0</v>
      </c>
      <c r="CH87" s="5">
        <v>0</v>
      </c>
      <c r="CI87" s="5">
        <v>0</v>
      </c>
      <c r="CJ87" s="5">
        <v>0</v>
      </c>
      <c r="CK87" s="2">
        <v>244</v>
      </c>
      <c r="CL87" s="2">
        <v>170</v>
      </c>
      <c r="CM87" s="2">
        <v>414</v>
      </c>
      <c r="CN87" s="5">
        <v>1.028225806451613</v>
      </c>
      <c r="CO87" s="5">
        <v>1.0233918128654971</v>
      </c>
      <c r="CP87" s="5">
        <v>1.0262529832935561</v>
      </c>
      <c r="CQ87" s="2">
        <v>124</v>
      </c>
      <c r="CR87" s="2">
        <v>108</v>
      </c>
      <c r="CS87" s="2">
        <v>232</v>
      </c>
      <c r="CT87" s="5">
        <v>0.50819672131147542</v>
      </c>
      <c r="CU87" s="5">
        <v>0.63529411764705879</v>
      </c>
      <c r="CV87" s="5">
        <v>0.56038647342995174</v>
      </c>
      <c r="CW87" s="2">
        <v>113</v>
      </c>
      <c r="CX87" s="2">
        <v>54</v>
      </c>
      <c r="CY87" s="2">
        <v>167</v>
      </c>
      <c r="CZ87" s="5">
        <v>0.46311475409836067</v>
      </c>
      <c r="DA87" s="5">
        <v>0.31764705882352939</v>
      </c>
      <c r="DB87" s="5">
        <v>0.40338164251207731</v>
      </c>
      <c r="DC87" s="2">
        <v>7</v>
      </c>
      <c r="DD87" s="2">
        <v>8</v>
      </c>
      <c r="DE87" s="2">
        <v>15</v>
      </c>
      <c r="DF87" s="5">
        <v>2.8688524590163935E-2</v>
      </c>
      <c r="DG87" s="5">
        <v>4.7058823529411764E-2</v>
      </c>
      <c r="DH87" s="5">
        <v>3.6231884057971016E-2</v>
      </c>
      <c r="DI87" s="2">
        <v>57</v>
      </c>
      <c r="DJ87" s="2">
        <v>29</v>
      </c>
      <c r="DK87" s="2">
        <v>86</v>
      </c>
      <c r="DL87" s="5">
        <v>0.23360655737704919</v>
      </c>
      <c r="DM87" s="5">
        <v>0.17058823529411765</v>
      </c>
      <c r="DN87" s="5">
        <v>0.20772946859903382</v>
      </c>
      <c r="DO87" s="2">
        <v>4</v>
      </c>
      <c r="DP87" s="2">
        <v>16</v>
      </c>
      <c r="DQ87" s="2">
        <v>20</v>
      </c>
      <c r="DR87" s="5">
        <v>1.6393442622950821E-2</v>
      </c>
      <c r="DS87" s="5">
        <v>9.4117647058823528E-2</v>
      </c>
      <c r="DT87" s="5">
        <v>4.8309178743961352E-2</v>
      </c>
      <c r="DU87" s="2">
        <v>39</v>
      </c>
      <c r="DV87" s="2">
        <v>0</v>
      </c>
      <c r="DW87" s="2">
        <v>39</v>
      </c>
      <c r="DX87" s="5">
        <v>0.1598360655737705</v>
      </c>
      <c r="DY87" s="5">
        <v>0</v>
      </c>
      <c r="DZ87" s="5">
        <v>9.420289855072464E-2</v>
      </c>
      <c r="EA87" s="2">
        <v>0</v>
      </c>
      <c r="EB87" s="2">
        <v>0</v>
      </c>
      <c r="EC87" s="2">
        <v>0</v>
      </c>
      <c r="ED87" s="5">
        <v>0</v>
      </c>
      <c r="EE87" s="5">
        <v>0</v>
      </c>
      <c r="EF87" s="5">
        <v>0</v>
      </c>
      <c r="EG87" s="2">
        <v>0</v>
      </c>
      <c r="EH87" s="2">
        <v>0</v>
      </c>
      <c r="EI87" s="2">
        <v>0</v>
      </c>
      <c r="EJ87" s="5">
        <v>0</v>
      </c>
      <c r="EK87" s="5">
        <v>0</v>
      </c>
      <c r="EL87" s="5">
        <v>0</v>
      </c>
      <c r="EM87" s="2">
        <v>1</v>
      </c>
      <c r="EN87" s="2">
        <v>0</v>
      </c>
      <c r="EO87" s="2">
        <v>1</v>
      </c>
      <c r="EP87" s="5">
        <v>4.0983606557377051E-3</v>
      </c>
      <c r="EQ87" s="5">
        <v>0</v>
      </c>
      <c r="ER87" s="5">
        <v>2.4154589371980675E-3</v>
      </c>
      <c r="ES87" s="2">
        <v>12</v>
      </c>
      <c r="ET87" s="2">
        <v>9</v>
      </c>
      <c r="EU87" s="2">
        <v>21</v>
      </c>
      <c r="EV87" s="5">
        <v>4.9180327868852458E-2</v>
      </c>
      <c r="EW87" s="5">
        <v>5.2941176470588235E-2</v>
      </c>
      <c r="EX87" s="5">
        <v>5.0724637681159424E-2</v>
      </c>
      <c r="EY87" s="2">
        <v>0</v>
      </c>
      <c r="EZ87" s="2">
        <v>0</v>
      </c>
      <c r="FA87" s="2">
        <v>0</v>
      </c>
      <c r="FB87" s="5">
        <v>0</v>
      </c>
      <c r="FC87" s="5">
        <v>0</v>
      </c>
      <c r="FD87" s="5">
        <v>0</v>
      </c>
      <c r="FE87" s="2">
        <v>0</v>
      </c>
      <c r="FF87" s="2">
        <v>0</v>
      </c>
      <c r="FG87" s="2">
        <v>0</v>
      </c>
      <c r="FH87" s="5">
        <v>0</v>
      </c>
      <c r="FI87" s="5">
        <v>0</v>
      </c>
      <c r="FJ87" s="5">
        <v>0</v>
      </c>
    </row>
    <row r="88" spans="1:166" ht="11.85">
      <c r="A88" s="46" t="str">
        <f>IF(COUNTIFS(T_2GT[[#This Row],[Secteur]],"  *"),A87,T_2GT[[#This Row],[Secteur]])</f>
        <v>SEINE-SAINT-DENIS</v>
      </c>
      <c r="B88" s="46" t="str">
        <f>IF(COUNTIFS(T_2GT[[#This Row],[Secteur]],"    *"),B87,T_2GT[[#This Row],[Secteur]])</f>
        <v xml:space="preserve">   D04 - Aulnay-Sous-Bois</v>
      </c>
      <c r="C88" s="1" t="s">
        <v>1281</v>
      </c>
      <c r="D88" s="1" t="s">
        <v>408</v>
      </c>
      <c r="E88" s="2">
        <v>198</v>
      </c>
      <c r="F88" s="2">
        <v>186</v>
      </c>
      <c r="G88" s="2">
        <v>384</v>
      </c>
      <c r="H88" s="2">
        <v>0</v>
      </c>
      <c r="I88" s="2">
        <v>0</v>
      </c>
      <c r="J88" s="2">
        <v>0</v>
      </c>
      <c r="K88" s="2">
        <v>198</v>
      </c>
      <c r="L88" s="2">
        <v>186</v>
      </c>
      <c r="M88" s="2">
        <v>384</v>
      </c>
      <c r="N88" s="5">
        <v>1</v>
      </c>
      <c r="O88" s="5">
        <v>1</v>
      </c>
      <c r="P88" s="5">
        <v>1</v>
      </c>
      <c r="Q88" s="2">
        <v>150</v>
      </c>
      <c r="R88" s="2">
        <v>125</v>
      </c>
      <c r="S88" s="2">
        <v>275</v>
      </c>
      <c r="T88" s="5">
        <v>0.75757575757575757</v>
      </c>
      <c r="U88" s="5">
        <v>0.67204301075268813</v>
      </c>
      <c r="V88" s="5">
        <v>0.71614583333333337</v>
      </c>
      <c r="W88" s="2">
        <v>44</v>
      </c>
      <c r="X88" s="2">
        <v>57</v>
      </c>
      <c r="Y88" s="2">
        <v>101</v>
      </c>
      <c r="Z88" s="5">
        <v>0.22222222222222221</v>
      </c>
      <c r="AA88" s="5">
        <v>0.30645161290322581</v>
      </c>
      <c r="AB88" s="5">
        <v>0.26302083333333331</v>
      </c>
      <c r="AC88" s="2">
        <v>4</v>
      </c>
      <c r="AD88" s="2">
        <v>4</v>
      </c>
      <c r="AE88" s="2">
        <v>8</v>
      </c>
      <c r="AF88" s="5">
        <v>2.0202020202020204E-2</v>
      </c>
      <c r="AG88" s="5">
        <v>2.1505376344086023E-2</v>
      </c>
      <c r="AH88" s="5">
        <v>2.0833333333333332E-2</v>
      </c>
      <c r="AI88" s="2">
        <v>29</v>
      </c>
      <c r="AJ88" s="2">
        <v>30</v>
      </c>
      <c r="AK88" s="2">
        <v>59</v>
      </c>
      <c r="AL88" s="5">
        <v>0.14646464646464646</v>
      </c>
      <c r="AM88" s="5">
        <v>0.16129032258064516</v>
      </c>
      <c r="AN88" s="5">
        <v>0.15364583333333334</v>
      </c>
      <c r="AO88" s="2">
        <v>2</v>
      </c>
      <c r="AP88" s="2">
        <v>21</v>
      </c>
      <c r="AQ88" s="2">
        <v>23</v>
      </c>
      <c r="AR88" s="5">
        <v>1.0101010101010102E-2</v>
      </c>
      <c r="AS88" s="5">
        <v>0.11290322580645161</v>
      </c>
      <c r="AT88" s="5">
        <v>5.9895833333333336E-2</v>
      </c>
      <c r="AU88" s="2">
        <v>8</v>
      </c>
      <c r="AV88" s="2">
        <v>0</v>
      </c>
      <c r="AW88" s="2">
        <v>8</v>
      </c>
      <c r="AX88" s="5">
        <v>4.0404040404040407E-2</v>
      </c>
      <c r="AY88" s="5">
        <v>0</v>
      </c>
      <c r="AZ88" s="5">
        <v>2.0833333333333332E-2</v>
      </c>
      <c r="BA88" s="2">
        <v>0</v>
      </c>
      <c r="BB88" s="2">
        <v>1</v>
      </c>
      <c r="BC88" s="2">
        <v>1</v>
      </c>
      <c r="BD88" s="5">
        <v>0</v>
      </c>
      <c r="BE88" s="5">
        <v>5.3763440860215058E-3</v>
      </c>
      <c r="BF88" s="5">
        <v>2.6041666666666665E-3</v>
      </c>
      <c r="BG88" s="2">
        <v>1</v>
      </c>
      <c r="BH88" s="2">
        <v>0</v>
      </c>
      <c r="BI88" s="2">
        <v>1</v>
      </c>
      <c r="BJ88" s="5">
        <v>5.0505050505050509E-3</v>
      </c>
      <c r="BK88" s="5">
        <v>0</v>
      </c>
      <c r="BL88" s="5">
        <v>2.6041666666666665E-3</v>
      </c>
      <c r="BM88" s="2">
        <v>0</v>
      </c>
      <c r="BN88" s="2">
        <v>0</v>
      </c>
      <c r="BO88" s="2">
        <v>0</v>
      </c>
      <c r="BP88" s="5">
        <v>0</v>
      </c>
      <c r="BQ88" s="5">
        <v>0</v>
      </c>
      <c r="BR88" s="5">
        <v>0</v>
      </c>
      <c r="BS88" s="2">
        <v>4</v>
      </c>
      <c r="BT88" s="2">
        <v>5</v>
      </c>
      <c r="BU88" s="2">
        <v>9</v>
      </c>
      <c r="BV88" s="5">
        <v>2.0202020202020204E-2</v>
      </c>
      <c r="BW88" s="5">
        <v>2.6881720430107527E-2</v>
      </c>
      <c r="BX88" s="5">
        <v>2.34375E-2</v>
      </c>
      <c r="BY88" s="2">
        <v>0</v>
      </c>
      <c r="BZ88" s="2">
        <v>0</v>
      </c>
      <c r="CA88" s="2">
        <v>0</v>
      </c>
      <c r="CB88" s="5">
        <v>0</v>
      </c>
      <c r="CC88" s="5">
        <v>0</v>
      </c>
      <c r="CD88" s="5">
        <v>0</v>
      </c>
      <c r="CE88" s="2">
        <v>0</v>
      </c>
      <c r="CF88" s="2">
        <v>0</v>
      </c>
      <c r="CG88" s="2">
        <v>0</v>
      </c>
      <c r="CH88" s="5">
        <v>0</v>
      </c>
      <c r="CI88" s="5">
        <v>0</v>
      </c>
      <c r="CJ88" s="5">
        <v>0</v>
      </c>
      <c r="CK88" s="2">
        <v>198</v>
      </c>
      <c r="CL88" s="2">
        <v>186</v>
      </c>
      <c r="CM88" s="2">
        <v>384</v>
      </c>
      <c r="CN88" s="5">
        <v>1</v>
      </c>
      <c r="CO88" s="5">
        <v>1</v>
      </c>
      <c r="CP88" s="5">
        <v>1</v>
      </c>
      <c r="CQ88" s="2">
        <v>139</v>
      </c>
      <c r="CR88" s="2">
        <v>112</v>
      </c>
      <c r="CS88" s="2">
        <v>251</v>
      </c>
      <c r="CT88" s="5">
        <v>0.70202020202020199</v>
      </c>
      <c r="CU88" s="5">
        <v>0.60215053763440862</v>
      </c>
      <c r="CV88" s="5">
        <v>0.65364583333333337</v>
      </c>
      <c r="CW88" s="2">
        <v>56</v>
      </c>
      <c r="CX88" s="2">
        <v>72</v>
      </c>
      <c r="CY88" s="2">
        <v>128</v>
      </c>
      <c r="CZ88" s="5">
        <v>0.28282828282828282</v>
      </c>
      <c r="DA88" s="5">
        <v>0.38709677419354838</v>
      </c>
      <c r="DB88" s="5">
        <v>0.33333333333333331</v>
      </c>
      <c r="DC88" s="2">
        <v>3</v>
      </c>
      <c r="DD88" s="2">
        <v>2</v>
      </c>
      <c r="DE88" s="2">
        <v>5</v>
      </c>
      <c r="DF88" s="5">
        <v>1.5151515151515152E-2</v>
      </c>
      <c r="DG88" s="5">
        <v>1.0752688172043012E-2</v>
      </c>
      <c r="DH88" s="5">
        <v>1.3020833333333334E-2</v>
      </c>
      <c r="DI88" s="2">
        <v>36</v>
      </c>
      <c r="DJ88" s="2">
        <v>35</v>
      </c>
      <c r="DK88" s="2">
        <v>71</v>
      </c>
      <c r="DL88" s="5">
        <v>0.18181818181818182</v>
      </c>
      <c r="DM88" s="5">
        <v>0.18817204301075269</v>
      </c>
      <c r="DN88" s="5">
        <v>0.18489583333333334</v>
      </c>
      <c r="DO88" s="2">
        <v>4</v>
      </c>
      <c r="DP88" s="2">
        <v>28</v>
      </c>
      <c r="DQ88" s="2">
        <v>32</v>
      </c>
      <c r="DR88" s="5">
        <v>2.0202020202020204E-2</v>
      </c>
      <c r="DS88" s="5">
        <v>0.15053763440860216</v>
      </c>
      <c r="DT88" s="5">
        <v>8.3333333333333329E-2</v>
      </c>
      <c r="DU88" s="2">
        <v>9</v>
      </c>
      <c r="DV88" s="2">
        <v>2</v>
      </c>
      <c r="DW88" s="2">
        <v>11</v>
      </c>
      <c r="DX88" s="5">
        <v>4.5454545454545456E-2</v>
      </c>
      <c r="DY88" s="5">
        <v>1.0752688172043012E-2</v>
      </c>
      <c r="DZ88" s="5">
        <v>2.8645833333333332E-2</v>
      </c>
      <c r="EA88" s="2">
        <v>0</v>
      </c>
      <c r="EB88" s="2">
        <v>1</v>
      </c>
      <c r="EC88" s="2">
        <v>1</v>
      </c>
      <c r="ED88" s="5">
        <v>0</v>
      </c>
      <c r="EE88" s="5">
        <v>5.3763440860215058E-3</v>
      </c>
      <c r="EF88" s="5">
        <v>2.6041666666666665E-3</v>
      </c>
      <c r="EG88" s="2">
        <v>2</v>
      </c>
      <c r="EH88" s="2">
        <v>0</v>
      </c>
      <c r="EI88" s="2">
        <v>2</v>
      </c>
      <c r="EJ88" s="5">
        <v>1.0101010101010102E-2</v>
      </c>
      <c r="EK88" s="5">
        <v>0</v>
      </c>
      <c r="EL88" s="5">
        <v>5.208333333333333E-3</v>
      </c>
      <c r="EM88" s="2">
        <v>0</v>
      </c>
      <c r="EN88" s="2">
        <v>0</v>
      </c>
      <c r="EO88" s="2">
        <v>0</v>
      </c>
      <c r="EP88" s="5">
        <v>0</v>
      </c>
      <c r="EQ88" s="5">
        <v>0</v>
      </c>
      <c r="ER88" s="5">
        <v>0</v>
      </c>
      <c r="ES88" s="2">
        <v>5</v>
      </c>
      <c r="ET88" s="2">
        <v>6</v>
      </c>
      <c r="EU88" s="2">
        <v>11</v>
      </c>
      <c r="EV88" s="5">
        <v>2.5252525252525252E-2</v>
      </c>
      <c r="EW88" s="5">
        <v>3.2258064516129031E-2</v>
      </c>
      <c r="EX88" s="5">
        <v>2.8645833333333332E-2</v>
      </c>
      <c r="EY88" s="2">
        <v>0</v>
      </c>
      <c r="EZ88" s="2">
        <v>0</v>
      </c>
      <c r="FA88" s="2">
        <v>0</v>
      </c>
      <c r="FB88" s="5">
        <v>0</v>
      </c>
      <c r="FC88" s="5">
        <v>0</v>
      </c>
      <c r="FD88" s="5">
        <v>0</v>
      </c>
      <c r="FE88" s="2">
        <v>0</v>
      </c>
      <c r="FF88" s="2">
        <v>0</v>
      </c>
      <c r="FG88" s="2">
        <v>0</v>
      </c>
      <c r="FH88" s="5">
        <v>0</v>
      </c>
      <c r="FI88" s="5">
        <v>0</v>
      </c>
      <c r="FJ88" s="5">
        <v>0</v>
      </c>
    </row>
    <row r="89" spans="1:166" ht="11.85">
      <c r="A89" s="46" t="str">
        <f>IF(COUNTIFS(T_2GT[[#This Row],[Secteur]],"  *"),A88,T_2GT[[#This Row],[Secteur]])</f>
        <v>SEINE-SAINT-DENIS</v>
      </c>
      <c r="B89" s="46" t="str">
        <f>IF(COUNTIFS(T_2GT[[#This Row],[Secteur]],"    *"),B88,T_2GT[[#This Row],[Secteur]])</f>
        <v xml:space="preserve">   D04 - Aulnay-Sous-Bois</v>
      </c>
      <c r="C89" s="1" t="s">
        <v>1282</v>
      </c>
      <c r="D89" s="1" t="s">
        <v>317</v>
      </c>
      <c r="E89" s="2">
        <v>158</v>
      </c>
      <c r="F89" s="2">
        <v>128</v>
      </c>
      <c r="G89" s="2">
        <v>286</v>
      </c>
      <c r="H89" s="2">
        <v>0</v>
      </c>
      <c r="I89" s="2">
        <v>0</v>
      </c>
      <c r="J89" s="2">
        <v>0</v>
      </c>
      <c r="K89" s="2">
        <v>158</v>
      </c>
      <c r="L89" s="2">
        <v>128</v>
      </c>
      <c r="M89" s="2">
        <v>286</v>
      </c>
      <c r="N89" s="5">
        <v>1</v>
      </c>
      <c r="O89" s="5">
        <v>1</v>
      </c>
      <c r="P89" s="5">
        <v>1</v>
      </c>
      <c r="Q89" s="2">
        <v>95</v>
      </c>
      <c r="R89" s="2">
        <v>76</v>
      </c>
      <c r="S89" s="2">
        <v>171</v>
      </c>
      <c r="T89" s="5">
        <v>0.60126582278481011</v>
      </c>
      <c r="U89" s="5">
        <v>0.59375</v>
      </c>
      <c r="V89" s="5">
        <v>0.59790209790209792</v>
      </c>
      <c r="W89" s="2">
        <v>56</v>
      </c>
      <c r="X89" s="2">
        <v>47</v>
      </c>
      <c r="Y89" s="2">
        <v>103</v>
      </c>
      <c r="Z89" s="5">
        <v>0.35443037974683544</v>
      </c>
      <c r="AA89" s="5">
        <v>0.3671875</v>
      </c>
      <c r="AB89" s="5">
        <v>0.36013986013986016</v>
      </c>
      <c r="AC89" s="2">
        <v>7</v>
      </c>
      <c r="AD89" s="2">
        <v>5</v>
      </c>
      <c r="AE89" s="2">
        <v>12</v>
      </c>
      <c r="AF89" s="5">
        <v>4.4303797468354431E-2</v>
      </c>
      <c r="AG89" s="5">
        <v>3.90625E-2</v>
      </c>
      <c r="AH89" s="5">
        <v>4.195804195804196E-2</v>
      </c>
      <c r="AI89" s="2">
        <v>41</v>
      </c>
      <c r="AJ89" s="2">
        <v>23</v>
      </c>
      <c r="AK89" s="2">
        <v>64</v>
      </c>
      <c r="AL89" s="5">
        <v>0.25949367088607594</v>
      </c>
      <c r="AM89" s="5">
        <v>0.1796875</v>
      </c>
      <c r="AN89" s="5">
        <v>0.22377622377622378</v>
      </c>
      <c r="AO89" s="2">
        <v>2</v>
      </c>
      <c r="AP89" s="2">
        <v>19</v>
      </c>
      <c r="AQ89" s="2">
        <v>21</v>
      </c>
      <c r="AR89" s="5">
        <v>1.2658227848101266E-2</v>
      </c>
      <c r="AS89" s="5">
        <v>0.1484375</v>
      </c>
      <c r="AT89" s="5">
        <v>7.3426573426573424E-2</v>
      </c>
      <c r="AU89" s="2">
        <v>10</v>
      </c>
      <c r="AV89" s="2">
        <v>0</v>
      </c>
      <c r="AW89" s="2">
        <v>10</v>
      </c>
      <c r="AX89" s="5">
        <v>6.3291139240506333E-2</v>
      </c>
      <c r="AY89" s="5">
        <v>0</v>
      </c>
      <c r="AZ89" s="5">
        <v>3.4965034965034968E-2</v>
      </c>
      <c r="BA89" s="2">
        <v>1</v>
      </c>
      <c r="BB89" s="2">
        <v>1</v>
      </c>
      <c r="BC89" s="2">
        <v>2</v>
      </c>
      <c r="BD89" s="5">
        <v>6.3291139240506328E-3</v>
      </c>
      <c r="BE89" s="5">
        <v>7.8125E-3</v>
      </c>
      <c r="BF89" s="5">
        <v>6.993006993006993E-3</v>
      </c>
      <c r="BG89" s="2">
        <v>0</v>
      </c>
      <c r="BH89" s="2">
        <v>0</v>
      </c>
      <c r="BI89" s="2">
        <v>0</v>
      </c>
      <c r="BJ89" s="5">
        <v>0</v>
      </c>
      <c r="BK89" s="5">
        <v>0</v>
      </c>
      <c r="BL89" s="5">
        <v>0</v>
      </c>
      <c r="BM89" s="2">
        <v>0</v>
      </c>
      <c r="BN89" s="2">
        <v>0</v>
      </c>
      <c r="BO89" s="2">
        <v>0</v>
      </c>
      <c r="BP89" s="5">
        <v>0</v>
      </c>
      <c r="BQ89" s="5">
        <v>0</v>
      </c>
      <c r="BR89" s="5">
        <v>0</v>
      </c>
      <c r="BS89" s="2">
        <v>2</v>
      </c>
      <c r="BT89" s="2">
        <v>4</v>
      </c>
      <c r="BU89" s="2">
        <v>6</v>
      </c>
      <c r="BV89" s="5">
        <v>1.2658227848101266E-2</v>
      </c>
      <c r="BW89" s="5">
        <v>3.125E-2</v>
      </c>
      <c r="BX89" s="5">
        <v>2.097902097902098E-2</v>
      </c>
      <c r="BY89" s="2">
        <v>0</v>
      </c>
      <c r="BZ89" s="2">
        <v>0</v>
      </c>
      <c r="CA89" s="2">
        <v>0</v>
      </c>
      <c r="CB89" s="5">
        <v>0</v>
      </c>
      <c r="CC89" s="5">
        <v>0</v>
      </c>
      <c r="CD89" s="5">
        <v>0</v>
      </c>
      <c r="CE89" s="2">
        <v>0</v>
      </c>
      <c r="CF89" s="2">
        <v>0</v>
      </c>
      <c r="CG89" s="2">
        <v>0</v>
      </c>
      <c r="CH89" s="5">
        <v>0</v>
      </c>
      <c r="CI89" s="5">
        <v>0</v>
      </c>
      <c r="CJ89" s="5">
        <v>0</v>
      </c>
      <c r="CK89" s="2">
        <v>155</v>
      </c>
      <c r="CL89" s="2">
        <v>124</v>
      </c>
      <c r="CM89" s="2">
        <v>279</v>
      </c>
      <c r="CN89" s="5">
        <v>0.98101265822784811</v>
      </c>
      <c r="CO89" s="5">
        <v>0.96875</v>
      </c>
      <c r="CP89" s="5">
        <v>0.97552447552447552</v>
      </c>
      <c r="CQ89" s="2">
        <v>95</v>
      </c>
      <c r="CR89" s="2">
        <v>76</v>
      </c>
      <c r="CS89" s="2">
        <v>171</v>
      </c>
      <c r="CT89" s="5">
        <v>0.61290322580645162</v>
      </c>
      <c r="CU89" s="5">
        <v>0.61290322580645162</v>
      </c>
      <c r="CV89" s="5">
        <v>0.61290322580645162</v>
      </c>
      <c r="CW89" s="2">
        <v>53</v>
      </c>
      <c r="CX89" s="2">
        <v>43</v>
      </c>
      <c r="CY89" s="2">
        <v>96</v>
      </c>
      <c r="CZ89" s="5">
        <v>0.34193548387096773</v>
      </c>
      <c r="DA89" s="5">
        <v>0.34677419354838712</v>
      </c>
      <c r="DB89" s="5">
        <v>0.34408602150537637</v>
      </c>
      <c r="DC89" s="2">
        <v>7</v>
      </c>
      <c r="DD89" s="2">
        <v>5</v>
      </c>
      <c r="DE89" s="2">
        <v>12</v>
      </c>
      <c r="DF89" s="5">
        <v>4.5161290322580643E-2</v>
      </c>
      <c r="DG89" s="5">
        <v>4.0322580645161289E-2</v>
      </c>
      <c r="DH89" s="5">
        <v>4.3010752688172046E-2</v>
      </c>
      <c r="DI89" s="2">
        <v>41</v>
      </c>
      <c r="DJ89" s="2">
        <v>23</v>
      </c>
      <c r="DK89" s="2">
        <v>64</v>
      </c>
      <c r="DL89" s="5">
        <v>0.26451612903225807</v>
      </c>
      <c r="DM89" s="5">
        <v>0.18548387096774194</v>
      </c>
      <c r="DN89" s="5">
        <v>0.22939068100358423</v>
      </c>
      <c r="DO89" s="2">
        <v>2</v>
      </c>
      <c r="DP89" s="2">
        <v>19</v>
      </c>
      <c r="DQ89" s="2">
        <v>21</v>
      </c>
      <c r="DR89" s="5">
        <v>1.2903225806451613E-2</v>
      </c>
      <c r="DS89" s="5">
        <v>0.15322580645161291</v>
      </c>
      <c r="DT89" s="5">
        <v>7.5268817204301078E-2</v>
      </c>
      <c r="DU89" s="2">
        <v>9</v>
      </c>
      <c r="DV89" s="2">
        <v>0</v>
      </c>
      <c r="DW89" s="2">
        <v>9</v>
      </c>
      <c r="DX89" s="5">
        <v>5.8064516129032261E-2</v>
      </c>
      <c r="DY89" s="5">
        <v>0</v>
      </c>
      <c r="DZ89" s="5">
        <v>3.2258064516129031E-2</v>
      </c>
      <c r="EA89" s="2">
        <v>1</v>
      </c>
      <c r="EB89" s="2">
        <v>1</v>
      </c>
      <c r="EC89" s="2">
        <v>2</v>
      </c>
      <c r="ED89" s="5">
        <v>6.4516129032258064E-3</v>
      </c>
      <c r="EE89" s="5">
        <v>8.0645161290322578E-3</v>
      </c>
      <c r="EF89" s="5">
        <v>7.1684587813620072E-3</v>
      </c>
      <c r="EG89" s="2">
        <v>0</v>
      </c>
      <c r="EH89" s="2">
        <v>0</v>
      </c>
      <c r="EI89" s="2">
        <v>0</v>
      </c>
      <c r="EJ89" s="5">
        <v>0</v>
      </c>
      <c r="EK89" s="5">
        <v>0</v>
      </c>
      <c r="EL89" s="5">
        <v>0</v>
      </c>
      <c r="EM89" s="2">
        <v>0</v>
      </c>
      <c r="EN89" s="2">
        <v>0</v>
      </c>
      <c r="EO89" s="2">
        <v>0</v>
      </c>
      <c r="EP89" s="5">
        <v>0</v>
      </c>
      <c r="EQ89" s="5">
        <v>0</v>
      </c>
      <c r="ER89" s="5">
        <v>0</v>
      </c>
      <c r="ES89" s="2">
        <v>0</v>
      </c>
      <c r="ET89" s="2">
        <v>0</v>
      </c>
      <c r="EU89" s="2">
        <v>0</v>
      </c>
      <c r="EV89" s="5">
        <v>0</v>
      </c>
      <c r="EW89" s="5">
        <v>0</v>
      </c>
      <c r="EX89" s="5">
        <v>0</v>
      </c>
      <c r="EY89" s="2">
        <v>0</v>
      </c>
      <c r="EZ89" s="2">
        <v>0</v>
      </c>
      <c r="FA89" s="2">
        <v>0</v>
      </c>
      <c r="FB89" s="5">
        <v>0</v>
      </c>
      <c r="FC89" s="5">
        <v>0</v>
      </c>
      <c r="FD89" s="5">
        <v>0</v>
      </c>
      <c r="FE89" s="2">
        <v>0</v>
      </c>
      <c r="FF89" s="2">
        <v>0</v>
      </c>
      <c r="FG89" s="2">
        <v>0</v>
      </c>
      <c r="FH89" s="5">
        <v>0</v>
      </c>
      <c r="FI89" s="5">
        <v>0</v>
      </c>
      <c r="FJ89" s="5">
        <v>0</v>
      </c>
    </row>
    <row r="90" spans="1:166" ht="11.85">
      <c r="A90" s="46" t="str">
        <f>IF(COUNTIFS(T_2GT[[#This Row],[Secteur]],"  *"),A89,T_2GT[[#This Row],[Secteur]])</f>
        <v>SEINE-SAINT-DENIS</v>
      </c>
      <c r="B90" s="46" t="str">
        <f>IF(COUNTIFS(T_2GT[[#This Row],[Secteur]],"    *"),B89,T_2GT[[#This Row],[Secteur]])</f>
        <v xml:space="preserve">   D04 - Aulnay-Sous-Bois</v>
      </c>
      <c r="C90" s="1" t="s">
        <v>1283</v>
      </c>
      <c r="D90" s="1" t="s">
        <v>951</v>
      </c>
      <c r="E90" s="2">
        <v>182</v>
      </c>
      <c r="F90" s="2">
        <v>111</v>
      </c>
      <c r="G90" s="2">
        <v>293</v>
      </c>
      <c r="H90" s="2">
        <v>0</v>
      </c>
      <c r="I90" s="2">
        <v>0</v>
      </c>
      <c r="J90" s="2">
        <v>0</v>
      </c>
      <c r="K90" s="2">
        <v>176</v>
      </c>
      <c r="L90" s="2">
        <v>110</v>
      </c>
      <c r="M90" s="2">
        <v>286</v>
      </c>
      <c r="N90" s="5">
        <v>0.96703296703296704</v>
      </c>
      <c r="O90" s="5">
        <v>0.99099099099099097</v>
      </c>
      <c r="P90" s="5">
        <v>0.97610921501706482</v>
      </c>
      <c r="Q90" s="2">
        <v>119</v>
      </c>
      <c r="R90" s="2">
        <v>71</v>
      </c>
      <c r="S90" s="2">
        <v>190</v>
      </c>
      <c r="T90" s="5">
        <v>0.67613636363636365</v>
      </c>
      <c r="U90" s="5">
        <v>0.6454545454545455</v>
      </c>
      <c r="V90" s="5">
        <v>0.66433566433566438</v>
      </c>
      <c r="W90" s="2">
        <v>53</v>
      </c>
      <c r="X90" s="2">
        <v>36</v>
      </c>
      <c r="Y90" s="2">
        <v>89</v>
      </c>
      <c r="Z90" s="5">
        <v>0.30113636363636365</v>
      </c>
      <c r="AA90" s="5">
        <v>0.32727272727272727</v>
      </c>
      <c r="AB90" s="5">
        <v>0.3111888111888112</v>
      </c>
      <c r="AC90" s="2">
        <v>4</v>
      </c>
      <c r="AD90" s="2">
        <v>3</v>
      </c>
      <c r="AE90" s="2">
        <v>7</v>
      </c>
      <c r="AF90" s="5">
        <v>2.2727272727272728E-2</v>
      </c>
      <c r="AG90" s="5">
        <v>2.7272727272727271E-2</v>
      </c>
      <c r="AH90" s="5">
        <v>2.4475524475524476E-2</v>
      </c>
      <c r="AI90" s="2">
        <v>36</v>
      </c>
      <c r="AJ90" s="2">
        <v>25</v>
      </c>
      <c r="AK90" s="2">
        <v>61</v>
      </c>
      <c r="AL90" s="5">
        <v>0.20454545454545456</v>
      </c>
      <c r="AM90" s="5">
        <v>0.22727272727272727</v>
      </c>
      <c r="AN90" s="5">
        <v>0.21328671328671328</v>
      </c>
      <c r="AO90" s="2">
        <v>1</v>
      </c>
      <c r="AP90" s="2">
        <v>8</v>
      </c>
      <c r="AQ90" s="2">
        <v>9</v>
      </c>
      <c r="AR90" s="5">
        <v>5.681818181818182E-3</v>
      </c>
      <c r="AS90" s="5">
        <v>7.2727272727272724E-2</v>
      </c>
      <c r="AT90" s="5">
        <v>3.1468531468531472E-2</v>
      </c>
      <c r="AU90" s="2">
        <v>8</v>
      </c>
      <c r="AV90" s="2">
        <v>1</v>
      </c>
      <c r="AW90" s="2">
        <v>9</v>
      </c>
      <c r="AX90" s="5">
        <v>4.5454545454545456E-2</v>
      </c>
      <c r="AY90" s="5">
        <v>9.0909090909090905E-3</v>
      </c>
      <c r="AZ90" s="5">
        <v>3.1468531468531472E-2</v>
      </c>
      <c r="BA90" s="2">
        <v>8</v>
      </c>
      <c r="BB90" s="2">
        <v>2</v>
      </c>
      <c r="BC90" s="2">
        <v>10</v>
      </c>
      <c r="BD90" s="5">
        <v>4.5454545454545456E-2</v>
      </c>
      <c r="BE90" s="5">
        <v>1.8181818181818181E-2</v>
      </c>
      <c r="BF90" s="5">
        <v>3.4965034965034968E-2</v>
      </c>
      <c r="BG90" s="2">
        <v>0</v>
      </c>
      <c r="BH90" s="2">
        <v>0</v>
      </c>
      <c r="BI90" s="2">
        <v>0</v>
      </c>
      <c r="BJ90" s="5">
        <v>0</v>
      </c>
      <c r="BK90" s="5">
        <v>0</v>
      </c>
      <c r="BL90" s="5">
        <v>0</v>
      </c>
      <c r="BM90" s="2">
        <v>0</v>
      </c>
      <c r="BN90" s="2">
        <v>0</v>
      </c>
      <c r="BO90" s="2">
        <v>0</v>
      </c>
      <c r="BP90" s="5">
        <v>0</v>
      </c>
      <c r="BQ90" s="5">
        <v>0</v>
      </c>
      <c r="BR90" s="5">
        <v>0</v>
      </c>
      <c r="BS90" s="2">
        <v>0</v>
      </c>
      <c r="BT90" s="2">
        <v>0</v>
      </c>
      <c r="BU90" s="2">
        <v>0</v>
      </c>
      <c r="BV90" s="5">
        <v>0</v>
      </c>
      <c r="BW90" s="5">
        <v>0</v>
      </c>
      <c r="BX90" s="5">
        <v>0</v>
      </c>
      <c r="BY90" s="2">
        <v>0</v>
      </c>
      <c r="BZ90" s="2">
        <v>0</v>
      </c>
      <c r="CA90" s="2">
        <v>0</v>
      </c>
      <c r="CB90" s="5">
        <v>0</v>
      </c>
      <c r="CC90" s="5">
        <v>0</v>
      </c>
      <c r="CD90" s="5">
        <v>0</v>
      </c>
      <c r="CE90" s="2">
        <v>0</v>
      </c>
      <c r="CF90" s="2">
        <v>0</v>
      </c>
      <c r="CG90" s="2">
        <v>0</v>
      </c>
      <c r="CH90" s="5">
        <v>0</v>
      </c>
      <c r="CI90" s="5">
        <v>0</v>
      </c>
      <c r="CJ90" s="5">
        <v>0</v>
      </c>
      <c r="CK90" s="2">
        <v>174</v>
      </c>
      <c r="CL90" s="2">
        <v>106</v>
      </c>
      <c r="CM90" s="2">
        <v>280</v>
      </c>
      <c r="CN90" s="5">
        <v>0.95604395604395609</v>
      </c>
      <c r="CO90" s="5">
        <v>0.95495495495495497</v>
      </c>
      <c r="CP90" s="5">
        <v>0.95563139931740615</v>
      </c>
      <c r="CQ90" s="2">
        <v>115</v>
      </c>
      <c r="CR90" s="2">
        <v>68</v>
      </c>
      <c r="CS90" s="2">
        <v>183</v>
      </c>
      <c r="CT90" s="5">
        <v>0.66091954022988508</v>
      </c>
      <c r="CU90" s="5">
        <v>0.64150943396226412</v>
      </c>
      <c r="CV90" s="5">
        <v>0.65357142857142858</v>
      </c>
      <c r="CW90" s="2">
        <v>55</v>
      </c>
      <c r="CX90" s="2">
        <v>34</v>
      </c>
      <c r="CY90" s="2">
        <v>89</v>
      </c>
      <c r="CZ90" s="5">
        <v>0.31609195402298851</v>
      </c>
      <c r="DA90" s="5">
        <v>0.32075471698113206</v>
      </c>
      <c r="DB90" s="5">
        <v>0.31785714285714284</v>
      </c>
      <c r="DC90" s="2">
        <v>4</v>
      </c>
      <c r="DD90" s="2">
        <v>4</v>
      </c>
      <c r="DE90" s="2">
        <v>8</v>
      </c>
      <c r="DF90" s="5">
        <v>2.2988505747126436E-2</v>
      </c>
      <c r="DG90" s="5">
        <v>3.7735849056603772E-2</v>
      </c>
      <c r="DH90" s="5">
        <v>2.8571428571428571E-2</v>
      </c>
      <c r="DI90" s="2">
        <v>33</v>
      </c>
      <c r="DJ90" s="2">
        <v>21</v>
      </c>
      <c r="DK90" s="2">
        <v>54</v>
      </c>
      <c r="DL90" s="5">
        <v>0.18965517241379309</v>
      </c>
      <c r="DM90" s="5">
        <v>0.19811320754716982</v>
      </c>
      <c r="DN90" s="5">
        <v>0.19285714285714287</v>
      </c>
      <c r="DO90" s="2">
        <v>1</v>
      </c>
      <c r="DP90" s="2">
        <v>10</v>
      </c>
      <c r="DQ90" s="2">
        <v>11</v>
      </c>
      <c r="DR90" s="5">
        <v>5.7471264367816091E-3</v>
      </c>
      <c r="DS90" s="5">
        <v>9.4339622641509441E-2</v>
      </c>
      <c r="DT90" s="5">
        <v>3.9285714285714285E-2</v>
      </c>
      <c r="DU90" s="2">
        <v>12</v>
      </c>
      <c r="DV90" s="2">
        <v>1</v>
      </c>
      <c r="DW90" s="2">
        <v>13</v>
      </c>
      <c r="DX90" s="5">
        <v>6.8965517241379309E-2</v>
      </c>
      <c r="DY90" s="5">
        <v>9.433962264150943E-3</v>
      </c>
      <c r="DZ90" s="5">
        <v>4.642857142857143E-2</v>
      </c>
      <c r="EA90" s="2">
        <v>8</v>
      </c>
      <c r="EB90" s="2">
        <v>1</v>
      </c>
      <c r="EC90" s="2">
        <v>9</v>
      </c>
      <c r="ED90" s="5">
        <v>4.5977011494252873E-2</v>
      </c>
      <c r="EE90" s="5">
        <v>9.433962264150943E-3</v>
      </c>
      <c r="EF90" s="5">
        <v>3.214285714285714E-2</v>
      </c>
      <c r="EG90" s="2">
        <v>0</v>
      </c>
      <c r="EH90" s="2">
        <v>0</v>
      </c>
      <c r="EI90" s="2">
        <v>0</v>
      </c>
      <c r="EJ90" s="5">
        <v>0</v>
      </c>
      <c r="EK90" s="5">
        <v>0</v>
      </c>
      <c r="EL90" s="5">
        <v>0</v>
      </c>
      <c r="EM90" s="2">
        <v>1</v>
      </c>
      <c r="EN90" s="2">
        <v>0</v>
      </c>
      <c r="EO90" s="2">
        <v>1</v>
      </c>
      <c r="EP90" s="5">
        <v>5.7471264367816091E-3</v>
      </c>
      <c r="EQ90" s="5">
        <v>0</v>
      </c>
      <c r="ER90" s="5">
        <v>3.5714285714285713E-3</v>
      </c>
      <c r="ES90" s="2">
        <v>0</v>
      </c>
      <c r="ET90" s="2">
        <v>1</v>
      </c>
      <c r="EU90" s="2">
        <v>1</v>
      </c>
      <c r="EV90" s="5">
        <v>0</v>
      </c>
      <c r="EW90" s="5">
        <v>9.433962264150943E-3</v>
      </c>
      <c r="EX90" s="5">
        <v>3.5714285714285713E-3</v>
      </c>
      <c r="EY90" s="2">
        <v>0</v>
      </c>
      <c r="EZ90" s="2">
        <v>0</v>
      </c>
      <c r="FA90" s="2">
        <v>0</v>
      </c>
      <c r="FB90" s="5">
        <v>0</v>
      </c>
      <c r="FC90" s="5">
        <v>0</v>
      </c>
      <c r="FD90" s="5">
        <v>0</v>
      </c>
      <c r="FE90" s="2">
        <v>0</v>
      </c>
      <c r="FF90" s="2">
        <v>0</v>
      </c>
      <c r="FG90" s="2">
        <v>0</v>
      </c>
      <c r="FH90" s="5">
        <v>0</v>
      </c>
      <c r="FI90" s="5">
        <v>0</v>
      </c>
      <c r="FJ90" s="5">
        <v>0</v>
      </c>
    </row>
    <row r="91" spans="1:166" ht="11.85">
      <c r="A91" s="46" t="str">
        <f>IF(COUNTIFS(T_2GT[[#This Row],[Secteur]],"  *"),A90,T_2GT[[#This Row],[Secteur]])</f>
        <v>SEINE-SAINT-DENIS</v>
      </c>
      <c r="B91" s="46" t="str">
        <f>IF(COUNTIFS(T_2GT[[#This Row],[Secteur]],"    *"),B90,T_2GT[[#This Row],[Secteur]])</f>
        <v xml:space="preserve">   D05 - Bobigny</v>
      </c>
      <c r="C91" s="1" t="s">
        <v>629</v>
      </c>
      <c r="D91" s="1" t="s">
        <v>630</v>
      </c>
      <c r="E91" s="2">
        <v>504</v>
      </c>
      <c r="F91" s="2">
        <v>496</v>
      </c>
      <c r="G91" s="2">
        <v>1000</v>
      </c>
      <c r="H91" s="2">
        <v>0</v>
      </c>
      <c r="I91" s="2">
        <v>0</v>
      </c>
      <c r="J91" s="2">
        <v>0</v>
      </c>
      <c r="K91" s="2">
        <v>495</v>
      </c>
      <c r="L91" s="2">
        <v>492</v>
      </c>
      <c r="M91" s="2">
        <v>987</v>
      </c>
      <c r="N91" s="5">
        <v>0.9821428571428571</v>
      </c>
      <c r="O91" s="5">
        <v>0.99193548387096775</v>
      </c>
      <c r="P91" s="5">
        <v>0.98699999999999999</v>
      </c>
      <c r="Q91" s="2">
        <v>294</v>
      </c>
      <c r="R91" s="2">
        <v>285</v>
      </c>
      <c r="S91" s="2">
        <v>579</v>
      </c>
      <c r="T91" s="5">
        <v>0.59393939393939399</v>
      </c>
      <c r="U91" s="5">
        <v>0.57926829268292679</v>
      </c>
      <c r="V91" s="5">
        <v>0.58662613981762923</v>
      </c>
      <c r="W91" s="2">
        <v>183</v>
      </c>
      <c r="X91" s="2">
        <v>181</v>
      </c>
      <c r="Y91" s="2">
        <v>364</v>
      </c>
      <c r="Z91" s="5">
        <v>0.36969696969696969</v>
      </c>
      <c r="AA91" s="5">
        <v>0.36788617886178859</v>
      </c>
      <c r="AB91" s="5">
        <v>0.36879432624113473</v>
      </c>
      <c r="AC91" s="2">
        <v>18</v>
      </c>
      <c r="AD91" s="2">
        <v>26</v>
      </c>
      <c r="AE91" s="2">
        <v>44</v>
      </c>
      <c r="AF91" s="5">
        <v>3.6363636363636362E-2</v>
      </c>
      <c r="AG91" s="5">
        <v>5.2845528455284556E-2</v>
      </c>
      <c r="AH91" s="5">
        <v>4.4579533941236066E-2</v>
      </c>
      <c r="AI91" s="2">
        <v>119</v>
      </c>
      <c r="AJ91" s="2">
        <v>125</v>
      </c>
      <c r="AK91" s="2">
        <v>244</v>
      </c>
      <c r="AL91" s="5">
        <v>0.2404040404040404</v>
      </c>
      <c r="AM91" s="5">
        <v>0.25406504065040653</v>
      </c>
      <c r="AN91" s="5">
        <v>0.24721377912867273</v>
      </c>
      <c r="AO91" s="2">
        <v>9</v>
      </c>
      <c r="AP91" s="2">
        <v>45</v>
      </c>
      <c r="AQ91" s="2">
        <v>54</v>
      </c>
      <c r="AR91" s="5">
        <v>1.8181818181818181E-2</v>
      </c>
      <c r="AS91" s="5">
        <v>9.1463414634146339E-2</v>
      </c>
      <c r="AT91" s="5">
        <v>5.4711246200607903E-2</v>
      </c>
      <c r="AU91" s="2">
        <v>44</v>
      </c>
      <c r="AV91" s="2">
        <v>5</v>
      </c>
      <c r="AW91" s="2">
        <v>49</v>
      </c>
      <c r="AX91" s="5">
        <v>8.8888888888888892E-2</v>
      </c>
      <c r="AY91" s="5">
        <v>1.016260162601626E-2</v>
      </c>
      <c r="AZ91" s="5">
        <v>4.9645390070921988E-2</v>
      </c>
      <c r="BA91" s="2">
        <v>3</v>
      </c>
      <c r="BB91" s="2">
        <v>2</v>
      </c>
      <c r="BC91" s="2">
        <v>5</v>
      </c>
      <c r="BD91" s="5">
        <v>6.0606060606060606E-3</v>
      </c>
      <c r="BE91" s="5">
        <v>4.0650406504065045E-3</v>
      </c>
      <c r="BF91" s="5">
        <v>5.065856129685917E-3</v>
      </c>
      <c r="BG91" s="2">
        <v>7</v>
      </c>
      <c r="BH91" s="2">
        <v>2</v>
      </c>
      <c r="BI91" s="2">
        <v>9</v>
      </c>
      <c r="BJ91" s="5">
        <v>1.4141414141414142E-2</v>
      </c>
      <c r="BK91" s="5">
        <v>4.0650406504065045E-3</v>
      </c>
      <c r="BL91" s="5">
        <v>9.11854103343465E-3</v>
      </c>
      <c r="BM91" s="2">
        <v>1</v>
      </c>
      <c r="BN91" s="2">
        <v>2</v>
      </c>
      <c r="BO91" s="2">
        <v>3</v>
      </c>
      <c r="BP91" s="5">
        <v>2.0202020202020202E-3</v>
      </c>
      <c r="BQ91" s="5">
        <v>4.0650406504065045E-3</v>
      </c>
      <c r="BR91" s="5">
        <v>3.0395136778115501E-3</v>
      </c>
      <c r="BS91" s="2">
        <v>0</v>
      </c>
      <c r="BT91" s="2">
        <v>0</v>
      </c>
      <c r="BU91" s="2">
        <v>0</v>
      </c>
      <c r="BV91" s="5">
        <v>0</v>
      </c>
      <c r="BW91" s="5">
        <v>0</v>
      </c>
      <c r="BX91" s="5">
        <v>0</v>
      </c>
      <c r="BY91" s="2">
        <v>0</v>
      </c>
      <c r="BZ91" s="2">
        <v>0</v>
      </c>
      <c r="CA91" s="2">
        <v>0</v>
      </c>
      <c r="CB91" s="5">
        <v>0</v>
      </c>
      <c r="CC91" s="5">
        <v>0</v>
      </c>
      <c r="CD91" s="5">
        <v>0</v>
      </c>
      <c r="CE91" s="2">
        <v>0</v>
      </c>
      <c r="CF91" s="2">
        <v>0</v>
      </c>
      <c r="CG91" s="2">
        <v>0</v>
      </c>
      <c r="CH91" s="5">
        <v>0</v>
      </c>
      <c r="CI91" s="5">
        <v>0</v>
      </c>
      <c r="CJ91" s="5">
        <v>0</v>
      </c>
      <c r="CK91" s="2">
        <v>486</v>
      </c>
      <c r="CL91" s="2">
        <v>483</v>
      </c>
      <c r="CM91" s="2">
        <v>969</v>
      </c>
      <c r="CN91" s="5">
        <v>0.9642857142857143</v>
      </c>
      <c r="CO91" s="5">
        <v>0.97379032258064513</v>
      </c>
      <c r="CP91" s="5">
        <v>0.96899999999999997</v>
      </c>
      <c r="CQ91" s="2">
        <v>272</v>
      </c>
      <c r="CR91" s="2">
        <v>257</v>
      </c>
      <c r="CS91" s="2">
        <v>529</v>
      </c>
      <c r="CT91" s="5">
        <v>0.55967078189300412</v>
      </c>
      <c r="CU91" s="5">
        <v>0.53209109730848858</v>
      </c>
      <c r="CV91" s="5">
        <v>0.54592363261093912</v>
      </c>
      <c r="CW91" s="2">
        <v>191</v>
      </c>
      <c r="CX91" s="2">
        <v>192</v>
      </c>
      <c r="CY91" s="2">
        <v>383</v>
      </c>
      <c r="CZ91" s="5">
        <v>0.39300411522633744</v>
      </c>
      <c r="DA91" s="5">
        <v>0.39751552795031053</v>
      </c>
      <c r="DB91" s="5">
        <v>0.39525283797729616</v>
      </c>
      <c r="DC91" s="2">
        <v>23</v>
      </c>
      <c r="DD91" s="2">
        <v>34</v>
      </c>
      <c r="DE91" s="2">
        <v>57</v>
      </c>
      <c r="DF91" s="5">
        <v>4.7325102880658436E-2</v>
      </c>
      <c r="DG91" s="5">
        <v>7.0393374741200831E-2</v>
      </c>
      <c r="DH91" s="5">
        <v>5.8823529411764705E-2</v>
      </c>
      <c r="DI91" s="2">
        <v>113</v>
      </c>
      <c r="DJ91" s="2">
        <v>109</v>
      </c>
      <c r="DK91" s="2">
        <v>222</v>
      </c>
      <c r="DL91" s="5">
        <v>0.23251028806584362</v>
      </c>
      <c r="DM91" s="5">
        <v>0.22567287784679088</v>
      </c>
      <c r="DN91" s="5">
        <v>0.22910216718266255</v>
      </c>
      <c r="DO91" s="2">
        <v>10</v>
      </c>
      <c r="DP91" s="2">
        <v>57</v>
      </c>
      <c r="DQ91" s="2">
        <v>67</v>
      </c>
      <c r="DR91" s="5">
        <v>2.0576131687242798E-2</v>
      </c>
      <c r="DS91" s="5">
        <v>0.11801242236024845</v>
      </c>
      <c r="DT91" s="5">
        <v>6.9143446852425183E-2</v>
      </c>
      <c r="DU91" s="2">
        <v>52</v>
      </c>
      <c r="DV91" s="2">
        <v>8</v>
      </c>
      <c r="DW91" s="2">
        <v>60</v>
      </c>
      <c r="DX91" s="5">
        <v>0.10699588477366255</v>
      </c>
      <c r="DY91" s="5">
        <v>1.6563146997929608E-2</v>
      </c>
      <c r="DZ91" s="5">
        <v>6.1919504643962849E-2</v>
      </c>
      <c r="EA91" s="2">
        <v>7</v>
      </c>
      <c r="EB91" s="2">
        <v>9</v>
      </c>
      <c r="EC91" s="2">
        <v>16</v>
      </c>
      <c r="ED91" s="5">
        <v>1.4403292181069959E-2</v>
      </c>
      <c r="EE91" s="5">
        <v>1.8633540372670808E-2</v>
      </c>
      <c r="EF91" s="5">
        <v>1.6511867905056758E-2</v>
      </c>
      <c r="EG91" s="2">
        <v>5</v>
      </c>
      <c r="EH91" s="2">
        <v>1</v>
      </c>
      <c r="EI91" s="2">
        <v>6</v>
      </c>
      <c r="EJ91" s="5">
        <v>1.0288065843621399E-2</v>
      </c>
      <c r="EK91" s="5">
        <v>2.070393374741201E-3</v>
      </c>
      <c r="EL91" s="5">
        <v>6.1919504643962852E-3</v>
      </c>
      <c r="EM91" s="2">
        <v>1</v>
      </c>
      <c r="EN91" s="2">
        <v>2</v>
      </c>
      <c r="EO91" s="2">
        <v>3</v>
      </c>
      <c r="EP91" s="5">
        <v>2.05761316872428E-3</v>
      </c>
      <c r="EQ91" s="5">
        <v>4.140786749482402E-3</v>
      </c>
      <c r="ER91" s="5">
        <v>3.0959752321981426E-3</v>
      </c>
      <c r="ES91" s="2">
        <v>3</v>
      </c>
      <c r="ET91" s="2">
        <v>4</v>
      </c>
      <c r="EU91" s="2">
        <v>7</v>
      </c>
      <c r="EV91" s="5">
        <v>6.1728395061728392E-3</v>
      </c>
      <c r="EW91" s="5">
        <v>8.2815734989648039E-3</v>
      </c>
      <c r="EX91" s="5">
        <v>7.2239422084623322E-3</v>
      </c>
      <c r="EY91" s="2">
        <v>0</v>
      </c>
      <c r="EZ91" s="2">
        <v>1</v>
      </c>
      <c r="FA91" s="2">
        <v>1</v>
      </c>
      <c r="FB91" s="5">
        <v>0</v>
      </c>
      <c r="FC91" s="5">
        <v>2.070393374741201E-3</v>
      </c>
      <c r="FD91" s="5">
        <v>1.0319917440660474E-3</v>
      </c>
      <c r="FE91" s="2">
        <v>0</v>
      </c>
      <c r="FF91" s="2">
        <v>1</v>
      </c>
      <c r="FG91" s="2">
        <v>1</v>
      </c>
      <c r="FH91" s="5">
        <v>0</v>
      </c>
      <c r="FI91" s="5">
        <v>2.070393374741201E-3</v>
      </c>
      <c r="FJ91" s="5">
        <v>1.0319917440660474E-3</v>
      </c>
    </row>
    <row r="92" spans="1:166" ht="11.85">
      <c r="A92" s="46" t="str">
        <f>IF(COUNTIFS(T_2GT[[#This Row],[Secteur]],"  *"),A91,T_2GT[[#This Row],[Secteur]])</f>
        <v>SEINE-SAINT-DENIS</v>
      </c>
      <c r="B92" s="46" t="str">
        <f>IF(COUNTIFS(T_2GT[[#This Row],[Secteur]],"    *"),B91,T_2GT[[#This Row],[Secteur]])</f>
        <v xml:space="preserve">   D05 - Bobigny</v>
      </c>
      <c r="C92" s="1" t="s">
        <v>1284</v>
      </c>
      <c r="D92" s="1" t="s">
        <v>665</v>
      </c>
      <c r="E92" s="2">
        <v>164</v>
      </c>
      <c r="F92" s="2">
        <v>171</v>
      </c>
      <c r="G92" s="2">
        <v>335</v>
      </c>
      <c r="H92" s="2">
        <v>0</v>
      </c>
      <c r="I92" s="2">
        <v>0</v>
      </c>
      <c r="J92" s="2">
        <v>0</v>
      </c>
      <c r="K92" s="2">
        <v>160</v>
      </c>
      <c r="L92" s="2">
        <v>169</v>
      </c>
      <c r="M92" s="2">
        <v>329</v>
      </c>
      <c r="N92" s="5">
        <v>0.97560975609756095</v>
      </c>
      <c r="O92" s="5">
        <v>0.98830409356725146</v>
      </c>
      <c r="P92" s="5">
        <v>0.98208955223880601</v>
      </c>
      <c r="Q92" s="2">
        <v>81</v>
      </c>
      <c r="R92" s="2">
        <v>77</v>
      </c>
      <c r="S92" s="2">
        <v>158</v>
      </c>
      <c r="T92" s="5">
        <v>0.50624999999999998</v>
      </c>
      <c r="U92" s="5">
        <v>0.45562130177514792</v>
      </c>
      <c r="V92" s="5">
        <v>0.48024316109422494</v>
      </c>
      <c r="W92" s="2">
        <v>72</v>
      </c>
      <c r="X92" s="2">
        <v>76</v>
      </c>
      <c r="Y92" s="2">
        <v>148</v>
      </c>
      <c r="Z92" s="5">
        <v>0.45</v>
      </c>
      <c r="AA92" s="5">
        <v>0.44970414201183434</v>
      </c>
      <c r="AB92" s="5">
        <v>0.44984802431610943</v>
      </c>
      <c r="AC92" s="2">
        <v>7</v>
      </c>
      <c r="AD92" s="2">
        <v>16</v>
      </c>
      <c r="AE92" s="2">
        <v>23</v>
      </c>
      <c r="AF92" s="5">
        <v>4.3749999999999997E-2</v>
      </c>
      <c r="AG92" s="5">
        <v>9.4674556213017749E-2</v>
      </c>
      <c r="AH92" s="5">
        <v>6.9908814589665649E-2</v>
      </c>
      <c r="AI92" s="2">
        <v>53</v>
      </c>
      <c r="AJ92" s="2">
        <v>50</v>
      </c>
      <c r="AK92" s="2">
        <v>103</v>
      </c>
      <c r="AL92" s="5">
        <v>0.33124999999999999</v>
      </c>
      <c r="AM92" s="5">
        <v>0.29585798816568049</v>
      </c>
      <c r="AN92" s="5">
        <v>0.31306990881458968</v>
      </c>
      <c r="AO92" s="2">
        <v>6</v>
      </c>
      <c r="AP92" s="2">
        <v>21</v>
      </c>
      <c r="AQ92" s="2">
        <v>27</v>
      </c>
      <c r="AR92" s="5">
        <v>3.7499999999999999E-2</v>
      </c>
      <c r="AS92" s="5">
        <v>0.1242603550295858</v>
      </c>
      <c r="AT92" s="5">
        <v>8.2066869300911852E-2</v>
      </c>
      <c r="AU92" s="2">
        <v>9</v>
      </c>
      <c r="AV92" s="2">
        <v>1</v>
      </c>
      <c r="AW92" s="2">
        <v>10</v>
      </c>
      <c r="AX92" s="5">
        <v>5.6250000000000001E-2</v>
      </c>
      <c r="AY92" s="5">
        <v>5.9171597633136093E-3</v>
      </c>
      <c r="AZ92" s="5">
        <v>3.0395136778115502E-2</v>
      </c>
      <c r="BA92" s="2">
        <v>1</v>
      </c>
      <c r="BB92" s="2">
        <v>0</v>
      </c>
      <c r="BC92" s="2">
        <v>1</v>
      </c>
      <c r="BD92" s="5">
        <v>6.2500000000000003E-3</v>
      </c>
      <c r="BE92" s="5">
        <v>0</v>
      </c>
      <c r="BF92" s="5">
        <v>3.0395136778115501E-3</v>
      </c>
      <c r="BG92" s="2">
        <v>2</v>
      </c>
      <c r="BH92" s="2">
        <v>2</v>
      </c>
      <c r="BI92" s="2">
        <v>4</v>
      </c>
      <c r="BJ92" s="5">
        <v>1.2500000000000001E-2</v>
      </c>
      <c r="BK92" s="5">
        <v>1.1834319526627219E-2</v>
      </c>
      <c r="BL92" s="5">
        <v>1.2158054711246201E-2</v>
      </c>
      <c r="BM92" s="2">
        <v>1</v>
      </c>
      <c r="BN92" s="2">
        <v>2</v>
      </c>
      <c r="BO92" s="2">
        <v>3</v>
      </c>
      <c r="BP92" s="5">
        <v>6.2500000000000003E-3</v>
      </c>
      <c r="BQ92" s="5">
        <v>1.1834319526627219E-2</v>
      </c>
      <c r="BR92" s="5">
        <v>9.11854103343465E-3</v>
      </c>
      <c r="BS92" s="2">
        <v>0</v>
      </c>
      <c r="BT92" s="2">
        <v>0</v>
      </c>
      <c r="BU92" s="2">
        <v>0</v>
      </c>
      <c r="BV92" s="5">
        <v>0</v>
      </c>
      <c r="BW92" s="5">
        <v>0</v>
      </c>
      <c r="BX92" s="5">
        <v>0</v>
      </c>
      <c r="BY92" s="2">
        <v>0</v>
      </c>
      <c r="BZ92" s="2">
        <v>0</v>
      </c>
      <c r="CA92" s="2">
        <v>0</v>
      </c>
      <c r="CB92" s="5">
        <v>0</v>
      </c>
      <c r="CC92" s="5">
        <v>0</v>
      </c>
      <c r="CD92" s="5">
        <v>0</v>
      </c>
      <c r="CE92" s="2">
        <v>0</v>
      </c>
      <c r="CF92" s="2">
        <v>0</v>
      </c>
      <c r="CG92" s="2">
        <v>0</v>
      </c>
      <c r="CH92" s="5">
        <v>0</v>
      </c>
      <c r="CI92" s="5">
        <v>0</v>
      </c>
      <c r="CJ92" s="5">
        <v>0</v>
      </c>
      <c r="CK92" s="2">
        <v>159</v>
      </c>
      <c r="CL92" s="2">
        <v>169</v>
      </c>
      <c r="CM92" s="2">
        <v>328</v>
      </c>
      <c r="CN92" s="5">
        <v>0.96951219512195119</v>
      </c>
      <c r="CO92" s="5">
        <v>0.98830409356725146</v>
      </c>
      <c r="CP92" s="5">
        <v>0.9791044776119403</v>
      </c>
      <c r="CQ92" s="2">
        <v>70</v>
      </c>
      <c r="CR92" s="2">
        <v>66</v>
      </c>
      <c r="CS92" s="2">
        <v>136</v>
      </c>
      <c r="CT92" s="5">
        <v>0.44025157232704404</v>
      </c>
      <c r="CU92" s="5">
        <v>0.39053254437869822</v>
      </c>
      <c r="CV92" s="5">
        <v>0.41463414634146339</v>
      </c>
      <c r="CW92" s="2">
        <v>77</v>
      </c>
      <c r="CX92" s="2">
        <v>80</v>
      </c>
      <c r="CY92" s="2">
        <v>157</v>
      </c>
      <c r="CZ92" s="5">
        <v>0.48427672955974843</v>
      </c>
      <c r="DA92" s="5">
        <v>0.47337278106508873</v>
      </c>
      <c r="DB92" s="5">
        <v>0.47865853658536583</v>
      </c>
      <c r="DC92" s="2">
        <v>12</v>
      </c>
      <c r="DD92" s="2">
        <v>23</v>
      </c>
      <c r="DE92" s="2">
        <v>35</v>
      </c>
      <c r="DF92" s="5">
        <v>7.5471698113207544E-2</v>
      </c>
      <c r="DG92" s="5">
        <v>0.13609467455621302</v>
      </c>
      <c r="DH92" s="5">
        <v>0.10670731707317073</v>
      </c>
      <c r="DI92" s="2">
        <v>43</v>
      </c>
      <c r="DJ92" s="2">
        <v>34</v>
      </c>
      <c r="DK92" s="2">
        <v>77</v>
      </c>
      <c r="DL92" s="5">
        <v>0.27044025157232704</v>
      </c>
      <c r="DM92" s="5">
        <v>0.20118343195266272</v>
      </c>
      <c r="DN92" s="5">
        <v>0.2347560975609756</v>
      </c>
      <c r="DO92" s="2">
        <v>6</v>
      </c>
      <c r="DP92" s="2">
        <v>27</v>
      </c>
      <c r="DQ92" s="2">
        <v>33</v>
      </c>
      <c r="DR92" s="5">
        <v>3.7735849056603772E-2</v>
      </c>
      <c r="DS92" s="5">
        <v>0.15976331360946747</v>
      </c>
      <c r="DT92" s="5">
        <v>0.10060975609756098</v>
      </c>
      <c r="DU92" s="2">
        <v>17</v>
      </c>
      <c r="DV92" s="2">
        <v>3</v>
      </c>
      <c r="DW92" s="2">
        <v>20</v>
      </c>
      <c r="DX92" s="5">
        <v>0.1069182389937107</v>
      </c>
      <c r="DY92" s="5">
        <v>1.7751479289940829E-2</v>
      </c>
      <c r="DZ92" s="5">
        <v>6.097560975609756E-2</v>
      </c>
      <c r="EA92" s="2">
        <v>5</v>
      </c>
      <c r="EB92" s="2">
        <v>7</v>
      </c>
      <c r="EC92" s="2">
        <v>12</v>
      </c>
      <c r="ED92" s="5">
        <v>3.1446540880503145E-2</v>
      </c>
      <c r="EE92" s="5">
        <v>4.142011834319527E-2</v>
      </c>
      <c r="EF92" s="5">
        <v>3.6585365853658534E-2</v>
      </c>
      <c r="EG92" s="2">
        <v>2</v>
      </c>
      <c r="EH92" s="2">
        <v>1</v>
      </c>
      <c r="EI92" s="2">
        <v>3</v>
      </c>
      <c r="EJ92" s="5">
        <v>1.2578616352201259E-2</v>
      </c>
      <c r="EK92" s="5">
        <v>5.9171597633136093E-3</v>
      </c>
      <c r="EL92" s="5">
        <v>9.1463414634146336E-3</v>
      </c>
      <c r="EM92" s="2">
        <v>1</v>
      </c>
      <c r="EN92" s="2">
        <v>2</v>
      </c>
      <c r="EO92" s="2">
        <v>3</v>
      </c>
      <c r="EP92" s="5">
        <v>6.2893081761006293E-3</v>
      </c>
      <c r="EQ92" s="5">
        <v>1.1834319526627219E-2</v>
      </c>
      <c r="ER92" s="5">
        <v>9.1463414634146336E-3</v>
      </c>
      <c r="ES92" s="2">
        <v>3</v>
      </c>
      <c r="ET92" s="2">
        <v>4</v>
      </c>
      <c r="EU92" s="2">
        <v>7</v>
      </c>
      <c r="EV92" s="5">
        <v>1.8867924528301886E-2</v>
      </c>
      <c r="EW92" s="5">
        <v>2.3668639053254437E-2</v>
      </c>
      <c r="EX92" s="5">
        <v>2.1341463414634148E-2</v>
      </c>
      <c r="EY92" s="2">
        <v>0</v>
      </c>
      <c r="EZ92" s="2">
        <v>1</v>
      </c>
      <c r="FA92" s="2">
        <v>1</v>
      </c>
      <c r="FB92" s="5">
        <v>0</v>
      </c>
      <c r="FC92" s="5">
        <v>5.9171597633136093E-3</v>
      </c>
      <c r="FD92" s="5">
        <v>3.0487804878048782E-3</v>
      </c>
      <c r="FE92" s="2">
        <v>0</v>
      </c>
      <c r="FF92" s="2">
        <v>1</v>
      </c>
      <c r="FG92" s="2">
        <v>1</v>
      </c>
      <c r="FH92" s="5">
        <v>0</v>
      </c>
      <c r="FI92" s="5">
        <v>5.9171597633136093E-3</v>
      </c>
      <c r="FJ92" s="5">
        <v>3.0487804878048782E-3</v>
      </c>
    </row>
    <row r="93" spans="1:166" ht="11.85">
      <c r="A93" s="46" t="str">
        <f>IF(COUNTIFS(T_2GT[[#This Row],[Secteur]],"  *"),A92,T_2GT[[#This Row],[Secteur]])</f>
        <v>SEINE-SAINT-DENIS</v>
      </c>
      <c r="B93" s="46" t="str">
        <f>IF(COUNTIFS(T_2GT[[#This Row],[Secteur]],"    *"),B92,T_2GT[[#This Row],[Secteur]])</f>
        <v xml:space="preserve">   D05 - Bobigny</v>
      </c>
      <c r="C93" s="1" t="s">
        <v>1285</v>
      </c>
      <c r="D93" s="1" t="s">
        <v>341</v>
      </c>
      <c r="E93" s="2">
        <v>177</v>
      </c>
      <c r="F93" s="2">
        <v>183</v>
      </c>
      <c r="G93" s="2">
        <v>360</v>
      </c>
      <c r="H93" s="2">
        <v>0</v>
      </c>
      <c r="I93" s="2">
        <v>0</v>
      </c>
      <c r="J93" s="2">
        <v>0</v>
      </c>
      <c r="K93" s="2">
        <v>176</v>
      </c>
      <c r="L93" s="2">
        <v>183</v>
      </c>
      <c r="M93" s="2">
        <v>359</v>
      </c>
      <c r="N93" s="5">
        <v>0.99435028248587576</v>
      </c>
      <c r="O93" s="5">
        <v>1</v>
      </c>
      <c r="P93" s="5">
        <v>0.99722222222222223</v>
      </c>
      <c r="Q93" s="2">
        <v>107</v>
      </c>
      <c r="R93" s="2">
        <v>103</v>
      </c>
      <c r="S93" s="2">
        <v>210</v>
      </c>
      <c r="T93" s="5">
        <v>0.60795454545454541</v>
      </c>
      <c r="U93" s="5">
        <v>0.56284153005464477</v>
      </c>
      <c r="V93" s="5">
        <v>0.58495821727019504</v>
      </c>
      <c r="W93" s="2">
        <v>64</v>
      </c>
      <c r="X93" s="2">
        <v>73</v>
      </c>
      <c r="Y93" s="2">
        <v>137</v>
      </c>
      <c r="Z93" s="5">
        <v>0.36363636363636365</v>
      </c>
      <c r="AA93" s="5">
        <v>0.39890710382513661</v>
      </c>
      <c r="AB93" s="5">
        <v>0.38161559888579388</v>
      </c>
      <c r="AC93" s="2">
        <v>5</v>
      </c>
      <c r="AD93" s="2">
        <v>7</v>
      </c>
      <c r="AE93" s="2">
        <v>12</v>
      </c>
      <c r="AF93" s="5">
        <v>2.8409090909090908E-2</v>
      </c>
      <c r="AG93" s="5">
        <v>3.825136612021858E-2</v>
      </c>
      <c r="AH93" s="5">
        <v>3.3426183844011144E-2</v>
      </c>
      <c r="AI93" s="2">
        <v>32</v>
      </c>
      <c r="AJ93" s="2">
        <v>61</v>
      </c>
      <c r="AK93" s="2">
        <v>93</v>
      </c>
      <c r="AL93" s="5">
        <v>0.18181818181818182</v>
      </c>
      <c r="AM93" s="5">
        <v>0.33333333333333331</v>
      </c>
      <c r="AN93" s="5">
        <v>0.25905292479108633</v>
      </c>
      <c r="AO93" s="2">
        <v>1</v>
      </c>
      <c r="AP93" s="2">
        <v>10</v>
      </c>
      <c r="AQ93" s="2">
        <v>11</v>
      </c>
      <c r="AR93" s="5">
        <v>5.681818181818182E-3</v>
      </c>
      <c r="AS93" s="5">
        <v>5.4644808743169397E-2</v>
      </c>
      <c r="AT93" s="5">
        <v>3.0640668523676879E-2</v>
      </c>
      <c r="AU93" s="2">
        <v>28</v>
      </c>
      <c r="AV93" s="2">
        <v>2</v>
      </c>
      <c r="AW93" s="2">
        <v>30</v>
      </c>
      <c r="AX93" s="5">
        <v>0.15909090909090909</v>
      </c>
      <c r="AY93" s="5">
        <v>1.092896174863388E-2</v>
      </c>
      <c r="AZ93" s="5">
        <v>8.3565459610027856E-2</v>
      </c>
      <c r="BA93" s="2">
        <v>1</v>
      </c>
      <c r="BB93" s="2">
        <v>0</v>
      </c>
      <c r="BC93" s="2">
        <v>1</v>
      </c>
      <c r="BD93" s="5">
        <v>5.681818181818182E-3</v>
      </c>
      <c r="BE93" s="5">
        <v>0</v>
      </c>
      <c r="BF93" s="5">
        <v>2.7855153203342618E-3</v>
      </c>
      <c r="BG93" s="2">
        <v>2</v>
      </c>
      <c r="BH93" s="2">
        <v>0</v>
      </c>
      <c r="BI93" s="2">
        <v>2</v>
      </c>
      <c r="BJ93" s="5">
        <v>1.1363636363636364E-2</v>
      </c>
      <c r="BK93" s="5">
        <v>0</v>
      </c>
      <c r="BL93" s="5">
        <v>5.5710306406685237E-3</v>
      </c>
      <c r="BM93" s="2">
        <v>0</v>
      </c>
      <c r="BN93" s="2">
        <v>0</v>
      </c>
      <c r="BO93" s="2">
        <v>0</v>
      </c>
      <c r="BP93" s="5">
        <v>0</v>
      </c>
      <c r="BQ93" s="5">
        <v>0</v>
      </c>
      <c r="BR93" s="5">
        <v>0</v>
      </c>
      <c r="BS93" s="2">
        <v>0</v>
      </c>
      <c r="BT93" s="2">
        <v>0</v>
      </c>
      <c r="BU93" s="2">
        <v>0</v>
      </c>
      <c r="BV93" s="5">
        <v>0</v>
      </c>
      <c r="BW93" s="5">
        <v>0</v>
      </c>
      <c r="BX93" s="5">
        <v>0</v>
      </c>
      <c r="BY93" s="2">
        <v>0</v>
      </c>
      <c r="BZ93" s="2">
        <v>0</v>
      </c>
      <c r="CA93" s="2">
        <v>0</v>
      </c>
      <c r="CB93" s="5">
        <v>0</v>
      </c>
      <c r="CC93" s="5">
        <v>0</v>
      </c>
      <c r="CD93" s="5">
        <v>0</v>
      </c>
      <c r="CE93" s="2">
        <v>0</v>
      </c>
      <c r="CF93" s="2">
        <v>0</v>
      </c>
      <c r="CG93" s="2">
        <v>0</v>
      </c>
      <c r="CH93" s="5">
        <v>0</v>
      </c>
      <c r="CI93" s="5">
        <v>0</v>
      </c>
      <c r="CJ93" s="5">
        <v>0</v>
      </c>
      <c r="CK93" s="2">
        <v>172</v>
      </c>
      <c r="CL93" s="2">
        <v>176</v>
      </c>
      <c r="CM93" s="2">
        <v>348</v>
      </c>
      <c r="CN93" s="5">
        <v>0.97175141242937857</v>
      </c>
      <c r="CO93" s="5">
        <v>0.96174863387978138</v>
      </c>
      <c r="CP93" s="5">
        <v>0.96666666666666667</v>
      </c>
      <c r="CQ93" s="2">
        <v>100</v>
      </c>
      <c r="CR93" s="2">
        <v>93</v>
      </c>
      <c r="CS93" s="2">
        <v>193</v>
      </c>
      <c r="CT93" s="5">
        <v>0.58139534883720934</v>
      </c>
      <c r="CU93" s="5">
        <v>0.52840909090909094</v>
      </c>
      <c r="CV93" s="5">
        <v>0.5545977011494253</v>
      </c>
      <c r="CW93" s="2">
        <v>68</v>
      </c>
      <c r="CX93" s="2">
        <v>75</v>
      </c>
      <c r="CY93" s="2">
        <v>143</v>
      </c>
      <c r="CZ93" s="5">
        <v>0.39534883720930231</v>
      </c>
      <c r="DA93" s="5">
        <v>0.42613636363636365</v>
      </c>
      <c r="DB93" s="5">
        <v>0.41091954022988508</v>
      </c>
      <c r="DC93" s="2">
        <v>4</v>
      </c>
      <c r="DD93" s="2">
        <v>8</v>
      </c>
      <c r="DE93" s="2">
        <v>12</v>
      </c>
      <c r="DF93" s="5">
        <v>2.3255813953488372E-2</v>
      </c>
      <c r="DG93" s="5">
        <v>4.5454545454545456E-2</v>
      </c>
      <c r="DH93" s="5">
        <v>3.4482758620689655E-2</v>
      </c>
      <c r="DI93" s="2">
        <v>33</v>
      </c>
      <c r="DJ93" s="2">
        <v>61</v>
      </c>
      <c r="DK93" s="2">
        <v>94</v>
      </c>
      <c r="DL93" s="5">
        <v>0.19186046511627908</v>
      </c>
      <c r="DM93" s="5">
        <v>0.34659090909090912</v>
      </c>
      <c r="DN93" s="5">
        <v>0.27011494252873564</v>
      </c>
      <c r="DO93" s="2">
        <v>1</v>
      </c>
      <c r="DP93" s="2">
        <v>12</v>
      </c>
      <c r="DQ93" s="2">
        <v>13</v>
      </c>
      <c r="DR93" s="5">
        <v>5.8139534883720929E-3</v>
      </c>
      <c r="DS93" s="5">
        <v>6.8181818181818177E-2</v>
      </c>
      <c r="DT93" s="5">
        <v>3.7356321839080463E-2</v>
      </c>
      <c r="DU93" s="2">
        <v>31</v>
      </c>
      <c r="DV93" s="2">
        <v>2</v>
      </c>
      <c r="DW93" s="2">
        <v>33</v>
      </c>
      <c r="DX93" s="5">
        <v>0.18023255813953487</v>
      </c>
      <c r="DY93" s="5">
        <v>1.1363636363636364E-2</v>
      </c>
      <c r="DZ93" s="5">
        <v>9.4827586206896547E-2</v>
      </c>
      <c r="EA93" s="2">
        <v>1</v>
      </c>
      <c r="EB93" s="2">
        <v>0</v>
      </c>
      <c r="EC93" s="2">
        <v>1</v>
      </c>
      <c r="ED93" s="5">
        <v>5.8139534883720929E-3</v>
      </c>
      <c r="EE93" s="5">
        <v>0</v>
      </c>
      <c r="EF93" s="5">
        <v>2.8735632183908046E-3</v>
      </c>
      <c r="EG93" s="2">
        <v>2</v>
      </c>
      <c r="EH93" s="2">
        <v>0</v>
      </c>
      <c r="EI93" s="2">
        <v>2</v>
      </c>
      <c r="EJ93" s="5">
        <v>1.1627906976744186E-2</v>
      </c>
      <c r="EK93" s="5">
        <v>0</v>
      </c>
      <c r="EL93" s="5">
        <v>5.7471264367816091E-3</v>
      </c>
      <c r="EM93" s="2">
        <v>0</v>
      </c>
      <c r="EN93" s="2">
        <v>0</v>
      </c>
      <c r="EO93" s="2">
        <v>0</v>
      </c>
      <c r="EP93" s="5">
        <v>0</v>
      </c>
      <c r="EQ93" s="5">
        <v>0</v>
      </c>
      <c r="ER93" s="5">
        <v>0</v>
      </c>
      <c r="ES93" s="2">
        <v>0</v>
      </c>
      <c r="ET93" s="2">
        <v>0</v>
      </c>
      <c r="EU93" s="2">
        <v>0</v>
      </c>
      <c r="EV93" s="5">
        <v>0</v>
      </c>
      <c r="EW93" s="5">
        <v>0</v>
      </c>
      <c r="EX93" s="5">
        <v>0</v>
      </c>
      <c r="EY93" s="2">
        <v>0</v>
      </c>
      <c r="EZ93" s="2">
        <v>0</v>
      </c>
      <c r="FA93" s="2">
        <v>0</v>
      </c>
      <c r="FB93" s="5">
        <v>0</v>
      </c>
      <c r="FC93" s="5">
        <v>0</v>
      </c>
      <c r="FD93" s="5">
        <v>0</v>
      </c>
      <c r="FE93" s="2">
        <v>0</v>
      </c>
      <c r="FF93" s="2">
        <v>0</v>
      </c>
      <c r="FG93" s="2">
        <v>0</v>
      </c>
      <c r="FH93" s="5">
        <v>0</v>
      </c>
      <c r="FI93" s="5">
        <v>0</v>
      </c>
      <c r="FJ93" s="5">
        <v>0</v>
      </c>
    </row>
    <row r="94" spans="1:166" ht="11.85">
      <c r="A94" s="46" t="str">
        <f>IF(COUNTIFS(T_2GT[[#This Row],[Secteur]],"  *"),A93,T_2GT[[#This Row],[Secteur]])</f>
        <v>SEINE-SAINT-DENIS</v>
      </c>
      <c r="B94" s="46" t="str">
        <f>IF(COUNTIFS(T_2GT[[#This Row],[Secteur]],"    *"),B93,T_2GT[[#This Row],[Secteur]])</f>
        <v xml:space="preserve">   D05 - Bobigny</v>
      </c>
      <c r="C94" s="1" t="s">
        <v>1286</v>
      </c>
      <c r="D94" s="1" t="s">
        <v>1287</v>
      </c>
      <c r="E94" s="2">
        <v>110</v>
      </c>
      <c r="F94" s="2">
        <v>96</v>
      </c>
      <c r="G94" s="2">
        <v>206</v>
      </c>
      <c r="H94" s="2">
        <v>0</v>
      </c>
      <c r="I94" s="2">
        <v>0</v>
      </c>
      <c r="J94" s="2">
        <v>0</v>
      </c>
      <c r="K94" s="2">
        <v>107</v>
      </c>
      <c r="L94" s="2">
        <v>94</v>
      </c>
      <c r="M94" s="2">
        <v>201</v>
      </c>
      <c r="N94" s="5">
        <v>0.97272727272727277</v>
      </c>
      <c r="O94" s="5">
        <v>0.97916666666666663</v>
      </c>
      <c r="P94" s="5">
        <v>0.97572815533980584</v>
      </c>
      <c r="Q94" s="2">
        <v>72</v>
      </c>
      <c r="R94" s="2">
        <v>75</v>
      </c>
      <c r="S94" s="2">
        <v>147</v>
      </c>
      <c r="T94" s="5">
        <v>0.67289719626168221</v>
      </c>
      <c r="U94" s="5">
        <v>0.7978723404255319</v>
      </c>
      <c r="V94" s="5">
        <v>0.73134328358208955</v>
      </c>
      <c r="W94" s="2">
        <v>31</v>
      </c>
      <c r="X94" s="2">
        <v>18</v>
      </c>
      <c r="Y94" s="2">
        <v>49</v>
      </c>
      <c r="Z94" s="5">
        <v>0.28971962616822428</v>
      </c>
      <c r="AA94" s="5">
        <v>0.19148936170212766</v>
      </c>
      <c r="AB94" s="5">
        <v>0.24378109452736318</v>
      </c>
      <c r="AC94" s="2">
        <v>4</v>
      </c>
      <c r="AD94" s="2">
        <v>1</v>
      </c>
      <c r="AE94" s="2">
        <v>5</v>
      </c>
      <c r="AF94" s="5">
        <v>3.7383177570093455E-2</v>
      </c>
      <c r="AG94" s="5">
        <v>1.0638297872340425E-2</v>
      </c>
      <c r="AH94" s="5">
        <v>2.4875621890547265E-2</v>
      </c>
      <c r="AI94" s="2">
        <v>21</v>
      </c>
      <c r="AJ94" s="2">
        <v>11</v>
      </c>
      <c r="AK94" s="2">
        <v>32</v>
      </c>
      <c r="AL94" s="5">
        <v>0.19626168224299065</v>
      </c>
      <c r="AM94" s="5">
        <v>0.11702127659574468</v>
      </c>
      <c r="AN94" s="5">
        <v>0.15920398009950248</v>
      </c>
      <c r="AO94" s="2">
        <v>0</v>
      </c>
      <c r="AP94" s="2">
        <v>3</v>
      </c>
      <c r="AQ94" s="2">
        <v>3</v>
      </c>
      <c r="AR94" s="5">
        <v>0</v>
      </c>
      <c r="AS94" s="5">
        <v>3.1914893617021274E-2</v>
      </c>
      <c r="AT94" s="5">
        <v>1.4925373134328358E-2</v>
      </c>
      <c r="AU94" s="2">
        <v>6</v>
      </c>
      <c r="AV94" s="2">
        <v>2</v>
      </c>
      <c r="AW94" s="2">
        <v>8</v>
      </c>
      <c r="AX94" s="5">
        <v>5.6074766355140186E-2</v>
      </c>
      <c r="AY94" s="5">
        <v>2.1276595744680851E-2</v>
      </c>
      <c r="AZ94" s="5">
        <v>3.9800995024875621E-2</v>
      </c>
      <c r="BA94" s="2">
        <v>1</v>
      </c>
      <c r="BB94" s="2">
        <v>2</v>
      </c>
      <c r="BC94" s="2">
        <v>3</v>
      </c>
      <c r="BD94" s="5">
        <v>9.3457943925233638E-3</v>
      </c>
      <c r="BE94" s="5">
        <v>2.1276595744680851E-2</v>
      </c>
      <c r="BF94" s="5">
        <v>1.4925373134328358E-2</v>
      </c>
      <c r="BG94" s="2">
        <v>3</v>
      </c>
      <c r="BH94" s="2">
        <v>0</v>
      </c>
      <c r="BI94" s="2">
        <v>3</v>
      </c>
      <c r="BJ94" s="5">
        <v>2.8037383177570093E-2</v>
      </c>
      <c r="BK94" s="5">
        <v>0</v>
      </c>
      <c r="BL94" s="5">
        <v>1.4925373134328358E-2</v>
      </c>
      <c r="BM94" s="2">
        <v>0</v>
      </c>
      <c r="BN94" s="2">
        <v>0</v>
      </c>
      <c r="BO94" s="2">
        <v>0</v>
      </c>
      <c r="BP94" s="5">
        <v>0</v>
      </c>
      <c r="BQ94" s="5">
        <v>0</v>
      </c>
      <c r="BR94" s="5">
        <v>0</v>
      </c>
      <c r="BS94" s="2">
        <v>0</v>
      </c>
      <c r="BT94" s="2">
        <v>0</v>
      </c>
      <c r="BU94" s="2">
        <v>0</v>
      </c>
      <c r="BV94" s="5">
        <v>0</v>
      </c>
      <c r="BW94" s="5">
        <v>0</v>
      </c>
      <c r="BX94" s="5">
        <v>0</v>
      </c>
      <c r="BY94" s="2">
        <v>0</v>
      </c>
      <c r="BZ94" s="2">
        <v>0</v>
      </c>
      <c r="CA94" s="2">
        <v>0</v>
      </c>
      <c r="CB94" s="5">
        <v>0</v>
      </c>
      <c r="CC94" s="5">
        <v>0</v>
      </c>
      <c r="CD94" s="5">
        <v>0</v>
      </c>
      <c r="CE94" s="2">
        <v>0</v>
      </c>
      <c r="CF94" s="2">
        <v>0</v>
      </c>
      <c r="CG94" s="2">
        <v>0</v>
      </c>
      <c r="CH94" s="5">
        <v>0</v>
      </c>
      <c r="CI94" s="5">
        <v>0</v>
      </c>
      <c r="CJ94" s="5">
        <v>0</v>
      </c>
      <c r="CK94" s="2">
        <v>103</v>
      </c>
      <c r="CL94" s="2">
        <v>92</v>
      </c>
      <c r="CM94" s="2">
        <v>195</v>
      </c>
      <c r="CN94" s="5">
        <v>0.9363636363636364</v>
      </c>
      <c r="CO94" s="5">
        <v>0.95833333333333337</v>
      </c>
      <c r="CP94" s="5">
        <v>0.94660194174757284</v>
      </c>
      <c r="CQ94" s="2">
        <v>67</v>
      </c>
      <c r="CR94" s="2">
        <v>72</v>
      </c>
      <c r="CS94" s="2">
        <v>139</v>
      </c>
      <c r="CT94" s="5">
        <v>0.65048543689320393</v>
      </c>
      <c r="CU94" s="5">
        <v>0.78260869565217395</v>
      </c>
      <c r="CV94" s="5">
        <v>0.71282051282051284</v>
      </c>
      <c r="CW94" s="2">
        <v>31</v>
      </c>
      <c r="CX94" s="2">
        <v>19</v>
      </c>
      <c r="CY94" s="2">
        <v>50</v>
      </c>
      <c r="CZ94" s="5">
        <v>0.30097087378640774</v>
      </c>
      <c r="DA94" s="5">
        <v>0.20652173913043478</v>
      </c>
      <c r="DB94" s="5">
        <v>0.25641025641025639</v>
      </c>
      <c r="DC94" s="2">
        <v>5</v>
      </c>
      <c r="DD94" s="2">
        <v>1</v>
      </c>
      <c r="DE94" s="2">
        <v>6</v>
      </c>
      <c r="DF94" s="5">
        <v>4.8543689320388349E-2</v>
      </c>
      <c r="DG94" s="5">
        <v>1.0869565217391304E-2</v>
      </c>
      <c r="DH94" s="5">
        <v>3.0769230769230771E-2</v>
      </c>
      <c r="DI94" s="2">
        <v>25</v>
      </c>
      <c r="DJ94" s="2">
        <v>11</v>
      </c>
      <c r="DK94" s="2">
        <v>36</v>
      </c>
      <c r="DL94" s="5">
        <v>0.24271844660194175</v>
      </c>
      <c r="DM94" s="5">
        <v>0.11956521739130435</v>
      </c>
      <c r="DN94" s="5">
        <v>0.18461538461538463</v>
      </c>
      <c r="DO94" s="2">
        <v>0</v>
      </c>
      <c r="DP94" s="2">
        <v>3</v>
      </c>
      <c r="DQ94" s="2">
        <v>3</v>
      </c>
      <c r="DR94" s="5">
        <v>0</v>
      </c>
      <c r="DS94" s="5">
        <v>3.2608695652173912E-2</v>
      </c>
      <c r="DT94" s="5">
        <v>1.5384615384615385E-2</v>
      </c>
      <c r="DU94" s="2">
        <v>4</v>
      </c>
      <c r="DV94" s="2">
        <v>3</v>
      </c>
      <c r="DW94" s="2">
        <v>7</v>
      </c>
      <c r="DX94" s="5">
        <v>3.8834951456310676E-2</v>
      </c>
      <c r="DY94" s="5">
        <v>3.2608695652173912E-2</v>
      </c>
      <c r="DZ94" s="5">
        <v>3.5897435897435895E-2</v>
      </c>
      <c r="EA94" s="2">
        <v>1</v>
      </c>
      <c r="EB94" s="2">
        <v>2</v>
      </c>
      <c r="EC94" s="2">
        <v>3</v>
      </c>
      <c r="ED94" s="5">
        <v>9.7087378640776691E-3</v>
      </c>
      <c r="EE94" s="5">
        <v>2.1739130434782608E-2</v>
      </c>
      <c r="EF94" s="5">
        <v>1.5384615384615385E-2</v>
      </c>
      <c r="EG94" s="2">
        <v>1</v>
      </c>
      <c r="EH94" s="2">
        <v>0</v>
      </c>
      <c r="EI94" s="2">
        <v>1</v>
      </c>
      <c r="EJ94" s="5">
        <v>9.7087378640776691E-3</v>
      </c>
      <c r="EK94" s="5">
        <v>0</v>
      </c>
      <c r="EL94" s="5">
        <v>5.1282051282051282E-3</v>
      </c>
      <c r="EM94" s="2">
        <v>0</v>
      </c>
      <c r="EN94" s="2">
        <v>0</v>
      </c>
      <c r="EO94" s="2">
        <v>0</v>
      </c>
      <c r="EP94" s="5">
        <v>0</v>
      </c>
      <c r="EQ94" s="5">
        <v>0</v>
      </c>
      <c r="ER94" s="5">
        <v>0</v>
      </c>
      <c r="ES94" s="2">
        <v>0</v>
      </c>
      <c r="ET94" s="2">
        <v>0</v>
      </c>
      <c r="EU94" s="2">
        <v>0</v>
      </c>
      <c r="EV94" s="5">
        <v>0</v>
      </c>
      <c r="EW94" s="5">
        <v>0</v>
      </c>
      <c r="EX94" s="5">
        <v>0</v>
      </c>
      <c r="EY94" s="2">
        <v>0</v>
      </c>
      <c r="EZ94" s="2">
        <v>0</v>
      </c>
      <c r="FA94" s="2">
        <v>0</v>
      </c>
      <c r="FB94" s="5">
        <v>0</v>
      </c>
      <c r="FC94" s="5">
        <v>0</v>
      </c>
      <c r="FD94" s="5">
        <v>0</v>
      </c>
      <c r="FE94" s="2">
        <v>0</v>
      </c>
      <c r="FF94" s="2">
        <v>0</v>
      </c>
      <c r="FG94" s="2">
        <v>0</v>
      </c>
      <c r="FH94" s="5">
        <v>0</v>
      </c>
      <c r="FI94" s="5">
        <v>0</v>
      </c>
      <c r="FJ94" s="5">
        <v>0</v>
      </c>
    </row>
    <row r="95" spans="1:166" ht="11.85">
      <c r="A95" s="46" t="str">
        <f>IF(COUNTIFS(T_2GT[[#This Row],[Secteur]],"  *"),A94,T_2GT[[#This Row],[Secteur]])</f>
        <v>SEINE-SAINT-DENIS</v>
      </c>
      <c r="B95" s="46" t="str">
        <f>IF(COUNTIFS(T_2GT[[#This Row],[Secteur]],"    *"),B94,T_2GT[[#This Row],[Secteur]])</f>
        <v xml:space="preserve">   D05 - Bobigny</v>
      </c>
      <c r="C95" s="1" t="s">
        <v>1288</v>
      </c>
      <c r="D95" s="1" t="s">
        <v>333</v>
      </c>
      <c r="E95" s="2">
        <v>53</v>
      </c>
      <c r="F95" s="2">
        <v>46</v>
      </c>
      <c r="G95" s="2">
        <v>99</v>
      </c>
      <c r="H95" s="2">
        <v>0</v>
      </c>
      <c r="I95" s="2">
        <v>0</v>
      </c>
      <c r="J95" s="2">
        <v>0</v>
      </c>
      <c r="K95" s="2">
        <v>52</v>
      </c>
      <c r="L95" s="2">
        <v>46</v>
      </c>
      <c r="M95" s="2">
        <v>98</v>
      </c>
      <c r="N95" s="5">
        <v>0.98113207547169812</v>
      </c>
      <c r="O95" s="5">
        <v>1</v>
      </c>
      <c r="P95" s="5">
        <v>0.98989898989898994</v>
      </c>
      <c r="Q95" s="2">
        <v>34</v>
      </c>
      <c r="R95" s="2">
        <v>30</v>
      </c>
      <c r="S95" s="2">
        <v>64</v>
      </c>
      <c r="T95" s="5">
        <v>0.65384615384615385</v>
      </c>
      <c r="U95" s="5">
        <v>0.65217391304347827</v>
      </c>
      <c r="V95" s="5">
        <v>0.65306122448979587</v>
      </c>
      <c r="W95" s="2">
        <v>16</v>
      </c>
      <c r="X95" s="2">
        <v>14</v>
      </c>
      <c r="Y95" s="2">
        <v>30</v>
      </c>
      <c r="Z95" s="5">
        <v>0.30769230769230771</v>
      </c>
      <c r="AA95" s="5">
        <v>0.30434782608695654</v>
      </c>
      <c r="AB95" s="5">
        <v>0.30612244897959184</v>
      </c>
      <c r="AC95" s="2">
        <v>2</v>
      </c>
      <c r="AD95" s="2">
        <v>2</v>
      </c>
      <c r="AE95" s="2">
        <v>4</v>
      </c>
      <c r="AF95" s="5">
        <v>3.8461538461538464E-2</v>
      </c>
      <c r="AG95" s="5">
        <v>4.3478260869565216E-2</v>
      </c>
      <c r="AH95" s="5">
        <v>4.0816326530612242E-2</v>
      </c>
      <c r="AI95" s="2">
        <v>13</v>
      </c>
      <c r="AJ95" s="2">
        <v>3</v>
      </c>
      <c r="AK95" s="2">
        <v>16</v>
      </c>
      <c r="AL95" s="5">
        <v>0.25</v>
      </c>
      <c r="AM95" s="5">
        <v>6.5217391304347824E-2</v>
      </c>
      <c r="AN95" s="5">
        <v>0.16326530612244897</v>
      </c>
      <c r="AO95" s="2">
        <v>2</v>
      </c>
      <c r="AP95" s="2">
        <v>11</v>
      </c>
      <c r="AQ95" s="2">
        <v>13</v>
      </c>
      <c r="AR95" s="5">
        <v>3.8461538461538464E-2</v>
      </c>
      <c r="AS95" s="5">
        <v>0.2391304347826087</v>
      </c>
      <c r="AT95" s="5">
        <v>0.1326530612244898</v>
      </c>
      <c r="AU95" s="2">
        <v>1</v>
      </c>
      <c r="AV95" s="2">
        <v>0</v>
      </c>
      <c r="AW95" s="2">
        <v>1</v>
      </c>
      <c r="AX95" s="5">
        <v>1.9230769230769232E-2</v>
      </c>
      <c r="AY95" s="5">
        <v>0</v>
      </c>
      <c r="AZ95" s="5">
        <v>1.020408163265306E-2</v>
      </c>
      <c r="BA95" s="2">
        <v>0</v>
      </c>
      <c r="BB95" s="2">
        <v>0</v>
      </c>
      <c r="BC95" s="2">
        <v>0</v>
      </c>
      <c r="BD95" s="5">
        <v>0</v>
      </c>
      <c r="BE95" s="5">
        <v>0</v>
      </c>
      <c r="BF95" s="5">
        <v>0</v>
      </c>
      <c r="BG95" s="2">
        <v>0</v>
      </c>
      <c r="BH95" s="2">
        <v>0</v>
      </c>
      <c r="BI95" s="2">
        <v>0</v>
      </c>
      <c r="BJ95" s="5">
        <v>0</v>
      </c>
      <c r="BK95" s="5">
        <v>0</v>
      </c>
      <c r="BL95" s="5">
        <v>0</v>
      </c>
      <c r="BM95" s="2">
        <v>0</v>
      </c>
      <c r="BN95" s="2">
        <v>0</v>
      </c>
      <c r="BO95" s="2">
        <v>0</v>
      </c>
      <c r="BP95" s="5">
        <v>0</v>
      </c>
      <c r="BQ95" s="5">
        <v>0</v>
      </c>
      <c r="BR95" s="5">
        <v>0</v>
      </c>
      <c r="BS95" s="2">
        <v>0</v>
      </c>
      <c r="BT95" s="2">
        <v>0</v>
      </c>
      <c r="BU95" s="2">
        <v>0</v>
      </c>
      <c r="BV95" s="5">
        <v>0</v>
      </c>
      <c r="BW95" s="5">
        <v>0</v>
      </c>
      <c r="BX95" s="5">
        <v>0</v>
      </c>
      <c r="BY95" s="2">
        <v>0</v>
      </c>
      <c r="BZ95" s="2">
        <v>0</v>
      </c>
      <c r="CA95" s="2">
        <v>0</v>
      </c>
      <c r="CB95" s="5">
        <v>0</v>
      </c>
      <c r="CC95" s="5">
        <v>0</v>
      </c>
      <c r="CD95" s="5">
        <v>0</v>
      </c>
      <c r="CE95" s="2">
        <v>0</v>
      </c>
      <c r="CF95" s="2">
        <v>0</v>
      </c>
      <c r="CG95" s="2">
        <v>0</v>
      </c>
      <c r="CH95" s="5">
        <v>0</v>
      </c>
      <c r="CI95" s="5">
        <v>0</v>
      </c>
      <c r="CJ95" s="5">
        <v>0</v>
      </c>
      <c r="CK95" s="2">
        <v>52</v>
      </c>
      <c r="CL95" s="2">
        <v>46</v>
      </c>
      <c r="CM95" s="2">
        <v>98</v>
      </c>
      <c r="CN95" s="5">
        <v>0.98113207547169812</v>
      </c>
      <c r="CO95" s="5">
        <v>1</v>
      </c>
      <c r="CP95" s="5">
        <v>0.98989898989898994</v>
      </c>
      <c r="CQ95" s="2">
        <v>35</v>
      </c>
      <c r="CR95" s="2">
        <v>26</v>
      </c>
      <c r="CS95" s="2">
        <v>61</v>
      </c>
      <c r="CT95" s="5">
        <v>0.67307692307692313</v>
      </c>
      <c r="CU95" s="5">
        <v>0.56521739130434778</v>
      </c>
      <c r="CV95" s="5">
        <v>0.62244897959183676</v>
      </c>
      <c r="CW95" s="2">
        <v>15</v>
      </c>
      <c r="CX95" s="2">
        <v>18</v>
      </c>
      <c r="CY95" s="2">
        <v>33</v>
      </c>
      <c r="CZ95" s="5">
        <v>0.28846153846153844</v>
      </c>
      <c r="DA95" s="5">
        <v>0.39130434782608697</v>
      </c>
      <c r="DB95" s="5">
        <v>0.33673469387755101</v>
      </c>
      <c r="DC95" s="2">
        <v>2</v>
      </c>
      <c r="DD95" s="2">
        <v>2</v>
      </c>
      <c r="DE95" s="2">
        <v>4</v>
      </c>
      <c r="DF95" s="5">
        <v>3.8461538461538464E-2</v>
      </c>
      <c r="DG95" s="5">
        <v>4.3478260869565216E-2</v>
      </c>
      <c r="DH95" s="5">
        <v>4.0816326530612242E-2</v>
      </c>
      <c r="DI95" s="2">
        <v>12</v>
      </c>
      <c r="DJ95" s="2">
        <v>3</v>
      </c>
      <c r="DK95" s="2">
        <v>15</v>
      </c>
      <c r="DL95" s="5">
        <v>0.23076923076923078</v>
      </c>
      <c r="DM95" s="5">
        <v>6.5217391304347824E-2</v>
      </c>
      <c r="DN95" s="5">
        <v>0.15306122448979592</v>
      </c>
      <c r="DO95" s="2">
        <v>3</v>
      </c>
      <c r="DP95" s="2">
        <v>15</v>
      </c>
      <c r="DQ95" s="2">
        <v>18</v>
      </c>
      <c r="DR95" s="5">
        <v>5.7692307692307696E-2</v>
      </c>
      <c r="DS95" s="5">
        <v>0.32608695652173914</v>
      </c>
      <c r="DT95" s="5">
        <v>0.18367346938775511</v>
      </c>
      <c r="DU95" s="2">
        <v>0</v>
      </c>
      <c r="DV95" s="2">
        <v>0</v>
      </c>
      <c r="DW95" s="2">
        <v>0</v>
      </c>
      <c r="DX95" s="5">
        <v>0</v>
      </c>
      <c r="DY95" s="5">
        <v>0</v>
      </c>
      <c r="DZ95" s="5">
        <v>0</v>
      </c>
      <c r="EA95" s="2">
        <v>0</v>
      </c>
      <c r="EB95" s="2">
        <v>0</v>
      </c>
      <c r="EC95" s="2">
        <v>0</v>
      </c>
      <c r="ED95" s="5">
        <v>0</v>
      </c>
      <c r="EE95" s="5">
        <v>0</v>
      </c>
      <c r="EF95" s="5">
        <v>0</v>
      </c>
      <c r="EG95" s="2">
        <v>0</v>
      </c>
      <c r="EH95" s="2">
        <v>0</v>
      </c>
      <c r="EI95" s="2">
        <v>0</v>
      </c>
      <c r="EJ95" s="5">
        <v>0</v>
      </c>
      <c r="EK95" s="5">
        <v>0</v>
      </c>
      <c r="EL95" s="5">
        <v>0</v>
      </c>
      <c r="EM95" s="2">
        <v>0</v>
      </c>
      <c r="EN95" s="2">
        <v>0</v>
      </c>
      <c r="EO95" s="2">
        <v>0</v>
      </c>
      <c r="EP95" s="5">
        <v>0</v>
      </c>
      <c r="EQ95" s="5">
        <v>0</v>
      </c>
      <c r="ER95" s="5">
        <v>0</v>
      </c>
      <c r="ES95" s="2">
        <v>0</v>
      </c>
      <c r="ET95" s="2">
        <v>0</v>
      </c>
      <c r="EU95" s="2">
        <v>0</v>
      </c>
      <c r="EV95" s="5">
        <v>0</v>
      </c>
      <c r="EW95" s="5">
        <v>0</v>
      </c>
      <c r="EX95" s="5">
        <v>0</v>
      </c>
      <c r="EY95" s="2">
        <v>0</v>
      </c>
      <c r="EZ95" s="2">
        <v>0</v>
      </c>
      <c r="FA95" s="2">
        <v>0</v>
      </c>
      <c r="FB95" s="5">
        <v>0</v>
      </c>
      <c r="FC95" s="5">
        <v>0</v>
      </c>
      <c r="FD95" s="5">
        <v>0</v>
      </c>
      <c r="FE95" s="2">
        <v>0</v>
      </c>
      <c r="FF95" s="2">
        <v>0</v>
      </c>
      <c r="FG95" s="2">
        <v>0</v>
      </c>
      <c r="FH95" s="5">
        <v>0</v>
      </c>
      <c r="FI95" s="5">
        <v>0</v>
      </c>
      <c r="FJ95" s="5">
        <v>0</v>
      </c>
    </row>
    <row r="96" spans="1:166" ht="11.85">
      <c r="A96" s="46" t="str">
        <f>IF(COUNTIFS(T_2GT[[#This Row],[Secteur]],"  *"),A95,T_2GT[[#This Row],[Secteur]])</f>
        <v>SEINE-SAINT-DENIS</v>
      </c>
      <c r="B96" s="46" t="str">
        <f>IF(COUNTIFS(T_2GT[[#This Row],[Secteur]],"    *"),B95,T_2GT[[#This Row],[Secteur]])</f>
        <v xml:space="preserve">   D06 - Montreuil</v>
      </c>
      <c r="C96" s="1" t="s">
        <v>652</v>
      </c>
      <c r="D96" s="1" t="s">
        <v>653</v>
      </c>
      <c r="E96" s="2">
        <v>893</v>
      </c>
      <c r="F96" s="2">
        <v>777</v>
      </c>
      <c r="G96" s="2">
        <v>1670</v>
      </c>
      <c r="H96" s="2">
        <v>8</v>
      </c>
      <c r="I96" s="2">
        <v>4</v>
      </c>
      <c r="J96" s="2">
        <v>12</v>
      </c>
      <c r="K96" s="2">
        <v>878</v>
      </c>
      <c r="L96" s="2">
        <v>756</v>
      </c>
      <c r="M96" s="2">
        <v>1634</v>
      </c>
      <c r="N96" s="5">
        <v>0.9921612541993281</v>
      </c>
      <c r="O96" s="5">
        <v>0.97812097812097809</v>
      </c>
      <c r="P96" s="5">
        <v>0.98562874251497001</v>
      </c>
      <c r="Q96" s="2">
        <v>550</v>
      </c>
      <c r="R96" s="2">
        <v>519</v>
      </c>
      <c r="S96" s="2">
        <v>1069</v>
      </c>
      <c r="T96" s="5">
        <v>0.62642369020501143</v>
      </c>
      <c r="U96" s="5">
        <v>0.68650793650793651</v>
      </c>
      <c r="V96" s="5">
        <v>0.65422276621787023</v>
      </c>
      <c r="W96" s="2">
        <v>300</v>
      </c>
      <c r="X96" s="2">
        <v>204</v>
      </c>
      <c r="Y96" s="2">
        <v>504</v>
      </c>
      <c r="Z96" s="5">
        <v>0.34168564920273348</v>
      </c>
      <c r="AA96" s="5">
        <v>0.26984126984126983</v>
      </c>
      <c r="AB96" s="5">
        <v>0.30844553243574052</v>
      </c>
      <c r="AC96" s="2">
        <v>28</v>
      </c>
      <c r="AD96" s="2">
        <v>33</v>
      </c>
      <c r="AE96" s="2">
        <v>61</v>
      </c>
      <c r="AF96" s="5">
        <v>3.1890660592255128E-2</v>
      </c>
      <c r="AG96" s="5">
        <v>4.3650793650793648E-2</v>
      </c>
      <c r="AH96" s="5">
        <v>3.7331701346389232E-2</v>
      </c>
      <c r="AI96" s="2">
        <v>169</v>
      </c>
      <c r="AJ96" s="2">
        <v>108</v>
      </c>
      <c r="AK96" s="2">
        <v>277</v>
      </c>
      <c r="AL96" s="5">
        <v>0.19248291571753987</v>
      </c>
      <c r="AM96" s="5">
        <v>0.14285714285714285</v>
      </c>
      <c r="AN96" s="5">
        <v>0.16952264381884946</v>
      </c>
      <c r="AO96" s="2">
        <v>11</v>
      </c>
      <c r="AP96" s="2">
        <v>65</v>
      </c>
      <c r="AQ96" s="2">
        <v>76</v>
      </c>
      <c r="AR96" s="5">
        <v>1.2528473804100227E-2</v>
      </c>
      <c r="AS96" s="5">
        <v>8.5978835978835974E-2</v>
      </c>
      <c r="AT96" s="5">
        <v>4.6511627906976744E-2</v>
      </c>
      <c r="AU96" s="2">
        <v>81</v>
      </c>
      <c r="AV96" s="2">
        <v>14</v>
      </c>
      <c r="AW96" s="2">
        <v>95</v>
      </c>
      <c r="AX96" s="5">
        <v>9.2255125284738046E-2</v>
      </c>
      <c r="AY96" s="5">
        <v>1.8518518518518517E-2</v>
      </c>
      <c r="AZ96" s="5">
        <v>5.8139534883720929E-2</v>
      </c>
      <c r="BA96" s="2">
        <v>1</v>
      </c>
      <c r="BB96" s="2">
        <v>5</v>
      </c>
      <c r="BC96" s="2">
        <v>6</v>
      </c>
      <c r="BD96" s="5">
        <v>1.1389521640091116E-3</v>
      </c>
      <c r="BE96" s="5">
        <v>6.6137566137566134E-3</v>
      </c>
      <c r="BF96" s="5">
        <v>3.6719706242350062E-3</v>
      </c>
      <c r="BG96" s="2">
        <v>38</v>
      </c>
      <c r="BH96" s="2">
        <v>11</v>
      </c>
      <c r="BI96" s="2">
        <v>49</v>
      </c>
      <c r="BJ96" s="5">
        <v>4.328018223234624E-2</v>
      </c>
      <c r="BK96" s="5">
        <v>1.4550264550264549E-2</v>
      </c>
      <c r="BL96" s="5">
        <v>2.9987760097919217E-2</v>
      </c>
      <c r="BM96" s="2">
        <v>0</v>
      </c>
      <c r="BN96" s="2">
        <v>1</v>
      </c>
      <c r="BO96" s="2">
        <v>1</v>
      </c>
      <c r="BP96" s="5">
        <v>0</v>
      </c>
      <c r="BQ96" s="5">
        <v>1.3227513227513227E-3</v>
      </c>
      <c r="BR96" s="5">
        <v>6.1199510403916763E-4</v>
      </c>
      <c r="BS96" s="2">
        <v>0</v>
      </c>
      <c r="BT96" s="2">
        <v>0</v>
      </c>
      <c r="BU96" s="2">
        <v>0</v>
      </c>
      <c r="BV96" s="5">
        <v>0</v>
      </c>
      <c r="BW96" s="5">
        <v>0</v>
      </c>
      <c r="BX96" s="5">
        <v>0</v>
      </c>
      <c r="BY96" s="2">
        <v>0</v>
      </c>
      <c r="BZ96" s="2">
        <v>0</v>
      </c>
      <c r="CA96" s="2">
        <v>0</v>
      </c>
      <c r="CB96" s="5">
        <v>0</v>
      </c>
      <c r="CC96" s="5">
        <v>0</v>
      </c>
      <c r="CD96" s="5">
        <v>0</v>
      </c>
      <c r="CE96" s="2">
        <v>0</v>
      </c>
      <c r="CF96" s="2">
        <v>0</v>
      </c>
      <c r="CG96" s="2">
        <v>0</v>
      </c>
      <c r="CH96" s="5">
        <v>0</v>
      </c>
      <c r="CI96" s="5">
        <v>0</v>
      </c>
      <c r="CJ96" s="5">
        <v>0</v>
      </c>
      <c r="CK96" s="2">
        <v>824</v>
      </c>
      <c r="CL96" s="2">
        <v>726</v>
      </c>
      <c r="CM96" s="2">
        <v>1550</v>
      </c>
      <c r="CN96" s="5">
        <v>0.93169092945128784</v>
      </c>
      <c r="CO96" s="5">
        <v>0.93951093951093956</v>
      </c>
      <c r="CP96" s="5">
        <v>0.93532934131736523</v>
      </c>
      <c r="CQ96" s="2">
        <v>510</v>
      </c>
      <c r="CR96" s="2">
        <v>465</v>
      </c>
      <c r="CS96" s="2">
        <v>975</v>
      </c>
      <c r="CT96" s="5">
        <v>0.6189320388349514</v>
      </c>
      <c r="CU96" s="5">
        <v>0.64049586776859502</v>
      </c>
      <c r="CV96" s="5">
        <v>0.62903225806451613</v>
      </c>
      <c r="CW96" s="2">
        <v>284</v>
      </c>
      <c r="CX96" s="2">
        <v>223</v>
      </c>
      <c r="CY96" s="2">
        <v>507</v>
      </c>
      <c r="CZ96" s="5">
        <v>0.3446601941747573</v>
      </c>
      <c r="DA96" s="5">
        <v>0.3071625344352617</v>
      </c>
      <c r="DB96" s="5">
        <v>0.32709677419354838</v>
      </c>
      <c r="DC96" s="2">
        <v>30</v>
      </c>
      <c r="DD96" s="2">
        <v>38</v>
      </c>
      <c r="DE96" s="2">
        <v>68</v>
      </c>
      <c r="DF96" s="5">
        <v>3.640776699029126E-2</v>
      </c>
      <c r="DG96" s="5">
        <v>5.2341597796143252E-2</v>
      </c>
      <c r="DH96" s="5">
        <v>4.3870967741935482E-2</v>
      </c>
      <c r="DI96" s="2">
        <v>166</v>
      </c>
      <c r="DJ96" s="2">
        <v>107</v>
      </c>
      <c r="DK96" s="2">
        <v>273</v>
      </c>
      <c r="DL96" s="5">
        <v>0.20145631067961164</v>
      </c>
      <c r="DM96" s="5">
        <v>0.14738292011019283</v>
      </c>
      <c r="DN96" s="5">
        <v>0.17612903225806451</v>
      </c>
      <c r="DO96" s="2">
        <v>11</v>
      </c>
      <c r="DP96" s="2">
        <v>85</v>
      </c>
      <c r="DQ96" s="2">
        <v>96</v>
      </c>
      <c r="DR96" s="5">
        <v>1.3349514563106795E-2</v>
      </c>
      <c r="DS96" s="5">
        <v>0.11707988980716254</v>
      </c>
      <c r="DT96" s="5">
        <v>6.1935483870967742E-2</v>
      </c>
      <c r="DU96" s="2">
        <v>92</v>
      </c>
      <c r="DV96" s="2">
        <v>17</v>
      </c>
      <c r="DW96" s="2">
        <v>109</v>
      </c>
      <c r="DX96" s="5">
        <v>0.11165048543689321</v>
      </c>
      <c r="DY96" s="5">
        <v>2.3415977961432508E-2</v>
      </c>
      <c r="DZ96" s="5">
        <v>7.0322580645161295E-2</v>
      </c>
      <c r="EA96" s="2">
        <v>2</v>
      </c>
      <c r="EB96" s="2">
        <v>6</v>
      </c>
      <c r="EC96" s="2">
        <v>8</v>
      </c>
      <c r="ED96" s="5">
        <v>2.4271844660194173E-3</v>
      </c>
      <c r="EE96" s="5">
        <v>8.2644628099173556E-3</v>
      </c>
      <c r="EF96" s="5">
        <v>5.1612903225806452E-3</v>
      </c>
      <c r="EG96" s="2">
        <v>9</v>
      </c>
      <c r="EH96" s="2">
        <v>1</v>
      </c>
      <c r="EI96" s="2">
        <v>10</v>
      </c>
      <c r="EJ96" s="5">
        <v>1.0922330097087379E-2</v>
      </c>
      <c r="EK96" s="5">
        <v>1.3774104683195593E-3</v>
      </c>
      <c r="EL96" s="5">
        <v>6.4516129032258064E-3</v>
      </c>
      <c r="EM96" s="2">
        <v>0</v>
      </c>
      <c r="EN96" s="2">
        <v>2</v>
      </c>
      <c r="EO96" s="2">
        <v>2</v>
      </c>
      <c r="EP96" s="5">
        <v>0</v>
      </c>
      <c r="EQ96" s="5">
        <v>2.7548209366391185E-3</v>
      </c>
      <c r="ER96" s="5">
        <v>1.2903225806451613E-3</v>
      </c>
      <c r="ES96" s="2">
        <v>4</v>
      </c>
      <c r="ET96" s="2">
        <v>4</v>
      </c>
      <c r="EU96" s="2">
        <v>8</v>
      </c>
      <c r="EV96" s="5">
        <v>4.8543689320388345E-3</v>
      </c>
      <c r="EW96" s="5">
        <v>5.5096418732782371E-3</v>
      </c>
      <c r="EX96" s="5">
        <v>5.1612903225806452E-3</v>
      </c>
      <c r="EY96" s="2">
        <v>0</v>
      </c>
      <c r="EZ96" s="2">
        <v>0</v>
      </c>
      <c r="FA96" s="2">
        <v>0</v>
      </c>
      <c r="FB96" s="5">
        <v>0</v>
      </c>
      <c r="FC96" s="5">
        <v>0</v>
      </c>
      <c r="FD96" s="5">
        <v>0</v>
      </c>
      <c r="FE96" s="2">
        <v>0</v>
      </c>
      <c r="FF96" s="2">
        <v>1</v>
      </c>
      <c r="FG96" s="2">
        <v>1</v>
      </c>
      <c r="FH96" s="5">
        <v>0</v>
      </c>
      <c r="FI96" s="5">
        <v>1.3774104683195593E-3</v>
      </c>
      <c r="FJ96" s="5">
        <v>6.4516129032258064E-4</v>
      </c>
    </row>
    <row r="97" spans="1:166" ht="11.85">
      <c r="A97" s="46" t="str">
        <f>IF(COUNTIFS(T_2GT[[#This Row],[Secteur]],"  *"),A96,T_2GT[[#This Row],[Secteur]])</f>
        <v>SEINE-SAINT-DENIS</v>
      </c>
      <c r="B97" s="46" t="str">
        <f>IF(COUNTIFS(T_2GT[[#This Row],[Secteur]],"    *"),B96,T_2GT[[#This Row],[Secteur]])</f>
        <v xml:space="preserve">   D06 - Montreuil</v>
      </c>
      <c r="C97" s="1" t="s">
        <v>687</v>
      </c>
      <c r="D97" s="1" t="s">
        <v>994</v>
      </c>
      <c r="E97" s="2">
        <v>119</v>
      </c>
      <c r="F97" s="2">
        <v>124</v>
      </c>
      <c r="G97" s="2">
        <v>243</v>
      </c>
      <c r="H97" s="2">
        <v>0</v>
      </c>
      <c r="I97" s="2">
        <v>0</v>
      </c>
      <c r="J97" s="2">
        <v>0</v>
      </c>
      <c r="K97" s="2">
        <v>113</v>
      </c>
      <c r="L97" s="2">
        <v>117</v>
      </c>
      <c r="M97" s="2">
        <v>230</v>
      </c>
      <c r="N97" s="5">
        <v>0.94957983193277307</v>
      </c>
      <c r="O97" s="5">
        <v>0.94354838709677424</v>
      </c>
      <c r="P97" s="5">
        <v>0.94650205761316875</v>
      </c>
      <c r="Q97" s="2">
        <v>78</v>
      </c>
      <c r="R97" s="2">
        <v>84</v>
      </c>
      <c r="S97" s="2">
        <v>162</v>
      </c>
      <c r="T97" s="5">
        <v>0.69026548672566368</v>
      </c>
      <c r="U97" s="5">
        <v>0.71794871794871795</v>
      </c>
      <c r="V97" s="5">
        <v>0.70434782608695656</v>
      </c>
      <c r="W97" s="2">
        <v>32</v>
      </c>
      <c r="X97" s="2">
        <v>30</v>
      </c>
      <c r="Y97" s="2">
        <v>62</v>
      </c>
      <c r="Z97" s="5">
        <v>0.2831858407079646</v>
      </c>
      <c r="AA97" s="5">
        <v>0.25641025641025639</v>
      </c>
      <c r="AB97" s="5">
        <v>0.26956521739130435</v>
      </c>
      <c r="AC97" s="2">
        <v>3</v>
      </c>
      <c r="AD97" s="2">
        <v>3</v>
      </c>
      <c r="AE97" s="2">
        <v>6</v>
      </c>
      <c r="AF97" s="5">
        <v>2.6548672566371681E-2</v>
      </c>
      <c r="AG97" s="5">
        <v>2.564102564102564E-2</v>
      </c>
      <c r="AH97" s="5">
        <v>2.6086956521739129E-2</v>
      </c>
      <c r="AI97" s="2">
        <v>18</v>
      </c>
      <c r="AJ97" s="2">
        <v>14</v>
      </c>
      <c r="AK97" s="2">
        <v>32</v>
      </c>
      <c r="AL97" s="5">
        <v>0.15929203539823009</v>
      </c>
      <c r="AM97" s="5">
        <v>0.11965811965811966</v>
      </c>
      <c r="AN97" s="5">
        <v>0.1391304347826087</v>
      </c>
      <c r="AO97" s="2">
        <v>6</v>
      </c>
      <c r="AP97" s="2">
        <v>14</v>
      </c>
      <c r="AQ97" s="2">
        <v>20</v>
      </c>
      <c r="AR97" s="5">
        <v>5.3097345132743362E-2</v>
      </c>
      <c r="AS97" s="5">
        <v>0.11965811965811966</v>
      </c>
      <c r="AT97" s="5">
        <v>8.6956521739130432E-2</v>
      </c>
      <c r="AU97" s="2">
        <v>8</v>
      </c>
      <c r="AV97" s="2">
        <v>2</v>
      </c>
      <c r="AW97" s="2">
        <v>10</v>
      </c>
      <c r="AX97" s="5">
        <v>7.0796460176991149E-2</v>
      </c>
      <c r="AY97" s="5">
        <v>1.7094017094017096E-2</v>
      </c>
      <c r="AZ97" s="5">
        <v>4.3478260869565216E-2</v>
      </c>
      <c r="BA97" s="2">
        <v>0</v>
      </c>
      <c r="BB97" s="2">
        <v>0</v>
      </c>
      <c r="BC97" s="2">
        <v>0</v>
      </c>
      <c r="BD97" s="5">
        <v>0</v>
      </c>
      <c r="BE97" s="5">
        <v>0</v>
      </c>
      <c r="BF97" s="5">
        <v>0</v>
      </c>
      <c r="BG97" s="2">
        <v>0</v>
      </c>
      <c r="BH97" s="2">
        <v>0</v>
      </c>
      <c r="BI97" s="2">
        <v>0</v>
      </c>
      <c r="BJ97" s="5">
        <v>0</v>
      </c>
      <c r="BK97" s="5">
        <v>0</v>
      </c>
      <c r="BL97" s="5">
        <v>0</v>
      </c>
      <c r="BM97" s="2">
        <v>0</v>
      </c>
      <c r="BN97" s="2">
        <v>0</v>
      </c>
      <c r="BO97" s="2">
        <v>0</v>
      </c>
      <c r="BP97" s="5">
        <v>0</v>
      </c>
      <c r="BQ97" s="5">
        <v>0</v>
      </c>
      <c r="BR97" s="5">
        <v>0</v>
      </c>
      <c r="BS97" s="2">
        <v>0</v>
      </c>
      <c r="BT97" s="2">
        <v>0</v>
      </c>
      <c r="BU97" s="2">
        <v>0</v>
      </c>
      <c r="BV97" s="5">
        <v>0</v>
      </c>
      <c r="BW97" s="5">
        <v>0</v>
      </c>
      <c r="BX97" s="5">
        <v>0</v>
      </c>
      <c r="BY97" s="2">
        <v>0</v>
      </c>
      <c r="BZ97" s="2">
        <v>0</v>
      </c>
      <c r="CA97" s="2">
        <v>0</v>
      </c>
      <c r="CB97" s="5">
        <v>0</v>
      </c>
      <c r="CC97" s="5">
        <v>0</v>
      </c>
      <c r="CD97" s="5">
        <v>0</v>
      </c>
      <c r="CE97" s="2">
        <v>0</v>
      </c>
      <c r="CF97" s="2">
        <v>0</v>
      </c>
      <c r="CG97" s="2">
        <v>0</v>
      </c>
      <c r="CH97" s="5">
        <v>0</v>
      </c>
      <c r="CI97" s="5">
        <v>0</v>
      </c>
      <c r="CJ97" s="5">
        <v>0</v>
      </c>
      <c r="CK97" s="2">
        <v>112</v>
      </c>
      <c r="CL97" s="2">
        <v>116</v>
      </c>
      <c r="CM97" s="2">
        <v>228</v>
      </c>
      <c r="CN97" s="5">
        <v>0.94117647058823528</v>
      </c>
      <c r="CO97" s="5">
        <v>0.93548387096774188</v>
      </c>
      <c r="CP97" s="5">
        <v>0.93827160493827155</v>
      </c>
      <c r="CQ97" s="2">
        <v>74</v>
      </c>
      <c r="CR97" s="2">
        <v>78</v>
      </c>
      <c r="CS97" s="2">
        <v>152</v>
      </c>
      <c r="CT97" s="5">
        <v>0.6607142857142857</v>
      </c>
      <c r="CU97" s="5">
        <v>0.67241379310344829</v>
      </c>
      <c r="CV97" s="5">
        <v>0.66666666666666663</v>
      </c>
      <c r="CW97" s="2">
        <v>35</v>
      </c>
      <c r="CX97" s="2">
        <v>35</v>
      </c>
      <c r="CY97" s="2">
        <v>70</v>
      </c>
      <c r="CZ97" s="5">
        <v>0.3125</v>
      </c>
      <c r="DA97" s="5">
        <v>0.30172413793103448</v>
      </c>
      <c r="DB97" s="5">
        <v>0.30701754385964913</v>
      </c>
      <c r="DC97" s="2">
        <v>3</v>
      </c>
      <c r="DD97" s="2">
        <v>3</v>
      </c>
      <c r="DE97" s="2">
        <v>6</v>
      </c>
      <c r="DF97" s="5">
        <v>2.6785714285714284E-2</v>
      </c>
      <c r="DG97" s="5">
        <v>2.5862068965517241E-2</v>
      </c>
      <c r="DH97" s="5">
        <v>2.6315789473684209E-2</v>
      </c>
      <c r="DI97" s="2">
        <v>20</v>
      </c>
      <c r="DJ97" s="2">
        <v>18</v>
      </c>
      <c r="DK97" s="2">
        <v>38</v>
      </c>
      <c r="DL97" s="5">
        <v>0.17857142857142858</v>
      </c>
      <c r="DM97" s="5">
        <v>0.15517241379310345</v>
      </c>
      <c r="DN97" s="5">
        <v>0.16666666666666666</v>
      </c>
      <c r="DO97" s="2">
        <v>5</v>
      </c>
      <c r="DP97" s="2">
        <v>15</v>
      </c>
      <c r="DQ97" s="2">
        <v>20</v>
      </c>
      <c r="DR97" s="5">
        <v>4.4642857142857144E-2</v>
      </c>
      <c r="DS97" s="5">
        <v>0.12931034482758622</v>
      </c>
      <c r="DT97" s="5">
        <v>8.771929824561403E-2</v>
      </c>
      <c r="DU97" s="2">
        <v>8</v>
      </c>
      <c r="DV97" s="2">
        <v>2</v>
      </c>
      <c r="DW97" s="2">
        <v>10</v>
      </c>
      <c r="DX97" s="5">
        <v>7.1428571428571425E-2</v>
      </c>
      <c r="DY97" s="5">
        <v>1.7241379310344827E-2</v>
      </c>
      <c r="DZ97" s="5">
        <v>4.3859649122807015E-2</v>
      </c>
      <c r="EA97" s="2">
        <v>2</v>
      </c>
      <c r="EB97" s="2">
        <v>0</v>
      </c>
      <c r="EC97" s="2">
        <v>2</v>
      </c>
      <c r="ED97" s="5">
        <v>1.7857142857142856E-2</v>
      </c>
      <c r="EE97" s="5">
        <v>0</v>
      </c>
      <c r="EF97" s="5">
        <v>8.771929824561403E-3</v>
      </c>
      <c r="EG97" s="2">
        <v>0</v>
      </c>
      <c r="EH97" s="2">
        <v>0</v>
      </c>
      <c r="EI97" s="2">
        <v>0</v>
      </c>
      <c r="EJ97" s="5">
        <v>0</v>
      </c>
      <c r="EK97" s="5">
        <v>0</v>
      </c>
      <c r="EL97" s="5">
        <v>0</v>
      </c>
      <c r="EM97" s="2">
        <v>0</v>
      </c>
      <c r="EN97" s="2">
        <v>0</v>
      </c>
      <c r="EO97" s="2">
        <v>0</v>
      </c>
      <c r="EP97" s="5">
        <v>0</v>
      </c>
      <c r="EQ97" s="5">
        <v>0</v>
      </c>
      <c r="ER97" s="5">
        <v>0</v>
      </c>
      <c r="ES97" s="2">
        <v>0</v>
      </c>
      <c r="ET97" s="2">
        <v>0</v>
      </c>
      <c r="EU97" s="2">
        <v>0</v>
      </c>
      <c r="EV97" s="5">
        <v>0</v>
      </c>
      <c r="EW97" s="5">
        <v>0</v>
      </c>
      <c r="EX97" s="5">
        <v>0</v>
      </c>
      <c r="EY97" s="2">
        <v>0</v>
      </c>
      <c r="EZ97" s="2">
        <v>0</v>
      </c>
      <c r="FA97" s="2">
        <v>0</v>
      </c>
      <c r="FB97" s="5">
        <v>0</v>
      </c>
      <c r="FC97" s="5">
        <v>0</v>
      </c>
      <c r="FD97" s="5">
        <v>0</v>
      </c>
      <c r="FE97" s="2">
        <v>0</v>
      </c>
      <c r="FF97" s="2">
        <v>0</v>
      </c>
      <c r="FG97" s="2">
        <v>0</v>
      </c>
      <c r="FH97" s="5">
        <v>0</v>
      </c>
      <c r="FI97" s="5">
        <v>0</v>
      </c>
      <c r="FJ97" s="5">
        <v>0</v>
      </c>
    </row>
    <row r="98" spans="1:166" ht="11.85">
      <c r="A98" s="46" t="str">
        <f>IF(COUNTIFS(T_2GT[[#This Row],[Secteur]],"  *"),A97,T_2GT[[#This Row],[Secteur]])</f>
        <v>SEINE-SAINT-DENIS</v>
      </c>
      <c r="B98" s="46" t="str">
        <f>IF(COUNTIFS(T_2GT[[#This Row],[Secteur]],"    *"),B97,T_2GT[[#This Row],[Secteur]])</f>
        <v xml:space="preserve">   D06 - Montreuil</v>
      </c>
      <c r="C98" s="1" t="s">
        <v>1289</v>
      </c>
      <c r="D98" s="1" t="s">
        <v>213</v>
      </c>
      <c r="E98" s="2">
        <v>261</v>
      </c>
      <c r="F98" s="2">
        <v>155</v>
      </c>
      <c r="G98" s="2">
        <v>416</v>
      </c>
      <c r="H98" s="2">
        <v>7</v>
      </c>
      <c r="I98" s="2">
        <v>4</v>
      </c>
      <c r="J98" s="2">
        <v>11</v>
      </c>
      <c r="K98" s="2">
        <v>259</v>
      </c>
      <c r="L98" s="2">
        <v>151</v>
      </c>
      <c r="M98" s="2">
        <v>410</v>
      </c>
      <c r="N98" s="5">
        <v>1.0191570881226053</v>
      </c>
      <c r="O98" s="5">
        <v>1</v>
      </c>
      <c r="P98" s="5">
        <v>1.0120192307692308</v>
      </c>
      <c r="Q98" s="2">
        <v>151</v>
      </c>
      <c r="R98" s="2">
        <v>117</v>
      </c>
      <c r="S98" s="2">
        <v>268</v>
      </c>
      <c r="T98" s="5">
        <v>0.58301158301158296</v>
      </c>
      <c r="U98" s="5">
        <v>0.77483443708609268</v>
      </c>
      <c r="V98" s="5">
        <v>0.65365853658536588</v>
      </c>
      <c r="W98" s="2">
        <v>101</v>
      </c>
      <c r="X98" s="2">
        <v>33</v>
      </c>
      <c r="Y98" s="2">
        <v>134</v>
      </c>
      <c r="Z98" s="5">
        <v>0.38996138996138996</v>
      </c>
      <c r="AA98" s="5">
        <v>0.2185430463576159</v>
      </c>
      <c r="AB98" s="5">
        <v>0.32682926829268294</v>
      </c>
      <c r="AC98" s="2">
        <v>7</v>
      </c>
      <c r="AD98" s="2">
        <v>1</v>
      </c>
      <c r="AE98" s="2">
        <v>8</v>
      </c>
      <c r="AF98" s="5">
        <v>2.7027027027027029E-2</v>
      </c>
      <c r="AG98" s="5">
        <v>6.6225165562913907E-3</v>
      </c>
      <c r="AH98" s="5">
        <v>1.9512195121951219E-2</v>
      </c>
      <c r="AI98" s="2">
        <v>60</v>
      </c>
      <c r="AJ98" s="2">
        <v>24</v>
      </c>
      <c r="AK98" s="2">
        <v>84</v>
      </c>
      <c r="AL98" s="5">
        <v>0.23166023166023167</v>
      </c>
      <c r="AM98" s="5">
        <v>0.15894039735099338</v>
      </c>
      <c r="AN98" s="5">
        <v>0.20487804878048779</v>
      </c>
      <c r="AO98" s="2">
        <v>1</v>
      </c>
      <c r="AP98" s="2">
        <v>6</v>
      </c>
      <c r="AQ98" s="2">
        <v>7</v>
      </c>
      <c r="AR98" s="5">
        <v>3.8610038610038611E-3</v>
      </c>
      <c r="AS98" s="5">
        <v>3.9735099337748346E-2</v>
      </c>
      <c r="AT98" s="5">
        <v>1.7073170731707318E-2</v>
      </c>
      <c r="AU98" s="2">
        <v>39</v>
      </c>
      <c r="AV98" s="2">
        <v>2</v>
      </c>
      <c r="AW98" s="2">
        <v>41</v>
      </c>
      <c r="AX98" s="5">
        <v>0.15057915057915058</v>
      </c>
      <c r="AY98" s="5">
        <v>1.3245033112582781E-2</v>
      </c>
      <c r="AZ98" s="5">
        <v>0.1</v>
      </c>
      <c r="BA98" s="2">
        <v>0</v>
      </c>
      <c r="BB98" s="2">
        <v>0</v>
      </c>
      <c r="BC98" s="2">
        <v>0</v>
      </c>
      <c r="BD98" s="5">
        <v>0</v>
      </c>
      <c r="BE98" s="5">
        <v>0</v>
      </c>
      <c r="BF98" s="5">
        <v>0</v>
      </c>
      <c r="BG98" s="2">
        <v>1</v>
      </c>
      <c r="BH98" s="2">
        <v>0</v>
      </c>
      <c r="BI98" s="2">
        <v>1</v>
      </c>
      <c r="BJ98" s="5">
        <v>3.8610038610038611E-3</v>
      </c>
      <c r="BK98" s="5">
        <v>0</v>
      </c>
      <c r="BL98" s="5">
        <v>2.4390243902439024E-3</v>
      </c>
      <c r="BM98" s="2">
        <v>0</v>
      </c>
      <c r="BN98" s="2">
        <v>1</v>
      </c>
      <c r="BO98" s="2">
        <v>1</v>
      </c>
      <c r="BP98" s="5">
        <v>0</v>
      </c>
      <c r="BQ98" s="5">
        <v>6.6225165562913907E-3</v>
      </c>
      <c r="BR98" s="5">
        <v>2.4390243902439024E-3</v>
      </c>
      <c r="BS98" s="2">
        <v>0</v>
      </c>
      <c r="BT98" s="2">
        <v>0</v>
      </c>
      <c r="BU98" s="2">
        <v>0</v>
      </c>
      <c r="BV98" s="5">
        <v>0</v>
      </c>
      <c r="BW98" s="5">
        <v>0</v>
      </c>
      <c r="BX98" s="5">
        <v>0</v>
      </c>
      <c r="BY98" s="2">
        <v>0</v>
      </c>
      <c r="BZ98" s="2">
        <v>0</v>
      </c>
      <c r="CA98" s="2">
        <v>0</v>
      </c>
      <c r="CB98" s="5">
        <v>0</v>
      </c>
      <c r="CC98" s="5">
        <v>0</v>
      </c>
      <c r="CD98" s="5">
        <v>0</v>
      </c>
      <c r="CE98" s="2">
        <v>0</v>
      </c>
      <c r="CF98" s="2">
        <v>0</v>
      </c>
      <c r="CG98" s="2">
        <v>0</v>
      </c>
      <c r="CH98" s="5">
        <v>0</v>
      </c>
      <c r="CI98" s="5">
        <v>0</v>
      </c>
      <c r="CJ98" s="5">
        <v>0</v>
      </c>
      <c r="CK98" s="2">
        <v>251</v>
      </c>
      <c r="CL98" s="2">
        <v>150</v>
      </c>
      <c r="CM98" s="2">
        <v>401</v>
      </c>
      <c r="CN98" s="5">
        <v>0.9885057471264368</v>
      </c>
      <c r="CO98" s="5">
        <v>0.99354838709677418</v>
      </c>
      <c r="CP98" s="5">
        <v>0.99038461538461542</v>
      </c>
      <c r="CQ98" s="2">
        <v>140</v>
      </c>
      <c r="CR98" s="2">
        <v>109</v>
      </c>
      <c r="CS98" s="2">
        <v>249</v>
      </c>
      <c r="CT98" s="5">
        <v>0.55776892430278879</v>
      </c>
      <c r="CU98" s="5">
        <v>0.72666666666666668</v>
      </c>
      <c r="CV98" s="5">
        <v>0.62094763092269323</v>
      </c>
      <c r="CW98" s="2">
        <v>103</v>
      </c>
      <c r="CX98" s="2">
        <v>39</v>
      </c>
      <c r="CY98" s="2">
        <v>142</v>
      </c>
      <c r="CZ98" s="5">
        <v>0.41035856573705182</v>
      </c>
      <c r="DA98" s="5">
        <v>0.26</v>
      </c>
      <c r="DB98" s="5">
        <v>0.35411471321695759</v>
      </c>
      <c r="DC98" s="2">
        <v>8</v>
      </c>
      <c r="DD98" s="2">
        <v>2</v>
      </c>
      <c r="DE98" s="2">
        <v>10</v>
      </c>
      <c r="DF98" s="5">
        <v>3.1872509960159362E-2</v>
      </c>
      <c r="DG98" s="5">
        <v>1.3333333333333334E-2</v>
      </c>
      <c r="DH98" s="5">
        <v>2.4937655860349128E-2</v>
      </c>
      <c r="DI98" s="2">
        <v>62</v>
      </c>
      <c r="DJ98" s="2">
        <v>27</v>
      </c>
      <c r="DK98" s="2">
        <v>89</v>
      </c>
      <c r="DL98" s="5">
        <v>0.24701195219123506</v>
      </c>
      <c r="DM98" s="5">
        <v>0.18</v>
      </c>
      <c r="DN98" s="5">
        <v>0.22194513715710723</v>
      </c>
      <c r="DO98" s="2">
        <v>1</v>
      </c>
      <c r="DP98" s="2">
        <v>8</v>
      </c>
      <c r="DQ98" s="2">
        <v>9</v>
      </c>
      <c r="DR98" s="5">
        <v>3.9840637450199202E-3</v>
      </c>
      <c r="DS98" s="5">
        <v>5.3333333333333337E-2</v>
      </c>
      <c r="DT98" s="5">
        <v>2.2443890274314215E-2</v>
      </c>
      <c r="DU98" s="2">
        <v>39</v>
      </c>
      <c r="DV98" s="2">
        <v>2</v>
      </c>
      <c r="DW98" s="2">
        <v>41</v>
      </c>
      <c r="DX98" s="5">
        <v>0.15537848605577689</v>
      </c>
      <c r="DY98" s="5">
        <v>1.3333333333333334E-2</v>
      </c>
      <c r="DZ98" s="5">
        <v>0.10224438902743142</v>
      </c>
      <c r="EA98" s="2">
        <v>0</v>
      </c>
      <c r="EB98" s="2">
        <v>0</v>
      </c>
      <c r="EC98" s="2">
        <v>0</v>
      </c>
      <c r="ED98" s="5">
        <v>0</v>
      </c>
      <c r="EE98" s="5">
        <v>0</v>
      </c>
      <c r="EF98" s="5">
        <v>0</v>
      </c>
      <c r="EG98" s="2">
        <v>1</v>
      </c>
      <c r="EH98" s="2">
        <v>0</v>
      </c>
      <c r="EI98" s="2">
        <v>1</v>
      </c>
      <c r="EJ98" s="5">
        <v>3.9840637450199202E-3</v>
      </c>
      <c r="EK98" s="5">
        <v>0</v>
      </c>
      <c r="EL98" s="5">
        <v>2.4937655860349127E-3</v>
      </c>
      <c r="EM98" s="2">
        <v>0</v>
      </c>
      <c r="EN98" s="2">
        <v>1</v>
      </c>
      <c r="EO98" s="2">
        <v>1</v>
      </c>
      <c r="EP98" s="5">
        <v>0</v>
      </c>
      <c r="EQ98" s="5">
        <v>6.6666666666666671E-3</v>
      </c>
      <c r="ER98" s="5">
        <v>2.4937655860349127E-3</v>
      </c>
      <c r="ES98" s="2">
        <v>0</v>
      </c>
      <c r="ET98" s="2">
        <v>0</v>
      </c>
      <c r="EU98" s="2">
        <v>0</v>
      </c>
      <c r="EV98" s="5">
        <v>0</v>
      </c>
      <c r="EW98" s="5">
        <v>0</v>
      </c>
      <c r="EX98" s="5">
        <v>0</v>
      </c>
      <c r="EY98" s="2">
        <v>0</v>
      </c>
      <c r="EZ98" s="2">
        <v>0</v>
      </c>
      <c r="FA98" s="2">
        <v>0</v>
      </c>
      <c r="FB98" s="5">
        <v>0</v>
      </c>
      <c r="FC98" s="5">
        <v>0</v>
      </c>
      <c r="FD98" s="5">
        <v>0</v>
      </c>
      <c r="FE98" s="2">
        <v>0</v>
      </c>
      <c r="FF98" s="2">
        <v>1</v>
      </c>
      <c r="FG98" s="2">
        <v>1</v>
      </c>
      <c r="FH98" s="5">
        <v>0</v>
      </c>
      <c r="FI98" s="5">
        <v>6.6666666666666671E-3</v>
      </c>
      <c r="FJ98" s="5">
        <v>2.4937655860349127E-3</v>
      </c>
    </row>
    <row r="99" spans="1:166" ht="11.85">
      <c r="A99" s="46" t="str">
        <f>IF(COUNTIFS(T_2GT[[#This Row],[Secteur]],"  *"),A98,T_2GT[[#This Row],[Secteur]])</f>
        <v>SEINE-SAINT-DENIS</v>
      </c>
      <c r="B99" s="46" t="str">
        <f>IF(COUNTIFS(T_2GT[[#This Row],[Secteur]],"    *"),B98,T_2GT[[#This Row],[Secteur]])</f>
        <v xml:space="preserve">   D06 - Montreuil</v>
      </c>
      <c r="C99" s="1" t="s">
        <v>1290</v>
      </c>
      <c r="D99" s="1" t="s">
        <v>292</v>
      </c>
      <c r="E99" s="2">
        <v>105</v>
      </c>
      <c r="F99" s="2">
        <v>145</v>
      </c>
      <c r="G99" s="2">
        <v>250</v>
      </c>
      <c r="H99" s="2">
        <v>0</v>
      </c>
      <c r="I99" s="2">
        <v>0</v>
      </c>
      <c r="J99" s="2">
        <v>0</v>
      </c>
      <c r="K99" s="2">
        <v>101</v>
      </c>
      <c r="L99" s="2">
        <v>140</v>
      </c>
      <c r="M99" s="2">
        <v>241</v>
      </c>
      <c r="N99" s="5">
        <v>0.96190476190476193</v>
      </c>
      <c r="O99" s="5">
        <v>0.96551724137931039</v>
      </c>
      <c r="P99" s="5">
        <v>0.96399999999999997</v>
      </c>
      <c r="Q99" s="2">
        <v>75</v>
      </c>
      <c r="R99" s="2">
        <v>101</v>
      </c>
      <c r="S99" s="2">
        <v>176</v>
      </c>
      <c r="T99" s="5">
        <v>0.74257425742574257</v>
      </c>
      <c r="U99" s="5">
        <v>0.72142857142857142</v>
      </c>
      <c r="V99" s="5">
        <v>0.73029045643153523</v>
      </c>
      <c r="W99" s="2">
        <v>19</v>
      </c>
      <c r="X99" s="2">
        <v>26</v>
      </c>
      <c r="Y99" s="2">
        <v>45</v>
      </c>
      <c r="Z99" s="5">
        <v>0.18811881188118812</v>
      </c>
      <c r="AA99" s="5">
        <v>0.18571428571428572</v>
      </c>
      <c r="AB99" s="5">
        <v>0.18672199170124482</v>
      </c>
      <c r="AC99" s="2">
        <v>7</v>
      </c>
      <c r="AD99" s="2">
        <v>13</v>
      </c>
      <c r="AE99" s="2">
        <v>20</v>
      </c>
      <c r="AF99" s="5">
        <v>6.9306930693069313E-2</v>
      </c>
      <c r="AG99" s="5">
        <v>9.285714285714286E-2</v>
      </c>
      <c r="AH99" s="5">
        <v>8.2987551867219914E-2</v>
      </c>
      <c r="AI99" s="2">
        <v>10</v>
      </c>
      <c r="AJ99" s="2">
        <v>14</v>
      </c>
      <c r="AK99" s="2">
        <v>24</v>
      </c>
      <c r="AL99" s="5">
        <v>9.9009900990099015E-2</v>
      </c>
      <c r="AM99" s="5">
        <v>0.1</v>
      </c>
      <c r="AN99" s="5">
        <v>9.9585062240663894E-2</v>
      </c>
      <c r="AO99" s="2">
        <v>2</v>
      </c>
      <c r="AP99" s="2">
        <v>12</v>
      </c>
      <c r="AQ99" s="2">
        <v>14</v>
      </c>
      <c r="AR99" s="5">
        <v>1.9801980198019802E-2</v>
      </c>
      <c r="AS99" s="5">
        <v>8.5714285714285715E-2</v>
      </c>
      <c r="AT99" s="5">
        <v>5.8091286307053944E-2</v>
      </c>
      <c r="AU99" s="2">
        <v>6</v>
      </c>
      <c r="AV99" s="2">
        <v>0</v>
      </c>
      <c r="AW99" s="2">
        <v>6</v>
      </c>
      <c r="AX99" s="5">
        <v>5.9405940594059403E-2</v>
      </c>
      <c r="AY99" s="5">
        <v>0</v>
      </c>
      <c r="AZ99" s="5">
        <v>2.4896265560165973E-2</v>
      </c>
      <c r="BA99" s="2">
        <v>0</v>
      </c>
      <c r="BB99" s="2">
        <v>0</v>
      </c>
      <c r="BC99" s="2">
        <v>0</v>
      </c>
      <c r="BD99" s="5">
        <v>0</v>
      </c>
      <c r="BE99" s="5">
        <v>0</v>
      </c>
      <c r="BF99" s="5">
        <v>0</v>
      </c>
      <c r="BG99" s="2">
        <v>1</v>
      </c>
      <c r="BH99" s="2">
        <v>0</v>
      </c>
      <c r="BI99" s="2">
        <v>1</v>
      </c>
      <c r="BJ99" s="5">
        <v>9.9009900990099011E-3</v>
      </c>
      <c r="BK99" s="5">
        <v>0</v>
      </c>
      <c r="BL99" s="5">
        <v>4.1493775933609959E-3</v>
      </c>
      <c r="BM99" s="2">
        <v>0</v>
      </c>
      <c r="BN99" s="2">
        <v>0</v>
      </c>
      <c r="BO99" s="2">
        <v>0</v>
      </c>
      <c r="BP99" s="5">
        <v>0</v>
      </c>
      <c r="BQ99" s="5">
        <v>0</v>
      </c>
      <c r="BR99" s="5">
        <v>0</v>
      </c>
      <c r="BS99" s="2">
        <v>0</v>
      </c>
      <c r="BT99" s="2">
        <v>0</v>
      </c>
      <c r="BU99" s="2">
        <v>0</v>
      </c>
      <c r="BV99" s="5">
        <v>0</v>
      </c>
      <c r="BW99" s="5">
        <v>0</v>
      </c>
      <c r="BX99" s="5">
        <v>0</v>
      </c>
      <c r="BY99" s="2">
        <v>0</v>
      </c>
      <c r="BZ99" s="2">
        <v>0</v>
      </c>
      <c r="CA99" s="2">
        <v>0</v>
      </c>
      <c r="CB99" s="5">
        <v>0</v>
      </c>
      <c r="CC99" s="5">
        <v>0</v>
      </c>
      <c r="CD99" s="5">
        <v>0</v>
      </c>
      <c r="CE99" s="2">
        <v>0</v>
      </c>
      <c r="CF99" s="2">
        <v>0</v>
      </c>
      <c r="CG99" s="2">
        <v>0</v>
      </c>
      <c r="CH99" s="5">
        <v>0</v>
      </c>
      <c r="CI99" s="5">
        <v>0</v>
      </c>
      <c r="CJ99" s="5">
        <v>0</v>
      </c>
      <c r="CK99" s="2">
        <v>96</v>
      </c>
      <c r="CL99" s="2">
        <v>134</v>
      </c>
      <c r="CM99" s="2">
        <v>230</v>
      </c>
      <c r="CN99" s="5">
        <v>0.91428571428571426</v>
      </c>
      <c r="CO99" s="5">
        <v>0.92413793103448272</v>
      </c>
      <c r="CP99" s="5">
        <v>0.92</v>
      </c>
      <c r="CQ99" s="2">
        <v>70</v>
      </c>
      <c r="CR99" s="2">
        <v>89</v>
      </c>
      <c r="CS99" s="2">
        <v>159</v>
      </c>
      <c r="CT99" s="5">
        <v>0.72916666666666663</v>
      </c>
      <c r="CU99" s="5">
        <v>0.66417910447761197</v>
      </c>
      <c r="CV99" s="5">
        <v>0.69130434782608696</v>
      </c>
      <c r="CW99" s="2">
        <v>15</v>
      </c>
      <c r="CX99" s="2">
        <v>24</v>
      </c>
      <c r="CY99" s="2">
        <v>39</v>
      </c>
      <c r="CZ99" s="5">
        <v>0.15625</v>
      </c>
      <c r="DA99" s="5">
        <v>0.17910447761194029</v>
      </c>
      <c r="DB99" s="5">
        <v>0.16956521739130434</v>
      </c>
      <c r="DC99" s="2">
        <v>11</v>
      </c>
      <c r="DD99" s="2">
        <v>21</v>
      </c>
      <c r="DE99" s="2">
        <v>32</v>
      </c>
      <c r="DF99" s="5">
        <v>0.11458333333333333</v>
      </c>
      <c r="DG99" s="5">
        <v>0.15671641791044777</v>
      </c>
      <c r="DH99" s="5">
        <v>0.1391304347826087</v>
      </c>
      <c r="DI99" s="2">
        <v>4</v>
      </c>
      <c r="DJ99" s="2">
        <v>8</v>
      </c>
      <c r="DK99" s="2">
        <v>12</v>
      </c>
      <c r="DL99" s="5">
        <v>4.1666666666666664E-2</v>
      </c>
      <c r="DM99" s="5">
        <v>5.9701492537313432E-2</v>
      </c>
      <c r="DN99" s="5">
        <v>5.2173913043478258E-2</v>
      </c>
      <c r="DO99" s="2">
        <v>2</v>
      </c>
      <c r="DP99" s="2">
        <v>16</v>
      </c>
      <c r="DQ99" s="2">
        <v>18</v>
      </c>
      <c r="DR99" s="5">
        <v>2.0833333333333332E-2</v>
      </c>
      <c r="DS99" s="5">
        <v>0.11940298507462686</v>
      </c>
      <c r="DT99" s="5">
        <v>7.8260869565217397E-2</v>
      </c>
      <c r="DU99" s="2">
        <v>9</v>
      </c>
      <c r="DV99" s="2">
        <v>0</v>
      </c>
      <c r="DW99" s="2">
        <v>9</v>
      </c>
      <c r="DX99" s="5">
        <v>9.375E-2</v>
      </c>
      <c r="DY99" s="5">
        <v>0</v>
      </c>
      <c r="DZ99" s="5">
        <v>3.9130434782608699E-2</v>
      </c>
      <c r="EA99" s="2">
        <v>0</v>
      </c>
      <c r="EB99" s="2">
        <v>0</v>
      </c>
      <c r="EC99" s="2">
        <v>0</v>
      </c>
      <c r="ED99" s="5">
        <v>0</v>
      </c>
      <c r="EE99" s="5">
        <v>0</v>
      </c>
      <c r="EF99" s="5">
        <v>0</v>
      </c>
      <c r="EG99" s="2">
        <v>0</v>
      </c>
      <c r="EH99" s="2">
        <v>0</v>
      </c>
      <c r="EI99" s="2">
        <v>0</v>
      </c>
      <c r="EJ99" s="5">
        <v>0</v>
      </c>
      <c r="EK99" s="5">
        <v>0</v>
      </c>
      <c r="EL99" s="5">
        <v>0</v>
      </c>
      <c r="EM99" s="2">
        <v>0</v>
      </c>
      <c r="EN99" s="2">
        <v>0</v>
      </c>
      <c r="EO99" s="2">
        <v>0</v>
      </c>
      <c r="EP99" s="5">
        <v>0</v>
      </c>
      <c r="EQ99" s="5">
        <v>0</v>
      </c>
      <c r="ER99" s="5">
        <v>0</v>
      </c>
      <c r="ES99" s="2">
        <v>0</v>
      </c>
      <c r="ET99" s="2">
        <v>0</v>
      </c>
      <c r="EU99" s="2">
        <v>0</v>
      </c>
      <c r="EV99" s="5">
        <v>0</v>
      </c>
      <c r="EW99" s="5">
        <v>0</v>
      </c>
      <c r="EX99" s="5">
        <v>0</v>
      </c>
      <c r="EY99" s="2">
        <v>0</v>
      </c>
      <c r="EZ99" s="2">
        <v>0</v>
      </c>
      <c r="FA99" s="2">
        <v>0</v>
      </c>
      <c r="FB99" s="5">
        <v>0</v>
      </c>
      <c r="FC99" s="5">
        <v>0</v>
      </c>
      <c r="FD99" s="5">
        <v>0</v>
      </c>
      <c r="FE99" s="2">
        <v>0</v>
      </c>
      <c r="FF99" s="2">
        <v>0</v>
      </c>
      <c r="FG99" s="2">
        <v>0</v>
      </c>
      <c r="FH99" s="5">
        <v>0</v>
      </c>
      <c r="FI99" s="5">
        <v>0</v>
      </c>
      <c r="FJ99" s="5">
        <v>0</v>
      </c>
    </row>
    <row r="100" spans="1:166" ht="11.85">
      <c r="A100" s="46" t="str">
        <f>IF(COUNTIFS(T_2GT[[#This Row],[Secteur]],"  *"),A99,T_2GT[[#This Row],[Secteur]])</f>
        <v>SEINE-SAINT-DENIS</v>
      </c>
      <c r="B100" s="46" t="str">
        <f>IF(COUNTIFS(T_2GT[[#This Row],[Secteur]],"    *"),B99,T_2GT[[#This Row],[Secteur]])</f>
        <v xml:space="preserve">   D06 - Montreuil</v>
      </c>
      <c r="C100" s="1" t="s">
        <v>1291</v>
      </c>
      <c r="D100" s="1" t="s">
        <v>680</v>
      </c>
      <c r="E100" s="2">
        <v>187</v>
      </c>
      <c r="F100" s="2">
        <v>141</v>
      </c>
      <c r="G100" s="2">
        <v>328</v>
      </c>
      <c r="H100" s="2">
        <v>1</v>
      </c>
      <c r="I100" s="2">
        <v>0</v>
      </c>
      <c r="J100" s="2">
        <v>1</v>
      </c>
      <c r="K100" s="2">
        <v>186</v>
      </c>
      <c r="L100" s="2">
        <v>141</v>
      </c>
      <c r="M100" s="2">
        <v>327</v>
      </c>
      <c r="N100" s="5">
        <v>1</v>
      </c>
      <c r="O100" s="5">
        <v>1</v>
      </c>
      <c r="P100" s="5">
        <v>1</v>
      </c>
      <c r="Q100" s="2">
        <v>129</v>
      </c>
      <c r="R100" s="2">
        <v>96</v>
      </c>
      <c r="S100" s="2">
        <v>225</v>
      </c>
      <c r="T100" s="5">
        <v>0.69354838709677424</v>
      </c>
      <c r="U100" s="5">
        <v>0.68085106382978722</v>
      </c>
      <c r="V100" s="5">
        <v>0.68807339449541283</v>
      </c>
      <c r="W100" s="2">
        <v>50</v>
      </c>
      <c r="X100" s="2">
        <v>41</v>
      </c>
      <c r="Y100" s="2">
        <v>91</v>
      </c>
      <c r="Z100" s="5">
        <v>0.26881720430107525</v>
      </c>
      <c r="AA100" s="5">
        <v>0.29078014184397161</v>
      </c>
      <c r="AB100" s="5">
        <v>0.27828746177370028</v>
      </c>
      <c r="AC100" s="2">
        <v>7</v>
      </c>
      <c r="AD100" s="2">
        <v>4</v>
      </c>
      <c r="AE100" s="2">
        <v>11</v>
      </c>
      <c r="AF100" s="5">
        <v>3.7634408602150539E-2</v>
      </c>
      <c r="AG100" s="5">
        <v>2.8368794326241134E-2</v>
      </c>
      <c r="AH100" s="5">
        <v>3.3639143730886847E-2</v>
      </c>
      <c r="AI100" s="2">
        <v>39</v>
      </c>
      <c r="AJ100" s="2">
        <v>23</v>
      </c>
      <c r="AK100" s="2">
        <v>62</v>
      </c>
      <c r="AL100" s="5">
        <v>0.20967741935483872</v>
      </c>
      <c r="AM100" s="5">
        <v>0.16312056737588654</v>
      </c>
      <c r="AN100" s="5">
        <v>0.18960244648318042</v>
      </c>
      <c r="AO100" s="2">
        <v>0</v>
      </c>
      <c r="AP100" s="2">
        <v>14</v>
      </c>
      <c r="AQ100" s="2">
        <v>14</v>
      </c>
      <c r="AR100" s="5">
        <v>0</v>
      </c>
      <c r="AS100" s="5">
        <v>9.9290780141843976E-2</v>
      </c>
      <c r="AT100" s="5">
        <v>4.2813455657492352E-2</v>
      </c>
      <c r="AU100" s="2">
        <v>7</v>
      </c>
      <c r="AV100" s="2">
        <v>4</v>
      </c>
      <c r="AW100" s="2">
        <v>11</v>
      </c>
      <c r="AX100" s="5">
        <v>3.7634408602150539E-2</v>
      </c>
      <c r="AY100" s="5">
        <v>2.8368794326241134E-2</v>
      </c>
      <c r="AZ100" s="5">
        <v>3.3639143730886847E-2</v>
      </c>
      <c r="BA100" s="2">
        <v>0</v>
      </c>
      <c r="BB100" s="2">
        <v>0</v>
      </c>
      <c r="BC100" s="2">
        <v>0</v>
      </c>
      <c r="BD100" s="5">
        <v>0</v>
      </c>
      <c r="BE100" s="5">
        <v>0</v>
      </c>
      <c r="BF100" s="5">
        <v>0</v>
      </c>
      <c r="BG100" s="2">
        <v>4</v>
      </c>
      <c r="BH100" s="2">
        <v>0</v>
      </c>
      <c r="BI100" s="2">
        <v>4</v>
      </c>
      <c r="BJ100" s="5">
        <v>2.1505376344086023E-2</v>
      </c>
      <c r="BK100" s="5">
        <v>0</v>
      </c>
      <c r="BL100" s="5">
        <v>1.2232415902140673E-2</v>
      </c>
      <c r="BM100" s="2">
        <v>0</v>
      </c>
      <c r="BN100" s="2">
        <v>0</v>
      </c>
      <c r="BO100" s="2">
        <v>0</v>
      </c>
      <c r="BP100" s="5">
        <v>0</v>
      </c>
      <c r="BQ100" s="5">
        <v>0</v>
      </c>
      <c r="BR100" s="5">
        <v>0</v>
      </c>
      <c r="BS100" s="2">
        <v>0</v>
      </c>
      <c r="BT100" s="2">
        <v>0</v>
      </c>
      <c r="BU100" s="2">
        <v>0</v>
      </c>
      <c r="BV100" s="5">
        <v>0</v>
      </c>
      <c r="BW100" s="5">
        <v>0</v>
      </c>
      <c r="BX100" s="5">
        <v>0</v>
      </c>
      <c r="BY100" s="2">
        <v>0</v>
      </c>
      <c r="BZ100" s="2">
        <v>0</v>
      </c>
      <c r="CA100" s="2">
        <v>0</v>
      </c>
      <c r="CB100" s="5">
        <v>0</v>
      </c>
      <c r="CC100" s="5">
        <v>0</v>
      </c>
      <c r="CD100" s="5">
        <v>0</v>
      </c>
      <c r="CE100" s="2">
        <v>0</v>
      </c>
      <c r="CF100" s="2">
        <v>0</v>
      </c>
      <c r="CG100" s="2">
        <v>0</v>
      </c>
      <c r="CH100" s="5">
        <v>0</v>
      </c>
      <c r="CI100" s="5">
        <v>0</v>
      </c>
      <c r="CJ100" s="5">
        <v>0</v>
      </c>
      <c r="CK100" s="2">
        <v>184</v>
      </c>
      <c r="CL100" s="2">
        <v>141</v>
      </c>
      <c r="CM100" s="2">
        <v>325</v>
      </c>
      <c r="CN100" s="5">
        <v>0.98930481283422456</v>
      </c>
      <c r="CO100" s="5">
        <v>1</v>
      </c>
      <c r="CP100" s="5">
        <v>0.99390243902439024</v>
      </c>
      <c r="CQ100" s="2">
        <v>122</v>
      </c>
      <c r="CR100" s="2">
        <v>90</v>
      </c>
      <c r="CS100" s="2">
        <v>212</v>
      </c>
      <c r="CT100" s="5">
        <v>0.66304347826086951</v>
      </c>
      <c r="CU100" s="5">
        <v>0.63829787234042556</v>
      </c>
      <c r="CV100" s="5">
        <v>0.65230769230769226</v>
      </c>
      <c r="CW100" s="2">
        <v>55</v>
      </c>
      <c r="CX100" s="2">
        <v>44</v>
      </c>
      <c r="CY100" s="2">
        <v>99</v>
      </c>
      <c r="CZ100" s="5">
        <v>0.29891304347826086</v>
      </c>
      <c r="DA100" s="5">
        <v>0.31205673758865249</v>
      </c>
      <c r="DB100" s="5">
        <v>0.30461538461538462</v>
      </c>
      <c r="DC100" s="2">
        <v>7</v>
      </c>
      <c r="DD100" s="2">
        <v>7</v>
      </c>
      <c r="DE100" s="2">
        <v>14</v>
      </c>
      <c r="DF100" s="5">
        <v>3.8043478260869568E-2</v>
      </c>
      <c r="DG100" s="5">
        <v>4.9645390070921988E-2</v>
      </c>
      <c r="DH100" s="5">
        <v>4.3076923076923075E-2</v>
      </c>
      <c r="DI100" s="2">
        <v>38</v>
      </c>
      <c r="DJ100" s="2">
        <v>20</v>
      </c>
      <c r="DK100" s="2">
        <v>58</v>
      </c>
      <c r="DL100" s="5">
        <v>0.20652173913043478</v>
      </c>
      <c r="DM100" s="5">
        <v>0.14184397163120568</v>
      </c>
      <c r="DN100" s="5">
        <v>0.17846153846153845</v>
      </c>
      <c r="DO100" s="2">
        <v>0</v>
      </c>
      <c r="DP100" s="2">
        <v>18</v>
      </c>
      <c r="DQ100" s="2">
        <v>18</v>
      </c>
      <c r="DR100" s="5">
        <v>0</v>
      </c>
      <c r="DS100" s="5">
        <v>0.1276595744680851</v>
      </c>
      <c r="DT100" s="5">
        <v>5.5384615384615386E-2</v>
      </c>
      <c r="DU100" s="2">
        <v>11</v>
      </c>
      <c r="DV100" s="2">
        <v>5</v>
      </c>
      <c r="DW100" s="2">
        <v>16</v>
      </c>
      <c r="DX100" s="5">
        <v>5.9782608695652176E-2</v>
      </c>
      <c r="DY100" s="5">
        <v>3.5460992907801421E-2</v>
      </c>
      <c r="DZ100" s="5">
        <v>4.9230769230769231E-2</v>
      </c>
      <c r="EA100" s="2">
        <v>0</v>
      </c>
      <c r="EB100" s="2">
        <v>0</v>
      </c>
      <c r="EC100" s="2">
        <v>0</v>
      </c>
      <c r="ED100" s="5">
        <v>0</v>
      </c>
      <c r="EE100" s="5">
        <v>0</v>
      </c>
      <c r="EF100" s="5">
        <v>0</v>
      </c>
      <c r="EG100" s="2">
        <v>6</v>
      </c>
      <c r="EH100" s="2">
        <v>0</v>
      </c>
      <c r="EI100" s="2">
        <v>6</v>
      </c>
      <c r="EJ100" s="5">
        <v>3.2608695652173912E-2</v>
      </c>
      <c r="EK100" s="5">
        <v>0</v>
      </c>
      <c r="EL100" s="5">
        <v>1.8461538461538463E-2</v>
      </c>
      <c r="EM100" s="2">
        <v>0</v>
      </c>
      <c r="EN100" s="2">
        <v>1</v>
      </c>
      <c r="EO100" s="2">
        <v>1</v>
      </c>
      <c r="EP100" s="5">
        <v>0</v>
      </c>
      <c r="EQ100" s="5">
        <v>7.0921985815602835E-3</v>
      </c>
      <c r="ER100" s="5">
        <v>3.0769230769230769E-3</v>
      </c>
      <c r="ES100" s="2">
        <v>0</v>
      </c>
      <c r="ET100" s="2">
        <v>0</v>
      </c>
      <c r="EU100" s="2">
        <v>0</v>
      </c>
      <c r="EV100" s="5">
        <v>0</v>
      </c>
      <c r="EW100" s="5">
        <v>0</v>
      </c>
      <c r="EX100" s="5">
        <v>0</v>
      </c>
      <c r="EY100" s="2">
        <v>0</v>
      </c>
      <c r="EZ100" s="2">
        <v>0</v>
      </c>
      <c r="FA100" s="2">
        <v>0</v>
      </c>
      <c r="FB100" s="5">
        <v>0</v>
      </c>
      <c r="FC100" s="5">
        <v>0</v>
      </c>
      <c r="FD100" s="5">
        <v>0</v>
      </c>
      <c r="FE100" s="2">
        <v>0</v>
      </c>
      <c r="FF100" s="2">
        <v>0</v>
      </c>
      <c r="FG100" s="2">
        <v>0</v>
      </c>
      <c r="FH100" s="5">
        <v>0</v>
      </c>
      <c r="FI100" s="5">
        <v>0</v>
      </c>
      <c r="FJ100" s="5">
        <v>0</v>
      </c>
    </row>
    <row r="101" spans="1:166" ht="11.85">
      <c r="A101" s="46" t="str">
        <f>IF(COUNTIFS(T_2GT[[#This Row],[Secteur]],"  *"),A100,T_2GT[[#This Row],[Secteur]])</f>
        <v>SEINE-SAINT-DENIS</v>
      </c>
      <c r="B101" s="46" t="str">
        <f>IF(COUNTIFS(T_2GT[[#This Row],[Secteur]],"    *"),B100,T_2GT[[#This Row],[Secteur]])</f>
        <v xml:space="preserve">   D06 - Montreuil</v>
      </c>
      <c r="C101" s="1" t="s">
        <v>1292</v>
      </c>
      <c r="D101" s="1" t="s">
        <v>1203</v>
      </c>
      <c r="E101" s="2">
        <v>134</v>
      </c>
      <c r="F101" s="2">
        <v>135</v>
      </c>
      <c r="G101" s="2">
        <v>269</v>
      </c>
      <c r="H101" s="2">
        <v>0</v>
      </c>
      <c r="I101" s="2">
        <v>0</v>
      </c>
      <c r="J101" s="2">
        <v>0</v>
      </c>
      <c r="K101" s="2">
        <v>134</v>
      </c>
      <c r="L101" s="2">
        <v>133</v>
      </c>
      <c r="M101" s="2">
        <v>267</v>
      </c>
      <c r="N101" s="5">
        <v>1</v>
      </c>
      <c r="O101" s="5">
        <v>0.98518518518518516</v>
      </c>
      <c r="P101" s="5">
        <v>0.99256505576208176</v>
      </c>
      <c r="Q101" s="2">
        <v>90</v>
      </c>
      <c r="R101" s="2">
        <v>85</v>
      </c>
      <c r="S101" s="2">
        <v>175</v>
      </c>
      <c r="T101" s="5">
        <v>0.67164179104477617</v>
      </c>
      <c r="U101" s="5">
        <v>0.63909774436090228</v>
      </c>
      <c r="V101" s="5">
        <v>0.65543071161048694</v>
      </c>
      <c r="W101" s="2">
        <v>43</v>
      </c>
      <c r="X101" s="2">
        <v>42</v>
      </c>
      <c r="Y101" s="2">
        <v>85</v>
      </c>
      <c r="Z101" s="5">
        <v>0.32089552238805968</v>
      </c>
      <c r="AA101" s="5">
        <v>0.31578947368421051</v>
      </c>
      <c r="AB101" s="5">
        <v>0.31835205992509363</v>
      </c>
      <c r="AC101" s="2">
        <v>1</v>
      </c>
      <c r="AD101" s="2">
        <v>6</v>
      </c>
      <c r="AE101" s="2">
        <v>7</v>
      </c>
      <c r="AF101" s="5">
        <v>7.462686567164179E-3</v>
      </c>
      <c r="AG101" s="5">
        <v>4.5112781954887216E-2</v>
      </c>
      <c r="AH101" s="5">
        <v>2.6217228464419477E-2</v>
      </c>
      <c r="AI101" s="2">
        <v>31</v>
      </c>
      <c r="AJ101" s="2">
        <v>26</v>
      </c>
      <c r="AK101" s="2">
        <v>57</v>
      </c>
      <c r="AL101" s="5">
        <v>0.23134328358208955</v>
      </c>
      <c r="AM101" s="5">
        <v>0.19548872180451127</v>
      </c>
      <c r="AN101" s="5">
        <v>0.21348314606741572</v>
      </c>
      <c r="AO101" s="2">
        <v>2</v>
      </c>
      <c r="AP101" s="2">
        <v>14</v>
      </c>
      <c r="AQ101" s="2">
        <v>16</v>
      </c>
      <c r="AR101" s="5">
        <v>1.4925373134328358E-2</v>
      </c>
      <c r="AS101" s="5">
        <v>0.10526315789473684</v>
      </c>
      <c r="AT101" s="5">
        <v>5.9925093632958802E-2</v>
      </c>
      <c r="AU101" s="2">
        <v>9</v>
      </c>
      <c r="AV101" s="2">
        <v>1</v>
      </c>
      <c r="AW101" s="2">
        <v>10</v>
      </c>
      <c r="AX101" s="5">
        <v>6.7164179104477612E-2</v>
      </c>
      <c r="AY101" s="5">
        <v>7.5187969924812026E-3</v>
      </c>
      <c r="AZ101" s="5">
        <v>3.7453183520599252E-2</v>
      </c>
      <c r="BA101" s="2">
        <v>0</v>
      </c>
      <c r="BB101" s="2">
        <v>1</v>
      </c>
      <c r="BC101" s="2">
        <v>1</v>
      </c>
      <c r="BD101" s="5">
        <v>0</v>
      </c>
      <c r="BE101" s="5">
        <v>7.5187969924812026E-3</v>
      </c>
      <c r="BF101" s="5">
        <v>3.7453183520599251E-3</v>
      </c>
      <c r="BG101" s="2">
        <v>1</v>
      </c>
      <c r="BH101" s="2">
        <v>0</v>
      </c>
      <c r="BI101" s="2">
        <v>1</v>
      </c>
      <c r="BJ101" s="5">
        <v>7.462686567164179E-3</v>
      </c>
      <c r="BK101" s="5">
        <v>0</v>
      </c>
      <c r="BL101" s="5">
        <v>3.7453183520599251E-3</v>
      </c>
      <c r="BM101" s="2">
        <v>0</v>
      </c>
      <c r="BN101" s="2">
        <v>0</v>
      </c>
      <c r="BO101" s="2">
        <v>0</v>
      </c>
      <c r="BP101" s="5">
        <v>0</v>
      </c>
      <c r="BQ101" s="5">
        <v>0</v>
      </c>
      <c r="BR101" s="5">
        <v>0</v>
      </c>
      <c r="BS101" s="2">
        <v>0</v>
      </c>
      <c r="BT101" s="2">
        <v>0</v>
      </c>
      <c r="BU101" s="2">
        <v>0</v>
      </c>
      <c r="BV101" s="5">
        <v>0</v>
      </c>
      <c r="BW101" s="5">
        <v>0</v>
      </c>
      <c r="BX101" s="5">
        <v>0</v>
      </c>
      <c r="BY101" s="2">
        <v>0</v>
      </c>
      <c r="BZ101" s="2">
        <v>0</v>
      </c>
      <c r="CA101" s="2">
        <v>0</v>
      </c>
      <c r="CB101" s="5">
        <v>0</v>
      </c>
      <c r="CC101" s="5">
        <v>0</v>
      </c>
      <c r="CD101" s="5">
        <v>0</v>
      </c>
      <c r="CE101" s="2">
        <v>0</v>
      </c>
      <c r="CF101" s="2">
        <v>0</v>
      </c>
      <c r="CG101" s="2">
        <v>0</v>
      </c>
      <c r="CH101" s="5">
        <v>0</v>
      </c>
      <c r="CI101" s="5">
        <v>0</v>
      </c>
      <c r="CJ101" s="5">
        <v>0</v>
      </c>
      <c r="CK101" s="2">
        <v>132</v>
      </c>
      <c r="CL101" s="2">
        <v>129</v>
      </c>
      <c r="CM101" s="2">
        <v>261</v>
      </c>
      <c r="CN101" s="5">
        <v>0.9850746268656716</v>
      </c>
      <c r="CO101" s="5">
        <v>0.9555555555555556</v>
      </c>
      <c r="CP101" s="5">
        <v>0.97026022304832715</v>
      </c>
      <c r="CQ101" s="2">
        <v>81</v>
      </c>
      <c r="CR101" s="2">
        <v>74</v>
      </c>
      <c r="CS101" s="2">
        <v>155</v>
      </c>
      <c r="CT101" s="5">
        <v>0.61363636363636365</v>
      </c>
      <c r="CU101" s="5">
        <v>0.5736434108527132</v>
      </c>
      <c r="CV101" s="5">
        <v>0.5938697318007663</v>
      </c>
      <c r="CW101" s="2">
        <v>50</v>
      </c>
      <c r="CX101" s="2">
        <v>50</v>
      </c>
      <c r="CY101" s="2">
        <v>100</v>
      </c>
      <c r="CZ101" s="5">
        <v>0.37878787878787878</v>
      </c>
      <c r="DA101" s="5">
        <v>0.38759689922480622</v>
      </c>
      <c r="DB101" s="5">
        <v>0.38314176245210729</v>
      </c>
      <c r="DC101" s="2">
        <v>1</v>
      </c>
      <c r="DD101" s="2">
        <v>5</v>
      </c>
      <c r="DE101" s="2">
        <v>6</v>
      </c>
      <c r="DF101" s="5">
        <v>7.575757575757576E-3</v>
      </c>
      <c r="DG101" s="5">
        <v>3.875968992248062E-2</v>
      </c>
      <c r="DH101" s="5">
        <v>2.2988505747126436E-2</v>
      </c>
      <c r="DI101" s="2">
        <v>30</v>
      </c>
      <c r="DJ101" s="2">
        <v>24</v>
      </c>
      <c r="DK101" s="2">
        <v>54</v>
      </c>
      <c r="DL101" s="5">
        <v>0.22727272727272727</v>
      </c>
      <c r="DM101" s="5">
        <v>0.18604651162790697</v>
      </c>
      <c r="DN101" s="5">
        <v>0.20689655172413793</v>
      </c>
      <c r="DO101" s="2">
        <v>3</v>
      </c>
      <c r="DP101" s="2">
        <v>19</v>
      </c>
      <c r="DQ101" s="2">
        <v>22</v>
      </c>
      <c r="DR101" s="5">
        <v>2.2727272727272728E-2</v>
      </c>
      <c r="DS101" s="5">
        <v>0.14728682170542637</v>
      </c>
      <c r="DT101" s="5">
        <v>8.4291187739463605E-2</v>
      </c>
      <c r="DU101" s="2">
        <v>12</v>
      </c>
      <c r="DV101" s="2">
        <v>2</v>
      </c>
      <c r="DW101" s="2">
        <v>14</v>
      </c>
      <c r="DX101" s="5">
        <v>9.0909090909090912E-2</v>
      </c>
      <c r="DY101" s="5">
        <v>1.5503875968992248E-2</v>
      </c>
      <c r="DZ101" s="5">
        <v>5.3639846743295021E-2</v>
      </c>
      <c r="EA101" s="2">
        <v>0</v>
      </c>
      <c r="EB101" s="2">
        <v>1</v>
      </c>
      <c r="EC101" s="2">
        <v>1</v>
      </c>
      <c r="ED101" s="5">
        <v>0</v>
      </c>
      <c r="EE101" s="5">
        <v>7.7519379844961239E-3</v>
      </c>
      <c r="EF101" s="5">
        <v>3.8314176245210726E-3</v>
      </c>
      <c r="EG101" s="2">
        <v>1</v>
      </c>
      <c r="EH101" s="2">
        <v>0</v>
      </c>
      <c r="EI101" s="2">
        <v>1</v>
      </c>
      <c r="EJ101" s="5">
        <v>7.575757575757576E-3</v>
      </c>
      <c r="EK101" s="5">
        <v>0</v>
      </c>
      <c r="EL101" s="5">
        <v>3.8314176245210726E-3</v>
      </c>
      <c r="EM101" s="2">
        <v>0</v>
      </c>
      <c r="EN101" s="2">
        <v>0</v>
      </c>
      <c r="EO101" s="2">
        <v>0</v>
      </c>
      <c r="EP101" s="5">
        <v>0</v>
      </c>
      <c r="EQ101" s="5">
        <v>0</v>
      </c>
      <c r="ER101" s="5">
        <v>0</v>
      </c>
      <c r="ES101" s="2">
        <v>4</v>
      </c>
      <c r="ET101" s="2">
        <v>4</v>
      </c>
      <c r="EU101" s="2">
        <v>8</v>
      </c>
      <c r="EV101" s="5">
        <v>3.0303030303030304E-2</v>
      </c>
      <c r="EW101" s="5">
        <v>3.1007751937984496E-2</v>
      </c>
      <c r="EX101" s="5">
        <v>3.0651340996168581E-2</v>
      </c>
      <c r="EY101" s="2">
        <v>0</v>
      </c>
      <c r="EZ101" s="2">
        <v>0</v>
      </c>
      <c r="FA101" s="2">
        <v>0</v>
      </c>
      <c r="FB101" s="5">
        <v>0</v>
      </c>
      <c r="FC101" s="5">
        <v>0</v>
      </c>
      <c r="FD101" s="5">
        <v>0</v>
      </c>
      <c r="FE101" s="2">
        <v>0</v>
      </c>
      <c r="FF101" s="2">
        <v>0</v>
      </c>
      <c r="FG101" s="2">
        <v>0</v>
      </c>
      <c r="FH101" s="5">
        <v>0</v>
      </c>
      <c r="FI101" s="5">
        <v>0</v>
      </c>
      <c r="FJ101" s="5">
        <v>0</v>
      </c>
    </row>
    <row r="102" spans="1:166" ht="11.85">
      <c r="A102" s="46" t="str">
        <f>IF(COUNTIFS(T_2GT[[#This Row],[Secteur]],"  *"),A101,T_2GT[[#This Row],[Secteur]])</f>
        <v>SEINE-SAINT-DENIS</v>
      </c>
      <c r="B102" s="46" t="str">
        <f>IF(COUNTIFS(T_2GT[[#This Row],[Secteur]],"    *"),B101,T_2GT[[#This Row],[Secteur]])</f>
        <v xml:space="preserve">   D06 - Montreuil</v>
      </c>
      <c r="C102" s="1" t="s">
        <v>1293</v>
      </c>
      <c r="D102" s="1" t="s">
        <v>1294</v>
      </c>
      <c r="E102" s="2">
        <v>36</v>
      </c>
      <c r="F102" s="2">
        <v>18</v>
      </c>
      <c r="G102" s="2">
        <v>54</v>
      </c>
      <c r="H102" s="2">
        <v>0</v>
      </c>
      <c r="I102" s="2">
        <v>0</v>
      </c>
      <c r="J102" s="2">
        <v>0</v>
      </c>
      <c r="K102" s="2">
        <v>36</v>
      </c>
      <c r="L102" s="2">
        <v>18</v>
      </c>
      <c r="M102" s="2">
        <v>54</v>
      </c>
      <c r="N102" s="5">
        <v>1</v>
      </c>
      <c r="O102" s="5">
        <v>1</v>
      </c>
      <c r="P102" s="5">
        <v>1</v>
      </c>
      <c r="Q102" s="2">
        <v>4</v>
      </c>
      <c r="R102" s="2">
        <v>4</v>
      </c>
      <c r="S102" s="2">
        <v>8</v>
      </c>
      <c r="T102" s="5">
        <v>0.1111111111111111</v>
      </c>
      <c r="U102" s="5">
        <v>0.22222222222222221</v>
      </c>
      <c r="V102" s="5">
        <v>0.14814814814814814</v>
      </c>
      <c r="W102" s="2">
        <v>30</v>
      </c>
      <c r="X102" s="2">
        <v>10</v>
      </c>
      <c r="Y102" s="2">
        <v>40</v>
      </c>
      <c r="Z102" s="5">
        <v>0.83333333333333337</v>
      </c>
      <c r="AA102" s="5">
        <v>0.55555555555555558</v>
      </c>
      <c r="AB102" s="5">
        <v>0.7407407407407407</v>
      </c>
      <c r="AC102" s="2">
        <v>2</v>
      </c>
      <c r="AD102" s="2">
        <v>4</v>
      </c>
      <c r="AE102" s="2">
        <v>6</v>
      </c>
      <c r="AF102" s="5">
        <v>5.5555555555555552E-2</v>
      </c>
      <c r="AG102" s="5">
        <v>0.22222222222222221</v>
      </c>
      <c r="AH102" s="5">
        <v>0.1111111111111111</v>
      </c>
      <c r="AI102" s="2">
        <v>0</v>
      </c>
      <c r="AJ102" s="2">
        <v>0</v>
      </c>
      <c r="AK102" s="2">
        <v>0</v>
      </c>
      <c r="AL102" s="5">
        <v>0</v>
      </c>
      <c r="AM102" s="5">
        <v>0</v>
      </c>
      <c r="AN102" s="5">
        <v>0</v>
      </c>
      <c r="AO102" s="2">
        <v>0</v>
      </c>
      <c r="AP102" s="2">
        <v>0</v>
      </c>
      <c r="AQ102" s="2">
        <v>0</v>
      </c>
      <c r="AR102" s="5">
        <v>0</v>
      </c>
      <c r="AS102" s="5">
        <v>0</v>
      </c>
      <c r="AT102" s="5">
        <v>0</v>
      </c>
      <c r="AU102" s="2">
        <v>0</v>
      </c>
      <c r="AV102" s="2">
        <v>0</v>
      </c>
      <c r="AW102" s="2">
        <v>0</v>
      </c>
      <c r="AX102" s="5">
        <v>0</v>
      </c>
      <c r="AY102" s="5">
        <v>0</v>
      </c>
      <c r="AZ102" s="5">
        <v>0</v>
      </c>
      <c r="BA102" s="2">
        <v>0</v>
      </c>
      <c r="BB102" s="2">
        <v>0</v>
      </c>
      <c r="BC102" s="2">
        <v>0</v>
      </c>
      <c r="BD102" s="5">
        <v>0</v>
      </c>
      <c r="BE102" s="5">
        <v>0</v>
      </c>
      <c r="BF102" s="5">
        <v>0</v>
      </c>
      <c r="BG102" s="2">
        <v>30</v>
      </c>
      <c r="BH102" s="2">
        <v>10</v>
      </c>
      <c r="BI102" s="2">
        <v>40</v>
      </c>
      <c r="BJ102" s="5">
        <v>0.83333333333333337</v>
      </c>
      <c r="BK102" s="5">
        <v>0.55555555555555558</v>
      </c>
      <c r="BL102" s="5">
        <v>0.7407407407407407</v>
      </c>
      <c r="BM102" s="2">
        <v>0</v>
      </c>
      <c r="BN102" s="2">
        <v>0</v>
      </c>
      <c r="BO102" s="2">
        <v>0</v>
      </c>
      <c r="BP102" s="5">
        <v>0</v>
      </c>
      <c r="BQ102" s="5">
        <v>0</v>
      </c>
      <c r="BR102" s="5">
        <v>0</v>
      </c>
      <c r="BS102" s="2">
        <v>0</v>
      </c>
      <c r="BT102" s="2">
        <v>0</v>
      </c>
      <c r="BU102" s="2">
        <v>0</v>
      </c>
      <c r="BV102" s="5">
        <v>0</v>
      </c>
      <c r="BW102" s="5">
        <v>0</v>
      </c>
      <c r="BX102" s="5">
        <v>0</v>
      </c>
      <c r="BY102" s="2">
        <v>0</v>
      </c>
      <c r="BZ102" s="2">
        <v>0</v>
      </c>
      <c r="CA102" s="2">
        <v>0</v>
      </c>
      <c r="CB102" s="5">
        <v>0</v>
      </c>
      <c r="CC102" s="5">
        <v>0</v>
      </c>
      <c r="CD102" s="5">
        <v>0</v>
      </c>
      <c r="CE102" s="2">
        <v>0</v>
      </c>
      <c r="CF102" s="2">
        <v>0</v>
      </c>
      <c r="CG102" s="2">
        <v>0</v>
      </c>
      <c r="CH102" s="5">
        <v>0</v>
      </c>
      <c r="CI102" s="5">
        <v>0</v>
      </c>
      <c r="CJ102" s="5">
        <v>0</v>
      </c>
      <c r="CK102" s="2">
        <v>0</v>
      </c>
      <c r="CL102" s="2">
        <v>0</v>
      </c>
      <c r="CM102" s="2">
        <v>0</v>
      </c>
      <c r="CN102" s="5">
        <v>0</v>
      </c>
      <c r="CO102" s="5">
        <v>0</v>
      </c>
      <c r="CP102" s="5">
        <v>0</v>
      </c>
      <c r="CQ102" s="2">
        <v>0</v>
      </c>
      <c r="CR102" s="2">
        <v>0</v>
      </c>
      <c r="CS102" s="2">
        <v>0</v>
      </c>
      <c r="CT102" s="5" t="s">
        <v>92</v>
      </c>
      <c r="CU102" s="5" t="s">
        <v>92</v>
      </c>
      <c r="CV102" s="5" t="s">
        <v>92</v>
      </c>
      <c r="CW102" s="2">
        <v>0</v>
      </c>
      <c r="CX102" s="2">
        <v>0</v>
      </c>
      <c r="CY102" s="2">
        <v>0</v>
      </c>
      <c r="CZ102" s="5" t="s">
        <v>92</v>
      </c>
      <c r="DA102" s="5" t="s">
        <v>92</v>
      </c>
      <c r="DB102" s="5" t="s">
        <v>92</v>
      </c>
      <c r="DC102" s="2">
        <v>0</v>
      </c>
      <c r="DD102" s="2">
        <v>0</v>
      </c>
      <c r="DE102" s="2">
        <v>0</v>
      </c>
      <c r="DF102" s="5" t="s">
        <v>92</v>
      </c>
      <c r="DG102" s="5" t="s">
        <v>92</v>
      </c>
      <c r="DH102" s="5" t="s">
        <v>92</v>
      </c>
      <c r="DI102" s="2">
        <v>0</v>
      </c>
      <c r="DJ102" s="2">
        <v>0</v>
      </c>
      <c r="DK102" s="2">
        <v>0</v>
      </c>
      <c r="DL102" s="5" t="s">
        <v>92</v>
      </c>
      <c r="DM102" s="5" t="s">
        <v>92</v>
      </c>
      <c r="DN102" s="5" t="s">
        <v>92</v>
      </c>
      <c r="DO102" s="2">
        <v>0</v>
      </c>
      <c r="DP102" s="2">
        <v>0</v>
      </c>
      <c r="DQ102" s="2">
        <v>0</v>
      </c>
      <c r="DR102" s="5" t="s">
        <v>92</v>
      </c>
      <c r="DS102" s="5" t="s">
        <v>92</v>
      </c>
      <c r="DT102" s="5" t="s">
        <v>92</v>
      </c>
      <c r="DU102" s="2">
        <v>0</v>
      </c>
      <c r="DV102" s="2">
        <v>0</v>
      </c>
      <c r="DW102" s="2">
        <v>0</v>
      </c>
      <c r="DX102" s="5" t="s">
        <v>92</v>
      </c>
      <c r="DY102" s="5" t="s">
        <v>92</v>
      </c>
      <c r="DZ102" s="5" t="s">
        <v>92</v>
      </c>
      <c r="EA102" s="2">
        <v>0</v>
      </c>
      <c r="EB102" s="2">
        <v>0</v>
      </c>
      <c r="EC102" s="2">
        <v>0</v>
      </c>
      <c r="ED102" s="5" t="s">
        <v>92</v>
      </c>
      <c r="EE102" s="5" t="s">
        <v>92</v>
      </c>
      <c r="EF102" s="5" t="s">
        <v>92</v>
      </c>
      <c r="EG102" s="2">
        <v>0</v>
      </c>
      <c r="EH102" s="2">
        <v>0</v>
      </c>
      <c r="EI102" s="2">
        <v>0</v>
      </c>
      <c r="EJ102" s="5" t="s">
        <v>92</v>
      </c>
      <c r="EK102" s="5" t="s">
        <v>92</v>
      </c>
      <c r="EL102" s="5" t="s">
        <v>92</v>
      </c>
      <c r="EM102" s="2">
        <v>0</v>
      </c>
      <c r="EN102" s="2">
        <v>0</v>
      </c>
      <c r="EO102" s="2">
        <v>0</v>
      </c>
      <c r="EP102" s="5" t="s">
        <v>92</v>
      </c>
      <c r="EQ102" s="5" t="s">
        <v>92</v>
      </c>
      <c r="ER102" s="5" t="s">
        <v>92</v>
      </c>
      <c r="ES102" s="2">
        <v>0</v>
      </c>
      <c r="ET102" s="2">
        <v>0</v>
      </c>
      <c r="EU102" s="2">
        <v>0</v>
      </c>
      <c r="EV102" s="5" t="s">
        <v>92</v>
      </c>
      <c r="EW102" s="5" t="s">
        <v>92</v>
      </c>
      <c r="EX102" s="5" t="s">
        <v>92</v>
      </c>
      <c r="EY102" s="2">
        <v>0</v>
      </c>
      <c r="EZ102" s="2">
        <v>0</v>
      </c>
      <c r="FA102" s="2">
        <v>0</v>
      </c>
      <c r="FB102" s="5" t="s">
        <v>92</v>
      </c>
      <c r="FC102" s="5" t="s">
        <v>92</v>
      </c>
      <c r="FD102" s="5" t="s">
        <v>92</v>
      </c>
      <c r="FE102" s="2">
        <v>0</v>
      </c>
      <c r="FF102" s="2">
        <v>0</v>
      </c>
      <c r="FG102" s="2">
        <v>0</v>
      </c>
      <c r="FH102" s="5" t="s">
        <v>92</v>
      </c>
      <c r="FI102" s="5" t="s">
        <v>92</v>
      </c>
      <c r="FJ102" s="5" t="s">
        <v>92</v>
      </c>
    </row>
    <row r="103" spans="1:166" ht="11.85">
      <c r="A103" s="46" t="str">
        <f>IF(COUNTIFS(T_2GT[[#This Row],[Secteur]],"  *"),A102,T_2GT[[#This Row],[Secteur]])</f>
        <v>SEINE-SAINT-DENIS</v>
      </c>
      <c r="B103" s="46" t="str">
        <f>IF(COUNTIFS(T_2GT[[#This Row],[Secteur]],"    *"),B102,T_2GT[[#This Row],[Secteur]])</f>
        <v xml:space="preserve">   D06 - Montreuil</v>
      </c>
      <c r="C103" s="1" t="s">
        <v>1295</v>
      </c>
      <c r="D103" s="1" t="s">
        <v>584</v>
      </c>
      <c r="E103" s="2">
        <v>51</v>
      </c>
      <c r="F103" s="2">
        <v>59</v>
      </c>
      <c r="G103" s="2">
        <v>110</v>
      </c>
      <c r="H103" s="2">
        <v>0</v>
      </c>
      <c r="I103" s="2">
        <v>0</v>
      </c>
      <c r="J103" s="2">
        <v>0</v>
      </c>
      <c r="K103" s="2">
        <v>49</v>
      </c>
      <c r="L103" s="2">
        <v>56</v>
      </c>
      <c r="M103" s="2">
        <v>105</v>
      </c>
      <c r="N103" s="5">
        <v>0.96078431372549022</v>
      </c>
      <c r="O103" s="5">
        <v>0.94915254237288138</v>
      </c>
      <c r="P103" s="5">
        <v>0.95454545454545459</v>
      </c>
      <c r="Q103" s="2">
        <v>23</v>
      </c>
      <c r="R103" s="2">
        <v>32</v>
      </c>
      <c r="S103" s="2">
        <v>55</v>
      </c>
      <c r="T103" s="5">
        <v>0.46938775510204084</v>
      </c>
      <c r="U103" s="5">
        <v>0.5714285714285714</v>
      </c>
      <c r="V103" s="5">
        <v>0.52380952380952384</v>
      </c>
      <c r="W103" s="2">
        <v>25</v>
      </c>
      <c r="X103" s="2">
        <v>22</v>
      </c>
      <c r="Y103" s="2">
        <v>47</v>
      </c>
      <c r="Z103" s="5">
        <v>0.51020408163265307</v>
      </c>
      <c r="AA103" s="5">
        <v>0.39285714285714285</v>
      </c>
      <c r="AB103" s="5">
        <v>0.44761904761904764</v>
      </c>
      <c r="AC103" s="2">
        <v>1</v>
      </c>
      <c r="AD103" s="2">
        <v>2</v>
      </c>
      <c r="AE103" s="2">
        <v>3</v>
      </c>
      <c r="AF103" s="5">
        <v>2.0408163265306121E-2</v>
      </c>
      <c r="AG103" s="5">
        <v>3.5714285714285712E-2</v>
      </c>
      <c r="AH103" s="5">
        <v>2.8571428571428571E-2</v>
      </c>
      <c r="AI103" s="2">
        <v>11</v>
      </c>
      <c r="AJ103" s="2">
        <v>7</v>
      </c>
      <c r="AK103" s="2">
        <v>18</v>
      </c>
      <c r="AL103" s="5">
        <v>0.22448979591836735</v>
      </c>
      <c r="AM103" s="5">
        <v>0.125</v>
      </c>
      <c r="AN103" s="5">
        <v>0.17142857142857143</v>
      </c>
      <c r="AO103" s="2">
        <v>0</v>
      </c>
      <c r="AP103" s="2">
        <v>5</v>
      </c>
      <c r="AQ103" s="2">
        <v>5</v>
      </c>
      <c r="AR103" s="5">
        <v>0</v>
      </c>
      <c r="AS103" s="5">
        <v>8.9285714285714288E-2</v>
      </c>
      <c r="AT103" s="5">
        <v>4.7619047619047616E-2</v>
      </c>
      <c r="AU103" s="2">
        <v>12</v>
      </c>
      <c r="AV103" s="2">
        <v>5</v>
      </c>
      <c r="AW103" s="2">
        <v>17</v>
      </c>
      <c r="AX103" s="5">
        <v>0.24489795918367346</v>
      </c>
      <c r="AY103" s="5">
        <v>8.9285714285714288E-2</v>
      </c>
      <c r="AZ103" s="5">
        <v>0.16190476190476191</v>
      </c>
      <c r="BA103" s="2">
        <v>1</v>
      </c>
      <c r="BB103" s="2">
        <v>4</v>
      </c>
      <c r="BC103" s="2">
        <v>5</v>
      </c>
      <c r="BD103" s="5">
        <v>2.0408163265306121E-2</v>
      </c>
      <c r="BE103" s="5">
        <v>7.1428571428571425E-2</v>
      </c>
      <c r="BF103" s="5">
        <v>4.7619047619047616E-2</v>
      </c>
      <c r="BG103" s="2">
        <v>1</v>
      </c>
      <c r="BH103" s="2">
        <v>1</v>
      </c>
      <c r="BI103" s="2">
        <v>2</v>
      </c>
      <c r="BJ103" s="5">
        <v>2.0408163265306121E-2</v>
      </c>
      <c r="BK103" s="5">
        <v>1.7857142857142856E-2</v>
      </c>
      <c r="BL103" s="5">
        <v>1.9047619047619049E-2</v>
      </c>
      <c r="BM103" s="2">
        <v>0</v>
      </c>
      <c r="BN103" s="2">
        <v>0</v>
      </c>
      <c r="BO103" s="2">
        <v>0</v>
      </c>
      <c r="BP103" s="5">
        <v>0</v>
      </c>
      <c r="BQ103" s="5">
        <v>0</v>
      </c>
      <c r="BR103" s="5">
        <v>0</v>
      </c>
      <c r="BS103" s="2">
        <v>0</v>
      </c>
      <c r="BT103" s="2">
        <v>0</v>
      </c>
      <c r="BU103" s="2">
        <v>0</v>
      </c>
      <c r="BV103" s="5">
        <v>0</v>
      </c>
      <c r="BW103" s="5">
        <v>0</v>
      </c>
      <c r="BX103" s="5">
        <v>0</v>
      </c>
      <c r="BY103" s="2">
        <v>0</v>
      </c>
      <c r="BZ103" s="2">
        <v>0</v>
      </c>
      <c r="CA103" s="2">
        <v>0</v>
      </c>
      <c r="CB103" s="5">
        <v>0</v>
      </c>
      <c r="CC103" s="5">
        <v>0</v>
      </c>
      <c r="CD103" s="5">
        <v>0</v>
      </c>
      <c r="CE103" s="2">
        <v>0</v>
      </c>
      <c r="CF103" s="2">
        <v>0</v>
      </c>
      <c r="CG103" s="2">
        <v>0</v>
      </c>
      <c r="CH103" s="5">
        <v>0</v>
      </c>
      <c r="CI103" s="5">
        <v>0</v>
      </c>
      <c r="CJ103" s="5">
        <v>0</v>
      </c>
      <c r="CK103" s="2">
        <v>49</v>
      </c>
      <c r="CL103" s="2">
        <v>56</v>
      </c>
      <c r="CM103" s="2">
        <v>105</v>
      </c>
      <c r="CN103" s="5">
        <v>0.96078431372549022</v>
      </c>
      <c r="CO103" s="5">
        <v>0.94915254237288138</v>
      </c>
      <c r="CP103" s="5">
        <v>0.95454545454545459</v>
      </c>
      <c r="CQ103" s="2">
        <v>23</v>
      </c>
      <c r="CR103" s="2">
        <v>25</v>
      </c>
      <c r="CS103" s="2">
        <v>48</v>
      </c>
      <c r="CT103" s="5">
        <v>0.46938775510204084</v>
      </c>
      <c r="CU103" s="5">
        <v>0.44642857142857145</v>
      </c>
      <c r="CV103" s="5">
        <v>0.45714285714285713</v>
      </c>
      <c r="CW103" s="2">
        <v>26</v>
      </c>
      <c r="CX103" s="2">
        <v>31</v>
      </c>
      <c r="CY103" s="2">
        <v>57</v>
      </c>
      <c r="CZ103" s="5">
        <v>0.53061224489795922</v>
      </c>
      <c r="DA103" s="5">
        <v>0.5535714285714286</v>
      </c>
      <c r="DB103" s="5">
        <v>0.54285714285714282</v>
      </c>
      <c r="DC103" s="2">
        <v>0</v>
      </c>
      <c r="DD103" s="2">
        <v>0</v>
      </c>
      <c r="DE103" s="2">
        <v>0</v>
      </c>
      <c r="DF103" s="5">
        <v>0</v>
      </c>
      <c r="DG103" s="5">
        <v>0</v>
      </c>
      <c r="DH103" s="5">
        <v>0</v>
      </c>
      <c r="DI103" s="2">
        <v>12</v>
      </c>
      <c r="DJ103" s="2">
        <v>10</v>
      </c>
      <c r="DK103" s="2">
        <v>22</v>
      </c>
      <c r="DL103" s="5">
        <v>0.24489795918367346</v>
      </c>
      <c r="DM103" s="5">
        <v>0.17857142857142858</v>
      </c>
      <c r="DN103" s="5">
        <v>0.20952380952380953</v>
      </c>
      <c r="DO103" s="2">
        <v>0</v>
      </c>
      <c r="DP103" s="2">
        <v>9</v>
      </c>
      <c r="DQ103" s="2">
        <v>9</v>
      </c>
      <c r="DR103" s="5">
        <v>0</v>
      </c>
      <c r="DS103" s="5">
        <v>0.16071428571428573</v>
      </c>
      <c r="DT103" s="5">
        <v>8.5714285714285715E-2</v>
      </c>
      <c r="DU103" s="2">
        <v>13</v>
      </c>
      <c r="DV103" s="2">
        <v>6</v>
      </c>
      <c r="DW103" s="2">
        <v>19</v>
      </c>
      <c r="DX103" s="5">
        <v>0.26530612244897961</v>
      </c>
      <c r="DY103" s="5">
        <v>0.10714285714285714</v>
      </c>
      <c r="DZ103" s="5">
        <v>0.18095238095238095</v>
      </c>
      <c r="EA103" s="2">
        <v>0</v>
      </c>
      <c r="EB103" s="2">
        <v>5</v>
      </c>
      <c r="EC103" s="2">
        <v>5</v>
      </c>
      <c r="ED103" s="5">
        <v>0</v>
      </c>
      <c r="EE103" s="5">
        <v>8.9285714285714288E-2</v>
      </c>
      <c r="EF103" s="5">
        <v>4.7619047619047616E-2</v>
      </c>
      <c r="EG103" s="2">
        <v>1</v>
      </c>
      <c r="EH103" s="2">
        <v>1</v>
      </c>
      <c r="EI103" s="2">
        <v>2</v>
      </c>
      <c r="EJ103" s="5">
        <v>2.0408163265306121E-2</v>
      </c>
      <c r="EK103" s="5">
        <v>1.7857142857142856E-2</v>
      </c>
      <c r="EL103" s="5">
        <v>1.9047619047619049E-2</v>
      </c>
      <c r="EM103" s="2">
        <v>0</v>
      </c>
      <c r="EN103" s="2">
        <v>0</v>
      </c>
      <c r="EO103" s="2">
        <v>0</v>
      </c>
      <c r="EP103" s="5">
        <v>0</v>
      </c>
      <c r="EQ103" s="5">
        <v>0</v>
      </c>
      <c r="ER103" s="5">
        <v>0</v>
      </c>
      <c r="ES103" s="2">
        <v>0</v>
      </c>
      <c r="ET103" s="2">
        <v>0</v>
      </c>
      <c r="EU103" s="2">
        <v>0</v>
      </c>
      <c r="EV103" s="5">
        <v>0</v>
      </c>
      <c r="EW103" s="5">
        <v>0</v>
      </c>
      <c r="EX103" s="5">
        <v>0</v>
      </c>
      <c r="EY103" s="2">
        <v>0</v>
      </c>
      <c r="EZ103" s="2">
        <v>0</v>
      </c>
      <c r="FA103" s="2">
        <v>0</v>
      </c>
      <c r="FB103" s="5">
        <v>0</v>
      </c>
      <c r="FC103" s="5">
        <v>0</v>
      </c>
      <c r="FD103" s="5">
        <v>0</v>
      </c>
      <c r="FE103" s="2">
        <v>0</v>
      </c>
      <c r="FF103" s="2">
        <v>0</v>
      </c>
      <c r="FG103" s="2">
        <v>0</v>
      </c>
      <c r="FH103" s="5">
        <v>0</v>
      </c>
      <c r="FI103" s="5">
        <v>0</v>
      </c>
      <c r="FJ103" s="5">
        <v>0</v>
      </c>
    </row>
    <row r="104" spans="1:166" ht="11.85">
      <c r="A104" s="46" t="str">
        <f>IF(COUNTIFS(T_2GT[[#This Row],[Secteur]],"  *"),A103,T_2GT[[#This Row],[Secteur]])</f>
        <v>SEINE-SAINT-DENIS</v>
      </c>
      <c r="B104" s="46" t="str">
        <f>IF(COUNTIFS(T_2GT[[#This Row],[Secteur]],"    *"),B103,T_2GT[[#This Row],[Secteur]])</f>
        <v xml:space="preserve">   D07 - Le Raincy</v>
      </c>
      <c r="C104" s="1" t="s">
        <v>694</v>
      </c>
      <c r="D104" s="1" t="s">
        <v>695</v>
      </c>
      <c r="E104" s="2">
        <v>910</v>
      </c>
      <c r="F104" s="2">
        <v>880</v>
      </c>
      <c r="G104" s="2">
        <v>1790</v>
      </c>
      <c r="H104" s="2">
        <v>0</v>
      </c>
      <c r="I104" s="2">
        <v>0</v>
      </c>
      <c r="J104" s="2">
        <v>0</v>
      </c>
      <c r="K104" s="2">
        <v>900</v>
      </c>
      <c r="L104" s="2">
        <v>874</v>
      </c>
      <c r="M104" s="2">
        <v>1774</v>
      </c>
      <c r="N104" s="5">
        <v>0.98901098901098905</v>
      </c>
      <c r="O104" s="5">
        <v>0.99318181818181817</v>
      </c>
      <c r="P104" s="5">
        <v>0.99106145251396649</v>
      </c>
      <c r="Q104" s="2">
        <v>608</v>
      </c>
      <c r="R104" s="2">
        <v>601</v>
      </c>
      <c r="S104" s="2">
        <v>1209</v>
      </c>
      <c r="T104" s="5">
        <v>0.67555555555555558</v>
      </c>
      <c r="U104" s="5">
        <v>0.68764302059496563</v>
      </c>
      <c r="V104" s="5">
        <v>0.68151071025930099</v>
      </c>
      <c r="W104" s="2">
        <v>271</v>
      </c>
      <c r="X104" s="2">
        <v>243</v>
      </c>
      <c r="Y104" s="2">
        <v>514</v>
      </c>
      <c r="Z104" s="5">
        <v>0.30111111111111111</v>
      </c>
      <c r="AA104" s="5">
        <v>0.2780320366132723</v>
      </c>
      <c r="AB104" s="5">
        <v>0.28974069898534388</v>
      </c>
      <c r="AC104" s="2">
        <v>21</v>
      </c>
      <c r="AD104" s="2">
        <v>30</v>
      </c>
      <c r="AE104" s="2">
        <v>51</v>
      </c>
      <c r="AF104" s="5">
        <v>2.3333333333333334E-2</v>
      </c>
      <c r="AG104" s="5">
        <v>3.4324942791762014E-2</v>
      </c>
      <c r="AH104" s="5">
        <v>2.874859075535513E-2</v>
      </c>
      <c r="AI104" s="2">
        <v>220</v>
      </c>
      <c r="AJ104" s="2">
        <v>182</v>
      </c>
      <c r="AK104" s="2">
        <v>402</v>
      </c>
      <c r="AL104" s="5">
        <v>0.24444444444444444</v>
      </c>
      <c r="AM104" s="5">
        <v>0.20823798627002288</v>
      </c>
      <c r="AN104" s="5">
        <v>0.2266065388951522</v>
      </c>
      <c r="AO104" s="2">
        <v>3</v>
      </c>
      <c r="AP104" s="2">
        <v>48</v>
      </c>
      <c r="AQ104" s="2">
        <v>51</v>
      </c>
      <c r="AR104" s="5">
        <v>3.3333333333333335E-3</v>
      </c>
      <c r="AS104" s="5">
        <v>5.4919908466819219E-2</v>
      </c>
      <c r="AT104" s="5">
        <v>2.874859075535513E-2</v>
      </c>
      <c r="AU104" s="2">
        <v>41</v>
      </c>
      <c r="AV104" s="2">
        <v>8</v>
      </c>
      <c r="AW104" s="2">
        <v>49</v>
      </c>
      <c r="AX104" s="5">
        <v>4.5555555555555557E-2</v>
      </c>
      <c r="AY104" s="5">
        <v>9.1533180778032037E-3</v>
      </c>
      <c r="AZ104" s="5">
        <v>2.7621195039458851E-2</v>
      </c>
      <c r="BA104" s="2">
        <v>4</v>
      </c>
      <c r="BB104" s="2">
        <v>1</v>
      </c>
      <c r="BC104" s="2">
        <v>5</v>
      </c>
      <c r="BD104" s="5">
        <v>4.4444444444444444E-3</v>
      </c>
      <c r="BE104" s="5">
        <v>1.1441647597254005E-3</v>
      </c>
      <c r="BF104" s="5">
        <v>2.8184892897406989E-3</v>
      </c>
      <c r="BG104" s="2">
        <v>3</v>
      </c>
      <c r="BH104" s="2">
        <v>4</v>
      </c>
      <c r="BI104" s="2">
        <v>7</v>
      </c>
      <c r="BJ104" s="5">
        <v>3.3333333333333335E-3</v>
      </c>
      <c r="BK104" s="5">
        <v>4.5766590389016018E-3</v>
      </c>
      <c r="BL104" s="5">
        <v>3.9458850056369784E-3</v>
      </c>
      <c r="BM104" s="2">
        <v>0</v>
      </c>
      <c r="BN104" s="2">
        <v>0</v>
      </c>
      <c r="BO104" s="2">
        <v>0</v>
      </c>
      <c r="BP104" s="5">
        <v>0</v>
      </c>
      <c r="BQ104" s="5">
        <v>0</v>
      </c>
      <c r="BR104" s="5">
        <v>0</v>
      </c>
      <c r="BS104" s="2">
        <v>0</v>
      </c>
      <c r="BT104" s="2">
        <v>0</v>
      </c>
      <c r="BU104" s="2">
        <v>0</v>
      </c>
      <c r="BV104" s="5">
        <v>0</v>
      </c>
      <c r="BW104" s="5">
        <v>0</v>
      </c>
      <c r="BX104" s="5">
        <v>0</v>
      </c>
      <c r="BY104" s="2">
        <v>0</v>
      </c>
      <c r="BZ104" s="2">
        <v>0</v>
      </c>
      <c r="CA104" s="2">
        <v>0</v>
      </c>
      <c r="CB104" s="5">
        <v>0</v>
      </c>
      <c r="CC104" s="5">
        <v>0</v>
      </c>
      <c r="CD104" s="5">
        <v>0</v>
      </c>
      <c r="CE104" s="2">
        <v>0</v>
      </c>
      <c r="CF104" s="2">
        <v>0</v>
      </c>
      <c r="CG104" s="2">
        <v>0</v>
      </c>
      <c r="CH104" s="5">
        <v>0</v>
      </c>
      <c r="CI104" s="5">
        <v>0</v>
      </c>
      <c r="CJ104" s="5">
        <v>0</v>
      </c>
      <c r="CK104" s="2">
        <v>886</v>
      </c>
      <c r="CL104" s="2">
        <v>860</v>
      </c>
      <c r="CM104" s="2">
        <v>1746</v>
      </c>
      <c r="CN104" s="5">
        <v>0.97362637362637361</v>
      </c>
      <c r="CO104" s="5">
        <v>0.97727272727272729</v>
      </c>
      <c r="CP104" s="5">
        <v>0.97541899441340785</v>
      </c>
      <c r="CQ104" s="2">
        <v>567</v>
      </c>
      <c r="CR104" s="2">
        <v>557</v>
      </c>
      <c r="CS104" s="2">
        <v>1124</v>
      </c>
      <c r="CT104" s="5">
        <v>0.63995485327313772</v>
      </c>
      <c r="CU104" s="5">
        <v>0.64767441860465114</v>
      </c>
      <c r="CV104" s="5">
        <v>0.64375715922107679</v>
      </c>
      <c r="CW104" s="2">
        <v>296</v>
      </c>
      <c r="CX104" s="2">
        <v>267</v>
      </c>
      <c r="CY104" s="2">
        <v>563</v>
      </c>
      <c r="CZ104" s="5">
        <v>0.3340857787810384</v>
      </c>
      <c r="DA104" s="5">
        <v>0.31046511627906975</v>
      </c>
      <c r="DB104" s="5">
        <v>0.32245131729667814</v>
      </c>
      <c r="DC104" s="2">
        <v>23</v>
      </c>
      <c r="DD104" s="2">
        <v>36</v>
      </c>
      <c r="DE104" s="2">
        <v>59</v>
      </c>
      <c r="DF104" s="5">
        <v>2.5959367945823927E-2</v>
      </c>
      <c r="DG104" s="5">
        <v>4.1860465116279069E-2</v>
      </c>
      <c r="DH104" s="5">
        <v>3.379152348224513E-2</v>
      </c>
      <c r="DI104" s="2">
        <v>223</v>
      </c>
      <c r="DJ104" s="2">
        <v>185</v>
      </c>
      <c r="DK104" s="2">
        <v>408</v>
      </c>
      <c r="DL104" s="5">
        <v>0.25169300225733632</v>
      </c>
      <c r="DM104" s="5">
        <v>0.21511627906976744</v>
      </c>
      <c r="DN104" s="5">
        <v>0.23367697594501718</v>
      </c>
      <c r="DO104" s="2">
        <v>3</v>
      </c>
      <c r="DP104" s="2">
        <v>55</v>
      </c>
      <c r="DQ104" s="2">
        <v>58</v>
      </c>
      <c r="DR104" s="5">
        <v>3.3860045146726862E-3</v>
      </c>
      <c r="DS104" s="5">
        <v>6.3953488372093026E-2</v>
      </c>
      <c r="DT104" s="5">
        <v>3.3218785796105384E-2</v>
      </c>
      <c r="DU104" s="2">
        <v>50</v>
      </c>
      <c r="DV104" s="2">
        <v>10</v>
      </c>
      <c r="DW104" s="2">
        <v>60</v>
      </c>
      <c r="DX104" s="5">
        <v>5.6433408577878104E-2</v>
      </c>
      <c r="DY104" s="5">
        <v>1.1627906976744186E-2</v>
      </c>
      <c r="DZ104" s="5">
        <v>3.4364261168384883E-2</v>
      </c>
      <c r="EA104" s="2">
        <v>7</v>
      </c>
      <c r="EB104" s="2">
        <v>1</v>
      </c>
      <c r="EC104" s="2">
        <v>8</v>
      </c>
      <c r="ED104" s="5">
        <v>7.900677200902935E-3</v>
      </c>
      <c r="EE104" s="5">
        <v>1.1627906976744186E-3</v>
      </c>
      <c r="EF104" s="5">
        <v>4.5819014891179842E-3</v>
      </c>
      <c r="EG104" s="2">
        <v>4</v>
      </c>
      <c r="EH104" s="2">
        <v>6</v>
      </c>
      <c r="EI104" s="2">
        <v>10</v>
      </c>
      <c r="EJ104" s="5">
        <v>4.5146726862302479E-3</v>
      </c>
      <c r="EK104" s="5">
        <v>6.9767441860465115E-3</v>
      </c>
      <c r="EL104" s="5">
        <v>5.7273768613974796E-3</v>
      </c>
      <c r="EM104" s="2">
        <v>0</v>
      </c>
      <c r="EN104" s="2">
        <v>0</v>
      </c>
      <c r="EO104" s="2">
        <v>0</v>
      </c>
      <c r="EP104" s="5">
        <v>0</v>
      </c>
      <c r="EQ104" s="5">
        <v>0</v>
      </c>
      <c r="ER104" s="5">
        <v>0</v>
      </c>
      <c r="ES104" s="2">
        <v>9</v>
      </c>
      <c r="ET104" s="2">
        <v>10</v>
      </c>
      <c r="EU104" s="2">
        <v>19</v>
      </c>
      <c r="EV104" s="5">
        <v>1.0158013544018058E-2</v>
      </c>
      <c r="EW104" s="5">
        <v>1.1627906976744186E-2</v>
      </c>
      <c r="EX104" s="5">
        <v>1.0882016036655211E-2</v>
      </c>
      <c r="EY104" s="2">
        <v>0</v>
      </c>
      <c r="EZ104" s="2">
        <v>0</v>
      </c>
      <c r="FA104" s="2">
        <v>0</v>
      </c>
      <c r="FB104" s="5">
        <v>0</v>
      </c>
      <c r="FC104" s="5">
        <v>0</v>
      </c>
      <c r="FD104" s="5">
        <v>0</v>
      </c>
      <c r="FE104" s="2">
        <v>0</v>
      </c>
      <c r="FF104" s="2">
        <v>0</v>
      </c>
      <c r="FG104" s="2">
        <v>0</v>
      </c>
      <c r="FH104" s="5">
        <v>0</v>
      </c>
      <c r="FI104" s="5">
        <v>0</v>
      </c>
      <c r="FJ104" s="5">
        <v>0</v>
      </c>
    </row>
    <row r="105" spans="1:166" ht="11.85">
      <c r="A105" s="46" t="str">
        <f>IF(COUNTIFS(T_2GT[[#This Row],[Secteur]],"  *"),A104,T_2GT[[#This Row],[Secteur]])</f>
        <v>SEINE-SAINT-DENIS</v>
      </c>
      <c r="B105" s="46" t="str">
        <f>IF(COUNTIFS(T_2GT[[#This Row],[Secteur]],"    *"),B104,T_2GT[[#This Row],[Secteur]])</f>
        <v xml:space="preserve">   D07 - Le Raincy</v>
      </c>
      <c r="C105" s="1" t="s">
        <v>700</v>
      </c>
      <c r="D105" s="1" t="s">
        <v>701</v>
      </c>
      <c r="E105" s="2">
        <v>26</v>
      </c>
      <c r="F105" s="2">
        <v>43</v>
      </c>
      <c r="G105" s="2">
        <v>69</v>
      </c>
      <c r="H105" s="2">
        <v>0</v>
      </c>
      <c r="I105" s="2">
        <v>0</v>
      </c>
      <c r="J105" s="2">
        <v>0</v>
      </c>
      <c r="K105" s="2">
        <v>26</v>
      </c>
      <c r="L105" s="2">
        <v>43</v>
      </c>
      <c r="M105" s="2">
        <v>69</v>
      </c>
      <c r="N105" s="5">
        <v>1</v>
      </c>
      <c r="O105" s="5">
        <v>1</v>
      </c>
      <c r="P105" s="5">
        <v>1</v>
      </c>
      <c r="Q105" s="2">
        <v>18</v>
      </c>
      <c r="R105" s="2">
        <v>24</v>
      </c>
      <c r="S105" s="2">
        <v>42</v>
      </c>
      <c r="T105" s="5">
        <v>0.69230769230769229</v>
      </c>
      <c r="U105" s="5">
        <v>0.55813953488372092</v>
      </c>
      <c r="V105" s="5">
        <v>0.60869565217391308</v>
      </c>
      <c r="W105" s="2">
        <v>6</v>
      </c>
      <c r="X105" s="2">
        <v>12</v>
      </c>
      <c r="Y105" s="2">
        <v>18</v>
      </c>
      <c r="Z105" s="5">
        <v>0.23076923076923078</v>
      </c>
      <c r="AA105" s="5">
        <v>0.27906976744186046</v>
      </c>
      <c r="AB105" s="5">
        <v>0.2608695652173913</v>
      </c>
      <c r="AC105" s="2">
        <v>2</v>
      </c>
      <c r="AD105" s="2">
        <v>7</v>
      </c>
      <c r="AE105" s="2">
        <v>9</v>
      </c>
      <c r="AF105" s="5">
        <v>7.6923076923076927E-2</v>
      </c>
      <c r="AG105" s="5">
        <v>0.16279069767441862</v>
      </c>
      <c r="AH105" s="5">
        <v>0.13043478260869565</v>
      </c>
      <c r="AI105" s="2">
        <v>5</v>
      </c>
      <c r="AJ105" s="2">
        <v>11</v>
      </c>
      <c r="AK105" s="2">
        <v>16</v>
      </c>
      <c r="AL105" s="5">
        <v>0.19230769230769232</v>
      </c>
      <c r="AM105" s="5">
        <v>0.2558139534883721</v>
      </c>
      <c r="AN105" s="5">
        <v>0.2318840579710145</v>
      </c>
      <c r="AO105" s="2">
        <v>0</v>
      </c>
      <c r="AP105" s="2">
        <v>0</v>
      </c>
      <c r="AQ105" s="2">
        <v>0</v>
      </c>
      <c r="AR105" s="5">
        <v>0</v>
      </c>
      <c r="AS105" s="5">
        <v>0</v>
      </c>
      <c r="AT105" s="5">
        <v>0</v>
      </c>
      <c r="AU105" s="2">
        <v>1</v>
      </c>
      <c r="AV105" s="2">
        <v>1</v>
      </c>
      <c r="AW105" s="2">
        <v>2</v>
      </c>
      <c r="AX105" s="5">
        <v>3.8461538461538464E-2</v>
      </c>
      <c r="AY105" s="5">
        <v>2.3255813953488372E-2</v>
      </c>
      <c r="AZ105" s="5">
        <v>2.8985507246376812E-2</v>
      </c>
      <c r="BA105" s="2">
        <v>0</v>
      </c>
      <c r="BB105" s="2">
        <v>0</v>
      </c>
      <c r="BC105" s="2">
        <v>0</v>
      </c>
      <c r="BD105" s="5">
        <v>0</v>
      </c>
      <c r="BE105" s="5">
        <v>0</v>
      </c>
      <c r="BF105" s="5">
        <v>0</v>
      </c>
      <c r="BG105" s="2">
        <v>0</v>
      </c>
      <c r="BH105" s="2">
        <v>0</v>
      </c>
      <c r="BI105" s="2">
        <v>0</v>
      </c>
      <c r="BJ105" s="5">
        <v>0</v>
      </c>
      <c r="BK105" s="5">
        <v>0</v>
      </c>
      <c r="BL105" s="5">
        <v>0</v>
      </c>
      <c r="BM105" s="2">
        <v>0</v>
      </c>
      <c r="BN105" s="2">
        <v>0</v>
      </c>
      <c r="BO105" s="2">
        <v>0</v>
      </c>
      <c r="BP105" s="5">
        <v>0</v>
      </c>
      <c r="BQ105" s="5">
        <v>0</v>
      </c>
      <c r="BR105" s="5">
        <v>0</v>
      </c>
      <c r="BS105" s="2">
        <v>0</v>
      </c>
      <c r="BT105" s="2">
        <v>0</v>
      </c>
      <c r="BU105" s="2">
        <v>0</v>
      </c>
      <c r="BV105" s="5">
        <v>0</v>
      </c>
      <c r="BW105" s="5">
        <v>0</v>
      </c>
      <c r="BX105" s="5">
        <v>0</v>
      </c>
      <c r="BY105" s="2">
        <v>0</v>
      </c>
      <c r="BZ105" s="2">
        <v>0</v>
      </c>
      <c r="CA105" s="2">
        <v>0</v>
      </c>
      <c r="CB105" s="5">
        <v>0</v>
      </c>
      <c r="CC105" s="5">
        <v>0</v>
      </c>
      <c r="CD105" s="5">
        <v>0</v>
      </c>
      <c r="CE105" s="2">
        <v>0</v>
      </c>
      <c r="CF105" s="2">
        <v>0</v>
      </c>
      <c r="CG105" s="2">
        <v>0</v>
      </c>
      <c r="CH105" s="5">
        <v>0</v>
      </c>
      <c r="CI105" s="5">
        <v>0</v>
      </c>
      <c r="CJ105" s="5">
        <v>0</v>
      </c>
      <c r="CK105" s="2">
        <v>26</v>
      </c>
      <c r="CL105" s="2">
        <v>43</v>
      </c>
      <c r="CM105" s="2">
        <v>69</v>
      </c>
      <c r="CN105" s="5">
        <v>1</v>
      </c>
      <c r="CO105" s="5">
        <v>1</v>
      </c>
      <c r="CP105" s="5">
        <v>1</v>
      </c>
      <c r="CQ105" s="2">
        <v>10</v>
      </c>
      <c r="CR105" s="2">
        <v>21</v>
      </c>
      <c r="CS105" s="2">
        <v>31</v>
      </c>
      <c r="CT105" s="5">
        <v>0.38461538461538464</v>
      </c>
      <c r="CU105" s="5">
        <v>0.48837209302325579</v>
      </c>
      <c r="CV105" s="5">
        <v>0.44927536231884058</v>
      </c>
      <c r="CW105" s="2">
        <v>15</v>
      </c>
      <c r="CX105" s="2">
        <v>16</v>
      </c>
      <c r="CY105" s="2">
        <v>31</v>
      </c>
      <c r="CZ105" s="5">
        <v>0.57692307692307687</v>
      </c>
      <c r="DA105" s="5">
        <v>0.37209302325581395</v>
      </c>
      <c r="DB105" s="5">
        <v>0.44927536231884058</v>
      </c>
      <c r="DC105" s="2">
        <v>1</v>
      </c>
      <c r="DD105" s="2">
        <v>6</v>
      </c>
      <c r="DE105" s="2">
        <v>7</v>
      </c>
      <c r="DF105" s="5">
        <v>3.8461538461538464E-2</v>
      </c>
      <c r="DG105" s="5">
        <v>0.13953488372093023</v>
      </c>
      <c r="DH105" s="5">
        <v>0.10144927536231885</v>
      </c>
      <c r="DI105" s="2">
        <v>9</v>
      </c>
      <c r="DJ105" s="2">
        <v>12</v>
      </c>
      <c r="DK105" s="2">
        <v>21</v>
      </c>
      <c r="DL105" s="5">
        <v>0.34615384615384615</v>
      </c>
      <c r="DM105" s="5">
        <v>0.27906976744186046</v>
      </c>
      <c r="DN105" s="5">
        <v>0.30434782608695654</v>
      </c>
      <c r="DO105" s="2">
        <v>0</v>
      </c>
      <c r="DP105" s="2">
        <v>2</v>
      </c>
      <c r="DQ105" s="2">
        <v>2</v>
      </c>
      <c r="DR105" s="5">
        <v>0</v>
      </c>
      <c r="DS105" s="5">
        <v>4.6511627906976744E-2</v>
      </c>
      <c r="DT105" s="5">
        <v>2.8985507246376812E-2</v>
      </c>
      <c r="DU105" s="2">
        <v>3</v>
      </c>
      <c r="DV105" s="2">
        <v>2</v>
      </c>
      <c r="DW105" s="2">
        <v>5</v>
      </c>
      <c r="DX105" s="5">
        <v>0.11538461538461539</v>
      </c>
      <c r="DY105" s="5">
        <v>4.6511627906976744E-2</v>
      </c>
      <c r="DZ105" s="5">
        <v>7.2463768115942032E-2</v>
      </c>
      <c r="EA105" s="2">
        <v>3</v>
      </c>
      <c r="EB105" s="2">
        <v>0</v>
      </c>
      <c r="EC105" s="2">
        <v>3</v>
      </c>
      <c r="ED105" s="5">
        <v>0.11538461538461539</v>
      </c>
      <c r="EE105" s="5">
        <v>0</v>
      </c>
      <c r="EF105" s="5">
        <v>4.3478260869565216E-2</v>
      </c>
      <c r="EG105" s="2">
        <v>0</v>
      </c>
      <c r="EH105" s="2">
        <v>0</v>
      </c>
      <c r="EI105" s="2">
        <v>0</v>
      </c>
      <c r="EJ105" s="5">
        <v>0</v>
      </c>
      <c r="EK105" s="5">
        <v>0</v>
      </c>
      <c r="EL105" s="5">
        <v>0</v>
      </c>
      <c r="EM105" s="2">
        <v>0</v>
      </c>
      <c r="EN105" s="2">
        <v>0</v>
      </c>
      <c r="EO105" s="2">
        <v>0</v>
      </c>
      <c r="EP105" s="5">
        <v>0</v>
      </c>
      <c r="EQ105" s="5">
        <v>0</v>
      </c>
      <c r="ER105" s="5">
        <v>0</v>
      </c>
      <c r="ES105" s="2">
        <v>0</v>
      </c>
      <c r="ET105" s="2">
        <v>0</v>
      </c>
      <c r="EU105" s="2">
        <v>0</v>
      </c>
      <c r="EV105" s="5">
        <v>0</v>
      </c>
      <c r="EW105" s="5">
        <v>0</v>
      </c>
      <c r="EX105" s="5">
        <v>0</v>
      </c>
      <c r="EY105" s="2">
        <v>0</v>
      </c>
      <c r="EZ105" s="2">
        <v>0</v>
      </c>
      <c r="FA105" s="2">
        <v>0</v>
      </c>
      <c r="FB105" s="5">
        <v>0</v>
      </c>
      <c r="FC105" s="5">
        <v>0</v>
      </c>
      <c r="FD105" s="5">
        <v>0</v>
      </c>
      <c r="FE105" s="2">
        <v>0</v>
      </c>
      <c r="FF105" s="2">
        <v>0</v>
      </c>
      <c r="FG105" s="2">
        <v>0</v>
      </c>
      <c r="FH105" s="5">
        <v>0</v>
      </c>
      <c r="FI105" s="5">
        <v>0</v>
      </c>
      <c r="FJ105" s="5">
        <v>0</v>
      </c>
    </row>
    <row r="106" spans="1:166" ht="11.85">
      <c r="A106" s="46" t="str">
        <f>IF(COUNTIFS(T_2GT[[#This Row],[Secteur]],"  *"),A105,T_2GT[[#This Row],[Secteur]])</f>
        <v>SEINE-SAINT-DENIS</v>
      </c>
      <c r="B106" s="46" t="str">
        <f>IF(COUNTIFS(T_2GT[[#This Row],[Secteur]],"    *"),B105,T_2GT[[#This Row],[Secteur]])</f>
        <v xml:space="preserve">   D07 - Le Raincy</v>
      </c>
      <c r="C106" s="1" t="s">
        <v>1296</v>
      </c>
      <c r="D106" s="1" t="s">
        <v>717</v>
      </c>
      <c r="E106" s="2">
        <v>200</v>
      </c>
      <c r="F106" s="2">
        <v>216</v>
      </c>
      <c r="G106" s="2">
        <v>416</v>
      </c>
      <c r="H106" s="2">
        <v>0</v>
      </c>
      <c r="I106" s="2">
        <v>0</v>
      </c>
      <c r="J106" s="2">
        <v>0</v>
      </c>
      <c r="K106" s="2">
        <v>200</v>
      </c>
      <c r="L106" s="2">
        <v>215</v>
      </c>
      <c r="M106" s="2">
        <v>415</v>
      </c>
      <c r="N106" s="5">
        <v>1</v>
      </c>
      <c r="O106" s="5">
        <v>0.99537037037037035</v>
      </c>
      <c r="P106" s="5">
        <v>0.99759615384615385</v>
      </c>
      <c r="Q106" s="2">
        <v>141</v>
      </c>
      <c r="R106" s="2">
        <v>160</v>
      </c>
      <c r="S106" s="2">
        <v>301</v>
      </c>
      <c r="T106" s="5">
        <v>0.70499999999999996</v>
      </c>
      <c r="U106" s="5">
        <v>0.7441860465116279</v>
      </c>
      <c r="V106" s="5">
        <v>0.72530120481927707</v>
      </c>
      <c r="W106" s="2">
        <v>59</v>
      </c>
      <c r="X106" s="2">
        <v>51</v>
      </c>
      <c r="Y106" s="2">
        <v>110</v>
      </c>
      <c r="Z106" s="5">
        <v>0.29499999999999998</v>
      </c>
      <c r="AA106" s="5">
        <v>0.23720930232558141</v>
      </c>
      <c r="AB106" s="5">
        <v>0.26506024096385544</v>
      </c>
      <c r="AC106" s="2">
        <v>0</v>
      </c>
      <c r="AD106" s="2">
        <v>4</v>
      </c>
      <c r="AE106" s="2">
        <v>4</v>
      </c>
      <c r="AF106" s="5">
        <v>0</v>
      </c>
      <c r="AG106" s="5">
        <v>1.8604651162790697E-2</v>
      </c>
      <c r="AH106" s="5">
        <v>9.6385542168674707E-3</v>
      </c>
      <c r="AI106" s="2">
        <v>44</v>
      </c>
      <c r="AJ106" s="2">
        <v>41</v>
      </c>
      <c r="AK106" s="2">
        <v>85</v>
      </c>
      <c r="AL106" s="5">
        <v>0.22</v>
      </c>
      <c r="AM106" s="5">
        <v>0.19069767441860466</v>
      </c>
      <c r="AN106" s="5">
        <v>0.20481927710843373</v>
      </c>
      <c r="AO106" s="2">
        <v>1</v>
      </c>
      <c r="AP106" s="2">
        <v>8</v>
      </c>
      <c r="AQ106" s="2">
        <v>9</v>
      </c>
      <c r="AR106" s="5">
        <v>5.0000000000000001E-3</v>
      </c>
      <c r="AS106" s="5">
        <v>3.7209302325581395E-2</v>
      </c>
      <c r="AT106" s="5">
        <v>2.1686746987951807E-2</v>
      </c>
      <c r="AU106" s="2">
        <v>13</v>
      </c>
      <c r="AV106" s="2">
        <v>2</v>
      </c>
      <c r="AW106" s="2">
        <v>15</v>
      </c>
      <c r="AX106" s="5">
        <v>6.5000000000000002E-2</v>
      </c>
      <c r="AY106" s="5">
        <v>9.3023255813953487E-3</v>
      </c>
      <c r="AZ106" s="5">
        <v>3.614457831325301E-2</v>
      </c>
      <c r="BA106" s="2">
        <v>1</v>
      </c>
      <c r="BB106" s="2">
        <v>0</v>
      </c>
      <c r="BC106" s="2">
        <v>1</v>
      </c>
      <c r="BD106" s="5">
        <v>5.0000000000000001E-3</v>
      </c>
      <c r="BE106" s="5">
        <v>0</v>
      </c>
      <c r="BF106" s="5">
        <v>2.4096385542168677E-3</v>
      </c>
      <c r="BG106" s="2">
        <v>0</v>
      </c>
      <c r="BH106" s="2">
        <v>0</v>
      </c>
      <c r="BI106" s="2">
        <v>0</v>
      </c>
      <c r="BJ106" s="5">
        <v>0</v>
      </c>
      <c r="BK106" s="5">
        <v>0</v>
      </c>
      <c r="BL106" s="5">
        <v>0</v>
      </c>
      <c r="BM106" s="2">
        <v>0</v>
      </c>
      <c r="BN106" s="2">
        <v>0</v>
      </c>
      <c r="BO106" s="2">
        <v>0</v>
      </c>
      <c r="BP106" s="5">
        <v>0</v>
      </c>
      <c r="BQ106" s="5">
        <v>0</v>
      </c>
      <c r="BR106" s="5">
        <v>0</v>
      </c>
      <c r="BS106" s="2">
        <v>0</v>
      </c>
      <c r="BT106" s="2">
        <v>0</v>
      </c>
      <c r="BU106" s="2">
        <v>0</v>
      </c>
      <c r="BV106" s="5">
        <v>0</v>
      </c>
      <c r="BW106" s="5">
        <v>0</v>
      </c>
      <c r="BX106" s="5">
        <v>0</v>
      </c>
      <c r="BY106" s="2">
        <v>0</v>
      </c>
      <c r="BZ106" s="2">
        <v>0</v>
      </c>
      <c r="CA106" s="2">
        <v>0</v>
      </c>
      <c r="CB106" s="5">
        <v>0</v>
      </c>
      <c r="CC106" s="5">
        <v>0</v>
      </c>
      <c r="CD106" s="5">
        <v>0</v>
      </c>
      <c r="CE106" s="2">
        <v>0</v>
      </c>
      <c r="CF106" s="2">
        <v>0</v>
      </c>
      <c r="CG106" s="2">
        <v>0</v>
      </c>
      <c r="CH106" s="5">
        <v>0</v>
      </c>
      <c r="CI106" s="5">
        <v>0</v>
      </c>
      <c r="CJ106" s="5">
        <v>0</v>
      </c>
      <c r="CK106" s="2">
        <v>199</v>
      </c>
      <c r="CL106" s="2">
        <v>213</v>
      </c>
      <c r="CM106" s="2">
        <v>412</v>
      </c>
      <c r="CN106" s="5">
        <v>0.995</v>
      </c>
      <c r="CO106" s="5">
        <v>0.98611111111111116</v>
      </c>
      <c r="CP106" s="5">
        <v>0.99038461538461542</v>
      </c>
      <c r="CQ106" s="2">
        <v>129</v>
      </c>
      <c r="CR106" s="2">
        <v>146</v>
      </c>
      <c r="CS106" s="2">
        <v>275</v>
      </c>
      <c r="CT106" s="5">
        <v>0.64824120603015079</v>
      </c>
      <c r="CU106" s="5">
        <v>0.68544600938967137</v>
      </c>
      <c r="CV106" s="5">
        <v>0.66747572815533984</v>
      </c>
      <c r="CW106" s="2">
        <v>70</v>
      </c>
      <c r="CX106" s="2">
        <v>62</v>
      </c>
      <c r="CY106" s="2">
        <v>132</v>
      </c>
      <c r="CZ106" s="5">
        <v>0.35175879396984927</v>
      </c>
      <c r="DA106" s="5">
        <v>0.29107981220657275</v>
      </c>
      <c r="DB106" s="5">
        <v>0.32038834951456313</v>
      </c>
      <c r="DC106" s="2">
        <v>0</v>
      </c>
      <c r="DD106" s="2">
        <v>5</v>
      </c>
      <c r="DE106" s="2">
        <v>5</v>
      </c>
      <c r="DF106" s="5">
        <v>0</v>
      </c>
      <c r="DG106" s="5">
        <v>2.3474178403755867E-2</v>
      </c>
      <c r="DH106" s="5">
        <v>1.2135922330097087E-2</v>
      </c>
      <c r="DI106" s="2">
        <v>49</v>
      </c>
      <c r="DJ106" s="2">
        <v>44</v>
      </c>
      <c r="DK106" s="2">
        <v>93</v>
      </c>
      <c r="DL106" s="5">
        <v>0.24623115577889448</v>
      </c>
      <c r="DM106" s="5">
        <v>0.20657276995305165</v>
      </c>
      <c r="DN106" s="5">
        <v>0.22572815533980584</v>
      </c>
      <c r="DO106" s="2">
        <v>1</v>
      </c>
      <c r="DP106" s="2">
        <v>8</v>
      </c>
      <c r="DQ106" s="2">
        <v>9</v>
      </c>
      <c r="DR106" s="5">
        <v>5.0251256281407036E-3</v>
      </c>
      <c r="DS106" s="5">
        <v>3.7558685446009391E-2</v>
      </c>
      <c r="DT106" s="5">
        <v>2.1844660194174758E-2</v>
      </c>
      <c r="DU106" s="2">
        <v>14</v>
      </c>
      <c r="DV106" s="2">
        <v>3</v>
      </c>
      <c r="DW106" s="2">
        <v>17</v>
      </c>
      <c r="DX106" s="5">
        <v>7.0351758793969849E-2</v>
      </c>
      <c r="DY106" s="5">
        <v>1.4084507042253521E-2</v>
      </c>
      <c r="DZ106" s="5">
        <v>4.12621359223301E-2</v>
      </c>
      <c r="EA106" s="2">
        <v>1</v>
      </c>
      <c r="EB106" s="2">
        <v>0</v>
      </c>
      <c r="EC106" s="2">
        <v>1</v>
      </c>
      <c r="ED106" s="5">
        <v>5.0251256281407036E-3</v>
      </c>
      <c r="EE106" s="5">
        <v>0</v>
      </c>
      <c r="EF106" s="5">
        <v>2.4271844660194173E-3</v>
      </c>
      <c r="EG106" s="2">
        <v>0</v>
      </c>
      <c r="EH106" s="2">
        <v>0</v>
      </c>
      <c r="EI106" s="2">
        <v>0</v>
      </c>
      <c r="EJ106" s="5">
        <v>0</v>
      </c>
      <c r="EK106" s="5">
        <v>0</v>
      </c>
      <c r="EL106" s="5">
        <v>0</v>
      </c>
      <c r="EM106" s="2">
        <v>0</v>
      </c>
      <c r="EN106" s="2">
        <v>0</v>
      </c>
      <c r="EO106" s="2">
        <v>0</v>
      </c>
      <c r="EP106" s="5">
        <v>0</v>
      </c>
      <c r="EQ106" s="5">
        <v>0</v>
      </c>
      <c r="ER106" s="5">
        <v>0</v>
      </c>
      <c r="ES106" s="2">
        <v>5</v>
      </c>
      <c r="ET106" s="2">
        <v>7</v>
      </c>
      <c r="EU106" s="2">
        <v>12</v>
      </c>
      <c r="EV106" s="5">
        <v>2.5125628140703519E-2</v>
      </c>
      <c r="EW106" s="5">
        <v>3.2863849765258218E-2</v>
      </c>
      <c r="EX106" s="5">
        <v>2.9126213592233011E-2</v>
      </c>
      <c r="EY106" s="2">
        <v>0</v>
      </c>
      <c r="EZ106" s="2">
        <v>0</v>
      </c>
      <c r="FA106" s="2">
        <v>0</v>
      </c>
      <c r="FB106" s="5">
        <v>0</v>
      </c>
      <c r="FC106" s="5">
        <v>0</v>
      </c>
      <c r="FD106" s="5">
        <v>0</v>
      </c>
      <c r="FE106" s="2">
        <v>0</v>
      </c>
      <c r="FF106" s="2">
        <v>0</v>
      </c>
      <c r="FG106" s="2">
        <v>0</v>
      </c>
      <c r="FH106" s="5">
        <v>0</v>
      </c>
      <c r="FI106" s="5">
        <v>0</v>
      </c>
      <c r="FJ106" s="5">
        <v>0</v>
      </c>
    </row>
    <row r="107" spans="1:166" ht="11.85">
      <c r="A107" s="46" t="str">
        <f>IF(COUNTIFS(T_2GT[[#This Row],[Secteur]],"  *"),A106,T_2GT[[#This Row],[Secteur]])</f>
        <v>SEINE-SAINT-DENIS</v>
      </c>
      <c r="B107" s="46" t="str">
        <f>IF(COUNTIFS(T_2GT[[#This Row],[Secteur]],"    *"),B106,T_2GT[[#This Row],[Secteur]])</f>
        <v xml:space="preserve">   D07 - Le Raincy</v>
      </c>
      <c r="C107" s="1" t="s">
        <v>1297</v>
      </c>
      <c r="D107" s="1" t="s">
        <v>825</v>
      </c>
      <c r="E107" s="2">
        <v>189</v>
      </c>
      <c r="F107" s="2">
        <v>195</v>
      </c>
      <c r="G107" s="2">
        <v>384</v>
      </c>
      <c r="H107" s="2">
        <v>0</v>
      </c>
      <c r="I107" s="2">
        <v>0</v>
      </c>
      <c r="J107" s="2">
        <v>0</v>
      </c>
      <c r="K107" s="2">
        <v>184</v>
      </c>
      <c r="L107" s="2">
        <v>195</v>
      </c>
      <c r="M107" s="2">
        <v>379</v>
      </c>
      <c r="N107" s="5">
        <v>0.97354497354497349</v>
      </c>
      <c r="O107" s="5">
        <v>1</v>
      </c>
      <c r="P107" s="5">
        <v>0.98697916666666663</v>
      </c>
      <c r="Q107" s="2">
        <v>151</v>
      </c>
      <c r="R107" s="2">
        <v>159</v>
      </c>
      <c r="S107" s="2">
        <v>310</v>
      </c>
      <c r="T107" s="5">
        <v>0.82065217391304346</v>
      </c>
      <c r="U107" s="5">
        <v>0.81538461538461537</v>
      </c>
      <c r="V107" s="5">
        <v>0.81794195250659629</v>
      </c>
      <c r="W107" s="2">
        <v>31</v>
      </c>
      <c r="X107" s="2">
        <v>35</v>
      </c>
      <c r="Y107" s="2">
        <v>66</v>
      </c>
      <c r="Z107" s="5">
        <v>0.16847826086956522</v>
      </c>
      <c r="AA107" s="5">
        <v>0.17948717948717949</v>
      </c>
      <c r="AB107" s="5">
        <v>0.17414248021108181</v>
      </c>
      <c r="AC107" s="2">
        <v>2</v>
      </c>
      <c r="AD107" s="2">
        <v>1</v>
      </c>
      <c r="AE107" s="2">
        <v>3</v>
      </c>
      <c r="AF107" s="5">
        <v>1.0869565217391304E-2</v>
      </c>
      <c r="AG107" s="5">
        <v>5.1282051282051282E-3</v>
      </c>
      <c r="AH107" s="5">
        <v>7.9155672823219003E-3</v>
      </c>
      <c r="AI107" s="2">
        <v>27</v>
      </c>
      <c r="AJ107" s="2">
        <v>28</v>
      </c>
      <c r="AK107" s="2">
        <v>55</v>
      </c>
      <c r="AL107" s="5">
        <v>0.14673913043478262</v>
      </c>
      <c r="AM107" s="5">
        <v>0.14358974358974358</v>
      </c>
      <c r="AN107" s="5">
        <v>0.14511873350923482</v>
      </c>
      <c r="AO107" s="2">
        <v>0</v>
      </c>
      <c r="AP107" s="2">
        <v>3</v>
      </c>
      <c r="AQ107" s="2">
        <v>3</v>
      </c>
      <c r="AR107" s="5">
        <v>0</v>
      </c>
      <c r="AS107" s="5">
        <v>1.5384615384615385E-2</v>
      </c>
      <c r="AT107" s="5">
        <v>7.9155672823219003E-3</v>
      </c>
      <c r="AU107" s="2">
        <v>3</v>
      </c>
      <c r="AV107" s="2">
        <v>1</v>
      </c>
      <c r="AW107" s="2">
        <v>4</v>
      </c>
      <c r="AX107" s="5">
        <v>1.6304347826086956E-2</v>
      </c>
      <c r="AY107" s="5">
        <v>5.1282051282051282E-3</v>
      </c>
      <c r="AZ107" s="5">
        <v>1.0554089709762533E-2</v>
      </c>
      <c r="BA107" s="2">
        <v>1</v>
      </c>
      <c r="BB107" s="2">
        <v>0</v>
      </c>
      <c r="BC107" s="2">
        <v>1</v>
      </c>
      <c r="BD107" s="5">
        <v>5.434782608695652E-3</v>
      </c>
      <c r="BE107" s="5">
        <v>0</v>
      </c>
      <c r="BF107" s="5">
        <v>2.6385224274406332E-3</v>
      </c>
      <c r="BG107" s="2">
        <v>0</v>
      </c>
      <c r="BH107" s="2">
        <v>3</v>
      </c>
      <c r="BI107" s="2">
        <v>3</v>
      </c>
      <c r="BJ107" s="5">
        <v>0</v>
      </c>
      <c r="BK107" s="5">
        <v>1.5384615384615385E-2</v>
      </c>
      <c r="BL107" s="5">
        <v>7.9155672823219003E-3</v>
      </c>
      <c r="BM107" s="2">
        <v>0</v>
      </c>
      <c r="BN107" s="2">
        <v>0</v>
      </c>
      <c r="BO107" s="2">
        <v>0</v>
      </c>
      <c r="BP107" s="5">
        <v>0</v>
      </c>
      <c r="BQ107" s="5">
        <v>0</v>
      </c>
      <c r="BR107" s="5">
        <v>0</v>
      </c>
      <c r="BS107" s="2">
        <v>0</v>
      </c>
      <c r="BT107" s="2">
        <v>0</v>
      </c>
      <c r="BU107" s="2">
        <v>0</v>
      </c>
      <c r="BV107" s="5">
        <v>0</v>
      </c>
      <c r="BW107" s="5">
        <v>0</v>
      </c>
      <c r="BX107" s="5">
        <v>0</v>
      </c>
      <c r="BY107" s="2">
        <v>0</v>
      </c>
      <c r="BZ107" s="2">
        <v>0</v>
      </c>
      <c r="CA107" s="2">
        <v>0</v>
      </c>
      <c r="CB107" s="5">
        <v>0</v>
      </c>
      <c r="CC107" s="5">
        <v>0</v>
      </c>
      <c r="CD107" s="5">
        <v>0</v>
      </c>
      <c r="CE107" s="2">
        <v>0</v>
      </c>
      <c r="CF107" s="2">
        <v>0</v>
      </c>
      <c r="CG107" s="2">
        <v>0</v>
      </c>
      <c r="CH107" s="5">
        <v>0</v>
      </c>
      <c r="CI107" s="5">
        <v>0</v>
      </c>
      <c r="CJ107" s="5">
        <v>0</v>
      </c>
      <c r="CK107" s="2">
        <v>181</v>
      </c>
      <c r="CL107" s="2">
        <v>189</v>
      </c>
      <c r="CM107" s="2">
        <v>370</v>
      </c>
      <c r="CN107" s="5">
        <v>0.95767195767195767</v>
      </c>
      <c r="CO107" s="5">
        <v>0.96923076923076923</v>
      </c>
      <c r="CP107" s="5">
        <v>0.96354166666666663</v>
      </c>
      <c r="CQ107" s="2">
        <v>140</v>
      </c>
      <c r="CR107" s="2">
        <v>147</v>
      </c>
      <c r="CS107" s="2">
        <v>287</v>
      </c>
      <c r="CT107" s="5">
        <v>0.77348066298342544</v>
      </c>
      <c r="CU107" s="5">
        <v>0.77777777777777779</v>
      </c>
      <c r="CV107" s="5">
        <v>0.77567567567567564</v>
      </c>
      <c r="CW107" s="2">
        <v>39</v>
      </c>
      <c r="CX107" s="2">
        <v>42</v>
      </c>
      <c r="CY107" s="2">
        <v>81</v>
      </c>
      <c r="CZ107" s="5">
        <v>0.21546961325966851</v>
      </c>
      <c r="DA107" s="5">
        <v>0.22222222222222221</v>
      </c>
      <c r="DB107" s="5">
        <v>0.21891891891891893</v>
      </c>
      <c r="DC107" s="2">
        <v>2</v>
      </c>
      <c r="DD107" s="2">
        <v>0</v>
      </c>
      <c r="DE107" s="2">
        <v>2</v>
      </c>
      <c r="DF107" s="5">
        <v>1.1049723756906077E-2</v>
      </c>
      <c r="DG107" s="5">
        <v>0</v>
      </c>
      <c r="DH107" s="5">
        <v>5.4054054054054057E-3</v>
      </c>
      <c r="DI107" s="2">
        <v>34</v>
      </c>
      <c r="DJ107" s="2">
        <v>31</v>
      </c>
      <c r="DK107" s="2">
        <v>65</v>
      </c>
      <c r="DL107" s="5">
        <v>0.18784530386740331</v>
      </c>
      <c r="DM107" s="5">
        <v>0.16402116402116401</v>
      </c>
      <c r="DN107" s="5">
        <v>0.17567567567567569</v>
      </c>
      <c r="DO107" s="2">
        <v>0</v>
      </c>
      <c r="DP107" s="2">
        <v>6</v>
      </c>
      <c r="DQ107" s="2">
        <v>6</v>
      </c>
      <c r="DR107" s="5">
        <v>0</v>
      </c>
      <c r="DS107" s="5">
        <v>3.1746031746031744E-2</v>
      </c>
      <c r="DT107" s="5">
        <v>1.6216216216216217E-2</v>
      </c>
      <c r="DU107" s="2">
        <v>3</v>
      </c>
      <c r="DV107" s="2">
        <v>1</v>
      </c>
      <c r="DW107" s="2">
        <v>4</v>
      </c>
      <c r="DX107" s="5">
        <v>1.6574585635359115E-2</v>
      </c>
      <c r="DY107" s="5">
        <v>5.2910052910052907E-3</v>
      </c>
      <c r="DZ107" s="5">
        <v>1.0810810810810811E-2</v>
      </c>
      <c r="EA107" s="2">
        <v>1</v>
      </c>
      <c r="EB107" s="2">
        <v>0</v>
      </c>
      <c r="EC107" s="2">
        <v>1</v>
      </c>
      <c r="ED107" s="5">
        <v>5.5248618784530384E-3</v>
      </c>
      <c r="EE107" s="5">
        <v>0</v>
      </c>
      <c r="EF107" s="5">
        <v>2.7027027027027029E-3</v>
      </c>
      <c r="EG107" s="2">
        <v>1</v>
      </c>
      <c r="EH107" s="2">
        <v>4</v>
      </c>
      <c r="EI107" s="2">
        <v>5</v>
      </c>
      <c r="EJ107" s="5">
        <v>5.5248618784530384E-3</v>
      </c>
      <c r="EK107" s="5">
        <v>2.1164021164021163E-2</v>
      </c>
      <c r="EL107" s="5">
        <v>1.3513513513513514E-2</v>
      </c>
      <c r="EM107" s="2">
        <v>0</v>
      </c>
      <c r="EN107" s="2">
        <v>0</v>
      </c>
      <c r="EO107" s="2">
        <v>0</v>
      </c>
      <c r="EP107" s="5">
        <v>0</v>
      </c>
      <c r="EQ107" s="5">
        <v>0</v>
      </c>
      <c r="ER107" s="5">
        <v>0</v>
      </c>
      <c r="ES107" s="2">
        <v>0</v>
      </c>
      <c r="ET107" s="2">
        <v>0</v>
      </c>
      <c r="EU107" s="2">
        <v>0</v>
      </c>
      <c r="EV107" s="5">
        <v>0</v>
      </c>
      <c r="EW107" s="5">
        <v>0</v>
      </c>
      <c r="EX107" s="5">
        <v>0</v>
      </c>
      <c r="EY107" s="2">
        <v>0</v>
      </c>
      <c r="EZ107" s="2">
        <v>0</v>
      </c>
      <c r="FA107" s="2">
        <v>0</v>
      </c>
      <c r="FB107" s="5">
        <v>0</v>
      </c>
      <c r="FC107" s="5">
        <v>0</v>
      </c>
      <c r="FD107" s="5">
        <v>0</v>
      </c>
      <c r="FE107" s="2">
        <v>0</v>
      </c>
      <c r="FF107" s="2">
        <v>0</v>
      </c>
      <c r="FG107" s="2">
        <v>0</v>
      </c>
      <c r="FH107" s="5">
        <v>0</v>
      </c>
      <c r="FI107" s="5">
        <v>0</v>
      </c>
      <c r="FJ107" s="5">
        <v>0</v>
      </c>
    </row>
    <row r="108" spans="1:166" ht="11.85">
      <c r="A108" s="46" t="str">
        <f>IF(COUNTIFS(T_2GT[[#This Row],[Secteur]],"  *"),A107,T_2GT[[#This Row],[Secteur]])</f>
        <v>SEINE-SAINT-DENIS</v>
      </c>
      <c r="B108" s="46" t="str">
        <f>IF(COUNTIFS(T_2GT[[#This Row],[Secteur]],"    *"),B107,T_2GT[[#This Row],[Secteur]])</f>
        <v xml:space="preserve">   D07 - Le Raincy</v>
      </c>
      <c r="C108" s="1" t="s">
        <v>1298</v>
      </c>
      <c r="D108" s="1" t="s">
        <v>1299</v>
      </c>
      <c r="E108" s="2">
        <v>187</v>
      </c>
      <c r="F108" s="2">
        <v>191</v>
      </c>
      <c r="G108" s="2">
        <v>378</v>
      </c>
      <c r="H108" s="2">
        <v>0</v>
      </c>
      <c r="I108" s="2">
        <v>0</v>
      </c>
      <c r="J108" s="2">
        <v>0</v>
      </c>
      <c r="K108" s="2">
        <v>186</v>
      </c>
      <c r="L108" s="2">
        <v>188</v>
      </c>
      <c r="M108" s="2">
        <v>374</v>
      </c>
      <c r="N108" s="5">
        <v>0.99465240641711228</v>
      </c>
      <c r="O108" s="5">
        <v>0.98429319371727753</v>
      </c>
      <c r="P108" s="5">
        <v>0.98941798941798942</v>
      </c>
      <c r="Q108" s="2">
        <v>140</v>
      </c>
      <c r="R108" s="2">
        <v>145</v>
      </c>
      <c r="S108" s="2">
        <v>285</v>
      </c>
      <c r="T108" s="5">
        <v>0.75268817204301075</v>
      </c>
      <c r="U108" s="5">
        <v>0.77127659574468088</v>
      </c>
      <c r="V108" s="5">
        <v>0.76203208556149737</v>
      </c>
      <c r="W108" s="2">
        <v>44</v>
      </c>
      <c r="X108" s="2">
        <v>40</v>
      </c>
      <c r="Y108" s="2">
        <v>84</v>
      </c>
      <c r="Z108" s="5">
        <v>0.23655913978494625</v>
      </c>
      <c r="AA108" s="5">
        <v>0.21276595744680851</v>
      </c>
      <c r="AB108" s="5">
        <v>0.22459893048128343</v>
      </c>
      <c r="AC108" s="2">
        <v>2</v>
      </c>
      <c r="AD108" s="2">
        <v>3</v>
      </c>
      <c r="AE108" s="2">
        <v>5</v>
      </c>
      <c r="AF108" s="5">
        <v>1.0752688172043012E-2</v>
      </c>
      <c r="AG108" s="5">
        <v>1.5957446808510637E-2</v>
      </c>
      <c r="AH108" s="5">
        <v>1.3368983957219251E-2</v>
      </c>
      <c r="AI108" s="2">
        <v>41</v>
      </c>
      <c r="AJ108" s="2">
        <v>37</v>
      </c>
      <c r="AK108" s="2">
        <v>78</v>
      </c>
      <c r="AL108" s="5">
        <v>0.22043010752688172</v>
      </c>
      <c r="AM108" s="5">
        <v>0.19680851063829788</v>
      </c>
      <c r="AN108" s="5">
        <v>0.20855614973262032</v>
      </c>
      <c r="AO108" s="2">
        <v>0</v>
      </c>
      <c r="AP108" s="2">
        <v>2</v>
      </c>
      <c r="AQ108" s="2">
        <v>2</v>
      </c>
      <c r="AR108" s="5">
        <v>0</v>
      </c>
      <c r="AS108" s="5">
        <v>1.0638297872340425E-2</v>
      </c>
      <c r="AT108" s="5">
        <v>5.3475935828877002E-3</v>
      </c>
      <c r="AU108" s="2">
        <v>2</v>
      </c>
      <c r="AV108" s="2">
        <v>0</v>
      </c>
      <c r="AW108" s="2">
        <v>2</v>
      </c>
      <c r="AX108" s="5">
        <v>1.0752688172043012E-2</v>
      </c>
      <c r="AY108" s="5">
        <v>0</v>
      </c>
      <c r="AZ108" s="5">
        <v>5.3475935828877002E-3</v>
      </c>
      <c r="BA108" s="2">
        <v>0</v>
      </c>
      <c r="BB108" s="2">
        <v>0</v>
      </c>
      <c r="BC108" s="2">
        <v>0</v>
      </c>
      <c r="BD108" s="5">
        <v>0</v>
      </c>
      <c r="BE108" s="5">
        <v>0</v>
      </c>
      <c r="BF108" s="5">
        <v>0</v>
      </c>
      <c r="BG108" s="2">
        <v>1</v>
      </c>
      <c r="BH108" s="2">
        <v>1</v>
      </c>
      <c r="BI108" s="2">
        <v>2</v>
      </c>
      <c r="BJ108" s="5">
        <v>5.3763440860215058E-3</v>
      </c>
      <c r="BK108" s="5">
        <v>5.3191489361702126E-3</v>
      </c>
      <c r="BL108" s="5">
        <v>5.3475935828877002E-3</v>
      </c>
      <c r="BM108" s="2">
        <v>0</v>
      </c>
      <c r="BN108" s="2">
        <v>0</v>
      </c>
      <c r="BO108" s="2">
        <v>0</v>
      </c>
      <c r="BP108" s="5">
        <v>0</v>
      </c>
      <c r="BQ108" s="5">
        <v>0</v>
      </c>
      <c r="BR108" s="5">
        <v>0</v>
      </c>
      <c r="BS108" s="2">
        <v>0</v>
      </c>
      <c r="BT108" s="2">
        <v>0</v>
      </c>
      <c r="BU108" s="2">
        <v>0</v>
      </c>
      <c r="BV108" s="5">
        <v>0</v>
      </c>
      <c r="BW108" s="5">
        <v>0</v>
      </c>
      <c r="BX108" s="5">
        <v>0</v>
      </c>
      <c r="BY108" s="2">
        <v>0</v>
      </c>
      <c r="BZ108" s="2">
        <v>0</v>
      </c>
      <c r="CA108" s="2">
        <v>0</v>
      </c>
      <c r="CB108" s="5">
        <v>0</v>
      </c>
      <c r="CC108" s="5">
        <v>0</v>
      </c>
      <c r="CD108" s="5">
        <v>0</v>
      </c>
      <c r="CE108" s="2">
        <v>0</v>
      </c>
      <c r="CF108" s="2">
        <v>0</v>
      </c>
      <c r="CG108" s="2">
        <v>0</v>
      </c>
      <c r="CH108" s="5">
        <v>0</v>
      </c>
      <c r="CI108" s="5">
        <v>0</v>
      </c>
      <c r="CJ108" s="5">
        <v>0</v>
      </c>
      <c r="CK108" s="2">
        <v>186</v>
      </c>
      <c r="CL108" s="2">
        <v>187</v>
      </c>
      <c r="CM108" s="2">
        <v>373</v>
      </c>
      <c r="CN108" s="5">
        <v>0.99465240641711228</v>
      </c>
      <c r="CO108" s="5">
        <v>0.97905759162303663</v>
      </c>
      <c r="CP108" s="5">
        <v>0.98677248677248675</v>
      </c>
      <c r="CQ108" s="2">
        <v>141</v>
      </c>
      <c r="CR108" s="2">
        <v>140</v>
      </c>
      <c r="CS108" s="2">
        <v>281</v>
      </c>
      <c r="CT108" s="5">
        <v>0.75806451612903225</v>
      </c>
      <c r="CU108" s="5">
        <v>0.74866310160427807</v>
      </c>
      <c r="CV108" s="5">
        <v>0.7533512064343163</v>
      </c>
      <c r="CW108" s="2">
        <v>43</v>
      </c>
      <c r="CX108" s="2">
        <v>43</v>
      </c>
      <c r="CY108" s="2">
        <v>86</v>
      </c>
      <c r="CZ108" s="5">
        <v>0.23118279569892472</v>
      </c>
      <c r="DA108" s="5">
        <v>0.22994652406417113</v>
      </c>
      <c r="DB108" s="5">
        <v>0.23056300268096513</v>
      </c>
      <c r="DC108" s="2">
        <v>2</v>
      </c>
      <c r="DD108" s="2">
        <v>4</v>
      </c>
      <c r="DE108" s="2">
        <v>6</v>
      </c>
      <c r="DF108" s="5">
        <v>1.0752688172043012E-2</v>
      </c>
      <c r="DG108" s="5">
        <v>2.1390374331550801E-2</v>
      </c>
      <c r="DH108" s="5">
        <v>1.6085790884718499E-2</v>
      </c>
      <c r="DI108" s="2">
        <v>36</v>
      </c>
      <c r="DJ108" s="2">
        <v>35</v>
      </c>
      <c r="DK108" s="2">
        <v>71</v>
      </c>
      <c r="DL108" s="5">
        <v>0.19354838709677419</v>
      </c>
      <c r="DM108" s="5">
        <v>0.18716577540106952</v>
      </c>
      <c r="DN108" s="5">
        <v>0.19034852546916889</v>
      </c>
      <c r="DO108" s="2">
        <v>0</v>
      </c>
      <c r="DP108" s="2">
        <v>5</v>
      </c>
      <c r="DQ108" s="2">
        <v>5</v>
      </c>
      <c r="DR108" s="5">
        <v>0</v>
      </c>
      <c r="DS108" s="5">
        <v>2.6737967914438502E-2</v>
      </c>
      <c r="DT108" s="5">
        <v>1.3404825737265416E-2</v>
      </c>
      <c r="DU108" s="2">
        <v>4</v>
      </c>
      <c r="DV108" s="2">
        <v>1</v>
      </c>
      <c r="DW108" s="2">
        <v>5</v>
      </c>
      <c r="DX108" s="5">
        <v>2.1505376344086023E-2</v>
      </c>
      <c r="DY108" s="5">
        <v>5.3475935828877002E-3</v>
      </c>
      <c r="DZ108" s="5">
        <v>1.3404825737265416E-2</v>
      </c>
      <c r="EA108" s="2">
        <v>0</v>
      </c>
      <c r="EB108" s="2">
        <v>0</v>
      </c>
      <c r="EC108" s="2">
        <v>0</v>
      </c>
      <c r="ED108" s="5">
        <v>0</v>
      </c>
      <c r="EE108" s="5">
        <v>0</v>
      </c>
      <c r="EF108" s="5">
        <v>0</v>
      </c>
      <c r="EG108" s="2">
        <v>1</v>
      </c>
      <c r="EH108" s="2">
        <v>2</v>
      </c>
      <c r="EI108" s="2">
        <v>3</v>
      </c>
      <c r="EJ108" s="5">
        <v>5.3763440860215058E-3</v>
      </c>
      <c r="EK108" s="5">
        <v>1.06951871657754E-2</v>
      </c>
      <c r="EL108" s="5">
        <v>8.0428954423592495E-3</v>
      </c>
      <c r="EM108" s="2">
        <v>0</v>
      </c>
      <c r="EN108" s="2">
        <v>0</v>
      </c>
      <c r="EO108" s="2">
        <v>0</v>
      </c>
      <c r="EP108" s="5">
        <v>0</v>
      </c>
      <c r="EQ108" s="5">
        <v>0</v>
      </c>
      <c r="ER108" s="5">
        <v>0</v>
      </c>
      <c r="ES108" s="2">
        <v>2</v>
      </c>
      <c r="ET108" s="2">
        <v>0</v>
      </c>
      <c r="EU108" s="2">
        <v>2</v>
      </c>
      <c r="EV108" s="5">
        <v>1.0752688172043012E-2</v>
      </c>
      <c r="EW108" s="5">
        <v>0</v>
      </c>
      <c r="EX108" s="5">
        <v>5.3619302949061663E-3</v>
      </c>
      <c r="EY108" s="2">
        <v>0</v>
      </c>
      <c r="EZ108" s="2">
        <v>0</v>
      </c>
      <c r="FA108" s="2">
        <v>0</v>
      </c>
      <c r="FB108" s="5">
        <v>0</v>
      </c>
      <c r="FC108" s="5">
        <v>0</v>
      </c>
      <c r="FD108" s="5">
        <v>0</v>
      </c>
      <c r="FE108" s="2">
        <v>0</v>
      </c>
      <c r="FF108" s="2">
        <v>0</v>
      </c>
      <c r="FG108" s="2">
        <v>0</v>
      </c>
      <c r="FH108" s="5">
        <v>0</v>
      </c>
      <c r="FI108" s="5">
        <v>0</v>
      </c>
      <c r="FJ108" s="5">
        <v>0</v>
      </c>
    </row>
    <row r="109" spans="1:166" ht="11.85">
      <c r="A109" s="46" t="str">
        <f>IF(COUNTIFS(T_2GT[[#This Row],[Secteur]],"  *"),A108,T_2GT[[#This Row],[Secteur]])</f>
        <v>SEINE-SAINT-DENIS</v>
      </c>
      <c r="B109" s="46" t="str">
        <f>IF(COUNTIFS(T_2GT[[#This Row],[Secteur]],"    *"),B108,T_2GT[[#This Row],[Secteur]])</f>
        <v xml:space="preserve">   D07 - Le Raincy</v>
      </c>
      <c r="C109" s="1" t="s">
        <v>1300</v>
      </c>
      <c r="D109" s="1" t="s">
        <v>1301</v>
      </c>
      <c r="E109" s="2">
        <v>149</v>
      </c>
      <c r="F109" s="2">
        <v>95</v>
      </c>
      <c r="G109" s="2">
        <v>244</v>
      </c>
      <c r="H109" s="2">
        <v>0</v>
      </c>
      <c r="I109" s="2">
        <v>0</v>
      </c>
      <c r="J109" s="2">
        <v>0</v>
      </c>
      <c r="K109" s="2">
        <v>146</v>
      </c>
      <c r="L109" s="2">
        <v>95</v>
      </c>
      <c r="M109" s="2">
        <v>241</v>
      </c>
      <c r="N109" s="5">
        <v>0.97986577181208057</v>
      </c>
      <c r="O109" s="5">
        <v>1</v>
      </c>
      <c r="P109" s="5">
        <v>0.98770491803278693</v>
      </c>
      <c r="Q109" s="2">
        <v>75</v>
      </c>
      <c r="R109" s="2">
        <v>47</v>
      </c>
      <c r="S109" s="2">
        <v>122</v>
      </c>
      <c r="T109" s="5">
        <v>0.51369863013698636</v>
      </c>
      <c r="U109" s="5">
        <v>0.49473684210526314</v>
      </c>
      <c r="V109" s="5">
        <v>0.50622406639004147</v>
      </c>
      <c r="W109" s="2">
        <v>66</v>
      </c>
      <c r="X109" s="2">
        <v>42</v>
      </c>
      <c r="Y109" s="2">
        <v>108</v>
      </c>
      <c r="Z109" s="5">
        <v>0.45205479452054792</v>
      </c>
      <c r="AA109" s="5">
        <v>0.44210526315789472</v>
      </c>
      <c r="AB109" s="5">
        <v>0.44813278008298757</v>
      </c>
      <c r="AC109" s="2">
        <v>5</v>
      </c>
      <c r="AD109" s="2">
        <v>6</v>
      </c>
      <c r="AE109" s="2">
        <v>11</v>
      </c>
      <c r="AF109" s="5">
        <v>3.4246575342465752E-2</v>
      </c>
      <c r="AG109" s="5">
        <v>6.3157894736842107E-2</v>
      </c>
      <c r="AH109" s="5">
        <v>4.5643153526970952E-2</v>
      </c>
      <c r="AI109" s="2">
        <v>52</v>
      </c>
      <c r="AJ109" s="2">
        <v>30</v>
      </c>
      <c r="AK109" s="2">
        <v>82</v>
      </c>
      <c r="AL109" s="5">
        <v>0.35616438356164382</v>
      </c>
      <c r="AM109" s="5">
        <v>0.31578947368421051</v>
      </c>
      <c r="AN109" s="5">
        <v>0.34024896265560167</v>
      </c>
      <c r="AO109" s="2">
        <v>0</v>
      </c>
      <c r="AP109" s="2">
        <v>7</v>
      </c>
      <c r="AQ109" s="2">
        <v>7</v>
      </c>
      <c r="AR109" s="5">
        <v>0</v>
      </c>
      <c r="AS109" s="5">
        <v>7.3684210526315783E-2</v>
      </c>
      <c r="AT109" s="5">
        <v>2.9045643153526972E-2</v>
      </c>
      <c r="AU109" s="2">
        <v>10</v>
      </c>
      <c r="AV109" s="2">
        <v>4</v>
      </c>
      <c r="AW109" s="2">
        <v>14</v>
      </c>
      <c r="AX109" s="5">
        <v>6.8493150684931503E-2</v>
      </c>
      <c r="AY109" s="5">
        <v>4.2105263157894736E-2</v>
      </c>
      <c r="AZ109" s="5">
        <v>5.8091286307053944E-2</v>
      </c>
      <c r="BA109" s="2">
        <v>2</v>
      </c>
      <c r="BB109" s="2">
        <v>1</v>
      </c>
      <c r="BC109" s="2">
        <v>3</v>
      </c>
      <c r="BD109" s="5">
        <v>1.3698630136986301E-2</v>
      </c>
      <c r="BE109" s="5">
        <v>1.0526315789473684E-2</v>
      </c>
      <c r="BF109" s="5">
        <v>1.2448132780082987E-2</v>
      </c>
      <c r="BG109" s="2">
        <v>2</v>
      </c>
      <c r="BH109" s="2">
        <v>0</v>
      </c>
      <c r="BI109" s="2">
        <v>2</v>
      </c>
      <c r="BJ109" s="5">
        <v>1.3698630136986301E-2</v>
      </c>
      <c r="BK109" s="5">
        <v>0</v>
      </c>
      <c r="BL109" s="5">
        <v>8.2987551867219917E-3</v>
      </c>
      <c r="BM109" s="2">
        <v>0</v>
      </c>
      <c r="BN109" s="2">
        <v>0</v>
      </c>
      <c r="BO109" s="2">
        <v>0</v>
      </c>
      <c r="BP109" s="5">
        <v>0</v>
      </c>
      <c r="BQ109" s="5">
        <v>0</v>
      </c>
      <c r="BR109" s="5">
        <v>0</v>
      </c>
      <c r="BS109" s="2">
        <v>0</v>
      </c>
      <c r="BT109" s="2">
        <v>0</v>
      </c>
      <c r="BU109" s="2">
        <v>0</v>
      </c>
      <c r="BV109" s="5">
        <v>0</v>
      </c>
      <c r="BW109" s="5">
        <v>0</v>
      </c>
      <c r="BX109" s="5">
        <v>0</v>
      </c>
      <c r="BY109" s="2">
        <v>0</v>
      </c>
      <c r="BZ109" s="2">
        <v>0</v>
      </c>
      <c r="CA109" s="2">
        <v>0</v>
      </c>
      <c r="CB109" s="5">
        <v>0</v>
      </c>
      <c r="CC109" s="5">
        <v>0</v>
      </c>
      <c r="CD109" s="5">
        <v>0</v>
      </c>
      <c r="CE109" s="2">
        <v>0</v>
      </c>
      <c r="CF109" s="2">
        <v>0</v>
      </c>
      <c r="CG109" s="2">
        <v>0</v>
      </c>
      <c r="CH109" s="5">
        <v>0</v>
      </c>
      <c r="CI109" s="5">
        <v>0</v>
      </c>
      <c r="CJ109" s="5">
        <v>0</v>
      </c>
      <c r="CK109" s="2">
        <v>144</v>
      </c>
      <c r="CL109" s="2">
        <v>92</v>
      </c>
      <c r="CM109" s="2">
        <v>236</v>
      </c>
      <c r="CN109" s="5">
        <v>0.96644295302013428</v>
      </c>
      <c r="CO109" s="5">
        <v>0.96842105263157896</v>
      </c>
      <c r="CP109" s="5">
        <v>0.96721311475409832</v>
      </c>
      <c r="CQ109" s="2">
        <v>68</v>
      </c>
      <c r="CR109" s="2">
        <v>43</v>
      </c>
      <c r="CS109" s="2">
        <v>111</v>
      </c>
      <c r="CT109" s="5">
        <v>0.47222222222222221</v>
      </c>
      <c r="CU109" s="5">
        <v>0.46739130434782611</v>
      </c>
      <c r="CV109" s="5">
        <v>0.47033898305084748</v>
      </c>
      <c r="CW109" s="2">
        <v>69</v>
      </c>
      <c r="CX109" s="2">
        <v>38</v>
      </c>
      <c r="CY109" s="2">
        <v>107</v>
      </c>
      <c r="CZ109" s="5">
        <v>0.47916666666666669</v>
      </c>
      <c r="DA109" s="5">
        <v>0.41304347826086957</v>
      </c>
      <c r="DB109" s="5">
        <v>0.45338983050847459</v>
      </c>
      <c r="DC109" s="2">
        <v>7</v>
      </c>
      <c r="DD109" s="2">
        <v>11</v>
      </c>
      <c r="DE109" s="2">
        <v>18</v>
      </c>
      <c r="DF109" s="5">
        <v>4.8611111111111112E-2</v>
      </c>
      <c r="DG109" s="5">
        <v>0.11956521739130435</v>
      </c>
      <c r="DH109" s="5">
        <v>7.6271186440677971E-2</v>
      </c>
      <c r="DI109" s="2">
        <v>52</v>
      </c>
      <c r="DJ109" s="2">
        <v>26</v>
      </c>
      <c r="DK109" s="2">
        <v>78</v>
      </c>
      <c r="DL109" s="5">
        <v>0.3611111111111111</v>
      </c>
      <c r="DM109" s="5">
        <v>0.28260869565217389</v>
      </c>
      <c r="DN109" s="5">
        <v>0.33050847457627119</v>
      </c>
      <c r="DO109" s="2">
        <v>0</v>
      </c>
      <c r="DP109" s="2">
        <v>5</v>
      </c>
      <c r="DQ109" s="2">
        <v>5</v>
      </c>
      <c r="DR109" s="5">
        <v>0</v>
      </c>
      <c r="DS109" s="5">
        <v>5.434782608695652E-2</v>
      </c>
      <c r="DT109" s="5">
        <v>2.1186440677966101E-2</v>
      </c>
      <c r="DU109" s="2">
        <v>11</v>
      </c>
      <c r="DV109" s="2">
        <v>3</v>
      </c>
      <c r="DW109" s="2">
        <v>14</v>
      </c>
      <c r="DX109" s="5">
        <v>7.6388888888888895E-2</v>
      </c>
      <c r="DY109" s="5">
        <v>3.2608695652173912E-2</v>
      </c>
      <c r="DZ109" s="5">
        <v>5.9322033898305086E-2</v>
      </c>
      <c r="EA109" s="2">
        <v>2</v>
      </c>
      <c r="EB109" s="2">
        <v>1</v>
      </c>
      <c r="EC109" s="2">
        <v>3</v>
      </c>
      <c r="ED109" s="5">
        <v>1.3888888888888888E-2</v>
      </c>
      <c r="EE109" s="5">
        <v>1.0869565217391304E-2</v>
      </c>
      <c r="EF109" s="5">
        <v>1.2711864406779662E-2</v>
      </c>
      <c r="EG109" s="2">
        <v>2</v>
      </c>
      <c r="EH109" s="2">
        <v>0</v>
      </c>
      <c r="EI109" s="2">
        <v>2</v>
      </c>
      <c r="EJ109" s="5">
        <v>1.3888888888888888E-2</v>
      </c>
      <c r="EK109" s="5">
        <v>0</v>
      </c>
      <c r="EL109" s="5">
        <v>8.4745762711864406E-3</v>
      </c>
      <c r="EM109" s="2">
        <v>0</v>
      </c>
      <c r="EN109" s="2">
        <v>0</v>
      </c>
      <c r="EO109" s="2">
        <v>0</v>
      </c>
      <c r="EP109" s="5">
        <v>0</v>
      </c>
      <c r="EQ109" s="5">
        <v>0</v>
      </c>
      <c r="ER109" s="5">
        <v>0</v>
      </c>
      <c r="ES109" s="2">
        <v>2</v>
      </c>
      <c r="ET109" s="2">
        <v>3</v>
      </c>
      <c r="EU109" s="2">
        <v>5</v>
      </c>
      <c r="EV109" s="5">
        <v>1.3888888888888888E-2</v>
      </c>
      <c r="EW109" s="5">
        <v>3.2608695652173912E-2</v>
      </c>
      <c r="EX109" s="5">
        <v>2.1186440677966101E-2</v>
      </c>
      <c r="EY109" s="2">
        <v>0</v>
      </c>
      <c r="EZ109" s="2">
        <v>0</v>
      </c>
      <c r="FA109" s="2">
        <v>0</v>
      </c>
      <c r="FB109" s="5">
        <v>0</v>
      </c>
      <c r="FC109" s="5">
        <v>0</v>
      </c>
      <c r="FD109" s="5">
        <v>0</v>
      </c>
      <c r="FE109" s="2">
        <v>0</v>
      </c>
      <c r="FF109" s="2">
        <v>0</v>
      </c>
      <c r="FG109" s="2">
        <v>0</v>
      </c>
      <c r="FH109" s="5">
        <v>0</v>
      </c>
      <c r="FI109" s="5">
        <v>0</v>
      </c>
      <c r="FJ109" s="5">
        <v>0</v>
      </c>
    </row>
    <row r="110" spans="1:166" ht="11.85">
      <c r="A110" s="46" t="str">
        <f>IF(COUNTIFS(T_2GT[[#This Row],[Secteur]],"  *"),A109,T_2GT[[#This Row],[Secteur]])</f>
        <v>SEINE-SAINT-DENIS</v>
      </c>
      <c r="B110" s="46" t="str">
        <f>IF(COUNTIFS(T_2GT[[#This Row],[Secteur]],"    *"),B109,T_2GT[[#This Row],[Secteur]])</f>
        <v xml:space="preserve">   D07 - Le Raincy</v>
      </c>
      <c r="C110" s="1" t="s">
        <v>1302</v>
      </c>
      <c r="D110" s="1" t="s">
        <v>719</v>
      </c>
      <c r="E110" s="2">
        <v>130</v>
      </c>
      <c r="F110" s="2">
        <v>97</v>
      </c>
      <c r="G110" s="2">
        <v>227</v>
      </c>
      <c r="H110" s="2">
        <v>0</v>
      </c>
      <c r="I110" s="2">
        <v>0</v>
      </c>
      <c r="J110" s="2">
        <v>0</v>
      </c>
      <c r="K110" s="2">
        <v>129</v>
      </c>
      <c r="L110" s="2">
        <v>95</v>
      </c>
      <c r="M110" s="2">
        <v>224</v>
      </c>
      <c r="N110" s="5">
        <v>0.99230769230769234</v>
      </c>
      <c r="O110" s="5">
        <v>0.97938144329896903</v>
      </c>
      <c r="P110" s="5">
        <v>0.986784140969163</v>
      </c>
      <c r="Q110" s="2">
        <v>63</v>
      </c>
      <c r="R110" s="2">
        <v>52</v>
      </c>
      <c r="S110" s="2">
        <v>115</v>
      </c>
      <c r="T110" s="5">
        <v>0.48837209302325579</v>
      </c>
      <c r="U110" s="5">
        <v>0.54736842105263162</v>
      </c>
      <c r="V110" s="5">
        <v>0.5133928571428571</v>
      </c>
      <c r="W110" s="2">
        <v>60</v>
      </c>
      <c r="X110" s="2">
        <v>38</v>
      </c>
      <c r="Y110" s="2">
        <v>98</v>
      </c>
      <c r="Z110" s="5">
        <v>0.46511627906976744</v>
      </c>
      <c r="AA110" s="5">
        <v>0.4</v>
      </c>
      <c r="AB110" s="5">
        <v>0.4375</v>
      </c>
      <c r="AC110" s="2">
        <v>6</v>
      </c>
      <c r="AD110" s="2">
        <v>5</v>
      </c>
      <c r="AE110" s="2">
        <v>11</v>
      </c>
      <c r="AF110" s="5">
        <v>4.6511627906976744E-2</v>
      </c>
      <c r="AG110" s="5">
        <v>5.2631578947368418E-2</v>
      </c>
      <c r="AH110" s="5">
        <v>4.9107142857142856E-2</v>
      </c>
      <c r="AI110" s="2">
        <v>47</v>
      </c>
      <c r="AJ110" s="2">
        <v>29</v>
      </c>
      <c r="AK110" s="2">
        <v>76</v>
      </c>
      <c r="AL110" s="5">
        <v>0.36434108527131781</v>
      </c>
      <c r="AM110" s="5">
        <v>0.30526315789473685</v>
      </c>
      <c r="AN110" s="5">
        <v>0.3392857142857143</v>
      </c>
      <c r="AO110" s="2">
        <v>2</v>
      </c>
      <c r="AP110" s="2">
        <v>9</v>
      </c>
      <c r="AQ110" s="2">
        <v>11</v>
      </c>
      <c r="AR110" s="5">
        <v>1.5503875968992248E-2</v>
      </c>
      <c r="AS110" s="5">
        <v>9.4736842105263161E-2</v>
      </c>
      <c r="AT110" s="5">
        <v>4.9107142857142856E-2</v>
      </c>
      <c r="AU110" s="2">
        <v>11</v>
      </c>
      <c r="AV110" s="2">
        <v>0</v>
      </c>
      <c r="AW110" s="2">
        <v>11</v>
      </c>
      <c r="AX110" s="5">
        <v>8.5271317829457363E-2</v>
      </c>
      <c r="AY110" s="5">
        <v>0</v>
      </c>
      <c r="AZ110" s="5">
        <v>4.9107142857142856E-2</v>
      </c>
      <c r="BA110" s="2">
        <v>0</v>
      </c>
      <c r="BB110" s="2">
        <v>0</v>
      </c>
      <c r="BC110" s="2">
        <v>0</v>
      </c>
      <c r="BD110" s="5">
        <v>0</v>
      </c>
      <c r="BE110" s="5">
        <v>0</v>
      </c>
      <c r="BF110" s="5">
        <v>0</v>
      </c>
      <c r="BG110" s="2">
        <v>0</v>
      </c>
      <c r="BH110" s="2">
        <v>0</v>
      </c>
      <c r="BI110" s="2">
        <v>0</v>
      </c>
      <c r="BJ110" s="5">
        <v>0</v>
      </c>
      <c r="BK110" s="5">
        <v>0</v>
      </c>
      <c r="BL110" s="5">
        <v>0</v>
      </c>
      <c r="BM110" s="2">
        <v>0</v>
      </c>
      <c r="BN110" s="2">
        <v>0</v>
      </c>
      <c r="BO110" s="2">
        <v>0</v>
      </c>
      <c r="BP110" s="5">
        <v>0</v>
      </c>
      <c r="BQ110" s="5">
        <v>0</v>
      </c>
      <c r="BR110" s="5">
        <v>0</v>
      </c>
      <c r="BS110" s="2">
        <v>0</v>
      </c>
      <c r="BT110" s="2">
        <v>0</v>
      </c>
      <c r="BU110" s="2">
        <v>0</v>
      </c>
      <c r="BV110" s="5">
        <v>0</v>
      </c>
      <c r="BW110" s="5">
        <v>0</v>
      </c>
      <c r="BX110" s="5">
        <v>0</v>
      </c>
      <c r="BY110" s="2">
        <v>0</v>
      </c>
      <c r="BZ110" s="2">
        <v>0</v>
      </c>
      <c r="CA110" s="2">
        <v>0</v>
      </c>
      <c r="CB110" s="5">
        <v>0</v>
      </c>
      <c r="CC110" s="5">
        <v>0</v>
      </c>
      <c r="CD110" s="5">
        <v>0</v>
      </c>
      <c r="CE110" s="2">
        <v>0</v>
      </c>
      <c r="CF110" s="2">
        <v>0</v>
      </c>
      <c r="CG110" s="2">
        <v>0</v>
      </c>
      <c r="CH110" s="5">
        <v>0</v>
      </c>
      <c r="CI110" s="5">
        <v>0</v>
      </c>
      <c r="CJ110" s="5">
        <v>0</v>
      </c>
      <c r="CK110" s="2">
        <v>121</v>
      </c>
      <c r="CL110" s="2">
        <v>93</v>
      </c>
      <c r="CM110" s="2">
        <v>214</v>
      </c>
      <c r="CN110" s="5">
        <v>0.93076923076923079</v>
      </c>
      <c r="CO110" s="5">
        <v>0.95876288659793818</v>
      </c>
      <c r="CP110" s="5">
        <v>0.94273127753303965</v>
      </c>
      <c r="CQ110" s="2">
        <v>59</v>
      </c>
      <c r="CR110" s="2">
        <v>46</v>
      </c>
      <c r="CS110" s="2">
        <v>105</v>
      </c>
      <c r="CT110" s="5">
        <v>0.48760330578512395</v>
      </c>
      <c r="CU110" s="5">
        <v>0.4946236559139785</v>
      </c>
      <c r="CV110" s="5">
        <v>0.49065420560747663</v>
      </c>
      <c r="CW110" s="2">
        <v>55</v>
      </c>
      <c r="CX110" s="2">
        <v>41</v>
      </c>
      <c r="CY110" s="2">
        <v>96</v>
      </c>
      <c r="CZ110" s="5">
        <v>0.45454545454545453</v>
      </c>
      <c r="DA110" s="5">
        <v>0.44086021505376344</v>
      </c>
      <c r="DB110" s="5">
        <v>0.44859813084112149</v>
      </c>
      <c r="DC110" s="2">
        <v>7</v>
      </c>
      <c r="DD110" s="2">
        <v>6</v>
      </c>
      <c r="DE110" s="2">
        <v>13</v>
      </c>
      <c r="DF110" s="5">
        <v>5.7851239669421489E-2</v>
      </c>
      <c r="DG110" s="5">
        <v>6.4516129032258063E-2</v>
      </c>
      <c r="DH110" s="5">
        <v>6.0747663551401869E-2</v>
      </c>
      <c r="DI110" s="2">
        <v>39</v>
      </c>
      <c r="DJ110" s="2">
        <v>30</v>
      </c>
      <c r="DK110" s="2">
        <v>69</v>
      </c>
      <c r="DL110" s="5">
        <v>0.32231404958677684</v>
      </c>
      <c r="DM110" s="5">
        <v>0.32258064516129031</v>
      </c>
      <c r="DN110" s="5">
        <v>0.32242990654205606</v>
      </c>
      <c r="DO110" s="2">
        <v>2</v>
      </c>
      <c r="DP110" s="2">
        <v>11</v>
      </c>
      <c r="DQ110" s="2">
        <v>13</v>
      </c>
      <c r="DR110" s="5">
        <v>1.6528925619834711E-2</v>
      </c>
      <c r="DS110" s="5">
        <v>0.11827956989247312</v>
      </c>
      <c r="DT110" s="5">
        <v>6.0747663551401869E-2</v>
      </c>
      <c r="DU110" s="2">
        <v>14</v>
      </c>
      <c r="DV110" s="2">
        <v>0</v>
      </c>
      <c r="DW110" s="2">
        <v>14</v>
      </c>
      <c r="DX110" s="5">
        <v>0.11570247933884298</v>
      </c>
      <c r="DY110" s="5">
        <v>0</v>
      </c>
      <c r="DZ110" s="5">
        <v>6.5420560747663545E-2</v>
      </c>
      <c r="EA110" s="2">
        <v>0</v>
      </c>
      <c r="EB110" s="2">
        <v>0</v>
      </c>
      <c r="EC110" s="2">
        <v>0</v>
      </c>
      <c r="ED110" s="5">
        <v>0</v>
      </c>
      <c r="EE110" s="5">
        <v>0</v>
      </c>
      <c r="EF110" s="5">
        <v>0</v>
      </c>
      <c r="EG110" s="2">
        <v>0</v>
      </c>
      <c r="EH110" s="2">
        <v>0</v>
      </c>
      <c r="EI110" s="2">
        <v>0</v>
      </c>
      <c r="EJ110" s="5">
        <v>0</v>
      </c>
      <c r="EK110" s="5">
        <v>0</v>
      </c>
      <c r="EL110" s="5">
        <v>0</v>
      </c>
      <c r="EM110" s="2">
        <v>0</v>
      </c>
      <c r="EN110" s="2">
        <v>0</v>
      </c>
      <c r="EO110" s="2">
        <v>0</v>
      </c>
      <c r="EP110" s="5">
        <v>0</v>
      </c>
      <c r="EQ110" s="5">
        <v>0</v>
      </c>
      <c r="ER110" s="5">
        <v>0</v>
      </c>
      <c r="ES110" s="2">
        <v>0</v>
      </c>
      <c r="ET110" s="2">
        <v>0</v>
      </c>
      <c r="EU110" s="2">
        <v>0</v>
      </c>
      <c r="EV110" s="5">
        <v>0</v>
      </c>
      <c r="EW110" s="5">
        <v>0</v>
      </c>
      <c r="EX110" s="5">
        <v>0</v>
      </c>
      <c r="EY110" s="2">
        <v>0</v>
      </c>
      <c r="EZ110" s="2">
        <v>0</v>
      </c>
      <c r="FA110" s="2">
        <v>0</v>
      </c>
      <c r="FB110" s="5">
        <v>0</v>
      </c>
      <c r="FC110" s="5">
        <v>0</v>
      </c>
      <c r="FD110" s="5">
        <v>0</v>
      </c>
      <c r="FE110" s="2">
        <v>0</v>
      </c>
      <c r="FF110" s="2">
        <v>0</v>
      </c>
      <c r="FG110" s="2">
        <v>0</v>
      </c>
      <c r="FH110" s="5">
        <v>0</v>
      </c>
      <c r="FI110" s="5">
        <v>0</v>
      </c>
      <c r="FJ110" s="5">
        <v>0</v>
      </c>
    </row>
    <row r="111" spans="1:166" ht="11.85">
      <c r="A111" s="46" t="str">
        <f>IF(COUNTIFS(T_2GT[[#This Row],[Secteur]],"  *"),A110,T_2GT[[#This Row],[Secteur]])</f>
        <v>SEINE-SAINT-DENIS</v>
      </c>
      <c r="B111" s="46" t="str">
        <f>IF(COUNTIFS(T_2GT[[#This Row],[Secteur]],"    *"),B110,T_2GT[[#This Row],[Secteur]])</f>
        <v xml:space="preserve">   D07 - Le Raincy</v>
      </c>
      <c r="C111" s="1" t="s">
        <v>1303</v>
      </c>
      <c r="D111" s="1" t="s">
        <v>686</v>
      </c>
      <c r="E111" s="2">
        <v>29</v>
      </c>
      <c r="F111" s="2">
        <v>43</v>
      </c>
      <c r="G111" s="2">
        <v>72</v>
      </c>
      <c r="H111" s="2">
        <v>0</v>
      </c>
      <c r="I111" s="2">
        <v>0</v>
      </c>
      <c r="J111" s="2">
        <v>0</v>
      </c>
      <c r="K111" s="2">
        <v>29</v>
      </c>
      <c r="L111" s="2">
        <v>43</v>
      </c>
      <c r="M111" s="2">
        <v>72</v>
      </c>
      <c r="N111" s="5">
        <v>1</v>
      </c>
      <c r="O111" s="5">
        <v>1</v>
      </c>
      <c r="P111" s="5">
        <v>1</v>
      </c>
      <c r="Q111" s="2">
        <v>20</v>
      </c>
      <c r="R111" s="2">
        <v>14</v>
      </c>
      <c r="S111" s="2">
        <v>34</v>
      </c>
      <c r="T111" s="5">
        <v>0.68965517241379315</v>
      </c>
      <c r="U111" s="5">
        <v>0.32558139534883723</v>
      </c>
      <c r="V111" s="5">
        <v>0.47222222222222221</v>
      </c>
      <c r="W111" s="2">
        <v>5</v>
      </c>
      <c r="X111" s="2">
        <v>25</v>
      </c>
      <c r="Y111" s="2">
        <v>30</v>
      </c>
      <c r="Z111" s="5">
        <v>0.17241379310344829</v>
      </c>
      <c r="AA111" s="5">
        <v>0.58139534883720934</v>
      </c>
      <c r="AB111" s="5">
        <v>0.41666666666666669</v>
      </c>
      <c r="AC111" s="2">
        <v>4</v>
      </c>
      <c r="AD111" s="2">
        <v>4</v>
      </c>
      <c r="AE111" s="2">
        <v>8</v>
      </c>
      <c r="AF111" s="5">
        <v>0.13793103448275862</v>
      </c>
      <c r="AG111" s="5">
        <v>9.3023255813953487E-2</v>
      </c>
      <c r="AH111" s="5">
        <v>0.1111111111111111</v>
      </c>
      <c r="AI111" s="2">
        <v>4</v>
      </c>
      <c r="AJ111" s="2">
        <v>6</v>
      </c>
      <c r="AK111" s="2">
        <v>10</v>
      </c>
      <c r="AL111" s="5">
        <v>0.13793103448275862</v>
      </c>
      <c r="AM111" s="5">
        <v>0.13953488372093023</v>
      </c>
      <c r="AN111" s="5">
        <v>0.1388888888888889</v>
      </c>
      <c r="AO111" s="2">
        <v>0</v>
      </c>
      <c r="AP111" s="2">
        <v>19</v>
      </c>
      <c r="AQ111" s="2">
        <v>19</v>
      </c>
      <c r="AR111" s="5">
        <v>0</v>
      </c>
      <c r="AS111" s="5">
        <v>0.44186046511627908</v>
      </c>
      <c r="AT111" s="5">
        <v>0.2638888888888889</v>
      </c>
      <c r="AU111" s="2">
        <v>1</v>
      </c>
      <c r="AV111" s="2">
        <v>0</v>
      </c>
      <c r="AW111" s="2">
        <v>1</v>
      </c>
      <c r="AX111" s="5">
        <v>3.4482758620689655E-2</v>
      </c>
      <c r="AY111" s="5">
        <v>0</v>
      </c>
      <c r="AZ111" s="5">
        <v>1.3888888888888888E-2</v>
      </c>
      <c r="BA111" s="2">
        <v>0</v>
      </c>
      <c r="BB111" s="2">
        <v>0</v>
      </c>
      <c r="BC111" s="2">
        <v>0</v>
      </c>
      <c r="BD111" s="5">
        <v>0</v>
      </c>
      <c r="BE111" s="5">
        <v>0</v>
      </c>
      <c r="BF111" s="5">
        <v>0</v>
      </c>
      <c r="BG111" s="2">
        <v>0</v>
      </c>
      <c r="BH111" s="2">
        <v>0</v>
      </c>
      <c r="BI111" s="2">
        <v>0</v>
      </c>
      <c r="BJ111" s="5">
        <v>0</v>
      </c>
      <c r="BK111" s="5">
        <v>0</v>
      </c>
      <c r="BL111" s="5">
        <v>0</v>
      </c>
      <c r="BM111" s="2">
        <v>0</v>
      </c>
      <c r="BN111" s="2">
        <v>0</v>
      </c>
      <c r="BO111" s="2">
        <v>0</v>
      </c>
      <c r="BP111" s="5">
        <v>0</v>
      </c>
      <c r="BQ111" s="5">
        <v>0</v>
      </c>
      <c r="BR111" s="5">
        <v>0</v>
      </c>
      <c r="BS111" s="2">
        <v>0</v>
      </c>
      <c r="BT111" s="2">
        <v>0</v>
      </c>
      <c r="BU111" s="2">
        <v>0</v>
      </c>
      <c r="BV111" s="5">
        <v>0</v>
      </c>
      <c r="BW111" s="5">
        <v>0</v>
      </c>
      <c r="BX111" s="5">
        <v>0</v>
      </c>
      <c r="BY111" s="2">
        <v>0</v>
      </c>
      <c r="BZ111" s="2">
        <v>0</v>
      </c>
      <c r="CA111" s="2">
        <v>0</v>
      </c>
      <c r="CB111" s="5">
        <v>0</v>
      </c>
      <c r="CC111" s="5">
        <v>0</v>
      </c>
      <c r="CD111" s="5">
        <v>0</v>
      </c>
      <c r="CE111" s="2">
        <v>0</v>
      </c>
      <c r="CF111" s="2">
        <v>0</v>
      </c>
      <c r="CG111" s="2">
        <v>0</v>
      </c>
      <c r="CH111" s="5">
        <v>0</v>
      </c>
      <c r="CI111" s="5">
        <v>0</v>
      </c>
      <c r="CJ111" s="5">
        <v>0</v>
      </c>
      <c r="CK111" s="2">
        <v>29</v>
      </c>
      <c r="CL111" s="2">
        <v>43</v>
      </c>
      <c r="CM111" s="2">
        <v>72</v>
      </c>
      <c r="CN111" s="5">
        <v>1</v>
      </c>
      <c r="CO111" s="5">
        <v>1</v>
      </c>
      <c r="CP111" s="5">
        <v>1</v>
      </c>
      <c r="CQ111" s="2">
        <v>20</v>
      </c>
      <c r="CR111" s="2">
        <v>14</v>
      </c>
      <c r="CS111" s="2">
        <v>34</v>
      </c>
      <c r="CT111" s="5">
        <v>0.68965517241379315</v>
      </c>
      <c r="CU111" s="5">
        <v>0.32558139534883723</v>
      </c>
      <c r="CV111" s="5">
        <v>0.47222222222222221</v>
      </c>
      <c r="CW111" s="2">
        <v>5</v>
      </c>
      <c r="CX111" s="2">
        <v>25</v>
      </c>
      <c r="CY111" s="2">
        <v>30</v>
      </c>
      <c r="CZ111" s="5">
        <v>0.17241379310344829</v>
      </c>
      <c r="DA111" s="5">
        <v>0.58139534883720934</v>
      </c>
      <c r="DB111" s="5">
        <v>0.41666666666666669</v>
      </c>
      <c r="DC111" s="2">
        <v>4</v>
      </c>
      <c r="DD111" s="2">
        <v>4</v>
      </c>
      <c r="DE111" s="2">
        <v>8</v>
      </c>
      <c r="DF111" s="5">
        <v>0.13793103448275862</v>
      </c>
      <c r="DG111" s="5">
        <v>9.3023255813953487E-2</v>
      </c>
      <c r="DH111" s="5">
        <v>0.1111111111111111</v>
      </c>
      <c r="DI111" s="2">
        <v>4</v>
      </c>
      <c r="DJ111" s="2">
        <v>7</v>
      </c>
      <c r="DK111" s="2">
        <v>11</v>
      </c>
      <c r="DL111" s="5">
        <v>0.13793103448275862</v>
      </c>
      <c r="DM111" s="5">
        <v>0.16279069767441862</v>
      </c>
      <c r="DN111" s="5">
        <v>0.15277777777777779</v>
      </c>
      <c r="DO111" s="2">
        <v>0</v>
      </c>
      <c r="DP111" s="2">
        <v>18</v>
      </c>
      <c r="DQ111" s="2">
        <v>18</v>
      </c>
      <c r="DR111" s="5">
        <v>0</v>
      </c>
      <c r="DS111" s="5">
        <v>0.41860465116279072</v>
      </c>
      <c r="DT111" s="5">
        <v>0.25</v>
      </c>
      <c r="DU111" s="2">
        <v>1</v>
      </c>
      <c r="DV111" s="2">
        <v>0</v>
      </c>
      <c r="DW111" s="2">
        <v>1</v>
      </c>
      <c r="DX111" s="5">
        <v>3.4482758620689655E-2</v>
      </c>
      <c r="DY111" s="5">
        <v>0</v>
      </c>
      <c r="DZ111" s="5">
        <v>1.3888888888888888E-2</v>
      </c>
      <c r="EA111" s="2">
        <v>0</v>
      </c>
      <c r="EB111" s="2">
        <v>0</v>
      </c>
      <c r="EC111" s="2">
        <v>0</v>
      </c>
      <c r="ED111" s="5">
        <v>0</v>
      </c>
      <c r="EE111" s="5">
        <v>0</v>
      </c>
      <c r="EF111" s="5">
        <v>0</v>
      </c>
      <c r="EG111" s="2">
        <v>0</v>
      </c>
      <c r="EH111" s="2">
        <v>0</v>
      </c>
      <c r="EI111" s="2">
        <v>0</v>
      </c>
      <c r="EJ111" s="5">
        <v>0</v>
      </c>
      <c r="EK111" s="5">
        <v>0</v>
      </c>
      <c r="EL111" s="5">
        <v>0</v>
      </c>
      <c r="EM111" s="2">
        <v>0</v>
      </c>
      <c r="EN111" s="2">
        <v>0</v>
      </c>
      <c r="EO111" s="2">
        <v>0</v>
      </c>
      <c r="EP111" s="5">
        <v>0</v>
      </c>
      <c r="EQ111" s="5">
        <v>0</v>
      </c>
      <c r="ER111" s="5">
        <v>0</v>
      </c>
      <c r="ES111" s="2">
        <v>0</v>
      </c>
      <c r="ET111" s="2">
        <v>0</v>
      </c>
      <c r="EU111" s="2">
        <v>0</v>
      </c>
      <c r="EV111" s="5">
        <v>0</v>
      </c>
      <c r="EW111" s="5">
        <v>0</v>
      </c>
      <c r="EX111" s="5">
        <v>0</v>
      </c>
      <c r="EY111" s="2">
        <v>0</v>
      </c>
      <c r="EZ111" s="2">
        <v>0</v>
      </c>
      <c r="FA111" s="2">
        <v>0</v>
      </c>
      <c r="FB111" s="5">
        <v>0</v>
      </c>
      <c r="FC111" s="5">
        <v>0</v>
      </c>
      <c r="FD111" s="5">
        <v>0</v>
      </c>
      <c r="FE111" s="2">
        <v>0</v>
      </c>
      <c r="FF111" s="2">
        <v>0</v>
      </c>
      <c r="FG111" s="2">
        <v>0</v>
      </c>
      <c r="FH111" s="5">
        <v>0</v>
      </c>
      <c r="FI111" s="5">
        <v>0</v>
      </c>
      <c r="FJ111" s="5">
        <v>0</v>
      </c>
    </row>
    <row r="112" spans="1:166" ht="11.85">
      <c r="A112" s="46" t="str">
        <f>IF(COUNTIFS(T_2GT[[#This Row],[Secteur]],"  *"),A111,T_2GT[[#This Row],[Secteur]])</f>
        <v>SEINE-SAINT-DENIS</v>
      </c>
      <c r="B112" s="46" t="str">
        <f>IF(COUNTIFS(T_2GT[[#This Row],[Secteur]],"    *"),B111,T_2GT[[#This Row],[Secteur]])</f>
        <v xml:space="preserve">   D08 - Noisy-Le-Grand</v>
      </c>
      <c r="C112" s="1" t="s">
        <v>729</v>
      </c>
      <c r="D112" s="1" t="s">
        <v>730</v>
      </c>
      <c r="E112" s="2">
        <v>972</v>
      </c>
      <c r="F112" s="2">
        <v>786</v>
      </c>
      <c r="G112" s="2">
        <v>1758</v>
      </c>
      <c r="H112" s="2">
        <v>1</v>
      </c>
      <c r="I112" s="2">
        <v>0</v>
      </c>
      <c r="J112" s="2">
        <v>1</v>
      </c>
      <c r="K112" s="2">
        <v>969</v>
      </c>
      <c r="L112" s="2">
        <v>782</v>
      </c>
      <c r="M112" s="2">
        <v>1751</v>
      </c>
      <c r="N112" s="5">
        <v>0.99794238683127567</v>
      </c>
      <c r="O112" s="5">
        <v>0.99491094147582693</v>
      </c>
      <c r="P112" s="5">
        <v>0.9965870307167235</v>
      </c>
      <c r="Q112" s="2">
        <v>732</v>
      </c>
      <c r="R112" s="2">
        <v>532</v>
      </c>
      <c r="S112" s="2">
        <v>1264</v>
      </c>
      <c r="T112" s="5">
        <v>0.7554179566563467</v>
      </c>
      <c r="U112" s="5">
        <v>0.68030690537084404</v>
      </c>
      <c r="V112" s="5">
        <v>0.72187321530553972</v>
      </c>
      <c r="W112" s="2">
        <v>207</v>
      </c>
      <c r="X112" s="2">
        <v>212</v>
      </c>
      <c r="Y112" s="2">
        <v>419</v>
      </c>
      <c r="Z112" s="5">
        <v>0.21362229102167182</v>
      </c>
      <c r="AA112" s="5">
        <v>0.2710997442455243</v>
      </c>
      <c r="AB112" s="5">
        <v>0.23929183323814962</v>
      </c>
      <c r="AC112" s="2">
        <v>30</v>
      </c>
      <c r="AD112" s="2">
        <v>38</v>
      </c>
      <c r="AE112" s="2">
        <v>68</v>
      </c>
      <c r="AF112" s="5">
        <v>3.0959752321981424E-2</v>
      </c>
      <c r="AG112" s="5">
        <v>4.859335038363171E-2</v>
      </c>
      <c r="AH112" s="5">
        <v>3.8834951456310676E-2</v>
      </c>
      <c r="AI112" s="2">
        <v>153</v>
      </c>
      <c r="AJ112" s="2">
        <v>131</v>
      </c>
      <c r="AK112" s="2">
        <v>284</v>
      </c>
      <c r="AL112" s="5">
        <v>0.15789473684210525</v>
      </c>
      <c r="AM112" s="5">
        <v>0.16751918158567775</v>
      </c>
      <c r="AN112" s="5">
        <v>0.16219303255282697</v>
      </c>
      <c r="AO112" s="2">
        <v>8</v>
      </c>
      <c r="AP112" s="2">
        <v>76</v>
      </c>
      <c r="AQ112" s="2">
        <v>84</v>
      </c>
      <c r="AR112" s="5">
        <v>8.2559339525283791E-3</v>
      </c>
      <c r="AS112" s="5">
        <v>9.718670076726342E-2</v>
      </c>
      <c r="AT112" s="5">
        <v>4.7972587093089665E-2</v>
      </c>
      <c r="AU112" s="2">
        <v>27</v>
      </c>
      <c r="AV112" s="2">
        <v>1</v>
      </c>
      <c r="AW112" s="2">
        <v>28</v>
      </c>
      <c r="AX112" s="5">
        <v>2.7863777089783281E-2</v>
      </c>
      <c r="AY112" s="5">
        <v>1.2787723785166241E-3</v>
      </c>
      <c r="AZ112" s="5">
        <v>1.5990862364363222E-2</v>
      </c>
      <c r="BA112" s="2">
        <v>8</v>
      </c>
      <c r="BB112" s="2">
        <v>0</v>
      </c>
      <c r="BC112" s="2">
        <v>8</v>
      </c>
      <c r="BD112" s="5">
        <v>8.2559339525283791E-3</v>
      </c>
      <c r="BE112" s="5">
        <v>0</v>
      </c>
      <c r="BF112" s="5">
        <v>4.5688178183894918E-3</v>
      </c>
      <c r="BG112" s="2">
        <v>5</v>
      </c>
      <c r="BH112" s="2">
        <v>2</v>
      </c>
      <c r="BI112" s="2">
        <v>7</v>
      </c>
      <c r="BJ112" s="5">
        <v>5.1599587203302374E-3</v>
      </c>
      <c r="BK112" s="5">
        <v>2.5575447570332483E-3</v>
      </c>
      <c r="BL112" s="5">
        <v>3.9977155910908054E-3</v>
      </c>
      <c r="BM112" s="2">
        <v>4</v>
      </c>
      <c r="BN112" s="2">
        <v>2</v>
      </c>
      <c r="BO112" s="2">
        <v>6</v>
      </c>
      <c r="BP112" s="5">
        <v>4.1279669762641896E-3</v>
      </c>
      <c r="BQ112" s="5">
        <v>2.5575447570332483E-3</v>
      </c>
      <c r="BR112" s="5">
        <v>3.4266133637921186E-3</v>
      </c>
      <c r="BS112" s="2">
        <v>0</v>
      </c>
      <c r="BT112" s="2">
        <v>0</v>
      </c>
      <c r="BU112" s="2">
        <v>0</v>
      </c>
      <c r="BV112" s="5">
        <v>0</v>
      </c>
      <c r="BW112" s="5">
        <v>0</v>
      </c>
      <c r="BX112" s="5">
        <v>0</v>
      </c>
      <c r="BY112" s="2">
        <v>2</v>
      </c>
      <c r="BZ112" s="2">
        <v>0</v>
      </c>
      <c r="CA112" s="2">
        <v>2</v>
      </c>
      <c r="CB112" s="5">
        <v>2.0639834881320948E-3</v>
      </c>
      <c r="CC112" s="5">
        <v>0</v>
      </c>
      <c r="CD112" s="5">
        <v>1.1422044545973729E-3</v>
      </c>
      <c r="CE112" s="2">
        <v>0</v>
      </c>
      <c r="CF112" s="2">
        <v>0</v>
      </c>
      <c r="CG112" s="2">
        <v>0</v>
      </c>
      <c r="CH112" s="5">
        <v>0</v>
      </c>
      <c r="CI112" s="5">
        <v>0</v>
      </c>
      <c r="CJ112" s="5">
        <v>0</v>
      </c>
      <c r="CK112" s="2">
        <v>960</v>
      </c>
      <c r="CL112" s="2">
        <v>769</v>
      </c>
      <c r="CM112" s="2">
        <v>1729</v>
      </c>
      <c r="CN112" s="5">
        <v>0.98868312757201648</v>
      </c>
      <c r="CO112" s="5">
        <v>0.97837150127226458</v>
      </c>
      <c r="CP112" s="5">
        <v>0.98407281001137659</v>
      </c>
      <c r="CQ112" s="2">
        <v>686</v>
      </c>
      <c r="CR112" s="2">
        <v>467</v>
      </c>
      <c r="CS112" s="2">
        <v>1153</v>
      </c>
      <c r="CT112" s="5">
        <v>0.71458333333333335</v>
      </c>
      <c r="CU112" s="5">
        <v>0.60728218465539663</v>
      </c>
      <c r="CV112" s="5">
        <v>0.66685945633314059</v>
      </c>
      <c r="CW112" s="2">
        <v>240</v>
      </c>
      <c r="CX112" s="2">
        <v>257</v>
      </c>
      <c r="CY112" s="2">
        <v>497</v>
      </c>
      <c r="CZ112" s="5">
        <v>0.25</v>
      </c>
      <c r="DA112" s="5">
        <v>0.33420026007802339</v>
      </c>
      <c r="DB112" s="5">
        <v>0.2874493927125506</v>
      </c>
      <c r="DC112" s="2">
        <v>34</v>
      </c>
      <c r="DD112" s="2">
        <v>45</v>
      </c>
      <c r="DE112" s="2">
        <v>79</v>
      </c>
      <c r="DF112" s="5">
        <v>3.5416666666666666E-2</v>
      </c>
      <c r="DG112" s="5">
        <v>5.8517555266579972E-2</v>
      </c>
      <c r="DH112" s="5">
        <v>4.5691150954308847E-2</v>
      </c>
      <c r="DI112" s="2">
        <v>156</v>
      </c>
      <c r="DJ112" s="2">
        <v>131</v>
      </c>
      <c r="DK112" s="2">
        <v>287</v>
      </c>
      <c r="DL112" s="5">
        <v>0.16250000000000001</v>
      </c>
      <c r="DM112" s="5">
        <v>0.17035110533159947</v>
      </c>
      <c r="DN112" s="5">
        <v>0.16599190283400811</v>
      </c>
      <c r="DO112" s="2">
        <v>8</v>
      </c>
      <c r="DP112" s="2">
        <v>83</v>
      </c>
      <c r="DQ112" s="2">
        <v>91</v>
      </c>
      <c r="DR112" s="5">
        <v>8.3333333333333332E-3</v>
      </c>
      <c r="DS112" s="5">
        <v>0.10793237971391417</v>
      </c>
      <c r="DT112" s="5">
        <v>5.2631578947368418E-2</v>
      </c>
      <c r="DU112" s="2">
        <v>41</v>
      </c>
      <c r="DV112" s="2">
        <v>7</v>
      </c>
      <c r="DW112" s="2">
        <v>48</v>
      </c>
      <c r="DX112" s="5">
        <v>4.2708333333333334E-2</v>
      </c>
      <c r="DY112" s="5">
        <v>9.1027308192457735E-3</v>
      </c>
      <c r="DZ112" s="5">
        <v>2.7761711972238288E-2</v>
      </c>
      <c r="EA112" s="2">
        <v>9</v>
      </c>
      <c r="EB112" s="2">
        <v>3</v>
      </c>
      <c r="EC112" s="2">
        <v>12</v>
      </c>
      <c r="ED112" s="5">
        <v>9.3749999999999997E-3</v>
      </c>
      <c r="EE112" s="5">
        <v>3.9011703511053317E-3</v>
      </c>
      <c r="EF112" s="5">
        <v>6.940427993059572E-3</v>
      </c>
      <c r="EG112" s="2">
        <v>6</v>
      </c>
      <c r="EH112" s="2">
        <v>5</v>
      </c>
      <c r="EI112" s="2">
        <v>11</v>
      </c>
      <c r="EJ112" s="5">
        <v>6.2500000000000003E-3</v>
      </c>
      <c r="EK112" s="5">
        <v>6.5019505851755524E-3</v>
      </c>
      <c r="EL112" s="5">
        <v>6.3620589936379413E-3</v>
      </c>
      <c r="EM112" s="2">
        <v>5</v>
      </c>
      <c r="EN112" s="2">
        <v>4</v>
      </c>
      <c r="EO112" s="2">
        <v>9</v>
      </c>
      <c r="EP112" s="5">
        <v>5.208333333333333E-3</v>
      </c>
      <c r="EQ112" s="5">
        <v>5.2015604681404422E-3</v>
      </c>
      <c r="ER112" s="5">
        <v>5.2053209947946792E-3</v>
      </c>
      <c r="ES112" s="2">
        <v>13</v>
      </c>
      <c r="ET112" s="2">
        <v>24</v>
      </c>
      <c r="EU112" s="2">
        <v>37</v>
      </c>
      <c r="EV112" s="5">
        <v>1.3541666666666667E-2</v>
      </c>
      <c r="EW112" s="5">
        <v>3.1209362808842653E-2</v>
      </c>
      <c r="EX112" s="5">
        <v>2.1399652978600348E-2</v>
      </c>
      <c r="EY112" s="2">
        <v>2</v>
      </c>
      <c r="EZ112" s="2">
        <v>0</v>
      </c>
      <c r="FA112" s="2">
        <v>2</v>
      </c>
      <c r="FB112" s="5">
        <v>2.0833333333333333E-3</v>
      </c>
      <c r="FC112" s="5">
        <v>0</v>
      </c>
      <c r="FD112" s="5">
        <v>1.1567379988432619E-3</v>
      </c>
      <c r="FE112" s="2">
        <v>0</v>
      </c>
      <c r="FF112" s="2">
        <v>0</v>
      </c>
      <c r="FG112" s="2">
        <v>0</v>
      </c>
      <c r="FH112" s="5">
        <v>0</v>
      </c>
      <c r="FI112" s="5">
        <v>0</v>
      </c>
      <c r="FJ112" s="5">
        <v>0</v>
      </c>
    </row>
    <row r="113" spans="1:166" ht="11.85">
      <c r="A113" s="46" t="str">
        <f>IF(COUNTIFS(T_2GT[[#This Row],[Secteur]],"  *"),A112,T_2GT[[#This Row],[Secteur]])</f>
        <v>SEINE-SAINT-DENIS</v>
      </c>
      <c r="B113" s="46" t="str">
        <f>IF(COUNTIFS(T_2GT[[#This Row],[Secteur]],"    *"),B112,T_2GT[[#This Row],[Secteur]])</f>
        <v xml:space="preserve">   D08 - Noisy-Le-Grand</v>
      </c>
      <c r="C113" s="1" t="s">
        <v>1304</v>
      </c>
      <c r="D113" s="1" t="s">
        <v>1305</v>
      </c>
      <c r="E113" s="2">
        <v>220</v>
      </c>
      <c r="F113" s="2">
        <v>198</v>
      </c>
      <c r="G113" s="2">
        <v>418</v>
      </c>
      <c r="H113" s="2">
        <v>0</v>
      </c>
      <c r="I113" s="2">
        <v>0</v>
      </c>
      <c r="J113" s="2">
        <v>0</v>
      </c>
      <c r="K113" s="2">
        <v>219</v>
      </c>
      <c r="L113" s="2">
        <v>198</v>
      </c>
      <c r="M113" s="2">
        <v>417</v>
      </c>
      <c r="N113" s="5">
        <v>0.99545454545454548</v>
      </c>
      <c r="O113" s="5">
        <v>1</v>
      </c>
      <c r="P113" s="5">
        <v>0.99760765550239239</v>
      </c>
      <c r="Q113" s="2">
        <v>165</v>
      </c>
      <c r="R113" s="2">
        <v>153</v>
      </c>
      <c r="S113" s="2">
        <v>318</v>
      </c>
      <c r="T113" s="5">
        <v>0.75342465753424659</v>
      </c>
      <c r="U113" s="5">
        <v>0.77272727272727271</v>
      </c>
      <c r="V113" s="5">
        <v>0.76258992805755399</v>
      </c>
      <c r="W113" s="2">
        <v>51</v>
      </c>
      <c r="X113" s="2">
        <v>42</v>
      </c>
      <c r="Y113" s="2">
        <v>93</v>
      </c>
      <c r="Z113" s="5">
        <v>0.23287671232876711</v>
      </c>
      <c r="AA113" s="5">
        <v>0.21212121212121213</v>
      </c>
      <c r="AB113" s="5">
        <v>0.22302158273381295</v>
      </c>
      <c r="AC113" s="2">
        <v>3</v>
      </c>
      <c r="AD113" s="2">
        <v>3</v>
      </c>
      <c r="AE113" s="2">
        <v>6</v>
      </c>
      <c r="AF113" s="5">
        <v>1.3698630136986301E-2</v>
      </c>
      <c r="AG113" s="5">
        <v>1.5151515151515152E-2</v>
      </c>
      <c r="AH113" s="5">
        <v>1.4388489208633094E-2</v>
      </c>
      <c r="AI113" s="2">
        <v>45</v>
      </c>
      <c r="AJ113" s="2">
        <v>29</v>
      </c>
      <c r="AK113" s="2">
        <v>74</v>
      </c>
      <c r="AL113" s="5">
        <v>0.20547945205479451</v>
      </c>
      <c r="AM113" s="5">
        <v>0.14646464646464646</v>
      </c>
      <c r="AN113" s="5">
        <v>0.17745803357314149</v>
      </c>
      <c r="AO113" s="2">
        <v>0</v>
      </c>
      <c r="AP113" s="2">
        <v>13</v>
      </c>
      <c r="AQ113" s="2">
        <v>13</v>
      </c>
      <c r="AR113" s="5">
        <v>0</v>
      </c>
      <c r="AS113" s="5">
        <v>6.5656565656565663E-2</v>
      </c>
      <c r="AT113" s="5">
        <v>3.117505995203837E-2</v>
      </c>
      <c r="AU113" s="2">
        <v>4</v>
      </c>
      <c r="AV113" s="2">
        <v>0</v>
      </c>
      <c r="AW113" s="2">
        <v>4</v>
      </c>
      <c r="AX113" s="5">
        <v>1.8264840182648401E-2</v>
      </c>
      <c r="AY113" s="5">
        <v>0</v>
      </c>
      <c r="AZ113" s="5">
        <v>9.5923261390887284E-3</v>
      </c>
      <c r="BA113" s="2">
        <v>0</v>
      </c>
      <c r="BB113" s="2">
        <v>0</v>
      </c>
      <c r="BC113" s="2">
        <v>0</v>
      </c>
      <c r="BD113" s="5">
        <v>0</v>
      </c>
      <c r="BE113" s="5">
        <v>0</v>
      </c>
      <c r="BF113" s="5">
        <v>0</v>
      </c>
      <c r="BG113" s="2">
        <v>0</v>
      </c>
      <c r="BH113" s="2">
        <v>0</v>
      </c>
      <c r="BI113" s="2">
        <v>0</v>
      </c>
      <c r="BJ113" s="5">
        <v>0</v>
      </c>
      <c r="BK113" s="5">
        <v>0</v>
      </c>
      <c r="BL113" s="5">
        <v>0</v>
      </c>
      <c r="BM113" s="2">
        <v>0</v>
      </c>
      <c r="BN113" s="2">
        <v>0</v>
      </c>
      <c r="BO113" s="2">
        <v>0</v>
      </c>
      <c r="BP113" s="5">
        <v>0</v>
      </c>
      <c r="BQ113" s="5">
        <v>0</v>
      </c>
      <c r="BR113" s="5">
        <v>0</v>
      </c>
      <c r="BS113" s="2">
        <v>0</v>
      </c>
      <c r="BT113" s="2">
        <v>0</v>
      </c>
      <c r="BU113" s="2">
        <v>0</v>
      </c>
      <c r="BV113" s="5">
        <v>0</v>
      </c>
      <c r="BW113" s="5">
        <v>0</v>
      </c>
      <c r="BX113" s="5">
        <v>0</v>
      </c>
      <c r="BY113" s="2">
        <v>2</v>
      </c>
      <c r="BZ113" s="2">
        <v>0</v>
      </c>
      <c r="CA113" s="2">
        <v>2</v>
      </c>
      <c r="CB113" s="5">
        <v>9.1324200913242004E-3</v>
      </c>
      <c r="CC113" s="5">
        <v>0</v>
      </c>
      <c r="CD113" s="5">
        <v>4.7961630695443642E-3</v>
      </c>
      <c r="CE113" s="2">
        <v>0</v>
      </c>
      <c r="CF113" s="2">
        <v>0</v>
      </c>
      <c r="CG113" s="2">
        <v>0</v>
      </c>
      <c r="CH113" s="5">
        <v>0</v>
      </c>
      <c r="CI113" s="5">
        <v>0</v>
      </c>
      <c r="CJ113" s="5">
        <v>0</v>
      </c>
      <c r="CK113" s="2">
        <v>217</v>
      </c>
      <c r="CL113" s="2">
        <v>194</v>
      </c>
      <c r="CM113" s="2">
        <v>411</v>
      </c>
      <c r="CN113" s="5">
        <v>0.98636363636363633</v>
      </c>
      <c r="CO113" s="5">
        <v>0.97979797979797978</v>
      </c>
      <c r="CP113" s="5">
        <v>0.98325358851674638</v>
      </c>
      <c r="CQ113" s="2">
        <v>150</v>
      </c>
      <c r="CR113" s="2">
        <v>126</v>
      </c>
      <c r="CS113" s="2">
        <v>276</v>
      </c>
      <c r="CT113" s="5">
        <v>0.69124423963133641</v>
      </c>
      <c r="CU113" s="5">
        <v>0.64948453608247425</v>
      </c>
      <c r="CV113" s="5">
        <v>0.67153284671532842</v>
      </c>
      <c r="CW113" s="2">
        <v>63</v>
      </c>
      <c r="CX113" s="2">
        <v>62</v>
      </c>
      <c r="CY113" s="2">
        <v>125</v>
      </c>
      <c r="CZ113" s="5">
        <v>0.29032258064516131</v>
      </c>
      <c r="DA113" s="5">
        <v>0.31958762886597936</v>
      </c>
      <c r="DB113" s="5">
        <v>0.30413625304136255</v>
      </c>
      <c r="DC113" s="2">
        <v>4</v>
      </c>
      <c r="DD113" s="2">
        <v>6</v>
      </c>
      <c r="DE113" s="2">
        <v>10</v>
      </c>
      <c r="DF113" s="5">
        <v>1.8433179723502304E-2</v>
      </c>
      <c r="DG113" s="5">
        <v>3.0927835051546393E-2</v>
      </c>
      <c r="DH113" s="5">
        <v>2.4330900243309004E-2</v>
      </c>
      <c r="DI113" s="2">
        <v>47</v>
      </c>
      <c r="DJ113" s="2">
        <v>25</v>
      </c>
      <c r="DK113" s="2">
        <v>72</v>
      </c>
      <c r="DL113" s="5">
        <v>0.21658986175115208</v>
      </c>
      <c r="DM113" s="5">
        <v>0.12886597938144329</v>
      </c>
      <c r="DN113" s="5">
        <v>0.17518248175182483</v>
      </c>
      <c r="DO113" s="2">
        <v>0</v>
      </c>
      <c r="DP113" s="2">
        <v>20</v>
      </c>
      <c r="DQ113" s="2">
        <v>20</v>
      </c>
      <c r="DR113" s="5">
        <v>0</v>
      </c>
      <c r="DS113" s="5">
        <v>0.10309278350515463</v>
      </c>
      <c r="DT113" s="5">
        <v>4.8661800486618008E-2</v>
      </c>
      <c r="DU113" s="2">
        <v>6</v>
      </c>
      <c r="DV113" s="2">
        <v>2</v>
      </c>
      <c r="DW113" s="2">
        <v>8</v>
      </c>
      <c r="DX113" s="5">
        <v>2.7649769585253458E-2</v>
      </c>
      <c r="DY113" s="5">
        <v>1.0309278350515464E-2</v>
      </c>
      <c r="DZ113" s="5">
        <v>1.9464720194647202E-2</v>
      </c>
      <c r="EA113" s="2">
        <v>0</v>
      </c>
      <c r="EB113" s="2">
        <v>0</v>
      </c>
      <c r="EC113" s="2">
        <v>0</v>
      </c>
      <c r="ED113" s="5">
        <v>0</v>
      </c>
      <c r="EE113" s="5">
        <v>0</v>
      </c>
      <c r="EF113" s="5">
        <v>0</v>
      </c>
      <c r="EG113" s="2">
        <v>0</v>
      </c>
      <c r="EH113" s="2">
        <v>0</v>
      </c>
      <c r="EI113" s="2">
        <v>0</v>
      </c>
      <c r="EJ113" s="5">
        <v>0</v>
      </c>
      <c r="EK113" s="5">
        <v>0</v>
      </c>
      <c r="EL113" s="5">
        <v>0</v>
      </c>
      <c r="EM113" s="2">
        <v>0</v>
      </c>
      <c r="EN113" s="2">
        <v>0</v>
      </c>
      <c r="EO113" s="2">
        <v>0</v>
      </c>
      <c r="EP113" s="5">
        <v>0</v>
      </c>
      <c r="EQ113" s="5">
        <v>0</v>
      </c>
      <c r="ER113" s="5">
        <v>0</v>
      </c>
      <c r="ES113" s="2">
        <v>8</v>
      </c>
      <c r="ET113" s="2">
        <v>15</v>
      </c>
      <c r="EU113" s="2">
        <v>23</v>
      </c>
      <c r="EV113" s="5">
        <v>3.6866359447004608E-2</v>
      </c>
      <c r="EW113" s="5">
        <v>7.7319587628865982E-2</v>
      </c>
      <c r="EX113" s="5">
        <v>5.5961070559610707E-2</v>
      </c>
      <c r="EY113" s="2">
        <v>2</v>
      </c>
      <c r="EZ113" s="2">
        <v>0</v>
      </c>
      <c r="FA113" s="2">
        <v>2</v>
      </c>
      <c r="FB113" s="5">
        <v>9.2165898617511521E-3</v>
      </c>
      <c r="FC113" s="5">
        <v>0</v>
      </c>
      <c r="FD113" s="5">
        <v>4.8661800486618006E-3</v>
      </c>
      <c r="FE113" s="2">
        <v>0</v>
      </c>
      <c r="FF113" s="2">
        <v>0</v>
      </c>
      <c r="FG113" s="2">
        <v>0</v>
      </c>
      <c r="FH113" s="5">
        <v>0</v>
      </c>
      <c r="FI113" s="5">
        <v>0</v>
      </c>
      <c r="FJ113" s="5">
        <v>0</v>
      </c>
    </row>
    <row r="114" spans="1:166" ht="11.85">
      <c r="A114" s="46" t="str">
        <f>IF(COUNTIFS(T_2GT[[#This Row],[Secteur]],"  *"),A113,T_2GT[[#This Row],[Secteur]])</f>
        <v>SEINE-SAINT-DENIS</v>
      </c>
      <c r="B114" s="46" t="str">
        <f>IF(COUNTIFS(T_2GT[[#This Row],[Secteur]],"    *"),B113,T_2GT[[#This Row],[Secteur]])</f>
        <v xml:space="preserve">   D08 - Noisy-Le-Grand</v>
      </c>
      <c r="C114" s="1" t="s">
        <v>1306</v>
      </c>
      <c r="D114" s="1" t="s">
        <v>1012</v>
      </c>
      <c r="E114" s="2">
        <v>179</v>
      </c>
      <c r="F114" s="2">
        <v>155</v>
      </c>
      <c r="G114" s="2">
        <v>334</v>
      </c>
      <c r="H114" s="2">
        <v>0</v>
      </c>
      <c r="I114" s="2">
        <v>0</v>
      </c>
      <c r="J114" s="2">
        <v>0</v>
      </c>
      <c r="K114" s="2">
        <v>177</v>
      </c>
      <c r="L114" s="2">
        <v>152</v>
      </c>
      <c r="M114" s="2">
        <v>329</v>
      </c>
      <c r="N114" s="5">
        <v>0.98882681564245811</v>
      </c>
      <c r="O114" s="5">
        <v>0.98064516129032253</v>
      </c>
      <c r="P114" s="5">
        <v>0.98502994011976053</v>
      </c>
      <c r="Q114" s="2">
        <v>112</v>
      </c>
      <c r="R114" s="2">
        <v>87</v>
      </c>
      <c r="S114" s="2">
        <v>199</v>
      </c>
      <c r="T114" s="5">
        <v>0.63276836158192096</v>
      </c>
      <c r="U114" s="5">
        <v>0.57236842105263153</v>
      </c>
      <c r="V114" s="5">
        <v>0.60486322188449848</v>
      </c>
      <c r="W114" s="2">
        <v>61</v>
      </c>
      <c r="X114" s="2">
        <v>55</v>
      </c>
      <c r="Y114" s="2">
        <v>116</v>
      </c>
      <c r="Z114" s="5">
        <v>0.34463276836158191</v>
      </c>
      <c r="AA114" s="5">
        <v>0.36184210526315791</v>
      </c>
      <c r="AB114" s="5">
        <v>0.35258358662613981</v>
      </c>
      <c r="AC114" s="2">
        <v>4</v>
      </c>
      <c r="AD114" s="2">
        <v>10</v>
      </c>
      <c r="AE114" s="2">
        <v>14</v>
      </c>
      <c r="AF114" s="5">
        <v>2.2598870056497175E-2</v>
      </c>
      <c r="AG114" s="5">
        <v>6.5789473684210523E-2</v>
      </c>
      <c r="AH114" s="5">
        <v>4.2553191489361701E-2</v>
      </c>
      <c r="AI114" s="2">
        <v>44</v>
      </c>
      <c r="AJ114" s="2">
        <v>33</v>
      </c>
      <c r="AK114" s="2">
        <v>77</v>
      </c>
      <c r="AL114" s="5">
        <v>0.24858757062146894</v>
      </c>
      <c r="AM114" s="5">
        <v>0.21710526315789475</v>
      </c>
      <c r="AN114" s="5">
        <v>0.23404255319148937</v>
      </c>
      <c r="AO114" s="2">
        <v>4</v>
      </c>
      <c r="AP114" s="2">
        <v>21</v>
      </c>
      <c r="AQ114" s="2">
        <v>25</v>
      </c>
      <c r="AR114" s="5">
        <v>2.2598870056497175E-2</v>
      </c>
      <c r="AS114" s="5">
        <v>0.13815789473684212</v>
      </c>
      <c r="AT114" s="5">
        <v>7.598784194528875E-2</v>
      </c>
      <c r="AU114" s="2">
        <v>8</v>
      </c>
      <c r="AV114" s="2">
        <v>0</v>
      </c>
      <c r="AW114" s="2">
        <v>8</v>
      </c>
      <c r="AX114" s="5">
        <v>4.519774011299435E-2</v>
      </c>
      <c r="AY114" s="5">
        <v>0</v>
      </c>
      <c r="AZ114" s="5">
        <v>2.4316109422492401E-2</v>
      </c>
      <c r="BA114" s="2">
        <v>1</v>
      </c>
      <c r="BB114" s="2">
        <v>0</v>
      </c>
      <c r="BC114" s="2">
        <v>1</v>
      </c>
      <c r="BD114" s="5">
        <v>5.6497175141242938E-3</v>
      </c>
      <c r="BE114" s="5">
        <v>0</v>
      </c>
      <c r="BF114" s="5">
        <v>3.0395136778115501E-3</v>
      </c>
      <c r="BG114" s="2">
        <v>3</v>
      </c>
      <c r="BH114" s="2">
        <v>1</v>
      </c>
      <c r="BI114" s="2">
        <v>4</v>
      </c>
      <c r="BJ114" s="5">
        <v>1.6949152542372881E-2</v>
      </c>
      <c r="BK114" s="5">
        <v>6.5789473684210523E-3</v>
      </c>
      <c r="BL114" s="5">
        <v>1.2158054711246201E-2</v>
      </c>
      <c r="BM114" s="2">
        <v>1</v>
      </c>
      <c r="BN114" s="2">
        <v>0</v>
      </c>
      <c r="BO114" s="2">
        <v>1</v>
      </c>
      <c r="BP114" s="5">
        <v>5.6497175141242938E-3</v>
      </c>
      <c r="BQ114" s="5">
        <v>0</v>
      </c>
      <c r="BR114" s="5">
        <v>3.0395136778115501E-3</v>
      </c>
      <c r="BS114" s="2">
        <v>0</v>
      </c>
      <c r="BT114" s="2">
        <v>0</v>
      </c>
      <c r="BU114" s="2">
        <v>0</v>
      </c>
      <c r="BV114" s="5">
        <v>0</v>
      </c>
      <c r="BW114" s="5">
        <v>0</v>
      </c>
      <c r="BX114" s="5">
        <v>0</v>
      </c>
      <c r="BY114" s="2">
        <v>0</v>
      </c>
      <c r="BZ114" s="2">
        <v>0</v>
      </c>
      <c r="CA114" s="2">
        <v>0</v>
      </c>
      <c r="CB114" s="5">
        <v>0</v>
      </c>
      <c r="CC114" s="5">
        <v>0</v>
      </c>
      <c r="CD114" s="5">
        <v>0</v>
      </c>
      <c r="CE114" s="2">
        <v>0</v>
      </c>
      <c r="CF114" s="2">
        <v>0</v>
      </c>
      <c r="CG114" s="2">
        <v>0</v>
      </c>
      <c r="CH114" s="5">
        <v>0</v>
      </c>
      <c r="CI114" s="5">
        <v>0</v>
      </c>
      <c r="CJ114" s="5">
        <v>0</v>
      </c>
      <c r="CK114" s="2">
        <v>177</v>
      </c>
      <c r="CL114" s="2">
        <v>149</v>
      </c>
      <c r="CM114" s="2">
        <v>326</v>
      </c>
      <c r="CN114" s="5">
        <v>0.98882681564245811</v>
      </c>
      <c r="CO114" s="5">
        <v>0.96129032258064517</v>
      </c>
      <c r="CP114" s="5">
        <v>0.9760479041916168</v>
      </c>
      <c r="CQ114" s="2">
        <v>105</v>
      </c>
      <c r="CR114" s="2">
        <v>72</v>
      </c>
      <c r="CS114" s="2">
        <v>177</v>
      </c>
      <c r="CT114" s="5">
        <v>0.59322033898305082</v>
      </c>
      <c r="CU114" s="5">
        <v>0.48322147651006714</v>
      </c>
      <c r="CV114" s="5">
        <v>0.54294478527607359</v>
      </c>
      <c r="CW114" s="2">
        <v>67</v>
      </c>
      <c r="CX114" s="2">
        <v>64</v>
      </c>
      <c r="CY114" s="2">
        <v>131</v>
      </c>
      <c r="CZ114" s="5">
        <v>0.37853107344632769</v>
      </c>
      <c r="DA114" s="5">
        <v>0.42953020134228187</v>
      </c>
      <c r="DB114" s="5">
        <v>0.40184049079754602</v>
      </c>
      <c r="DC114" s="2">
        <v>5</v>
      </c>
      <c r="DD114" s="2">
        <v>13</v>
      </c>
      <c r="DE114" s="2">
        <v>18</v>
      </c>
      <c r="DF114" s="5">
        <v>2.8248587570621469E-2</v>
      </c>
      <c r="DG114" s="5">
        <v>8.7248322147651006E-2</v>
      </c>
      <c r="DH114" s="5">
        <v>5.5214723926380369E-2</v>
      </c>
      <c r="DI114" s="2">
        <v>39</v>
      </c>
      <c r="DJ114" s="2">
        <v>27</v>
      </c>
      <c r="DK114" s="2">
        <v>66</v>
      </c>
      <c r="DL114" s="5">
        <v>0.22033898305084745</v>
      </c>
      <c r="DM114" s="5">
        <v>0.18120805369127516</v>
      </c>
      <c r="DN114" s="5">
        <v>0.20245398773006135</v>
      </c>
      <c r="DO114" s="2">
        <v>4</v>
      </c>
      <c r="DP114" s="2">
        <v>20</v>
      </c>
      <c r="DQ114" s="2">
        <v>24</v>
      </c>
      <c r="DR114" s="5">
        <v>2.2598870056497175E-2</v>
      </c>
      <c r="DS114" s="5">
        <v>0.13422818791946309</v>
      </c>
      <c r="DT114" s="5">
        <v>7.3619631901840496E-2</v>
      </c>
      <c r="DU114" s="2">
        <v>13</v>
      </c>
      <c r="DV114" s="2">
        <v>2</v>
      </c>
      <c r="DW114" s="2">
        <v>15</v>
      </c>
      <c r="DX114" s="5">
        <v>7.3446327683615822E-2</v>
      </c>
      <c r="DY114" s="5">
        <v>1.3422818791946308E-2</v>
      </c>
      <c r="DZ114" s="5">
        <v>4.6012269938650305E-2</v>
      </c>
      <c r="EA114" s="2">
        <v>1</v>
      </c>
      <c r="EB114" s="2">
        <v>0</v>
      </c>
      <c r="EC114" s="2">
        <v>1</v>
      </c>
      <c r="ED114" s="5">
        <v>5.6497175141242938E-3</v>
      </c>
      <c r="EE114" s="5">
        <v>0</v>
      </c>
      <c r="EF114" s="5">
        <v>3.0674846625766872E-3</v>
      </c>
      <c r="EG114" s="2">
        <v>3</v>
      </c>
      <c r="EH114" s="2">
        <v>4</v>
      </c>
      <c r="EI114" s="2">
        <v>7</v>
      </c>
      <c r="EJ114" s="5">
        <v>1.6949152542372881E-2</v>
      </c>
      <c r="EK114" s="5">
        <v>2.6845637583892617E-2</v>
      </c>
      <c r="EL114" s="5">
        <v>2.1472392638036811E-2</v>
      </c>
      <c r="EM114" s="2">
        <v>2</v>
      </c>
      <c r="EN114" s="2">
        <v>2</v>
      </c>
      <c r="EO114" s="2">
        <v>4</v>
      </c>
      <c r="EP114" s="5">
        <v>1.1299435028248588E-2</v>
      </c>
      <c r="EQ114" s="5">
        <v>1.3422818791946308E-2</v>
      </c>
      <c r="ER114" s="5">
        <v>1.2269938650306749E-2</v>
      </c>
      <c r="ES114" s="2">
        <v>5</v>
      </c>
      <c r="ET114" s="2">
        <v>9</v>
      </c>
      <c r="EU114" s="2">
        <v>14</v>
      </c>
      <c r="EV114" s="5">
        <v>2.8248587570621469E-2</v>
      </c>
      <c r="EW114" s="5">
        <v>6.0402684563758392E-2</v>
      </c>
      <c r="EX114" s="5">
        <v>4.2944785276073622E-2</v>
      </c>
      <c r="EY114" s="2">
        <v>0</v>
      </c>
      <c r="EZ114" s="2">
        <v>0</v>
      </c>
      <c r="FA114" s="2">
        <v>0</v>
      </c>
      <c r="FB114" s="5">
        <v>0</v>
      </c>
      <c r="FC114" s="5">
        <v>0</v>
      </c>
      <c r="FD114" s="5">
        <v>0</v>
      </c>
      <c r="FE114" s="2">
        <v>0</v>
      </c>
      <c r="FF114" s="2">
        <v>0</v>
      </c>
      <c r="FG114" s="2">
        <v>0</v>
      </c>
      <c r="FH114" s="5">
        <v>0</v>
      </c>
      <c r="FI114" s="5">
        <v>0</v>
      </c>
      <c r="FJ114" s="5">
        <v>0</v>
      </c>
    </row>
    <row r="115" spans="1:166" ht="11.85">
      <c r="A115" s="46" t="str">
        <f>IF(COUNTIFS(T_2GT[[#This Row],[Secteur]],"  *"),A114,T_2GT[[#This Row],[Secteur]])</f>
        <v>SEINE-SAINT-DENIS</v>
      </c>
      <c r="B115" s="46" t="str">
        <f>IF(COUNTIFS(T_2GT[[#This Row],[Secteur]],"    *"),B114,T_2GT[[#This Row],[Secteur]])</f>
        <v xml:space="preserve">   D08 - Noisy-Le-Grand</v>
      </c>
      <c r="C115" s="1" t="s">
        <v>1307</v>
      </c>
      <c r="D115" s="1" t="s">
        <v>1308</v>
      </c>
      <c r="E115" s="2">
        <v>190</v>
      </c>
      <c r="F115" s="2">
        <v>121</v>
      </c>
      <c r="G115" s="2">
        <v>311</v>
      </c>
      <c r="H115" s="2">
        <v>0</v>
      </c>
      <c r="I115" s="2">
        <v>0</v>
      </c>
      <c r="J115" s="2">
        <v>0</v>
      </c>
      <c r="K115" s="2">
        <v>190</v>
      </c>
      <c r="L115" s="2">
        <v>121</v>
      </c>
      <c r="M115" s="2">
        <v>311</v>
      </c>
      <c r="N115" s="5">
        <v>1</v>
      </c>
      <c r="O115" s="5">
        <v>1</v>
      </c>
      <c r="P115" s="5">
        <v>1</v>
      </c>
      <c r="Q115" s="2">
        <v>142</v>
      </c>
      <c r="R115" s="2">
        <v>86</v>
      </c>
      <c r="S115" s="2">
        <v>228</v>
      </c>
      <c r="T115" s="5">
        <v>0.74736842105263157</v>
      </c>
      <c r="U115" s="5">
        <v>0.71074380165289253</v>
      </c>
      <c r="V115" s="5">
        <v>0.73311897106109325</v>
      </c>
      <c r="W115" s="2">
        <v>42</v>
      </c>
      <c r="X115" s="2">
        <v>29</v>
      </c>
      <c r="Y115" s="2">
        <v>71</v>
      </c>
      <c r="Z115" s="5">
        <v>0.22105263157894736</v>
      </c>
      <c r="AA115" s="5">
        <v>0.23966942148760331</v>
      </c>
      <c r="AB115" s="5">
        <v>0.22829581993569131</v>
      </c>
      <c r="AC115" s="2">
        <v>6</v>
      </c>
      <c r="AD115" s="2">
        <v>6</v>
      </c>
      <c r="AE115" s="2">
        <v>12</v>
      </c>
      <c r="AF115" s="5">
        <v>3.1578947368421054E-2</v>
      </c>
      <c r="AG115" s="5">
        <v>4.9586776859504134E-2</v>
      </c>
      <c r="AH115" s="5">
        <v>3.8585209003215437E-2</v>
      </c>
      <c r="AI115" s="2">
        <v>33</v>
      </c>
      <c r="AJ115" s="2">
        <v>24</v>
      </c>
      <c r="AK115" s="2">
        <v>57</v>
      </c>
      <c r="AL115" s="5">
        <v>0.1736842105263158</v>
      </c>
      <c r="AM115" s="5">
        <v>0.19834710743801653</v>
      </c>
      <c r="AN115" s="5">
        <v>0.18327974276527331</v>
      </c>
      <c r="AO115" s="2">
        <v>2</v>
      </c>
      <c r="AP115" s="2">
        <v>4</v>
      </c>
      <c r="AQ115" s="2">
        <v>6</v>
      </c>
      <c r="AR115" s="5">
        <v>1.0526315789473684E-2</v>
      </c>
      <c r="AS115" s="5">
        <v>3.3057851239669422E-2</v>
      </c>
      <c r="AT115" s="5">
        <v>1.9292604501607719E-2</v>
      </c>
      <c r="AU115" s="2">
        <v>4</v>
      </c>
      <c r="AV115" s="2">
        <v>0</v>
      </c>
      <c r="AW115" s="2">
        <v>4</v>
      </c>
      <c r="AX115" s="5">
        <v>2.1052631578947368E-2</v>
      </c>
      <c r="AY115" s="5">
        <v>0</v>
      </c>
      <c r="AZ115" s="5">
        <v>1.2861736334405145E-2</v>
      </c>
      <c r="BA115" s="2">
        <v>2</v>
      </c>
      <c r="BB115" s="2">
        <v>0</v>
      </c>
      <c r="BC115" s="2">
        <v>2</v>
      </c>
      <c r="BD115" s="5">
        <v>1.0526315789473684E-2</v>
      </c>
      <c r="BE115" s="5">
        <v>0</v>
      </c>
      <c r="BF115" s="5">
        <v>6.4308681672025723E-3</v>
      </c>
      <c r="BG115" s="2">
        <v>1</v>
      </c>
      <c r="BH115" s="2">
        <v>1</v>
      </c>
      <c r="BI115" s="2">
        <v>2</v>
      </c>
      <c r="BJ115" s="5">
        <v>5.263157894736842E-3</v>
      </c>
      <c r="BK115" s="5">
        <v>8.2644628099173556E-3</v>
      </c>
      <c r="BL115" s="5">
        <v>6.4308681672025723E-3</v>
      </c>
      <c r="BM115" s="2">
        <v>0</v>
      </c>
      <c r="BN115" s="2">
        <v>0</v>
      </c>
      <c r="BO115" s="2">
        <v>0</v>
      </c>
      <c r="BP115" s="5">
        <v>0</v>
      </c>
      <c r="BQ115" s="5">
        <v>0</v>
      </c>
      <c r="BR115" s="5">
        <v>0</v>
      </c>
      <c r="BS115" s="2">
        <v>0</v>
      </c>
      <c r="BT115" s="2">
        <v>0</v>
      </c>
      <c r="BU115" s="2">
        <v>0</v>
      </c>
      <c r="BV115" s="5">
        <v>0</v>
      </c>
      <c r="BW115" s="5">
        <v>0</v>
      </c>
      <c r="BX115" s="5">
        <v>0</v>
      </c>
      <c r="BY115" s="2">
        <v>0</v>
      </c>
      <c r="BZ115" s="2">
        <v>0</v>
      </c>
      <c r="CA115" s="2">
        <v>0</v>
      </c>
      <c r="CB115" s="5">
        <v>0</v>
      </c>
      <c r="CC115" s="5">
        <v>0</v>
      </c>
      <c r="CD115" s="5">
        <v>0</v>
      </c>
      <c r="CE115" s="2">
        <v>0</v>
      </c>
      <c r="CF115" s="2">
        <v>0</v>
      </c>
      <c r="CG115" s="2">
        <v>0</v>
      </c>
      <c r="CH115" s="5">
        <v>0</v>
      </c>
      <c r="CI115" s="5">
        <v>0</v>
      </c>
      <c r="CJ115" s="5">
        <v>0</v>
      </c>
      <c r="CK115" s="2">
        <v>188</v>
      </c>
      <c r="CL115" s="2">
        <v>120</v>
      </c>
      <c r="CM115" s="2">
        <v>308</v>
      </c>
      <c r="CN115" s="5">
        <v>0.98947368421052628</v>
      </c>
      <c r="CO115" s="5">
        <v>0.99173553719008267</v>
      </c>
      <c r="CP115" s="5">
        <v>0.99035369774919613</v>
      </c>
      <c r="CQ115" s="2">
        <v>131</v>
      </c>
      <c r="CR115" s="2">
        <v>78</v>
      </c>
      <c r="CS115" s="2">
        <v>209</v>
      </c>
      <c r="CT115" s="5">
        <v>0.69680851063829785</v>
      </c>
      <c r="CU115" s="5">
        <v>0.65</v>
      </c>
      <c r="CV115" s="5">
        <v>0.6785714285714286</v>
      </c>
      <c r="CW115" s="2">
        <v>53</v>
      </c>
      <c r="CX115" s="2">
        <v>39</v>
      </c>
      <c r="CY115" s="2">
        <v>92</v>
      </c>
      <c r="CZ115" s="5">
        <v>0.28191489361702127</v>
      </c>
      <c r="DA115" s="5">
        <v>0.32500000000000001</v>
      </c>
      <c r="DB115" s="5">
        <v>0.29870129870129869</v>
      </c>
      <c r="DC115" s="2">
        <v>4</v>
      </c>
      <c r="DD115" s="2">
        <v>3</v>
      </c>
      <c r="DE115" s="2">
        <v>7</v>
      </c>
      <c r="DF115" s="5">
        <v>2.1276595744680851E-2</v>
      </c>
      <c r="DG115" s="5">
        <v>2.5000000000000001E-2</v>
      </c>
      <c r="DH115" s="5">
        <v>2.2727272727272728E-2</v>
      </c>
      <c r="DI115" s="2">
        <v>42</v>
      </c>
      <c r="DJ115" s="2">
        <v>28</v>
      </c>
      <c r="DK115" s="2">
        <v>70</v>
      </c>
      <c r="DL115" s="5">
        <v>0.22340425531914893</v>
      </c>
      <c r="DM115" s="5">
        <v>0.23333333333333334</v>
      </c>
      <c r="DN115" s="5">
        <v>0.22727272727272727</v>
      </c>
      <c r="DO115" s="2">
        <v>2</v>
      </c>
      <c r="DP115" s="2">
        <v>6</v>
      </c>
      <c r="DQ115" s="2">
        <v>8</v>
      </c>
      <c r="DR115" s="5">
        <v>1.0638297872340425E-2</v>
      </c>
      <c r="DS115" s="5">
        <v>0.05</v>
      </c>
      <c r="DT115" s="5">
        <v>2.5974025974025976E-2</v>
      </c>
      <c r="DU115" s="2">
        <v>6</v>
      </c>
      <c r="DV115" s="2">
        <v>1</v>
      </c>
      <c r="DW115" s="2">
        <v>7</v>
      </c>
      <c r="DX115" s="5">
        <v>3.1914893617021274E-2</v>
      </c>
      <c r="DY115" s="5">
        <v>8.3333333333333332E-3</v>
      </c>
      <c r="DZ115" s="5">
        <v>2.2727272727272728E-2</v>
      </c>
      <c r="EA115" s="2">
        <v>2</v>
      </c>
      <c r="EB115" s="2">
        <v>3</v>
      </c>
      <c r="EC115" s="2">
        <v>5</v>
      </c>
      <c r="ED115" s="5">
        <v>1.0638297872340425E-2</v>
      </c>
      <c r="EE115" s="5">
        <v>2.5000000000000001E-2</v>
      </c>
      <c r="EF115" s="5">
        <v>1.6233766233766232E-2</v>
      </c>
      <c r="EG115" s="2">
        <v>1</v>
      </c>
      <c r="EH115" s="2">
        <v>1</v>
      </c>
      <c r="EI115" s="2">
        <v>2</v>
      </c>
      <c r="EJ115" s="5">
        <v>5.3191489361702126E-3</v>
      </c>
      <c r="EK115" s="5">
        <v>8.3333333333333332E-3</v>
      </c>
      <c r="EL115" s="5">
        <v>6.4935064935064939E-3</v>
      </c>
      <c r="EM115" s="2">
        <v>0</v>
      </c>
      <c r="EN115" s="2">
        <v>0</v>
      </c>
      <c r="EO115" s="2">
        <v>0</v>
      </c>
      <c r="EP115" s="5">
        <v>0</v>
      </c>
      <c r="EQ115" s="5">
        <v>0</v>
      </c>
      <c r="ER115" s="5">
        <v>0</v>
      </c>
      <c r="ES115" s="2">
        <v>0</v>
      </c>
      <c r="ET115" s="2">
        <v>0</v>
      </c>
      <c r="EU115" s="2">
        <v>0</v>
      </c>
      <c r="EV115" s="5">
        <v>0</v>
      </c>
      <c r="EW115" s="5">
        <v>0</v>
      </c>
      <c r="EX115" s="5">
        <v>0</v>
      </c>
      <c r="EY115" s="2">
        <v>0</v>
      </c>
      <c r="EZ115" s="2">
        <v>0</v>
      </c>
      <c r="FA115" s="2">
        <v>0</v>
      </c>
      <c r="FB115" s="5">
        <v>0</v>
      </c>
      <c r="FC115" s="5">
        <v>0</v>
      </c>
      <c r="FD115" s="5">
        <v>0</v>
      </c>
      <c r="FE115" s="2">
        <v>0</v>
      </c>
      <c r="FF115" s="2">
        <v>0</v>
      </c>
      <c r="FG115" s="2">
        <v>0</v>
      </c>
      <c r="FH115" s="5">
        <v>0</v>
      </c>
      <c r="FI115" s="5">
        <v>0</v>
      </c>
      <c r="FJ115" s="5">
        <v>0</v>
      </c>
    </row>
    <row r="116" spans="1:166" ht="11.85">
      <c r="A116" s="46" t="str">
        <f>IF(COUNTIFS(T_2GT[[#This Row],[Secteur]],"  *"),A115,T_2GT[[#This Row],[Secteur]])</f>
        <v>SEINE-SAINT-DENIS</v>
      </c>
      <c r="B116" s="46" t="str">
        <f>IF(COUNTIFS(T_2GT[[#This Row],[Secteur]],"    *"),B115,T_2GT[[#This Row],[Secteur]])</f>
        <v xml:space="preserve">   D08 - Noisy-Le-Grand</v>
      </c>
      <c r="C116" s="1" t="s">
        <v>1309</v>
      </c>
      <c r="D116" s="1" t="s">
        <v>509</v>
      </c>
      <c r="E116" s="2">
        <v>154</v>
      </c>
      <c r="F116" s="2">
        <v>160</v>
      </c>
      <c r="G116" s="2">
        <v>314</v>
      </c>
      <c r="H116" s="2">
        <v>0</v>
      </c>
      <c r="I116" s="2">
        <v>0</v>
      </c>
      <c r="J116" s="2">
        <v>0</v>
      </c>
      <c r="K116" s="2">
        <v>154</v>
      </c>
      <c r="L116" s="2">
        <v>160</v>
      </c>
      <c r="M116" s="2">
        <v>314</v>
      </c>
      <c r="N116" s="5">
        <v>1</v>
      </c>
      <c r="O116" s="5">
        <v>1</v>
      </c>
      <c r="P116" s="5">
        <v>1</v>
      </c>
      <c r="Q116" s="2">
        <v>110</v>
      </c>
      <c r="R116" s="2">
        <v>94</v>
      </c>
      <c r="S116" s="2">
        <v>204</v>
      </c>
      <c r="T116" s="5">
        <v>0.7142857142857143</v>
      </c>
      <c r="U116" s="5">
        <v>0.58750000000000002</v>
      </c>
      <c r="V116" s="5">
        <v>0.64968152866242035</v>
      </c>
      <c r="W116" s="2">
        <v>32</v>
      </c>
      <c r="X116" s="2">
        <v>57</v>
      </c>
      <c r="Y116" s="2">
        <v>89</v>
      </c>
      <c r="Z116" s="5">
        <v>0.20779220779220781</v>
      </c>
      <c r="AA116" s="5">
        <v>0.35625000000000001</v>
      </c>
      <c r="AB116" s="5">
        <v>0.28343949044585987</v>
      </c>
      <c r="AC116" s="2">
        <v>12</v>
      </c>
      <c r="AD116" s="2">
        <v>9</v>
      </c>
      <c r="AE116" s="2">
        <v>21</v>
      </c>
      <c r="AF116" s="5">
        <v>7.792207792207792E-2</v>
      </c>
      <c r="AG116" s="5">
        <v>5.6250000000000001E-2</v>
      </c>
      <c r="AH116" s="5">
        <v>6.6878980891719744E-2</v>
      </c>
      <c r="AI116" s="2">
        <v>21</v>
      </c>
      <c r="AJ116" s="2">
        <v>34</v>
      </c>
      <c r="AK116" s="2">
        <v>55</v>
      </c>
      <c r="AL116" s="5">
        <v>0.13636363636363635</v>
      </c>
      <c r="AM116" s="5">
        <v>0.21249999999999999</v>
      </c>
      <c r="AN116" s="5">
        <v>0.1751592356687898</v>
      </c>
      <c r="AO116" s="2">
        <v>1</v>
      </c>
      <c r="AP116" s="2">
        <v>21</v>
      </c>
      <c r="AQ116" s="2">
        <v>22</v>
      </c>
      <c r="AR116" s="5">
        <v>6.4935064935064939E-3</v>
      </c>
      <c r="AS116" s="5">
        <v>0.13125000000000001</v>
      </c>
      <c r="AT116" s="5">
        <v>7.0063694267515922E-2</v>
      </c>
      <c r="AU116" s="2">
        <v>5</v>
      </c>
      <c r="AV116" s="2">
        <v>1</v>
      </c>
      <c r="AW116" s="2">
        <v>6</v>
      </c>
      <c r="AX116" s="5">
        <v>3.2467532467532464E-2</v>
      </c>
      <c r="AY116" s="5">
        <v>6.2500000000000003E-3</v>
      </c>
      <c r="AZ116" s="5">
        <v>1.9108280254777069E-2</v>
      </c>
      <c r="BA116" s="2">
        <v>3</v>
      </c>
      <c r="BB116" s="2">
        <v>0</v>
      </c>
      <c r="BC116" s="2">
        <v>3</v>
      </c>
      <c r="BD116" s="5">
        <v>1.948051948051948E-2</v>
      </c>
      <c r="BE116" s="5">
        <v>0</v>
      </c>
      <c r="BF116" s="5">
        <v>9.5541401273885346E-3</v>
      </c>
      <c r="BG116" s="2">
        <v>1</v>
      </c>
      <c r="BH116" s="2">
        <v>0</v>
      </c>
      <c r="BI116" s="2">
        <v>1</v>
      </c>
      <c r="BJ116" s="5">
        <v>6.4935064935064939E-3</v>
      </c>
      <c r="BK116" s="5">
        <v>0</v>
      </c>
      <c r="BL116" s="5">
        <v>3.1847133757961785E-3</v>
      </c>
      <c r="BM116" s="2">
        <v>1</v>
      </c>
      <c r="BN116" s="2">
        <v>1</v>
      </c>
      <c r="BO116" s="2">
        <v>2</v>
      </c>
      <c r="BP116" s="5">
        <v>6.4935064935064939E-3</v>
      </c>
      <c r="BQ116" s="5">
        <v>6.2500000000000003E-3</v>
      </c>
      <c r="BR116" s="5">
        <v>6.369426751592357E-3</v>
      </c>
      <c r="BS116" s="2">
        <v>0</v>
      </c>
      <c r="BT116" s="2">
        <v>0</v>
      </c>
      <c r="BU116" s="2">
        <v>0</v>
      </c>
      <c r="BV116" s="5">
        <v>0</v>
      </c>
      <c r="BW116" s="5">
        <v>0</v>
      </c>
      <c r="BX116" s="5">
        <v>0</v>
      </c>
      <c r="BY116" s="2">
        <v>0</v>
      </c>
      <c r="BZ116" s="2">
        <v>0</v>
      </c>
      <c r="CA116" s="2">
        <v>0</v>
      </c>
      <c r="CB116" s="5">
        <v>0</v>
      </c>
      <c r="CC116" s="5">
        <v>0</v>
      </c>
      <c r="CD116" s="5">
        <v>0</v>
      </c>
      <c r="CE116" s="2">
        <v>0</v>
      </c>
      <c r="CF116" s="2">
        <v>0</v>
      </c>
      <c r="CG116" s="2">
        <v>0</v>
      </c>
      <c r="CH116" s="5">
        <v>0</v>
      </c>
      <c r="CI116" s="5">
        <v>0</v>
      </c>
      <c r="CJ116" s="5">
        <v>0</v>
      </c>
      <c r="CK116" s="2">
        <v>152</v>
      </c>
      <c r="CL116" s="2">
        <v>158</v>
      </c>
      <c r="CM116" s="2">
        <v>310</v>
      </c>
      <c r="CN116" s="5">
        <v>0.98701298701298701</v>
      </c>
      <c r="CO116" s="5">
        <v>0.98750000000000004</v>
      </c>
      <c r="CP116" s="5">
        <v>0.98726114649681529</v>
      </c>
      <c r="CQ116" s="2">
        <v>106</v>
      </c>
      <c r="CR116" s="2">
        <v>87</v>
      </c>
      <c r="CS116" s="2">
        <v>193</v>
      </c>
      <c r="CT116" s="5">
        <v>0.69736842105263153</v>
      </c>
      <c r="CU116" s="5">
        <v>0.55063291139240511</v>
      </c>
      <c r="CV116" s="5">
        <v>0.6225806451612903</v>
      </c>
      <c r="CW116" s="2">
        <v>32</v>
      </c>
      <c r="CX116" s="2">
        <v>59</v>
      </c>
      <c r="CY116" s="2">
        <v>91</v>
      </c>
      <c r="CZ116" s="5">
        <v>0.21052631578947367</v>
      </c>
      <c r="DA116" s="5">
        <v>0.37341772151898733</v>
      </c>
      <c r="DB116" s="5">
        <v>0.29354838709677417</v>
      </c>
      <c r="DC116" s="2">
        <v>14</v>
      </c>
      <c r="DD116" s="2">
        <v>12</v>
      </c>
      <c r="DE116" s="2">
        <v>26</v>
      </c>
      <c r="DF116" s="5">
        <v>9.2105263157894732E-2</v>
      </c>
      <c r="DG116" s="5">
        <v>7.5949367088607597E-2</v>
      </c>
      <c r="DH116" s="5">
        <v>8.387096774193549E-2</v>
      </c>
      <c r="DI116" s="2">
        <v>18</v>
      </c>
      <c r="DJ116" s="2">
        <v>38</v>
      </c>
      <c r="DK116" s="2">
        <v>56</v>
      </c>
      <c r="DL116" s="5">
        <v>0.11842105263157894</v>
      </c>
      <c r="DM116" s="5">
        <v>0.24050632911392406</v>
      </c>
      <c r="DN116" s="5">
        <v>0.18064516129032257</v>
      </c>
      <c r="DO116" s="2">
        <v>1</v>
      </c>
      <c r="DP116" s="2">
        <v>19</v>
      </c>
      <c r="DQ116" s="2">
        <v>20</v>
      </c>
      <c r="DR116" s="5">
        <v>6.5789473684210523E-3</v>
      </c>
      <c r="DS116" s="5">
        <v>0.12025316455696203</v>
      </c>
      <c r="DT116" s="5">
        <v>6.4516129032258063E-2</v>
      </c>
      <c r="DU116" s="2">
        <v>7</v>
      </c>
      <c r="DV116" s="2">
        <v>1</v>
      </c>
      <c r="DW116" s="2">
        <v>8</v>
      </c>
      <c r="DX116" s="5">
        <v>4.6052631578947366E-2</v>
      </c>
      <c r="DY116" s="5">
        <v>6.3291139240506328E-3</v>
      </c>
      <c r="DZ116" s="5">
        <v>2.5806451612903226E-2</v>
      </c>
      <c r="EA116" s="2">
        <v>4</v>
      </c>
      <c r="EB116" s="2">
        <v>0</v>
      </c>
      <c r="EC116" s="2">
        <v>4</v>
      </c>
      <c r="ED116" s="5">
        <v>2.6315789473684209E-2</v>
      </c>
      <c r="EE116" s="5">
        <v>0</v>
      </c>
      <c r="EF116" s="5">
        <v>1.2903225806451613E-2</v>
      </c>
      <c r="EG116" s="2">
        <v>1</v>
      </c>
      <c r="EH116" s="2">
        <v>0</v>
      </c>
      <c r="EI116" s="2">
        <v>1</v>
      </c>
      <c r="EJ116" s="5">
        <v>6.5789473684210523E-3</v>
      </c>
      <c r="EK116" s="5">
        <v>0</v>
      </c>
      <c r="EL116" s="5">
        <v>3.2258064516129032E-3</v>
      </c>
      <c r="EM116" s="2">
        <v>1</v>
      </c>
      <c r="EN116" s="2">
        <v>1</v>
      </c>
      <c r="EO116" s="2">
        <v>2</v>
      </c>
      <c r="EP116" s="5">
        <v>6.5789473684210523E-3</v>
      </c>
      <c r="EQ116" s="5">
        <v>6.3291139240506328E-3</v>
      </c>
      <c r="ER116" s="5">
        <v>6.4516129032258064E-3</v>
      </c>
      <c r="ES116" s="2">
        <v>0</v>
      </c>
      <c r="ET116" s="2">
        <v>0</v>
      </c>
      <c r="EU116" s="2">
        <v>0</v>
      </c>
      <c r="EV116" s="5">
        <v>0</v>
      </c>
      <c r="EW116" s="5">
        <v>0</v>
      </c>
      <c r="EX116" s="5">
        <v>0</v>
      </c>
      <c r="EY116" s="2">
        <v>0</v>
      </c>
      <c r="EZ116" s="2">
        <v>0</v>
      </c>
      <c r="FA116" s="2">
        <v>0</v>
      </c>
      <c r="FB116" s="5">
        <v>0</v>
      </c>
      <c r="FC116" s="5">
        <v>0</v>
      </c>
      <c r="FD116" s="5">
        <v>0</v>
      </c>
      <c r="FE116" s="2">
        <v>0</v>
      </c>
      <c r="FF116" s="2">
        <v>0</v>
      </c>
      <c r="FG116" s="2">
        <v>0</v>
      </c>
      <c r="FH116" s="5">
        <v>0</v>
      </c>
      <c r="FI116" s="5">
        <v>0</v>
      </c>
      <c r="FJ116" s="5">
        <v>0</v>
      </c>
    </row>
    <row r="117" spans="1:166" ht="11.85">
      <c r="A117" s="46" t="str">
        <f>IF(COUNTIFS(T_2GT[[#This Row],[Secteur]],"  *"),A116,T_2GT[[#This Row],[Secteur]])</f>
        <v>SEINE-SAINT-DENIS</v>
      </c>
      <c r="B117" s="46" t="str">
        <f>IF(COUNTIFS(T_2GT[[#This Row],[Secteur]],"    *"),B116,T_2GT[[#This Row],[Secteur]])</f>
        <v xml:space="preserve">   D08 - Noisy-Le-Grand</v>
      </c>
      <c r="C117" s="1" t="s">
        <v>1310</v>
      </c>
      <c r="D117" s="1" t="s">
        <v>1241</v>
      </c>
      <c r="E117" s="2">
        <v>14</v>
      </c>
      <c r="F117" s="2">
        <v>10</v>
      </c>
      <c r="G117" s="2">
        <v>24</v>
      </c>
      <c r="H117" s="2">
        <v>0</v>
      </c>
      <c r="I117" s="2">
        <v>0</v>
      </c>
      <c r="J117" s="2">
        <v>0</v>
      </c>
      <c r="K117" s="2">
        <v>14</v>
      </c>
      <c r="L117" s="2">
        <v>10</v>
      </c>
      <c r="M117" s="2">
        <v>24</v>
      </c>
      <c r="N117" s="5">
        <v>1</v>
      </c>
      <c r="O117" s="5">
        <v>1</v>
      </c>
      <c r="P117" s="5">
        <v>1</v>
      </c>
      <c r="Q117" s="2">
        <v>5</v>
      </c>
      <c r="R117" s="2">
        <v>5</v>
      </c>
      <c r="S117" s="2">
        <v>10</v>
      </c>
      <c r="T117" s="5">
        <v>0.35714285714285715</v>
      </c>
      <c r="U117" s="5">
        <v>0.5</v>
      </c>
      <c r="V117" s="5">
        <v>0.41666666666666669</v>
      </c>
      <c r="W117" s="2">
        <v>9</v>
      </c>
      <c r="X117" s="2">
        <v>4</v>
      </c>
      <c r="Y117" s="2">
        <v>13</v>
      </c>
      <c r="Z117" s="5">
        <v>0.6428571428571429</v>
      </c>
      <c r="AA117" s="5">
        <v>0.4</v>
      </c>
      <c r="AB117" s="5">
        <v>0.54166666666666663</v>
      </c>
      <c r="AC117" s="2">
        <v>0</v>
      </c>
      <c r="AD117" s="2">
        <v>1</v>
      </c>
      <c r="AE117" s="2">
        <v>1</v>
      </c>
      <c r="AF117" s="5">
        <v>0</v>
      </c>
      <c r="AG117" s="5">
        <v>0.1</v>
      </c>
      <c r="AH117" s="5">
        <v>4.1666666666666664E-2</v>
      </c>
      <c r="AI117" s="2">
        <v>3</v>
      </c>
      <c r="AJ117" s="2">
        <v>3</v>
      </c>
      <c r="AK117" s="2">
        <v>6</v>
      </c>
      <c r="AL117" s="5">
        <v>0.21428571428571427</v>
      </c>
      <c r="AM117" s="5">
        <v>0.3</v>
      </c>
      <c r="AN117" s="5">
        <v>0.25</v>
      </c>
      <c r="AO117" s="2">
        <v>1</v>
      </c>
      <c r="AP117" s="2">
        <v>1</v>
      </c>
      <c r="AQ117" s="2">
        <v>2</v>
      </c>
      <c r="AR117" s="5">
        <v>7.1428571428571425E-2</v>
      </c>
      <c r="AS117" s="5">
        <v>0.1</v>
      </c>
      <c r="AT117" s="5">
        <v>8.3333333333333329E-2</v>
      </c>
      <c r="AU117" s="2">
        <v>3</v>
      </c>
      <c r="AV117" s="2">
        <v>0</v>
      </c>
      <c r="AW117" s="2">
        <v>3</v>
      </c>
      <c r="AX117" s="5">
        <v>0.21428571428571427</v>
      </c>
      <c r="AY117" s="5">
        <v>0</v>
      </c>
      <c r="AZ117" s="5">
        <v>0.125</v>
      </c>
      <c r="BA117" s="2">
        <v>2</v>
      </c>
      <c r="BB117" s="2">
        <v>0</v>
      </c>
      <c r="BC117" s="2">
        <v>2</v>
      </c>
      <c r="BD117" s="5">
        <v>0.14285714285714285</v>
      </c>
      <c r="BE117" s="5">
        <v>0</v>
      </c>
      <c r="BF117" s="5">
        <v>8.3333333333333329E-2</v>
      </c>
      <c r="BG117" s="2">
        <v>0</v>
      </c>
      <c r="BH117" s="2">
        <v>0</v>
      </c>
      <c r="BI117" s="2">
        <v>0</v>
      </c>
      <c r="BJ117" s="5">
        <v>0</v>
      </c>
      <c r="BK117" s="5">
        <v>0</v>
      </c>
      <c r="BL117" s="5">
        <v>0</v>
      </c>
      <c r="BM117" s="2">
        <v>0</v>
      </c>
      <c r="BN117" s="2">
        <v>0</v>
      </c>
      <c r="BO117" s="2">
        <v>0</v>
      </c>
      <c r="BP117" s="5">
        <v>0</v>
      </c>
      <c r="BQ117" s="5">
        <v>0</v>
      </c>
      <c r="BR117" s="5">
        <v>0</v>
      </c>
      <c r="BS117" s="2">
        <v>0</v>
      </c>
      <c r="BT117" s="2">
        <v>0</v>
      </c>
      <c r="BU117" s="2">
        <v>0</v>
      </c>
      <c r="BV117" s="5">
        <v>0</v>
      </c>
      <c r="BW117" s="5">
        <v>0</v>
      </c>
      <c r="BX117" s="5">
        <v>0</v>
      </c>
      <c r="BY117" s="2">
        <v>0</v>
      </c>
      <c r="BZ117" s="2">
        <v>0</v>
      </c>
      <c r="CA117" s="2">
        <v>0</v>
      </c>
      <c r="CB117" s="5">
        <v>0</v>
      </c>
      <c r="CC117" s="5">
        <v>0</v>
      </c>
      <c r="CD117" s="5">
        <v>0</v>
      </c>
      <c r="CE117" s="2">
        <v>0</v>
      </c>
      <c r="CF117" s="2">
        <v>0</v>
      </c>
      <c r="CG117" s="2">
        <v>0</v>
      </c>
      <c r="CH117" s="5">
        <v>0</v>
      </c>
      <c r="CI117" s="5">
        <v>0</v>
      </c>
      <c r="CJ117" s="5">
        <v>0</v>
      </c>
      <c r="CK117" s="2">
        <v>14</v>
      </c>
      <c r="CL117" s="2">
        <v>10</v>
      </c>
      <c r="CM117" s="2">
        <v>24</v>
      </c>
      <c r="CN117" s="5">
        <v>1</v>
      </c>
      <c r="CO117" s="5">
        <v>1</v>
      </c>
      <c r="CP117" s="5">
        <v>1</v>
      </c>
      <c r="CQ117" s="2">
        <v>3</v>
      </c>
      <c r="CR117" s="2">
        <v>4</v>
      </c>
      <c r="CS117" s="2">
        <v>7</v>
      </c>
      <c r="CT117" s="5">
        <v>0.21428571428571427</v>
      </c>
      <c r="CU117" s="5">
        <v>0.4</v>
      </c>
      <c r="CV117" s="5">
        <v>0.29166666666666669</v>
      </c>
      <c r="CW117" s="2">
        <v>10</v>
      </c>
      <c r="CX117" s="2">
        <v>4</v>
      </c>
      <c r="CY117" s="2">
        <v>14</v>
      </c>
      <c r="CZ117" s="5">
        <v>0.7142857142857143</v>
      </c>
      <c r="DA117" s="5">
        <v>0.4</v>
      </c>
      <c r="DB117" s="5">
        <v>0.58333333333333337</v>
      </c>
      <c r="DC117" s="2">
        <v>1</v>
      </c>
      <c r="DD117" s="2">
        <v>2</v>
      </c>
      <c r="DE117" s="2">
        <v>3</v>
      </c>
      <c r="DF117" s="5">
        <v>7.1428571428571425E-2</v>
      </c>
      <c r="DG117" s="5">
        <v>0.2</v>
      </c>
      <c r="DH117" s="5">
        <v>0.125</v>
      </c>
      <c r="DI117" s="2">
        <v>2</v>
      </c>
      <c r="DJ117" s="2">
        <v>3</v>
      </c>
      <c r="DK117" s="2">
        <v>5</v>
      </c>
      <c r="DL117" s="5">
        <v>0.14285714285714285</v>
      </c>
      <c r="DM117" s="5">
        <v>0.3</v>
      </c>
      <c r="DN117" s="5">
        <v>0.20833333333333334</v>
      </c>
      <c r="DO117" s="2">
        <v>1</v>
      </c>
      <c r="DP117" s="2">
        <v>1</v>
      </c>
      <c r="DQ117" s="2">
        <v>2</v>
      </c>
      <c r="DR117" s="5">
        <v>7.1428571428571425E-2</v>
      </c>
      <c r="DS117" s="5">
        <v>0.1</v>
      </c>
      <c r="DT117" s="5">
        <v>8.3333333333333329E-2</v>
      </c>
      <c r="DU117" s="2">
        <v>5</v>
      </c>
      <c r="DV117" s="2">
        <v>0</v>
      </c>
      <c r="DW117" s="2">
        <v>5</v>
      </c>
      <c r="DX117" s="5">
        <v>0.35714285714285715</v>
      </c>
      <c r="DY117" s="5">
        <v>0</v>
      </c>
      <c r="DZ117" s="5">
        <v>0.20833333333333334</v>
      </c>
      <c r="EA117" s="2">
        <v>2</v>
      </c>
      <c r="EB117" s="2">
        <v>0</v>
      </c>
      <c r="EC117" s="2">
        <v>2</v>
      </c>
      <c r="ED117" s="5">
        <v>0.14285714285714285</v>
      </c>
      <c r="EE117" s="5">
        <v>0</v>
      </c>
      <c r="EF117" s="5">
        <v>8.3333333333333329E-2</v>
      </c>
      <c r="EG117" s="2">
        <v>0</v>
      </c>
      <c r="EH117" s="2">
        <v>0</v>
      </c>
      <c r="EI117" s="2">
        <v>0</v>
      </c>
      <c r="EJ117" s="5">
        <v>0</v>
      </c>
      <c r="EK117" s="5">
        <v>0</v>
      </c>
      <c r="EL117" s="5">
        <v>0</v>
      </c>
      <c r="EM117" s="2">
        <v>0</v>
      </c>
      <c r="EN117" s="2">
        <v>0</v>
      </c>
      <c r="EO117" s="2">
        <v>0</v>
      </c>
      <c r="EP117" s="5">
        <v>0</v>
      </c>
      <c r="EQ117" s="5">
        <v>0</v>
      </c>
      <c r="ER117" s="5">
        <v>0</v>
      </c>
      <c r="ES117" s="2">
        <v>0</v>
      </c>
      <c r="ET117" s="2">
        <v>0</v>
      </c>
      <c r="EU117" s="2">
        <v>0</v>
      </c>
      <c r="EV117" s="5">
        <v>0</v>
      </c>
      <c r="EW117" s="5">
        <v>0</v>
      </c>
      <c r="EX117" s="5">
        <v>0</v>
      </c>
      <c r="EY117" s="2">
        <v>0</v>
      </c>
      <c r="EZ117" s="2">
        <v>0</v>
      </c>
      <c r="FA117" s="2">
        <v>0</v>
      </c>
      <c r="FB117" s="5">
        <v>0</v>
      </c>
      <c r="FC117" s="5">
        <v>0</v>
      </c>
      <c r="FD117" s="5">
        <v>0</v>
      </c>
      <c r="FE117" s="2">
        <v>0</v>
      </c>
      <c r="FF117" s="2">
        <v>0</v>
      </c>
      <c r="FG117" s="2">
        <v>0</v>
      </c>
      <c r="FH117" s="5">
        <v>0</v>
      </c>
      <c r="FI117" s="5">
        <v>0</v>
      </c>
      <c r="FJ117" s="5">
        <v>0</v>
      </c>
    </row>
    <row r="118" spans="1:166" ht="11.85">
      <c r="A118" s="46" t="str">
        <f>IF(COUNTIFS(T_2GT[[#This Row],[Secteur]],"  *"),A117,T_2GT[[#This Row],[Secteur]])</f>
        <v>SEINE-SAINT-DENIS</v>
      </c>
      <c r="B118" s="46" t="str">
        <f>IF(COUNTIFS(T_2GT[[#This Row],[Secteur]],"    *"),B117,T_2GT[[#This Row],[Secteur]])</f>
        <v xml:space="preserve">   D08 - Noisy-Le-Grand</v>
      </c>
      <c r="C118" s="1" t="s">
        <v>1311</v>
      </c>
      <c r="D118" s="1" t="s">
        <v>1312</v>
      </c>
      <c r="E118" s="2">
        <v>66</v>
      </c>
      <c r="F118" s="2">
        <v>67</v>
      </c>
      <c r="G118" s="2">
        <v>133</v>
      </c>
      <c r="H118" s="2">
        <v>1</v>
      </c>
      <c r="I118" s="2">
        <v>0</v>
      </c>
      <c r="J118" s="2">
        <v>1</v>
      </c>
      <c r="K118" s="2">
        <v>66</v>
      </c>
      <c r="L118" s="2">
        <v>67</v>
      </c>
      <c r="M118" s="2">
        <v>133</v>
      </c>
      <c r="N118" s="5">
        <v>1.0151515151515151</v>
      </c>
      <c r="O118" s="5">
        <v>1</v>
      </c>
      <c r="P118" s="5">
        <v>1.0075187969924813</v>
      </c>
      <c r="Q118" s="2">
        <v>51</v>
      </c>
      <c r="R118" s="2">
        <v>33</v>
      </c>
      <c r="S118" s="2">
        <v>84</v>
      </c>
      <c r="T118" s="5">
        <v>0.77272727272727271</v>
      </c>
      <c r="U118" s="5">
        <v>0.4925373134328358</v>
      </c>
      <c r="V118" s="5">
        <v>0.63157894736842102</v>
      </c>
      <c r="W118" s="2">
        <v>10</v>
      </c>
      <c r="X118" s="2">
        <v>25</v>
      </c>
      <c r="Y118" s="2">
        <v>35</v>
      </c>
      <c r="Z118" s="5">
        <v>0.15151515151515152</v>
      </c>
      <c r="AA118" s="5">
        <v>0.37313432835820898</v>
      </c>
      <c r="AB118" s="5">
        <v>0.26315789473684209</v>
      </c>
      <c r="AC118" s="2">
        <v>5</v>
      </c>
      <c r="AD118" s="2">
        <v>9</v>
      </c>
      <c r="AE118" s="2">
        <v>14</v>
      </c>
      <c r="AF118" s="5">
        <v>7.575757575757576E-2</v>
      </c>
      <c r="AG118" s="5">
        <v>0.13432835820895522</v>
      </c>
      <c r="AH118" s="5">
        <v>0.10526315789473684</v>
      </c>
      <c r="AI118" s="2">
        <v>6</v>
      </c>
      <c r="AJ118" s="2">
        <v>8</v>
      </c>
      <c r="AK118" s="2">
        <v>14</v>
      </c>
      <c r="AL118" s="5">
        <v>9.0909090909090912E-2</v>
      </c>
      <c r="AM118" s="5">
        <v>0.11940298507462686</v>
      </c>
      <c r="AN118" s="5">
        <v>0.10526315789473684</v>
      </c>
      <c r="AO118" s="2">
        <v>0</v>
      </c>
      <c r="AP118" s="2">
        <v>16</v>
      </c>
      <c r="AQ118" s="2">
        <v>16</v>
      </c>
      <c r="AR118" s="5">
        <v>0</v>
      </c>
      <c r="AS118" s="5">
        <v>0.23880597014925373</v>
      </c>
      <c r="AT118" s="5">
        <v>0.12030075187969924</v>
      </c>
      <c r="AU118" s="2">
        <v>2</v>
      </c>
      <c r="AV118" s="2">
        <v>0</v>
      </c>
      <c r="AW118" s="2">
        <v>2</v>
      </c>
      <c r="AX118" s="5">
        <v>3.0303030303030304E-2</v>
      </c>
      <c r="AY118" s="5">
        <v>0</v>
      </c>
      <c r="AZ118" s="5">
        <v>1.5037593984962405E-2</v>
      </c>
      <c r="BA118" s="2">
        <v>0</v>
      </c>
      <c r="BB118" s="2">
        <v>0</v>
      </c>
      <c r="BC118" s="2">
        <v>0</v>
      </c>
      <c r="BD118" s="5">
        <v>0</v>
      </c>
      <c r="BE118" s="5">
        <v>0</v>
      </c>
      <c r="BF118" s="5">
        <v>0</v>
      </c>
      <c r="BG118" s="2">
        <v>0</v>
      </c>
      <c r="BH118" s="2">
        <v>0</v>
      </c>
      <c r="BI118" s="2">
        <v>0</v>
      </c>
      <c r="BJ118" s="5">
        <v>0</v>
      </c>
      <c r="BK118" s="5">
        <v>0</v>
      </c>
      <c r="BL118" s="5">
        <v>0</v>
      </c>
      <c r="BM118" s="2">
        <v>2</v>
      </c>
      <c r="BN118" s="2">
        <v>1</v>
      </c>
      <c r="BO118" s="2">
        <v>3</v>
      </c>
      <c r="BP118" s="5">
        <v>3.0303030303030304E-2</v>
      </c>
      <c r="BQ118" s="5">
        <v>1.4925373134328358E-2</v>
      </c>
      <c r="BR118" s="5">
        <v>2.2556390977443608E-2</v>
      </c>
      <c r="BS118" s="2">
        <v>0</v>
      </c>
      <c r="BT118" s="2">
        <v>0</v>
      </c>
      <c r="BU118" s="2">
        <v>0</v>
      </c>
      <c r="BV118" s="5">
        <v>0</v>
      </c>
      <c r="BW118" s="5">
        <v>0</v>
      </c>
      <c r="BX118" s="5">
        <v>0</v>
      </c>
      <c r="BY118" s="2">
        <v>0</v>
      </c>
      <c r="BZ118" s="2">
        <v>0</v>
      </c>
      <c r="CA118" s="2">
        <v>0</v>
      </c>
      <c r="CB118" s="5">
        <v>0</v>
      </c>
      <c r="CC118" s="5">
        <v>0</v>
      </c>
      <c r="CD118" s="5">
        <v>0</v>
      </c>
      <c r="CE118" s="2">
        <v>0</v>
      </c>
      <c r="CF118" s="2">
        <v>0</v>
      </c>
      <c r="CG118" s="2">
        <v>0</v>
      </c>
      <c r="CH118" s="5">
        <v>0</v>
      </c>
      <c r="CI118" s="5">
        <v>0</v>
      </c>
      <c r="CJ118" s="5">
        <v>0</v>
      </c>
      <c r="CK118" s="2">
        <v>64</v>
      </c>
      <c r="CL118" s="2">
        <v>65</v>
      </c>
      <c r="CM118" s="2">
        <v>129</v>
      </c>
      <c r="CN118" s="5">
        <v>0.98484848484848486</v>
      </c>
      <c r="CO118" s="5">
        <v>0.97014925373134331</v>
      </c>
      <c r="CP118" s="5">
        <v>0.97744360902255634</v>
      </c>
      <c r="CQ118" s="2">
        <v>45</v>
      </c>
      <c r="CR118" s="2">
        <v>27</v>
      </c>
      <c r="CS118" s="2">
        <v>72</v>
      </c>
      <c r="CT118" s="5">
        <v>0.703125</v>
      </c>
      <c r="CU118" s="5">
        <v>0.41538461538461541</v>
      </c>
      <c r="CV118" s="5">
        <v>0.55813953488372092</v>
      </c>
      <c r="CW118" s="2">
        <v>13</v>
      </c>
      <c r="CX118" s="2">
        <v>29</v>
      </c>
      <c r="CY118" s="2">
        <v>42</v>
      </c>
      <c r="CZ118" s="5">
        <v>0.203125</v>
      </c>
      <c r="DA118" s="5">
        <v>0.44615384615384618</v>
      </c>
      <c r="DB118" s="5">
        <v>0.32558139534883723</v>
      </c>
      <c r="DC118" s="2">
        <v>6</v>
      </c>
      <c r="DD118" s="2">
        <v>9</v>
      </c>
      <c r="DE118" s="2">
        <v>15</v>
      </c>
      <c r="DF118" s="5">
        <v>9.375E-2</v>
      </c>
      <c r="DG118" s="5">
        <v>0.13846153846153847</v>
      </c>
      <c r="DH118" s="5">
        <v>0.11627906976744186</v>
      </c>
      <c r="DI118" s="2">
        <v>7</v>
      </c>
      <c r="DJ118" s="2">
        <v>10</v>
      </c>
      <c r="DK118" s="2">
        <v>17</v>
      </c>
      <c r="DL118" s="5">
        <v>0.109375</v>
      </c>
      <c r="DM118" s="5">
        <v>0.15384615384615385</v>
      </c>
      <c r="DN118" s="5">
        <v>0.13178294573643412</v>
      </c>
      <c r="DO118" s="2">
        <v>0</v>
      </c>
      <c r="DP118" s="2">
        <v>17</v>
      </c>
      <c r="DQ118" s="2">
        <v>17</v>
      </c>
      <c r="DR118" s="5">
        <v>0</v>
      </c>
      <c r="DS118" s="5">
        <v>0.26153846153846155</v>
      </c>
      <c r="DT118" s="5">
        <v>0.13178294573643412</v>
      </c>
      <c r="DU118" s="2">
        <v>3</v>
      </c>
      <c r="DV118" s="2">
        <v>1</v>
      </c>
      <c r="DW118" s="2">
        <v>4</v>
      </c>
      <c r="DX118" s="5">
        <v>4.6875E-2</v>
      </c>
      <c r="DY118" s="5">
        <v>1.5384615384615385E-2</v>
      </c>
      <c r="DZ118" s="5">
        <v>3.1007751937984496E-2</v>
      </c>
      <c r="EA118" s="2">
        <v>0</v>
      </c>
      <c r="EB118" s="2">
        <v>0</v>
      </c>
      <c r="EC118" s="2">
        <v>0</v>
      </c>
      <c r="ED118" s="5">
        <v>0</v>
      </c>
      <c r="EE118" s="5">
        <v>0</v>
      </c>
      <c r="EF118" s="5">
        <v>0</v>
      </c>
      <c r="EG118" s="2">
        <v>1</v>
      </c>
      <c r="EH118" s="2">
        <v>0</v>
      </c>
      <c r="EI118" s="2">
        <v>1</v>
      </c>
      <c r="EJ118" s="5">
        <v>1.5625E-2</v>
      </c>
      <c r="EK118" s="5">
        <v>0</v>
      </c>
      <c r="EL118" s="5">
        <v>7.7519379844961239E-3</v>
      </c>
      <c r="EM118" s="2">
        <v>2</v>
      </c>
      <c r="EN118" s="2">
        <v>1</v>
      </c>
      <c r="EO118" s="2">
        <v>3</v>
      </c>
      <c r="EP118" s="5">
        <v>3.125E-2</v>
      </c>
      <c r="EQ118" s="5">
        <v>1.5384615384615385E-2</v>
      </c>
      <c r="ER118" s="5">
        <v>2.3255813953488372E-2</v>
      </c>
      <c r="ES118" s="2">
        <v>0</v>
      </c>
      <c r="ET118" s="2">
        <v>0</v>
      </c>
      <c r="EU118" s="2">
        <v>0</v>
      </c>
      <c r="EV118" s="5">
        <v>0</v>
      </c>
      <c r="EW118" s="5">
        <v>0</v>
      </c>
      <c r="EX118" s="5">
        <v>0</v>
      </c>
      <c r="EY118" s="2">
        <v>0</v>
      </c>
      <c r="EZ118" s="2">
        <v>0</v>
      </c>
      <c r="FA118" s="2">
        <v>0</v>
      </c>
      <c r="FB118" s="5">
        <v>0</v>
      </c>
      <c r="FC118" s="5">
        <v>0</v>
      </c>
      <c r="FD118" s="5">
        <v>0</v>
      </c>
      <c r="FE118" s="2">
        <v>0</v>
      </c>
      <c r="FF118" s="2">
        <v>0</v>
      </c>
      <c r="FG118" s="2">
        <v>0</v>
      </c>
      <c r="FH118" s="5">
        <v>0</v>
      </c>
      <c r="FI118" s="5">
        <v>0</v>
      </c>
      <c r="FJ118" s="5">
        <v>0</v>
      </c>
    </row>
    <row r="119" spans="1:166" ht="11.85">
      <c r="A119" s="46" t="str">
        <f>IF(COUNTIFS(T_2GT[[#This Row],[Secteur]],"  *"),A118,T_2GT[[#This Row],[Secteur]])</f>
        <v>SEINE-SAINT-DENIS</v>
      </c>
      <c r="B119" s="46" t="str">
        <f>IF(COUNTIFS(T_2GT[[#This Row],[Secteur]],"    *"),B118,T_2GT[[#This Row],[Secteur]])</f>
        <v xml:space="preserve">   D08 - Noisy-Le-Grand</v>
      </c>
      <c r="C119" s="1" t="s">
        <v>1313</v>
      </c>
      <c r="D119" s="1" t="s">
        <v>1314</v>
      </c>
      <c r="E119" s="2">
        <v>149</v>
      </c>
      <c r="F119" s="2">
        <v>75</v>
      </c>
      <c r="G119" s="2">
        <v>224</v>
      </c>
      <c r="H119" s="2">
        <v>0</v>
      </c>
      <c r="I119" s="2">
        <v>0</v>
      </c>
      <c r="J119" s="2">
        <v>0</v>
      </c>
      <c r="K119" s="2">
        <v>149</v>
      </c>
      <c r="L119" s="2">
        <v>74</v>
      </c>
      <c r="M119" s="2">
        <v>223</v>
      </c>
      <c r="N119" s="5">
        <v>1</v>
      </c>
      <c r="O119" s="5">
        <v>0.98666666666666669</v>
      </c>
      <c r="P119" s="5">
        <v>0.9955357142857143</v>
      </c>
      <c r="Q119" s="2">
        <v>147</v>
      </c>
      <c r="R119" s="2">
        <v>74</v>
      </c>
      <c r="S119" s="2">
        <v>221</v>
      </c>
      <c r="T119" s="5">
        <v>0.98657718120805371</v>
      </c>
      <c r="U119" s="5">
        <v>1</v>
      </c>
      <c r="V119" s="5">
        <v>0.99103139013452912</v>
      </c>
      <c r="W119" s="2">
        <v>2</v>
      </c>
      <c r="X119" s="2">
        <v>0</v>
      </c>
      <c r="Y119" s="2">
        <v>2</v>
      </c>
      <c r="Z119" s="5">
        <v>1.3422818791946308E-2</v>
      </c>
      <c r="AA119" s="5">
        <v>0</v>
      </c>
      <c r="AB119" s="5">
        <v>8.9686098654708519E-3</v>
      </c>
      <c r="AC119" s="2">
        <v>0</v>
      </c>
      <c r="AD119" s="2">
        <v>0</v>
      </c>
      <c r="AE119" s="2">
        <v>0</v>
      </c>
      <c r="AF119" s="5">
        <v>0</v>
      </c>
      <c r="AG119" s="5">
        <v>0</v>
      </c>
      <c r="AH119" s="5">
        <v>0</v>
      </c>
      <c r="AI119" s="2">
        <v>1</v>
      </c>
      <c r="AJ119" s="2">
        <v>0</v>
      </c>
      <c r="AK119" s="2">
        <v>1</v>
      </c>
      <c r="AL119" s="5">
        <v>6.7114093959731542E-3</v>
      </c>
      <c r="AM119" s="5">
        <v>0</v>
      </c>
      <c r="AN119" s="5">
        <v>4.4843049327354259E-3</v>
      </c>
      <c r="AO119" s="2">
        <v>0</v>
      </c>
      <c r="AP119" s="2">
        <v>0</v>
      </c>
      <c r="AQ119" s="2">
        <v>0</v>
      </c>
      <c r="AR119" s="5">
        <v>0</v>
      </c>
      <c r="AS119" s="5">
        <v>0</v>
      </c>
      <c r="AT119" s="5">
        <v>0</v>
      </c>
      <c r="AU119" s="2">
        <v>1</v>
      </c>
      <c r="AV119" s="2">
        <v>0</v>
      </c>
      <c r="AW119" s="2">
        <v>1</v>
      </c>
      <c r="AX119" s="5">
        <v>6.7114093959731542E-3</v>
      </c>
      <c r="AY119" s="5">
        <v>0</v>
      </c>
      <c r="AZ119" s="5">
        <v>4.4843049327354259E-3</v>
      </c>
      <c r="BA119" s="2">
        <v>0</v>
      </c>
      <c r="BB119" s="2">
        <v>0</v>
      </c>
      <c r="BC119" s="2">
        <v>0</v>
      </c>
      <c r="BD119" s="5">
        <v>0</v>
      </c>
      <c r="BE119" s="5">
        <v>0</v>
      </c>
      <c r="BF119" s="5">
        <v>0</v>
      </c>
      <c r="BG119" s="2">
        <v>0</v>
      </c>
      <c r="BH119" s="2">
        <v>0</v>
      </c>
      <c r="BI119" s="2">
        <v>0</v>
      </c>
      <c r="BJ119" s="5">
        <v>0</v>
      </c>
      <c r="BK119" s="5">
        <v>0</v>
      </c>
      <c r="BL119" s="5">
        <v>0</v>
      </c>
      <c r="BM119" s="2">
        <v>0</v>
      </c>
      <c r="BN119" s="2">
        <v>0</v>
      </c>
      <c r="BO119" s="2">
        <v>0</v>
      </c>
      <c r="BP119" s="5">
        <v>0</v>
      </c>
      <c r="BQ119" s="5">
        <v>0</v>
      </c>
      <c r="BR119" s="5">
        <v>0</v>
      </c>
      <c r="BS119" s="2">
        <v>0</v>
      </c>
      <c r="BT119" s="2">
        <v>0</v>
      </c>
      <c r="BU119" s="2">
        <v>0</v>
      </c>
      <c r="BV119" s="5">
        <v>0</v>
      </c>
      <c r="BW119" s="5">
        <v>0</v>
      </c>
      <c r="BX119" s="5">
        <v>0</v>
      </c>
      <c r="BY119" s="2">
        <v>0</v>
      </c>
      <c r="BZ119" s="2">
        <v>0</v>
      </c>
      <c r="CA119" s="2">
        <v>0</v>
      </c>
      <c r="CB119" s="5">
        <v>0</v>
      </c>
      <c r="CC119" s="5">
        <v>0</v>
      </c>
      <c r="CD119" s="5">
        <v>0</v>
      </c>
      <c r="CE119" s="2">
        <v>0</v>
      </c>
      <c r="CF119" s="2">
        <v>0</v>
      </c>
      <c r="CG119" s="2">
        <v>0</v>
      </c>
      <c r="CH119" s="5">
        <v>0</v>
      </c>
      <c r="CI119" s="5">
        <v>0</v>
      </c>
      <c r="CJ119" s="5">
        <v>0</v>
      </c>
      <c r="CK119" s="2">
        <v>148</v>
      </c>
      <c r="CL119" s="2">
        <v>73</v>
      </c>
      <c r="CM119" s="2">
        <v>221</v>
      </c>
      <c r="CN119" s="5">
        <v>0.99328859060402686</v>
      </c>
      <c r="CO119" s="5">
        <v>0.97333333333333338</v>
      </c>
      <c r="CP119" s="5">
        <v>0.9866071428571429</v>
      </c>
      <c r="CQ119" s="2">
        <v>146</v>
      </c>
      <c r="CR119" s="2">
        <v>73</v>
      </c>
      <c r="CS119" s="2">
        <v>219</v>
      </c>
      <c r="CT119" s="5">
        <v>0.98648648648648651</v>
      </c>
      <c r="CU119" s="5">
        <v>1</v>
      </c>
      <c r="CV119" s="5">
        <v>0.99095022624434392</v>
      </c>
      <c r="CW119" s="2">
        <v>2</v>
      </c>
      <c r="CX119" s="2">
        <v>0</v>
      </c>
      <c r="CY119" s="2">
        <v>2</v>
      </c>
      <c r="CZ119" s="5">
        <v>1.3513513513513514E-2</v>
      </c>
      <c r="DA119" s="5">
        <v>0</v>
      </c>
      <c r="DB119" s="5">
        <v>9.0497737556561094E-3</v>
      </c>
      <c r="DC119" s="2">
        <v>0</v>
      </c>
      <c r="DD119" s="2">
        <v>0</v>
      </c>
      <c r="DE119" s="2">
        <v>0</v>
      </c>
      <c r="DF119" s="5">
        <v>0</v>
      </c>
      <c r="DG119" s="5">
        <v>0</v>
      </c>
      <c r="DH119" s="5">
        <v>0</v>
      </c>
      <c r="DI119" s="2">
        <v>1</v>
      </c>
      <c r="DJ119" s="2">
        <v>0</v>
      </c>
      <c r="DK119" s="2">
        <v>1</v>
      </c>
      <c r="DL119" s="5">
        <v>6.7567567567567571E-3</v>
      </c>
      <c r="DM119" s="5">
        <v>0</v>
      </c>
      <c r="DN119" s="5">
        <v>4.5248868778280547E-3</v>
      </c>
      <c r="DO119" s="2">
        <v>0</v>
      </c>
      <c r="DP119" s="2">
        <v>0</v>
      </c>
      <c r="DQ119" s="2">
        <v>0</v>
      </c>
      <c r="DR119" s="5">
        <v>0</v>
      </c>
      <c r="DS119" s="5">
        <v>0</v>
      </c>
      <c r="DT119" s="5">
        <v>0</v>
      </c>
      <c r="DU119" s="2">
        <v>1</v>
      </c>
      <c r="DV119" s="2">
        <v>0</v>
      </c>
      <c r="DW119" s="2">
        <v>1</v>
      </c>
      <c r="DX119" s="5">
        <v>6.7567567567567571E-3</v>
      </c>
      <c r="DY119" s="5">
        <v>0</v>
      </c>
      <c r="DZ119" s="5">
        <v>4.5248868778280547E-3</v>
      </c>
      <c r="EA119" s="2">
        <v>0</v>
      </c>
      <c r="EB119" s="2">
        <v>0</v>
      </c>
      <c r="EC119" s="2">
        <v>0</v>
      </c>
      <c r="ED119" s="5">
        <v>0</v>
      </c>
      <c r="EE119" s="5">
        <v>0</v>
      </c>
      <c r="EF119" s="5">
        <v>0</v>
      </c>
      <c r="EG119" s="2">
        <v>0</v>
      </c>
      <c r="EH119" s="2">
        <v>0</v>
      </c>
      <c r="EI119" s="2">
        <v>0</v>
      </c>
      <c r="EJ119" s="5">
        <v>0</v>
      </c>
      <c r="EK119" s="5">
        <v>0</v>
      </c>
      <c r="EL119" s="5">
        <v>0</v>
      </c>
      <c r="EM119" s="2">
        <v>0</v>
      </c>
      <c r="EN119" s="2">
        <v>0</v>
      </c>
      <c r="EO119" s="2">
        <v>0</v>
      </c>
      <c r="EP119" s="5">
        <v>0</v>
      </c>
      <c r="EQ119" s="5">
        <v>0</v>
      </c>
      <c r="ER119" s="5">
        <v>0</v>
      </c>
      <c r="ES119" s="2">
        <v>0</v>
      </c>
      <c r="ET119" s="2">
        <v>0</v>
      </c>
      <c r="EU119" s="2">
        <v>0</v>
      </c>
      <c r="EV119" s="5">
        <v>0</v>
      </c>
      <c r="EW119" s="5">
        <v>0</v>
      </c>
      <c r="EX119" s="5">
        <v>0</v>
      </c>
      <c r="EY119" s="2">
        <v>0</v>
      </c>
      <c r="EZ119" s="2">
        <v>0</v>
      </c>
      <c r="FA119" s="2">
        <v>0</v>
      </c>
      <c r="FB119" s="5">
        <v>0</v>
      </c>
      <c r="FC119" s="5">
        <v>0</v>
      </c>
      <c r="FD119" s="5">
        <v>0</v>
      </c>
      <c r="FE119" s="2">
        <v>0</v>
      </c>
      <c r="FF119" s="2">
        <v>0</v>
      </c>
      <c r="FG119" s="2">
        <v>0</v>
      </c>
      <c r="FH119" s="5">
        <v>0</v>
      </c>
      <c r="FI119" s="5">
        <v>0</v>
      </c>
      <c r="FJ119" s="5">
        <v>0</v>
      </c>
    </row>
    <row r="120" spans="1:166" ht="11.85">
      <c r="A120" s="46" t="str">
        <f>IF(COUNTIFS(T_2GT[[#This Row],[Secteur]],"  *"),A119,T_2GT[[#This Row],[Secteur]])</f>
        <v>VAL-DE-MARNE</v>
      </c>
      <c r="B120" s="46" t="str">
        <f>IF(COUNTIFS(T_2GT[[#This Row],[Secteur]],"    *"),B119,T_2GT[[#This Row],[Secteur]])</f>
        <v>VAL-DE-MARNE</v>
      </c>
      <c r="C120" s="1" t="s">
        <v>94</v>
      </c>
      <c r="D120" s="1" t="s">
        <v>94</v>
      </c>
      <c r="E120" s="2">
        <v>5158</v>
      </c>
      <c r="F120" s="2">
        <v>4628</v>
      </c>
      <c r="G120" s="2">
        <v>9786</v>
      </c>
      <c r="H120" s="2">
        <v>18</v>
      </c>
      <c r="I120" s="2">
        <v>18</v>
      </c>
      <c r="J120" s="2">
        <v>36</v>
      </c>
      <c r="K120" s="2">
        <v>4847</v>
      </c>
      <c r="L120" s="2">
        <v>4377</v>
      </c>
      <c r="M120" s="2">
        <v>9224</v>
      </c>
      <c r="N120" s="5">
        <v>0.94319503683598294</v>
      </c>
      <c r="O120" s="5">
        <v>0.94965427830596372</v>
      </c>
      <c r="P120" s="5">
        <v>0.94624974453300637</v>
      </c>
      <c r="Q120" s="2">
        <v>3498</v>
      </c>
      <c r="R120" s="2">
        <v>3102</v>
      </c>
      <c r="S120" s="2">
        <v>6600</v>
      </c>
      <c r="T120" s="5">
        <v>0.72168351557664534</v>
      </c>
      <c r="U120" s="5">
        <v>0.70870459218642912</v>
      </c>
      <c r="V120" s="5">
        <v>0.71552471812662621</v>
      </c>
      <c r="W120" s="2">
        <v>1227</v>
      </c>
      <c r="X120" s="2">
        <v>1155</v>
      </c>
      <c r="Y120" s="2">
        <v>2382</v>
      </c>
      <c r="Z120" s="5">
        <v>0.25314627604703943</v>
      </c>
      <c r="AA120" s="5">
        <v>0.26387936943111723</v>
      </c>
      <c r="AB120" s="5">
        <v>0.25823937554206416</v>
      </c>
      <c r="AC120" s="2">
        <v>122</v>
      </c>
      <c r="AD120" s="2">
        <v>120</v>
      </c>
      <c r="AE120" s="2">
        <v>242</v>
      </c>
      <c r="AF120" s="5">
        <v>2.5170208376315246E-2</v>
      </c>
      <c r="AG120" s="5">
        <v>2.7416038382453736E-2</v>
      </c>
      <c r="AH120" s="5">
        <v>2.6235906331309625E-2</v>
      </c>
      <c r="AI120" s="2">
        <v>833</v>
      </c>
      <c r="AJ120" s="2">
        <v>696</v>
      </c>
      <c r="AK120" s="2">
        <v>1529</v>
      </c>
      <c r="AL120" s="5">
        <v>0.17185888178254591</v>
      </c>
      <c r="AM120" s="5">
        <v>0.15901302261823166</v>
      </c>
      <c r="AN120" s="5">
        <v>0.16576322636600174</v>
      </c>
      <c r="AO120" s="2">
        <v>42</v>
      </c>
      <c r="AP120" s="2">
        <v>342</v>
      </c>
      <c r="AQ120" s="2">
        <v>384</v>
      </c>
      <c r="AR120" s="5">
        <v>8.6651537033216423E-3</v>
      </c>
      <c r="AS120" s="5">
        <v>7.8135709389993147E-2</v>
      </c>
      <c r="AT120" s="5">
        <v>4.163052905464007E-2</v>
      </c>
      <c r="AU120" s="2">
        <v>212</v>
      </c>
      <c r="AV120" s="2">
        <v>30</v>
      </c>
      <c r="AW120" s="2">
        <v>242</v>
      </c>
      <c r="AX120" s="5">
        <v>4.3738394883433049E-2</v>
      </c>
      <c r="AY120" s="5">
        <v>6.8540095956134339E-3</v>
      </c>
      <c r="AZ120" s="5">
        <v>2.6235906331309625E-2</v>
      </c>
      <c r="BA120" s="2">
        <v>43</v>
      </c>
      <c r="BB120" s="2">
        <v>45</v>
      </c>
      <c r="BC120" s="2">
        <v>88</v>
      </c>
      <c r="BD120" s="5">
        <v>8.8714668867340626E-3</v>
      </c>
      <c r="BE120" s="5">
        <v>1.028101439342015E-2</v>
      </c>
      <c r="BF120" s="5">
        <v>9.5403295750216832E-3</v>
      </c>
      <c r="BG120" s="2">
        <v>81</v>
      </c>
      <c r="BH120" s="2">
        <v>25</v>
      </c>
      <c r="BI120" s="2">
        <v>106</v>
      </c>
      <c r="BJ120" s="5">
        <v>1.6711367856406024E-2</v>
      </c>
      <c r="BK120" s="5">
        <v>5.7116746630111945E-3</v>
      </c>
      <c r="BL120" s="5">
        <v>1.1491760624457935E-2</v>
      </c>
      <c r="BM120" s="2">
        <v>6</v>
      </c>
      <c r="BN120" s="2">
        <v>9</v>
      </c>
      <c r="BO120" s="2">
        <v>15</v>
      </c>
      <c r="BP120" s="5">
        <v>1.2378791004745203E-3</v>
      </c>
      <c r="BQ120" s="5">
        <v>2.0562028786840301E-3</v>
      </c>
      <c r="BR120" s="5">
        <v>1.6261925411968777E-3</v>
      </c>
      <c r="BS120" s="2">
        <v>9</v>
      </c>
      <c r="BT120" s="2">
        <v>7</v>
      </c>
      <c r="BU120" s="2">
        <v>16</v>
      </c>
      <c r="BV120" s="5">
        <v>1.8568186507117806E-3</v>
      </c>
      <c r="BW120" s="5">
        <v>1.5992689056431345E-3</v>
      </c>
      <c r="BX120" s="5">
        <v>1.7346053772766695E-3</v>
      </c>
      <c r="BY120" s="2">
        <v>1</v>
      </c>
      <c r="BZ120" s="2">
        <v>1</v>
      </c>
      <c r="CA120" s="2">
        <v>2</v>
      </c>
      <c r="CB120" s="5">
        <v>2.0631318341242006E-4</v>
      </c>
      <c r="CC120" s="5">
        <v>2.284669865204478E-4</v>
      </c>
      <c r="CD120" s="5">
        <v>2.1682567215958369E-4</v>
      </c>
      <c r="CE120" s="2">
        <v>0</v>
      </c>
      <c r="CF120" s="2">
        <v>0</v>
      </c>
      <c r="CG120" s="2">
        <v>0</v>
      </c>
      <c r="CH120" s="5">
        <v>0</v>
      </c>
      <c r="CI120" s="5">
        <v>0</v>
      </c>
      <c r="CJ120" s="5">
        <v>0</v>
      </c>
      <c r="CK120" s="2">
        <v>4733</v>
      </c>
      <c r="CL120" s="2">
        <v>4217</v>
      </c>
      <c r="CM120" s="2">
        <v>8950</v>
      </c>
      <c r="CN120" s="5">
        <v>0.92109344707250873</v>
      </c>
      <c r="CO120" s="5">
        <v>0.91508210890233366</v>
      </c>
      <c r="CP120" s="5">
        <v>0.91825056202738609</v>
      </c>
      <c r="CQ120" s="2">
        <v>3204</v>
      </c>
      <c r="CR120" s="2">
        <v>2731</v>
      </c>
      <c r="CS120" s="2">
        <v>5935</v>
      </c>
      <c r="CT120" s="5">
        <v>0.67694908092119166</v>
      </c>
      <c r="CU120" s="5">
        <v>0.64761678918662557</v>
      </c>
      <c r="CV120" s="5">
        <v>0.66312849162011178</v>
      </c>
      <c r="CW120" s="2">
        <v>1416</v>
      </c>
      <c r="CX120" s="2">
        <v>1383</v>
      </c>
      <c r="CY120" s="2">
        <v>2799</v>
      </c>
      <c r="CZ120" s="5">
        <v>0.29917599830974012</v>
      </c>
      <c r="DA120" s="5">
        <v>0.32795826416884039</v>
      </c>
      <c r="DB120" s="5">
        <v>0.31273743016759775</v>
      </c>
      <c r="DC120" s="2">
        <v>113</v>
      </c>
      <c r="DD120" s="2">
        <v>103</v>
      </c>
      <c r="DE120" s="2">
        <v>216</v>
      </c>
      <c r="DF120" s="5">
        <v>2.3874920769068244E-2</v>
      </c>
      <c r="DG120" s="5">
        <v>2.442494664453403E-2</v>
      </c>
      <c r="DH120" s="5">
        <v>2.4134078212290504E-2</v>
      </c>
      <c r="DI120" s="2">
        <v>903</v>
      </c>
      <c r="DJ120" s="2">
        <v>741</v>
      </c>
      <c r="DK120" s="2">
        <v>1644</v>
      </c>
      <c r="DL120" s="5">
        <v>0.19078808366786393</v>
      </c>
      <c r="DM120" s="5">
        <v>0.1757173345980555</v>
      </c>
      <c r="DN120" s="5">
        <v>0.18368715083798884</v>
      </c>
      <c r="DO120" s="2">
        <v>36</v>
      </c>
      <c r="DP120" s="2">
        <v>387</v>
      </c>
      <c r="DQ120" s="2">
        <v>423</v>
      </c>
      <c r="DR120" s="5">
        <v>7.6061694485527152E-3</v>
      </c>
      <c r="DS120" s="5">
        <v>9.1771401470239503E-2</v>
      </c>
      <c r="DT120" s="5">
        <v>4.7262569832402235E-2</v>
      </c>
      <c r="DU120" s="2">
        <v>266</v>
      </c>
      <c r="DV120" s="2">
        <v>54</v>
      </c>
      <c r="DW120" s="2">
        <v>320</v>
      </c>
      <c r="DX120" s="5">
        <v>5.6201140925417281E-2</v>
      </c>
      <c r="DY120" s="5">
        <v>1.2805311833056676E-2</v>
      </c>
      <c r="DZ120" s="5">
        <v>3.5754189944134075E-2</v>
      </c>
      <c r="EA120" s="2">
        <v>63</v>
      </c>
      <c r="EB120" s="2">
        <v>80</v>
      </c>
      <c r="EC120" s="2">
        <v>143</v>
      </c>
      <c r="ED120" s="5">
        <v>1.3310796534967251E-2</v>
      </c>
      <c r="EE120" s="5">
        <v>1.897083234526915E-2</v>
      </c>
      <c r="EF120" s="5">
        <v>1.5977653631284915E-2</v>
      </c>
      <c r="EG120" s="2">
        <v>75</v>
      </c>
      <c r="EH120" s="2">
        <v>27</v>
      </c>
      <c r="EI120" s="2">
        <v>102</v>
      </c>
      <c r="EJ120" s="5">
        <v>1.5846186351151488E-2</v>
      </c>
      <c r="EK120" s="5">
        <v>6.4026559165283378E-3</v>
      </c>
      <c r="EL120" s="5">
        <v>1.1396648044692738E-2</v>
      </c>
      <c r="EM120" s="2">
        <v>19</v>
      </c>
      <c r="EN120" s="2">
        <v>22</v>
      </c>
      <c r="EO120" s="2">
        <v>41</v>
      </c>
      <c r="EP120" s="5">
        <v>4.0143672089583771E-3</v>
      </c>
      <c r="EQ120" s="5">
        <v>5.2169788949490157E-3</v>
      </c>
      <c r="ER120" s="5">
        <v>4.5810055865921784E-3</v>
      </c>
      <c r="ES120" s="2">
        <v>50</v>
      </c>
      <c r="ET120" s="2">
        <v>66</v>
      </c>
      <c r="EU120" s="2">
        <v>116</v>
      </c>
      <c r="EV120" s="5">
        <v>1.0564124234100993E-2</v>
      </c>
      <c r="EW120" s="5">
        <v>1.5650936684847048E-2</v>
      </c>
      <c r="EX120" s="5">
        <v>1.2960893854748603E-2</v>
      </c>
      <c r="EY120" s="2">
        <v>0</v>
      </c>
      <c r="EZ120" s="2">
        <v>3</v>
      </c>
      <c r="FA120" s="2">
        <v>3</v>
      </c>
      <c r="FB120" s="5">
        <v>0</v>
      </c>
      <c r="FC120" s="5">
        <v>7.1140621294759308E-4</v>
      </c>
      <c r="FD120" s="5">
        <v>3.3519553072625699E-4</v>
      </c>
      <c r="FE120" s="2">
        <v>4</v>
      </c>
      <c r="FF120" s="2">
        <v>3</v>
      </c>
      <c r="FG120" s="2">
        <v>7</v>
      </c>
      <c r="FH120" s="5">
        <v>8.4512993872807945E-4</v>
      </c>
      <c r="FI120" s="5">
        <v>7.1140621294759308E-4</v>
      </c>
      <c r="FJ120" s="5">
        <v>7.8212290502793292E-4</v>
      </c>
    </row>
    <row r="121" spans="1:166" ht="11.85">
      <c r="A121" s="46" t="str">
        <f>IF(COUNTIFS(T_2GT[[#This Row],[Secteur]],"  *"),A120,T_2GT[[#This Row],[Secteur]])</f>
        <v>VAL-DE-MARNE</v>
      </c>
      <c r="B121" s="46" t="str">
        <f>IF(COUNTIFS(T_2GT[[#This Row],[Secteur]],"    *"),B120,T_2GT[[#This Row],[Secteur]])</f>
        <v xml:space="preserve">   D01 - Vincennes</v>
      </c>
      <c r="C121" s="1" t="s">
        <v>755</v>
      </c>
      <c r="D121" s="1" t="s">
        <v>756</v>
      </c>
      <c r="E121" s="2">
        <v>669</v>
      </c>
      <c r="F121" s="2">
        <v>665</v>
      </c>
      <c r="G121" s="2">
        <v>1334</v>
      </c>
      <c r="H121" s="2">
        <v>7</v>
      </c>
      <c r="I121" s="2">
        <v>13</v>
      </c>
      <c r="J121" s="2">
        <v>20</v>
      </c>
      <c r="K121" s="2">
        <v>665</v>
      </c>
      <c r="L121" s="2">
        <v>659</v>
      </c>
      <c r="M121" s="2">
        <v>1324</v>
      </c>
      <c r="N121" s="5">
        <v>1.0044843049327354</v>
      </c>
      <c r="O121" s="5">
        <v>1.0105263157894737</v>
      </c>
      <c r="P121" s="5">
        <v>1.0074962518740629</v>
      </c>
      <c r="Q121" s="2">
        <v>542</v>
      </c>
      <c r="R121" s="2">
        <v>521</v>
      </c>
      <c r="S121" s="2">
        <v>1063</v>
      </c>
      <c r="T121" s="5">
        <v>0.81503759398496245</v>
      </c>
      <c r="U121" s="5">
        <v>0.79059180576631261</v>
      </c>
      <c r="V121" s="5">
        <v>0.80287009063444104</v>
      </c>
      <c r="W121" s="2">
        <v>116</v>
      </c>
      <c r="X121" s="2">
        <v>128</v>
      </c>
      <c r="Y121" s="2">
        <v>244</v>
      </c>
      <c r="Z121" s="5">
        <v>0.17443609022556392</v>
      </c>
      <c r="AA121" s="5">
        <v>0.19423368740515934</v>
      </c>
      <c r="AB121" s="5">
        <v>0.18429003021148035</v>
      </c>
      <c r="AC121" s="2">
        <v>7</v>
      </c>
      <c r="AD121" s="2">
        <v>10</v>
      </c>
      <c r="AE121" s="2">
        <v>17</v>
      </c>
      <c r="AF121" s="5">
        <v>1.0526315789473684E-2</v>
      </c>
      <c r="AG121" s="5">
        <v>1.5174506828528073E-2</v>
      </c>
      <c r="AH121" s="5">
        <v>1.283987915407855E-2</v>
      </c>
      <c r="AI121" s="2">
        <v>93</v>
      </c>
      <c r="AJ121" s="2">
        <v>78</v>
      </c>
      <c r="AK121" s="2">
        <v>171</v>
      </c>
      <c r="AL121" s="5">
        <v>0.13984962406015036</v>
      </c>
      <c r="AM121" s="5">
        <v>0.11836115326251896</v>
      </c>
      <c r="AN121" s="5">
        <v>0.12915407854984895</v>
      </c>
      <c r="AO121" s="2">
        <v>2</v>
      </c>
      <c r="AP121" s="2">
        <v>37</v>
      </c>
      <c r="AQ121" s="2">
        <v>39</v>
      </c>
      <c r="AR121" s="5">
        <v>3.0075187969924814E-3</v>
      </c>
      <c r="AS121" s="5">
        <v>5.614567526555387E-2</v>
      </c>
      <c r="AT121" s="5">
        <v>2.9456193353474321E-2</v>
      </c>
      <c r="AU121" s="2">
        <v>12</v>
      </c>
      <c r="AV121" s="2">
        <v>4</v>
      </c>
      <c r="AW121" s="2">
        <v>16</v>
      </c>
      <c r="AX121" s="5">
        <v>1.8045112781954888E-2</v>
      </c>
      <c r="AY121" s="5">
        <v>6.0698027314112293E-3</v>
      </c>
      <c r="AZ121" s="5">
        <v>1.2084592145015106E-2</v>
      </c>
      <c r="BA121" s="2">
        <v>1</v>
      </c>
      <c r="BB121" s="2">
        <v>1</v>
      </c>
      <c r="BC121" s="2">
        <v>2</v>
      </c>
      <c r="BD121" s="5">
        <v>1.5037593984962407E-3</v>
      </c>
      <c r="BE121" s="5">
        <v>1.5174506828528073E-3</v>
      </c>
      <c r="BF121" s="5">
        <v>1.5105740181268882E-3</v>
      </c>
      <c r="BG121" s="2">
        <v>3</v>
      </c>
      <c r="BH121" s="2">
        <v>4</v>
      </c>
      <c r="BI121" s="2">
        <v>7</v>
      </c>
      <c r="BJ121" s="5">
        <v>4.5112781954887221E-3</v>
      </c>
      <c r="BK121" s="5">
        <v>6.0698027314112293E-3</v>
      </c>
      <c r="BL121" s="5">
        <v>5.287009063444109E-3</v>
      </c>
      <c r="BM121" s="2">
        <v>0</v>
      </c>
      <c r="BN121" s="2">
        <v>1</v>
      </c>
      <c r="BO121" s="2">
        <v>1</v>
      </c>
      <c r="BP121" s="5">
        <v>0</v>
      </c>
      <c r="BQ121" s="5">
        <v>1.5174506828528073E-3</v>
      </c>
      <c r="BR121" s="5">
        <v>7.5528700906344411E-4</v>
      </c>
      <c r="BS121" s="2">
        <v>5</v>
      </c>
      <c r="BT121" s="2">
        <v>3</v>
      </c>
      <c r="BU121" s="2">
        <v>8</v>
      </c>
      <c r="BV121" s="5">
        <v>7.5187969924812026E-3</v>
      </c>
      <c r="BW121" s="5">
        <v>4.552352048558422E-3</v>
      </c>
      <c r="BX121" s="5">
        <v>6.0422960725075529E-3</v>
      </c>
      <c r="BY121" s="2">
        <v>0</v>
      </c>
      <c r="BZ121" s="2">
        <v>0</v>
      </c>
      <c r="CA121" s="2">
        <v>0</v>
      </c>
      <c r="CB121" s="5">
        <v>0</v>
      </c>
      <c r="CC121" s="5">
        <v>0</v>
      </c>
      <c r="CD121" s="5">
        <v>0</v>
      </c>
      <c r="CE121" s="2">
        <v>0</v>
      </c>
      <c r="CF121" s="2">
        <v>0</v>
      </c>
      <c r="CG121" s="2">
        <v>0</v>
      </c>
      <c r="CH121" s="5">
        <v>0</v>
      </c>
      <c r="CI121" s="5">
        <v>0</v>
      </c>
      <c r="CJ121" s="5">
        <v>0</v>
      </c>
      <c r="CK121" s="2">
        <v>647</v>
      </c>
      <c r="CL121" s="2">
        <v>635</v>
      </c>
      <c r="CM121" s="2">
        <v>1282</v>
      </c>
      <c r="CN121" s="5">
        <v>0.97757847533632292</v>
      </c>
      <c r="CO121" s="5">
        <v>0.97443609022556388</v>
      </c>
      <c r="CP121" s="5">
        <v>0.97601199400299854</v>
      </c>
      <c r="CQ121" s="2">
        <v>514</v>
      </c>
      <c r="CR121" s="2">
        <v>480</v>
      </c>
      <c r="CS121" s="2">
        <v>994</v>
      </c>
      <c r="CT121" s="5">
        <v>0.79443585780525505</v>
      </c>
      <c r="CU121" s="5">
        <v>0.75590551181102361</v>
      </c>
      <c r="CV121" s="5">
        <v>0.77535101404056161</v>
      </c>
      <c r="CW121" s="2">
        <v>127</v>
      </c>
      <c r="CX121" s="2">
        <v>145</v>
      </c>
      <c r="CY121" s="2">
        <v>272</v>
      </c>
      <c r="CZ121" s="5">
        <v>0.19629057187017002</v>
      </c>
      <c r="DA121" s="5">
        <v>0.2283464566929134</v>
      </c>
      <c r="DB121" s="5">
        <v>0.21216848673946959</v>
      </c>
      <c r="DC121" s="2">
        <v>6</v>
      </c>
      <c r="DD121" s="2">
        <v>10</v>
      </c>
      <c r="DE121" s="2">
        <v>16</v>
      </c>
      <c r="DF121" s="5">
        <v>9.2735703245749607E-3</v>
      </c>
      <c r="DG121" s="5">
        <v>1.5748031496062992E-2</v>
      </c>
      <c r="DH121" s="5">
        <v>1.2480499219968799E-2</v>
      </c>
      <c r="DI121" s="2">
        <v>94</v>
      </c>
      <c r="DJ121" s="2">
        <v>79</v>
      </c>
      <c r="DK121" s="2">
        <v>173</v>
      </c>
      <c r="DL121" s="5">
        <v>0.14528593508500773</v>
      </c>
      <c r="DM121" s="5">
        <v>0.12440944881889764</v>
      </c>
      <c r="DN121" s="5">
        <v>0.13494539781591264</v>
      </c>
      <c r="DO121" s="2">
        <v>1</v>
      </c>
      <c r="DP121" s="2">
        <v>44</v>
      </c>
      <c r="DQ121" s="2">
        <v>45</v>
      </c>
      <c r="DR121" s="5">
        <v>1.5455950540958269E-3</v>
      </c>
      <c r="DS121" s="5">
        <v>6.9291338582677164E-2</v>
      </c>
      <c r="DT121" s="5">
        <v>3.5101404056162244E-2</v>
      </c>
      <c r="DU121" s="2">
        <v>13</v>
      </c>
      <c r="DV121" s="2">
        <v>6</v>
      </c>
      <c r="DW121" s="2">
        <v>19</v>
      </c>
      <c r="DX121" s="5">
        <v>2.009273570324575E-2</v>
      </c>
      <c r="DY121" s="5">
        <v>9.4488188976377951E-3</v>
      </c>
      <c r="DZ121" s="5">
        <v>1.4820592823712949E-2</v>
      </c>
      <c r="EA121" s="2">
        <v>2</v>
      </c>
      <c r="EB121" s="2">
        <v>2</v>
      </c>
      <c r="EC121" s="2">
        <v>4</v>
      </c>
      <c r="ED121" s="5">
        <v>3.0911901081916537E-3</v>
      </c>
      <c r="EE121" s="5">
        <v>3.1496062992125984E-3</v>
      </c>
      <c r="EF121" s="5">
        <v>3.1201248049921998E-3</v>
      </c>
      <c r="EG121" s="2">
        <v>3</v>
      </c>
      <c r="EH121" s="2">
        <v>2</v>
      </c>
      <c r="EI121" s="2">
        <v>5</v>
      </c>
      <c r="EJ121" s="5">
        <v>4.6367851622874804E-3</v>
      </c>
      <c r="EK121" s="5">
        <v>3.1496062992125984E-3</v>
      </c>
      <c r="EL121" s="5">
        <v>3.9001560062402497E-3</v>
      </c>
      <c r="EM121" s="2">
        <v>0</v>
      </c>
      <c r="EN121" s="2">
        <v>1</v>
      </c>
      <c r="EO121" s="2">
        <v>1</v>
      </c>
      <c r="EP121" s="5">
        <v>0</v>
      </c>
      <c r="EQ121" s="5">
        <v>1.5748031496062992E-3</v>
      </c>
      <c r="ER121" s="5">
        <v>7.8003120124804995E-4</v>
      </c>
      <c r="ES121" s="2">
        <v>10</v>
      </c>
      <c r="ET121" s="2">
        <v>7</v>
      </c>
      <c r="EU121" s="2">
        <v>17</v>
      </c>
      <c r="EV121" s="5">
        <v>1.5455950540958269E-2</v>
      </c>
      <c r="EW121" s="5">
        <v>1.1023622047244094E-2</v>
      </c>
      <c r="EX121" s="5">
        <v>1.3260530421216849E-2</v>
      </c>
      <c r="EY121" s="2">
        <v>0</v>
      </c>
      <c r="EZ121" s="2">
        <v>2</v>
      </c>
      <c r="FA121" s="2">
        <v>2</v>
      </c>
      <c r="FB121" s="5">
        <v>0</v>
      </c>
      <c r="FC121" s="5">
        <v>3.1496062992125984E-3</v>
      </c>
      <c r="FD121" s="5">
        <v>1.5600624024960999E-3</v>
      </c>
      <c r="FE121" s="2">
        <v>4</v>
      </c>
      <c r="FF121" s="2">
        <v>2</v>
      </c>
      <c r="FG121" s="2">
        <v>6</v>
      </c>
      <c r="FH121" s="5">
        <v>6.1823802163833074E-3</v>
      </c>
      <c r="FI121" s="5">
        <v>3.1496062992125984E-3</v>
      </c>
      <c r="FJ121" s="5">
        <v>4.6801872074882997E-3</v>
      </c>
    </row>
    <row r="122" spans="1:166" ht="11.85">
      <c r="A122" s="46" t="str">
        <f>IF(COUNTIFS(T_2GT[[#This Row],[Secteur]],"  *"),A121,T_2GT[[#This Row],[Secteur]])</f>
        <v>VAL-DE-MARNE</v>
      </c>
      <c r="B122" s="46" t="str">
        <f>IF(COUNTIFS(T_2GT[[#This Row],[Secteur]],"    *"),B121,T_2GT[[#This Row],[Secteur]])</f>
        <v xml:space="preserve">   D01 - Vincennes</v>
      </c>
      <c r="C122" s="1" t="s">
        <v>1315</v>
      </c>
      <c r="D122" s="1" t="s">
        <v>781</v>
      </c>
      <c r="E122" s="2">
        <v>155</v>
      </c>
      <c r="F122" s="2">
        <v>136</v>
      </c>
      <c r="G122" s="2">
        <v>291</v>
      </c>
      <c r="H122" s="2">
        <v>0</v>
      </c>
      <c r="I122" s="2">
        <v>0</v>
      </c>
      <c r="J122" s="2">
        <v>0</v>
      </c>
      <c r="K122" s="2">
        <v>155</v>
      </c>
      <c r="L122" s="2">
        <v>136</v>
      </c>
      <c r="M122" s="2">
        <v>291</v>
      </c>
      <c r="N122" s="5">
        <v>1</v>
      </c>
      <c r="O122" s="5">
        <v>1</v>
      </c>
      <c r="P122" s="5">
        <v>1</v>
      </c>
      <c r="Q122" s="2">
        <v>137</v>
      </c>
      <c r="R122" s="2">
        <v>115</v>
      </c>
      <c r="S122" s="2">
        <v>252</v>
      </c>
      <c r="T122" s="5">
        <v>0.88387096774193552</v>
      </c>
      <c r="U122" s="5">
        <v>0.84558823529411764</v>
      </c>
      <c r="V122" s="5">
        <v>0.865979381443299</v>
      </c>
      <c r="W122" s="2">
        <v>16</v>
      </c>
      <c r="X122" s="2">
        <v>21</v>
      </c>
      <c r="Y122" s="2">
        <v>37</v>
      </c>
      <c r="Z122" s="5">
        <v>0.1032258064516129</v>
      </c>
      <c r="AA122" s="5">
        <v>0.15441176470588236</v>
      </c>
      <c r="AB122" s="5">
        <v>0.12714776632302405</v>
      </c>
      <c r="AC122" s="2">
        <v>2</v>
      </c>
      <c r="AD122" s="2">
        <v>0</v>
      </c>
      <c r="AE122" s="2">
        <v>2</v>
      </c>
      <c r="AF122" s="5">
        <v>1.2903225806451613E-2</v>
      </c>
      <c r="AG122" s="5">
        <v>0</v>
      </c>
      <c r="AH122" s="5">
        <v>6.8728522336769758E-3</v>
      </c>
      <c r="AI122" s="2">
        <v>13</v>
      </c>
      <c r="AJ122" s="2">
        <v>15</v>
      </c>
      <c r="AK122" s="2">
        <v>28</v>
      </c>
      <c r="AL122" s="5">
        <v>8.387096774193549E-2</v>
      </c>
      <c r="AM122" s="5">
        <v>0.11029411764705882</v>
      </c>
      <c r="AN122" s="5">
        <v>9.6219931271477668E-2</v>
      </c>
      <c r="AO122" s="2">
        <v>0</v>
      </c>
      <c r="AP122" s="2">
        <v>5</v>
      </c>
      <c r="AQ122" s="2">
        <v>5</v>
      </c>
      <c r="AR122" s="5">
        <v>0</v>
      </c>
      <c r="AS122" s="5">
        <v>3.6764705882352942E-2</v>
      </c>
      <c r="AT122" s="5">
        <v>1.7182130584192441E-2</v>
      </c>
      <c r="AU122" s="2">
        <v>3</v>
      </c>
      <c r="AV122" s="2">
        <v>1</v>
      </c>
      <c r="AW122" s="2">
        <v>4</v>
      </c>
      <c r="AX122" s="5">
        <v>1.935483870967742E-2</v>
      </c>
      <c r="AY122" s="5">
        <v>7.3529411764705881E-3</v>
      </c>
      <c r="AZ122" s="5">
        <v>1.3745704467353952E-2</v>
      </c>
      <c r="BA122" s="2">
        <v>0</v>
      </c>
      <c r="BB122" s="2">
        <v>0</v>
      </c>
      <c r="BC122" s="2">
        <v>0</v>
      </c>
      <c r="BD122" s="5">
        <v>0</v>
      </c>
      <c r="BE122" s="5">
        <v>0</v>
      </c>
      <c r="BF122" s="5">
        <v>0</v>
      </c>
      <c r="BG122" s="2">
        <v>0</v>
      </c>
      <c r="BH122" s="2">
        <v>0</v>
      </c>
      <c r="BI122" s="2">
        <v>0</v>
      </c>
      <c r="BJ122" s="5">
        <v>0</v>
      </c>
      <c r="BK122" s="5">
        <v>0</v>
      </c>
      <c r="BL122" s="5">
        <v>0</v>
      </c>
      <c r="BM122" s="2">
        <v>0</v>
      </c>
      <c r="BN122" s="2">
        <v>0</v>
      </c>
      <c r="BO122" s="2">
        <v>0</v>
      </c>
      <c r="BP122" s="5">
        <v>0</v>
      </c>
      <c r="BQ122" s="5">
        <v>0</v>
      </c>
      <c r="BR122" s="5">
        <v>0</v>
      </c>
      <c r="BS122" s="2">
        <v>0</v>
      </c>
      <c r="BT122" s="2">
        <v>0</v>
      </c>
      <c r="BU122" s="2">
        <v>0</v>
      </c>
      <c r="BV122" s="5">
        <v>0</v>
      </c>
      <c r="BW122" s="5">
        <v>0</v>
      </c>
      <c r="BX122" s="5">
        <v>0</v>
      </c>
      <c r="BY122" s="2">
        <v>0</v>
      </c>
      <c r="BZ122" s="2">
        <v>0</v>
      </c>
      <c r="CA122" s="2">
        <v>0</v>
      </c>
      <c r="CB122" s="5">
        <v>0</v>
      </c>
      <c r="CC122" s="5">
        <v>0</v>
      </c>
      <c r="CD122" s="5">
        <v>0</v>
      </c>
      <c r="CE122" s="2">
        <v>0</v>
      </c>
      <c r="CF122" s="2">
        <v>0</v>
      </c>
      <c r="CG122" s="2">
        <v>0</v>
      </c>
      <c r="CH122" s="5">
        <v>0</v>
      </c>
      <c r="CI122" s="5">
        <v>0</v>
      </c>
      <c r="CJ122" s="5">
        <v>0</v>
      </c>
      <c r="CK122" s="2">
        <v>155</v>
      </c>
      <c r="CL122" s="2">
        <v>135</v>
      </c>
      <c r="CM122" s="2">
        <v>290</v>
      </c>
      <c r="CN122" s="5">
        <v>1</v>
      </c>
      <c r="CO122" s="5">
        <v>0.99264705882352944</v>
      </c>
      <c r="CP122" s="5">
        <v>0.99656357388316152</v>
      </c>
      <c r="CQ122" s="2">
        <v>132</v>
      </c>
      <c r="CR122" s="2">
        <v>106</v>
      </c>
      <c r="CS122" s="2">
        <v>238</v>
      </c>
      <c r="CT122" s="5">
        <v>0.85161290322580641</v>
      </c>
      <c r="CU122" s="5">
        <v>0.78518518518518521</v>
      </c>
      <c r="CV122" s="5">
        <v>0.82068965517241377</v>
      </c>
      <c r="CW122" s="2">
        <v>21</v>
      </c>
      <c r="CX122" s="2">
        <v>29</v>
      </c>
      <c r="CY122" s="2">
        <v>50</v>
      </c>
      <c r="CZ122" s="5">
        <v>0.13548387096774195</v>
      </c>
      <c r="DA122" s="5">
        <v>0.21481481481481482</v>
      </c>
      <c r="DB122" s="5">
        <v>0.17241379310344829</v>
      </c>
      <c r="DC122" s="2">
        <v>2</v>
      </c>
      <c r="DD122" s="2">
        <v>0</v>
      </c>
      <c r="DE122" s="2">
        <v>2</v>
      </c>
      <c r="DF122" s="5">
        <v>1.2903225806451613E-2</v>
      </c>
      <c r="DG122" s="5">
        <v>0</v>
      </c>
      <c r="DH122" s="5">
        <v>6.8965517241379309E-3</v>
      </c>
      <c r="DI122" s="2">
        <v>17</v>
      </c>
      <c r="DJ122" s="2">
        <v>19</v>
      </c>
      <c r="DK122" s="2">
        <v>36</v>
      </c>
      <c r="DL122" s="5">
        <v>0.10967741935483871</v>
      </c>
      <c r="DM122" s="5">
        <v>0.14074074074074075</v>
      </c>
      <c r="DN122" s="5">
        <v>0.12413793103448276</v>
      </c>
      <c r="DO122" s="2">
        <v>0</v>
      </c>
      <c r="DP122" s="2">
        <v>7</v>
      </c>
      <c r="DQ122" s="2">
        <v>7</v>
      </c>
      <c r="DR122" s="5">
        <v>0</v>
      </c>
      <c r="DS122" s="5">
        <v>5.185185185185185E-2</v>
      </c>
      <c r="DT122" s="5">
        <v>2.4137931034482758E-2</v>
      </c>
      <c r="DU122" s="2">
        <v>4</v>
      </c>
      <c r="DV122" s="2">
        <v>3</v>
      </c>
      <c r="DW122" s="2">
        <v>7</v>
      </c>
      <c r="DX122" s="5">
        <v>2.5806451612903226E-2</v>
      </c>
      <c r="DY122" s="5">
        <v>2.2222222222222223E-2</v>
      </c>
      <c r="DZ122" s="5">
        <v>2.4137931034482758E-2</v>
      </c>
      <c r="EA122" s="2">
        <v>0</v>
      </c>
      <c r="EB122" s="2">
        <v>0</v>
      </c>
      <c r="EC122" s="2">
        <v>0</v>
      </c>
      <c r="ED122" s="5">
        <v>0</v>
      </c>
      <c r="EE122" s="5">
        <v>0</v>
      </c>
      <c r="EF122" s="5">
        <v>0</v>
      </c>
      <c r="EG122" s="2">
        <v>0</v>
      </c>
      <c r="EH122" s="2">
        <v>0</v>
      </c>
      <c r="EI122" s="2">
        <v>0</v>
      </c>
      <c r="EJ122" s="5">
        <v>0</v>
      </c>
      <c r="EK122" s="5">
        <v>0</v>
      </c>
      <c r="EL122" s="5">
        <v>0</v>
      </c>
      <c r="EM122" s="2">
        <v>0</v>
      </c>
      <c r="EN122" s="2">
        <v>0</v>
      </c>
      <c r="EO122" s="2">
        <v>0</v>
      </c>
      <c r="EP122" s="5">
        <v>0</v>
      </c>
      <c r="EQ122" s="5">
        <v>0</v>
      </c>
      <c r="ER122" s="5">
        <v>0</v>
      </c>
      <c r="ES122" s="2">
        <v>0</v>
      </c>
      <c r="ET122" s="2">
        <v>0</v>
      </c>
      <c r="EU122" s="2">
        <v>0</v>
      </c>
      <c r="EV122" s="5">
        <v>0</v>
      </c>
      <c r="EW122" s="5">
        <v>0</v>
      </c>
      <c r="EX122" s="5">
        <v>0</v>
      </c>
      <c r="EY122" s="2">
        <v>0</v>
      </c>
      <c r="EZ122" s="2">
        <v>0</v>
      </c>
      <c r="FA122" s="2">
        <v>0</v>
      </c>
      <c r="FB122" s="5">
        <v>0</v>
      </c>
      <c r="FC122" s="5">
        <v>0</v>
      </c>
      <c r="FD122" s="5">
        <v>0</v>
      </c>
      <c r="FE122" s="2">
        <v>0</v>
      </c>
      <c r="FF122" s="2">
        <v>0</v>
      </c>
      <c r="FG122" s="2">
        <v>0</v>
      </c>
      <c r="FH122" s="5">
        <v>0</v>
      </c>
      <c r="FI122" s="5">
        <v>0</v>
      </c>
      <c r="FJ122" s="5">
        <v>0</v>
      </c>
    </row>
    <row r="123" spans="1:166" ht="11.85">
      <c r="A123" s="46" t="str">
        <f>IF(COUNTIFS(T_2GT[[#This Row],[Secteur]],"  *"),A122,T_2GT[[#This Row],[Secteur]])</f>
        <v>VAL-DE-MARNE</v>
      </c>
      <c r="B123" s="46" t="str">
        <f>IF(COUNTIFS(T_2GT[[#This Row],[Secteur]],"    *"),B122,T_2GT[[#This Row],[Secteur]])</f>
        <v xml:space="preserve">   D01 - Vincennes</v>
      </c>
      <c r="C123" s="1" t="s">
        <v>1316</v>
      </c>
      <c r="D123" s="1" t="s">
        <v>436</v>
      </c>
      <c r="E123" s="2">
        <v>45</v>
      </c>
      <c r="F123" s="2">
        <v>86</v>
      </c>
      <c r="G123" s="2">
        <v>131</v>
      </c>
      <c r="H123" s="2">
        <v>0</v>
      </c>
      <c r="I123" s="2">
        <v>0</v>
      </c>
      <c r="J123" s="2">
        <v>0</v>
      </c>
      <c r="K123" s="2">
        <v>43</v>
      </c>
      <c r="L123" s="2">
        <v>85</v>
      </c>
      <c r="M123" s="2">
        <v>128</v>
      </c>
      <c r="N123" s="5">
        <v>0.9555555555555556</v>
      </c>
      <c r="O123" s="5">
        <v>0.98837209302325579</v>
      </c>
      <c r="P123" s="5">
        <v>0.97709923664122134</v>
      </c>
      <c r="Q123" s="2">
        <v>33</v>
      </c>
      <c r="R123" s="2">
        <v>60</v>
      </c>
      <c r="S123" s="2">
        <v>93</v>
      </c>
      <c r="T123" s="5">
        <v>0.76744186046511631</v>
      </c>
      <c r="U123" s="5">
        <v>0.70588235294117652</v>
      </c>
      <c r="V123" s="5">
        <v>0.7265625</v>
      </c>
      <c r="W123" s="2">
        <v>10</v>
      </c>
      <c r="X123" s="2">
        <v>25</v>
      </c>
      <c r="Y123" s="2">
        <v>35</v>
      </c>
      <c r="Z123" s="5">
        <v>0.23255813953488372</v>
      </c>
      <c r="AA123" s="5">
        <v>0.29411764705882354</v>
      </c>
      <c r="AB123" s="5">
        <v>0.2734375</v>
      </c>
      <c r="AC123" s="2">
        <v>0</v>
      </c>
      <c r="AD123" s="2">
        <v>0</v>
      </c>
      <c r="AE123" s="2">
        <v>0</v>
      </c>
      <c r="AF123" s="5">
        <v>0</v>
      </c>
      <c r="AG123" s="5">
        <v>0</v>
      </c>
      <c r="AH123" s="5">
        <v>0</v>
      </c>
      <c r="AI123" s="2">
        <v>6</v>
      </c>
      <c r="AJ123" s="2">
        <v>6</v>
      </c>
      <c r="AK123" s="2">
        <v>12</v>
      </c>
      <c r="AL123" s="5">
        <v>0.13953488372093023</v>
      </c>
      <c r="AM123" s="5">
        <v>7.0588235294117646E-2</v>
      </c>
      <c r="AN123" s="5">
        <v>9.375E-2</v>
      </c>
      <c r="AO123" s="2">
        <v>1</v>
      </c>
      <c r="AP123" s="2">
        <v>19</v>
      </c>
      <c r="AQ123" s="2">
        <v>20</v>
      </c>
      <c r="AR123" s="5">
        <v>2.3255813953488372E-2</v>
      </c>
      <c r="AS123" s="5">
        <v>0.22352941176470589</v>
      </c>
      <c r="AT123" s="5">
        <v>0.15625</v>
      </c>
      <c r="AU123" s="2">
        <v>3</v>
      </c>
      <c r="AV123" s="2">
        <v>0</v>
      </c>
      <c r="AW123" s="2">
        <v>3</v>
      </c>
      <c r="AX123" s="5">
        <v>6.9767441860465115E-2</v>
      </c>
      <c r="AY123" s="5">
        <v>0</v>
      </c>
      <c r="AZ123" s="5">
        <v>2.34375E-2</v>
      </c>
      <c r="BA123" s="2">
        <v>0</v>
      </c>
      <c r="BB123" s="2">
        <v>0</v>
      </c>
      <c r="BC123" s="2">
        <v>0</v>
      </c>
      <c r="BD123" s="5">
        <v>0</v>
      </c>
      <c r="BE123" s="5">
        <v>0</v>
      </c>
      <c r="BF123" s="5">
        <v>0</v>
      </c>
      <c r="BG123" s="2">
        <v>0</v>
      </c>
      <c r="BH123" s="2">
        <v>0</v>
      </c>
      <c r="BI123" s="2">
        <v>0</v>
      </c>
      <c r="BJ123" s="5">
        <v>0</v>
      </c>
      <c r="BK123" s="5">
        <v>0</v>
      </c>
      <c r="BL123" s="5">
        <v>0</v>
      </c>
      <c r="BM123" s="2">
        <v>0</v>
      </c>
      <c r="BN123" s="2">
        <v>0</v>
      </c>
      <c r="BO123" s="2">
        <v>0</v>
      </c>
      <c r="BP123" s="5">
        <v>0</v>
      </c>
      <c r="BQ123" s="5">
        <v>0</v>
      </c>
      <c r="BR123" s="5">
        <v>0</v>
      </c>
      <c r="BS123" s="2">
        <v>0</v>
      </c>
      <c r="BT123" s="2">
        <v>0</v>
      </c>
      <c r="BU123" s="2">
        <v>0</v>
      </c>
      <c r="BV123" s="5">
        <v>0</v>
      </c>
      <c r="BW123" s="5">
        <v>0</v>
      </c>
      <c r="BX123" s="5">
        <v>0</v>
      </c>
      <c r="BY123" s="2">
        <v>0</v>
      </c>
      <c r="BZ123" s="2">
        <v>0</v>
      </c>
      <c r="CA123" s="2">
        <v>0</v>
      </c>
      <c r="CB123" s="5">
        <v>0</v>
      </c>
      <c r="CC123" s="5">
        <v>0</v>
      </c>
      <c r="CD123" s="5">
        <v>0</v>
      </c>
      <c r="CE123" s="2">
        <v>0</v>
      </c>
      <c r="CF123" s="2">
        <v>0</v>
      </c>
      <c r="CG123" s="2">
        <v>0</v>
      </c>
      <c r="CH123" s="5">
        <v>0</v>
      </c>
      <c r="CI123" s="5">
        <v>0</v>
      </c>
      <c r="CJ123" s="5">
        <v>0</v>
      </c>
      <c r="CK123" s="2">
        <v>43</v>
      </c>
      <c r="CL123" s="2">
        <v>84</v>
      </c>
      <c r="CM123" s="2">
        <v>127</v>
      </c>
      <c r="CN123" s="5">
        <v>0.9555555555555556</v>
      </c>
      <c r="CO123" s="5">
        <v>0.97674418604651159</v>
      </c>
      <c r="CP123" s="5">
        <v>0.96946564885496178</v>
      </c>
      <c r="CQ123" s="2">
        <v>33</v>
      </c>
      <c r="CR123" s="2">
        <v>57</v>
      </c>
      <c r="CS123" s="2">
        <v>90</v>
      </c>
      <c r="CT123" s="5">
        <v>0.76744186046511631</v>
      </c>
      <c r="CU123" s="5">
        <v>0.6785714285714286</v>
      </c>
      <c r="CV123" s="5">
        <v>0.70866141732283461</v>
      </c>
      <c r="CW123" s="2">
        <v>10</v>
      </c>
      <c r="CX123" s="2">
        <v>26</v>
      </c>
      <c r="CY123" s="2">
        <v>36</v>
      </c>
      <c r="CZ123" s="5">
        <v>0.23255813953488372</v>
      </c>
      <c r="DA123" s="5">
        <v>0.30952380952380953</v>
      </c>
      <c r="DB123" s="5">
        <v>0.28346456692913385</v>
      </c>
      <c r="DC123" s="2">
        <v>0</v>
      </c>
      <c r="DD123" s="2">
        <v>1</v>
      </c>
      <c r="DE123" s="2">
        <v>1</v>
      </c>
      <c r="DF123" s="5">
        <v>0</v>
      </c>
      <c r="DG123" s="5">
        <v>1.1904761904761904E-2</v>
      </c>
      <c r="DH123" s="5">
        <v>7.874015748031496E-3</v>
      </c>
      <c r="DI123" s="2">
        <v>6</v>
      </c>
      <c r="DJ123" s="2">
        <v>6</v>
      </c>
      <c r="DK123" s="2">
        <v>12</v>
      </c>
      <c r="DL123" s="5">
        <v>0.13953488372093023</v>
      </c>
      <c r="DM123" s="5">
        <v>7.1428571428571425E-2</v>
      </c>
      <c r="DN123" s="5">
        <v>9.4488188976377951E-2</v>
      </c>
      <c r="DO123" s="2">
        <v>0</v>
      </c>
      <c r="DP123" s="2">
        <v>20</v>
      </c>
      <c r="DQ123" s="2">
        <v>20</v>
      </c>
      <c r="DR123" s="5">
        <v>0</v>
      </c>
      <c r="DS123" s="5">
        <v>0.23809523809523808</v>
      </c>
      <c r="DT123" s="5">
        <v>0.15748031496062992</v>
      </c>
      <c r="DU123" s="2">
        <v>3</v>
      </c>
      <c r="DV123" s="2">
        <v>0</v>
      </c>
      <c r="DW123" s="2">
        <v>3</v>
      </c>
      <c r="DX123" s="5">
        <v>6.9767441860465115E-2</v>
      </c>
      <c r="DY123" s="5">
        <v>0</v>
      </c>
      <c r="DZ123" s="5">
        <v>2.3622047244094488E-2</v>
      </c>
      <c r="EA123" s="2">
        <v>0</v>
      </c>
      <c r="EB123" s="2">
        <v>0</v>
      </c>
      <c r="EC123" s="2">
        <v>0</v>
      </c>
      <c r="ED123" s="5">
        <v>0</v>
      </c>
      <c r="EE123" s="5">
        <v>0</v>
      </c>
      <c r="EF123" s="5">
        <v>0</v>
      </c>
      <c r="EG123" s="2">
        <v>0</v>
      </c>
      <c r="EH123" s="2">
        <v>0</v>
      </c>
      <c r="EI123" s="2">
        <v>0</v>
      </c>
      <c r="EJ123" s="5">
        <v>0</v>
      </c>
      <c r="EK123" s="5">
        <v>0</v>
      </c>
      <c r="EL123" s="5">
        <v>0</v>
      </c>
      <c r="EM123" s="2">
        <v>0</v>
      </c>
      <c r="EN123" s="2">
        <v>0</v>
      </c>
      <c r="EO123" s="2">
        <v>0</v>
      </c>
      <c r="EP123" s="5">
        <v>0</v>
      </c>
      <c r="EQ123" s="5">
        <v>0</v>
      </c>
      <c r="ER123" s="5">
        <v>0</v>
      </c>
      <c r="ES123" s="2">
        <v>1</v>
      </c>
      <c r="ET123" s="2">
        <v>0</v>
      </c>
      <c r="EU123" s="2">
        <v>1</v>
      </c>
      <c r="EV123" s="5">
        <v>2.3255813953488372E-2</v>
      </c>
      <c r="EW123" s="5">
        <v>0</v>
      </c>
      <c r="EX123" s="5">
        <v>7.874015748031496E-3</v>
      </c>
      <c r="EY123" s="2">
        <v>0</v>
      </c>
      <c r="EZ123" s="2">
        <v>0</v>
      </c>
      <c r="FA123" s="2">
        <v>0</v>
      </c>
      <c r="FB123" s="5">
        <v>0</v>
      </c>
      <c r="FC123" s="5">
        <v>0</v>
      </c>
      <c r="FD123" s="5">
        <v>0</v>
      </c>
      <c r="FE123" s="2">
        <v>0</v>
      </c>
      <c r="FF123" s="2">
        <v>0</v>
      </c>
      <c r="FG123" s="2">
        <v>0</v>
      </c>
      <c r="FH123" s="5">
        <v>0</v>
      </c>
      <c r="FI123" s="5">
        <v>0</v>
      </c>
      <c r="FJ123" s="5">
        <v>0</v>
      </c>
    </row>
    <row r="124" spans="1:166" ht="11.85">
      <c r="A124" s="46" t="str">
        <f>IF(COUNTIFS(T_2GT[[#This Row],[Secteur]],"  *"),A123,T_2GT[[#This Row],[Secteur]])</f>
        <v>VAL-DE-MARNE</v>
      </c>
      <c r="B124" s="46" t="str">
        <f>IF(COUNTIFS(T_2GT[[#This Row],[Secteur]],"    *"),B123,T_2GT[[#This Row],[Secteur]])</f>
        <v xml:space="preserve">   D01 - Vincennes</v>
      </c>
      <c r="C124" s="1" t="s">
        <v>1317</v>
      </c>
      <c r="D124" s="1" t="s">
        <v>1318</v>
      </c>
      <c r="E124" s="2">
        <v>134</v>
      </c>
      <c r="F124" s="2">
        <v>145</v>
      </c>
      <c r="G124" s="2">
        <v>279</v>
      </c>
      <c r="H124" s="2">
        <v>0</v>
      </c>
      <c r="I124" s="2">
        <v>0</v>
      </c>
      <c r="J124" s="2">
        <v>0</v>
      </c>
      <c r="K124" s="2">
        <v>134</v>
      </c>
      <c r="L124" s="2">
        <v>145</v>
      </c>
      <c r="M124" s="2">
        <v>279</v>
      </c>
      <c r="N124" s="5">
        <v>1</v>
      </c>
      <c r="O124" s="5">
        <v>1</v>
      </c>
      <c r="P124" s="5">
        <v>1</v>
      </c>
      <c r="Q124" s="2">
        <v>115</v>
      </c>
      <c r="R124" s="2">
        <v>118</v>
      </c>
      <c r="S124" s="2">
        <v>233</v>
      </c>
      <c r="T124" s="5">
        <v>0.85820895522388063</v>
      </c>
      <c r="U124" s="5">
        <v>0.81379310344827582</v>
      </c>
      <c r="V124" s="5">
        <v>0.83512544802867383</v>
      </c>
      <c r="W124" s="2">
        <v>19</v>
      </c>
      <c r="X124" s="2">
        <v>24</v>
      </c>
      <c r="Y124" s="2">
        <v>43</v>
      </c>
      <c r="Z124" s="5">
        <v>0.1417910447761194</v>
      </c>
      <c r="AA124" s="5">
        <v>0.16551724137931034</v>
      </c>
      <c r="AB124" s="5">
        <v>0.15412186379928317</v>
      </c>
      <c r="AC124" s="2">
        <v>0</v>
      </c>
      <c r="AD124" s="2">
        <v>3</v>
      </c>
      <c r="AE124" s="2">
        <v>3</v>
      </c>
      <c r="AF124" s="5">
        <v>0</v>
      </c>
      <c r="AG124" s="5">
        <v>2.0689655172413793E-2</v>
      </c>
      <c r="AH124" s="5">
        <v>1.0752688172043012E-2</v>
      </c>
      <c r="AI124" s="2">
        <v>17</v>
      </c>
      <c r="AJ124" s="2">
        <v>14</v>
      </c>
      <c r="AK124" s="2">
        <v>31</v>
      </c>
      <c r="AL124" s="5">
        <v>0.12686567164179105</v>
      </c>
      <c r="AM124" s="5">
        <v>9.6551724137931033E-2</v>
      </c>
      <c r="AN124" s="5">
        <v>0.1111111111111111</v>
      </c>
      <c r="AO124" s="2">
        <v>1</v>
      </c>
      <c r="AP124" s="2">
        <v>4</v>
      </c>
      <c r="AQ124" s="2">
        <v>5</v>
      </c>
      <c r="AR124" s="5">
        <v>7.462686567164179E-3</v>
      </c>
      <c r="AS124" s="5">
        <v>2.7586206896551724E-2</v>
      </c>
      <c r="AT124" s="5">
        <v>1.7921146953405017E-2</v>
      </c>
      <c r="AU124" s="2">
        <v>0</v>
      </c>
      <c r="AV124" s="2">
        <v>3</v>
      </c>
      <c r="AW124" s="2">
        <v>3</v>
      </c>
      <c r="AX124" s="5">
        <v>0</v>
      </c>
      <c r="AY124" s="5">
        <v>2.0689655172413793E-2</v>
      </c>
      <c r="AZ124" s="5">
        <v>1.0752688172043012E-2</v>
      </c>
      <c r="BA124" s="2">
        <v>0</v>
      </c>
      <c r="BB124" s="2">
        <v>0</v>
      </c>
      <c r="BC124" s="2">
        <v>0</v>
      </c>
      <c r="BD124" s="5">
        <v>0</v>
      </c>
      <c r="BE124" s="5">
        <v>0</v>
      </c>
      <c r="BF124" s="5">
        <v>0</v>
      </c>
      <c r="BG124" s="2">
        <v>1</v>
      </c>
      <c r="BH124" s="2">
        <v>1</v>
      </c>
      <c r="BI124" s="2">
        <v>2</v>
      </c>
      <c r="BJ124" s="5">
        <v>7.462686567164179E-3</v>
      </c>
      <c r="BK124" s="5">
        <v>6.8965517241379309E-3</v>
      </c>
      <c r="BL124" s="5">
        <v>7.1684587813620072E-3</v>
      </c>
      <c r="BM124" s="2">
        <v>0</v>
      </c>
      <c r="BN124" s="2">
        <v>1</v>
      </c>
      <c r="BO124" s="2">
        <v>1</v>
      </c>
      <c r="BP124" s="5">
        <v>0</v>
      </c>
      <c r="BQ124" s="5">
        <v>6.8965517241379309E-3</v>
      </c>
      <c r="BR124" s="5">
        <v>3.5842293906810036E-3</v>
      </c>
      <c r="BS124" s="2">
        <v>0</v>
      </c>
      <c r="BT124" s="2">
        <v>1</v>
      </c>
      <c r="BU124" s="2">
        <v>1</v>
      </c>
      <c r="BV124" s="5">
        <v>0</v>
      </c>
      <c r="BW124" s="5">
        <v>6.8965517241379309E-3</v>
      </c>
      <c r="BX124" s="5">
        <v>3.5842293906810036E-3</v>
      </c>
      <c r="BY124" s="2">
        <v>0</v>
      </c>
      <c r="BZ124" s="2">
        <v>0</v>
      </c>
      <c r="CA124" s="2">
        <v>0</v>
      </c>
      <c r="CB124" s="5">
        <v>0</v>
      </c>
      <c r="CC124" s="5">
        <v>0</v>
      </c>
      <c r="CD124" s="5">
        <v>0</v>
      </c>
      <c r="CE124" s="2">
        <v>0</v>
      </c>
      <c r="CF124" s="2">
        <v>0</v>
      </c>
      <c r="CG124" s="2">
        <v>0</v>
      </c>
      <c r="CH124" s="5">
        <v>0</v>
      </c>
      <c r="CI124" s="5">
        <v>0</v>
      </c>
      <c r="CJ124" s="5">
        <v>0</v>
      </c>
      <c r="CK124" s="2">
        <v>134</v>
      </c>
      <c r="CL124" s="2">
        <v>145</v>
      </c>
      <c r="CM124" s="2">
        <v>279</v>
      </c>
      <c r="CN124" s="5">
        <v>1</v>
      </c>
      <c r="CO124" s="5">
        <v>1</v>
      </c>
      <c r="CP124" s="5">
        <v>1</v>
      </c>
      <c r="CQ124" s="2">
        <v>112</v>
      </c>
      <c r="CR124" s="2">
        <v>116</v>
      </c>
      <c r="CS124" s="2">
        <v>228</v>
      </c>
      <c r="CT124" s="5">
        <v>0.83582089552238803</v>
      </c>
      <c r="CU124" s="5">
        <v>0.8</v>
      </c>
      <c r="CV124" s="5">
        <v>0.81720430107526887</v>
      </c>
      <c r="CW124" s="2">
        <v>22</v>
      </c>
      <c r="CX124" s="2">
        <v>27</v>
      </c>
      <c r="CY124" s="2">
        <v>49</v>
      </c>
      <c r="CZ124" s="5">
        <v>0.16417910447761194</v>
      </c>
      <c r="DA124" s="5">
        <v>0.18620689655172415</v>
      </c>
      <c r="DB124" s="5">
        <v>0.17562724014336917</v>
      </c>
      <c r="DC124" s="2">
        <v>0</v>
      </c>
      <c r="DD124" s="2">
        <v>2</v>
      </c>
      <c r="DE124" s="2">
        <v>2</v>
      </c>
      <c r="DF124" s="5">
        <v>0</v>
      </c>
      <c r="DG124" s="5">
        <v>1.3793103448275862E-2</v>
      </c>
      <c r="DH124" s="5">
        <v>7.1684587813620072E-3</v>
      </c>
      <c r="DI124" s="2">
        <v>17</v>
      </c>
      <c r="DJ124" s="2">
        <v>16</v>
      </c>
      <c r="DK124" s="2">
        <v>33</v>
      </c>
      <c r="DL124" s="5">
        <v>0.12686567164179105</v>
      </c>
      <c r="DM124" s="5">
        <v>0.1103448275862069</v>
      </c>
      <c r="DN124" s="5">
        <v>0.11827956989247312</v>
      </c>
      <c r="DO124" s="2">
        <v>0</v>
      </c>
      <c r="DP124" s="2">
        <v>4</v>
      </c>
      <c r="DQ124" s="2">
        <v>4</v>
      </c>
      <c r="DR124" s="5">
        <v>0</v>
      </c>
      <c r="DS124" s="5">
        <v>2.7586206896551724E-2</v>
      </c>
      <c r="DT124" s="5">
        <v>1.4336917562724014E-2</v>
      </c>
      <c r="DU124" s="2">
        <v>0</v>
      </c>
      <c r="DV124" s="2">
        <v>3</v>
      </c>
      <c r="DW124" s="2">
        <v>3</v>
      </c>
      <c r="DX124" s="5">
        <v>0</v>
      </c>
      <c r="DY124" s="5">
        <v>2.0689655172413793E-2</v>
      </c>
      <c r="DZ124" s="5">
        <v>1.0752688172043012E-2</v>
      </c>
      <c r="EA124" s="2">
        <v>0</v>
      </c>
      <c r="EB124" s="2">
        <v>0</v>
      </c>
      <c r="EC124" s="2">
        <v>0</v>
      </c>
      <c r="ED124" s="5">
        <v>0</v>
      </c>
      <c r="EE124" s="5">
        <v>0</v>
      </c>
      <c r="EF124" s="5">
        <v>0</v>
      </c>
      <c r="EG124" s="2">
        <v>1</v>
      </c>
      <c r="EH124" s="2">
        <v>0</v>
      </c>
      <c r="EI124" s="2">
        <v>1</v>
      </c>
      <c r="EJ124" s="5">
        <v>7.462686567164179E-3</v>
      </c>
      <c r="EK124" s="5">
        <v>0</v>
      </c>
      <c r="EL124" s="5">
        <v>3.5842293906810036E-3</v>
      </c>
      <c r="EM124" s="2">
        <v>0</v>
      </c>
      <c r="EN124" s="2">
        <v>1</v>
      </c>
      <c r="EO124" s="2">
        <v>1</v>
      </c>
      <c r="EP124" s="5">
        <v>0</v>
      </c>
      <c r="EQ124" s="5">
        <v>6.8965517241379309E-3</v>
      </c>
      <c r="ER124" s="5">
        <v>3.5842293906810036E-3</v>
      </c>
      <c r="ES124" s="2">
        <v>0</v>
      </c>
      <c r="ET124" s="2">
        <v>1</v>
      </c>
      <c r="EU124" s="2">
        <v>1</v>
      </c>
      <c r="EV124" s="5">
        <v>0</v>
      </c>
      <c r="EW124" s="5">
        <v>6.8965517241379309E-3</v>
      </c>
      <c r="EX124" s="5">
        <v>3.5842293906810036E-3</v>
      </c>
      <c r="EY124" s="2">
        <v>0</v>
      </c>
      <c r="EZ124" s="2">
        <v>0</v>
      </c>
      <c r="FA124" s="2">
        <v>0</v>
      </c>
      <c r="FB124" s="5">
        <v>0</v>
      </c>
      <c r="FC124" s="5">
        <v>0</v>
      </c>
      <c r="FD124" s="5">
        <v>0</v>
      </c>
      <c r="FE124" s="2">
        <v>4</v>
      </c>
      <c r="FF124" s="2">
        <v>2</v>
      </c>
      <c r="FG124" s="2">
        <v>6</v>
      </c>
      <c r="FH124" s="5">
        <v>2.9850746268656716E-2</v>
      </c>
      <c r="FI124" s="5">
        <v>1.3793103448275862E-2</v>
      </c>
      <c r="FJ124" s="5">
        <v>2.1505376344086023E-2</v>
      </c>
    </row>
    <row r="125" spans="1:166" ht="11.85">
      <c r="A125" s="46" t="str">
        <f>IF(COUNTIFS(T_2GT[[#This Row],[Secteur]],"  *"),A124,T_2GT[[#This Row],[Secteur]])</f>
        <v>VAL-DE-MARNE</v>
      </c>
      <c r="B125" s="46" t="str">
        <f>IF(COUNTIFS(T_2GT[[#This Row],[Secteur]],"    *"),B124,T_2GT[[#This Row],[Secteur]])</f>
        <v xml:space="preserve">   D01 - Vincennes</v>
      </c>
      <c r="C125" s="1" t="s">
        <v>1319</v>
      </c>
      <c r="D125" s="1" t="s">
        <v>779</v>
      </c>
      <c r="E125" s="2">
        <v>178</v>
      </c>
      <c r="F125" s="2">
        <v>177</v>
      </c>
      <c r="G125" s="2">
        <v>355</v>
      </c>
      <c r="H125" s="2">
        <v>0</v>
      </c>
      <c r="I125" s="2">
        <v>0</v>
      </c>
      <c r="J125" s="2">
        <v>0</v>
      </c>
      <c r="K125" s="2">
        <v>178</v>
      </c>
      <c r="L125" s="2">
        <v>177</v>
      </c>
      <c r="M125" s="2">
        <v>355</v>
      </c>
      <c r="N125" s="5">
        <v>1</v>
      </c>
      <c r="O125" s="5">
        <v>1</v>
      </c>
      <c r="P125" s="5">
        <v>1</v>
      </c>
      <c r="Q125" s="2">
        <v>152</v>
      </c>
      <c r="R125" s="2">
        <v>143</v>
      </c>
      <c r="S125" s="2">
        <v>295</v>
      </c>
      <c r="T125" s="5">
        <v>0.8539325842696629</v>
      </c>
      <c r="U125" s="5">
        <v>0.80790960451977401</v>
      </c>
      <c r="V125" s="5">
        <v>0.83098591549295775</v>
      </c>
      <c r="W125" s="2">
        <v>26</v>
      </c>
      <c r="X125" s="2">
        <v>30</v>
      </c>
      <c r="Y125" s="2">
        <v>56</v>
      </c>
      <c r="Z125" s="5">
        <v>0.14606741573033707</v>
      </c>
      <c r="AA125" s="5">
        <v>0.16949152542372881</v>
      </c>
      <c r="AB125" s="5">
        <v>0.15774647887323945</v>
      </c>
      <c r="AC125" s="2">
        <v>0</v>
      </c>
      <c r="AD125" s="2">
        <v>4</v>
      </c>
      <c r="AE125" s="2">
        <v>4</v>
      </c>
      <c r="AF125" s="5">
        <v>0</v>
      </c>
      <c r="AG125" s="5">
        <v>2.2598870056497175E-2</v>
      </c>
      <c r="AH125" s="5">
        <v>1.1267605633802818E-2</v>
      </c>
      <c r="AI125" s="2">
        <v>19</v>
      </c>
      <c r="AJ125" s="2">
        <v>21</v>
      </c>
      <c r="AK125" s="2">
        <v>40</v>
      </c>
      <c r="AL125" s="5">
        <v>0.10674157303370786</v>
      </c>
      <c r="AM125" s="5">
        <v>0.11864406779661017</v>
      </c>
      <c r="AN125" s="5">
        <v>0.11267605633802817</v>
      </c>
      <c r="AO125" s="2">
        <v>0</v>
      </c>
      <c r="AP125" s="2">
        <v>5</v>
      </c>
      <c r="AQ125" s="2">
        <v>5</v>
      </c>
      <c r="AR125" s="5">
        <v>0</v>
      </c>
      <c r="AS125" s="5">
        <v>2.8248587570621469E-2</v>
      </c>
      <c r="AT125" s="5">
        <v>1.4084507042253521E-2</v>
      </c>
      <c r="AU125" s="2">
        <v>1</v>
      </c>
      <c r="AV125" s="2">
        <v>0</v>
      </c>
      <c r="AW125" s="2">
        <v>1</v>
      </c>
      <c r="AX125" s="5">
        <v>5.6179775280898875E-3</v>
      </c>
      <c r="AY125" s="5">
        <v>0</v>
      </c>
      <c r="AZ125" s="5">
        <v>2.8169014084507044E-3</v>
      </c>
      <c r="BA125" s="2">
        <v>0</v>
      </c>
      <c r="BB125" s="2">
        <v>1</v>
      </c>
      <c r="BC125" s="2">
        <v>1</v>
      </c>
      <c r="BD125" s="5">
        <v>0</v>
      </c>
      <c r="BE125" s="5">
        <v>5.6497175141242938E-3</v>
      </c>
      <c r="BF125" s="5">
        <v>2.8169014084507044E-3</v>
      </c>
      <c r="BG125" s="2">
        <v>1</v>
      </c>
      <c r="BH125" s="2">
        <v>1</v>
      </c>
      <c r="BI125" s="2">
        <v>2</v>
      </c>
      <c r="BJ125" s="5">
        <v>5.6179775280898875E-3</v>
      </c>
      <c r="BK125" s="5">
        <v>5.6497175141242938E-3</v>
      </c>
      <c r="BL125" s="5">
        <v>5.6338028169014088E-3</v>
      </c>
      <c r="BM125" s="2">
        <v>0</v>
      </c>
      <c r="BN125" s="2">
        <v>0</v>
      </c>
      <c r="BO125" s="2">
        <v>0</v>
      </c>
      <c r="BP125" s="5">
        <v>0</v>
      </c>
      <c r="BQ125" s="5">
        <v>0</v>
      </c>
      <c r="BR125" s="5">
        <v>0</v>
      </c>
      <c r="BS125" s="2">
        <v>5</v>
      </c>
      <c r="BT125" s="2">
        <v>2</v>
      </c>
      <c r="BU125" s="2">
        <v>7</v>
      </c>
      <c r="BV125" s="5">
        <v>2.8089887640449437E-2</v>
      </c>
      <c r="BW125" s="5">
        <v>1.1299435028248588E-2</v>
      </c>
      <c r="BX125" s="5">
        <v>1.9718309859154931E-2</v>
      </c>
      <c r="BY125" s="2">
        <v>0</v>
      </c>
      <c r="BZ125" s="2">
        <v>0</v>
      </c>
      <c r="CA125" s="2">
        <v>0</v>
      </c>
      <c r="CB125" s="5">
        <v>0</v>
      </c>
      <c r="CC125" s="5">
        <v>0</v>
      </c>
      <c r="CD125" s="5">
        <v>0</v>
      </c>
      <c r="CE125" s="2">
        <v>0</v>
      </c>
      <c r="CF125" s="2">
        <v>0</v>
      </c>
      <c r="CG125" s="2">
        <v>0</v>
      </c>
      <c r="CH125" s="5">
        <v>0</v>
      </c>
      <c r="CI125" s="5">
        <v>0</v>
      </c>
      <c r="CJ125" s="5">
        <v>0</v>
      </c>
      <c r="CK125" s="2">
        <v>168</v>
      </c>
      <c r="CL125" s="2">
        <v>168</v>
      </c>
      <c r="CM125" s="2">
        <v>336</v>
      </c>
      <c r="CN125" s="5">
        <v>0.9438202247191011</v>
      </c>
      <c r="CO125" s="5">
        <v>0.94915254237288138</v>
      </c>
      <c r="CP125" s="5">
        <v>0.94647887323943658</v>
      </c>
      <c r="CQ125" s="2">
        <v>143</v>
      </c>
      <c r="CR125" s="2">
        <v>131</v>
      </c>
      <c r="CS125" s="2">
        <v>274</v>
      </c>
      <c r="CT125" s="5">
        <v>0.85119047619047616</v>
      </c>
      <c r="CU125" s="5">
        <v>0.77976190476190477</v>
      </c>
      <c r="CV125" s="5">
        <v>0.81547619047619047</v>
      </c>
      <c r="CW125" s="2">
        <v>25</v>
      </c>
      <c r="CX125" s="2">
        <v>35</v>
      </c>
      <c r="CY125" s="2">
        <v>60</v>
      </c>
      <c r="CZ125" s="5">
        <v>0.14880952380952381</v>
      </c>
      <c r="DA125" s="5">
        <v>0.20833333333333334</v>
      </c>
      <c r="DB125" s="5">
        <v>0.17857142857142858</v>
      </c>
      <c r="DC125" s="2">
        <v>0</v>
      </c>
      <c r="DD125" s="2">
        <v>2</v>
      </c>
      <c r="DE125" s="2">
        <v>2</v>
      </c>
      <c r="DF125" s="5">
        <v>0</v>
      </c>
      <c r="DG125" s="5">
        <v>1.1904761904761904E-2</v>
      </c>
      <c r="DH125" s="5">
        <v>5.9523809523809521E-3</v>
      </c>
      <c r="DI125" s="2">
        <v>14</v>
      </c>
      <c r="DJ125" s="2">
        <v>18</v>
      </c>
      <c r="DK125" s="2">
        <v>32</v>
      </c>
      <c r="DL125" s="5">
        <v>8.3333333333333329E-2</v>
      </c>
      <c r="DM125" s="5">
        <v>0.10714285714285714</v>
      </c>
      <c r="DN125" s="5">
        <v>9.5238095238095233E-2</v>
      </c>
      <c r="DO125" s="2">
        <v>0</v>
      </c>
      <c r="DP125" s="2">
        <v>6</v>
      </c>
      <c r="DQ125" s="2">
        <v>6</v>
      </c>
      <c r="DR125" s="5">
        <v>0</v>
      </c>
      <c r="DS125" s="5">
        <v>3.5714285714285712E-2</v>
      </c>
      <c r="DT125" s="5">
        <v>1.7857142857142856E-2</v>
      </c>
      <c r="DU125" s="2">
        <v>1</v>
      </c>
      <c r="DV125" s="2">
        <v>0</v>
      </c>
      <c r="DW125" s="2">
        <v>1</v>
      </c>
      <c r="DX125" s="5">
        <v>5.9523809523809521E-3</v>
      </c>
      <c r="DY125" s="5">
        <v>0</v>
      </c>
      <c r="DZ125" s="5">
        <v>2.976190476190476E-3</v>
      </c>
      <c r="EA125" s="2">
        <v>0</v>
      </c>
      <c r="EB125" s="2">
        <v>2</v>
      </c>
      <c r="EC125" s="2">
        <v>2</v>
      </c>
      <c r="ED125" s="5">
        <v>0</v>
      </c>
      <c r="EE125" s="5">
        <v>1.1904761904761904E-2</v>
      </c>
      <c r="EF125" s="5">
        <v>5.9523809523809521E-3</v>
      </c>
      <c r="EG125" s="2">
        <v>1</v>
      </c>
      <c r="EH125" s="2">
        <v>1</v>
      </c>
      <c r="EI125" s="2">
        <v>2</v>
      </c>
      <c r="EJ125" s="5">
        <v>5.9523809523809521E-3</v>
      </c>
      <c r="EK125" s="5">
        <v>5.9523809523809521E-3</v>
      </c>
      <c r="EL125" s="5">
        <v>5.9523809523809521E-3</v>
      </c>
      <c r="EM125" s="2">
        <v>0</v>
      </c>
      <c r="EN125" s="2">
        <v>0</v>
      </c>
      <c r="EO125" s="2">
        <v>0</v>
      </c>
      <c r="EP125" s="5">
        <v>0</v>
      </c>
      <c r="EQ125" s="5">
        <v>0</v>
      </c>
      <c r="ER125" s="5">
        <v>0</v>
      </c>
      <c r="ES125" s="2">
        <v>9</v>
      </c>
      <c r="ET125" s="2">
        <v>6</v>
      </c>
      <c r="EU125" s="2">
        <v>15</v>
      </c>
      <c r="EV125" s="5">
        <v>5.3571428571428568E-2</v>
      </c>
      <c r="EW125" s="5">
        <v>3.5714285714285712E-2</v>
      </c>
      <c r="EX125" s="5">
        <v>4.4642857142857144E-2</v>
      </c>
      <c r="EY125" s="2">
        <v>0</v>
      </c>
      <c r="EZ125" s="2">
        <v>2</v>
      </c>
      <c r="FA125" s="2">
        <v>2</v>
      </c>
      <c r="FB125" s="5">
        <v>0</v>
      </c>
      <c r="FC125" s="5">
        <v>1.1904761904761904E-2</v>
      </c>
      <c r="FD125" s="5">
        <v>5.9523809523809521E-3</v>
      </c>
      <c r="FE125" s="2">
        <v>0</v>
      </c>
      <c r="FF125" s="2">
        <v>0</v>
      </c>
      <c r="FG125" s="2">
        <v>0</v>
      </c>
      <c r="FH125" s="5">
        <v>0</v>
      </c>
      <c r="FI125" s="5">
        <v>0</v>
      </c>
      <c r="FJ125" s="5">
        <v>0</v>
      </c>
    </row>
    <row r="126" spans="1:166" ht="11.85">
      <c r="A126" s="46" t="str">
        <f>IF(COUNTIFS(T_2GT[[#This Row],[Secteur]],"  *"),A125,T_2GT[[#This Row],[Secteur]])</f>
        <v>VAL-DE-MARNE</v>
      </c>
      <c r="B126" s="46" t="str">
        <f>IF(COUNTIFS(T_2GT[[#This Row],[Secteur]],"    *"),B125,T_2GT[[#This Row],[Secteur]])</f>
        <v xml:space="preserve">   D01 - Vincennes</v>
      </c>
      <c r="C126" s="1" t="s">
        <v>1320</v>
      </c>
      <c r="D126" s="1" t="s">
        <v>370</v>
      </c>
      <c r="E126" s="2">
        <v>157</v>
      </c>
      <c r="F126" s="2">
        <v>121</v>
      </c>
      <c r="G126" s="2">
        <v>278</v>
      </c>
      <c r="H126" s="2">
        <v>7</v>
      </c>
      <c r="I126" s="2">
        <v>13</v>
      </c>
      <c r="J126" s="2">
        <v>20</v>
      </c>
      <c r="K126" s="2">
        <v>155</v>
      </c>
      <c r="L126" s="2">
        <v>116</v>
      </c>
      <c r="M126" s="2">
        <v>271</v>
      </c>
      <c r="N126" s="5">
        <v>1.0318471337579618</v>
      </c>
      <c r="O126" s="5">
        <v>1.0661157024793388</v>
      </c>
      <c r="P126" s="5">
        <v>1.0467625899280575</v>
      </c>
      <c r="Q126" s="2">
        <v>105</v>
      </c>
      <c r="R126" s="2">
        <v>85</v>
      </c>
      <c r="S126" s="2">
        <v>190</v>
      </c>
      <c r="T126" s="5">
        <v>0.67741935483870963</v>
      </c>
      <c r="U126" s="5">
        <v>0.73275862068965514</v>
      </c>
      <c r="V126" s="5">
        <v>0.70110701107011075</v>
      </c>
      <c r="W126" s="2">
        <v>45</v>
      </c>
      <c r="X126" s="2">
        <v>28</v>
      </c>
      <c r="Y126" s="2">
        <v>73</v>
      </c>
      <c r="Z126" s="5">
        <v>0.29032258064516131</v>
      </c>
      <c r="AA126" s="5">
        <v>0.2413793103448276</v>
      </c>
      <c r="AB126" s="5">
        <v>0.26937269372693728</v>
      </c>
      <c r="AC126" s="2">
        <v>5</v>
      </c>
      <c r="AD126" s="2">
        <v>3</v>
      </c>
      <c r="AE126" s="2">
        <v>8</v>
      </c>
      <c r="AF126" s="5">
        <v>3.2258064516129031E-2</v>
      </c>
      <c r="AG126" s="5">
        <v>2.5862068965517241E-2</v>
      </c>
      <c r="AH126" s="5">
        <v>2.9520295202952029E-2</v>
      </c>
      <c r="AI126" s="2">
        <v>38</v>
      </c>
      <c r="AJ126" s="2">
        <v>22</v>
      </c>
      <c r="AK126" s="2">
        <v>60</v>
      </c>
      <c r="AL126" s="5">
        <v>0.24516129032258063</v>
      </c>
      <c r="AM126" s="5">
        <v>0.18965517241379309</v>
      </c>
      <c r="AN126" s="5">
        <v>0.22140221402214022</v>
      </c>
      <c r="AO126" s="2">
        <v>0</v>
      </c>
      <c r="AP126" s="2">
        <v>4</v>
      </c>
      <c r="AQ126" s="2">
        <v>4</v>
      </c>
      <c r="AR126" s="5">
        <v>0</v>
      </c>
      <c r="AS126" s="5">
        <v>3.4482758620689655E-2</v>
      </c>
      <c r="AT126" s="5">
        <v>1.4760147601476014E-2</v>
      </c>
      <c r="AU126" s="2">
        <v>5</v>
      </c>
      <c r="AV126" s="2">
        <v>0</v>
      </c>
      <c r="AW126" s="2">
        <v>5</v>
      </c>
      <c r="AX126" s="5">
        <v>3.2258064516129031E-2</v>
      </c>
      <c r="AY126" s="5">
        <v>0</v>
      </c>
      <c r="AZ126" s="5">
        <v>1.8450184501845018E-2</v>
      </c>
      <c r="BA126" s="2">
        <v>1</v>
      </c>
      <c r="BB126" s="2">
        <v>0</v>
      </c>
      <c r="BC126" s="2">
        <v>1</v>
      </c>
      <c r="BD126" s="5">
        <v>6.4516129032258064E-3</v>
      </c>
      <c r="BE126" s="5">
        <v>0</v>
      </c>
      <c r="BF126" s="5">
        <v>3.6900369003690036E-3</v>
      </c>
      <c r="BG126" s="2">
        <v>1</v>
      </c>
      <c r="BH126" s="2">
        <v>2</v>
      </c>
      <c r="BI126" s="2">
        <v>3</v>
      </c>
      <c r="BJ126" s="5">
        <v>6.4516129032258064E-3</v>
      </c>
      <c r="BK126" s="5">
        <v>1.7241379310344827E-2</v>
      </c>
      <c r="BL126" s="5">
        <v>1.107011070110701E-2</v>
      </c>
      <c r="BM126" s="2">
        <v>0</v>
      </c>
      <c r="BN126" s="2">
        <v>0</v>
      </c>
      <c r="BO126" s="2">
        <v>0</v>
      </c>
      <c r="BP126" s="5">
        <v>0</v>
      </c>
      <c r="BQ126" s="5">
        <v>0</v>
      </c>
      <c r="BR126" s="5">
        <v>0</v>
      </c>
      <c r="BS126" s="2">
        <v>0</v>
      </c>
      <c r="BT126" s="2">
        <v>0</v>
      </c>
      <c r="BU126" s="2">
        <v>0</v>
      </c>
      <c r="BV126" s="5">
        <v>0</v>
      </c>
      <c r="BW126" s="5">
        <v>0</v>
      </c>
      <c r="BX126" s="5">
        <v>0</v>
      </c>
      <c r="BY126" s="2">
        <v>0</v>
      </c>
      <c r="BZ126" s="2">
        <v>0</v>
      </c>
      <c r="CA126" s="2">
        <v>0</v>
      </c>
      <c r="CB126" s="5">
        <v>0</v>
      </c>
      <c r="CC126" s="5">
        <v>0</v>
      </c>
      <c r="CD126" s="5">
        <v>0</v>
      </c>
      <c r="CE126" s="2">
        <v>0</v>
      </c>
      <c r="CF126" s="2">
        <v>0</v>
      </c>
      <c r="CG126" s="2">
        <v>0</v>
      </c>
      <c r="CH126" s="5">
        <v>0</v>
      </c>
      <c r="CI126" s="5">
        <v>0</v>
      </c>
      <c r="CJ126" s="5">
        <v>0</v>
      </c>
      <c r="CK126" s="2">
        <v>147</v>
      </c>
      <c r="CL126" s="2">
        <v>103</v>
      </c>
      <c r="CM126" s="2">
        <v>250</v>
      </c>
      <c r="CN126" s="5">
        <v>0.98089171974522293</v>
      </c>
      <c r="CO126" s="5">
        <v>0.95867768595041325</v>
      </c>
      <c r="CP126" s="5">
        <v>0.97122302158273377</v>
      </c>
      <c r="CQ126" s="2">
        <v>94</v>
      </c>
      <c r="CR126" s="2">
        <v>70</v>
      </c>
      <c r="CS126" s="2">
        <v>164</v>
      </c>
      <c r="CT126" s="5">
        <v>0.63945578231292521</v>
      </c>
      <c r="CU126" s="5">
        <v>0.67961165048543692</v>
      </c>
      <c r="CV126" s="5">
        <v>0.65600000000000003</v>
      </c>
      <c r="CW126" s="2">
        <v>49</v>
      </c>
      <c r="CX126" s="2">
        <v>28</v>
      </c>
      <c r="CY126" s="2">
        <v>77</v>
      </c>
      <c r="CZ126" s="5">
        <v>0.33333333333333331</v>
      </c>
      <c r="DA126" s="5">
        <v>0.27184466019417475</v>
      </c>
      <c r="DB126" s="5">
        <v>0.308</v>
      </c>
      <c r="DC126" s="2">
        <v>4</v>
      </c>
      <c r="DD126" s="2">
        <v>5</v>
      </c>
      <c r="DE126" s="2">
        <v>9</v>
      </c>
      <c r="DF126" s="5">
        <v>2.7210884353741496E-2</v>
      </c>
      <c r="DG126" s="5">
        <v>4.8543689320388349E-2</v>
      </c>
      <c r="DH126" s="5">
        <v>3.5999999999999997E-2</v>
      </c>
      <c r="DI126" s="2">
        <v>40</v>
      </c>
      <c r="DJ126" s="2">
        <v>20</v>
      </c>
      <c r="DK126" s="2">
        <v>60</v>
      </c>
      <c r="DL126" s="5">
        <v>0.27210884353741499</v>
      </c>
      <c r="DM126" s="5">
        <v>0.1941747572815534</v>
      </c>
      <c r="DN126" s="5">
        <v>0.24</v>
      </c>
      <c r="DO126" s="2">
        <v>1</v>
      </c>
      <c r="DP126" s="2">
        <v>7</v>
      </c>
      <c r="DQ126" s="2">
        <v>8</v>
      </c>
      <c r="DR126" s="5">
        <v>6.8027210884353739E-3</v>
      </c>
      <c r="DS126" s="5">
        <v>6.7961165048543687E-2</v>
      </c>
      <c r="DT126" s="5">
        <v>3.2000000000000001E-2</v>
      </c>
      <c r="DU126" s="2">
        <v>5</v>
      </c>
      <c r="DV126" s="2">
        <v>0</v>
      </c>
      <c r="DW126" s="2">
        <v>5</v>
      </c>
      <c r="DX126" s="5">
        <v>3.4013605442176874E-2</v>
      </c>
      <c r="DY126" s="5">
        <v>0</v>
      </c>
      <c r="DZ126" s="5">
        <v>0.02</v>
      </c>
      <c r="EA126" s="2">
        <v>2</v>
      </c>
      <c r="EB126" s="2">
        <v>0</v>
      </c>
      <c r="EC126" s="2">
        <v>2</v>
      </c>
      <c r="ED126" s="5">
        <v>1.3605442176870748E-2</v>
      </c>
      <c r="EE126" s="5">
        <v>0</v>
      </c>
      <c r="EF126" s="5">
        <v>8.0000000000000002E-3</v>
      </c>
      <c r="EG126" s="2">
        <v>1</v>
      </c>
      <c r="EH126" s="2">
        <v>1</v>
      </c>
      <c r="EI126" s="2">
        <v>2</v>
      </c>
      <c r="EJ126" s="5">
        <v>6.8027210884353739E-3</v>
      </c>
      <c r="EK126" s="5">
        <v>9.7087378640776691E-3</v>
      </c>
      <c r="EL126" s="5">
        <v>8.0000000000000002E-3</v>
      </c>
      <c r="EM126" s="2">
        <v>0</v>
      </c>
      <c r="EN126" s="2">
        <v>0</v>
      </c>
      <c r="EO126" s="2">
        <v>0</v>
      </c>
      <c r="EP126" s="5">
        <v>0</v>
      </c>
      <c r="EQ126" s="5">
        <v>0</v>
      </c>
      <c r="ER126" s="5">
        <v>0</v>
      </c>
      <c r="ES126" s="2">
        <v>0</v>
      </c>
      <c r="ET126" s="2">
        <v>0</v>
      </c>
      <c r="EU126" s="2">
        <v>0</v>
      </c>
      <c r="EV126" s="5">
        <v>0</v>
      </c>
      <c r="EW126" s="5">
        <v>0</v>
      </c>
      <c r="EX126" s="5">
        <v>0</v>
      </c>
      <c r="EY126" s="2">
        <v>0</v>
      </c>
      <c r="EZ126" s="2">
        <v>0</v>
      </c>
      <c r="FA126" s="2">
        <v>0</v>
      </c>
      <c r="FB126" s="5">
        <v>0</v>
      </c>
      <c r="FC126" s="5">
        <v>0</v>
      </c>
      <c r="FD126" s="5">
        <v>0</v>
      </c>
      <c r="FE126" s="2">
        <v>0</v>
      </c>
      <c r="FF126" s="2">
        <v>0</v>
      </c>
      <c r="FG126" s="2">
        <v>0</v>
      </c>
      <c r="FH126" s="5">
        <v>0</v>
      </c>
      <c r="FI126" s="5">
        <v>0</v>
      </c>
      <c r="FJ126" s="5">
        <v>0</v>
      </c>
    </row>
    <row r="127" spans="1:166" ht="11.85">
      <c r="A127" s="46" t="str">
        <f>IF(COUNTIFS(T_2GT[[#This Row],[Secteur]],"  *"),A126,T_2GT[[#This Row],[Secteur]])</f>
        <v>VAL-DE-MARNE</v>
      </c>
      <c r="B127" s="46" t="str">
        <f>IF(COUNTIFS(T_2GT[[#This Row],[Secteur]],"    *"),B126,T_2GT[[#This Row],[Secteur]])</f>
        <v xml:space="preserve">   D02 - Champigny</v>
      </c>
      <c r="C127" s="1" t="s">
        <v>784</v>
      </c>
      <c r="D127" s="1" t="s">
        <v>785</v>
      </c>
      <c r="E127" s="2">
        <v>590</v>
      </c>
      <c r="F127" s="2">
        <v>479</v>
      </c>
      <c r="G127" s="2">
        <v>1069</v>
      </c>
      <c r="H127" s="2">
        <v>0</v>
      </c>
      <c r="I127" s="2">
        <v>0</v>
      </c>
      <c r="J127" s="2">
        <v>0</v>
      </c>
      <c r="K127" s="2">
        <v>584</v>
      </c>
      <c r="L127" s="2">
        <v>475</v>
      </c>
      <c r="M127" s="2">
        <v>1059</v>
      </c>
      <c r="N127" s="5">
        <v>0.98983050847457632</v>
      </c>
      <c r="O127" s="5">
        <v>0.99164926931106467</v>
      </c>
      <c r="P127" s="5">
        <v>0.99064546304957901</v>
      </c>
      <c r="Q127" s="2">
        <v>395</v>
      </c>
      <c r="R127" s="2">
        <v>316</v>
      </c>
      <c r="S127" s="2">
        <v>711</v>
      </c>
      <c r="T127" s="5">
        <v>0.67636986301369861</v>
      </c>
      <c r="U127" s="5">
        <v>0.66526315789473689</v>
      </c>
      <c r="V127" s="5">
        <v>0.67138810198300281</v>
      </c>
      <c r="W127" s="2">
        <v>171</v>
      </c>
      <c r="X127" s="2">
        <v>145</v>
      </c>
      <c r="Y127" s="2">
        <v>316</v>
      </c>
      <c r="Z127" s="5">
        <v>0.2928082191780822</v>
      </c>
      <c r="AA127" s="5">
        <v>0.30526315789473685</v>
      </c>
      <c r="AB127" s="5">
        <v>0.29839471199244572</v>
      </c>
      <c r="AC127" s="2">
        <v>18</v>
      </c>
      <c r="AD127" s="2">
        <v>14</v>
      </c>
      <c r="AE127" s="2">
        <v>32</v>
      </c>
      <c r="AF127" s="5">
        <v>3.0821917808219176E-2</v>
      </c>
      <c r="AG127" s="5">
        <v>2.9473684210526315E-2</v>
      </c>
      <c r="AH127" s="5">
        <v>3.0217186024551465E-2</v>
      </c>
      <c r="AI127" s="2">
        <v>116</v>
      </c>
      <c r="AJ127" s="2">
        <v>76</v>
      </c>
      <c r="AK127" s="2">
        <v>192</v>
      </c>
      <c r="AL127" s="5">
        <v>0.19863013698630136</v>
      </c>
      <c r="AM127" s="5">
        <v>0.16</v>
      </c>
      <c r="AN127" s="5">
        <v>0.18130311614730879</v>
      </c>
      <c r="AO127" s="2">
        <v>9</v>
      </c>
      <c r="AP127" s="2">
        <v>56</v>
      </c>
      <c r="AQ127" s="2">
        <v>65</v>
      </c>
      <c r="AR127" s="5">
        <v>1.5410958904109588E-2</v>
      </c>
      <c r="AS127" s="5">
        <v>0.11789473684210526</v>
      </c>
      <c r="AT127" s="5">
        <v>6.1378659112370164E-2</v>
      </c>
      <c r="AU127" s="2">
        <v>30</v>
      </c>
      <c r="AV127" s="2">
        <v>6</v>
      </c>
      <c r="AW127" s="2">
        <v>36</v>
      </c>
      <c r="AX127" s="5">
        <v>5.1369863013698627E-2</v>
      </c>
      <c r="AY127" s="5">
        <v>1.2631578947368421E-2</v>
      </c>
      <c r="AZ127" s="5">
        <v>3.39943342776204E-2</v>
      </c>
      <c r="BA127" s="2">
        <v>6</v>
      </c>
      <c r="BB127" s="2">
        <v>5</v>
      </c>
      <c r="BC127" s="2">
        <v>11</v>
      </c>
      <c r="BD127" s="5">
        <v>1.0273972602739725E-2</v>
      </c>
      <c r="BE127" s="5">
        <v>1.0526315789473684E-2</v>
      </c>
      <c r="BF127" s="5">
        <v>1.0387157695939566E-2</v>
      </c>
      <c r="BG127" s="2">
        <v>10</v>
      </c>
      <c r="BH127" s="2">
        <v>1</v>
      </c>
      <c r="BI127" s="2">
        <v>11</v>
      </c>
      <c r="BJ127" s="5">
        <v>1.7123287671232876E-2</v>
      </c>
      <c r="BK127" s="5">
        <v>2.1052631578947368E-3</v>
      </c>
      <c r="BL127" s="5">
        <v>1.0387157695939566E-2</v>
      </c>
      <c r="BM127" s="2">
        <v>0</v>
      </c>
      <c r="BN127" s="2">
        <v>1</v>
      </c>
      <c r="BO127" s="2">
        <v>1</v>
      </c>
      <c r="BP127" s="5">
        <v>0</v>
      </c>
      <c r="BQ127" s="5">
        <v>2.1052631578947368E-3</v>
      </c>
      <c r="BR127" s="5">
        <v>9.4428706326723328E-4</v>
      </c>
      <c r="BS127" s="2">
        <v>0</v>
      </c>
      <c r="BT127" s="2">
        <v>0</v>
      </c>
      <c r="BU127" s="2">
        <v>0</v>
      </c>
      <c r="BV127" s="5">
        <v>0</v>
      </c>
      <c r="BW127" s="5">
        <v>0</v>
      </c>
      <c r="BX127" s="5">
        <v>0</v>
      </c>
      <c r="BY127" s="2">
        <v>0</v>
      </c>
      <c r="BZ127" s="2">
        <v>0</v>
      </c>
      <c r="CA127" s="2">
        <v>0</v>
      </c>
      <c r="CB127" s="5">
        <v>0</v>
      </c>
      <c r="CC127" s="5">
        <v>0</v>
      </c>
      <c r="CD127" s="5">
        <v>0</v>
      </c>
      <c r="CE127" s="2">
        <v>0</v>
      </c>
      <c r="CF127" s="2">
        <v>0</v>
      </c>
      <c r="CG127" s="2">
        <v>0</v>
      </c>
      <c r="CH127" s="5">
        <v>0</v>
      </c>
      <c r="CI127" s="5">
        <v>0</v>
      </c>
      <c r="CJ127" s="5">
        <v>0</v>
      </c>
      <c r="CK127" s="2">
        <v>578</v>
      </c>
      <c r="CL127" s="2">
        <v>469</v>
      </c>
      <c r="CM127" s="2">
        <v>1047</v>
      </c>
      <c r="CN127" s="5">
        <v>0.97966101694915253</v>
      </c>
      <c r="CO127" s="5">
        <v>0.97912317327766174</v>
      </c>
      <c r="CP127" s="5">
        <v>0.97942001870907391</v>
      </c>
      <c r="CQ127" s="2">
        <v>355</v>
      </c>
      <c r="CR127" s="2">
        <v>266</v>
      </c>
      <c r="CS127" s="2">
        <v>621</v>
      </c>
      <c r="CT127" s="5">
        <v>0.61418685121107264</v>
      </c>
      <c r="CU127" s="5">
        <v>0.56716417910447758</v>
      </c>
      <c r="CV127" s="5">
        <v>0.59312320916905448</v>
      </c>
      <c r="CW127" s="2">
        <v>207</v>
      </c>
      <c r="CX127" s="2">
        <v>187</v>
      </c>
      <c r="CY127" s="2">
        <v>394</v>
      </c>
      <c r="CZ127" s="5">
        <v>0.35813148788927335</v>
      </c>
      <c r="DA127" s="5">
        <v>0.39872068230277186</v>
      </c>
      <c r="DB127" s="5">
        <v>0.37631327602674308</v>
      </c>
      <c r="DC127" s="2">
        <v>16</v>
      </c>
      <c r="DD127" s="2">
        <v>16</v>
      </c>
      <c r="DE127" s="2">
        <v>32</v>
      </c>
      <c r="DF127" s="5">
        <v>2.768166089965398E-2</v>
      </c>
      <c r="DG127" s="5">
        <v>3.4115138592750532E-2</v>
      </c>
      <c r="DH127" s="5">
        <v>3.0563514804202482E-2</v>
      </c>
      <c r="DI127" s="2">
        <v>136</v>
      </c>
      <c r="DJ127" s="2">
        <v>96</v>
      </c>
      <c r="DK127" s="2">
        <v>232</v>
      </c>
      <c r="DL127" s="5">
        <v>0.23529411764705882</v>
      </c>
      <c r="DM127" s="5">
        <v>0.20469083155650319</v>
      </c>
      <c r="DN127" s="5">
        <v>0.22158548233046801</v>
      </c>
      <c r="DO127" s="2">
        <v>8</v>
      </c>
      <c r="DP127" s="2">
        <v>67</v>
      </c>
      <c r="DQ127" s="2">
        <v>75</v>
      </c>
      <c r="DR127" s="5">
        <v>1.384083044982699E-2</v>
      </c>
      <c r="DS127" s="5">
        <v>0.14285714285714285</v>
      </c>
      <c r="DT127" s="5">
        <v>7.1633237822349566E-2</v>
      </c>
      <c r="DU127" s="2">
        <v>42</v>
      </c>
      <c r="DV127" s="2">
        <v>10</v>
      </c>
      <c r="DW127" s="2">
        <v>52</v>
      </c>
      <c r="DX127" s="5">
        <v>7.2664359861591699E-2</v>
      </c>
      <c r="DY127" s="5">
        <v>2.1321961620469083E-2</v>
      </c>
      <c r="DZ127" s="5">
        <v>4.9665711556829036E-2</v>
      </c>
      <c r="EA127" s="2">
        <v>9</v>
      </c>
      <c r="EB127" s="2">
        <v>9</v>
      </c>
      <c r="EC127" s="2">
        <v>18</v>
      </c>
      <c r="ED127" s="5">
        <v>1.5570934256055362E-2</v>
      </c>
      <c r="EE127" s="5">
        <v>1.9189765458422176E-2</v>
      </c>
      <c r="EF127" s="5">
        <v>1.7191977077363897E-2</v>
      </c>
      <c r="EG127" s="2">
        <v>10</v>
      </c>
      <c r="EH127" s="2">
        <v>1</v>
      </c>
      <c r="EI127" s="2">
        <v>11</v>
      </c>
      <c r="EJ127" s="5">
        <v>1.7301038062283738E-2</v>
      </c>
      <c r="EK127" s="5">
        <v>2.1321961620469083E-3</v>
      </c>
      <c r="EL127" s="5">
        <v>1.0506208213944603E-2</v>
      </c>
      <c r="EM127" s="2">
        <v>1</v>
      </c>
      <c r="EN127" s="2">
        <v>2</v>
      </c>
      <c r="EO127" s="2">
        <v>3</v>
      </c>
      <c r="EP127" s="5">
        <v>1.7301038062283738E-3</v>
      </c>
      <c r="EQ127" s="5">
        <v>4.2643923240938165E-3</v>
      </c>
      <c r="ER127" s="5">
        <v>2.8653295128939827E-3</v>
      </c>
      <c r="ES127" s="2">
        <v>1</v>
      </c>
      <c r="ET127" s="2">
        <v>2</v>
      </c>
      <c r="EU127" s="2">
        <v>3</v>
      </c>
      <c r="EV127" s="5">
        <v>1.7301038062283738E-3</v>
      </c>
      <c r="EW127" s="5">
        <v>4.2643923240938165E-3</v>
      </c>
      <c r="EX127" s="5">
        <v>2.8653295128939827E-3</v>
      </c>
      <c r="EY127" s="2">
        <v>0</v>
      </c>
      <c r="EZ127" s="2">
        <v>0</v>
      </c>
      <c r="FA127" s="2">
        <v>0</v>
      </c>
      <c r="FB127" s="5">
        <v>0</v>
      </c>
      <c r="FC127" s="5">
        <v>0</v>
      </c>
      <c r="FD127" s="5">
        <v>0</v>
      </c>
      <c r="FE127" s="2">
        <v>0</v>
      </c>
      <c r="FF127" s="2">
        <v>0</v>
      </c>
      <c r="FG127" s="2">
        <v>0</v>
      </c>
      <c r="FH127" s="5">
        <v>0</v>
      </c>
      <c r="FI127" s="5">
        <v>0</v>
      </c>
      <c r="FJ127" s="5">
        <v>0</v>
      </c>
    </row>
    <row r="128" spans="1:166" ht="11.85">
      <c r="A128" s="46" t="str">
        <f>IF(COUNTIFS(T_2GT[[#This Row],[Secteur]],"  *"),A127,T_2GT[[#This Row],[Secteur]])</f>
        <v>VAL-DE-MARNE</v>
      </c>
      <c r="B128" s="46" t="str">
        <f>IF(COUNTIFS(T_2GT[[#This Row],[Secteur]],"    *"),B127,T_2GT[[#This Row],[Secteur]])</f>
        <v xml:space="preserve">   D02 - Champigny</v>
      </c>
      <c r="C128" s="1" t="s">
        <v>1321</v>
      </c>
      <c r="D128" s="1" t="s">
        <v>341</v>
      </c>
      <c r="E128" s="2">
        <v>128</v>
      </c>
      <c r="F128" s="2">
        <v>82</v>
      </c>
      <c r="G128" s="2">
        <v>210</v>
      </c>
      <c r="H128" s="2">
        <v>0</v>
      </c>
      <c r="I128" s="2">
        <v>0</v>
      </c>
      <c r="J128" s="2">
        <v>0</v>
      </c>
      <c r="K128" s="2">
        <v>127</v>
      </c>
      <c r="L128" s="2">
        <v>79</v>
      </c>
      <c r="M128" s="2">
        <v>206</v>
      </c>
      <c r="N128" s="5">
        <v>0.9921875</v>
      </c>
      <c r="O128" s="5">
        <v>0.96341463414634143</v>
      </c>
      <c r="P128" s="5">
        <v>0.98095238095238091</v>
      </c>
      <c r="Q128" s="2">
        <v>92</v>
      </c>
      <c r="R128" s="2">
        <v>52</v>
      </c>
      <c r="S128" s="2">
        <v>144</v>
      </c>
      <c r="T128" s="5">
        <v>0.72440944881889768</v>
      </c>
      <c r="U128" s="5">
        <v>0.65822784810126578</v>
      </c>
      <c r="V128" s="5">
        <v>0.69902912621359226</v>
      </c>
      <c r="W128" s="2">
        <v>27</v>
      </c>
      <c r="X128" s="2">
        <v>21</v>
      </c>
      <c r="Y128" s="2">
        <v>48</v>
      </c>
      <c r="Z128" s="5">
        <v>0.2125984251968504</v>
      </c>
      <c r="AA128" s="5">
        <v>0.26582278481012656</v>
      </c>
      <c r="AB128" s="5">
        <v>0.23300970873786409</v>
      </c>
      <c r="AC128" s="2">
        <v>8</v>
      </c>
      <c r="AD128" s="2">
        <v>6</v>
      </c>
      <c r="AE128" s="2">
        <v>14</v>
      </c>
      <c r="AF128" s="5">
        <v>6.2992125984251968E-2</v>
      </c>
      <c r="AG128" s="5">
        <v>7.5949367088607597E-2</v>
      </c>
      <c r="AH128" s="5">
        <v>6.7961165048543687E-2</v>
      </c>
      <c r="AI128" s="2">
        <v>18</v>
      </c>
      <c r="AJ128" s="2">
        <v>9</v>
      </c>
      <c r="AK128" s="2">
        <v>27</v>
      </c>
      <c r="AL128" s="5">
        <v>0.14173228346456693</v>
      </c>
      <c r="AM128" s="5">
        <v>0.11392405063291139</v>
      </c>
      <c r="AN128" s="5">
        <v>0.13106796116504854</v>
      </c>
      <c r="AO128" s="2">
        <v>1</v>
      </c>
      <c r="AP128" s="2">
        <v>9</v>
      </c>
      <c r="AQ128" s="2">
        <v>10</v>
      </c>
      <c r="AR128" s="5">
        <v>7.874015748031496E-3</v>
      </c>
      <c r="AS128" s="5">
        <v>0.11392405063291139</v>
      </c>
      <c r="AT128" s="5">
        <v>4.8543689320388349E-2</v>
      </c>
      <c r="AU128" s="2">
        <v>4</v>
      </c>
      <c r="AV128" s="2">
        <v>1</v>
      </c>
      <c r="AW128" s="2">
        <v>5</v>
      </c>
      <c r="AX128" s="5">
        <v>3.1496062992125984E-2</v>
      </c>
      <c r="AY128" s="5">
        <v>1.2658227848101266E-2</v>
      </c>
      <c r="AZ128" s="5">
        <v>2.4271844660194174E-2</v>
      </c>
      <c r="BA128" s="2">
        <v>2</v>
      </c>
      <c r="BB128" s="2">
        <v>2</v>
      </c>
      <c r="BC128" s="2">
        <v>4</v>
      </c>
      <c r="BD128" s="5">
        <v>1.5748031496062992E-2</v>
      </c>
      <c r="BE128" s="5">
        <v>2.5316455696202531E-2</v>
      </c>
      <c r="BF128" s="5">
        <v>1.9417475728155338E-2</v>
      </c>
      <c r="BG128" s="2">
        <v>2</v>
      </c>
      <c r="BH128" s="2">
        <v>0</v>
      </c>
      <c r="BI128" s="2">
        <v>2</v>
      </c>
      <c r="BJ128" s="5">
        <v>1.5748031496062992E-2</v>
      </c>
      <c r="BK128" s="5">
        <v>0</v>
      </c>
      <c r="BL128" s="5">
        <v>9.7087378640776691E-3</v>
      </c>
      <c r="BM128" s="2">
        <v>0</v>
      </c>
      <c r="BN128" s="2">
        <v>0</v>
      </c>
      <c r="BO128" s="2">
        <v>0</v>
      </c>
      <c r="BP128" s="5">
        <v>0</v>
      </c>
      <c r="BQ128" s="5">
        <v>0</v>
      </c>
      <c r="BR128" s="5">
        <v>0</v>
      </c>
      <c r="BS128" s="2">
        <v>0</v>
      </c>
      <c r="BT128" s="2">
        <v>0</v>
      </c>
      <c r="BU128" s="2">
        <v>0</v>
      </c>
      <c r="BV128" s="5">
        <v>0</v>
      </c>
      <c r="BW128" s="5">
        <v>0</v>
      </c>
      <c r="BX128" s="5">
        <v>0</v>
      </c>
      <c r="BY128" s="2">
        <v>0</v>
      </c>
      <c r="BZ128" s="2">
        <v>0</v>
      </c>
      <c r="CA128" s="2">
        <v>0</v>
      </c>
      <c r="CB128" s="5">
        <v>0</v>
      </c>
      <c r="CC128" s="5">
        <v>0</v>
      </c>
      <c r="CD128" s="5">
        <v>0</v>
      </c>
      <c r="CE128" s="2">
        <v>0</v>
      </c>
      <c r="CF128" s="2">
        <v>0</v>
      </c>
      <c r="CG128" s="2">
        <v>0</v>
      </c>
      <c r="CH128" s="5">
        <v>0</v>
      </c>
      <c r="CI128" s="5">
        <v>0</v>
      </c>
      <c r="CJ128" s="5">
        <v>0</v>
      </c>
      <c r="CK128" s="2">
        <v>126</v>
      </c>
      <c r="CL128" s="2">
        <v>79</v>
      </c>
      <c r="CM128" s="2">
        <v>205</v>
      </c>
      <c r="CN128" s="5">
        <v>0.984375</v>
      </c>
      <c r="CO128" s="5">
        <v>0.96341463414634143</v>
      </c>
      <c r="CP128" s="5">
        <v>0.97619047619047616</v>
      </c>
      <c r="CQ128" s="2">
        <v>83</v>
      </c>
      <c r="CR128" s="2">
        <v>46</v>
      </c>
      <c r="CS128" s="2">
        <v>129</v>
      </c>
      <c r="CT128" s="5">
        <v>0.65873015873015872</v>
      </c>
      <c r="CU128" s="5">
        <v>0.58227848101265822</v>
      </c>
      <c r="CV128" s="5">
        <v>0.62926829268292683</v>
      </c>
      <c r="CW128" s="2">
        <v>36</v>
      </c>
      <c r="CX128" s="2">
        <v>26</v>
      </c>
      <c r="CY128" s="2">
        <v>62</v>
      </c>
      <c r="CZ128" s="5">
        <v>0.2857142857142857</v>
      </c>
      <c r="DA128" s="5">
        <v>0.32911392405063289</v>
      </c>
      <c r="DB128" s="5">
        <v>0.30243902439024389</v>
      </c>
      <c r="DC128" s="2">
        <v>7</v>
      </c>
      <c r="DD128" s="2">
        <v>7</v>
      </c>
      <c r="DE128" s="2">
        <v>14</v>
      </c>
      <c r="DF128" s="5">
        <v>5.5555555555555552E-2</v>
      </c>
      <c r="DG128" s="5">
        <v>8.8607594936708861E-2</v>
      </c>
      <c r="DH128" s="5">
        <v>6.8292682926829273E-2</v>
      </c>
      <c r="DI128" s="2">
        <v>20</v>
      </c>
      <c r="DJ128" s="2">
        <v>10</v>
      </c>
      <c r="DK128" s="2">
        <v>30</v>
      </c>
      <c r="DL128" s="5">
        <v>0.15873015873015872</v>
      </c>
      <c r="DM128" s="5">
        <v>0.12658227848101267</v>
      </c>
      <c r="DN128" s="5">
        <v>0.14634146341463414</v>
      </c>
      <c r="DO128" s="2">
        <v>1</v>
      </c>
      <c r="DP128" s="2">
        <v>11</v>
      </c>
      <c r="DQ128" s="2">
        <v>12</v>
      </c>
      <c r="DR128" s="5">
        <v>7.9365079365079361E-3</v>
      </c>
      <c r="DS128" s="5">
        <v>0.13924050632911392</v>
      </c>
      <c r="DT128" s="5">
        <v>5.8536585365853662E-2</v>
      </c>
      <c r="DU128" s="2">
        <v>8</v>
      </c>
      <c r="DV128" s="2">
        <v>2</v>
      </c>
      <c r="DW128" s="2">
        <v>10</v>
      </c>
      <c r="DX128" s="5">
        <v>6.3492063492063489E-2</v>
      </c>
      <c r="DY128" s="5">
        <v>2.5316455696202531E-2</v>
      </c>
      <c r="DZ128" s="5">
        <v>4.878048780487805E-2</v>
      </c>
      <c r="EA128" s="2">
        <v>3</v>
      </c>
      <c r="EB128" s="2">
        <v>2</v>
      </c>
      <c r="EC128" s="2">
        <v>5</v>
      </c>
      <c r="ED128" s="5">
        <v>2.3809523809523808E-2</v>
      </c>
      <c r="EE128" s="5">
        <v>2.5316455696202531E-2</v>
      </c>
      <c r="EF128" s="5">
        <v>2.4390243902439025E-2</v>
      </c>
      <c r="EG128" s="2">
        <v>2</v>
      </c>
      <c r="EH128" s="2">
        <v>0</v>
      </c>
      <c r="EI128" s="2">
        <v>2</v>
      </c>
      <c r="EJ128" s="5">
        <v>1.5873015873015872E-2</v>
      </c>
      <c r="EK128" s="5">
        <v>0</v>
      </c>
      <c r="EL128" s="5">
        <v>9.7560975609756097E-3</v>
      </c>
      <c r="EM128" s="2">
        <v>1</v>
      </c>
      <c r="EN128" s="2">
        <v>0</v>
      </c>
      <c r="EO128" s="2">
        <v>1</v>
      </c>
      <c r="EP128" s="5">
        <v>7.9365079365079361E-3</v>
      </c>
      <c r="EQ128" s="5">
        <v>0</v>
      </c>
      <c r="ER128" s="5">
        <v>4.8780487804878049E-3</v>
      </c>
      <c r="ES128" s="2">
        <v>1</v>
      </c>
      <c r="ET128" s="2">
        <v>1</v>
      </c>
      <c r="EU128" s="2">
        <v>2</v>
      </c>
      <c r="EV128" s="5">
        <v>7.9365079365079361E-3</v>
      </c>
      <c r="EW128" s="5">
        <v>1.2658227848101266E-2</v>
      </c>
      <c r="EX128" s="5">
        <v>9.7560975609756097E-3</v>
      </c>
      <c r="EY128" s="2">
        <v>0</v>
      </c>
      <c r="EZ128" s="2">
        <v>0</v>
      </c>
      <c r="FA128" s="2">
        <v>0</v>
      </c>
      <c r="FB128" s="5">
        <v>0</v>
      </c>
      <c r="FC128" s="5">
        <v>0</v>
      </c>
      <c r="FD128" s="5">
        <v>0</v>
      </c>
      <c r="FE128" s="2">
        <v>0</v>
      </c>
      <c r="FF128" s="2">
        <v>0</v>
      </c>
      <c r="FG128" s="2">
        <v>0</v>
      </c>
      <c r="FH128" s="5">
        <v>0</v>
      </c>
      <c r="FI128" s="5">
        <v>0</v>
      </c>
      <c r="FJ128" s="5">
        <v>0</v>
      </c>
    </row>
    <row r="129" spans="1:166" ht="11.85">
      <c r="A129" s="46" t="str">
        <f>IF(COUNTIFS(T_2GT[[#This Row],[Secteur]],"  *"),A128,T_2GT[[#This Row],[Secteur]])</f>
        <v>VAL-DE-MARNE</v>
      </c>
      <c r="B129" s="46" t="str">
        <f>IF(COUNTIFS(T_2GT[[#This Row],[Secteur]],"    *"),B128,T_2GT[[#This Row],[Secteur]])</f>
        <v xml:space="preserve">   D02 - Champigny</v>
      </c>
      <c r="C129" s="1" t="s">
        <v>1322</v>
      </c>
      <c r="D129" s="1" t="s">
        <v>1323</v>
      </c>
      <c r="E129" s="2">
        <v>84</v>
      </c>
      <c r="F129" s="2">
        <v>88</v>
      </c>
      <c r="G129" s="2">
        <v>172</v>
      </c>
      <c r="H129" s="2">
        <v>0</v>
      </c>
      <c r="I129" s="2">
        <v>0</v>
      </c>
      <c r="J129" s="2">
        <v>0</v>
      </c>
      <c r="K129" s="2">
        <v>83</v>
      </c>
      <c r="L129" s="2">
        <v>88</v>
      </c>
      <c r="M129" s="2">
        <v>171</v>
      </c>
      <c r="N129" s="5">
        <v>0.98809523809523814</v>
      </c>
      <c r="O129" s="5">
        <v>1</v>
      </c>
      <c r="P129" s="5">
        <v>0.9941860465116279</v>
      </c>
      <c r="Q129" s="2">
        <v>52</v>
      </c>
      <c r="R129" s="2">
        <v>48</v>
      </c>
      <c r="S129" s="2">
        <v>100</v>
      </c>
      <c r="T129" s="5">
        <v>0.62650602409638556</v>
      </c>
      <c r="U129" s="5">
        <v>0.54545454545454541</v>
      </c>
      <c r="V129" s="5">
        <v>0.58479532163742687</v>
      </c>
      <c r="W129" s="2">
        <v>30</v>
      </c>
      <c r="X129" s="2">
        <v>39</v>
      </c>
      <c r="Y129" s="2">
        <v>69</v>
      </c>
      <c r="Z129" s="5">
        <v>0.36144578313253012</v>
      </c>
      <c r="AA129" s="5">
        <v>0.44318181818181818</v>
      </c>
      <c r="AB129" s="5">
        <v>0.40350877192982454</v>
      </c>
      <c r="AC129" s="2">
        <v>1</v>
      </c>
      <c r="AD129" s="2">
        <v>1</v>
      </c>
      <c r="AE129" s="2">
        <v>2</v>
      </c>
      <c r="AF129" s="5">
        <v>1.2048192771084338E-2</v>
      </c>
      <c r="AG129" s="5">
        <v>1.1363636363636364E-2</v>
      </c>
      <c r="AH129" s="5">
        <v>1.1695906432748537E-2</v>
      </c>
      <c r="AI129" s="2">
        <v>18</v>
      </c>
      <c r="AJ129" s="2">
        <v>13</v>
      </c>
      <c r="AK129" s="2">
        <v>31</v>
      </c>
      <c r="AL129" s="5">
        <v>0.21686746987951808</v>
      </c>
      <c r="AM129" s="5">
        <v>0.14772727272727273</v>
      </c>
      <c r="AN129" s="5">
        <v>0.18128654970760233</v>
      </c>
      <c r="AO129" s="2">
        <v>1</v>
      </c>
      <c r="AP129" s="2">
        <v>25</v>
      </c>
      <c r="AQ129" s="2">
        <v>26</v>
      </c>
      <c r="AR129" s="5">
        <v>1.2048192771084338E-2</v>
      </c>
      <c r="AS129" s="5">
        <v>0.28409090909090912</v>
      </c>
      <c r="AT129" s="5">
        <v>0.15204678362573099</v>
      </c>
      <c r="AU129" s="2">
        <v>9</v>
      </c>
      <c r="AV129" s="2">
        <v>1</v>
      </c>
      <c r="AW129" s="2">
        <v>10</v>
      </c>
      <c r="AX129" s="5">
        <v>0.10843373493975904</v>
      </c>
      <c r="AY129" s="5">
        <v>1.1363636363636364E-2</v>
      </c>
      <c r="AZ129" s="5">
        <v>5.8479532163742687E-2</v>
      </c>
      <c r="BA129" s="2">
        <v>1</v>
      </c>
      <c r="BB129" s="2">
        <v>0</v>
      </c>
      <c r="BC129" s="2">
        <v>1</v>
      </c>
      <c r="BD129" s="5">
        <v>1.2048192771084338E-2</v>
      </c>
      <c r="BE129" s="5">
        <v>0</v>
      </c>
      <c r="BF129" s="5">
        <v>5.8479532163742687E-3</v>
      </c>
      <c r="BG129" s="2">
        <v>1</v>
      </c>
      <c r="BH129" s="2">
        <v>0</v>
      </c>
      <c r="BI129" s="2">
        <v>1</v>
      </c>
      <c r="BJ129" s="5">
        <v>1.2048192771084338E-2</v>
      </c>
      <c r="BK129" s="5">
        <v>0</v>
      </c>
      <c r="BL129" s="5">
        <v>5.8479532163742687E-3</v>
      </c>
      <c r="BM129" s="2">
        <v>0</v>
      </c>
      <c r="BN129" s="2">
        <v>0</v>
      </c>
      <c r="BO129" s="2">
        <v>0</v>
      </c>
      <c r="BP129" s="5">
        <v>0</v>
      </c>
      <c r="BQ129" s="5">
        <v>0</v>
      </c>
      <c r="BR129" s="5">
        <v>0</v>
      </c>
      <c r="BS129" s="2">
        <v>0</v>
      </c>
      <c r="BT129" s="2">
        <v>0</v>
      </c>
      <c r="BU129" s="2">
        <v>0</v>
      </c>
      <c r="BV129" s="5">
        <v>0</v>
      </c>
      <c r="BW129" s="5">
        <v>0</v>
      </c>
      <c r="BX129" s="5">
        <v>0</v>
      </c>
      <c r="BY129" s="2">
        <v>0</v>
      </c>
      <c r="BZ129" s="2">
        <v>0</v>
      </c>
      <c r="CA129" s="2">
        <v>0</v>
      </c>
      <c r="CB129" s="5">
        <v>0</v>
      </c>
      <c r="CC129" s="5">
        <v>0</v>
      </c>
      <c r="CD129" s="5">
        <v>0</v>
      </c>
      <c r="CE129" s="2">
        <v>0</v>
      </c>
      <c r="CF129" s="2">
        <v>0</v>
      </c>
      <c r="CG129" s="2">
        <v>0</v>
      </c>
      <c r="CH129" s="5">
        <v>0</v>
      </c>
      <c r="CI129" s="5">
        <v>0</v>
      </c>
      <c r="CJ129" s="5">
        <v>0</v>
      </c>
      <c r="CK129" s="2">
        <v>82</v>
      </c>
      <c r="CL129" s="2">
        <v>85</v>
      </c>
      <c r="CM129" s="2">
        <v>167</v>
      </c>
      <c r="CN129" s="5">
        <v>0.97619047619047616</v>
      </c>
      <c r="CO129" s="5">
        <v>0.96590909090909094</v>
      </c>
      <c r="CP129" s="5">
        <v>0.97093023255813948</v>
      </c>
      <c r="CQ129" s="2">
        <v>48</v>
      </c>
      <c r="CR129" s="2">
        <v>36</v>
      </c>
      <c r="CS129" s="2">
        <v>84</v>
      </c>
      <c r="CT129" s="5">
        <v>0.58536585365853655</v>
      </c>
      <c r="CU129" s="5">
        <v>0.42352941176470588</v>
      </c>
      <c r="CV129" s="5">
        <v>0.50299401197604787</v>
      </c>
      <c r="CW129" s="2">
        <v>33</v>
      </c>
      <c r="CX129" s="2">
        <v>48</v>
      </c>
      <c r="CY129" s="2">
        <v>81</v>
      </c>
      <c r="CZ129" s="5">
        <v>0.40243902439024393</v>
      </c>
      <c r="DA129" s="5">
        <v>0.56470588235294117</v>
      </c>
      <c r="DB129" s="5">
        <v>0.48502994011976047</v>
      </c>
      <c r="DC129" s="2">
        <v>1</v>
      </c>
      <c r="DD129" s="2">
        <v>1</v>
      </c>
      <c r="DE129" s="2">
        <v>2</v>
      </c>
      <c r="DF129" s="5">
        <v>1.2195121951219513E-2</v>
      </c>
      <c r="DG129" s="5">
        <v>1.1764705882352941E-2</v>
      </c>
      <c r="DH129" s="5">
        <v>1.1976047904191617E-2</v>
      </c>
      <c r="DI129" s="2">
        <v>20</v>
      </c>
      <c r="DJ129" s="2">
        <v>17</v>
      </c>
      <c r="DK129" s="2">
        <v>37</v>
      </c>
      <c r="DL129" s="5">
        <v>0.24390243902439024</v>
      </c>
      <c r="DM129" s="5">
        <v>0.2</v>
      </c>
      <c r="DN129" s="5">
        <v>0.22155688622754491</v>
      </c>
      <c r="DO129" s="2">
        <v>1</v>
      </c>
      <c r="DP129" s="2">
        <v>26</v>
      </c>
      <c r="DQ129" s="2">
        <v>27</v>
      </c>
      <c r="DR129" s="5">
        <v>1.2195121951219513E-2</v>
      </c>
      <c r="DS129" s="5">
        <v>0.30588235294117649</v>
      </c>
      <c r="DT129" s="5">
        <v>0.16167664670658682</v>
      </c>
      <c r="DU129" s="2">
        <v>10</v>
      </c>
      <c r="DV129" s="2">
        <v>3</v>
      </c>
      <c r="DW129" s="2">
        <v>13</v>
      </c>
      <c r="DX129" s="5">
        <v>0.12195121951219512</v>
      </c>
      <c r="DY129" s="5">
        <v>3.5294117647058823E-2</v>
      </c>
      <c r="DZ129" s="5">
        <v>7.7844311377245512E-2</v>
      </c>
      <c r="EA129" s="2">
        <v>1</v>
      </c>
      <c r="EB129" s="2">
        <v>1</v>
      </c>
      <c r="EC129" s="2">
        <v>2</v>
      </c>
      <c r="ED129" s="5">
        <v>1.2195121951219513E-2</v>
      </c>
      <c r="EE129" s="5">
        <v>1.1764705882352941E-2</v>
      </c>
      <c r="EF129" s="5">
        <v>1.1976047904191617E-2</v>
      </c>
      <c r="EG129" s="2">
        <v>1</v>
      </c>
      <c r="EH129" s="2">
        <v>0</v>
      </c>
      <c r="EI129" s="2">
        <v>1</v>
      </c>
      <c r="EJ129" s="5">
        <v>1.2195121951219513E-2</v>
      </c>
      <c r="EK129" s="5">
        <v>0</v>
      </c>
      <c r="EL129" s="5">
        <v>5.9880239520958087E-3</v>
      </c>
      <c r="EM129" s="2">
        <v>0</v>
      </c>
      <c r="EN129" s="2">
        <v>0</v>
      </c>
      <c r="EO129" s="2">
        <v>0</v>
      </c>
      <c r="EP129" s="5">
        <v>0</v>
      </c>
      <c r="EQ129" s="5">
        <v>0</v>
      </c>
      <c r="ER129" s="5">
        <v>0</v>
      </c>
      <c r="ES129" s="2">
        <v>0</v>
      </c>
      <c r="ET129" s="2">
        <v>1</v>
      </c>
      <c r="EU129" s="2">
        <v>1</v>
      </c>
      <c r="EV129" s="5">
        <v>0</v>
      </c>
      <c r="EW129" s="5">
        <v>1.1764705882352941E-2</v>
      </c>
      <c r="EX129" s="5">
        <v>5.9880239520958087E-3</v>
      </c>
      <c r="EY129" s="2">
        <v>0</v>
      </c>
      <c r="EZ129" s="2">
        <v>0</v>
      </c>
      <c r="FA129" s="2">
        <v>0</v>
      </c>
      <c r="FB129" s="5">
        <v>0</v>
      </c>
      <c r="FC129" s="5">
        <v>0</v>
      </c>
      <c r="FD129" s="5">
        <v>0</v>
      </c>
      <c r="FE129" s="2">
        <v>0</v>
      </c>
      <c r="FF129" s="2">
        <v>0</v>
      </c>
      <c r="FG129" s="2">
        <v>0</v>
      </c>
      <c r="FH129" s="5">
        <v>0</v>
      </c>
      <c r="FI129" s="5">
        <v>0</v>
      </c>
      <c r="FJ129" s="5">
        <v>0</v>
      </c>
    </row>
    <row r="130" spans="1:166" ht="11.85">
      <c r="A130" s="46" t="str">
        <f>IF(COUNTIFS(T_2GT[[#This Row],[Secteur]],"  *"),A129,T_2GT[[#This Row],[Secteur]])</f>
        <v>VAL-DE-MARNE</v>
      </c>
      <c r="B130" s="46" t="str">
        <f>IF(COUNTIFS(T_2GT[[#This Row],[Secteur]],"    *"),B129,T_2GT[[#This Row],[Secteur]])</f>
        <v xml:space="preserve">   D02 - Champigny</v>
      </c>
      <c r="C130" s="1" t="s">
        <v>1023</v>
      </c>
      <c r="D130" s="1" t="s">
        <v>1024</v>
      </c>
      <c r="E130" s="2">
        <v>238</v>
      </c>
      <c r="F130" s="2">
        <v>210</v>
      </c>
      <c r="G130" s="2">
        <v>448</v>
      </c>
      <c r="H130" s="2">
        <v>0</v>
      </c>
      <c r="I130" s="2">
        <v>0</v>
      </c>
      <c r="J130" s="2">
        <v>0</v>
      </c>
      <c r="K130" s="2">
        <v>235</v>
      </c>
      <c r="L130" s="2">
        <v>209</v>
      </c>
      <c r="M130" s="2">
        <v>444</v>
      </c>
      <c r="N130" s="5">
        <v>0.98739495798319332</v>
      </c>
      <c r="O130" s="5">
        <v>0.99523809523809526</v>
      </c>
      <c r="P130" s="5">
        <v>0.9910714285714286</v>
      </c>
      <c r="Q130" s="2">
        <v>159</v>
      </c>
      <c r="R130" s="2">
        <v>143</v>
      </c>
      <c r="S130" s="2">
        <v>302</v>
      </c>
      <c r="T130" s="5">
        <v>0.67659574468085104</v>
      </c>
      <c r="U130" s="5">
        <v>0.68421052631578949</v>
      </c>
      <c r="V130" s="5">
        <v>0.68018018018018023</v>
      </c>
      <c r="W130" s="2">
        <v>69</v>
      </c>
      <c r="X130" s="2">
        <v>61</v>
      </c>
      <c r="Y130" s="2">
        <v>130</v>
      </c>
      <c r="Z130" s="5">
        <v>0.29361702127659572</v>
      </c>
      <c r="AA130" s="5">
        <v>0.291866028708134</v>
      </c>
      <c r="AB130" s="5">
        <v>0.2927927927927928</v>
      </c>
      <c r="AC130" s="2">
        <v>7</v>
      </c>
      <c r="AD130" s="2">
        <v>5</v>
      </c>
      <c r="AE130" s="2">
        <v>12</v>
      </c>
      <c r="AF130" s="5">
        <v>2.9787234042553193E-2</v>
      </c>
      <c r="AG130" s="5">
        <v>2.3923444976076555E-2</v>
      </c>
      <c r="AH130" s="5">
        <v>2.7027027027027029E-2</v>
      </c>
      <c r="AI130" s="2">
        <v>46</v>
      </c>
      <c r="AJ130" s="2">
        <v>34</v>
      </c>
      <c r="AK130" s="2">
        <v>80</v>
      </c>
      <c r="AL130" s="5">
        <v>0.19574468085106383</v>
      </c>
      <c r="AM130" s="5">
        <v>0.16267942583732056</v>
      </c>
      <c r="AN130" s="5">
        <v>0.18018018018018017</v>
      </c>
      <c r="AO130" s="2">
        <v>6</v>
      </c>
      <c r="AP130" s="2">
        <v>20</v>
      </c>
      <c r="AQ130" s="2">
        <v>26</v>
      </c>
      <c r="AR130" s="5">
        <v>2.553191489361702E-2</v>
      </c>
      <c r="AS130" s="5">
        <v>9.569377990430622E-2</v>
      </c>
      <c r="AT130" s="5">
        <v>5.8558558558558557E-2</v>
      </c>
      <c r="AU130" s="2">
        <v>10</v>
      </c>
      <c r="AV130" s="2">
        <v>3</v>
      </c>
      <c r="AW130" s="2">
        <v>13</v>
      </c>
      <c r="AX130" s="5">
        <v>4.2553191489361701E-2</v>
      </c>
      <c r="AY130" s="5">
        <v>1.4354066985645933E-2</v>
      </c>
      <c r="AZ130" s="5">
        <v>2.9279279279279279E-2</v>
      </c>
      <c r="BA130" s="2">
        <v>0</v>
      </c>
      <c r="BB130" s="2">
        <v>2</v>
      </c>
      <c r="BC130" s="2">
        <v>2</v>
      </c>
      <c r="BD130" s="5">
        <v>0</v>
      </c>
      <c r="BE130" s="5">
        <v>9.5693779904306216E-3</v>
      </c>
      <c r="BF130" s="5">
        <v>4.5045045045045045E-3</v>
      </c>
      <c r="BG130" s="2">
        <v>7</v>
      </c>
      <c r="BH130" s="2">
        <v>1</v>
      </c>
      <c r="BI130" s="2">
        <v>8</v>
      </c>
      <c r="BJ130" s="5">
        <v>2.9787234042553193E-2</v>
      </c>
      <c r="BK130" s="5">
        <v>4.7846889952153108E-3</v>
      </c>
      <c r="BL130" s="5">
        <v>1.8018018018018018E-2</v>
      </c>
      <c r="BM130" s="2">
        <v>0</v>
      </c>
      <c r="BN130" s="2">
        <v>1</v>
      </c>
      <c r="BO130" s="2">
        <v>1</v>
      </c>
      <c r="BP130" s="5">
        <v>0</v>
      </c>
      <c r="BQ130" s="5">
        <v>4.7846889952153108E-3</v>
      </c>
      <c r="BR130" s="5">
        <v>2.2522522522522522E-3</v>
      </c>
      <c r="BS130" s="2">
        <v>0</v>
      </c>
      <c r="BT130" s="2">
        <v>0</v>
      </c>
      <c r="BU130" s="2">
        <v>0</v>
      </c>
      <c r="BV130" s="5">
        <v>0</v>
      </c>
      <c r="BW130" s="5">
        <v>0</v>
      </c>
      <c r="BX130" s="5">
        <v>0</v>
      </c>
      <c r="BY130" s="2">
        <v>0</v>
      </c>
      <c r="BZ130" s="2">
        <v>0</v>
      </c>
      <c r="CA130" s="2">
        <v>0</v>
      </c>
      <c r="CB130" s="5">
        <v>0</v>
      </c>
      <c r="CC130" s="5">
        <v>0</v>
      </c>
      <c r="CD130" s="5">
        <v>0</v>
      </c>
      <c r="CE130" s="2">
        <v>0</v>
      </c>
      <c r="CF130" s="2">
        <v>0</v>
      </c>
      <c r="CG130" s="2">
        <v>0</v>
      </c>
      <c r="CH130" s="5">
        <v>0</v>
      </c>
      <c r="CI130" s="5">
        <v>0</v>
      </c>
      <c r="CJ130" s="5">
        <v>0</v>
      </c>
      <c r="CK130" s="2">
        <v>231</v>
      </c>
      <c r="CL130" s="2">
        <v>206</v>
      </c>
      <c r="CM130" s="2">
        <v>437</v>
      </c>
      <c r="CN130" s="5">
        <v>0.97058823529411764</v>
      </c>
      <c r="CO130" s="5">
        <v>0.98095238095238091</v>
      </c>
      <c r="CP130" s="5">
        <v>0.9754464285714286</v>
      </c>
      <c r="CQ130" s="2">
        <v>145</v>
      </c>
      <c r="CR130" s="2">
        <v>126</v>
      </c>
      <c r="CS130" s="2">
        <v>271</v>
      </c>
      <c r="CT130" s="5">
        <v>0.62770562770562766</v>
      </c>
      <c r="CU130" s="5">
        <v>0.61165048543689315</v>
      </c>
      <c r="CV130" s="5">
        <v>0.62013729977116705</v>
      </c>
      <c r="CW130" s="2">
        <v>79</v>
      </c>
      <c r="CX130" s="2">
        <v>72</v>
      </c>
      <c r="CY130" s="2">
        <v>151</v>
      </c>
      <c r="CZ130" s="5">
        <v>0.34199134199134201</v>
      </c>
      <c r="DA130" s="5">
        <v>0.34951456310679613</v>
      </c>
      <c r="DB130" s="5">
        <v>0.34553775743707094</v>
      </c>
      <c r="DC130" s="2">
        <v>7</v>
      </c>
      <c r="DD130" s="2">
        <v>8</v>
      </c>
      <c r="DE130" s="2">
        <v>15</v>
      </c>
      <c r="DF130" s="5">
        <v>3.0303030303030304E-2</v>
      </c>
      <c r="DG130" s="5">
        <v>3.8834951456310676E-2</v>
      </c>
      <c r="DH130" s="5">
        <v>3.4324942791762014E-2</v>
      </c>
      <c r="DI130" s="2">
        <v>54</v>
      </c>
      <c r="DJ130" s="2">
        <v>39</v>
      </c>
      <c r="DK130" s="2">
        <v>93</v>
      </c>
      <c r="DL130" s="5">
        <v>0.23376623376623376</v>
      </c>
      <c r="DM130" s="5">
        <v>0.18932038834951456</v>
      </c>
      <c r="DN130" s="5">
        <v>0.21281464530892449</v>
      </c>
      <c r="DO130" s="2">
        <v>5</v>
      </c>
      <c r="DP130" s="2">
        <v>23</v>
      </c>
      <c r="DQ130" s="2">
        <v>28</v>
      </c>
      <c r="DR130" s="5">
        <v>2.1645021645021644E-2</v>
      </c>
      <c r="DS130" s="5">
        <v>0.11165048543689321</v>
      </c>
      <c r="DT130" s="5">
        <v>6.4073226544622428E-2</v>
      </c>
      <c r="DU130" s="2">
        <v>11</v>
      </c>
      <c r="DV130" s="2">
        <v>4</v>
      </c>
      <c r="DW130" s="2">
        <v>15</v>
      </c>
      <c r="DX130" s="5">
        <v>4.7619047619047616E-2</v>
      </c>
      <c r="DY130" s="5">
        <v>1.9417475728155338E-2</v>
      </c>
      <c r="DZ130" s="5">
        <v>3.4324942791762014E-2</v>
      </c>
      <c r="EA130" s="2">
        <v>2</v>
      </c>
      <c r="EB130" s="2">
        <v>4</v>
      </c>
      <c r="EC130" s="2">
        <v>6</v>
      </c>
      <c r="ED130" s="5">
        <v>8.658008658008658E-3</v>
      </c>
      <c r="EE130" s="5">
        <v>1.9417475728155338E-2</v>
      </c>
      <c r="EF130" s="5">
        <v>1.3729977116704805E-2</v>
      </c>
      <c r="EG130" s="2">
        <v>7</v>
      </c>
      <c r="EH130" s="2">
        <v>1</v>
      </c>
      <c r="EI130" s="2">
        <v>8</v>
      </c>
      <c r="EJ130" s="5">
        <v>3.0303030303030304E-2</v>
      </c>
      <c r="EK130" s="5">
        <v>4.8543689320388345E-3</v>
      </c>
      <c r="EL130" s="5">
        <v>1.8306636155606407E-2</v>
      </c>
      <c r="EM130" s="2">
        <v>0</v>
      </c>
      <c r="EN130" s="2">
        <v>1</v>
      </c>
      <c r="EO130" s="2">
        <v>1</v>
      </c>
      <c r="EP130" s="5">
        <v>0</v>
      </c>
      <c r="EQ130" s="5">
        <v>4.8543689320388345E-3</v>
      </c>
      <c r="ER130" s="5">
        <v>2.2883295194508009E-3</v>
      </c>
      <c r="ES130" s="2">
        <v>0</v>
      </c>
      <c r="ET130" s="2">
        <v>0</v>
      </c>
      <c r="EU130" s="2">
        <v>0</v>
      </c>
      <c r="EV130" s="5">
        <v>0</v>
      </c>
      <c r="EW130" s="5">
        <v>0</v>
      </c>
      <c r="EX130" s="5">
        <v>0</v>
      </c>
      <c r="EY130" s="2">
        <v>0</v>
      </c>
      <c r="EZ130" s="2">
        <v>0</v>
      </c>
      <c r="FA130" s="2">
        <v>0</v>
      </c>
      <c r="FB130" s="5">
        <v>0</v>
      </c>
      <c r="FC130" s="5">
        <v>0</v>
      </c>
      <c r="FD130" s="5">
        <v>0</v>
      </c>
      <c r="FE130" s="2">
        <v>0</v>
      </c>
      <c r="FF130" s="2">
        <v>0</v>
      </c>
      <c r="FG130" s="2">
        <v>0</v>
      </c>
      <c r="FH130" s="5">
        <v>0</v>
      </c>
      <c r="FI130" s="5">
        <v>0</v>
      </c>
      <c r="FJ130" s="5">
        <v>0</v>
      </c>
    </row>
    <row r="131" spans="1:166" ht="11.85">
      <c r="A131" s="46" t="str">
        <f>IF(COUNTIFS(T_2GT[[#This Row],[Secteur]],"  *"),A130,T_2GT[[#This Row],[Secteur]])</f>
        <v>VAL-DE-MARNE</v>
      </c>
      <c r="B131" s="46" t="str">
        <f>IF(COUNTIFS(T_2GT[[#This Row],[Secteur]],"    *"),B130,T_2GT[[#This Row],[Secteur]])</f>
        <v xml:space="preserve">   D02 - Champigny</v>
      </c>
      <c r="C131" s="1" t="s">
        <v>1025</v>
      </c>
      <c r="D131" s="1" t="s">
        <v>1026</v>
      </c>
      <c r="E131" s="2">
        <v>140</v>
      </c>
      <c r="F131" s="2">
        <v>99</v>
      </c>
      <c r="G131" s="2">
        <v>239</v>
      </c>
      <c r="H131" s="2">
        <v>0</v>
      </c>
      <c r="I131" s="2">
        <v>0</v>
      </c>
      <c r="J131" s="2">
        <v>0</v>
      </c>
      <c r="K131" s="2">
        <v>139</v>
      </c>
      <c r="L131" s="2">
        <v>99</v>
      </c>
      <c r="M131" s="2">
        <v>238</v>
      </c>
      <c r="N131" s="5">
        <v>0.99285714285714288</v>
      </c>
      <c r="O131" s="5">
        <v>1</v>
      </c>
      <c r="P131" s="5">
        <v>0.99581589958159</v>
      </c>
      <c r="Q131" s="2">
        <v>92</v>
      </c>
      <c r="R131" s="2">
        <v>73</v>
      </c>
      <c r="S131" s="2">
        <v>165</v>
      </c>
      <c r="T131" s="5">
        <v>0.66187050359712229</v>
      </c>
      <c r="U131" s="5">
        <v>0.73737373737373735</v>
      </c>
      <c r="V131" s="5">
        <v>0.69327731092436973</v>
      </c>
      <c r="W131" s="2">
        <v>45</v>
      </c>
      <c r="X131" s="2">
        <v>24</v>
      </c>
      <c r="Y131" s="2">
        <v>69</v>
      </c>
      <c r="Z131" s="5">
        <v>0.32374100719424459</v>
      </c>
      <c r="AA131" s="5">
        <v>0.24242424242424243</v>
      </c>
      <c r="AB131" s="5">
        <v>0.28991596638655465</v>
      </c>
      <c r="AC131" s="2">
        <v>2</v>
      </c>
      <c r="AD131" s="2">
        <v>2</v>
      </c>
      <c r="AE131" s="2">
        <v>4</v>
      </c>
      <c r="AF131" s="5">
        <v>1.4388489208633094E-2</v>
      </c>
      <c r="AG131" s="5">
        <v>2.0202020202020204E-2</v>
      </c>
      <c r="AH131" s="5">
        <v>1.680672268907563E-2</v>
      </c>
      <c r="AI131" s="2">
        <v>34</v>
      </c>
      <c r="AJ131" s="2">
        <v>20</v>
      </c>
      <c r="AK131" s="2">
        <v>54</v>
      </c>
      <c r="AL131" s="5">
        <v>0.2446043165467626</v>
      </c>
      <c r="AM131" s="5">
        <v>0.20202020202020202</v>
      </c>
      <c r="AN131" s="5">
        <v>0.22689075630252101</v>
      </c>
      <c r="AO131" s="2">
        <v>1</v>
      </c>
      <c r="AP131" s="2">
        <v>2</v>
      </c>
      <c r="AQ131" s="2">
        <v>3</v>
      </c>
      <c r="AR131" s="5">
        <v>7.1942446043165471E-3</v>
      </c>
      <c r="AS131" s="5">
        <v>2.0202020202020204E-2</v>
      </c>
      <c r="AT131" s="5">
        <v>1.2605042016806723E-2</v>
      </c>
      <c r="AU131" s="2">
        <v>7</v>
      </c>
      <c r="AV131" s="2">
        <v>1</v>
      </c>
      <c r="AW131" s="2">
        <v>8</v>
      </c>
      <c r="AX131" s="5">
        <v>5.0359712230215826E-2</v>
      </c>
      <c r="AY131" s="5">
        <v>1.0101010101010102E-2</v>
      </c>
      <c r="AZ131" s="5">
        <v>3.3613445378151259E-2</v>
      </c>
      <c r="BA131" s="2">
        <v>3</v>
      </c>
      <c r="BB131" s="2">
        <v>1</v>
      </c>
      <c r="BC131" s="2">
        <v>4</v>
      </c>
      <c r="BD131" s="5">
        <v>2.1582733812949641E-2</v>
      </c>
      <c r="BE131" s="5">
        <v>1.0101010101010102E-2</v>
      </c>
      <c r="BF131" s="5">
        <v>1.680672268907563E-2</v>
      </c>
      <c r="BG131" s="2">
        <v>0</v>
      </c>
      <c r="BH131" s="2">
        <v>0</v>
      </c>
      <c r="BI131" s="2">
        <v>0</v>
      </c>
      <c r="BJ131" s="5">
        <v>0</v>
      </c>
      <c r="BK131" s="5">
        <v>0</v>
      </c>
      <c r="BL131" s="5">
        <v>0</v>
      </c>
      <c r="BM131" s="2">
        <v>0</v>
      </c>
      <c r="BN131" s="2">
        <v>0</v>
      </c>
      <c r="BO131" s="2">
        <v>0</v>
      </c>
      <c r="BP131" s="5">
        <v>0</v>
      </c>
      <c r="BQ131" s="5">
        <v>0</v>
      </c>
      <c r="BR131" s="5">
        <v>0</v>
      </c>
      <c r="BS131" s="2">
        <v>0</v>
      </c>
      <c r="BT131" s="2">
        <v>0</v>
      </c>
      <c r="BU131" s="2">
        <v>0</v>
      </c>
      <c r="BV131" s="5">
        <v>0</v>
      </c>
      <c r="BW131" s="5">
        <v>0</v>
      </c>
      <c r="BX131" s="5">
        <v>0</v>
      </c>
      <c r="BY131" s="2">
        <v>0</v>
      </c>
      <c r="BZ131" s="2">
        <v>0</v>
      </c>
      <c r="CA131" s="2">
        <v>0</v>
      </c>
      <c r="CB131" s="5">
        <v>0</v>
      </c>
      <c r="CC131" s="5">
        <v>0</v>
      </c>
      <c r="CD131" s="5">
        <v>0</v>
      </c>
      <c r="CE131" s="2">
        <v>0</v>
      </c>
      <c r="CF131" s="2">
        <v>0</v>
      </c>
      <c r="CG131" s="2">
        <v>0</v>
      </c>
      <c r="CH131" s="5">
        <v>0</v>
      </c>
      <c r="CI131" s="5">
        <v>0</v>
      </c>
      <c r="CJ131" s="5">
        <v>0</v>
      </c>
      <c r="CK131" s="2">
        <v>139</v>
      </c>
      <c r="CL131" s="2">
        <v>99</v>
      </c>
      <c r="CM131" s="2">
        <v>238</v>
      </c>
      <c r="CN131" s="5">
        <v>0.99285714285714288</v>
      </c>
      <c r="CO131" s="5">
        <v>1</v>
      </c>
      <c r="CP131" s="5">
        <v>0.99581589958159</v>
      </c>
      <c r="CQ131" s="2">
        <v>79</v>
      </c>
      <c r="CR131" s="2">
        <v>58</v>
      </c>
      <c r="CS131" s="2">
        <v>137</v>
      </c>
      <c r="CT131" s="5">
        <v>0.56834532374100721</v>
      </c>
      <c r="CU131" s="5">
        <v>0.58585858585858586</v>
      </c>
      <c r="CV131" s="5">
        <v>0.57563025210084029</v>
      </c>
      <c r="CW131" s="2">
        <v>59</v>
      </c>
      <c r="CX131" s="2">
        <v>41</v>
      </c>
      <c r="CY131" s="2">
        <v>100</v>
      </c>
      <c r="CZ131" s="5">
        <v>0.42446043165467628</v>
      </c>
      <c r="DA131" s="5">
        <v>0.41414141414141414</v>
      </c>
      <c r="DB131" s="5">
        <v>0.42016806722689076</v>
      </c>
      <c r="DC131" s="2">
        <v>1</v>
      </c>
      <c r="DD131" s="2">
        <v>0</v>
      </c>
      <c r="DE131" s="2">
        <v>1</v>
      </c>
      <c r="DF131" s="5">
        <v>7.1942446043165471E-3</v>
      </c>
      <c r="DG131" s="5">
        <v>0</v>
      </c>
      <c r="DH131" s="5">
        <v>4.2016806722689074E-3</v>
      </c>
      <c r="DI131" s="2">
        <v>42</v>
      </c>
      <c r="DJ131" s="2">
        <v>30</v>
      </c>
      <c r="DK131" s="2">
        <v>72</v>
      </c>
      <c r="DL131" s="5">
        <v>0.30215827338129497</v>
      </c>
      <c r="DM131" s="5">
        <v>0.30303030303030304</v>
      </c>
      <c r="DN131" s="5">
        <v>0.30252100840336132</v>
      </c>
      <c r="DO131" s="2">
        <v>1</v>
      </c>
      <c r="DP131" s="2">
        <v>7</v>
      </c>
      <c r="DQ131" s="2">
        <v>8</v>
      </c>
      <c r="DR131" s="5">
        <v>7.1942446043165471E-3</v>
      </c>
      <c r="DS131" s="5">
        <v>7.0707070707070704E-2</v>
      </c>
      <c r="DT131" s="5">
        <v>3.3613445378151259E-2</v>
      </c>
      <c r="DU131" s="2">
        <v>13</v>
      </c>
      <c r="DV131" s="2">
        <v>1</v>
      </c>
      <c r="DW131" s="2">
        <v>14</v>
      </c>
      <c r="DX131" s="5">
        <v>9.3525179856115109E-2</v>
      </c>
      <c r="DY131" s="5">
        <v>1.0101010101010102E-2</v>
      </c>
      <c r="DZ131" s="5">
        <v>5.8823529411764705E-2</v>
      </c>
      <c r="EA131" s="2">
        <v>3</v>
      </c>
      <c r="EB131" s="2">
        <v>2</v>
      </c>
      <c r="EC131" s="2">
        <v>5</v>
      </c>
      <c r="ED131" s="5">
        <v>2.1582733812949641E-2</v>
      </c>
      <c r="EE131" s="5">
        <v>2.0202020202020204E-2</v>
      </c>
      <c r="EF131" s="5">
        <v>2.100840336134454E-2</v>
      </c>
      <c r="EG131" s="2">
        <v>0</v>
      </c>
      <c r="EH131" s="2">
        <v>0</v>
      </c>
      <c r="EI131" s="2">
        <v>0</v>
      </c>
      <c r="EJ131" s="5">
        <v>0</v>
      </c>
      <c r="EK131" s="5">
        <v>0</v>
      </c>
      <c r="EL131" s="5">
        <v>0</v>
      </c>
      <c r="EM131" s="2">
        <v>0</v>
      </c>
      <c r="EN131" s="2">
        <v>1</v>
      </c>
      <c r="EO131" s="2">
        <v>1</v>
      </c>
      <c r="EP131" s="5">
        <v>0</v>
      </c>
      <c r="EQ131" s="5">
        <v>1.0101010101010102E-2</v>
      </c>
      <c r="ER131" s="5">
        <v>4.2016806722689074E-3</v>
      </c>
      <c r="ES131" s="2">
        <v>0</v>
      </c>
      <c r="ET131" s="2">
        <v>0</v>
      </c>
      <c r="EU131" s="2">
        <v>0</v>
      </c>
      <c r="EV131" s="5">
        <v>0</v>
      </c>
      <c r="EW131" s="5">
        <v>0</v>
      </c>
      <c r="EX131" s="5">
        <v>0</v>
      </c>
      <c r="EY131" s="2">
        <v>0</v>
      </c>
      <c r="EZ131" s="2">
        <v>0</v>
      </c>
      <c r="FA131" s="2">
        <v>0</v>
      </c>
      <c r="FB131" s="5">
        <v>0</v>
      </c>
      <c r="FC131" s="5">
        <v>0</v>
      </c>
      <c r="FD131" s="5">
        <v>0</v>
      </c>
      <c r="FE131" s="2">
        <v>0</v>
      </c>
      <c r="FF131" s="2">
        <v>0</v>
      </c>
      <c r="FG131" s="2">
        <v>0</v>
      </c>
      <c r="FH131" s="5">
        <v>0</v>
      </c>
      <c r="FI131" s="5">
        <v>0</v>
      </c>
      <c r="FJ131" s="5">
        <v>0</v>
      </c>
    </row>
    <row r="132" spans="1:166" ht="11.85">
      <c r="A132" s="46" t="str">
        <f>IF(COUNTIFS(T_2GT[[#This Row],[Secteur]],"  *"),A131,T_2GT[[#This Row],[Secteur]])</f>
        <v>VAL-DE-MARNE</v>
      </c>
      <c r="B132" s="46" t="str">
        <f>IF(COUNTIFS(T_2GT[[#This Row],[Secteur]],"    *"),B131,T_2GT[[#This Row],[Secteur]])</f>
        <v xml:space="preserve">   D03 - Saint-Maur</v>
      </c>
      <c r="C132" s="1" t="s">
        <v>806</v>
      </c>
      <c r="D132" s="1" t="s">
        <v>807</v>
      </c>
      <c r="E132" s="2">
        <v>581</v>
      </c>
      <c r="F132" s="2">
        <v>529</v>
      </c>
      <c r="G132" s="2">
        <v>1110</v>
      </c>
      <c r="H132" s="2">
        <v>7</v>
      </c>
      <c r="I132" s="2">
        <v>3</v>
      </c>
      <c r="J132" s="2">
        <v>10</v>
      </c>
      <c r="K132" s="2">
        <v>564</v>
      </c>
      <c r="L132" s="2">
        <v>517</v>
      </c>
      <c r="M132" s="2">
        <v>1081</v>
      </c>
      <c r="N132" s="5">
        <v>0.98278829604130813</v>
      </c>
      <c r="O132" s="5">
        <v>0.98298676748582225</v>
      </c>
      <c r="P132" s="5">
        <v>0.98288288288288284</v>
      </c>
      <c r="Q132" s="2">
        <v>462</v>
      </c>
      <c r="R132" s="2">
        <v>427</v>
      </c>
      <c r="S132" s="2">
        <v>889</v>
      </c>
      <c r="T132" s="5">
        <v>0.81914893617021278</v>
      </c>
      <c r="U132" s="5">
        <v>0.82591876208897486</v>
      </c>
      <c r="V132" s="5">
        <v>0.8223866790009251</v>
      </c>
      <c r="W132" s="2">
        <v>92</v>
      </c>
      <c r="X132" s="2">
        <v>81</v>
      </c>
      <c r="Y132" s="2">
        <v>173</v>
      </c>
      <c r="Z132" s="5">
        <v>0.16312056737588654</v>
      </c>
      <c r="AA132" s="5">
        <v>0.15667311411992263</v>
      </c>
      <c r="AB132" s="5">
        <v>0.16003700277520813</v>
      </c>
      <c r="AC132" s="2">
        <v>10</v>
      </c>
      <c r="AD132" s="2">
        <v>9</v>
      </c>
      <c r="AE132" s="2">
        <v>19</v>
      </c>
      <c r="AF132" s="5">
        <v>1.7730496453900711E-2</v>
      </c>
      <c r="AG132" s="5">
        <v>1.7408123791102514E-2</v>
      </c>
      <c r="AH132" s="5">
        <v>1.757631822386679E-2</v>
      </c>
      <c r="AI132" s="2">
        <v>48</v>
      </c>
      <c r="AJ132" s="2">
        <v>38</v>
      </c>
      <c r="AK132" s="2">
        <v>86</v>
      </c>
      <c r="AL132" s="5">
        <v>8.5106382978723402E-2</v>
      </c>
      <c r="AM132" s="5">
        <v>7.3500967117988397E-2</v>
      </c>
      <c r="AN132" s="5">
        <v>7.9555966697502312E-2</v>
      </c>
      <c r="AO132" s="2">
        <v>1</v>
      </c>
      <c r="AP132" s="2">
        <v>19</v>
      </c>
      <c r="AQ132" s="2">
        <v>20</v>
      </c>
      <c r="AR132" s="5">
        <v>1.7730496453900709E-3</v>
      </c>
      <c r="AS132" s="5">
        <v>3.6750483558994199E-2</v>
      </c>
      <c r="AT132" s="5">
        <v>1.8501387604070305E-2</v>
      </c>
      <c r="AU132" s="2">
        <v>11</v>
      </c>
      <c r="AV132" s="2">
        <v>0</v>
      </c>
      <c r="AW132" s="2">
        <v>11</v>
      </c>
      <c r="AX132" s="5">
        <v>1.9503546099290781E-2</v>
      </c>
      <c r="AY132" s="5">
        <v>0</v>
      </c>
      <c r="AZ132" s="5">
        <v>1.0175763182238668E-2</v>
      </c>
      <c r="BA132" s="2">
        <v>8</v>
      </c>
      <c r="BB132" s="2">
        <v>18</v>
      </c>
      <c r="BC132" s="2">
        <v>26</v>
      </c>
      <c r="BD132" s="5">
        <v>1.4184397163120567E-2</v>
      </c>
      <c r="BE132" s="5">
        <v>3.4816247582205029E-2</v>
      </c>
      <c r="BF132" s="5">
        <v>2.4051803885291396E-2</v>
      </c>
      <c r="BG132" s="2">
        <v>22</v>
      </c>
      <c r="BH132" s="2">
        <v>5</v>
      </c>
      <c r="BI132" s="2">
        <v>27</v>
      </c>
      <c r="BJ132" s="5">
        <v>3.9007092198581561E-2</v>
      </c>
      <c r="BK132" s="5">
        <v>9.6711798839458421E-3</v>
      </c>
      <c r="BL132" s="5">
        <v>2.4976873265494911E-2</v>
      </c>
      <c r="BM132" s="2">
        <v>1</v>
      </c>
      <c r="BN132" s="2">
        <v>1</v>
      </c>
      <c r="BO132" s="2">
        <v>2</v>
      </c>
      <c r="BP132" s="5">
        <v>1.7730496453900709E-3</v>
      </c>
      <c r="BQ132" s="5">
        <v>1.9342359767891683E-3</v>
      </c>
      <c r="BR132" s="5">
        <v>1.8501387604070306E-3</v>
      </c>
      <c r="BS132" s="2">
        <v>1</v>
      </c>
      <c r="BT132" s="2">
        <v>0</v>
      </c>
      <c r="BU132" s="2">
        <v>1</v>
      </c>
      <c r="BV132" s="5">
        <v>1.7730496453900709E-3</v>
      </c>
      <c r="BW132" s="5">
        <v>0</v>
      </c>
      <c r="BX132" s="5">
        <v>9.2506938020351531E-4</v>
      </c>
      <c r="BY132" s="2">
        <v>0</v>
      </c>
      <c r="BZ132" s="2">
        <v>0</v>
      </c>
      <c r="CA132" s="2">
        <v>0</v>
      </c>
      <c r="CB132" s="5">
        <v>0</v>
      </c>
      <c r="CC132" s="5">
        <v>0</v>
      </c>
      <c r="CD132" s="5">
        <v>0</v>
      </c>
      <c r="CE132" s="2">
        <v>0</v>
      </c>
      <c r="CF132" s="2">
        <v>0</v>
      </c>
      <c r="CG132" s="2">
        <v>0</v>
      </c>
      <c r="CH132" s="5">
        <v>0</v>
      </c>
      <c r="CI132" s="5">
        <v>0</v>
      </c>
      <c r="CJ132" s="5">
        <v>0</v>
      </c>
      <c r="CK132" s="2">
        <v>558</v>
      </c>
      <c r="CL132" s="2">
        <v>515</v>
      </c>
      <c r="CM132" s="2">
        <v>1073</v>
      </c>
      <c r="CN132" s="5">
        <v>0.97246127366609292</v>
      </c>
      <c r="CO132" s="5">
        <v>0.9792060491493384</v>
      </c>
      <c r="CP132" s="5">
        <v>0.9756756756756757</v>
      </c>
      <c r="CQ132" s="2">
        <v>436</v>
      </c>
      <c r="CR132" s="2">
        <v>395</v>
      </c>
      <c r="CS132" s="2">
        <v>831</v>
      </c>
      <c r="CT132" s="5">
        <v>0.78136200716845883</v>
      </c>
      <c r="CU132" s="5">
        <v>0.76699029126213591</v>
      </c>
      <c r="CV132" s="5">
        <v>0.77446411929170544</v>
      </c>
      <c r="CW132" s="2">
        <v>113</v>
      </c>
      <c r="CX132" s="2">
        <v>112</v>
      </c>
      <c r="CY132" s="2">
        <v>225</v>
      </c>
      <c r="CZ132" s="5">
        <v>0.2025089605734767</v>
      </c>
      <c r="DA132" s="5">
        <v>0.2174757281553398</v>
      </c>
      <c r="DB132" s="5">
        <v>0.2096924510717614</v>
      </c>
      <c r="DC132" s="2">
        <v>9</v>
      </c>
      <c r="DD132" s="2">
        <v>8</v>
      </c>
      <c r="DE132" s="2">
        <v>17</v>
      </c>
      <c r="DF132" s="5">
        <v>1.6129032258064516E-2</v>
      </c>
      <c r="DG132" s="5">
        <v>1.5533980582524271E-2</v>
      </c>
      <c r="DH132" s="5">
        <v>1.5843429636533086E-2</v>
      </c>
      <c r="DI132" s="2">
        <v>59</v>
      </c>
      <c r="DJ132" s="2">
        <v>44</v>
      </c>
      <c r="DK132" s="2">
        <v>103</v>
      </c>
      <c r="DL132" s="5">
        <v>0.1057347670250896</v>
      </c>
      <c r="DM132" s="5">
        <v>8.5436893203883493E-2</v>
      </c>
      <c r="DN132" s="5">
        <v>9.5992544268406338E-2</v>
      </c>
      <c r="DO132" s="2">
        <v>1</v>
      </c>
      <c r="DP132" s="2">
        <v>26</v>
      </c>
      <c r="DQ132" s="2">
        <v>27</v>
      </c>
      <c r="DR132" s="5">
        <v>1.7921146953405018E-3</v>
      </c>
      <c r="DS132" s="5">
        <v>5.0485436893203881E-2</v>
      </c>
      <c r="DT132" s="5">
        <v>2.5163094128611369E-2</v>
      </c>
      <c r="DU132" s="2">
        <v>17</v>
      </c>
      <c r="DV132" s="2">
        <v>1</v>
      </c>
      <c r="DW132" s="2">
        <v>18</v>
      </c>
      <c r="DX132" s="5">
        <v>3.046594982078853E-2</v>
      </c>
      <c r="DY132" s="5">
        <v>1.9417475728155339E-3</v>
      </c>
      <c r="DZ132" s="5">
        <v>1.6775396085740912E-2</v>
      </c>
      <c r="EA132" s="2">
        <v>11</v>
      </c>
      <c r="EB132" s="2">
        <v>34</v>
      </c>
      <c r="EC132" s="2">
        <v>45</v>
      </c>
      <c r="ED132" s="5">
        <v>1.9713261648745518E-2</v>
      </c>
      <c r="EE132" s="5">
        <v>6.6019417475728162E-2</v>
      </c>
      <c r="EF132" s="5">
        <v>4.1938490214352281E-2</v>
      </c>
      <c r="EG132" s="2">
        <v>21</v>
      </c>
      <c r="EH132" s="2">
        <v>6</v>
      </c>
      <c r="EI132" s="2">
        <v>27</v>
      </c>
      <c r="EJ132" s="5">
        <v>3.7634408602150539E-2</v>
      </c>
      <c r="EK132" s="5">
        <v>1.1650485436893204E-2</v>
      </c>
      <c r="EL132" s="5">
        <v>2.5163094128611369E-2</v>
      </c>
      <c r="EM132" s="2">
        <v>1</v>
      </c>
      <c r="EN132" s="2">
        <v>1</v>
      </c>
      <c r="EO132" s="2">
        <v>2</v>
      </c>
      <c r="EP132" s="5">
        <v>1.7921146953405018E-3</v>
      </c>
      <c r="EQ132" s="5">
        <v>1.9417475728155339E-3</v>
      </c>
      <c r="ER132" s="5">
        <v>1.863932898415657E-3</v>
      </c>
      <c r="ES132" s="2">
        <v>3</v>
      </c>
      <c r="ET132" s="2">
        <v>0</v>
      </c>
      <c r="EU132" s="2">
        <v>3</v>
      </c>
      <c r="EV132" s="5">
        <v>5.3763440860215058E-3</v>
      </c>
      <c r="EW132" s="5">
        <v>0</v>
      </c>
      <c r="EX132" s="5">
        <v>2.7958993476234857E-3</v>
      </c>
      <c r="EY132" s="2">
        <v>0</v>
      </c>
      <c r="EZ132" s="2">
        <v>0</v>
      </c>
      <c r="FA132" s="2">
        <v>0</v>
      </c>
      <c r="FB132" s="5">
        <v>0</v>
      </c>
      <c r="FC132" s="5">
        <v>0</v>
      </c>
      <c r="FD132" s="5">
        <v>0</v>
      </c>
      <c r="FE132" s="2">
        <v>0</v>
      </c>
      <c r="FF132" s="2">
        <v>0</v>
      </c>
      <c r="FG132" s="2">
        <v>0</v>
      </c>
      <c r="FH132" s="5">
        <v>0</v>
      </c>
      <c r="FI132" s="5">
        <v>0</v>
      </c>
      <c r="FJ132" s="5">
        <v>0</v>
      </c>
    </row>
    <row r="133" spans="1:166" ht="11.85">
      <c r="A133" s="46" t="str">
        <f>IF(COUNTIFS(T_2GT[[#This Row],[Secteur]],"  *"),A132,T_2GT[[#This Row],[Secteur]])</f>
        <v>VAL-DE-MARNE</v>
      </c>
      <c r="B133" s="46" t="str">
        <f>IF(COUNTIFS(T_2GT[[#This Row],[Secteur]],"    *"),B132,T_2GT[[#This Row],[Secteur]])</f>
        <v xml:space="preserve">   D03 - Saint-Maur</v>
      </c>
      <c r="C133" s="1" t="s">
        <v>1324</v>
      </c>
      <c r="D133" s="1" t="s">
        <v>665</v>
      </c>
      <c r="E133" s="2">
        <v>184</v>
      </c>
      <c r="F133" s="2">
        <v>169</v>
      </c>
      <c r="G133" s="2">
        <v>353</v>
      </c>
      <c r="H133" s="2">
        <v>0</v>
      </c>
      <c r="I133" s="2">
        <v>0</v>
      </c>
      <c r="J133" s="2">
        <v>0</v>
      </c>
      <c r="K133" s="2">
        <v>176</v>
      </c>
      <c r="L133" s="2">
        <v>164</v>
      </c>
      <c r="M133" s="2">
        <v>340</v>
      </c>
      <c r="N133" s="5">
        <v>0.95652173913043481</v>
      </c>
      <c r="O133" s="5">
        <v>0.97041420118343191</v>
      </c>
      <c r="P133" s="5">
        <v>0.96317280453257792</v>
      </c>
      <c r="Q133" s="2">
        <v>169</v>
      </c>
      <c r="R133" s="2">
        <v>159</v>
      </c>
      <c r="S133" s="2">
        <v>328</v>
      </c>
      <c r="T133" s="5">
        <v>0.96022727272727271</v>
      </c>
      <c r="U133" s="5">
        <v>0.96951219512195119</v>
      </c>
      <c r="V133" s="5">
        <v>0.96470588235294119</v>
      </c>
      <c r="W133" s="2">
        <v>7</v>
      </c>
      <c r="X133" s="2">
        <v>5</v>
      </c>
      <c r="Y133" s="2">
        <v>12</v>
      </c>
      <c r="Z133" s="5">
        <v>3.9772727272727272E-2</v>
      </c>
      <c r="AA133" s="5">
        <v>3.048780487804878E-2</v>
      </c>
      <c r="AB133" s="5">
        <v>3.5294117647058823E-2</v>
      </c>
      <c r="AC133" s="2">
        <v>0</v>
      </c>
      <c r="AD133" s="2">
        <v>0</v>
      </c>
      <c r="AE133" s="2">
        <v>0</v>
      </c>
      <c r="AF133" s="5">
        <v>0</v>
      </c>
      <c r="AG133" s="5">
        <v>0</v>
      </c>
      <c r="AH133" s="5">
        <v>0</v>
      </c>
      <c r="AI133" s="2">
        <v>5</v>
      </c>
      <c r="AJ133" s="2">
        <v>1</v>
      </c>
      <c r="AK133" s="2">
        <v>6</v>
      </c>
      <c r="AL133" s="5">
        <v>2.8409090909090908E-2</v>
      </c>
      <c r="AM133" s="5">
        <v>6.0975609756097563E-3</v>
      </c>
      <c r="AN133" s="5">
        <v>1.7647058823529412E-2</v>
      </c>
      <c r="AO133" s="2">
        <v>0</v>
      </c>
      <c r="AP133" s="2">
        <v>2</v>
      </c>
      <c r="AQ133" s="2">
        <v>2</v>
      </c>
      <c r="AR133" s="5">
        <v>0</v>
      </c>
      <c r="AS133" s="5">
        <v>1.2195121951219513E-2</v>
      </c>
      <c r="AT133" s="5">
        <v>5.8823529411764705E-3</v>
      </c>
      <c r="AU133" s="2">
        <v>1</v>
      </c>
      <c r="AV133" s="2">
        <v>0</v>
      </c>
      <c r="AW133" s="2">
        <v>1</v>
      </c>
      <c r="AX133" s="5">
        <v>5.681818181818182E-3</v>
      </c>
      <c r="AY133" s="5">
        <v>0</v>
      </c>
      <c r="AZ133" s="5">
        <v>2.9411764705882353E-3</v>
      </c>
      <c r="BA133" s="2">
        <v>1</v>
      </c>
      <c r="BB133" s="2">
        <v>2</v>
      </c>
      <c r="BC133" s="2">
        <v>3</v>
      </c>
      <c r="BD133" s="5">
        <v>5.681818181818182E-3</v>
      </c>
      <c r="BE133" s="5">
        <v>1.2195121951219513E-2</v>
      </c>
      <c r="BF133" s="5">
        <v>8.8235294117647058E-3</v>
      </c>
      <c r="BG133" s="2">
        <v>0</v>
      </c>
      <c r="BH133" s="2">
        <v>0</v>
      </c>
      <c r="BI133" s="2">
        <v>0</v>
      </c>
      <c r="BJ133" s="5">
        <v>0</v>
      </c>
      <c r="BK133" s="5">
        <v>0</v>
      </c>
      <c r="BL133" s="5">
        <v>0</v>
      </c>
      <c r="BM133" s="2">
        <v>0</v>
      </c>
      <c r="BN133" s="2">
        <v>0</v>
      </c>
      <c r="BO133" s="2">
        <v>0</v>
      </c>
      <c r="BP133" s="5">
        <v>0</v>
      </c>
      <c r="BQ133" s="5">
        <v>0</v>
      </c>
      <c r="BR133" s="5">
        <v>0</v>
      </c>
      <c r="BS133" s="2">
        <v>0</v>
      </c>
      <c r="BT133" s="2">
        <v>0</v>
      </c>
      <c r="BU133" s="2">
        <v>0</v>
      </c>
      <c r="BV133" s="5">
        <v>0</v>
      </c>
      <c r="BW133" s="5">
        <v>0</v>
      </c>
      <c r="BX133" s="5">
        <v>0</v>
      </c>
      <c r="BY133" s="2">
        <v>0</v>
      </c>
      <c r="BZ133" s="2">
        <v>0</v>
      </c>
      <c r="CA133" s="2">
        <v>0</v>
      </c>
      <c r="CB133" s="5">
        <v>0</v>
      </c>
      <c r="CC133" s="5">
        <v>0</v>
      </c>
      <c r="CD133" s="5">
        <v>0</v>
      </c>
      <c r="CE133" s="2">
        <v>0</v>
      </c>
      <c r="CF133" s="2">
        <v>0</v>
      </c>
      <c r="CG133" s="2">
        <v>0</v>
      </c>
      <c r="CH133" s="5">
        <v>0</v>
      </c>
      <c r="CI133" s="5">
        <v>0</v>
      </c>
      <c r="CJ133" s="5">
        <v>0</v>
      </c>
      <c r="CK133" s="2">
        <v>176</v>
      </c>
      <c r="CL133" s="2">
        <v>164</v>
      </c>
      <c r="CM133" s="2">
        <v>340</v>
      </c>
      <c r="CN133" s="5">
        <v>0.95652173913043481</v>
      </c>
      <c r="CO133" s="5">
        <v>0.97041420118343191</v>
      </c>
      <c r="CP133" s="5">
        <v>0.96317280453257792</v>
      </c>
      <c r="CQ133" s="2">
        <v>166</v>
      </c>
      <c r="CR133" s="2">
        <v>157</v>
      </c>
      <c r="CS133" s="2">
        <v>323</v>
      </c>
      <c r="CT133" s="5">
        <v>0.94318181818181823</v>
      </c>
      <c r="CU133" s="5">
        <v>0.95731707317073167</v>
      </c>
      <c r="CV133" s="5">
        <v>0.95</v>
      </c>
      <c r="CW133" s="2">
        <v>10</v>
      </c>
      <c r="CX133" s="2">
        <v>7</v>
      </c>
      <c r="CY133" s="2">
        <v>17</v>
      </c>
      <c r="CZ133" s="5">
        <v>5.6818181818181816E-2</v>
      </c>
      <c r="DA133" s="5">
        <v>4.2682926829268296E-2</v>
      </c>
      <c r="DB133" s="5">
        <v>0.05</v>
      </c>
      <c r="DC133" s="2">
        <v>0</v>
      </c>
      <c r="DD133" s="2">
        <v>0</v>
      </c>
      <c r="DE133" s="2">
        <v>0</v>
      </c>
      <c r="DF133" s="5">
        <v>0</v>
      </c>
      <c r="DG133" s="5">
        <v>0</v>
      </c>
      <c r="DH133" s="5">
        <v>0</v>
      </c>
      <c r="DI133" s="2">
        <v>8</v>
      </c>
      <c r="DJ133" s="2">
        <v>1</v>
      </c>
      <c r="DK133" s="2">
        <v>9</v>
      </c>
      <c r="DL133" s="5">
        <v>4.5454545454545456E-2</v>
      </c>
      <c r="DM133" s="5">
        <v>6.0975609756097563E-3</v>
      </c>
      <c r="DN133" s="5">
        <v>2.6470588235294117E-2</v>
      </c>
      <c r="DO133" s="2">
        <v>0</v>
      </c>
      <c r="DP133" s="2">
        <v>3</v>
      </c>
      <c r="DQ133" s="2">
        <v>3</v>
      </c>
      <c r="DR133" s="5">
        <v>0</v>
      </c>
      <c r="DS133" s="5">
        <v>1.8292682926829267E-2</v>
      </c>
      <c r="DT133" s="5">
        <v>8.8235294117647058E-3</v>
      </c>
      <c r="DU133" s="2">
        <v>1</v>
      </c>
      <c r="DV133" s="2">
        <v>0</v>
      </c>
      <c r="DW133" s="2">
        <v>1</v>
      </c>
      <c r="DX133" s="5">
        <v>5.681818181818182E-3</v>
      </c>
      <c r="DY133" s="5">
        <v>0</v>
      </c>
      <c r="DZ133" s="5">
        <v>2.9411764705882353E-3</v>
      </c>
      <c r="EA133" s="2">
        <v>1</v>
      </c>
      <c r="EB133" s="2">
        <v>2</v>
      </c>
      <c r="EC133" s="2">
        <v>3</v>
      </c>
      <c r="ED133" s="5">
        <v>5.681818181818182E-3</v>
      </c>
      <c r="EE133" s="5">
        <v>1.2195121951219513E-2</v>
      </c>
      <c r="EF133" s="5">
        <v>8.8235294117647058E-3</v>
      </c>
      <c r="EG133" s="2">
        <v>0</v>
      </c>
      <c r="EH133" s="2">
        <v>1</v>
      </c>
      <c r="EI133" s="2">
        <v>1</v>
      </c>
      <c r="EJ133" s="5">
        <v>0</v>
      </c>
      <c r="EK133" s="5">
        <v>6.0975609756097563E-3</v>
      </c>
      <c r="EL133" s="5">
        <v>2.9411764705882353E-3</v>
      </c>
      <c r="EM133" s="2">
        <v>0</v>
      </c>
      <c r="EN133" s="2">
        <v>0</v>
      </c>
      <c r="EO133" s="2">
        <v>0</v>
      </c>
      <c r="EP133" s="5">
        <v>0</v>
      </c>
      <c r="EQ133" s="5">
        <v>0</v>
      </c>
      <c r="ER133" s="5">
        <v>0</v>
      </c>
      <c r="ES133" s="2">
        <v>0</v>
      </c>
      <c r="ET133" s="2">
        <v>0</v>
      </c>
      <c r="EU133" s="2">
        <v>0</v>
      </c>
      <c r="EV133" s="5">
        <v>0</v>
      </c>
      <c r="EW133" s="5">
        <v>0</v>
      </c>
      <c r="EX133" s="5">
        <v>0</v>
      </c>
      <c r="EY133" s="2">
        <v>0</v>
      </c>
      <c r="EZ133" s="2">
        <v>0</v>
      </c>
      <c r="FA133" s="2">
        <v>0</v>
      </c>
      <c r="FB133" s="5">
        <v>0</v>
      </c>
      <c r="FC133" s="5">
        <v>0</v>
      </c>
      <c r="FD133" s="5">
        <v>0</v>
      </c>
      <c r="FE133" s="2">
        <v>0</v>
      </c>
      <c r="FF133" s="2">
        <v>0</v>
      </c>
      <c r="FG133" s="2">
        <v>0</v>
      </c>
      <c r="FH133" s="5">
        <v>0</v>
      </c>
      <c r="FI133" s="5">
        <v>0</v>
      </c>
      <c r="FJ133" s="5">
        <v>0</v>
      </c>
    </row>
    <row r="134" spans="1:166" ht="11.85">
      <c r="A134" s="46" t="str">
        <f>IF(COUNTIFS(T_2GT[[#This Row],[Secteur]],"  *"),A133,T_2GT[[#This Row],[Secteur]])</f>
        <v>VAL-DE-MARNE</v>
      </c>
      <c r="B134" s="46" t="str">
        <f>IF(COUNTIFS(T_2GT[[#This Row],[Secteur]],"    *"),B133,T_2GT[[#This Row],[Secteur]])</f>
        <v xml:space="preserve">   D03 - Saint-Maur</v>
      </c>
      <c r="C134" s="1" t="s">
        <v>1325</v>
      </c>
      <c r="D134" s="1" t="s">
        <v>1326</v>
      </c>
      <c r="E134" s="2">
        <v>172</v>
      </c>
      <c r="F134" s="2">
        <v>178</v>
      </c>
      <c r="G134" s="2">
        <v>350</v>
      </c>
      <c r="H134" s="2">
        <v>0</v>
      </c>
      <c r="I134" s="2">
        <v>0</v>
      </c>
      <c r="J134" s="2">
        <v>0</v>
      </c>
      <c r="K134" s="2">
        <v>172</v>
      </c>
      <c r="L134" s="2">
        <v>176</v>
      </c>
      <c r="M134" s="2">
        <v>348</v>
      </c>
      <c r="N134" s="5">
        <v>1</v>
      </c>
      <c r="O134" s="5">
        <v>0.9887640449438202</v>
      </c>
      <c r="P134" s="5">
        <v>0.99428571428571433</v>
      </c>
      <c r="Q134" s="2">
        <v>145</v>
      </c>
      <c r="R134" s="2">
        <v>148</v>
      </c>
      <c r="S134" s="2">
        <v>293</v>
      </c>
      <c r="T134" s="5">
        <v>0.84302325581395354</v>
      </c>
      <c r="U134" s="5">
        <v>0.84090909090909094</v>
      </c>
      <c r="V134" s="5">
        <v>0.84195402298850575</v>
      </c>
      <c r="W134" s="2">
        <v>23</v>
      </c>
      <c r="X134" s="2">
        <v>25</v>
      </c>
      <c r="Y134" s="2">
        <v>48</v>
      </c>
      <c r="Z134" s="5">
        <v>0.13372093023255813</v>
      </c>
      <c r="AA134" s="5">
        <v>0.14204545454545456</v>
      </c>
      <c r="AB134" s="5">
        <v>0.13793103448275862</v>
      </c>
      <c r="AC134" s="2">
        <v>4</v>
      </c>
      <c r="AD134" s="2">
        <v>3</v>
      </c>
      <c r="AE134" s="2">
        <v>7</v>
      </c>
      <c r="AF134" s="5">
        <v>2.3255813953488372E-2</v>
      </c>
      <c r="AG134" s="5">
        <v>1.7045454545454544E-2</v>
      </c>
      <c r="AH134" s="5">
        <v>2.0114942528735632E-2</v>
      </c>
      <c r="AI134" s="2">
        <v>12</v>
      </c>
      <c r="AJ134" s="2">
        <v>11</v>
      </c>
      <c r="AK134" s="2">
        <v>23</v>
      </c>
      <c r="AL134" s="5">
        <v>6.9767441860465115E-2</v>
      </c>
      <c r="AM134" s="5">
        <v>6.25E-2</v>
      </c>
      <c r="AN134" s="5">
        <v>6.6091954022988508E-2</v>
      </c>
      <c r="AO134" s="2">
        <v>0</v>
      </c>
      <c r="AP134" s="2">
        <v>1</v>
      </c>
      <c r="AQ134" s="2">
        <v>1</v>
      </c>
      <c r="AR134" s="5">
        <v>0</v>
      </c>
      <c r="AS134" s="5">
        <v>5.681818181818182E-3</v>
      </c>
      <c r="AT134" s="5">
        <v>2.8735632183908046E-3</v>
      </c>
      <c r="AU134" s="2">
        <v>4</v>
      </c>
      <c r="AV134" s="2">
        <v>0</v>
      </c>
      <c r="AW134" s="2">
        <v>4</v>
      </c>
      <c r="AX134" s="5">
        <v>2.3255813953488372E-2</v>
      </c>
      <c r="AY134" s="5">
        <v>0</v>
      </c>
      <c r="AZ134" s="5">
        <v>1.1494252873563218E-2</v>
      </c>
      <c r="BA134" s="2">
        <v>5</v>
      </c>
      <c r="BB134" s="2">
        <v>12</v>
      </c>
      <c r="BC134" s="2">
        <v>17</v>
      </c>
      <c r="BD134" s="5">
        <v>2.9069767441860465E-2</v>
      </c>
      <c r="BE134" s="5">
        <v>6.8181818181818177E-2</v>
      </c>
      <c r="BF134" s="5">
        <v>4.8850574712643681E-2</v>
      </c>
      <c r="BG134" s="2">
        <v>2</v>
      </c>
      <c r="BH134" s="2">
        <v>0</v>
      </c>
      <c r="BI134" s="2">
        <v>2</v>
      </c>
      <c r="BJ134" s="5">
        <v>1.1627906976744186E-2</v>
      </c>
      <c r="BK134" s="5">
        <v>0</v>
      </c>
      <c r="BL134" s="5">
        <v>5.7471264367816091E-3</v>
      </c>
      <c r="BM134" s="2">
        <v>0</v>
      </c>
      <c r="BN134" s="2">
        <v>1</v>
      </c>
      <c r="BO134" s="2">
        <v>1</v>
      </c>
      <c r="BP134" s="5">
        <v>0</v>
      </c>
      <c r="BQ134" s="5">
        <v>5.681818181818182E-3</v>
      </c>
      <c r="BR134" s="5">
        <v>2.8735632183908046E-3</v>
      </c>
      <c r="BS134" s="2">
        <v>0</v>
      </c>
      <c r="BT134" s="2">
        <v>0</v>
      </c>
      <c r="BU134" s="2">
        <v>0</v>
      </c>
      <c r="BV134" s="5">
        <v>0</v>
      </c>
      <c r="BW134" s="5">
        <v>0</v>
      </c>
      <c r="BX134" s="5">
        <v>0</v>
      </c>
      <c r="BY134" s="2">
        <v>0</v>
      </c>
      <c r="BZ134" s="2">
        <v>0</v>
      </c>
      <c r="CA134" s="2">
        <v>0</v>
      </c>
      <c r="CB134" s="5">
        <v>0</v>
      </c>
      <c r="CC134" s="5">
        <v>0</v>
      </c>
      <c r="CD134" s="5">
        <v>0</v>
      </c>
      <c r="CE134" s="2">
        <v>0</v>
      </c>
      <c r="CF134" s="2">
        <v>0</v>
      </c>
      <c r="CG134" s="2">
        <v>0</v>
      </c>
      <c r="CH134" s="5">
        <v>0</v>
      </c>
      <c r="CI134" s="5">
        <v>0</v>
      </c>
      <c r="CJ134" s="5">
        <v>0</v>
      </c>
      <c r="CK134" s="2">
        <v>171</v>
      </c>
      <c r="CL134" s="2">
        <v>175</v>
      </c>
      <c r="CM134" s="2">
        <v>346</v>
      </c>
      <c r="CN134" s="5">
        <v>0.9941860465116279</v>
      </c>
      <c r="CO134" s="5">
        <v>0.9831460674157303</v>
      </c>
      <c r="CP134" s="5">
        <v>0.98857142857142855</v>
      </c>
      <c r="CQ134" s="2">
        <v>136</v>
      </c>
      <c r="CR134" s="2">
        <v>125</v>
      </c>
      <c r="CS134" s="2">
        <v>261</v>
      </c>
      <c r="CT134" s="5">
        <v>0.79532163742690054</v>
      </c>
      <c r="CU134" s="5">
        <v>0.7142857142857143</v>
      </c>
      <c r="CV134" s="5">
        <v>0.75433526011560692</v>
      </c>
      <c r="CW134" s="2">
        <v>32</v>
      </c>
      <c r="CX134" s="2">
        <v>48</v>
      </c>
      <c r="CY134" s="2">
        <v>80</v>
      </c>
      <c r="CZ134" s="5">
        <v>0.1871345029239766</v>
      </c>
      <c r="DA134" s="5">
        <v>0.2742857142857143</v>
      </c>
      <c r="DB134" s="5">
        <v>0.23121387283236994</v>
      </c>
      <c r="DC134" s="2">
        <v>3</v>
      </c>
      <c r="DD134" s="2">
        <v>2</v>
      </c>
      <c r="DE134" s="2">
        <v>5</v>
      </c>
      <c r="DF134" s="5">
        <v>1.7543859649122806E-2</v>
      </c>
      <c r="DG134" s="5">
        <v>1.1428571428571429E-2</v>
      </c>
      <c r="DH134" s="5">
        <v>1.4450867052023121E-2</v>
      </c>
      <c r="DI134" s="2">
        <v>18</v>
      </c>
      <c r="DJ134" s="2">
        <v>14</v>
      </c>
      <c r="DK134" s="2">
        <v>32</v>
      </c>
      <c r="DL134" s="5">
        <v>0.10526315789473684</v>
      </c>
      <c r="DM134" s="5">
        <v>0.08</v>
      </c>
      <c r="DN134" s="5">
        <v>9.2485549132947972E-2</v>
      </c>
      <c r="DO134" s="2">
        <v>0</v>
      </c>
      <c r="DP134" s="2">
        <v>4</v>
      </c>
      <c r="DQ134" s="2">
        <v>4</v>
      </c>
      <c r="DR134" s="5">
        <v>0</v>
      </c>
      <c r="DS134" s="5">
        <v>2.2857142857142857E-2</v>
      </c>
      <c r="DT134" s="5">
        <v>1.1560693641618497E-2</v>
      </c>
      <c r="DU134" s="2">
        <v>4</v>
      </c>
      <c r="DV134" s="2">
        <v>1</v>
      </c>
      <c r="DW134" s="2">
        <v>5</v>
      </c>
      <c r="DX134" s="5">
        <v>2.3391812865497075E-2</v>
      </c>
      <c r="DY134" s="5">
        <v>5.7142857142857143E-3</v>
      </c>
      <c r="DZ134" s="5">
        <v>1.4450867052023121E-2</v>
      </c>
      <c r="EA134" s="2">
        <v>8</v>
      </c>
      <c r="EB134" s="2">
        <v>28</v>
      </c>
      <c r="EC134" s="2">
        <v>36</v>
      </c>
      <c r="ED134" s="5">
        <v>4.6783625730994149E-2</v>
      </c>
      <c r="EE134" s="5">
        <v>0.16</v>
      </c>
      <c r="EF134" s="5">
        <v>0.10404624277456648</v>
      </c>
      <c r="EG134" s="2">
        <v>2</v>
      </c>
      <c r="EH134" s="2">
        <v>0</v>
      </c>
      <c r="EI134" s="2">
        <v>2</v>
      </c>
      <c r="EJ134" s="5">
        <v>1.1695906432748537E-2</v>
      </c>
      <c r="EK134" s="5">
        <v>0</v>
      </c>
      <c r="EL134" s="5">
        <v>5.7803468208092483E-3</v>
      </c>
      <c r="EM134" s="2">
        <v>0</v>
      </c>
      <c r="EN134" s="2">
        <v>1</v>
      </c>
      <c r="EO134" s="2">
        <v>1</v>
      </c>
      <c r="EP134" s="5">
        <v>0</v>
      </c>
      <c r="EQ134" s="5">
        <v>5.7142857142857143E-3</v>
      </c>
      <c r="ER134" s="5">
        <v>2.8901734104046241E-3</v>
      </c>
      <c r="ES134" s="2">
        <v>0</v>
      </c>
      <c r="ET134" s="2">
        <v>0</v>
      </c>
      <c r="EU134" s="2">
        <v>0</v>
      </c>
      <c r="EV134" s="5">
        <v>0</v>
      </c>
      <c r="EW134" s="5">
        <v>0</v>
      </c>
      <c r="EX134" s="5">
        <v>0</v>
      </c>
      <c r="EY134" s="2">
        <v>0</v>
      </c>
      <c r="EZ134" s="2">
        <v>0</v>
      </c>
      <c r="FA134" s="2">
        <v>0</v>
      </c>
      <c r="FB134" s="5">
        <v>0</v>
      </c>
      <c r="FC134" s="5">
        <v>0</v>
      </c>
      <c r="FD134" s="5">
        <v>0</v>
      </c>
      <c r="FE134" s="2">
        <v>0</v>
      </c>
      <c r="FF134" s="2">
        <v>0</v>
      </c>
      <c r="FG134" s="2">
        <v>0</v>
      </c>
      <c r="FH134" s="5">
        <v>0</v>
      </c>
      <c r="FI134" s="5">
        <v>0</v>
      </c>
      <c r="FJ134" s="5">
        <v>0</v>
      </c>
    </row>
    <row r="135" spans="1:166" ht="11.85">
      <c r="A135" s="46" t="str">
        <f>IF(COUNTIFS(T_2GT[[#This Row],[Secteur]],"  *"),A134,T_2GT[[#This Row],[Secteur]])</f>
        <v>VAL-DE-MARNE</v>
      </c>
      <c r="B135" s="46" t="str">
        <f>IF(COUNTIFS(T_2GT[[#This Row],[Secteur]],"    *"),B134,T_2GT[[#This Row],[Secteur]])</f>
        <v xml:space="preserve">   D03 - Saint-Maur</v>
      </c>
      <c r="C135" s="1" t="s">
        <v>1327</v>
      </c>
      <c r="D135" s="1" t="s">
        <v>292</v>
      </c>
      <c r="E135" s="2">
        <v>135</v>
      </c>
      <c r="F135" s="2">
        <v>112</v>
      </c>
      <c r="G135" s="2">
        <v>247</v>
      </c>
      <c r="H135" s="2">
        <v>0</v>
      </c>
      <c r="I135" s="2">
        <v>0</v>
      </c>
      <c r="J135" s="2">
        <v>0</v>
      </c>
      <c r="K135" s="2">
        <v>134</v>
      </c>
      <c r="L135" s="2">
        <v>112</v>
      </c>
      <c r="M135" s="2">
        <v>246</v>
      </c>
      <c r="N135" s="5">
        <v>0.99259259259259258</v>
      </c>
      <c r="O135" s="5">
        <v>1</v>
      </c>
      <c r="P135" s="5">
        <v>0.99595141700404854</v>
      </c>
      <c r="Q135" s="2">
        <v>107</v>
      </c>
      <c r="R135" s="2">
        <v>92</v>
      </c>
      <c r="S135" s="2">
        <v>199</v>
      </c>
      <c r="T135" s="5">
        <v>0.79850746268656714</v>
      </c>
      <c r="U135" s="5">
        <v>0.8214285714285714</v>
      </c>
      <c r="V135" s="5">
        <v>0.80894308943089432</v>
      </c>
      <c r="W135" s="2">
        <v>25</v>
      </c>
      <c r="X135" s="2">
        <v>18</v>
      </c>
      <c r="Y135" s="2">
        <v>43</v>
      </c>
      <c r="Z135" s="5">
        <v>0.18656716417910449</v>
      </c>
      <c r="AA135" s="5">
        <v>0.16071428571428573</v>
      </c>
      <c r="AB135" s="5">
        <v>0.17479674796747968</v>
      </c>
      <c r="AC135" s="2">
        <v>2</v>
      </c>
      <c r="AD135" s="2">
        <v>2</v>
      </c>
      <c r="AE135" s="2">
        <v>4</v>
      </c>
      <c r="AF135" s="5">
        <v>1.4925373134328358E-2</v>
      </c>
      <c r="AG135" s="5">
        <v>1.7857142857142856E-2</v>
      </c>
      <c r="AH135" s="5">
        <v>1.6260162601626018E-2</v>
      </c>
      <c r="AI135" s="2">
        <v>18</v>
      </c>
      <c r="AJ135" s="2">
        <v>15</v>
      </c>
      <c r="AK135" s="2">
        <v>33</v>
      </c>
      <c r="AL135" s="5">
        <v>0.13432835820895522</v>
      </c>
      <c r="AM135" s="5">
        <v>0.13392857142857142</v>
      </c>
      <c r="AN135" s="5">
        <v>0.13414634146341464</v>
      </c>
      <c r="AO135" s="2">
        <v>0</v>
      </c>
      <c r="AP135" s="2">
        <v>3</v>
      </c>
      <c r="AQ135" s="2">
        <v>3</v>
      </c>
      <c r="AR135" s="5">
        <v>0</v>
      </c>
      <c r="AS135" s="5">
        <v>2.6785714285714284E-2</v>
      </c>
      <c r="AT135" s="5">
        <v>1.2195121951219513E-2</v>
      </c>
      <c r="AU135" s="2">
        <v>3</v>
      </c>
      <c r="AV135" s="2">
        <v>0</v>
      </c>
      <c r="AW135" s="2">
        <v>3</v>
      </c>
      <c r="AX135" s="5">
        <v>2.2388059701492536E-2</v>
      </c>
      <c r="AY135" s="5">
        <v>0</v>
      </c>
      <c r="AZ135" s="5">
        <v>1.2195121951219513E-2</v>
      </c>
      <c r="BA135" s="2">
        <v>0</v>
      </c>
      <c r="BB135" s="2">
        <v>0</v>
      </c>
      <c r="BC135" s="2">
        <v>0</v>
      </c>
      <c r="BD135" s="5">
        <v>0</v>
      </c>
      <c r="BE135" s="5">
        <v>0</v>
      </c>
      <c r="BF135" s="5">
        <v>0</v>
      </c>
      <c r="BG135" s="2">
        <v>2</v>
      </c>
      <c r="BH135" s="2">
        <v>0</v>
      </c>
      <c r="BI135" s="2">
        <v>2</v>
      </c>
      <c r="BJ135" s="5">
        <v>1.4925373134328358E-2</v>
      </c>
      <c r="BK135" s="5">
        <v>0</v>
      </c>
      <c r="BL135" s="5">
        <v>8.130081300813009E-3</v>
      </c>
      <c r="BM135" s="2">
        <v>1</v>
      </c>
      <c r="BN135" s="2">
        <v>0</v>
      </c>
      <c r="BO135" s="2">
        <v>1</v>
      </c>
      <c r="BP135" s="5">
        <v>7.462686567164179E-3</v>
      </c>
      <c r="BQ135" s="5">
        <v>0</v>
      </c>
      <c r="BR135" s="5">
        <v>4.0650406504065045E-3</v>
      </c>
      <c r="BS135" s="2">
        <v>1</v>
      </c>
      <c r="BT135" s="2">
        <v>0</v>
      </c>
      <c r="BU135" s="2">
        <v>1</v>
      </c>
      <c r="BV135" s="5">
        <v>7.462686567164179E-3</v>
      </c>
      <c r="BW135" s="5">
        <v>0</v>
      </c>
      <c r="BX135" s="5">
        <v>4.0650406504065045E-3</v>
      </c>
      <c r="BY135" s="2">
        <v>0</v>
      </c>
      <c r="BZ135" s="2">
        <v>0</v>
      </c>
      <c r="CA135" s="2">
        <v>0</v>
      </c>
      <c r="CB135" s="5">
        <v>0</v>
      </c>
      <c r="CC135" s="5">
        <v>0</v>
      </c>
      <c r="CD135" s="5">
        <v>0</v>
      </c>
      <c r="CE135" s="2">
        <v>0</v>
      </c>
      <c r="CF135" s="2">
        <v>0</v>
      </c>
      <c r="CG135" s="2">
        <v>0</v>
      </c>
      <c r="CH135" s="5">
        <v>0</v>
      </c>
      <c r="CI135" s="5">
        <v>0</v>
      </c>
      <c r="CJ135" s="5">
        <v>0</v>
      </c>
      <c r="CK135" s="2">
        <v>132</v>
      </c>
      <c r="CL135" s="2">
        <v>111</v>
      </c>
      <c r="CM135" s="2">
        <v>243</v>
      </c>
      <c r="CN135" s="5">
        <v>0.97777777777777775</v>
      </c>
      <c r="CO135" s="5">
        <v>0.9910714285714286</v>
      </c>
      <c r="CP135" s="5">
        <v>0.98380566801619429</v>
      </c>
      <c r="CQ135" s="2">
        <v>99</v>
      </c>
      <c r="CR135" s="2">
        <v>86</v>
      </c>
      <c r="CS135" s="2">
        <v>185</v>
      </c>
      <c r="CT135" s="5">
        <v>0.75</v>
      </c>
      <c r="CU135" s="5">
        <v>0.77477477477477474</v>
      </c>
      <c r="CV135" s="5">
        <v>0.76131687242798352</v>
      </c>
      <c r="CW135" s="2">
        <v>31</v>
      </c>
      <c r="CX135" s="2">
        <v>23</v>
      </c>
      <c r="CY135" s="2">
        <v>54</v>
      </c>
      <c r="CZ135" s="5">
        <v>0.23484848484848486</v>
      </c>
      <c r="DA135" s="5">
        <v>0.2072072072072072</v>
      </c>
      <c r="DB135" s="5">
        <v>0.22222222222222221</v>
      </c>
      <c r="DC135" s="2">
        <v>2</v>
      </c>
      <c r="DD135" s="2">
        <v>2</v>
      </c>
      <c r="DE135" s="2">
        <v>4</v>
      </c>
      <c r="DF135" s="5">
        <v>1.5151515151515152E-2</v>
      </c>
      <c r="DG135" s="5">
        <v>1.8018018018018018E-2</v>
      </c>
      <c r="DH135" s="5">
        <v>1.646090534979424E-2</v>
      </c>
      <c r="DI135" s="2">
        <v>21</v>
      </c>
      <c r="DJ135" s="2">
        <v>18</v>
      </c>
      <c r="DK135" s="2">
        <v>39</v>
      </c>
      <c r="DL135" s="5">
        <v>0.15909090909090909</v>
      </c>
      <c r="DM135" s="5">
        <v>0.16216216216216217</v>
      </c>
      <c r="DN135" s="5">
        <v>0.16049382716049382</v>
      </c>
      <c r="DO135" s="2">
        <v>0</v>
      </c>
      <c r="DP135" s="2">
        <v>5</v>
      </c>
      <c r="DQ135" s="2">
        <v>5</v>
      </c>
      <c r="DR135" s="5">
        <v>0</v>
      </c>
      <c r="DS135" s="5">
        <v>4.5045045045045043E-2</v>
      </c>
      <c r="DT135" s="5">
        <v>2.0576131687242798E-2</v>
      </c>
      <c r="DU135" s="2">
        <v>6</v>
      </c>
      <c r="DV135" s="2">
        <v>0</v>
      </c>
      <c r="DW135" s="2">
        <v>6</v>
      </c>
      <c r="DX135" s="5">
        <v>4.5454545454545456E-2</v>
      </c>
      <c r="DY135" s="5">
        <v>0</v>
      </c>
      <c r="DZ135" s="5">
        <v>2.4691358024691357E-2</v>
      </c>
      <c r="EA135" s="2">
        <v>0</v>
      </c>
      <c r="EB135" s="2">
        <v>0</v>
      </c>
      <c r="EC135" s="2">
        <v>0</v>
      </c>
      <c r="ED135" s="5">
        <v>0</v>
      </c>
      <c r="EE135" s="5">
        <v>0</v>
      </c>
      <c r="EF135" s="5">
        <v>0</v>
      </c>
      <c r="EG135" s="2">
        <v>2</v>
      </c>
      <c r="EH135" s="2">
        <v>0</v>
      </c>
      <c r="EI135" s="2">
        <v>2</v>
      </c>
      <c r="EJ135" s="5">
        <v>1.5151515151515152E-2</v>
      </c>
      <c r="EK135" s="5">
        <v>0</v>
      </c>
      <c r="EL135" s="5">
        <v>8.23045267489712E-3</v>
      </c>
      <c r="EM135" s="2">
        <v>1</v>
      </c>
      <c r="EN135" s="2">
        <v>0</v>
      </c>
      <c r="EO135" s="2">
        <v>1</v>
      </c>
      <c r="EP135" s="5">
        <v>7.575757575757576E-3</v>
      </c>
      <c r="EQ135" s="5">
        <v>0</v>
      </c>
      <c r="ER135" s="5">
        <v>4.11522633744856E-3</v>
      </c>
      <c r="ES135" s="2">
        <v>1</v>
      </c>
      <c r="ET135" s="2">
        <v>0</v>
      </c>
      <c r="EU135" s="2">
        <v>1</v>
      </c>
      <c r="EV135" s="5">
        <v>7.575757575757576E-3</v>
      </c>
      <c r="EW135" s="5">
        <v>0</v>
      </c>
      <c r="EX135" s="5">
        <v>4.11522633744856E-3</v>
      </c>
      <c r="EY135" s="2">
        <v>0</v>
      </c>
      <c r="EZ135" s="2">
        <v>0</v>
      </c>
      <c r="FA135" s="2">
        <v>0</v>
      </c>
      <c r="FB135" s="5">
        <v>0</v>
      </c>
      <c r="FC135" s="5">
        <v>0</v>
      </c>
      <c r="FD135" s="5">
        <v>0</v>
      </c>
      <c r="FE135" s="2">
        <v>0</v>
      </c>
      <c r="FF135" s="2">
        <v>0</v>
      </c>
      <c r="FG135" s="2">
        <v>0</v>
      </c>
      <c r="FH135" s="5">
        <v>0</v>
      </c>
      <c r="FI135" s="5">
        <v>0</v>
      </c>
      <c r="FJ135" s="5">
        <v>0</v>
      </c>
    </row>
    <row r="136" spans="1:166" ht="11.85">
      <c r="A136" s="46" t="str">
        <f>IF(COUNTIFS(T_2GT[[#This Row],[Secteur]],"  *"),A135,T_2GT[[#This Row],[Secteur]])</f>
        <v>VAL-DE-MARNE</v>
      </c>
      <c r="B136" s="46" t="str">
        <f>IF(COUNTIFS(T_2GT[[#This Row],[Secteur]],"    *"),B135,T_2GT[[#This Row],[Secteur]])</f>
        <v xml:space="preserve">   D03 - Saint-Maur</v>
      </c>
      <c r="C136" s="1" t="s">
        <v>1029</v>
      </c>
      <c r="D136" s="1" t="s">
        <v>1030</v>
      </c>
      <c r="E136" s="2">
        <v>90</v>
      </c>
      <c r="F136" s="2">
        <v>70</v>
      </c>
      <c r="G136" s="2">
        <v>160</v>
      </c>
      <c r="H136" s="2">
        <v>7</v>
      </c>
      <c r="I136" s="2">
        <v>3</v>
      </c>
      <c r="J136" s="2">
        <v>10</v>
      </c>
      <c r="K136" s="2">
        <v>82</v>
      </c>
      <c r="L136" s="2">
        <v>65</v>
      </c>
      <c r="M136" s="2">
        <v>147</v>
      </c>
      <c r="N136" s="5">
        <v>0.98888888888888893</v>
      </c>
      <c r="O136" s="5">
        <v>0.97142857142857142</v>
      </c>
      <c r="P136" s="5">
        <v>0.98124999999999996</v>
      </c>
      <c r="Q136" s="2">
        <v>41</v>
      </c>
      <c r="R136" s="2">
        <v>28</v>
      </c>
      <c r="S136" s="2">
        <v>69</v>
      </c>
      <c r="T136" s="5">
        <v>0.5</v>
      </c>
      <c r="U136" s="5">
        <v>0.43076923076923079</v>
      </c>
      <c r="V136" s="5">
        <v>0.46938775510204084</v>
      </c>
      <c r="W136" s="2">
        <v>37</v>
      </c>
      <c r="X136" s="2">
        <v>33</v>
      </c>
      <c r="Y136" s="2">
        <v>70</v>
      </c>
      <c r="Z136" s="5">
        <v>0.45121951219512196</v>
      </c>
      <c r="AA136" s="5">
        <v>0.50769230769230766</v>
      </c>
      <c r="AB136" s="5">
        <v>0.47619047619047616</v>
      </c>
      <c r="AC136" s="2">
        <v>4</v>
      </c>
      <c r="AD136" s="2">
        <v>4</v>
      </c>
      <c r="AE136" s="2">
        <v>8</v>
      </c>
      <c r="AF136" s="5">
        <v>4.878048780487805E-2</v>
      </c>
      <c r="AG136" s="5">
        <v>6.1538461538461542E-2</v>
      </c>
      <c r="AH136" s="5">
        <v>5.4421768707482991E-2</v>
      </c>
      <c r="AI136" s="2">
        <v>13</v>
      </c>
      <c r="AJ136" s="2">
        <v>11</v>
      </c>
      <c r="AK136" s="2">
        <v>24</v>
      </c>
      <c r="AL136" s="5">
        <v>0.15853658536585366</v>
      </c>
      <c r="AM136" s="5">
        <v>0.16923076923076924</v>
      </c>
      <c r="AN136" s="5">
        <v>0.16326530612244897</v>
      </c>
      <c r="AO136" s="2">
        <v>1</v>
      </c>
      <c r="AP136" s="2">
        <v>13</v>
      </c>
      <c r="AQ136" s="2">
        <v>14</v>
      </c>
      <c r="AR136" s="5">
        <v>1.2195121951219513E-2</v>
      </c>
      <c r="AS136" s="5">
        <v>0.2</v>
      </c>
      <c r="AT136" s="5">
        <v>9.5238095238095233E-2</v>
      </c>
      <c r="AU136" s="2">
        <v>3</v>
      </c>
      <c r="AV136" s="2">
        <v>0</v>
      </c>
      <c r="AW136" s="2">
        <v>3</v>
      </c>
      <c r="AX136" s="5">
        <v>3.6585365853658534E-2</v>
      </c>
      <c r="AY136" s="5">
        <v>0</v>
      </c>
      <c r="AZ136" s="5">
        <v>2.0408163265306121E-2</v>
      </c>
      <c r="BA136" s="2">
        <v>2</v>
      </c>
      <c r="BB136" s="2">
        <v>4</v>
      </c>
      <c r="BC136" s="2">
        <v>6</v>
      </c>
      <c r="BD136" s="5">
        <v>2.4390243902439025E-2</v>
      </c>
      <c r="BE136" s="5">
        <v>6.1538461538461542E-2</v>
      </c>
      <c r="BF136" s="5">
        <v>4.0816326530612242E-2</v>
      </c>
      <c r="BG136" s="2">
        <v>18</v>
      </c>
      <c r="BH136" s="2">
        <v>5</v>
      </c>
      <c r="BI136" s="2">
        <v>23</v>
      </c>
      <c r="BJ136" s="5">
        <v>0.21951219512195122</v>
      </c>
      <c r="BK136" s="5">
        <v>7.6923076923076927E-2</v>
      </c>
      <c r="BL136" s="5">
        <v>0.15646258503401361</v>
      </c>
      <c r="BM136" s="2">
        <v>0</v>
      </c>
      <c r="BN136" s="2">
        <v>0</v>
      </c>
      <c r="BO136" s="2">
        <v>0</v>
      </c>
      <c r="BP136" s="5">
        <v>0</v>
      </c>
      <c r="BQ136" s="5">
        <v>0</v>
      </c>
      <c r="BR136" s="5">
        <v>0</v>
      </c>
      <c r="BS136" s="2">
        <v>0</v>
      </c>
      <c r="BT136" s="2">
        <v>0</v>
      </c>
      <c r="BU136" s="2">
        <v>0</v>
      </c>
      <c r="BV136" s="5">
        <v>0</v>
      </c>
      <c r="BW136" s="5">
        <v>0</v>
      </c>
      <c r="BX136" s="5">
        <v>0</v>
      </c>
      <c r="BY136" s="2">
        <v>0</v>
      </c>
      <c r="BZ136" s="2">
        <v>0</v>
      </c>
      <c r="CA136" s="2">
        <v>0</v>
      </c>
      <c r="CB136" s="5">
        <v>0</v>
      </c>
      <c r="CC136" s="5">
        <v>0</v>
      </c>
      <c r="CD136" s="5">
        <v>0</v>
      </c>
      <c r="CE136" s="2">
        <v>0</v>
      </c>
      <c r="CF136" s="2">
        <v>0</v>
      </c>
      <c r="CG136" s="2">
        <v>0</v>
      </c>
      <c r="CH136" s="5">
        <v>0</v>
      </c>
      <c r="CI136" s="5">
        <v>0</v>
      </c>
      <c r="CJ136" s="5">
        <v>0</v>
      </c>
      <c r="CK136" s="2">
        <v>79</v>
      </c>
      <c r="CL136" s="2">
        <v>65</v>
      </c>
      <c r="CM136" s="2">
        <v>144</v>
      </c>
      <c r="CN136" s="5">
        <v>0.9555555555555556</v>
      </c>
      <c r="CO136" s="5">
        <v>0.97142857142857142</v>
      </c>
      <c r="CP136" s="5">
        <v>0.96250000000000002</v>
      </c>
      <c r="CQ136" s="2">
        <v>35</v>
      </c>
      <c r="CR136" s="2">
        <v>27</v>
      </c>
      <c r="CS136" s="2">
        <v>62</v>
      </c>
      <c r="CT136" s="5">
        <v>0.44303797468354428</v>
      </c>
      <c r="CU136" s="5">
        <v>0.41538461538461541</v>
      </c>
      <c r="CV136" s="5">
        <v>0.43055555555555558</v>
      </c>
      <c r="CW136" s="2">
        <v>40</v>
      </c>
      <c r="CX136" s="2">
        <v>34</v>
      </c>
      <c r="CY136" s="2">
        <v>74</v>
      </c>
      <c r="CZ136" s="5">
        <v>0.50632911392405067</v>
      </c>
      <c r="DA136" s="5">
        <v>0.52307692307692311</v>
      </c>
      <c r="DB136" s="5">
        <v>0.51388888888888884</v>
      </c>
      <c r="DC136" s="2">
        <v>4</v>
      </c>
      <c r="DD136" s="2">
        <v>4</v>
      </c>
      <c r="DE136" s="2">
        <v>8</v>
      </c>
      <c r="DF136" s="5">
        <v>5.0632911392405063E-2</v>
      </c>
      <c r="DG136" s="5">
        <v>6.1538461538461542E-2</v>
      </c>
      <c r="DH136" s="5">
        <v>5.5555555555555552E-2</v>
      </c>
      <c r="DI136" s="2">
        <v>12</v>
      </c>
      <c r="DJ136" s="2">
        <v>11</v>
      </c>
      <c r="DK136" s="2">
        <v>23</v>
      </c>
      <c r="DL136" s="5">
        <v>0.15189873417721519</v>
      </c>
      <c r="DM136" s="5">
        <v>0.16923076923076924</v>
      </c>
      <c r="DN136" s="5">
        <v>0.15972222222222221</v>
      </c>
      <c r="DO136" s="2">
        <v>1</v>
      </c>
      <c r="DP136" s="2">
        <v>14</v>
      </c>
      <c r="DQ136" s="2">
        <v>15</v>
      </c>
      <c r="DR136" s="5">
        <v>1.2658227848101266E-2</v>
      </c>
      <c r="DS136" s="5">
        <v>0.2153846153846154</v>
      </c>
      <c r="DT136" s="5">
        <v>0.10416666666666667</v>
      </c>
      <c r="DU136" s="2">
        <v>6</v>
      </c>
      <c r="DV136" s="2">
        <v>0</v>
      </c>
      <c r="DW136" s="2">
        <v>6</v>
      </c>
      <c r="DX136" s="5">
        <v>7.5949367088607597E-2</v>
      </c>
      <c r="DY136" s="5">
        <v>0</v>
      </c>
      <c r="DZ136" s="5">
        <v>4.1666666666666664E-2</v>
      </c>
      <c r="EA136" s="2">
        <v>2</v>
      </c>
      <c r="EB136" s="2">
        <v>4</v>
      </c>
      <c r="EC136" s="2">
        <v>6</v>
      </c>
      <c r="ED136" s="5">
        <v>2.5316455696202531E-2</v>
      </c>
      <c r="EE136" s="5">
        <v>6.1538461538461542E-2</v>
      </c>
      <c r="EF136" s="5">
        <v>4.1666666666666664E-2</v>
      </c>
      <c r="EG136" s="2">
        <v>17</v>
      </c>
      <c r="EH136" s="2">
        <v>5</v>
      </c>
      <c r="EI136" s="2">
        <v>22</v>
      </c>
      <c r="EJ136" s="5">
        <v>0.21518987341772153</v>
      </c>
      <c r="EK136" s="5">
        <v>7.6923076923076927E-2</v>
      </c>
      <c r="EL136" s="5">
        <v>0.15277777777777779</v>
      </c>
      <c r="EM136" s="2">
        <v>0</v>
      </c>
      <c r="EN136" s="2">
        <v>0</v>
      </c>
      <c r="EO136" s="2">
        <v>0</v>
      </c>
      <c r="EP136" s="5">
        <v>0</v>
      </c>
      <c r="EQ136" s="5">
        <v>0</v>
      </c>
      <c r="ER136" s="5">
        <v>0</v>
      </c>
      <c r="ES136" s="2">
        <v>2</v>
      </c>
      <c r="ET136" s="2">
        <v>0</v>
      </c>
      <c r="EU136" s="2">
        <v>2</v>
      </c>
      <c r="EV136" s="5">
        <v>2.5316455696202531E-2</v>
      </c>
      <c r="EW136" s="5">
        <v>0</v>
      </c>
      <c r="EX136" s="5">
        <v>1.3888888888888888E-2</v>
      </c>
      <c r="EY136" s="2">
        <v>0</v>
      </c>
      <c r="EZ136" s="2">
        <v>0</v>
      </c>
      <c r="FA136" s="2">
        <v>0</v>
      </c>
      <c r="FB136" s="5">
        <v>0</v>
      </c>
      <c r="FC136" s="5">
        <v>0</v>
      </c>
      <c r="FD136" s="5">
        <v>0</v>
      </c>
      <c r="FE136" s="2">
        <v>0</v>
      </c>
      <c r="FF136" s="2">
        <v>0</v>
      </c>
      <c r="FG136" s="2">
        <v>0</v>
      </c>
      <c r="FH136" s="5">
        <v>0</v>
      </c>
      <c r="FI136" s="5">
        <v>0</v>
      </c>
      <c r="FJ136" s="5">
        <v>0</v>
      </c>
    </row>
    <row r="137" spans="1:166" ht="11.85">
      <c r="A137" s="46" t="str">
        <f>IF(COUNTIFS(T_2GT[[#This Row],[Secteur]],"  *"),A136,T_2GT[[#This Row],[Secteur]])</f>
        <v>VAL-DE-MARNE</v>
      </c>
      <c r="B137" s="46" t="str">
        <f>IF(COUNTIFS(T_2GT[[#This Row],[Secteur]],"    *"),B136,T_2GT[[#This Row],[Secteur]])</f>
        <v xml:space="preserve">   D04 - Creteil</v>
      </c>
      <c r="C137" s="1" t="s">
        <v>820</v>
      </c>
      <c r="D137" s="1" t="s">
        <v>821</v>
      </c>
      <c r="E137" s="2">
        <v>513</v>
      </c>
      <c r="F137" s="2">
        <v>381</v>
      </c>
      <c r="G137" s="2">
        <v>894</v>
      </c>
      <c r="H137" s="2">
        <v>1</v>
      </c>
      <c r="I137" s="2">
        <v>1</v>
      </c>
      <c r="J137" s="2">
        <v>2</v>
      </c>
      <c r="K137" s="2">
        <v>506</v>
      </c>
      <c r="L137" s="2">
        <v>374</v>
      </c>
      <c r="M137" s="2">
        <v>880</v>
      </c>
      <c r="N137" s="5">
        <v>0.98830409356725146</v>
      </c>
      <c r="O137" s="5">
        <v>0.98425196850393704</v>
      </c>
      <c r="P137" s="5">
        <v>0.98657718120805371</v>
      </c>
      <c r="Q137" s="2">
        <v>355</v>
      </c>
      <c r="R137" s="2">
        <v>232</v>
      </c>
      <c r="S137" s="2">
        <v>587</v>
      </c>
      <c r="T137" s="5">
        <v>0.70158102766798414</v>
      </c>
      <c r="U137" s="5">
        <v>0.6203208556149733</v>
      </c>
      <c r="V137" s="5">
        <v>0.6670454545454545</v>
      </c>
      <c r="W137" s="2">
        <v>135</v>
      </c>
      <c r="X137" s="2">
        <v>130</v>
      </c>
      <c r="Y137" s="2">
        <v>265</v>
      </c>
      <c r="Z137" s="5">
        <v>0.26679841897233203</v>
      </c>
      <c r="AA137" s="5">
        <v>0.34759358288770054</v>
      </c>
      <c r="AB137" s="5">
        <v>0.30113636363636365</v>
      </c>
      <c r="AC137" s="2">
        <v>16</v>
      </c>
      <c r="AD137" s="2">
        <v>12</v>
      </c>
      <c r="AE137" s="2">
        <v>28</v>
      </c>
      <c r="AF137" s="5">
        <v>3.1620553359683792E-2</v>
      </c>
      <c r="AG137" s="5">
        <v>3.2085561497326207E-2</v>
      </c>
      <c r="AH137" s="5">
        <v>3.1818181818181815E-2</v>
      </c>
      <c r="AI137" s="2">
        <v>88</v>
      </c>
      <c r="AJ137" s="2">
        <v>96</v>
      </c>
      <c r="AK137" s="2">
        <v>184</v>
      </c>
      <c r="AL137" s="5">
        <v>0.17391304347826086</v>
      </c>
      <c r="AM137" s="5">
        <v>0.25668449197860965</v>
      </c>
      <c r="AN137" s="5">
        <v>0.20909090909090908</v>
      </c>
      <c r="AO137" s="2">
        <v>8</v>
      </c>
      <c r="AP137" s="2">
        <v>28</v>
      </c>
      <c r="AQ137" s="2">
        <v>36</v>
      </c>
      <c r="AR137" s="5">
        <v>1.5810276679841896E-2</v>
      </c>
      <c r="AS137" s="5">
        <v>7.4866310160427801E-2</v>
      </c>
      <c r="AT137" s="5">
        <v>4.0909090909090909E-2</v>
      </c>
      <c r="AU137" s="2">
        <v>26</v>
      </c>
      <c r="AV137" s="2">
        <v>2</v>
      </c>
      <c r="AW137" s="2">
        <v>28</v>
      </c>
      <c r="AX137" s="5">
        <v>5.1383399209486168E-2</v>
      </c>
      <c r="AY137" s="5">
        <v>5.3475935828877002E-3</v>
      </c>
      <c r="AZ137" s="5">
        <v>3.1818181818181815E-2</v>
      </c>
      <c r="BA137" s="2">
        <v>5</v>
      </c>
      <c r="BB137" s="2">
        <v>3</v>
      </c>
      <c r="BC137" s="2">
        <v>8</v>
      </c>
      <c r="BD137" s="5">
        <v>9.881422924901186E-3</v>
      </c>
      <c r="BE137" s="5">
        <v>8.0213903743315516E-3</v>
      </c>
      <c r="BF137" s="5">
        <v>9.0909090909090905E-3</v>
      </c>
      <c r="BG137" s="2">
        <v>7</v>
      </c>
      <c r="BH137" s="2">
        <v>0</v>
      </c>
      <c r="BI137" s="2">
        <v>7</v>
      </c>
      <c r="BJ137" s="5">
        <v>1.383399209486166E-2</v>
      </c>
      <c r="BK137" s="5">
        <v>0</v>
      </c>
      <c r="BL137" s="5">
        <v>7.9545454545454537E-3</v>
      </c>
      <c r="BM137" s="2">
        <v>0</v>
      </c>
      <c r="BN137" s="2">
        <v>1</v>
      </c>
      <c r="BO137" s="2">
        <v>1</v>
      </c>
      <c r="BP137" s="5">
        <v>0</v>
      </c>
      <c r="BQ137" s="5">
        <v>2.6737967914438501E-3</v>
      </c>
      <c r="BR137" s="5">
        <v>1.1363636363636363E-3</v>
      </c>
      <c r="BS137" s="2">
        <v>0</v>
      </c>
      <c r="BT137" s="2">
        <v>0</v>
      </c>
      <c r="BU137" s="2">
        <v>0</v>
      </c>
      <c r="BV137" s="5">
        <v>0</v>
      </c>
      <c r="BW137" s="5">
        <v>0</v>
      </c>
      <c r="BX137" s="5">
        <v>0</v>
      </c>
      <c r="BY137" s="2">
        <v>1</v>
      </c>
      <c r="BZ137" s="2">
        <v>0</v>
      </c>
      <c r="CA137" s="2">
        <v>1</v>
      </c>
      <c r="CB137" s="5">
        <v>1.976284584980237E-3</v>
      </c>
      <c r="CC137" s="5">
        <v>0</v>
      </c>
      <c r="CD137" s="5">
        <v>1.1363636363636363E-3</v>
      </c>
      <c r="CE137" s="2">
        <v>0</v>
      </c>
      <c r="CF137" s="2">
        <v>0</v>
      </c>
      <c r="CG137" s="2">
        <v>0</v>
      </c>
      <c r="CH137" s="5">
        <v>0</v>
      </c>
      <c r="CI137" s="5">
        <v>0</v>
      </c>
      <c r="CJ137" s="5">
        <v>0</v>
      </c>
      <c r="CK137" s="2">
        <v>468</v>
      </c>
      <c r="CL137" s="2">
        <v>295</v>
      </c>
      <c r="CM137" s="2">
        <v>763</v>
      </c>
      <c r="CN137" s="5">
        <v>0.91423001949317739</v>
      </c>
      <c r="CO137" s="5">
        <v>0.7769028871391076</v>
      </c>
      <c r="CP137" s="5">
        <v>0.85570469798657722</v>
      </c>
      <c r="CQ137" s="2">
        <v>328</v>
      </c>
      <c r="CR137" s="2">
        <v>186</v>
      </c>
      <c r="CS137" s="2">
        <v>514</v>
      </c>
      <c r="CT137" s="5">
        <v>0.70085470085470081</v>
      </c>
      <c r="CU137" s="5">
        <v>0.63050847457627124</v>
      </c>
      <c r="CV137" s="5">
        <v>0.6736566186107471</v>
      </c>
      <c r="CW137" s="2">
        <v>125</v>
      </c>
      <c r="CX137" s="2">
        <v>99</v>
      </c>
      <c r="CY137" s="2">
        <v>224</v>
      </c>
      <c r="CZ137" s="5">
        <v>0.26709401709401709</v>
      </c>
      <c r="DA137" s="5">
        <v>0.33559322033898303</v>
      </c>
      <c r="DB137" s="5">
        <v>0.29357798165137616</v>
      </c>
      <c r="DC137" s="2">
        <v>15</v>
      </c>
      <c r="DD137" s="2">
        <v>10</v>
      </c>
      <c r="DE137" s="2">
        <v>25</v>
      </c>
      <c r="DF137" s="5">
        <v>3.2051282051282048E-2</v>
      </c>
      <c r="DG137" s="5">
        <v>3.3898305084745763E-2</v>
      </c>
      <c r="DH137" s="5">
        <v>3.2765399737876802E-2</v>
      </c>
      <c r="DI137" s="2">
        <v>78</v>
      </c>
      <c r="DJ137" s="2">
        <v>81</v>
      </c>
      <c r="DK137" s="2">
        <v>159</v>
      </c>
      <c r="DL137" s="5">
        <v>0.16666666666666666</v>
      </c>
      <c r="DM137" s="5">
        <v>0.27457627118644068</v>
      </c>
      <c r="DN137" s="5">
        <v>0.20838794233289645</v>
      </c>
      <c r="DO137" s="2">
        <v>6</v>
      </c>
      <c r="DP137" s="2">
        <v>11</v>
      </c>
      <c r="DQ137" s="2">
        <v>17</v>
      </c>
      <c r="DR137" s="5">
        <v>1.282051282051282E-2</v>
      </c>
      <c r="DS137" s="5">
        <v>3.7288135593220341E-2</v>
      </c>
      <c r="DT137" s="5">
        <v>2.2280471821756225E-2</v>
      </c>
      <c r="DU137" s="2">
        <v>28</v>
      </c>
      <c r="DV137" s="2">
        <v>3</v>
      </c>
      <c r="DW137" s="2">
        <v>31</v>
      </c>
      <c r="DX137" s="5">
        <v>5.9829059829059832E-2</v>
      </c>
      <c r="DY137" s="5">
        <v>1.0169491525423728E-2</v>
      </c>
      <c r="DZ137" s="5">
        <v>4.0629095674967232E-2</v>
      </c>
      <c r="EA137" s="2">
        <v>7</v>
      </c>
      <c r="EB137" s="2">
        <v>2</v>
      </c>
      <c r="EC137" s="2">
        <v>9</v>
      </c>
      <c r="ED137" s="5">
        <v>1.4957264957264958E-2</v>
      </c>
      <c r="EE137" s="5">
        <v>6.7796610169491523E-3</v>
      </c>
      <c r="EF137" s="5">
        <v>1.1795543905635648E-2</v>
      </c>
      <c r="EG137" s="2">
        <v>5</v>
      </c>
      <c r="EH137" s="2">
        <v>0</v>
      </c>
      <c r="EI137" s="2">
        <v>5</v>
      </c>
      <c r="EJ137" s="5">
        <v>1.0683760683760684E-2</v>
      </c>
      <c r="EK137" s="5">
        <v>0</v>
      </c>
      <c r="EL137" s="5">
        <v>6.55307994757536E-3</v>
      </c>
      <c r="EM137" s="2">
        <v>1</v>
      </c>
      <c r="EN137" s="2">
        <v>1</v>
      </c>
      <c r="EO137" s="2">
        <v>2</v>
      </c>
      <c r="EP137" s="5">
        <v>2.136752136752137E-3</v>
      </c>
      <c r="EQ137" s="5">
        <v>3.3898305084745762E-3</v>
      </c>
      <c r="ER137" s="5">
        <v>2.6212319790301442E-3</v>
      </c>
      <c r="ES137" s="2">
        <v>0</v>
      </c>
      <c r="ET137" s="2">
        <v>0</v>
      </c>
      <c r="EU137" s="2">
        <v>0</v>
      </c>
      <c r="EV137" s="5">
        <v>0</v>
      </c>
      <c r="EW137" s="5">
        <v>0</v>
      </c>
      <c r="EX137" s="5">
        <v>0</v>
      </c>
      <c r="EY137" s="2">
        <v>0</v>
      </c>
      <c r="EZ137" s="2">
        <v>0</v>
      </c>
      <c r="FA137" s="2">
        <v>0</v>
      </c>
      <c r="FB137" s="5">
        <v>0</v>
      </c>
      <c r="FC137" s="5">
        <v>0</v>
      </c>
      <c r="FD137" s="5">
        <v>0</v>
      </c>
      <c r="FE137" s="2">
        <v>0</v>
      </c>
      <c r="FF137" s="2">
        <v>1</v>
      </c>
      <c r="FG137" s="2">
        <v>1</v>
      </c>
      <c r="FH137" s="5">
        <v>0</v>
      </c>
      <c r="FI137" s="5">
        <v>3.3898305084745762E-3</v>
      </c>
      <c r="FJ137" s="5">
        <v>1.3106159895150721E-3</v>
      </c>
    </row>
    <row r="138" spans="1:166" ht="11.85">
      <c r="A138" s="46" t="str">
        <f>IF(COUNTIFS(T_2GT[[#This Row],[Secteur]],"  *"),A137,T_2GT[[#This Row],[Secteur]])</f>
        <v>VAL-DE-MARNE</v>
      </c>
      <c r="B138" s="46" t="str">
        <f>IF(COUNTIFS(T_2GT[[#This Row],[Secteur]],"    *"),B137,T_2GT[[#This Row],[Secteur]])</f>
        <v xml:space="preserve">   D04 - Creteil</v>
      </c>
      <c r="C138" s="1" t="s">
        <v>829</v>
      </c>
      <c r="D138" s="1" t="s">
        <v>769</v>
      </c>
      <c r="E138" s="2">
        <v>151</v>
      </c>
      <c r="F138" s="2">
        <v>119</v>
      </c>
      <c r="G138" s="2">
        <v>270</v>
      </c>
      <c r="H138" s="2">
        <v>0</v>
      </c>
      <c r="I138" s="2">
        <v>0</v>
      </c>
      <c r="J138" s="2">
        <v>0</v>
      </c>
      <c r="K138" s="2">
        <v>150</v>
      </c>
      <c r="L138" s="2">
        <v>119</v>
      </c>
      <c r="M138" s="2">
        <v>269</v>
      </c>
      <c r="N138" s="5">
        <v>0.99337748344370858</v>
      </c>
      <c r="O138" s="5">
        <v>1</v>
      </c>
      <c r="P138" s="5">
        <v>0.99629629629629635</v>
      </c>
      <c r="Q138" s="2">
        <v>102</v>
      </c>
      <c r="R138" s="2">
        <v>66</v>
      </c>
      <c r="S138" s="2">
        <v>168</v>
      </c>
      <c r="T138" s="5">
        <v>0.68</v>
      </c>
      <c r="U138" s="5">
        <v>0.55462184873949583</v>
      </c>
      <c r="V138" s="5">
        <v>0.62453531598513012</v>
      </c>
      <c r="W138" s="2">
        <v>43</v>
      </c>
      <c r="X138" s="2">
        <v>49</v>
      </c>
      <c r="Y138" s="2">
        <v>92</v>
      </c>
      <c r="Z138" s="5">
        <v>0.28666666666666668</v>
      </c>
      <c r="AA138" s="5">
        <v>0.41176470588235292</v>
      </c>
      <c r="AB138" s="5">
        <v>0.34200743494423791</v>
      </c>
      <c r="AC138" s="2">
        <v>5</v>
      </c>
      <c r="AD138" s="2">
        <v>4</v>
      </c>
      <c r="AE138" s="2">
        <v>9</v>
      </c>
      <c r="AF138" s="5">
        <v>3.3333333333333333E-2</v>
      </c>
      <c r="AG138" s="5">
        <v>3.3613445378151259E-2</v>
      </c>
      <c r="AH138" s="5">
        <v>3.3457249070631967E-2</v>
      </c>
      <c r="AI138" s="2">
        <v>35</v>
      </c>
      <c r="AJ138" s="2">
        <v>42</v>
      </c>
      <c r="AK138" s="2">
        <v>77</v>
      </c>
      <c r="AL138" s="5">
        <v>0.23333333333333334</v>
      </c>
      <c r="AM138" s="5">
        <v>0.35294117647058826</v>
      </c>
      <c r="AN138" s="5">
        <v>0.28624535315985128</v>
      </c>
      <c r="AO138" s="2">
        <v>1</v>
      </c>
      <c r="AP138" s="2">
        <v>5</v>
      </c>
      <c r="AQ138" s="2">
        <v>6</v>
      </c>
      <c r="AR138" s="5">
        <v>6.6666666666666671E-3</v>
      </c>
      <c r="AS138" s="5">
        <v>4.2016806722689079E-2</v>
      </c>
      <c r="AT138" s="5">
        <v>2.2304832713754646E-2</v>
      </c>
      <c r="AU138" s="2">
        <v>5</v>
      </c>
      <c r="AV138" s="2">
        <v>1</v>
      </c>
      <c r="AW138" s="2">
        <v>6</v>
      </c>
      <c r="AX138" s="5">
        <v>3.3333333333333333E-2</v>
      </c>
      <c r="AY138" s="5">
        <v>8.4033613445378148E-3</v>
      </c>
      <c r="AZ138" s="5">
        <v>2.2304832713754646E-2</v>
      </c>
      <c r="BA138" s="2">
        <v>0</v>
      </c>
      <c r="BB138" s="2">
        <v>0</v>
      </c>
      <c r="BC138" s="2">
        <v>0</v>
      </c>
      <c r="BD138" s="5">
        <v>0</v>
      </c>
      <c r="BE138" s="5">
        <v>0</v>
      </c>
      <c r="BF138" s="5">
        <v>0</v>
      </c>
      <c r="BG138" s="2">
        <v>2</v>
      </c>
      <c r="BH138" s="2">
        <v>0</v>
      </c>
      <c r="BI138" s="2">
        <v>2</v>
      </c>
      <c r="BJ138" s="5">
        <v>1.3333333333333334E-2</v>
      </c>
      <c r="BK138" s="5">
        <v>0</v>
      </c>
      <c r="BL138" s="5">
        <v>7.4349442379182153E-3</v>
      </c>
      <c r="BM138" s="2">
        <v>0</v>
      </c>
      <c r="BN138" s="2">
        <v>1</v>
      </c>
      <c r="BO138" s="2">
        <v>1</v>
      </c>
      <c r="BP138" s="5">
        <v>0</v>
      </c>
      <c r="BQ138" s="5">
        <v>8.4033613445378148E-3</v>
      </c>
      <c r="BR138" s="5">
        <v>3.7174721189591076E-3</v>
      </c>
      <c r="BS138" s="2">
        <v>0</v>
      </c>
      <c r="BT138" s="2">
        <v>0</v>
      </c>
      <c r="BU138" s="2">
        <v>0</v>
      </c>
      <c r="BV138" s="5">
        <v>0</v>
      </c>
      <c r="BW138" s="5">
        <v>0</v>
      </c>
      <c r="BX138" s="5">
        <v>0</v>
      </c>
      <c r="BY138" s="2">
        <v>0</v>
      </c>
      <c r="BZ138" s="2">
        <v>0</v>
      </c>
      <c r="CA138" s="2">
        <v>0</v>
      </c>
      <c r="CB138" s="5">
        <v>0</v>
      </c>
      <c r="CC138" s="5">
        <v>0</v>
      </c>
      <c r="CD138" s="5">
        <v>0</v>
      </c>
      <c r="CE138" s="2">
        <v>0</v>
      </c>
      <c r="CF138" s="2">
        <v>0</v>
      </c>
      <c r="CG138" s="2">
        <v>0</v>
      </c>
      <c r="CH138" s="5">
        <v>0</v>
      </c>
      <c r="CI138" s="5">
        <v>0</v>
      </c>
      <c r="CJ138" s="5">
        <v>0</v>
      </c>
      <c r="CK138" s="2">
        <v>150</v>
      </c>
      <c r="CL138" s="2">
        <v>118</v>
      </c>
      <c r="CM138" s="2">
        <v>268</v>
      </c>
      <c r="CN138" s="5">
        <v>0.99337748344370858</v>
      </c>
      <c r="CO138" s="5">
        <v>0.99159663865546221</v>
      </c>
      <c r="CP138" s="5">
        <v>0.99259259259259258</v>
      </c>
      <c r="CQ138" s="2">
        <v>100</v>
      </c>
      <c r="CR138" s="2">
        <v>64</v>
      </c>
      <c r="CS138" s="2">
        <v>164</v>
      </c>
      <c r="CT138" s="5">
        <v>0.66666666666666663</v>
      </c>
      <c r="CU138" s="5">
        <v>0.5423728813559322</v>
      </c>
      <c r="CV138" s="5">
        <v>0.61194029850746268</v>
      </c>
      <c r="CW138" s="2">
        <v>36</v>
      </c>
      <c r="CX138" s="2">
        <v>45</v>
      </c>
      <c r="CY138" s="2">
        <v>81</v>
      </c>
      <c r="CZ138" s="5">
        <v>0.24</v>
      </c>
      <c r="DA138" s="5">
        <v>0.38135593220338981</v>
      </c>
      <c r="DB138" s="5">
        <v>0.30223880597014924</v>
      </c>
      <c r="DC138" s="2">
        <v>14</v>
      </c>
      <c r="DD138" s="2">
        <v>9</v>
      </c>
      <c r="DE138" s="2">
        <v>23</v>
      </c>
      <c r="DF138" s="5">
        <v>9.3333333333333338E-2</v>
      </c>
      <c r="DG138" s="5">
        <v>7.6271186440677971E-2</v>
      </c>
      <c r="DH138" s="5">
        <v>8.5820895522388058E-2</v>
      </c>
      <c r="DI138" s="2">
        <v>30</v>
      </c>
      <c r="DJ138" s="2">
        <v>39</v>
      </c>
      <c r="DK138" s="2">
        <v>69</v>
      </c>
      <c r="DL138" s="5">
        <v>0.2</v>
      </c>
      <c r="DM138" s="5">
        <v>0.33050847457627119</v>
      </c>
      <c r="DN138" s="5">
        <v>0.2574626865671642</v>
      </c>
      <c r="DO138" s="2">
        <v>1</v>
      </c>
      <c r="DP138" s="2">
        <v>3</v>
      </c>
      <c r="DQ138" s="2">
        <v>4</v>
      </c>
      <c r="DR138" s="5">
        <v>6.6666666666666671E-3</v>
      </c>
      <c r="DS138" s="5">
        <v>2.5423728813559324E-2</v>
      </c>
      <c r="DT138" s="5">
        <v>1.4925373134328358E-2</v>
      </c>
      <c r="DU138" s="2">
        <v>3</v>
      </c>
      <c r="DV138" s="2">
        <v>1</v>
      </c>
      <c r="DW138" s="2">
        <v>4</v>
      </c>
      <c r="DX138" s="5">
        <v>0.02</v>
      </c>
      <c r="DY138" s="5">
        <v>8.4745762711864406E-3</v>
      </c>
      <c r="DZ138" s="5">
        <v>1.4925373134328358E-2</v>
      </c>
      <c r="EA138" s="2">
        <v>0</v>
      </c>
      <c r="EB138" s="2">
        <v>0</v>
      </c>
      <c r="EC138" s="2">
        <v>0</v>
      </c>
      <c r="ED138" s="5">
        <v>0</v>
      </c>
      <c r="EE138" s="5">
        <v>0</v>
      </c>
      <c r="EF138" s="5">
        <v>0</v>
      </c>
      <c r="EG138" s="2">
        <v>2</v>
      </c>
      <c r="EH138" s="2">
        <v>0</v>
      </c>
      <c r="EI138" s="2">
        <v>2</v>
      </c>
      <c r="EJ138" s="5">
        <v>1.3333333333333334E-2</v>
      </c>
      <c r="EK138" s="5">
        <v>0</v>
      </c>
      <c r="EL138" s="5">
        <v>7.462686567164179E-3</v>
      </c>
      <c r="EM138" s="2">
        <v>0</v>
      </c>
      <c r="EN138" s="2">
        <v>1</v>
      </c>
      <c r="EO138" s="2">
        <v>1</v>
      </c>
      <c r="EP138" s="5">
        <v>0</v>
      </c>
      <c r="EQ138" s="5">
        <v>8.4745762711864406E-3</v>
      </c>
      <c r="ER138" s="5">
        <v>3.7313432835820895E-3</v>
      </c>
      <c r="ES138" s="2">
        <v>0</v>
      </c>
      <c r="ET138" s="2">
        <v>0</v>
      </c>
      <c r="EU138" s="2">
        <v>0</v>
      </c>
      <c r="EV138" s="5">
        <v>0</v>
      </c>
      <c r="EW138" s="5">
        <v>0</v>
      </c>
      <c r="EX138" s="5">
        <v>0</v>
      </c>
      <c r="EY138" s="2">
        <v>0</v>
      </c>
      <c r="EZ138" s="2">
        <v>0</v>
      </c>
      <c r="FA138" s="2">
        <v>0</v>
      </c>
      <c r="FB138" s="5">
        <v>0</v>
      </c>
      <c r="FC138" s="5">
        <v>0</v>
      </c>
      <c r="FD138" s="5">
        <v>0</v>
      </c>
      <c r="FE138" s="2">
        <v>0</v>
      </c>
      <c r="FF138" s="2">
        <v>1</v>
      </c>
      <c r="FG138" s="2">
        <v>1</v>
      </c>
      <c r="FH138" s="5">
        <v>0</v>
      </c>
      <c r="FI138" s="5">
        <v>8.4745762711864406E-3</v>
      </c>
      <c r="FJ138" s="5">
        <v>3.7313432835820895E-3</v>
      </c>
    </row>
    <row r="139" spans="1:166" ht="11.85">
      <c r="A139" s="46" t="str">
        <f>IF(COUNTIFS(T_2GT[[#This Row],[Secteur]],"  *"),A138,T_2GT[[#This Row],[Secteur]])</f>
        <v>VAL-DE-MARNE</v>
      </c>
      <c r="B139" s="46" t="str">
        <f>IF(COUNTIFS(T_2GT[[#This Row],[Secteur]],"    *"),B138,T_2GT[[#This Row],[Secteur]])</f>
        <v xml:space="preserve">   D04 - Creteil</v>
      </c>
      <c r="C139" s="1" t="s">
        <v>1031</v>
      </c>
      <c r="D139" s="1" t="s">
        <v>781</v>
      </c>
      <c r="E139" s="2">
        <v>32</v>
      </c>
      <c r="F139" s="2">
        <v>78</v>
      </c>
      <c r="G139" s="2">
        <v>110</v>
      </c>
      <c r="H139" s="2">
        <v>0</v>
      </c>
      <c r="I139" s="2">
        <v>0</v>
      </c>
      <c r="J139" s="2">
        <v>0</v>
      </c>
      <c r="K139" s="2">
        <v>27</v>
      </c>
      <c r="L139" s="2">
        <v>71</v>
      </c>
      <c r="M139" s="2">
        <v>98</v>
      </c>
      <c r="N139" s="5">
        <v>0.84375</v>
      </c>
      <c r="O139" s="5">
        <v>0.91025641025641024</v>
      </c>
      <c r="P139" s="5">
        <v>0.89090909090909087</v>
      </c>
      <c r="Q139" s="2">
        <v>15</v>
      </c>
      <c r="R139" s="2">
        <v>38</v>
      </c>
      <c r="S139" s="2">
        <v>53</v>
      </c>
      <c r="T139" s="5">
        <v>0.55555555555555558</v>
      </c>
      <c r="U139" s="5">
        <v>0.53521126760563376</v>
      </c>
      <c r="V139" s="5">
        <v>0.54081632653061229</v>
      </c>
      <c r="W139" s="2">
        <v>11</v>
      </c>
      <c r="X139" s="2">
        <v>30</v>
      </c>
      <c r="Y139" s="2">
        <v>41</v>
      </c>
      <c r="Z139" s="5">
        <v>0.40740740740740738</v>
      </c>
      <c r="AA139" s="5">
        <v>0.42253521126760563</v>
      </c>
      <c r="AB139" s="5">
        <v>0.41836734693877553</v>
      </c>
      <c r="AC139" s="2">
        <v>1</v>
      </c>
      <c r="AD139" s="2">
        <v>3</v>
      </c>
      <c r="AE139" s="2">
        <v>4</v>
      </c>
      <c r="AF139" s="5">
        <v>3.7037037037037035E-2</v>
      </c>
      <c r="AG139" s="5">
        <v>4.2253521126760563E-2</v>
      </c>
      <c r="AH139" s="5">
        <v>4.0816326530612242E-2</v>
      </c>
      <c r="AI139" s="2">
        <v>8</v>
      </c>
      <c r="AJ139" s="2">
        <v>16</v>
      </c>
      <c r="AK139" s="2">
        <v>24</v>
      </c>
      <c r="AL139" s="5">
        <v>0.29629629629629628</v>
      </c>
      <c r="AM139" s="5">
        <v>0.22535211267605634</v>
      </c>
      <c r="AN139" s="5">
        <v>0.24489795918367346</v>
      </c>
      <c r="AO139" s="2">
        <v>2</v>
      </c>
      <c r="AP139" s="2">
        <v>12</v>
      </c>
      <c r="AQ139" s="2">
        <v>14</v>
      </c>
      <c r="AR139" s="5">
        <v>7.407407407407407E-2</v>
      </c>
      <c r="AS139" s="5">
        <v>0.16901408450704225</v>
      </c>
      <c r="AT139" s="5">
        <v>0.14285714285714285</v>
      </c>
      <c r="AU139" s="2">
        <v>0</v>
      </c>
      <c r="AV139" s="2">
        <v>1</v>
      </c>
      <c r="AW139" s="2">
        <v>1</v>
      </c>
      <c r="AX139" s="5">
        <v>0</v>
      </c>
      <c r="AY139" s="5">
        <v>1.4084507042253521E-2</v>
      </c>
      <c r="AZ139" s="5">
        <v>1.020408163265306E-2</v>
      </c>
      <c r="BA139" s="2">
        <v>0</v>
      </c>
      <c r="BB139" s="2">
        <v>1</v>
      </c>
      <c r="BC139" s="2">
        <v>1</v>
      </c>
      <c r="BD139" s="5">
        <v>0</v>
      </c>
      <c r="BE139" s="5">
        <v>1.4084507042253521E-2</v>
      </c>
      <c r="BF139" s="5">
        <v>1.020408163265306E-2</v>
      </c>
      <c r="BG139" s="2">
        <v>1</v>
      </c>
      <c r="BH139" s="2">
        <v>0</v>
      </c>
      <c r="BI139" s="2">
        <v>1</v>
      </c>
      <c r="BJ139" s="5">
        <v>3.7037037037037035E-2</v>
      </c>
      <c r="BK139" s="5">
        <v>0</v>
      </c>
      <c r="BL139" s="5">
        <v>1.020408163265306E-2</v>
      </c>
      <c r="BM139" s="2">
        <v>0</v>
      </c>
      <c r="BN139" s="2">
        <v>0</v>
      </c>
      <c r="BO139" s="2">
        <v>0</v>
      </c>
      <c r="BP139" s="5">
        <v>0</v>
      </c>
      <c r="BQ139" s="5">
        <v>0</v>
      </c>
      <c r="BR139" s="5">
        <v>0</v>
      </c>
      <c r="BS139" s="2">
        <v>0</v>
      </c>
      <c r="BT139" s="2">
        <v>0</v>
      </c>
      <c r="BU139" s="2">
        <v>0</v>
      </c>
      <c r="BV139" s="5">
        <v>0</v>
      </c>
      <c r="BW139" s="5">
        <v>0</v>
      </c>
      <c r="BX139" s="5">
        <v>0</v>
      </c>
      <c r="BY139" s="2">
        <v>0</v>
      </c>
      <c r="BZ139" s="2">
        <v>0</v>
      </c>
      <c r="CA139" s="2">
        <v>0</v>
      </c>
      <c r="CB139" s="5">
        <v>0</v>
      </c>
      <c r="CC139" s="5">
        <v>0</v>
      </c>
      <c r="CD139" s="5">
        <v>0</v>
      </c>
      <c r="CE139" s="2">
        <v>0</v>
      </c>
      <c r="CF139" s="2">
        <v>0</v>
      </c>
      <c r="CG139" s="2">
        <v>0</v>
      </c>
      <c r="CH139" s="5">
        <v>0</v>
      </c>
      <c r="CI139" s="5">
        <v>0</v>
      </c>
      <c r="CJ139" s="5">
        <v>0</v>
      </c>
      <c r="CK139" s="2">
        <v>0</v>
      </c>
      <c r="CL139" s="2">
        <v>0</v>
      </c>
      <c r="CM139" s="2">
        <v>0</v>
      </c>
      <c r="CN139" s="5">
        <v>0</v>
      </c>
      <c r="CO139" s="5">
        <v>0</v>
      </c>
      <c r="CP139" s="5">
        <v>0</v>
      </c>
      <c r="CQ139" s="2">
        <v>0</v>
      </c>
      <c r="CR139" s="2">
        <v>0</v>
      </c>
      <c r="CS139" s="2">
        <v>0</v>
      </c>
      <c r="CT139" s="5" t="s">
        <v>92</v>
      </c>
      <c r="CU139" s="5" t="s">
        <v>92</v>
      </c>
      <c r="CV139" s="5" t="s">
        <v>92</v>
      </c>
      <c r="CW139" s="2">
        <v>0</v>
      </c>
      <c r="CX139" s="2">
        <v>0</v>
      </c>
      <c r="CY139" s="2">
        <v>0</v>
      </c>
      <c r="CZ139" s="5" t="s">
        <v>92</v>
      </c>
      <c r="DA139" s="5" t="s">
        <v>92</v>
      </c>
      <c r="DB139" s="5" t="s">
        <v>92</v>
      </c>
      <c r="DC139" s="2">
        <v>0</v>
      </c>
      <c r="DD139" s="2">
        <v>0</v>
      </c>
      <c r="DE139" s="2">
        <v>0</v>
      </c>
      <c r="DF139" s="5" t="s">
        <v>92</v>
      </c>
      <c r="DG139" s="5" t="s">
        <v>92</v>
      </c>
      <c r="DH139" s="5" t="s">
        <v>92</v>
      </c>
      <c r="DI139" s="2">
        <v>0</v>
      </c>
      <c r="DJ139" s="2">
        <v>0</v>
      </c>
      <c r="DK139" s="2">
        <v>0</v>
      </c>
      <c r="DL139" s="5" t="s">
        <v>92</v>
      </c>
      <c r="DM139" s="5" t="s">
        <v>92</v>
      </c>
      <c r="DN139" s="5" t="s">
        <v>92</v>
      </c>
      <c r="DO139" s="2">
        <v>0</v>
      </c>
      <c r="DP139" s="2">
        <v>0</v>
      </c>
      <c r="DQ139" s="2">
        <v>0</v>
      </c>
      <c r="DR139" s="5" t="s">
        <v>92</v>
      </c>
      <c r="DS139" s="5" t="s">
        <v>92</v>
      </c>
      <c r="DT139" s="5" t="s">
        <v>92</v>
      </c>
      <c r="DU139" s="2">
        <v>0</v>
      </c>
      <c r="DV139" s="2">
        <v>0</v>
      </c>
      <c r="DW139" s="2">
        <v>0</v>
      </c>
      <c r="DX139" s="5" t="s">
        <v>92</v>
      </c>
      <c r="DY139" s="5" t="s">
        <v>92</v>
      </c>
      <c r="DZ139" s="5" t="s">
        <v>92</v>
      </c>
      <c r="EA139" s="2">
        <v>0</v>
      </c>
      <c r="EB139" s="2">
        <v>0</v>
      </c>
      <c r="EC139" s="2">
        <v>0</v>
      </c>
      <c r="ED139" s="5" t="s">
        <v>92</v>
      </c>
      <c r="EE139" s="5" t="s">
        <v>92</v>
      </c>
      <c r="EF139" s="5" t="s">
        <v>92</v>
      </c>
      <c r="EG139" s="2">
        <v>0</v>
      </c>
      <c r="EH139" s="2">
        <v>0</v>
      </c>
      <c r="EI139" s="2">
        <v>0</v>
      </c>
      <c r="EJ139" s="5" t="s">
        <v>92</v>
      </c>
      <c r="EK139" s="5" t="s">
        <v>92</v>
      </c>
      <c r="EL139" s="5" t="s">
        <v>92</v>
      </c>
      <c r="EM139" s="2">
        <v>0</v>
      </c>
      <c r="EN139" s="2">
        <v>0</v>
      </c>
      <c r="EO139" s="2">
        <v>0</v>
      </c>
      <c r="EP139" s="5" t="s">
        <v>92</v>
      </c>
      <c r="EQ139" s="5" t="s">
        <v>92</v>
      </c>
      <c r="ER139" s="5" t="s">
        <v>92</v>
      </c>
      <c r="ES139" s="2">
        <v>0</v>
      </c>
      <c r="ET139" s="2">
        <v>0</v>
      </c>
      <c r="EU139" s="2">
        <v>0</v>
      </c>
      <c r="EV139" s="5" t="s">
        <v>92</v>
      </c>
      <c r="EW139" s="5" t="s">
        <v>92</v>
      </c>
      <c r="EX139" s="5" t="s">
        <v>92</v>
      </c>
      <c r="EY139" s="2">
        <v>0</v>
      </c>
      <c r="EZ139" s="2">
        <v>0</v>
      </c>
      <c r="FA139" s="2">
        <v>0</v>
      </c>
      <c r="FB139" s="5" t="s">
        <v>92</v>
      </c>
      <c r="FC139" s="5" t="s">
        <v>92</v>
      </c>
      <c r="FD139" s="5" t="s">
        <v>92</v>
      </c>
      <c r="FE139" s="2">
        <v>0</v>
      </c>
      <c r="FF139" s="2">
        <v>0</v>
      </c>
      <c r="FG139" s="2">
        <v>0</v>
      </c>
      <c r="FH139" s="5" t="s">
        <v>92</v>
      </c>
      <c r="FI139" s="5" t="s">
        <v>92</v>
      </c>
      <c r="FJ139" s="5" t="s">
        <v>92</v>
      </c>
    </row>
    <row r="140" spans="1:166" ht="11.85">
      <c r="A140" s="46" t="str">
        <f>IF(COUNTIFS(T_2GT[[#This Row],[Secteur]],"  *"),A139,T_2GT[[#This Row],[Secteur]])</f>
        <v>VAL-DE-MARNE</v>
      </c>
      <c r="B140" s="46" t="str">
        <f>IF(COUNTIFS(T_2GT[[#This Row],[Secteur]],"    *"),B139,T_2GT[[#This Row],[Secteur]])</f>
        <v xml:space="preserve">   D04 - Creteil</v>
      </c>
      <c r="C140" s="1" t="s">
        <v>1328</v>
      </c>
      <c r="D140" s="1" t="s">
        <v>846</v>
      </c>
      <c r="E140" s="2">
        <v>165</v>
      </c>
      <c r="F140" s="2">
        <v>111</v>
      </c>
      <c r="G140" s="2">
        <v>276</v>
      </c>
      <c r="H140" s="2">
        <v>0</v>
      </c>
      <c r="I140" s="2">
        <v>0</v>
      </c>
      <c r="J140" s="2">
        <v>0</v>
      </c>
      <c r="K140" s="2">
        <v>165</v>
      </c>
      <c r="L140" s="2">
        <v>111</v>
      </c>
      <c r="M140" s="2">
        <v>276</v>
      </c>
      <c r="N140" s="5">
        <v>1</v>
      </c>
      <c r="O140" s="5">
        <v>1</v>
      </c>
      <c r="P140" s="5">
        <v>1</v>
      </c>
      <c r="Q140" s="2">
        <v>124</v>
      </c>
      <c r="R140" s="2">
        <v>79</v>
      </c>
      <c r="S140" s="2">
        <v>203</v>
      </c>
      <c r="T140" s="5">
        <v>0.75151515151515147</v>
      </c>
      <c r="U140" s="5">
        <v>0.71171171171171166</v>
      </c>
      <c r="V140" s="5">
        <v>0.73550724637681164</v>
      </c>
      <c r="W140" s="2">
        <v>34</v>
      </c>
      <c r="X140" s="2">
        <v>29</v>
      </c>
      <c r="Y140" s="2">
        <v>63</v>
      </c>
      <c r="Z140" s="5">
        <v>0.20606060606060606</v>
      </c>
      <c r="AA140" s="5">
        <v>0.26126126126126126</v>
      </c>
      <c r="AB140" s="5">
        <v>0.22826086956521738</v>
      </c>
      <c r="AC140" s="2">
        <v>7</v>
      </c>
      <c r="AD140" s="2">
        <v>3</v>
      </c>
      <c r="AE140" s="2">
        <v>10</v>
      </c>
      <c r="AF140" s="5">
        <v>4.2424242424242427E-2</v>
      </c>
      <c r="AG140" s="5">
        <v>2.7027027027027029E-2</v>
      </c>
      <c r="AH140" s="5">
        <v>3.6231884057971016E-2</v>
      </c>
      <c r="AI140" s="2">
        <v>21</v>
      </c>
      <c r="AJ140" s="2">
        <v>19</v>
      </c>
      <c r="AK140" s="2">
        <v>40</v>
      </c>
      <c r="AL140" s="5">
        <v>0.12727272727272726</v>
      </c>
      <c r="AM140" s="5">
        <v>0.17117117117117117</v>
      </c>
      <c r="AN140" s="5">
        <v>0.14492753623188406</v>
      </c>
      <c r="AO140" s="2">
        <v>3</v>
      </c>
      <c r="AP140" s="2">
        <v>8</v>
      </c>
      <c r="AQ140" s="2">
        <v>11</v>
      </c>
      <c r="AR140" s="5">
        <v>1.8181818181818181E-2</v>
      </c>
      <c r="AS140" s="5">
        <v>7.2072072072072071E-2</v>
      </c>
      <c r="AT140" s="5">
        <v>3.9855072463768113E-2</v>
      </c>
      <c r="AU140" s="2">
        <v>7</v>
      </c>
      <c r="AV140" s="2">
        <v>0</v>
      </c>
      <c r="AW140" s="2">
        <v>7</v>
      </c>
      <c r="AX140" s="5">
        <v>4.2424242424242427E-2</v>
      </c>
      <c r="AY140" s="5">
        <v>0</v>
      </c>
      <c r="AZ140" s="5">
        <v>2.5362318840579712E-2</v>
      </c>
      <c r="BA140" s="2">
        <v>1</v>
      </c>
      <c r="BB140" s="2">
        <v>2</v>
      </c>
      <c r="BC140" s="2">
        <v>3</v>
      </c>
      <c r="BD140" s="5">
        <v>6.0606060606060606E-3</v>
      </c>
      <c r="BE140" s="5">
        <v>1.8018018018018018E-2</v>
      </c>
      <c r="BF140" s="5">
        <v>1.0869565217391304E-2</v>
      </c>
      <c r="BG140" s="2">
        <v>2</v>
      </c>
      <c r="BH140" s="2">
        <v>0</v>
      </c>
      <c r="BI140" s="2">
        <v>2</v>
      </c>
      <c r="BJ140" s="5">
        <v>1.2121212121212121E-2</v>
      </c>
      <c r="BK140" s="5">
        <v>0</v>
      </c>
      <c r="BL140" s="5">
        <v>7.246376811594203E-3</v>
      </c>
      <c r="BM140" s="2">
        <v>0</v>
      </c>
      <c r="BN140" s="2">
        <v>0</v>
      </c>
      <c r="BO140" s="2">
        <v>0</v>
      </c>
      <c r="BP140" s="5">
        <v>0</v>
      </c>
      <c r="BQ140" s="5">
        <v>0</v>
      </c>
      <c r="BR140" s="5">
        <v>0</v>
      </c>
      <c r="BS140" s="2">
        <v>0</v>
      </c>
      <c r="BT140" s="2">
        <v>0</v>
      </c>
      <c r="BU140" s="2">
        <v>0</v>
      </c>
      <c r="BV140" s="5">
        <v>0</v>
      </c>
      <c r="BW140" s="5">
        <v>0</v>
      </c>
      <c r="BX140" s="5">
        <v>0</v>
      </c>
      <c r="BY140" s="2">
        <v>0</v>
      </c>
      <c r="BZ140" s="2">
        <v>0</v>
      </c>
      <c r="CA140" s="2">
        <v>0</v>
      </c>
      <c r="CB140" s="5">
        <v>0</v>
      </c>
      <c r="CC140" s="5">
        <v>0</v>
      </c>
      <c r="CD140" s="5">
        <v>0</v>
      </c>
      <c r="CE140" s="2">
        <v>0</v>
      </c>
      <c r="CF140" s="2">
        <v>0</v>
      </c>
      <c r="CG140" s="2">
        <v>0</v>
      </c>
      <c r="CH140" s="5">
        <v>0</v>
      </c>
      <c r="CI140" s="5">
        <v>0</v>
      </c>
      <c r="CJ140" s="5">
        <v>0</v>
      </c>
      <c r="CK140" s="2">
        <v>154</v>
      </c>
      <c r="CL140" s="2">
        <v>105</v>
      </c>
      <c r="CM140" s="2">
        <v>259</v>
      </c>
      <c r="CN140" s="5">
        <v>0.93333333333333335</v>
      </c>
      <c r="CO140" s="5">
        <v>0.94594594594594594</v>
      </c>
      <c r="CP140" s="5">
        <v>0.93840579710144922</v>
      </c>
      <c r="CQ140" s="2">
        <v>116</v>
      </c>
      <c r="CR140" s="2">
        <v>75</v>
      </c>
      <c r="CS140" s="2">
        <v>191</v>
      </c>
      <c r="CT140" s="5">
        <v>0.75324675324675328</v>
      </c>
      <c r="CU140" s="5">
        <v>0.7142857142857143</v>
      </c>
      <c r="CV140" s="5">
        <v>0.73745173745173742</v>
      </c>
      <c r="CW140" s="2">
        <v>37</v>
      </c>
      <c r="CX140" s="2">
        <v>29</v>
      </c>
      <c r="CY140" s="2">
        <v>66</v>
      </c>
      <c r="CZ140" s="5">
        <v>0.24025974025974026</v>
      </c>
      <c r="DA140" s="5">
        <v>0.27619047619047621</v>
      </c>
      <c r="DB140" s="5">
        <v>0.25482625482625482</v>
      </c>
      <c r="DC140" s="2">
        <v>1</v>
      </c>
      <c r="DD140" s="2">
        <v>1</v>
      </c>
      <c r="DE140" s="2">
        <v>2</v>
      </c>
      <c r="DF140" s="5">
        <v>6.4935064935064939E-3</v>
      </c>
      <c r="DG140" s="5">
        <v>9.5238095238095247E-3</v>
      </c>
      <c r="DH140" s="5">
        <v>7.7220077220077222E-3</v>
      </c>
      <c r="DI140" s="2">
        <v>21</v>
      </c>
      <c r="DJ140" s="2">
        <v>21</v>
      </c>
      <c r="DK140" s="2">
        <v>42</v>
      </c>
      <c r="DL140" s="5">
        <v>0.13636363636363635</v>
      </c>
      <c r="DM140" s="5">
        <v>0.2</v>
      </c>
      <c r="DN140" s="5">
        <v>0.16216216216216217</v>
      </c>
      <c r="DO140" s="2">
        <v>3</v>
      </c>
      <c r="DP140" s="2">
        <v>6</v>
      </c>
      <c r="DQ140" s="2">
        <v>9</v>
      </c>
      <c r="DR140" s="5">
        <v>1.948051948051948E-2</v>
      </c>
      <c r="DS140" s="5">
        <v>5.7142857142857141E-2</v>
      </c>
      <c r="DT140" s="5">
        <v>3.4749034749034749E-2</v>
      </c>
      <c r="DU140" s="2">
        <v>8</v>
      </c>
      <c r="DV140" s="2">
        <v>0</v>
      </c>
      <c r="DW140" s="2">
        <v>8</v>
      </c>
      <c r="DX140" s="5">
        <v>5.1948051948051951E-2</v>
      </c>
      <c r="DY140" s="5">
        <v>0</v>
      </c>
      <c r="DZ140" s="5">
        <v>3.0888030888030889E-2</v>
      </c>
      <c r="EA140" s="2">
        <v>3</v>
      </c>
      <c r="EB140" s="2">
        <v>2</v>
      </c>
      <c r="EC140" s="2">
        <v>5</v>
      </c>
      <c r="ED140" s="5">
        <v>1.948051948051948E-2</v>
      </c>
      <c r="EE140" s="5">
        <v>1.9047619047619049E-2</v>
      </c>
      <c r="EF140" s="5">
        <v>1.9305019305019305E-2</v>
      </c>
      <c r="EG140" s="2">
        <v>1</v>
      </c>
      <c r="EH140" s="2">
        <v>0</v>
      </c>
      <c r="EI140" s="2">
        <v>1</v>
      </c>
      <c r="EJ140" s="5">
        <v>6.4935064935064939E-3</v>
      </c>
      <c r="EK140" s="5">
        <v>0</v>
      </c>
      <c r="EL140" s="5">
        <v>3.8610038610038611E-3</v>
      </c>
      <c r="EM140" s="2">
        <v>1</v>
      </c>
      <c r="EN140" s="2">
        <v>0</v>
      </c>
      <c r="EO140" s="2">
        <v>1</v>
      </c>
      <c r="EP140" s="5">
        <v>6.4935064935064939E-3</v>
      </c>
      <c r="EQ140" s="5">
        <v>0</v>
      </c>
      <c r="ER140" s="5">
        <v>3.8610038610038611E-3</v>
      </c>
      <c r="ES140" s="2">
        <v>0</v>
      </c>
      <c r="ET140" s="2">
        <v>0</v>
      </c>
      <c r="EU140" s="2">
        <v>0</v>
      </c>
      <c r="EV140" s="5">
        <v>0</v>
      </c>
      <c r="EW140" s="5">
        <v>0</v>
      </c>
      <c r="EX140" s="5">
        <v>0</v>
      </c>
      <c r="EY140" s="2">
        <v>0</v>
      </c>
      <c r="EZ140" s="2">
        <v>0</v>
      </c>
      <c r="FA140" s="2">
        <v>0</v>
      </c>
      <c r="FB140" s="5">
        <v>0</v>
      </c>
      <c r="FC140" s="5">
        <v>0</v>
      </c>
      <c r="FD140" s="5">
        <v>0</v>
      </c>
      <c r="FE140" s="2">
        <v>0</v>
      </c>
      <c r="FF140" s="2">
        <v>0</v>
      </c>
      <c r="FG140" s="2">
        <v>0</v>
      </c>
      <c r="FH140" s="5">
        <v>0</v>
      </c>
      <c r="FI140" s="5">
        <v>0</v>
      </c>
      <c r="FJ140" s="5">
        <v>0</v>
      </c>
    </row>
    <row r="141" spans="1:166" ht="11.85">
      <c r="A141" s="46" t="str">
        <f>IF(COUNTIFS(T_2GT[[#This Row],[Secteur]],"  *"),A140,T_2GT[[#This Row],[Secteur]])</f>
        <v>VAL-DE-MARNE</v>
      </c>
      <c r="B141" s="46" t="str">
        <f>IF(COUNTIFS(T_2GT[[#This Row],[Secteur]],"    *"),B140,T_2GT[[#This Row],[Secteur]])</f>
        <v xml:space="preserve">   D04 - Creteil</v>
      </c>
      <c r="C141" s="1" t="s">
        <v>1329</v>
      </c>
      <c r="D141" s="1" t="s">
        <v>1330</v>
      </c>
      <c r="E141" s="2">
        <v>165</v>
      </c>
      <c r="F141" s="2">
        <v>73</v>
      </c>
      <c r="G141" s="2">
        <v>238</v>
      </c>
      <c r="H141" s="2">
        <v>1</v>
      </c>
      <c r="I141" s="2">
        <v>1</v>
      </c>
      <c r="J141" s="2">
        <v>2</v>
      </c>
      <c r="K141" s="2">
        <v>164</v>
      </c>
      <c r="L141" s="2">
        <v>73</v>
      </c>
      <c r="M141" s="2">
        <v>237</v>
      </c>
      <c r="N141" s="5">
        <v>1</v>
      </c>
      <c r="O141" s="5">
        <v>1.0136986301369864</v>
      </c>
      <c r="P141" s="5">
        <v>1.0042016806722689</v>
      </c>
      <c r="Q141" s="2">
        <v>114</v>
      </c>
      <c r="R141" s="2">
        <v>49</v>
      </c>
      <c r="S141" s="2">
        <v>163</v>
      </c>
      <c r="T141" s="5">
        <v>0.69512195121951215</v>
      </c>
      <c r="U141" s="5">
        <v>0.67123287671232879</v>
      </c>
      <c r="V141" s="5">
        <v>0.68776371308016881</v>
      </c>
      <c r="W141" s="2">
        <v>47</v>
      </c>
      <c r="X141" s="2">
        <v>22</v>
      </c>
      <c r="Y141" s="2">
        <v>69</v>
      </c>
      <c r="Z141" s="5">
        <v>0.28658536585365851</v>
      </c>
      <c r="AA141" s="5">
        <v>0.30136986301369861</v>
      </c>
      <c r="AB141" s="5">
        <v>0.29113924050632911</v>
      </c>
      <c r="AC141" s="2">
        <v>3</v>
      </c>
      <c r="AD141" s="2">
        <v>2</v>
      </c>
      <c r="AE141" s="2">
        <v>5</v>
      </c>
      <c r="AF141" s="5">
        <v>1.8292682926829267E-2</v>
      </c>
      <c r="AG141" s="5">
        <v>2.7397260273972601E-2</v>
      </c>
      <c r="AH141" s="5">
        <v>2.1097046413502109E-2</v>
      </c>
      <c r="AI141" s="2">
        <v>24</v>
      </c>
      <c r="AJ141" s="2">
        <v>19</v>
      </c>
      <c r="AK141" s="2">
        <v>43</v>
      </c>
      <c r="AL141" s="5">
        <v>0.14634146341463414</v>
      </c>
      <c r="AM141" s="5">
        <v>0.26027397260273971</v>
      </c>
      <c r="AN141" s="5">
        <v>0.18143459915611815</v>
      </c>
      <c r="AO141" s="2">
        <v>2</v>
      </c>
      <c r="AP141" s="2">
        <v>3</v>
      </c>
      <c r="AQ141" s="2">
        <v>5</v>
      </c>
      <c r="AR141" s="5">
        <v>1.2195121951219513E-2</v>
      </c>
      <c r="AS141" s="5">
        <v>4.1095890410958902E-2</v>
      </c>
      <c r="AT141" s="5">
        <v>2.1097046413502109E-2</v>
      </c>
      <c r="AU141" s="2">
        <v>14</v>
      </c>
      <c r="AV141" s="2">
        <v>0</v>
      </c>
      <c r="AW141" s="2">
        <v>14</v>
      </c>
      <c r="AX141" s="5">
        <v>8.5365853658536592E-2</v>
      </c>
      <c r="AY141" s="5">
        <v>0</v>
      </c>
      <c r="AZ141" s="5">
        <v>5.9071729957805907E-2</v>
      </c>
      <c r="BA141" s="2">
        <v>4</v>
      </c>
      <c r="BB141" s="2">
        <v>0</v>
      </c>
      <c r="BC141" s="2">
        <v>4</v>
      </c>
      <c r="BD141" s="5">
        <v>2.4390243902439025E-2</v>
      </c>
      <c r="BE141" s="5">
        <v>0</v>
      </c>
      <c r="BF141" s="5">
        <v>1.6877637130801686E-2</v>
      </c>
      <c r="BG141" s="2">
        <v>2</v>
      </c>
      <c r="BH141" s="2">
        <v>0</v>
      </c>
      <c r="BI141" s="2">
        <v>2</v>
      </c>
      <c r="BJ141" s="5">
        <v>1.2195121951219513E-2</v>
      </c>
      <c r="BK141" s="5">
        <v>0</v>
      </c>
      <c r="BL141" s="5">
        <v>8.4388185654008432E-3</v>
      </c>
      <c r="BM141" s="2">
        <v>0</v>
      </c>
      <c r="BN141" s="2">
        <v>0</v>
      </c>
      <c r="BO141" s="2">
        <v>0</v>
      </c>
      <c r="BP141" s="5">
        <v>0</v>
      </c>
      <c r="BQ141" s="5">
        <v>0</v>
      </c>
      <c r="BR141" s="5">
        <v>0</v>
      </c>
      <c r="BS141" s="2">
        <v>0</v>
      </c>
      <c r="BT141" s="2">
        <v>0</v>
      </c>
      <c r="BU141" s="2">
        <v>0</v>
      </c>
      <c r="BV141" s="5">
        <v>0</v>
      </c>
      <c r="BW141" s="5">
        <v>0</v>
      </c>
      <c r="BX141" s="5">
        <v>0</v>
      </c>
      <c r="BY141" s="2">
        <v>1</v>
      </c>
      <c r="BZ141" s="2">
        <v>0</v>
      </c>
      <c r="CA141" s="2">
        <v>1</v>
      </c>
      <c r="CB141" s="5">
        <v>6.0975609756097563E-3</v>
      </c>
      <c r="CC141" s="5">
        <v>0</v>
      </c>
      <c r="CD141" s="5">
        <v>4.2194092827004216E-3</v>
      </c>
      <c r="CE141" s="2">
        <v>0</v>
      </c>
      <c r="CF141" s="2">
        <v>0</v>
      </c>
      <c r="CG141" s="2">
        <v>0</v>
      </c>
      <c r="CH141" s="5">
        <v>0</v>
      </c>
      <c r="CI141" s="5">
        <v>0</v>
      </c>
      <c r="CJ141" s="5">
        <v>0</v>
      </c>
      <c r="CK141" s="2">
        <v>164</v>
      </c>
      <c r="CL141" s="2">
        <v>72</v>
      </c>
      <c r="CM141" s="2">
        <v>236</v>
      </c>
      <c r="CN141" s="5">
        <v>1</v>
      </c>
      <c r="CO141" s="5">
        <v>1</v>
      </c>
      <c r="CP141" s="5">
        <v>1</v>
      </c>
      <c r="CQ141" s="2">
        <v>112</v>
      </c>
      <c r="CR141" s="2">
        <v>47</v>
      </c>
      <c r="CS141" s="2">
        <v>159</v>
      </c>
      <c r="CT141" s="5">
        <v>0.68292682926829273</v>
      </c>
      <c r="CU141" s="5">
        <v>0.65277777777777779</v>
      </c>
      <c r="CV141" s="5">
        <v>0.67372881355932202</v>
      </c>
      <c r="CW141" s="2">
        <v>52</v>
      </c>
      <c r="CX141" s="2">
        <v>25</v>
      </c>
      <c r="CY141" s="2">
        <v>77</v>
      </c>
      <c r="CZ141" s="5">
        <v>0.31707317073170732</v>
      </c>
      <c r="DA141" s="5">
        <v>0.34722222222222221</v>
      </c>
      <c r="DB141" s="5">
        <v>0.32627118644067798</v>
      </c>
      <c r="DC141" s="2">
        <v>0</v>
      </c>
      <c r="DD141" s="2">
        <v>0</v>
      </c>
      <c r="DE141" s="2">
        <v>0</v>
      </c>
      <c r="DF141" s="5">
        <v>0</v>
      </c>
      <c r="DG141" s="5">
        <v>0</v>
      </c>
      <c r="DH141" s="5">
        <v>0</v>
      </c>
      <c r="DI141" s="2">
        <v>27</v>
      </c>
      <c r="DJ141" s="2">
        <v>21</v>
      </c>
      <c r="DK141" s="2">
        <v>48</v>
      </c>
      <c r="DL141" s="5">
        <v>0.16463414634146342</v>
      </c>
      <c r="DM141" s="5">
        <v>0.29166666666666669</v>
      </c>
      <c r="DN141" s="5">
        <v>0.20338983050847459</v>
      </c>
      <c r="DO141" s="2">
        <v>2</v>
      </c>
      <c r="DP141" s="2">
        <v>2</v>
      </c>
      <c r="DQ141" s="2">
        <v>4</v>
      </c>
      <c r="DR141" s="5">
        <v>1.2195121951219513E-2</v>
      </c>
      <c r="DS141" s="5">
        <v>2.7777777777777776E-2</v>
      </c>
      <c r="DT141" s="5">
        <v>1.6949152542372881E-2</v>
      </c>
      <c r="DU141" s="2">
        <v>17</v>
      </c>
      <c r="DV141" s="2">
        <v>2</v>
      </c>
      <c r="DW141" s="2">
        <v>19</v>
      </c>
      <c r="DX141" s="5">
        <v>0.10365853658536585</v>
      </c>
      <c r="DY141" s="5">
        <v>2.7777777777777776E-2</v>
      </c>
      <c r="DZ141" s="5">
        <v>8.050847457627118E-2</v>
      </c>
      <c r="EA141" s="2">
        <v>4</v>
      </c>
      <c r="EB141" s="2">
        <v>0</v>
      </c>
      <c r="EC141" s="2">
        <v>4</v>
      </c>
      <c r="ED141" s="5">
        <v>2.4390243902439025E-2</v>
      </c>
      <c r="EE141" s="5">
        <v>0</v>
      </c>
      <c r="EF141" s="5">
        <v>1.6949152542372881E-2</v>
      </c>
      <c r="EG141" s="2">
        <v>2</v>
      </c>
      <c r="EH141" s="2">
        <v>0</v>
      </c>
      <c r="EI141" s="2">
        <v>2</v>
      </c>
      <c r="EJ141" s="5">
        <v>1.2195121951219513E-2</v>
      </c>
      <c r="EK141" s="5">
        <v>0</v>
      </c>
      <c r="EL141" s="5">
        <v>8.4745762711864406E-3</v>
      </c>
      <c r="EM141" s="2">
        <v>0</v>
      </c>
      <c r="EN141" s="2">
        <v>0</v>
      </c>
      <c r="EO141" s="2">
        <v>0</v>
      </c>
      <c r="EP141" s="5">
        <v>0</v>
      </c>
      <c r="EQ141" s="5">
        <v>0</v>
      </c>
      <c r="ER141" s="5">
        <v>0</v>
      </c>
      <c r="ES141" s="2">
        <v>0</v>
      </c>
      <c r="ET141" s="2">
        <v>0</v>
      </c>
      <c r="EU141" s="2">
        <v>0</v>
      </c>
      <c r="EV141" s="5">
        <v>0</v>
      </c>
      <c r="EW141" s="5">
        <v>0</v>
      </c>
      <c r="EX141" s="5">
        <v>0</v>
      </c>
      <c r="EY141" s="2">
        <v>0</v>
      </c>
      <c r="EZ141" s="2">
        <v>0</v>
      </c>
      <c r="FA141" s="2">
        <v>0</v>
      </c>
      <c r="FB141" s="5">
        <v>0</v>
      </c>
      <c r="FC141" s="5">
        <v>0</v>
      </c>
      <c r="FD141" s="5">
        <v>0</v>
      </c>
      <c r="FE141" s="2">
        <v>0</v>
      </c>
      <c r="FF141" s="2">
        <v>0</v>
      </c>
      <c r="FG141" s="2">
        <v>0</v>
      </c>
      <c r="FH141" s="5">
        <v>0</v>
      </c>
      <c r="FI141" s="5">
        <v>0</v>
      </c>
      <c r="FJ141" s="5">
        <v>0</v>
      </c>
    </row>
    <row r="142" spans="1:166" ht="11.85">
      <c r="A142" s="46" t="str">
        <f>IF(COUNTIFS(T_2GT[[#This Row],[Secteur]],"  *"),A141,T_2GT[[#This Row],[Secteur]])</f>
        <v>VAL-DE-MARNE</v>
      </c>
      <c r="B142" s="46" t="str">
        <f>IF(COUNTIFS(T_2GT[[#This Row],[Secteur]],"    *"),B141,T_2GT[[#This Row],[Secteur]])</f>
        <v xml:space="preserve">   D05 - Maisons-Alfort</v>
      </c>
      <c r="C142" s="1" t="s">
        <v>839</v>
      </c>
      <c r="D142" s="1" t="s">
        <v>840</v>
      </c>
      <c r="E142" s="2">
        <v>444</v>
      </c>
      <c r="F142" s="2">
        <v>399</v>
      </c>
      <c r="G142" s="2">
        <v>843</v>
      </c>
      <c r="H142" s="2">
        <v>0</v>
      </c>
      <c r="I142" s="2">
        <v>0</v>
      </c>
      <c r="J142" s="2">
        <v>0</v>
      </c>
      <c r="K142" s="2">
        <v>441</v>
      </c>
      <c r="L142" s="2">
        <v>394</v>
      </c>
      <c r="M142" s="2">
        <v>835</v>
      </c>
      <c r="N142" s="5">
        <v>0.9932432432432432</v>
      </c>
      <c r="O142" s="5">
        <v>0.98746867167919794</v>
      </c>
      <c r="P142" s="5">
        <v>0.99051008303677346</v>
      </c>
      <c r="Q142" s="2">
        <v>351</v>
      </c>
      <c r="R142" s="2">
        <v>312</v>
      </c>
      <c r="S142" s="2">
        <v>663</v>
      </c>
      <c r="T142" s="5">
        <v>0.79591836734693877</v>
      </c>
      <c r="U142" s="5">
        <v>0.79187817258883253</v>
      </c>
      <c r="V142" s="5">
        <v>0.79401197604790419</v>
      </c>
      <c r="W142" s="2">
        <v>83</v>
      </c>
      <c r="X142" s="2">
        <v>73</v>
      </c>
      <c r="Y142" s="2">
        <v>156</v>
      </c>
      <c r="Z142" s="5">
        <v>0.18820861678004536</v>
      </c>
      <c r="AA142" s="5">
        <v>0.18527918781725888</v>
      </c>
      <c r="AB142" s="5">
        <v>0.18682634730538922</v>
      </c>
      <c r="AC142" s="2">
        <v>7</v>
      </c>
      <c r="AD142" s="2">
        <v>9</v>
      </c>
      <c r="AE142" s="2">
        <v>16</v>
      </c>
      <c r="AF142" s="5">
        <v>1.5873015873015872E-2</v>
      </c>
      <c r="AG142" s="5">
        <v>2.2842639593908629E-2</v>
      </c>
      <c r="AH142" s="5">
        <v>1.9161676646706587E-2</v>
      </c>
      <c r="AI142" s="2">
        <v>53</v>
      </c>
      <c r="AJ142" s="2">
        <v>41</v>
      </c>
      <c r="AK142" s="2">
        <v>94</v>
      </c>
      <c r="AL142" s="5">
        <v>0.12018140589569161</v>
      </c>
      <c r="AM142" s="5">
        <v>0.10406091370558376</v>
      </c>
      <c r="AN142" s="5">
        <v>0.1125748502994012</v>
      </c>
      <c r="AO142" s="2">
        <v>3</v>
      </c>
      <c r="AP142" s="2">
        <v>24</v>
      </c>
      <c r="AQ142" s="2">
        <v>27</v>
      </c>
      <c r="AR142" s="5">
        <v>6.8027210884353739E-3</v>
      </c>
      <c r="AS142" s="5">
        <v>6.0913705583756347E-2</v>
      </c>
      <c r="AT142" s="5">
        <v>3.2335329341317366E-2</v>
      </c>
      <c r="AU142" s="2">
        <v>14</v>
      </c>
      <c r="AV142" s="2">
        <v>5</v>
      </c>
      <c r="AW142" s="2">
        <v>19</v>
      </c>
      <c r="AX142" s="5">
        <v>3.1746031746031744E-2</v>
      </c>
      <c r="AY142" s="5">
        <v>1.2690355329949238E-2</v>
      </c>
      <c r="AZ142" s="5">
        <v>2.2754491017964073E-2</v>
      </c>
      <c r="BA142" s="2">
        <v>7</v>
      </c>
      <c r="BB142" s="2">
        <v>1</v>
      </c>
      <c r="BC142" s="2">
        <v>8</v>
      </c>
      <c r="BD142" s="5">
        <v>1.5873015873015872E-2</v>
      </c>
      <c r="BE142" s="5">
        <v>2.5380710659898475E-3</v>
      </c>
      <c r="BF142" s="5">
        <v>9.5808383233532933E-3</v>
      </c>
      <c r="BG142" s="2">
        <v>5</v>
      </c>
      <c r="BH142" s="2">
        <v>0</v>
      </c>
      <c r="BI142" s="2">
        <v>5</v>
      </c>
      <c r="BJ142" s="5">
        <v>1.1337868480725623E-2</v>
      </c>
      <c r="BK142" s="5">
        <v>0</v>
      </c>
      <c r="BL142" s="5">
        <v>5.9880239520958087E-3</v>
      </c>
      <c r="BM142" s="2">
        <v>1</v>
      </c>
      <c r="BN142" s="2">
        <v>1</v>
      </c>
      <c r="BO142" s="2">
        <v>2</v>
      </c>
      <c r="BP142" s="5">
        <v>2.2675736961451248E-3</v>
      </c>
      <c r="BQ142" s="5">
        <v>2.5380710659898475E-3</v>
      </c>
      <c r="BR142" s="5">
        <v>2.3952095808383233E-3</v>
      </c>
      <c r="BS142" s="2">
        <v>0</v>
      </c>
      <c r="BT142" s="2">
        <v>1</v>
      </c>
      <c r="BU142" s="2">
        <v>1</v>
      </c>
      <c r="BV142" s="5">
        <v>0</v>
      </c>
      <c r="BW142" s="5">
        <v>2.5380710659898475E-3</v>
      </c>
      <c r="BX142" s="5">
        <v>1.1976047904191617E-3</v>
      </c>
      <c r="BY142" s="2">
        <v>0</v>
      </c>
      <c r="BZ142" s="2">
        <v>0</v>
      </c>
      <c r="CA142" s="2">
        <v>0</v>
      </c>
      <c r="CB142" s="5">
        <v>0</v>
      </c>
      <c r="CC142" s="5">
        <v>0</v>
      </c>
      <c r="CD142" s="5">
        <v>0</v>
      </c>
      <c r="CE142" s="2">
        <v>0</v>
      </c>
      <c r="CF142" s="2">
        <v>0</v>
      </c>
      <c r="CG142" s="2">
        <v>0</v>
      </c>
      <c r="CH142" s="5">
        <v>0</v>
      </c>
      <c r="CI142" s="5">
        <v>0</v>
      </c>
      <c r="CJ142" s="5">
        <v>0</v>
      </c>
      <c r="CK142" s="2">
        <v>429</v>
      </c>
      <c r="CL142" s="2">
        <v>386</v>
      </c>
      <c r="CM142" s="2">
        <v>815</v>
      </c>
      <c r="CN142" s="5">
        <v>0.96621621621621623</v>
      </c>
      <c r="CO142" s="5">
        <v>0.96741854636591473</v>
      </c>
      <c r="CP142" s="5">
        <v>0.96678529062870699</v>
      </c>
      <c r="CQ142" s="2">
        <v>321</v>
      </c>
      <c r="CR142" s="2">
        <v>285</v>
      </c>
      <c r="CS142" s="2">
        <v>606</v>
      </c>
      <c r="CT142" s="5">
        <v>0.74825174825174823</v>
      </c>
      <c r="CU142" s="5">
        <v>0.73834196891191706</v>
      </c>
      <c r="CV142" s="5">
        <v>0.74355828220858899</v>
      </c>
      <c r="CW142" s="2">
        <v>100</v>
      </c>
      <c r="CX142" s="2">
        <v>93</v>
      </c>
      <c r="CY142" s="2">
        <v>193</v>
      </c>
      <c r="CZ142" s="5">
        <v>0.23310023310023309</v>
      </c>
      <c r="DA142" s="5">
        <v>0.24093264248704663</v>
      </c>
      <c r="DB142" s="5">
        <v>0.23680981595092024</v>
      </c>
      <c r="DC142" s="2">
        <v>8</v>
      </c>
      <c r="DD142" s="2">
        <v>8</v>
      </c>
      <c r="DE142" s="2">
        <v>16</v>
      </c>
      <c r="DF142" s="5">
        <v>1.8648018648018648E-2</v>
      </c>
      <c r="DG142" s="5">
        <v>2.072538860103627E-2</v>
      </c>
      <c r="DH142" s="5">
        <v>1.9631901840490799E-2</v>
      </c>
      <c r="DI142" s="2">
        <v>65</v>
      </c>
      <c r="DJ142" s="2">
        <v>49</v>
      </c>
      <c r="DK142" s="2">
        <v>114</v>
      </c>
      <c r="DL142" s="5">
        <v>0.15151515151515152</v>
      </c>
      <c r="DM142" s="5">
        <v>0.12694300518134716</v>
      </c>
      <c r="DN142" s="5">
        <v>0.13987730061349693</v>
      </c>
      <c r="DO142" s="2">
        <v>4</v>
      </c>
      <c r="DP142" s="2">
        <v>31</v>
      </c>
      <c r="DQ142" s="2">
        <v>35</v>
      </c>
      <c r="DR142" s="5">
        <v>9.324009324009324E-3</v>
      </c>
      <c r="DS142" s="5">
        <v>8.0310880829015538E-2</v>
      </c>
      <c r="DT142" s="5">
        <v>4.2944785276073622E-2</v>
      </c>
      <c r="DU142" s="2">
        <v>18</v>
      </c>
      <c r="DV142" s="2">
        <v>6</v>
      </c>
      <c r="DW142" s="2">
        <v>24</v>
      </c>
      <c r="DX142" s="5">
        <v>4.195804195804196E-2</v>
      </c>
      <c r="DY142" s="5">
        <v>1.5544041450777202E-2</v>
      </c>
      <c r="DZ142" s="5">
        <v>2.9447852760736196E-2</v>
      </c>
      <c r="EA142" s="2">
        <v>8</v>
      </c>
      <c r="EB142" s="2">
        <v>2</v>
      </c>
      <c r="EC142" s="2">
        <v>10</v>
      </c>
      <c r="ED142" s="5">
        <v>1.8648018648018648E-2</v>
      </c>
      <c r="EE142" s="5">
        <v>5.1813471502590676E-3</v>
      </c>
      <c r="EF142" s="5">
        <v>1.2269938650306749E-2</v>
      </c>
      <c r="EG142" s="2">
        <v>5</v>
      </c>
      <c r="EH142" s="2">
        <v>1</v>
      </c>
      <c r="EI142" s="2">
        <v>6</v>
      </c>
      <c r="EJ142" s="5">
        <v>1.1655011655011656E-2</v>
      </c>
      <c r="EK142" s="5">
        <v>2.5906735751295338E-3</v>
      </c>
      <c r="EL142" s="5">
        <v>7.3619631901840491E-3</v>
      </c>
      <c r="EM142" s="2">
        <v>0</v>
      </c>
      <c r="EN142" s="2">
        <v>3</v>
      </c>
      <c r="EO142" s="2">
        <v>3</v>
      </c>
      <c r="EP142" s="5">
        <v>0</v>
      </c>
      <c r="EQ142" s="5">
        <v>7.7720207253886009E-3</v>
      </c>
      <c r="ER142" s="5">
        <v>3.6809815950920245E-3</v>
      </c>
      <c r="ES142" s="2">
        <v>0</v>
      </c>
      <c r="ET142" s="2">
        <v>1</v>
      </c>
      <c r="EU142" s="2">
        <v>1</v>
      </c>
      <c r="EV142" s="5">
        <v>0</v>
      </c>
      <c r="EW142" s="5">
        <v>2.5906735751295338E-3</v>
      </c>
      <c r="EX142" s="5">
        <v>1.2269938650306749E-3</v>
      </c>
      <c r="EY142" s="2">
        <v>0</v>
      </c>
      <c r="EZ142" s="2">
        <v>0</v>
      </c>
      <c r="FA142" s="2">
        <v>0</v>
      </c>
      <c r="FB142" s="5">
        <v>0</v>
      </c>
      <c r="FC142" s="5">
        <v>0</v>
      </c>
      <c r="FD142" s="5">
        <v>0</v>
      </c>
      <c r="FE142" s="2">
        <v>0</v>
      </c>
      <c r="FF142" s="2">
        <v>0</v>
      </c>
      <c r="FG142" s="2">
        <v>0</v>
      </c>
      <c r="FH142" s="5">
        <v>0</v>
      </c>
      <c r="FI142" s="5">
        <v>0</v>
      </c>
      <c r="FJ142" s="5">
        <v>0</v>
      </c>
    </row>
    <row r="143" spans="1:166" ht="11.85">
      <c r="A143" s="46" t="str">
        <f>IF(COUNTIFS(T_2GT[[#This Row],[Secteur]],"  *"),A142,T_2GT[[#This Row],[Secteur]])</f>
        <v>VAL-DE-MARNE</v>
      </c>
      <c r="B143" s="46" t="str">
        <f>IF(COUNTIFS(T_2GT[[#This Row],[Secteur]],"    *"),B142,T_2GT[[#This Row],[Secteur]])</f>
        <v xml:space="preserve">   D05 - Maisons-Alfort</v>
      </c>
      <c r="C143" s="1" t="s">
        <v>841</v>
      </c>
      <c r="D143" s="1" t="s">
        <v>842</v>
      </c>
      <c r="E143" s="2">
        <v>121</v>
      </c>
      <c r="F143" s="2">
        <v>115</v>
      </c>
      <c r="G143" s="2">
        <v>236</v>
      </c>
      <c r="H143" s="2">
        <v>0</v>
      </c>
      <c r="I143" s="2">
        <v>0</v>
      </c>
      <c r="J143" s="2">
        <v>0</v>
      </c>
      <c r="K143" s="2">
        <v>120</v>
      </c>
      <c r="L143" s="2">
        <v>113</v>
      </c>
      <c r="M143" s="2">
        <v>233</v>
      </c>
      <c r="N143" s="5">
        <v>0.99173553719008267</v>
      </c>
      <c r="O143" s="5">
        <v>0.9826086956521739</v>
      </c>
      <c r="P143" s="5">
        <v>0.98728813559322037</v>
      </c>
      <c r="Q143" s="2">
        <v>89</v>
      </c>
      <c r="R143" s="2">
        <v>76</v>
      </c>
      <c r="S143" s="2">
        <v>165</v>
      </c>
      <c r="T143" s="5">
        <v>0.7416666666666667</v>
      </c>
      <c r="U143" s="5">
        <v>0.67256637168141598</v>
      </c>
      <c r="V143" s="5">
        <v>0.70815450643776823</v>
      </c>
      <c r="W143" s="2">
        <v>28</v>
      </c>
      <c r="X143" s="2">
        <v>33</v>
      </c>
      <c r="Y143" s="2">
        <v>61</v>
      </c>
      <c r="Z143" s="5">
        <v>0.23333333333333334</v>
      </c>
      <c r="AA143" s="5">
        <v>0.29203539823008851</v>
      </c>
      <c r="AB143" s="5">
        <v>0.26180257510729615</v>
      </c>
      <c r="AC143" s="2">
        <v>3</v>
      </c>
      <c r="AD143" s="2">
        <v>4</v>
      </c>
      <c r="AE143" s="2">
        <v>7</v>
      </c>
      <c r="AF143" s="5">
        <v>2.5000000000000001E-2</v>
      </c>
      <c r="AG143" s="5">
        <v>3.5398230088495575E-2</v>
      </c>
      <c r="AH143" s="5">
        <v>3.0042918454935622E-2</v>
      </c>
      <c r="AI143" s="2">
        <v>14</v>
      </c>
      <c r="AJ143" s="2">
        <v>16</v>
      </c>
      <c r="AK143" s="2">
        <v>30</v>
      </c>
      <c r="AL143" s="5">
        <v>0.11666666666666667</v>
      </c>
      <c r="AM143" s="5">
        <v>0.1415929203539823</v>
      </c>
      <c r="AN143" s="5">
        <v>0.12875536480686695</v>
      </c>
      <c r="AO143" s="2">
        <v>2</v>
      </c>
      <c r="AP143" s="2">
        <v>13</v>
      </c>
      <c r="AQ143" s="2">
        <v>15</v>
      </c>
      <c r="AR143" s="5">
        <v>1.6666666666666666E-2</v>
      </c>
      <c r="AS143" s="5">
        <v>0.11504424778761062</v>
      </c>
      <c r="AT143" s="5">
        <v>6.4377682403433473E-2</v>
      </c>
      <c r="AU143" s="2">
        <v>7</v>
      </c>
      <c r="AV143" s="2">
        <v>3</v>
      </c>
      <c r="AW143" s="2">
        <v>10</v>
      </c>
      <c r="AX143" s="5">
        <v>5.8333333333333334E-2</v>
      </c>
      <c r="AY143" s="5">
        <v>2.6548672566371681E-2</v>
      </c>
      <c r="AZ143" s="5">
        <v>4.2918454935622317E-2</v>
      </c>
      <c r="BA143" s="2">
        <v>3</v>
      </c>
      <c r="BB143" s="2">
        <v>1</v>
      </c>
      <c r="BC143" s="2">
        <v>4</v>
      </c>
      <c r="BD143" s="5">
        <v>2.5000000000000001E-2</v>
      </c>
      <c r="BE143" s="5">
        <v>8.8495575221238937E-3</v>
      </c>
      <c r="BF143" s="5">
        <v>1.7167381974248927E-2</v>
      </c>
      <c r="BG143" s="2">
        <v>2</v>
      </c>
      <c r="BH143" s="2">
        <v>0</v>
      </c>
      <c r="BI143" s="2">
        <v>2</v>
      </c>
      <c r="BJ143" s="5">
        <v>1.6666666666666666E-2</v>
      </c>
      <c r="BK143" s="5">
        <v>0</v>
      </c>
      <c r="BL143" s="5">
        <v>8.5836909871244635E-3</v>
      </c>
      <c r="BM143" s="2">
        <v>0</v>
      </c>
      <c r="BN143" s="2">
        <v>0</v>
      </c>
      <c r="BO143" s="2">
        <v>0</v>
      </c>
      <c r="BP143" s="5">
        <v>0</v>
      </c>
      <c r="BQ143" s="5">
        <v>0</v>
      </c>
      <c r="BR143" s="5">
        <v>0</v>
      </c>
      <c r="BS143" s="2">
        <v>0</v>
      </c>
      <c r="BT143" s="2">
        <v>0</v>
      </c>
      <c r="BU143" s="2">
        <v>0</v>
      </c>
      <c r="BV143" s="5">
        <v>0</v>
      </c>
      <c r="BW143" s="5">
        <v>0</v>
      </c>
      <c r="BX143" s="5">
        <v>0</v>
      </c>
      <c r="BY143" s="2">
        <v>0</v>
      </c>
      <c r="BZ143" s="2">
        <v>0</v>
      </c>
      <c r="CA143" s="2">
        <v>0</v>
      </c>
      <c r="CB143" s="5">
        <v>0</v>
      </c>
      <c r="CC143" s="5">
        <v>0</v>
      </c>
      <c r="CD143" s="5">
        <v>0</v>
      </c>
      <c r="CE143" s="2">
        <v>0</v>
      </c>
      <c r="CF143" s="2">
        <v>0</v>
      </c>
      <c r="CG143" s="2">
        <v>0</v>
      </c>
      <c r="CH143" s="5">
        <v>0</v>
      </c>
      <c r="CI143" s="5">
        <v>0</v>
      </c>
      <c r="CJ143" s="5">
        <v>0</v>
      </c>
      <c r="CK143" s="2">
        <v>116</v>
      </c>
      <c r="CL143" s="2">
        <v>110</v>
      </c>
      <c r="CM143" s="2">
        <v>226</v>
      </c>
      <c r="CN143" s="5">
        <v>0.95867768595041325</v>
      </c>
      <c r="CO143" s="5">
        <v>0.95652173913043481</v>
      </c>
      <c r="CP143" s="5">
        <v>0.9576271186440678</v>
      </c>
      <c r="CQ143" s="2">
        <v>82</v>
      </c>
      <c r="CR143" s="2">
        <v>72</v>
      </c>
      <c r="CS143" s="2">
        <v>154</v>
      </c>
      <c r="CT143" s="5">
        <v>0.7068965517241379</v>
      </c>
      <c r="CU143" s="5">
        <v>0.65454545454545454</v>
      </c>
      <c r="CV143" s="5">
        <v>0.68141592920353977</v>
      </c>
      <c r="CW143" s="2">
        <v>30</v>
      </c>
      <c r="CX143" s="2">
        <v>35</v>
      </c>
      <c r="CY143" s="2">
        <v>65</v>
      </c>
      <c r="CZ143" s="5">
        <v>0.25862068965517243</v>
      </c>
      <c r="DA143" s="5">
        <v>0.31818181818181818</v>
      </c>
      <c r="DB143" s="5">
        <v>0.28761061946902655</v>
      </c>
      <c r="DC143" s="2">
        <v>4</v>
      </c>
      <c r="DD143" s="2">
        <v>3</v>
      </c>
      <c r="DE143" s="2">
        <v>7</v>
      </c>
      <c r="DF143" s="5">
        <v>3.4482758620689655E-2</v>
      </c>
      <c r="DG143" s="5">
        <v>2.7272727272727271E-2</v>
      </c>
      <c r="DH143" s="5">
        <v>3.0973451327433628E-2</v>
      </c>
      <c r="DI143" s="2">
        <v>15</v>
      </c>
      <c r="DJ143" s="2">
        <v>18</v>
      </c>
      <c r="DK143" s="2">
        <v>33</v>
      </c>
      <c r="DL143" s="5">
        <v>0.12931034482758622</v>
      </c>
      <c r="DM143" s="5">
        <v>0.16363636363636364</v>
      </c>
      <c r="DN143" s="5">
        <v>0.14601769911504425</v>
      </c>
      <c r="DO143" s="2">
        <v>2</v>
      </c>
      <c r="DP143" s="2">
        <v>12</v>
      </c>
      <c r="DQ143" s="2">
        <v>14</v>
      </c>
      <c r="DR143" s="5">
        <v>1.7241379310344827E-2</v>
      </c>
      <c r="DS143" s="5">
        <v>0.10909090909090909</v>
      </c>
      <c r="DT143" s="5">
        <v>6.1946902654867256E-2</v>
      </c>
      <c r="DU143" s="2">
        <v>8</v>
      </c>
      <c r="DV143" s="2">
        <v>3</v>
      </c>
      <c r="DW143" s="2">
        <v>11</v>
      </c>
      <c r="DX143" s="5">
        <v>6.8965517241379309E-2</v>
      </c>
      <c r="DY143" s="5">
        <v>2.7272727272727271E-2</v>
      </c>
      <c r="DZ143" s="5">
        <v>4.8672566371681415E-2</v>
      </c>
      <c r="EA143" s="2">
        <v>3</v>
      </c>
      <c r="EB143" s="2">
        <v>1</v>
      </c>
      <c r="EC143" s="2">
        <v>4</v>
      </c>
      <c r="ED143" s="5">
        <v>2.5862068965517241E-2</v>
      </c>
      <c r="EE143" s="5">
        <v>9.0909090909090905E-3</v>
      </c>
      <c r="EF143" s="5">
        <v>1.7699115044247787E-2</v>
      </c>
      <c r="EG143" s="2">
        <v>2</v>
      </c>
      <c r="EH143" s="2">
        <v>1</v>
      </c>
      <c r="EI143" s="2">
        <v>3</v>
      </c>
      <c r="EJ143" s="5">
        <v>1.7241379310344827E-2</v>
      </c>
      <c r="EK143" s="5">
        <v>9.0909090909090905E-3</v>
      </c>
      <c r="EL143" s="5">
        <v>1.3274336283185841E-2</v>
      </c>
      <c r="EM143" s="2">
        <v>0</v>
      </c>
      <c r="EN143" s="2">
        <v>0</v>
      </c>
      <c r="EO143" s="2">
        <v>0</v>
      </c>
      <c r="EP143" s="5">
        <v>0</v>
      </c>
      <c r="EQ143" s="5">
        <v>0</v>
      </c>
      <c r="ER143" s="5">
        <v>0</v>
      </c>
      <c r="ES143" s="2">
        <v>0</v>
      </c>
      <c r="ET143" s="2">
        <v>0</v>
      </c>
      <c r="EU143" s="2">
        <v>0</v>
      </c>
      <c r="EV143" s="5">
        <v>0</v>
      </c>
      <c r="EW143" s="5">
        <v>0</v>
      </c>
      <c r="EX143" s="5">
        <v>0</v>
      </c>
      <c r="EY143" s="2">
        <v>0</v>
      </c>
      <c r="EZ143" s="2">
        <v>0</v>
      </c>
      <c r="FA143" s="2">
        <v>0</v>
      </c>
      <c r="FB143" s="5">
        <v>0</v>
      </c>
      <c r="FC143" s="5">
        <v>0</v>
      </c>
      <c r="FD143" s="5">
        <v>0</v>
      </c>
      <c r="FE143" s="2">
        <v>0</v>
      </c>
      <c r="FF143" s="2">
        <v>0</v>
      </c>
      <c r="FG143" s="2">
        <v>0</v>
      </c>
      <c r="FH143" s="5">
        <v>0</v>
      </c>
      <c r="FI143" s="5">
        <v>0</v>
      </c>
      <c r="FJ143" s="5">
        <v>0</v>
      </c>
    </row>
    <row r="144" spans="1:166" ht="11.85">
      <c r="A144" s="46" t="str">
        <f>IF(COUNTIFS(T_2GT[[#This Row],[Secteur]],"  *"),A143,T_2GT[[#This Row],[Secteur]])</f>
        <v>VAL-DE-MARNE</v>
      </c>
      <c r="B144" s="46" t="str">
        <f>IF(COUNTIFS(T_2GT[[#This Row],[Secteur]],"    *"),B143,T_2GT[[#This Row],[Secteur]])</f>
        <v xml:space="preserve">   D05 - Maisons-Alfort</v>
      </c>
      <c r="C144" s="1" t="s">
        <v>1331</v>
      </c>
      <c r="D144" s="1" t="s">
        <v>297</v>
      </c>
      <c r="E144" s="2">
        <v>218</v>
      </c>
      <c r="F144" s="2">
        <v>192</v>
      </c>
      <c r="G144" s="2">
        <v>410</v>
      </c>
      <c r="H144" s="2">
        <v>0</v>
      </c>
      <c r="I144" s="2">
        <v>0</v>
      </c>
      <c r="J144" s="2">
        <v>0</v>
      </c>
      <c r="K144" s="2">
        <v>216</v>
      </c>
      <c r="L144" s="2">
        <v>189</v>
      </c>
      <c r="M144" s="2">
        <v>405</v>
      </c>
      <c r="N144" s="5">
        <v>0.99082568807339455</v>
      </c>
      <c r="O144" s="5">
        <v>0.984375</v>
      </c>
      <c r="P144" s="5">
        <v>0.98780487804878048</v>
      </c>
      <c r="Q144" s="2">
        <v>186</v>
      </c>
      <c r="R144" s="2">
        <v>166</v>
      </c>
      <c r="S144" s="2">
        <v>352</v>
      </c>
      <c r="T144" s="5">
        <v>0.86111111111111116</v>
      </c>
      <c r="U144" s="5">
        <v>0.87830687830687826</v>
      </c>
      <c r="V144" s="5">
        <v>0.8691358024691358</v>
      </c>
      <c r="W144" s="2">
        <v>28</v>
      </c>
      <c r="X144" s="2">
        <v>21</v>
      </c>
      <c r="Y144" s="2">
        <v>49</v>
      </c>
      <c r="Z144" s="5">
        <v>0.12962962962962962</v>
      </c>
      <c r="AA144" s="5">
        <v>0.1111111111111111</v>
      </c>
      <c r="AB144" s="5">
        <v>0.12098765432098765</v>
      </c>
      <c r="AC144" s="2">
        <v>2</v>
      </c>
      <c r="AD144" s="2">
        <v>2</v>
      </c>
      <c r="AE144" s="2">
        <v>4</v>
      </c>
      <c r="AF144" s="5">
        <v>9.2592592592592587E-3</v>
      </c>
      <c r="AG144" s="5">
        <v>1.0582010582010581E-2</v>
      </c>
      <c r="AH144" s="5">
        <v>9.876543209876543E-3</v>
      </c>
      <c r="AI144" s="2">
        <v>19</v>
      </c>
      <c r="AJ144" s="2">
        <v>12</v>
      </c>
      <c r="AK144" s="2">
        <v>31</v>
      </c>
      <c r="AL144" s="5">
        <v>8.7962962962962965E-2</v>
      </c>
      <c r="AM144" s="5">
        <v>6.3492063492063489E-2</v>
      </c>
      <c r="AN144" s="5">
        <v>7.6543209876543214E-2</v>
      </c>
      <c r="AO144" s="2">
        <v>1</v>
      </c>
      <c r="AP144" s="2">
        <v>5</v>
      </c>
      <c r="AQ144" s="2">
        <v>6</v>
      </c>
      <c r="AR144" s="5">
        <v>4.6296296296296294E-3</v>
      </c>
      <c r="AS144" s="5">
        <v>2.6455026455026454E-2</v>
      </c>
      <c r="AT144" s="5">
        <v>1.4814814814814815E-2</v>
      </c>
      <c r="AU144" s="2">
        <v>3</v>
      </c>
      <c r="AV144" s="2">
        <v>2</v>
      </c>
      <c r="AW144" s="2">
        <v>5</v>
      </c>
      <c r="AX144" s="5">
        <v>1.3888888888888888E-2</v>
      </c>
      <c r="AY144" s="5">
        <v>1.0582010582010581E-2</v>
      </c>
      <c r="AZ144" s="5">
        <v>1.2345679012345678E-2</v>
      </c>
      <c r="BA144" s="2">
        <v>3</v>
      </c>
      <c r="BB144" s="2">
        <v>0</v>
      </c>
      <c r="BC144" s="2">
        <v>3</v>
      </c>
      <c r="BD144" s="5">
        <v>1.3888888888888888E-2</v>
      </c>
      <c r="BE144" s="5">
        <v>0</v>
      </c>
      <c r="BF144" s="5">
        <v>7.4074074074074077E-3</v>
      </c>
      <c r="BG144" s="2">
        <v>1</v>
      </c>
      <c r="BH144" s="2">
        <v>0</v>
      </c>
      <c r="BI144" s="2">
        <v>1</v>
      </c>
      <c r="BJ144" s="5">
        <v>4.6296296296296294E-3</v>
      </c>
      <c r="BK144" s="5">
        <v>0</v>
      </c>
      <c r="BL144" s="5">
        <v>2.4691358024691358E-3</v>
      </c>
      <c r="BM144" s="2">
        <v>1</v>
      </c>
      <c r="BN144" s="2">
        <v>1</v>
      </c>
      <c r="BO144" s="2">
        <v>2</v>
      </c>
      <c r="BP144" s="5">
        <v>4.6296296296296294E-3</v>
      </c>
      <c r="BQ144" s="5">
        <v>5.2910052910052907E-3</v>
      </c>
      <c r="BR144" s="5">
        <v>4.9382716049382715E-3</v>
      </c>
      <c r="BS144" s="2">
        <v>0</v>
      </c>
      <c r="BT144" s="2">
        <v>1</v>
      </c>
      <c r="BU144" s="2">
        <v>1</v>
      </c>
      <c r="BV144" s="5">
        <v>0</v>
      </c>
      <c r="BW144" s="5">
        <v>5.2910052910052907E-3</v>
      </c>
      <c r="BX144" s="5">
        <v>2.4691358024691358E-3</v>
      </c>
      <c r="BY144" s="2">
        <v>0</v>
      </c>
      <c r="BZ144" s="2">
        <v>0</v>
      </c>
      <c r="CA144" s="2">
        <v>0</v>
      </c>
      <c r="CB144" s="5">
        <v>0</v>
      </c>
      <c r="CC144" s="5">
        <v>0</v>
      </c>
      <c r="CD144" s="5">
        <v>0</v>
      </c>
      <c r="CE144" s="2">
        <v>0</v>
      </c>
      <c r="CF144" s="2">
        <v>0</v>
      </c>
      <c r="CG144" s="2">
        <v>0</v>
      </c>
      <c r="CH144" s="5">
        <v>0</v>
      </c>
      <c r="CI144" s="5">
        <v>0</v>
      </c>
      <c r="CJ144" s="5">
        <v>0</v>
      </c>
      <c r="CK144" s="2">
        <v>209</v>
      </c>
      <c r="CL144" s="2">
        <v>184</v>
      </c>
      <c r="CM144" s="2">
        <v>393</v>
      </c>
      <c r="CN144" s="5">
        <v>0.95871559633027525</v>
      </c>
      <c r="CO144" s="5">
        <v>0.95833333333333337</v>
      </c>
      <c r="CP144" s="5">
        <v>0.95853658536585362</v>
      </c>
      <c r="CQ144" s="2">
        <v>172</v>
      </c>
      <c r="CR144" s="2">
        <v>154</v>
      </c>
      <c r="CS144" s="2">
        <v>326</v>
      </c>
      <c r="CT144" s="5">
        <v>0.82296650717703346</v>
      </c>
      <c r="CU144" s="5">
        <v>0.83695652173913049</v>
      </c>
      <c r="CV144" s="5">
        <v>0.82951653944020354</v>
      </c>
      <c r="CW144" s="2">
        <v>35</v>
      </c>
      <c r="CX144" s="2">
        <v>29</v>
      </c>
      <c r="CY144" s="2">
        <v>64</v>
      </c>
      <c r="CZ144" s="5">
        <v>0.1674641148325359</v>
      </c>
      <c r="DA144" s="5">
        <v>0.15760869565217392</v>
      </c>
      <c r="DB144" s="5">
        <v>0.16284987277353691</v>
      </c>
      <c r="DC144" s="2">
        <v>2</v>
      </c>
      <c r="DD144" s="2">
        <v>1</v>
      </c>
      <c r="DE144" s="2">
        <v>3</v>
      </c>
      <c r="DF144" s="5">
        <v>9.5693779904306216E-3</v>
      </c>
      <c r="DG144" s="5">
        <v>5.434782608695652E-3</v>
      </c>
      <c r="DH144" s="5">
        <v>7.6335877862595417E-3</v>
      </c>
      <c r="DI144" s="2">
        <v>23</v>
      </c>
      <c r="DJ144" s="2">
        <v>13</v>
      </c>
      <c r="DK144" s="2">
        <v>36</v>
      </c>
      <c r="DL144" s="5">
        <v>0.11004784688995216</v>
      </c>
      <c r="DM144" s="5">
        <v>7.0652173913043473E-2</v>
      </c>
      <c r="DN144" s="5">
        <v>9.1603053435114504E-2</v>
      </c>
      <c r="DO144" s="2">
        <v>2</v>
      </c>
      <c r="DP144" s="2">
        <v>10</v>
      </c>
      <c r="DQ144" s="2">
        <v>12</v>
      </c>
      <c r="DR144" s="5">
        <v>9.5693779904306216E-3</v>
      </c>
      <c r="DS144" s="5">
        <v>5.434782608695652E-2</v>
      </c>
      <c r="DT144" s="5">
        <v>3.0534351145038167E-2</v>
      </c>
      <c r="DU144" s="2">
        <v>6</v>
      </c>
      <c r="DV144" s="2">
        <v>3</v>
      </c>
      <c r="DW144" s="2">
        <v>9</v>
      </c>
      <c r="DX144" s="5">
        <v>2.8708133971291867E-2</v>
      </c>
      <c r="DY144" s="5">
        <v>1.6304347826086956E-2</v>
      </c>
      <c r="DZ144" s="5">
        <v>2.2900763358778626E-2</v>
      </c>
      <c r="EA144" s="2">
        <v>3</v>
      </c>
      <c r="EB144" s="2">
        <v>0</v>
      </c>
      <c r="EC144" s="2">
        <v>3</v>
      </c>
      <c r="ED144" s="5">
        <v>1.4354066985645933E-2</v>
      </c>
      <c r="EE144" s="5">
        <v>0</v>
      </c>
      <c r="EF144" s="5">
        <v>7.6335877862595417E-3</v>
      </c>
      <c r="EG144" s="2">
        <v>1</v>
      </c>
      <c r="EH144" s="2">
        <v>0</v>
      </c>
      <c r="EI144" s="2">
        <v>1</v>
      </c>
      <c r="EJ144" s="5">
        <v>4.7846889952153108E-3</v>
      </c>
      <c r="EK144" s="5">
        <v>0</v>
      </c>
      <c r="EL144" s="5">
        <v>2.5445292620865142E-3</v>
      </c>
      <c r="EM144" s="2">
        <v>0</v>
      </c>
      <c r="EN144" s="2">
        <v>2</v>
      </c>
      <c r="EO144" s="2">
        <v>2</v>
      </c>
      <c r="EP144" s="5">
        <v>0</v>
      </c>
      <c r="EQ144" s="5">
        <v>1.0869565217391304E-2</v>
      </c>
      <c r="ER144" s="5">
        <v>5.0890585241730284E-3</v>
      </c>
      <c r="ES144" s="2">
        <v>0</v>
      </c>
      <c r="ET144" s="2">
        <v>1</v>
      </c>
      <c r="EU144" s="2">
        <v>1</v>
      </c>
      <c r="EV144" s="5">
        <v>0</v>
      </c>
      <c r="EW144" s="5">
        <v>5.434782608695652E-3</v>
      </c>
      <c r="EX144" s="5">
        <v>2.5445292620865142E-3</v>
      </c>
      <c r="EY144" s="2">
        <v>0</v>
      </c>
      <c r="EZ144" s="2">
        <v>0</v>
      </c>
      <c r="FA144" s="2">
        <v>0</v>
      </c>
      <c r="FB144" s="5">
        <v>0</v>
      </c>
      <c r="FC144" s="5">
        <v>0</v>
      </c>
      <c r="FD144" s="5">
        <v>0</v>
      </c>
      <c r="FE144" s="2">
        <v>0</v>
      </c>
      <c r="FF144" s="2">
        <v>0</v>
      </c>
      <c r="FG144" s="2">
        <v>0</v>
      </c>
      <c r="FH144" s="5">
        <v>0</v>
      </c>
      <c r="FI144" s="5">
        <v>0</v>
      </c>
      <c r="FJ144" s="5">
        <v>0</v>
      </c>
    </row>
    <row r="145" spans="1:166" ht="11.85">
      <c r="A145" s="46" t="str">
        <f>IF(COUNTIFS(T_2GT[[#This Row],[Secteur]],"  *"),A144,T_2GT[[#This Row],[Secteur]])</f>
        <v>VAL-DE-MARNE</v>
      </c>
      <c r="B145" s="46" t="str">
        <f>IF(COUNTIFS(T_2GT[[#This Row],[Secteur]],"    *"),B144,T_2GT[[#This Row],[Secteur]])</f>
        <v xml:space="preserve">   D05 - Maisons-Alfort</v>
      </c>
      <c r="C145" s="1" t="s">
        <v>1332</v>
      </c>
      <c r="D145" s="1" t="s">
        <v>1333</v>
      </c>
      <c r="E145" s="2">
        <v>105</v>
      </c>
      <c r="F145" s="2">
        <v>92</v>
      </c>
      <c r="G145" s="2">
        <v>197</v>
      </c>
      <c r="H145" s="2">
        <v>0</v>
      </c>
      <c r="I145" s="2">
        <v>0</v>
      </c>
      <c r="J145" s="2">
        <v>0</v>
      </c>
      <c r="K145" s="2">
        <v>105</v>
      </c>
      <c r="L145" s="2">
        <v>92</v>
      </c>
      <c r="M145" s="2">
        <v>197</v>
      </c>
      <c r="N145" s="5">
        <v>1</v>
      </c>
      <c r="O145" s="5">
        <v>1</v>
      </c>
      <c r="P145" s="5">
        <v>1</v>
      </c>
      <c r="Q145" s="2">
        <v>76</v>
      </c>
      <c r="R145" s="2">
        <v>70</v>
      </c>
      <c r="S145" s="2">
        <v>146</v>
      </c>
      <c r="T145" s="5">
        <v>0.72380952380952379</v>
      </c>
      <c r="U145" s="5">
        <v>0.76086956521739135</v>
      </c>
      <c r="V145" s="5">
        <v>0.74111675126903553</v>
      </c>
      <c r="W145" s="2">
        <v>27</v>
      </c>
      <c r="X145" s="2">
        <v>19</v>
      </c>
      <c r="Y145" s="2">
        <v>46</v>
      </c>
      <c r="Z145" s="5">
        <v>0.25714285714285712</v>
      </c>
      <c r="AA145" s="5">
        <v>0.20652173913043478</v>
      </c>
      <c r="AB145" s="5">
        <v>0.233502538071066</v>
      </c>
      <c r="AC145" s="2">
        <v>2</v>
      </c>
      <c r="AD145" s="2">
        <v>3</v>
      </c>
      <c r="AE145" s="2">
        <v>5</v>
      </c>
      <c r="AF145" s="5">
        <v>1.9047619047619049E-2</v>
      </c>
      <c r="AG145" s="5">
        <v>3.2608695652173912E-2</v>
      </c>
      <c r="AH145" s="5">
        <v>2.5380710659898477E-2</v>
      </c>
      <c r="AI145" s="2">
        <v>20</v>
      </c>
      <c r="AJ145" s="2">
        <v>13</v>
      </c>
      <c r="AK145" s="2">
        <v>33</v>
      </c>
      <c r="AL145" s="5">
        <v>0.19047619047619047</v>
      </c>
      <c r="AM145" s="5">
        <v>0.14130434782608695</v>
      </c>
      <c r="AN145" s="5">
        <v>0.16751269035532995</v>
      </c>
      <c r="AO145" s="2">
        <v>0</v>
      </c>
      <c r="AP145" s="2">
        <v>6</v>
      </c>
      <c r="AQ145" s="2">
        <v>6</v>
      </c>
      <c r="AR145" s="5">
        <v>0</v>
      </c>
      <c r="AS145" s="5">
        <v>6.5217391304347824E-2</v>
      </c>
      <c r="AT145" s="5">
        <v>3.0456852791878174E-2</v>
      </c>
      <c r="AU145" s="2">
        <v>4</v>
      </c>
      <c r="AV145" s="2">
        <v>0</v>
      </c>
      <c r="AW145" s="2">
        <v>4</v>
      </c>
      <c r="AX145" s="5">
        <v>3.8095238095238099E-2</v>
      </c>
      <c r="AY145" s="5">
        <v>0</v>
      </c>
      <c r="AZ145" s="5">
        <v>2.030456852791878E-2</v>
      </c>
      <c r="BA145" s="2">
        <v>1</v>
      </c>
      <c r="BB145" s="2">
        <v>0</v>
      </c>
      <c r="BC145" s="2">
        <v>1</v>
      </c>
      <c r="BD145" s="5">
        <v>9.5238095238095247E-3</v>
      </c>
      <c r="BE145" s="5">
        <v>0</v>
      </c>
      <c r="BF145" s="5">
        <v>5.076142131979695E-3</v>
      </c>
      <c r="BG145" s="2">
        <v>2</v>
      </c>
      <c r="BH145" s="2">
        <v>0</v>
      </c>
      <c r="BI145" s="2">
        <v>2</v>
      </c>
      <c r="BJ145" s="5">
        <v>1.9047619047619049E-2</v>
      </c>
      <c r="BK145" s="5">
        <v>0</v>
      </c>
      <c r="BL145" s="5">
        <v>1.015228426395939E-2</v>
      </c>
      <c r="BM145" s="2">
        <v>0</v>
      </c>
      <c r="BN145" s="2">
        <v>0</v>
      </c>
      <c r="BO145" s="2">
        <v>0</v>
      </c>
      <c r="BP145" s="5">
        <v>0</v>
      </c>
      <c r="BQ145" s="5">
        <v>0</v>
      </c>
      <c r="BR145" s="5">
        <v>0</v>
      </c>
      <c r="BS145" s="2">
        <v>0</v>
      </c>
      <c r="BT145" s="2">
        <v>0</v>
      </c>
      <c r="BU145" s="2">
        <v>0</v>
      </c>
      <c r="BV145" s="5">
        <v>0</v>
      </c>
      <c r="BW145" s="5">
        <v>0</v>
      </c>
      <c r="BX145" s="5">
        <v>0</v>
      </c>
      <c r="BY145" s="2">
        <v>0</v>
      </c>
      <c r="BZ145" s="2">
        <v>0</v>
      </c>
      <c r="CA145" s="2">
        <v>0</v>
      </c>
      <c r="CB145" s="5">
        <v>0</v>
      </c>
      <c r="CC145" s="5">
        <v>0</v>
      </c>
      <c r="CD145" s="5">
        <v>0</v>
      </c>
      <c r="CE145" s="2">
        <v>0</v>
      </c>
      <c r="CF145" s="2">
        <v>0</v>
      </c>
      <c r="CG145" s="2">
        <v>0</v>
      </c>
      <c r="CH145" s="5">
        <v>0</v>
      </c>
      <c r="CI145" s="5">
        <v>0</v>
      </c>
      <c r="CJ145" s="5">
        <v>0</v>
      </c>
      <c r="CK145" s="2">
        <v>104</v>
      </c>
      <c r="CL145" s="2">
        <v>92</v>
      </c>
      <c r="CM145" s="2">
        <v>196</v>
      </c>
      <c r="CN145" s="5">
        <v>0.99047619047619051</v>
      </c>
      <c r="CO145" s="5">
        <v>1</v>
      </c>
      <c r="CP145" s="5">
        <v>0.99492385786802029</v>
      </c>
      <c r="CQ145" s="2">
        <v>67</v>
      </c>
      <c r="CR145" s="2">
        <v>59</v>
      </c>
      <c r="CS145" s="2">
        <v>126</v>
      </c>
      <c r="CT145" s="5">
        <v>0.64423076923076927</v>
      </c>
      <c r="CU145" s="5">
        <v>0.64130434782608692</v>
      </c>
      <c r="CV145" s="5">
        <v>0.6428571428571429</v>
      </c>
      <c r="CW145" s="2">
        <v>35</v>
      </c>
      <c r="CX145" s="2">
        <v>29</v>
      </c>
      <c r="CY145" s="2">
        <v>64</v>
      </c>
      <c r="CZ145" s="5">
        <v>0.33653846153846156</v>
      </c>
      <c r="DA145" s="5">
        <v>0.31521739130434784</v>
      </c>
      <c r="DB145" s="5">
        <v>0.32653061224489793</v>
      </c>
      <c r="DC145" s="2">
        <v>2</v>
      </c>
      <c r="DD145" s="2">
        <v>4</v>
      </c>
      <c r="DE145" s="2">
        <v>6</v>
      </c>
      <c r="DF145" s="5">
        <v>1.9230769230769232E-2</v>
      </c>
      <c r="DG145" s="5">
        <v>4.3478260869565216E-2</v>
      </c>
      <c r="DH145" s="5">
        <v>3.0612244897959183E-2</v>
      </c>
      <c r="DI145" s="2">
        <v>27</v>
      </c>
      <c r="DJ145" s="2">
        <v>18</v>
      </c>
      <c r="DK145" s="2">
        <v>45</v>
      </c>
      <c r="DL145" s="5">
        <v>0.25961538461538464</v>
      </c>
      <c r="DM145" s="5">
        <v>0.19565217391304349</v>
      </c>
      <c r="DN145" s="5">
        <v>0.22959183673469388</v>
      </c>
      <c r="DO145" s="2">
        <v>0</v>
      </c>
      <c r="DP145" s="2">
        <v>9</v>
      </c>
      <c r="DQ145" s="2">
        <v>9</v>
      </c>
      <c r="DR145" s="5">
        <v>0</v>
      </c>
      <c r="DS145" s="5">
        <v>9.7826086956521743E-2</v>
      </c>
      <c r="DT145" s="5">
        <v>4.5918367346938778E-2</v>
      </c>
      <c r="DU145" s="2">
        <v>4</v>
      </c>
      <c r="DV145" s="2">
        <v>0</v>
      </c>
      <c r="DW145" s="2">
        <v>4</v>
      </c>
      <c r="DX145" s="5">
        <v>3.8461538461538464E-2</v>
      </c>
      <c r="DY145" s="5">
        <v>0</v>
      </c>
      <c r="DZ145" s="5">
        <v>2.0408163265306121E-2</v>
      </c>
      <c r="EA145" s="2">
        <v>2</v>
      </c>
      <c r="EB145" s="2">
        <v>1</v>
      </c>
      <c r="EC145" s="2">
        <v>3</v>
      </c>
      <c r="ED145" s="5">
        <v>1.9230769230769232E-2</v>
      </c>
      <c r="EE145" s="5">
        <v>1.0869565217391304E-2</v>
      </c>
      <c r="EF145" s="5">
        <v>1.5306122448979591E-2</v>
      </c>
      <c r="EG145" s="2">
        <v>2</v>
      </c>
      <c r="EH145" s="2">
        <v>0</v>
      </c>
      <c r="EI145" s="2">
        <v>2</v>
      </c>
      <c r="EJ145" s="5">
        <v>1.9230769230769232E-2</v>
      </c>
      <c r="EK145" s="5">
        <v>0</v>
      </c>
      <c r="EL145" s="5">
        <v>1.020408163265306E-2</v>
      </c>
      <c r="EM145" s="2">
        <v>0</v>
      </c>
      <c r="EN145" s="2">
        <v>1</v>
      </c>
      <c r="EO145" s="2">
        <v>1</v>
      </c>
      <c r="EP145" s="5">
        <v>0</v>
      </c>
      <c r="EQ145" s="5">
        <v>1.0869565217391304E-2</v>
      </c>
      <c r="ER145" s="5">
        <v>5.1020408163265302E-3</v>
      </c>
      <c r="ES145" s="2">
        <v>0</v>
      </c>
      <c r="ET145" s="2">
        <v>0</v>
      </c>
      <c r="EU145" s="2">
        <v>0</v>
      </c>
      <c r="EV145" s="5">
        <v>0</v>
      </c>
      <c r="EW145" s="5">
        <v>0</v>
      </c>
      <c r="EX145" s="5">
        <v>0</v>
      </c>
      <c r="EY145" s="2">
        <v>0</v>
      </c>
      <c r="EZ145" s="2">
        <v>0</v>
      </c>
      <c r="FA145" s="2">
        <v>0</v>
      </c>
      <c r="FB145" s="5">
        <v>0</v>
      </c>
      <c r="FC145" s="5">
        <v>0</v>
      </c>
      <c r="FD145" s="5">
        <v>0</v>
      </c>
      <c r="FE145" s="2">
        <v>0</v>
      </c>
      <c r="FF145" s="2">
        <v>0</v>
      </c>
      <c r="FG145" s="2">
        <v>0</v>
      </c>
      <c r="FH145" s="5">
        <v>0</v>
      </c>
      <c r="FI145" s="5">
        <v>0</v>
      </c>
      <c r="FJ145" s="5">
        <v>0</v>
      </c>
    </row>
    <row r="146" spans="1:166" ht="11.85">
      <c r="A146" s="46" t="str">
        <f>IF(COUNTIFS(T_2GT[[#This Row],[Secteur]],"  *"),A145,T_2GT[[#This Row],[Secteur]])</f>
        <v>VAL-DE-MARNE</v>
      </c>
      <c r="B146" s="46" t="str">
        <f>IF(COUNTIFS(T_2GT[[#This Row],[Secteur]],"    *"),B145,T_2GT[[#This Row],[Secteur]])</f>
        <v xml:space="preserve">   D06 - Ivry</v>
      </c>
      <c r="C146" s="1" t="s">
        <v>856</v>
      </c>
      <c r="D146" s="1" t="s">
        <v>857</v>
      </c>
      <c r="E146" s="2">
        <v>618</v>
      </c>
      <c r="F146" s="2">
        <v>524</v>
      </c>
      <c r="G146" s="2">
        <v>1142</v>
      </c>
      <c r="H146" s="2">
        <v>0</v>
      </c>
      <c r="I146" s="2">
        <v>0</v>
      </c>
      <c r="J146" s="2">
        <v>0</v>
      </c>
      <c r="K146" s="2">
        <v>370</v>
      </c>
      <c r="L146" s="2">
        <v>348</v>
      </c>
      <c r="M146" s="2">
        <v>718</v>
      </c>
      <c r="N146" s="5">
        <v>0.59870550161812297</v>
      </c>
      <c r="O146" s="5">
        <v>0.66412213740458015</v>
      </c>
      <c r="P146" s="5">
        <v>0.62872154115586687</v>
      </c>
      <c r="Q146" s="2">
        <v>260</v>
      </c>
      <c r="R146" s="2">
        <v>246</v>
      </c>
      <c r="S146" s="2">
        <v>506</v>
      </c>
      <c r="T146" s="5">
        <v>0.70270270270270274</v>
      </c>
      <c r="U146" s="5">
        <v>0.7068965517241379</v>
      </c>
      <c r="V146" s="5">
        <v>0.70473537604456826</v>
      </c>
      <c r="W146" s="2">
        <v>105</v>
      </c>
      <c r="X146" s="2">
        <v>96</v>
      </c>
      <c r="Y146" s="2">
        <v>201</v>
      </c>
      <c r="Z146" s="5">
        <v>0.28378378378378377</v>
      </c>
      <c r="AA146" s="5">
        <v>0.27586206896551724</v>
      </c>
      <c r="AB146" s="5">
        <v>0.27994428969359331</v>
      </c>
      <c r="AC146" s="2">
        <v>5</v>
      </c>
      <c r="AD146" s="2">
        <v>6</v>
      </c>
      <c r="AE146" s="2">
        <v>11</v>
      </c>
      <c r="AF146" s="5">
        <v>1.3513513513513514E-2</v>
      </c>
      <c r="AG146" s="5">
        <v>1.7241379310344827E-2</v>
      </c>
      <c r="AH146" s="5">
        <v>1.532033426183844E-2</v>
      </c>
      <c r="AI146" s="2">
        <v>78</v>
      </c>
      <c r="AJ146" s="2">
        <v>54</v>
      </c>
      <c r="AK146" s="2">
        <v>132</v>
      </c>
      <c r="AL146" s="5">
        <v>0.21081081081081082</v>
      </c>
      <c r="AM146" s="5">
        <v>0.15517241379310345</v>
      </c>
      <c r="AN146" s="5">
        <v>0.18384401114206128</v>
      </c>
      <c r="AO146" s="2">
        <v>6</v>
      </c>
      <c r="AP146" s="2">
        <v>34</v>
      </c>
      <c r="AQ146" s="2">
        <v>40</v>
      </c>
      <c r="AR146" s="5">
        <v>1.6216216216216217E-2</v>
      </c>
      <c r="AS146" s="5">
        <v>9.7701149425287362E-2</v>
      </c>
      <c r="AT146" s="5">
        <v>5.5710306406685235E-2</v>
      </c>
      <c r="AU146" s="2">
        <v>12</v>
      </c>
      <c r="AV146" s="2">
        <v>3</v>
      </c>
      <c r="AW146" s="2">
        <v>15</v>
      </c>
      <c r="AX146" s="5">
        <v>3.2432432432432434E-2</v>
      </c>
      <c r="AY146" s="5">
        <v>8.6206896551724137E-3</v>
      </c>
      <c r="AZ146" s="5">
        <v>2.0891364902506964E-2</v>
      </c>
      <c r="BA146" s="2">
        <v>1</v>
      </c>
      <c r="BB146" s="2">
        <v>2</v>
      </c>
      <c r="BC146" s="2">
        <v>3</v>
      </c>
      <c r="BD146" s="5">
        <v>2.7027027027027029E-3</v>
      </c>
      <c r="BE146" s="5">
        <v>5.7471264367816091E-3</v>
      </c>
      <c r="BF146" s="5">
        <v>4.178272980501393E-3</v>
      </c>
      <c r="BG146" s="2">
        <v>8</v>
      </c>
      <c r="BH146" s="2">
        <v>2</v>
      </c>
      <c r="BI146" s="2">
        <v>10</v>
      </c>
      <c r="BJ146" s="5">
        <v>2.1621621621621623E-2</v>
      </c>
      <c r="BK146" s="5">
        <v>5.7471264367816091E-3</v>
      </c>
      <c r="BL146" s="5">
        <v>1.3927576601671309E-2</v>
      </c>
      <c r="BM146" s="2">
        <v>0</v>
      </c>
      <c r="BN146" s="2">
        <v>1</v>
      </c>
      <c r="BO146" s="2">
        <v>1</v>
      </c>
      <c r="BP146" s="5">
        <v>0</v>
      </c>
      <c r="BQ146" s="5">
        <v>2.8735632183908046E-3</v>
      </c>
      <c r="BR146" s="5">
        <v>1.3927576601671309E-3</v>
      </c>
      <c r="BS146" s="2">
        <v>0</v>
      </c>
      <c r="BT146" s="2">
        <v>0</v>
      </c>
      <c r="BU146" s="2">
        <v>0</v>
      </c>
      <c r="BV146" s="5">
        <v>0</v>
      </c>
      <c r="BW146" s="5">
        <v>0</v>
      </c>
      <c r="BX146" s="5">
        <v>0</v>
      </c>
      <c r="BY146" s="2">
        <v>0</v>
      </c>
      <c r="BZ146" s="2">
        <v>0</v>
      </c>
      <c r="CA146" s="2">
        <v>0</v>
      </c>
      <c r="CB146" s="5">
        <v>0</v>
      </c>
      <c r="CC146" s="5">
        <v>0</v>
      </c>
      <c r="CD146" s="5">
        <v>0</v>
      </c>
      <c r="CE146" s="2">
        <v>0</v>
      </c>
      <c r="CF146" s="2">
        <v>0</v>
      </c>
      <c r="CG146" s="2">
        <v>0</v>
      </c>
      <c r="CH146" s="5">
        <v>0</v>
      </c>
      <c r="CI146" s="5">
        <v>0</v>
      </c>
      <c r="CJ146" s="5">
        <v>0</v>
      </c>
      <c r="CK146" s="2">
        <v>356</v>
      </c>
      <c r="CL146" s="2">
        <v>340</v>
      </c>
      <c r="CM146" s="2">
        <v>696</v>
      </c>
      <c r="CN146" s="5">
        <v>0.57605177993527512</v>
      </c>
      <c r="CO146" s="5">
        <v>0.64885496183206104</v>
      </c>
      <c r="CP146" s="5">
        <v>0.60945709281961469</v>
      </c>
      <c r="CQ146" s="2">
        <v>222</v>
      </c>
      <c r="CR146" s="2">
        <v>202</v>
      </c>
      <c r="CS146" s="2">
        <v>424</v>
      </c>
      <c r="CT146" s="5">
        <v>0.6235955056179775</v>
      </c>
      <c r="CU146" s="5">
        <v>0.59411764705882353</v>
      </c>
      <c r="CV146" s="5">
        <v>0.60919540229885061</v>
      </c>
      <c r="CW146" s="2">
        <v>129</v>
      </c>
      <c r="CX146" s="2">
        <v>131</v>
      </c>
      <c r="CY146" s="2">
        <v>260</v>
      </c>
      <c r="CZ146" s="5">
        <v>0.36235955056179775</v>
      </c>
      <c r="DA146" s="5">
        <v>0.38529411764705884</v>
      </c>
      <c r="DB146" s="5">
        <v>0.37356321839080459</v>
      </c>
      <c r="DC146" s="2">
        <v>5</v>
      </c>
      <c r="DD146" s="2">
        <v>7</v>
      </c>
      <c r="DE146" s="2">
        <v>12</v>
      </c>
      <c r="DF146" s="5">
        <v>1.4044943820224719E-2</v>
      </c>
      <c r="DG146" s="5">
        <v>2.0588235294117647E-2</v>
      </c>
      <c r="DH146" s="5">
        <v>1.7241379310344827E-2</v>
      </c>
      <c r="DI146" s="2">
        <v>91</v>
      </c>
      <c r="DJ146" s="2">
        <v>69</v>
      </c>
      <c r="DK146" s="2">
        <v>160</v>
      </c>
      <c r="DL146" s="5">
        <v>0.2556179775280899</v>
      </c>
      <c r="DM146" s="5">
        <v>0.20294117647058824</v>
      </c>
      <c r="DN146" s="5">
        <v>0.22988505747126436</v>
      </c>
      <c r="DO146" s="2">
        <v>5</v>
      </c>
      <c r="DP146" s="2">
        <v>49</v>
      </c>
      <c r="DQ146" s="2">
        <v>54</v>
      </c>
      <c r="DR146" s="5">
        <v>1.4044943820224719E-2</v>
      </c>
      <c r="DS146" s="5">
        <v>0.14411764705882352</v>
      </c>
      <c r="DT146" s="5">
        <v>7.7586206896551727E-2</v>
      </c>
      <c r="DU146" s="2">
        <v>16</v>
      </c>
      <c r="DV146" s="2">
        <v>4</v>
      </c>
      <c r="DW146" s="2">
        <v>20</v>
      </c>
      <c r="DX146" s="5">
        <v>4.49438202247191E-2</v>
      </c>
      <c r="DY146" s="5">
        <v>1.1764705882352941E-2</v>
      </c>
      <c r="DZ146" s="5">
        <v>2.8735632183908046E-2</v>
      </c>
      <c r="EA146" s="2">
        <v>3</v>
      </c>
      <c r="EB146" s="2">
        <v>3</v>
      </c>
      <c r="EC146" s="2">
        <v>6</v>
      </c>
      <c r="ED146" s="5">
        <v>8.4269662921348312E-3</v>
      </c>
      <c r="EE146" s="5">
        <v>8.8235294117647058E-3</v>
      </c>
      <c r="EF146" s="5">
        <v>8.6206896551724137E-3</v>
      </c>
      <c r="EG146" s="2">
        <v>8</v>
      </c>
      <c r="EH146" s="2">
        <v>3</v>
      </c>
      <c r="EI146" s="2">
        <v>11</v>
      </c>
      <c r="EJ146" s="5">
        <v>2.247191011235955E-2</v>
      </c>
      <c r="EK146" s="5">
        <v>8.8235294117647058E-3</v>
      </c>
      <c r="EL146" s="5">
        <v>1.5804597701149427E-2</v>
      </c>
      <c r="EM146" s="2">
        <v>6</v>
      </c>
      <c r="EN146" s="2">
        <v>3</v>
      </c>
      <c r="EO146" s="2">
        <v>9</v>
      </c>
      <c r="EP146" s="5">
        <v>1.6853932584269662E-2</v>
      </c>
      <c r="EQ146" s="5">
        <v>8.8235294117647058E-3</v>
      </c>
      <c r="ER146" s="5">
        <v>1.2931034482758621E-2</v>
      </c>
      <c r="ES146" s="2">
        <v>0</v>
      </c>
      <c r="ET146" s="2">
        <v>0</v>
      </c>
      <c r="EU146" s="2">
        <v>0</v>
      </c>
      <c r="EV146" s="5">
        <v>0</v>
      </c>
      <c r="EW146" s="5">
        <v>0</v>
      </c>
      <c r="EX146" s="5">
        <v>0</v>
      </c>
      <c r="EY146" s="2">
        <v>0</v>
      </c>
      <c r="EZ146" s="2">
        <v>0</v>
      </c>
      <c r="FA146" s="2">
        <v>0</v>
      </c>
      <c r="FB146" s="5">
        <v>0</v>
      </c>
      <c r="FC146" s="5">
        <v>0</v>
      </c>
      <c r="FD146" s="5">
        <v>0</v>
      </c>
      <c r="FE146" s="2">
        <v>0</v>
      </c>
      <c r="FF146" s="2">
        <v>0</v>
      </c>
      <c r="FG146" s="2">
        <v>0</v>
      </c>
      <c r="FH146" s="5">
        <v>0</v>
      </c>
      <c r="FI146" s="5">
        <v>0</v>
      </c>
      <c r="FJ146" s="5">
        <v>0</v>
      </c>
    </row>
    <row r="147" spans="1:166" ht="11.85">
      <c r="A147" s="46" t="str">
        <f>IF(COUNTIFS(T_2GT[[#This Row],[Secteur]],"  *"),A146,T_2GT[[#This Row],[Secteur]])</f>
        <v>VAL-DE-MARNE</v>
      </c>
      <c r="B147" s="46" t="str">
        <f>IF(COUNTIFS(T_2GT[[#This Row],[Secteur]],"    *"),B146,T_2GT[[#This Row],[Secteur]])</f>
        <v xml:space="preserve">   D06 - Ivry</v>
      </c>
      <c r="C147" s="1" t="s">
        <v>875</v>
      </c>
      <c r="D147" s="1" t="s">
        <v>876</v>
      </c>
      <c r="E147" s="2">
        <v>66</v>
      </c>
      <c r="F147" s="2">
        <v>30</v>
      </c>
      <c r="G147" s="2">
        <v>96</v>
      </c>
      <c r="H147" s="2">
        <v>0</v>
      </c>
      <c r="I147" s="2">
        <v>0</v>
      </c>
      <c r="J147" s="2">
        <v>0</v>
      </c>
      <c r="K147" s="2">
        <v>0</v>
      </c>
      <c r="L147" s="2">
        <v>0</v>
      </c>
      <c r="M147" s="2">
        <v>0</v>
      </c>
      <c r="N147" s="5">
        <v>0</v>
      </c>
      <c r="O147" s="5">
        <v>0</v>
      </c>
      <c r="P147" s="5">
        <v>0</v>
      </c>
      <c r="Q147" s="2">
        <v>0</v>
      </c>
      <c r="R147" s="2">
        <v>0</v>
      </c>
      <c r="S147" s="2">
        <v>0</v>
      </c>
      <c r="T147" s="5" t="s">
        <v>92</v>
      </c>
      <c r="U147" s="5" t="s">
        <v>92</v>
      </c>
      <c r="V147" s="5" t="s">
        <v>92</v>
      </c>
      <c r="W147" s="2">
        <v>0</v>
      </c>
      <c r="X147" s="2">
        <v>0</v>
      </c>
      <c r="Y147" s="2">
        <v>0</v>
      </c>
      <c r="Z147" s="5" t="s">
        <v>92</v>
      </c>
      <c r="AA147" s="5" t="s">
        <v>92</v>
      </c>
      <c r="AB147" s="5" t="s">
        <v>92</v>
      </c>
      <c r="AC147" s="2">
        <v>0</v>
      </c>
      <c r="AD147" s="2">
        <v>0</v>
      </c>
      <c r="AE147" s="2">
        <v>0</v>
      </c>
      <c r="AF147" s="5" t="s">
        <v>92</v>
      </c>
      <c r="AG147" s="5" t="s">
        <v>92</v>
      </c>
      <c r="AH147" s="5" t="s">
        <v>92</v>
      </c>
      <c r="AI147" s="2">
        <v>0</v>
      </c>
      <c r="AJ147" s="2">
        <v>0</v>
      </c>
      <c r="AK147" s="2">
        <v>0</v>
      </c>
      <c r="AL147" s="5" t="s">
        <v>92</v>
      </c>
      <c r="AM147" s="5" t="s">
        <v>92</v>
      </c>
      <c r="AN147" s="5" t="s">
        <v>92</v>
      </c>
      <c r="AO147" s="2">
        <v>0</v>
      </c>
      <c r="AP147" s="2">
        <v>0</v>
      </c>
      <c r="AQ147" s="2">
        <v>0</v>
      </c>
      <c r="AR147" s="5" t="s">
        <v>92</v>
      </c>
      <c r="AS147" s="5" t="s">
        <v>92</v>
      </c>
      <c r="AT147" s="5" t="s">
        <v>92</v>
      </c>
      <c r="AU147" s="2">
        <v>0</v>
      </c>
      <c r="AV147" s="2">
        <v>0</v>
      </c>
      <c r="AW147" s="2">
        <v>0</v>
      </c>
      <c r="AX147" s="5" t="s">
        <v>92</v>
      </c>
      <c r="AY147" s="5" t="s">
        <v>92</v>
      </c>
      <c r="AZ147" s="5" t="s">
        <v>92</v>
      </c>
      <c r="BA147" s="2">
        <v>0</v>
      </c>
      <c r="BB147" s="2">
        <v>0</v>
      </c>
      <c r="BC147" s="2">
        <v>0</v>
      </c>
      <c r="BD147" s="5" t="s">
        <v>92</v>
      </c>
      <c r="BE147" s="5" t="s">
        <v>92</v>
      </c>
      <c r="BF147" s="5" t="s">
        <v>92</v>
      </c>
      <c r="BG147" s="2">
        <v>0</v>
      </c>
      <c r="BH147" s="2">
        <v>0</v>
      </c>
      <c r="BI147" s="2">
        <v>0</v>
      </c>
      <c r="BJ147" s="5" t="s">
        <v>92</v>
      </c>
      <c r="BK147" s="5" t="s">
        <v>92</v>
      </c>
      <c r="BL147" s="5" t="s">
        <v>92</v>
      </c>
      <c r="BM147" s="2">
        <v>0</v>
      </c>
      <c r="BN147" s="2">
        <v>0</v>
      </c>
      <c r="BO147" s="2">
        <v>0</v>
      </c>
      <c r="BP147" s="5" t="s">
        <v>92</v>
      </c>
      <c r="BQ147" s="5" t="s">
        <v>92</v>
      </c>
      <c r="BR147" s="5" t="s">
        <v>92</v>
      </c>
      <c r="BS147" s="2">
        <v>0</v>
      </c>
      <c r="BT147" s="2">
        <v>0</v>
      </c>
      <c r="BU147" s="2">
        <v>0</v>
      </c>
      <c r="BV147" s="5" t="s">
        <v>92</v>
      </c>
      <c r="BW147" s="5" t="s">
        <v>92</v>
      </c>
      <c r="BX147" s="5" t="s">
        <v>92</v>
      </c>
      <c r="BY147" s="2">
        <v>0</v>
      </c>
      <c r="BZ147" s="2">
        <v>0</v>
      </c>
      <c r="CA147" s="2">
        <v>0</v>
      </c>
      <c r="CB147" s="5" t="s">
        <v>92</v>
      </c>
      <c r="CC147" s="5" t="s">
        <v>92</v>
      </c>
      <c r="CD147" s="5" t="s">
        <v>92</v>
      </c>
      <c r="CE147" s="2">
        <v>0</v>
      </c>
      <c r="CF147" s="2">
        <v>0</v>
      </c>
      <c r="CG147" s="2">
        <v>0</v>
      </c>
      <c r="CH147" s="5" t="s">
        <v>92</v>
      </c>
      <c r="CI147" s="5" t="s">
        <v>92</v>
      </c>
      <c r="CJ147" s="5" t="s">
        <v>92</v>
      </c>
      <c r="CK147" s="2">
        <v>0</v>
      </c>
      <c r="CL147" s="2">
        <v>0</v>
      </c>
      <c r="CM147" s="2">
        <v>0</v>
      </c>
      <c r="CN147" s="5">
        <v>0</v>
      </c>
      <c r="CO147" s="5">
        <v>0</v>
      </c>
      <c r="CP147" s="5">
        <v>0</v>
      </c>
      <c r="CQ147" s="2">
        <v>0</v>
      </c>
      <c r="CR147" s="2">
        <v>0</v>
      </c>
      <c r="CS147" s="2">
        <v>0</v>
      </c>
      <c r="CT147" s="5" t="s">
        <v>92</v>
      </c>
      <c r="CU147" s="5" t="s">
        <v>92</v>
      </c>
      <c r="CV147" s="5" t="s">
        <v>92</v>
      </c>
      <c r="CW147" s="2">
        <v>0</v>
      </c>
      <c r="CX147" s="2">
        <v>0</v>
      </c>
      <c r="CY147" s="2">
        <v>0</v>
      </c>
      <c r="CZ147" s="5" t="s">
        <v>92</v>
      </c>
      <c r="DA147" s="5" t="s">
        <v>92</v>
      </c>
      <c r="DB147" s="5" t="s">
        <v>92</v>
      </c>
      <c r="DC147" s="2">
        <v>0</v>
      </c>
      <c r="DD147" s="2">
        <v>0</v>
      </c>
      <c r="DE147" s="2">
        <v>0</v>
      </c>
      <c r="DF147" s="5" t="s">
        <v>92</v>
      </c>
      <c r="DG147" s="5" t="s">
        <v>92</v>
      </c>
      <c r="DH147" s="5" t="s">
        <v>92</v>
      </c>
      <c r="DI147" s="2">
        <v>0</v>
      </c>
      <c r="DJ147" s="2">
        <v>0</v>
      </c>
      <c r="DK147" s="2">
        <v>0</v>
      </c>
      <c r="DL147" s="5" t="s">
        <v>92</v>
      </c>
      <c r="DM147" s="5" t="s">
        <v>92</v>
      </c>
      <c r="DN147" s="5" t="s">
        <v>92</v>
      </c>
      <c r="DO147" s="2">
        <v>0</v>
      </c>
      <c r="DP147" s="2">
        <v>0</v>
      </c>
      <c r="DQ147" s="2">
        <v>0</v>
      </c>
      <c r="DR147" s="5" t="s">
        <v>92</v>
      </c>
      <c r="DS147" s="5" t="s">
        <v>92</v>
      </c>
      <c r="DT147" s="5" t="s">
        <v>92</v>
      </c>
      <c r="DU147" s="2">
        <v>0</v>
      </c>
      <c r="DV147" s="2">
        <v>0</v>
      </c>
      <c r="DW147" s="2">
        <v>0</v>
      </c>
      <c r="DX147" s="5" t="s">
        <v>92</v>
      </c>
      <c r="DY147" s="5" t="s">
        <v>92</v>
      </c>
      <c r="DZ147" s="5" t="s">
        <v>92</v>
      </c>
      <c r="EA147" s="2">
        <v>0</v>
      </c>
      <c r="EB147" s="2">
        <v>0</v>
      </c>
      <c r="EC147" s="2">
        <v>0</v>
      </c>
      <c r="ED147" s="5" t="s">
        <v>92</v>
      </c>
      <c r="EE147" s="5" t="s">
        <v>92</v>
      </c>
      <c r="EF147" s="5" t="s">
        <v>92</v>
      </c>
      <c r="EG147" s="2">
        <v>0</v>
      </c>
      <c r="EH147" s="2">
        <v>0</v>
      </c>
      <c r="EI147" s="2">
        <v>0</v>
      </c>
      <c r="EJ147" s="5" t="s">
        <v>92</v>
      </c>
      <c r="EK147" s="5" t="s">
        <v>92</v>
      </c>
      <c r="EL147" s="5" t="s">
        <v>92</v>
      </c>
      <c r="EM147" s="2">
        <v>0</v>
      </c>
      <c r="EN147" s="2">
        <v>0</v>
      </c>
      <c r="EO147" s="2">
        <v>0</v>
      </c>
      <c r="EP147" s="5" t="s">
        <v>92</v>
      </c>
      <c r="EQ147" s="5" t="s">
        <v>92</v>
      </c>
      <c r="ER147" s="5" t="s">
        <v>92</v>
      </c>
      <c r="ES147" s="2">
        <v>0</v>
      </c>
      <c r="ET147" s="2">
        <v>0</v>
      </c>
      <c r="EU147" s="2">
        <v>0</v>
      </c>
      <c r="EV147" s="5" t="s">
        <v>92</v>
      </c>
      <c r="EW147" s="5" t="s">
        <v>92</v>
      </c>
      <c r="EX147" s="5" t="s">
        <v>92</v>
      </c>
      <c r="EY147" s="2">
        <v>0</v>
      </c>
      <c r="EZ147" s="2">
        <v>0</v>
      </c>
      <c r="FA147" s="2">
        <v>0</v>
      </c>
      <c r="FB147" s="5" t="s">
        <v>92</v>
      </c>
      <c r="FC147" s="5" t="s">
        <v>92</v>
      </c>
      <c r="FD147" s="5" t="s">
        <v>92</v>
      </c>
      <c r="FE147" s="2">
        <v>0</v>
      </c>
      <c r="FF147" s="2">
        <v>0</v>
      </c>
      <c r="FG147" s="2">
        <v>0</v>
      </c>
      <c r="FH147" s="5" t="s">
        <v>92</v>
      </c>
      <c r="FI147" s="5" t="s">
        <v>92</v>
      </c>
      <c r="FJ147" s="5" t="s">
        <v>92</v>
      </c>
    </row>
    <row r="148" spans="1:166" ht="11.85">
      <c r="A148" s="46" t="str">
        <f>IF(COUNTIFS(T_2GT[[#This Row],[Secteur]],"  *"),A147,T_2GT[[#This Row],[Secteur]])</f>
        <v>VAL-DE-MARNE</v>
      </c>
      <c r="B148" s="46" t="str">
        <f>IF(COUNTIFS(T_2GT[[#This Row],[Secteur]],"    *"),B147,T_2GT[[#This Row],[Secteur]])</f>
        <v xml:space="preserve">   D06 - Ivry</v>
      </c>
      <c r="C148" s="1" t="s">
        <v>1334</v>
      </c>
      <c r="D148" s="1" t="s">
        <v>609</v>
      </c>
      <c r="E148" s="2">
        <v>208</v>
      </c>
      <c r="F148" s="2">
        <v>199</v>
      </c>
      <c r="G148" s="2">
        <v>407</v>
      </c>
      <c r="H148" s="2">
        <v>0</v>
      </c>
      <c r="I148" s="2">
        <v>0</v>
      </c>
      <c r="J148" s="2">
        <v>0</v>
      </c>
      <c r="K148" s="2">
        <v>194</v>
      </c>
      <c r="L148" s="2">
        <v>191</v>
      </c>
      <c r="M148" s="2">
        <v>385</v>
      </c>
      <c r="N148" s="5">
        <v>0.93269230769230771</v>
      </c>
      <c r="O148" s="5">
        <v>0.95979899497487442</v>
      </c>
      <c r="P148" s="5">
        <v>0.94594594594594594</v>
      </c>
      <c r="Q148" s="2">
        <v>140</v>
      </c>
      <c r="R148" s="2">
        <v>133</v>
      </c>
      <c r="S148" s="2">
        <v>273</v>
      </c>
      <c r="T148" s="5">
        <v>0.72164948453608246</v>
      </c>
      <c r="U148" s="5">
        <v>0.69633507853403143</v>
      </c>
      <c r="V148" s="5">
        <v>0.70909090909090911</v>
      </c>
      <c r="W148" s="2">
        <v>53</v>
      </c>
      <c r="X148" s="2">
        <v>54</v>
      </c>
      <c r="Y148" s="2">
        <v>107</v>
      </c>
      <c r="Z148" s="5">
        <v>0.27319587628865977</v>
      </c>
      <c r="AA148" s="5">
        <v>0.28272251308900526</v>
      </c>
      <c r="AB148" s="5">
        <v>0.2779220779220779</v>
      </c>
      <c r="AC148" s="2">
        <v>1</v>
      </c>
      <c r="AD148" s="2">
        <v>4</v>
      </c>
      <c r="AE148" s="2">
        <v>5</v>
      </c>
      <c r="AF148" s="5">
        <v>5.1546391752577319E-3</v>
      </c>
      <c r="AG148" s="5">
        <v>2.0942408376963352E-2</v>
      </c>
      <c r="AH148" s="5">
        <v>1.2987012987012988E-2</v>
      </c>
      <c r="AI148" s="2">
        <v>38</v>
      </c>
      <c r="AJ148" s="2">
        <v>33</v>
      </c>
      <c r="AK148" s="2">
        <v>71</v>
      </c>
      <c r="AL148" s="5">
        <v>0.19587628865979381</v>
      </c>
      <c r="AM148" s="5">
        <v>0.17277486910994763</v>
      </c>
      <c r="AN148" s="5">
        <v>0.18441558441558442</v>
      </c>
      <c r="AO148" s="2">
        <v>0</v>
      </c>
      <c r="AP148" s="2">
        <v>15</v>
      </c>
      <c r="AQ148" s="2">
        <v>15</v>
      </c>
      <c r="AR148" s="5">
        <v>0</v>
      </c>
      <c r="AS148" s="5">
        <v>7.8534031413612565E-2</v>
      </c>
      <c r="AT148" s="5">
        <v>3.896103896103896E-2</v>
      </c>
      <c r="AU148" s="2">
        <v>9</v>
      </c>
      <c r="AV148" s="2">
        <v>2</v>
      </c>
      <c r="AW148" s="2">
        <v>11</v>
      </c>
      <c r="AX148" s="5">
        <v>4.6391752577319589E-2</v>
      </c>
      <c r="AY148" s="5">
        <v>1.0471204188481676E-2</v>
      </c>
      <c r="AZ148" s="5">
        <v>2.8571428571428571E-2</v>
      </c>
      <c r="BA148" s="2">
        <v>1</v>
      </c>
      <c r="BB148" s="2">
        <v>2</v>
      </c>
      <c r="BC148" s="2">
        <v>3</v>
      </c>
      <c r="BD148" s="5">
        <v>5.1546391752577319E-3</v>
      </c>
      <c r="BE148" s="5">
        <v>1.0471204188481676E-2</v>
      </c>
      <c r="BF148" s="5">
        <v>7.7922077922077922E-3</v>
      </c>
      <c r="BG148" s="2">
        <v>5</v>
      </c>
      <c r="BH148" s="2">
        <v>2</v>
      </c>
      <c r="BI148" s="2">
        <v>7</v>
      </c>
      <c r="BJ148" s="5">
        <v>2.5773195876288658E-2</v>
      </c>
      <c r="BK148" s="5">
        <v>1.0471204188481676E-2</v>
      </c>
      <c r="BL148" s="5">
        <v>1.8181818181818181E-2</v>
      </c>
      <c r="BM148" s="2">
        <v>0</v>
      </c>
      <c r="BN148" s="2">
        <v>0</v>
      </c>
      <c r="BO148" s="2">
        <v>0</v>
      </c>
      <c r="BP148" s="5">
        <v>0</v>
      </c>
      <c r="BQ148" s="5">
        <v>0</v>
      </c>
      <c r="BR148" s="5">
        <v>0</v>
      </c>
      <c r="BS148" s="2">
        <v>0</v>
      </c>
      <c r="BT148" s="2">
        <v>0</v>
      </c>
      <c r="BU148" s="2">
        <v>0</v>
      </c>
      <c r="BV148" s="5">
        <v>0</v>
      </c>
      <c r="BW148" s="5">
        <v>0</v>
      </c>
      <c r="BX148" s="5">
        <v>0</v>
      </c>
      <c r="BY148" s="2">
        <v>0</v>
      </c>
      <c r="BZ148" s="2">
        <v>0</v>
      </c>
      <c r="CA148" s="2">
        <v>0</v>
      </c>
      <c r="CB148" s="5">
        <v>0</v>
      </c>
      <c r="CC148" s="5">
        <v>0</v>
      </c>
      <c r="CD148" s="5">
        <v>0</v>
      </c>
      <c r="CE148" s="2">
        <v>0</v>
      </c>
      <c r="CF148" s="2">
        <v>0</v>
      </c>
      <c r="CG148" s="2">
        <v>0</v>
      </c>
      <c r="CH148" s="5">
        <v>0</v>
      </c>
      <c r="CI148" s="5">
        <v>0</v>
      </c>
      <c r="CJ148" s="5">
        <v>0</v>
      </c>
      <c r="CK148" s="2">
        <v>192</v>
      </c>
      <c r="CL148" s="2">
        <v>188</v>
      </c>
      <c r="CM148" s="2">
        <v>380</v>
      </c>
      <c r="CN148" s="5">
        <v>0.92307692307692313</v>
      </c>
      <c r="CO148" s="5">
        <v>0.94472361809045224</v>
      </c>
      <c r="CP148" s="5">
        <v>0.93366093366093361</v>
      </c>
      <c r="CQ148" s="2">
        <v>126</v>
      </c>
      <c r="CR148" s="2">
        <v>117</v>
      </c>
      <c r="CS148" s="2">
        <v>243</v>
      </c>
      <c r="CT148" s="5">
        <v>0.65625</v>
      </c>
      <c r="CU148" s="5">
        <v>0.62234042553191493</v>
      </c>
      <c r="CV148" s="5">
        <v>0.63947368421052631</v>
      </c>
      <c r="CW148" s="2">
        <v>65</v>
      </c>
      <c r="CX148" s="2">
        <v>67</v>
      </c>
      <c r="CY148" s="2">
        <v>132</v>
      </c>
      <c r="CZ148" s="5">
        <v>0.33854166666666669</v>
      </c>
      <c r="DA148" s="5">
        <v>0.35638297872340424</v>
      </c>
      <c r="DB148" s="5">
        <v>0.3473684210526316</v>
      </c>
      <c r="DC148" s="2">
        <v>1</v>
      </c>
      <c r="DD148" s="2">
        <v>4</v>
      </c>
      <c r="DE148" s="2">
        <v>5</v>
      </c>
      <c r="DF148" s="5">
        <v>5.208333333333333E-3</v>
      </c>
      <c r="DG148" s="5">
        <v>2.1276595744680851E-2</v>
      </c>
      <c r="DH148" s="5">
        <v>1.3157894736842105E-2</v>
      </c>
      <c r="DI148" s="2">
        <v>45</v>
      </c>
      <c r="DJ148" s="2">
        <v>42</v>
      </c>
      <c r="DK148" s="2">
        <v>87</v>
      </c>
      <c r="DL148" s="5">
        <v>0.234375</v>
      </c>
      <c r="DM148" s="5">
        <v>0.22340425531914893</v>
      </c>
      <c r="DN148" s="5">
        <v>0.22894736842105262</v>
      </c>
      <c r="DO148" s="2">
        <v>0</v>
      </c>
      <c r="DP148" s="2">
        <v>17</v>
      </c>
      <c r="DQ148" s="2">
        <v>17</v>
      </c>
      <c r="DR148" s="5">
        <v>0</v>
      </c>
      <c r="DS148" s="5">
        <v>9.0425531914893623E-2</v>
      </c>
      <c r="DT148" s="5">
        <v>4.4736842105263158E-2</v>
      </c>
      <c r="DU148" s="2">
        <v>11</v>
      </c>
      <c r="DV148" s="2">
        <v>2</v>
      </c>
      <c r="DW148" s="2">
        <v>13</v>
      </c>
      <c r="DX148" s="5">
        <v>5.7291666666666664E-2</v>
      </c>
      <c r="DY148" s="5">
        <v>1.0638297872340425E-2</v>
      </c>
      <c r="DZ148" s="5">
        <v>3.4210526315789476E-2</v>
      </c>
      <c r="EA148" s="2">
        <v>3</v>
      </c>
      <c r="EB148" s="2">
        <v>3</v>
      </c>
      <c r="EC148" s="2">
        <v>6</v>
      </c>
      <c r="ED148" s="5">
        <v>1.5625E-2</v>
      </c>
      <c r="EE148" s="5">
        <v>1.5957446808510637E-2</v>
      </c>
      <c r="EF148" s="5">
        <v>1.5789473684210527E-2</v>
      </c>
      <c r="EG148" s="2">
        <v>6</v>
      </c>
      <c r="EH148" s="2">
        <v>3</v>
      </c>
      <c r="EI148" s="2">
        <v>9</v>
      </c>
      <c r="EJ148" s="5">
        <v>3.125E-2</v>
      </c>
      <c r="EK148" s="5">
        <v>1.5957446808510637E-2</v>
      </c>
      <c r="EL148" s="5">
        <v>2.368421052631579E-2</v>
      </c>
      <c r="EM148" s="2">
        <v>0</v>
      </c>
      <c r="EN148" s="2">
        <v>0</v>
      </c>
      <c r="EO148" s="2">
        <v>0</v>
      </c>
      <c r="EP148" s="5">
        <v>0</v>
      </c>
      <c r="EQ148" s="5">
        <v>0</v>
      </c>
      <c r="ER148" s="5">
        <v>0</v>
      </c>
      <c r="ES148" s="2">
        <v>0</v>
      </c>
      <c r="ET148" s="2">
        <v>0</v>
      </c>
      <c r="EU148" s="2">
        <v>0</v>
      </c>
      <c r="EV148" s="5">
        <v>0</v>
      </c>
      <c r="EW148" s="5">
        <v>0</v>
      </c>
      <c r="EX148" s="5">
        <v>0</v>
      </c>
      <c r="EY148" s="2">
        <v>0</v>
      </c>
      <c r="EZ148" s="2">
        <v>0</v>
      </c>
      <c r="FA148" s="2">
        <v>0</v>
      </c>
      <c r="FB148" s="5">
        <v>0</v>
      </c>
      <c r="FC148" s="5">
        <v>0</v>
      </c>
      <c r="FD148" s="5">
        <v>0</v>
      </c>
      <c r="FE148" s="2">
        <v>0</v>
      </c>
      <c r="FF148" s="2">
        <v>0</v>
      </c>
      <c r="FG148" s="2">
        <v>0</v>
      </c>
      <c r="FH148" s="5">
        <v>0</v>
      </c>
      <c r="FI148" s="5">
        <v>0</v>
      </c>
      <c r="FJ148" s="5">
        <v>0</v>
      </c>
    </row>
    <row r="149" spans="1:166" ht="11.85">
      <c r="A149" s="46" t="str">
        <f>IF(COUNTIFS(T_2GT[[#This Row],[Secteur]],"  *"),A148,T_2GT[[#This Row],[Secteur]])</f>
        <v>VAL-DE-MARNE</v>
      </c>
      <c r="B149" s="46" t="str">
        <f>IF(COUNTIFS(T_2GT[[#This Row],[Secteur]],"    *"),B148,T_2GT[[#This Row],[Secteur]])</f>
        <v xml:space="preserve">   D06 - Ivry</v>
      </c>
      <c r="C149" s="1" t="s">
        <v>1335</v>
      </c>
      <c r="D149" s="1" t="s">
        <v>777</v>
      </c>
      <c r="E149" s="2">
        <v>183</v>
      </c>
      <c r="F149" s="2">
        <v>161</v>
      </c>
      <c r="G149" s="2">
        <v>344</v>
      </c>
      <c r="H149" s="2">
        <v>0</v>
      </c>
      <c r="I149" s="2">
        <v>0</v>
      </c>
      <c r="J149" s="2">
        <v>0</v>
      </c>
      <c r="K149" s="2">
        <v>171</v>
      </c>
      <c r="L149" s="2">
        <v>156</v>
      </c>
      <c r="M149" s="2">
        <v>327</v>
      </c>
      <c r="N149" s="5">
        <v>0.93442622950819676</v>
      </c>
      <c r="O149" s="5">
        <v>0.96894409937888204</v>
      </c>
      <c r="P149" s="5">
        <v>0.95058139534883723</v>
      </c>
      <c r="Q149" s="2">
        <v>117</v>
      </c>
      <c r="R149" s="2">
        <v>113</v>
      </c>
      <c r="S149" s="2">
        <v>230</v>
      </c>
      <c r="T149" s="5">
        <v>0.68421052631578949</v>
      </c>
      <c r="U149" s="5">
        <v>0.72435897435897434</v>
      </c>
      <c r="V149" s="5">
        <v>0.70336391437308865</v>
      </c>
      <c r="W149" s="2">
        <v>50</v>
      </c>
      <c r="X149" s="2">
        <v>41</v>
      </c>
      <c r="Y149" s="2">
        <v>91</v>
      </c>
      <c r="Z149" s="5">
        <v>0.29239766081871343</v>
      </c>
      <c r="AA149" s="5">
        <v>0.26282051282051283</v>
      </c>
      <c r="AB149" s="5">
        <v>0.27828746177370028</v>
      </c>
      <c r="AC149" s="2">
        <v>4</v>
      </c>
      <c r="AD149" s="2">
        <v>2</v>
      </c>
      <c r="AE149" s="2">
        <v>6</v>
      </c>
      <c r="AF149" s="5">
        <v>2.3391812865497075E-2</v>
      </c>
      <c r="AG149" s="5">
        <v>1.282051282051282E-2</v>
      </c>
      <c r="AH149" s="5">
        <v>1.834862385321101E-2</v>
      </c>
      <c r="AI149" s="2">
        <v>40</v>
      </c>
      <c r="AJ149" s="2">
        <v>21</v>
      </c>
      <c r="AK149" s="2">
        <v>61</v>
      </c>
      <c r="AL149" s="5">
        <v>0.23391812865497075</v>
      </c>
      <c r="AM149" s="5">
        <v>0.13461538461538461</v>
      </c>
      <c r="AN149" s="5">
        <v>0.18654434250764526</v>
      </c>
      <c r="AO149" s="2">
        <v>5</v>
      </c>
      <c r="AP149" s="2">
        <v>18</v>
      </c>
      <c r="AQ149" s="2">
        <v>23</v>
      </c>
      <c r="AR149" s="5">
        <v>2.9239766081871343E-2</v>
      </c>
      <c r="AS149" s="5">
        <v>0.11538461538461539</v>
      </c>
      <c r="AT149" s="5">
        <v>7.0336391437308868E-2</v>
      </c>
      <c r="AU149" s="2">
        <v>3</v>
      </c>
      <c r="AV149" s="2">
        <v>1</v>
      </c>
      <c r="AW149" s="2">
        <v>4</v>
      </c>
      <c r="AX149" s="5">
        <v>1.7543859649122806E-2</v>
      </c>
      <c r="AY149" s="5">
        <v>6.41025641025641E-3</v>
      </c>
      <c r="AZ149" s="5">
        <v>1.2232415902140673E-2</v>
      </c>
      <c r="BA149" s="2">
        <v>0</v>
      </c>
      <c r="BB149" s="2">
        <v>0</v>
      </c>
      <c r="BC149" s="2">
        <v>0</v>
      </c>
      <c r="BD149" s="5">
        <v>0</v>
      </c>
      <c r="BE149" s="5">
        <v>0</v>
      </c>
      <c r="BF149" s="5">
        <v>0</v>
      </c>
      <c r="BG149" s="2">
        <v>2</v>
      </c>
      <c r="BH149" s="2">
        <v>0</v>
      </c>
      <c r="BI149" s="2">
        <v>2</v>
      </c>
      <c r="BJ149" s="5">
        <v>1.1695906432748537E-2</v>
      </c>
      <c r="BK149" s="5">
        <v>0</v>
      </c>
      <c r="BL149" s="5">
        <v>6.1162079510703364E-3</v>
      </c>
      <c r="BM149" s="2">
        <v>0</v>
      </c>
      <c r="BN149" s="2">
        <v>1</v>
      </c>
      <c r="BO149" s="2">
        <v>1</v>
      </c>
      <c r="BP149" s="5">
        <v>0</v>
      </c>
      <c r="BQ149" s="5">
        <v>6.41025641025641E-3</v>
      </c>
      <c r="BR149" s="5">
        <v>3.0581039755351682E-3</v>
      </c>
      <c r="BS149" s="2">
        <v>0</v>
      </c>
      <c r="BT149" s="2">
        <v>0</v>
      </c>
      <c r="BU149" s="2">
        <v>0</v>
      </c>
      <c r="BV149" s="5">
        <v>0</v>
      </c>
      <c r="BW149" s="5">
        <v>0</v>
      </c>
      <c r="BX149" s="5">
        <v>0</v>
      </c>
      <c r="BY149" s="2">
        <v>0</v>
      </c>
      <c r="BZ149" s="2">
        <v>0</v>
      </c>
      <c r="CA149" s="2">
        <v>0</v>
      </c>
      <c r="CB149" s="5">
        <v>0</v>
      </c>
      <c r="CC149" s="5">
        <v>0</v>
      </c>
      <c r="CD149" s="5">
        <v>0</v>
      </c>
      <c r="CE149" s="2">
        <v>0</v>
      </c>
      <c r="CF149" s="2">
        <v>0</v>
      </c>
      <c r="CG149" s="2">
        <v>0</v>
      </c>
      <c r="CH149" s="5">
        <v>0</v>
      </c>
      <c r="CI149" s="5">
        <v>0</v>
      </c>
      <c r="CJ149" s="5">
        <v>0</v>
      </c>
      <c r="CK149" s="2">
        <v>164</v>
      </c>
      <c r="CL149" s="2">
        <v>152</v>
      </c>
      <c r="CM149" s="2">
        <v>316</v>
      </c>
      <c r="CN149" s="5">
        <v>0.89617486338797814</v>
      </c>
      <c r="CO149" s="5">
        <v>0.94409937888198758</v>
      </c>
      <c r="CP149" s="5">
        <v>0.91860465116279066</v>
      </c>
      <c r="CQ149" s="2">
        <v>96</v>
      </c>
      <c r="CR149" s="2">
        <v>85</v>
      </c>
      <c r="CS149" s="2">
        <v>181</v>
      </c>
      <c r="CT149" s="5">
        <v>0.58536585365853655</v>
      </c>
      <c r="CU149" s="5">
        <v>0.55921052631578949</v>
      </c>
      <c r="CV149" s="5">
        <v>0.57278481012658233</v>
      </c>
      <c r="CW149" s="2">
        <v>64</v>
      </c>
      <c r="CX149" s="2">
        <v>64</v>
      </c>
      <c r="CY149" s="2">
        <v>128</v>
      </c>
      <c r="CZ149" s="5">
        <v>0.3902439024390244</v>
      </c>
      <c r="DA149" s="5">
        <v>0.42105263157894735</v>
      </c>
      <c r="DB149" s="5">
        <v>0.4050632911392405</v>
      </c>
      <c r="DC149" s="2">
        <v>4</v>
      </c>
      <c r="DD149" s="2">
        <v>3</v>
      </c>
      <c r="DE149" s="2">
        <v>7</v>
      </c>
      <c r="DF149" s="5">
        <v>2.4390243902439025E-2</v>
      </c>
      <c r="DG149" s="5">
        <v>1.9736842105263157E-2</v>
      </c>
      <c r="DH149" s="5">
        <v>2.2151898734177215E-2</v>
      </c>
      <c r="DI149" s="2">
        <v>46</v>
      </c>
      <c r="DJ149" s="2">
        <v>27</v>
      </c>
      <c r="DK149" s="2">
        <v>73</v>
      </c>
      <c r="DL149" s="5">
        <v>0.28048780487804881</v>
      </c>
      <c r="DM149" s="5">
        <v>0.17763157894736842</v>
      </c>
      <c r="DN149" s="5">
        <v>0.23101265822784811</v>
      </c>
      <c r="DO149" s="2">
        <v>5</v>
      </c>
      <c r="DP149" s="2">
        <v>32</v>
      </c>
      <c r="DQ149" s="2">
        <v>37</v>
      </c>
      <c r="DR149" s="5">
        <v>3.048780487804878E-2</v>
      </c>
      <c r="DS149" s="5">
        <v>0.21052631578947367</v>
      </c>
      <c r="DT149" s="5">
        <v>0.11708860759493671</v>
      </c>
      <c r="DU149" s="2">
        <v>5</v>
      </c>
      <c r="DV149" s="2">
        <v>2</v>
      </c>
      <c r="DW149" s="2">
        <v>7</v>
      </c>
      <c r="DX149" s="5">
        <v>3.048780487804878E-2</v>
      </c>
      <c r="DY149" s="5">
        <v>1.3157894736842105E-2</v>
      </c>
      <c r="DZ149" s="5">
        <v>2.2151898734177215E-2</v>
      </c>
      <c r="EA149" s="2">
        <v>0</v>
      </c>
      <c r="EB149" s="2">
        <v>0</v>
      </c>
      <c r="EC149" s="2">
        <v>0</v>
      </c>
      <c r="ED149" s="5">
        <v>0</v>
      </c>
      <c r="EE149" s="5">
        <v>0</v>
      </c>
      <c r="EF149" s="5">
        <v>0</v>
      </c>
      <c r="EG149" s="2">
        <v>2</v>
      </c>
      <c r="EH149" s="2">
        <v>0</v>
      </c>
      <c r="EI149" s="2">
        <v>2</v>
      </c>
      <c r="EJ149" s="5">
        <v>1.2195121951219513E-2</v>
      </c>
      <c r="EK149" s="5">
        <v>0</v>
      </c>
      <c r="EL149" s="5">
        <v>6.3291139240506328E-3</v>
      </c>
      <c r="EM149" s="2">
        <v>6</v>
      </c>
      <c r="EN149" s="2">
        <v>3</v>
      </c>
      <c r="EO149" s="2">
        <v>9</v>
      </c>
      <c r="EP149" s="5">
        <v>3.6585365853658534E-2</v>
      </c>
      <c r="EQ149" s="5">
        <v>1.9736842105263157E-2</v>
      </c>
      <c r="ER149" s="5">
        <v>2.8481012658227847E-2</v>
      </c>
      <c r="ES149" s="2">
        <v>0</v>
      </c>
      <c r="ET149" s="2">
        <v>0</v>
      </c>
      <c r="EU149" s="2">
        <v>0</v>
      </c>
      <c r="EV149" s="5">
        <v>0</v>
      </c>
      <c r="EW149" s="5">
        <v>0</v>
      </c>
      <c r="EX149" s="5">
        <v>0</v>
      </c>
      <c r="EY149" s="2">
        <v>0</v>
      </c>
      <c r="EZ149" s="2">
        <v>0</v>
      </c>
      <c r="FA149" s="2">
        <v>0</v>
      </c>
      <c r="FB149" s="5">
        <v>0</v>
      </c>
      <c r="FC149" s="5">
        <v>0</v>
      </c>
      <c r="FD149" s="5">
        <v>0</v>
      </c>
      <c r="FE149" s="2">
        <v>0</v>
      </c>
      <c r="FF149" s="2">
        <v>0</v>
      </c>
      <c r="FG149" s="2">
        <v>0</v>
      </c>
      <c r="FH149" s="5">
        <v>0</v>
      </c>
      <c r="FI149" s="5">
        <v>0</v>
      </c>
      <c r="FJ149" s="5">
        <v>0</v>
      </c>
    </row>
    <row r="150" spans="1:166" ht="11.85">
      <c r="A150" s="46" t="str">
        <f>IF(COUNTIFS(T_2GT[[#This Row],[Secteur]],"  *"),A149,T_2GT[[#This Row],[Secteur]])</f>
        <v>VAL-DE-MARNE</v>
      </c>
      <c r="B150" s="46" t="str">
        <f>IF(COUNTIFS(T_2GT[[#This Row],[Secteur]],"    *"),B149,T_2GT[[#This Row],[Secteur]])</f>
        <v xml:space="preserve">   D06 - Ivry</v>
      </c>
      <c r="C150" s="1" t="s">
        <v>1033</v>
      </c>
      <c r="D150" s="1" t="s">
        <v>859</v>
      </c>
      <c r="E150" s="2">
        <v>161</v>
      </c>
      <c r="F150" s="2">
        <v>134</v>
      </c>
      <c r="G150" s="2">
        <v>295</v>
      </c>
      <c r="H150" s="2">
        <v>0</v>
      </c>
      <c r="I150" s="2">
        <v>0</v>
      </c>
      <c r="J150" s="2">
        <v>0</v>
      </c>
      <c r="K150" s="2">
        <v>5</v>
      </c>
      <c r="L150" s="2">
        <v>1</v>
      </c>
      <c r="M150" s="2">
        <v>6</v>
      </c>
      <c r="N150" s="5">
        <v>3.1055900621118012E-2</v>
      </c>
      <c r="O150" s="5">
        <v>7.462686567164179E-3</v>
      </c>
      <c r="P150" s="5">
        <v>2.0338983050847456E-2</v>
      </c>
      <c r="Q150" s="2">
        <v>3</v>
      </c>
      <c r="R150" s="2">
        <v>0</v>
      </c>
      <c r="S150" s="2">
        <v>3</v>
      </c>
      <c r="T150" s="5">
        <v>0.6</v>
      </c>
      <c r="U150" s="5">
        <v>0</v>
      </c>
      <c r="V150" s="5">
        <v>0.5</v>
      </c>
      <c r="W150" s="2">
        <v>2</v>
      </c>
      <c r="X150" s="2">
        <v>1</v>
      </c>
      <c r="Y150" s="2">
        <v>3</v>
      </c>
      <c r="Z150" s="5">
        <v>0.4</v>
      </c>
      <c r="AA150" s="5">
        <v>1</v>
      </c>
      <c r="AB150" s="5">
        <v>0.5</v>
      </c>
      <c r="AC150" s="2">
        <v>0</v>
      </c>
      <c r="AD150" s="2">
        <v>0</v>
      </c>
      <c r="AE150" s="2">
        <v>0</v>
      </c>
      <c r="AF150" s="5">
        <v>0</v>
      </c>
      <c r="AG150" s="5">
        <v>0</v>
      </c>
      <c r="AH150" s="5">
        <v>0</v>
      </c>
      <c r="AI150" s="2">
        <v>0</v>
      </c>
      <c r="AJ150" s="2">
        <v>0</v>
      </c>
      <c r="AK150" s="2">
        <v>0</v>
      </c>
      <c r="AL150" s="5">
        <v>0</v>
      </c>
      <c r="AM150" s="5">
        <v>0</v>
      </c>
      <c r="AN150" s="5">
        <v>0</v>
      </c>
      <c r="AO150" s="2">
        <v>1</v>
      </c>
      <c r="AP150" s="2">
        <v>1</v>
      </c>
      <c r="AQ150" s="2">
        <v>2</v>
      </c>
      <c r="AR150" s="5">
        <v>0.2</v>
      </c>
      <c r="AS150" s="5">
        <v>1</v>
      </c>
      <c r="AT150" s="5">
        <v>0.33333333333333331</v>
      </c>
      <c r="AU150" s="2">
        <v>0</v>
      </c>
      <c r="AV150" s="2">
        <v>0</v>
      </c>
      <c r="AW150" s="2">
        <v>0</v>
      </c>
      <c r="AX150" s="5">
        <v>0</v>
      </c>
      <c r="AY150" s="5">
        <v>0</v>
      </c>
      <c r="AZ150" s="5">
        <v>0</v>
      </c>
      <c r="BA150" s="2">
        <v>0</v>
      </c>
      <c r="BB150" s="2">
        <v>0</v>
      </c>
      <c r="BC150" s="2">
        <v>0</v>
      </c>
      <c r="BD150" s="5">
        <v>0</v>
      </c>
      <c r="BE150" s="5">
        <v>0</v>
      </c>
      <c r="BF150" s="5">
        <v>0</v>
      </c>
      <c r="BG150" s="2">
        <v>1</v>
      </c>
      <c r="BH150" s="2">
        <v>0</v>
      </c>
      <c r="BI150" s="2">
        <v>1</v>
      </c>
      <c r="BJ150" s="5">
        <v>0.2</v>
      </c>
      <c r="BK150" s="5">
        <v>0</v>
      </c>
      <c r="BL150" s="5">
        <v>0.16666666666666666</v>
      </c>
      <c r="BM150" s="2">
        <v>0</v>
      </c>
      <c r="BN150" s="2">
        <v>0</v>
      </c>
      <c r="BO150" s="2">
        <v>0</v>
      </c>
      <c r="BP150" s="5">
        <v>0</v>
      </c>
      <c r="BQ150" s="5">
        <v>0</v>
      </c>
      <c r="BR150" s="5">
        <v>0</v>
      </c>
      <c r="BS150" s="2">
        <v>0</v>
      </c>
      <c r="BT150" s="2">
        <v>0</v>
      </c>
      <c r="BU150" s="2">
        <v>0</v>
      </c>
      <c r="BV150" s="5">
        <v>0</v>
      </c>
      <c r="BW150" s="5">
        <v>0</v>
      </c>
      <c r="BX150" s="5">
        <v>0</v>
      </c>
      <c r="BY150" s="2">
        <v>0</v>
      </c>
      <c r="BZ150" s="2">
        <v>0</v>
      </c>
      <c r="CA150" s="2">
        <v>0</v>
      </c>
      <c r="CB150" s="5">
        <v>0</v>
      </c>
      <c r="CC150" s="5">
        <v>0</v>
      </c>
      <c r="CD150" s="5">
        <v>0</v>
      </c>
      <c r="CE150" s="2">
        <v>0</v>
      </c>
      <c r="CF150" s="2">
        <v>0</v>
      </c>
      <c r="CG150" s="2">
        <v>0</v>
      </c>
      <c r="CH150" s="5">
        <v>0</v>
      </c>
      <c r="CI150" s="5">
        <v>0</v>
      </c>
      <c r="CJ150" s="5">
        <v>0</v>
      </c>
      <c r="CK150" s="2">
        <v>0</v>
      </c>
      <c r="CL150" s="2">
        <v>0</v>
      </c>
      <c r="CM150" s="2">
        <v>0</v>
      </c>
      <c r="CN150" s="5">
        <v>0</v>
      </c>
      <c r="CO150" s="5">
        <v>0</v>
      </c>
      <c r="CP150" s="5">
        <v>0</v>
      </c>
      <c r="CQ150" s="2">
        <v>0</v>
      </c>
      <c r="CR150" s="2">
        <v>0</v>
      </c>
      <c r="CS150" s="2">
        <v>0</v>
      </c>
      <c r="CT150" s="5" t="s">
        <v>92</v>
      </c>
      <c r="CU150" s="5" t="s">
        <v>92</v>
      </c>
      <c r="CV150" s="5" t="s">
        <v>92</v>
      </c>
      <c r="CW150" s="2">
        <v>0</v>
      </c>
      <c r="CX150" s="2">
        <v>0</v>
      </c>
      <c r="CY150" s="2">
        <v>0</v>
      </c>
      <c r="CZ150" s="5" t="s">
        <v>92</v>
      </c>
      <c r="DA150" s="5" t="s">
        <v>92</v>
      </c>
      <c r="DB150" s="5" t="s">
        <v>92</v>
      </c>
      <c r="DC150" s="2">
        <v>0</v>
      </c>
      <c r="DD150" s="2">
        <v>0</v>
      </c>
      <c r="DE150" s="2">
        <v>0</v>
      </c>
      <c r="DF150" s="5" t="s">
        <v>92</v>
      </c>
      <c r="DG150" s="5" t="s">
        <v>92</v>
      </c>
      <c r="DH150" s="5" t="s">
        <v>92</v>
      </c>
      <c r="DI150" s="2">
        <v>0</v>
      </c>
      <c r="DJ150" s="2">
        <v>0</v>
      </c>
      <c r="DK150" s="2">
        <v>0</v>
      </c>
      <c r="DL150" s="5" t="s">
        <v>92</v>
      </c>
      <c r="DM150" s="5" t="s">
        <v>92</v>
      </c>
      <c r="DN150" s="5" t="s">
        <v>92</v>
      </c>
      <c r="DO150" s="2">
        <v>0</v>
      </c>
      <c r="DP150" s="2">
        <v>0</v>
      </c>
      <c r="DQ150" s="2">
        <v>0</v>
      </c>
      <c r="DR150" s="5" t="s">
        <v>92</v>
      </c>
      <c r="DS150" s="5" t="s">
        <v>92</v>
      </c>
      <c r="DT150" s="5" t="s">
        <v>92</v>
      </c>
      <c r="DU150" s="2">
        <v>0</v>
      </c>
      <c r="DV150" s="2">
        <v>0</v>
      </c>
      <c r="DW150" s="2">
        <v>0</v>
      </c>
      <c r="DX150" s="5" t="s">
        <v>92</v>
      </c>
      <c r="DY150" s="5" t="s">
        <v>92</v>
      </c>
      <c r="DZ150" s="5" t="s">
        <v>92</v>
      </c>
      <c r="EA150" s="2">
        <v>0</v>
      </c>
      <c r="EB150" s="2">
        <v>0</v>
      </c>
      <c r="EC150" s="2">
        <v>0</v>
      </c>
      <c r="ED150" s="5" t="s">
        <v>92</v>
      </c>
      <c r="EE150" s="5" t="s">
        <v>92</v>
      </c>
      <c r="EF150" s="5" t="s">
        <v>92</v>
      </c>
      <c r="EG150" s="2">
        <v>0</v>
      </c>
      <c r="EH150" s="2">
        <v>0</v>
      </c>
      <c r="EI150" s="2">
        <v>0</v>
      </c>
      <c r="EJ150" s="5" t="s">
        <v>92</v>
      </c>
      <c r="EK150" s="5" t="s">
        <v>92</v>
      </c>
      <c r="EL150" s="5" t="s">
        <v>92</v>
      </c>
      <c r="EM150" s="2">
        <v>0</v>
      </c>
      <c r="EN150" s="2">
        <v>0</v>
      </c>
      <c r="EO150" s="2">
        <v>0</v>
      </c>
      <c r="EP150" s="5" t="s">
        <v>92</v>
      </c>
      <c r="EQ150" s="5" t="s">
        <v>92</v>
      </c>
      <c r="ER150" s="5" t="s">
        <v>92</v>
      </c>
      <c r="ES150" s="2">
        <v>0</v>
      </c>
      <c r="ET150" s="2">
        <v>0</v>
      </c>
      <c r="EU150" s="2">
        <v>0</v>
      </c>
      <c r="EV150" s="5" t="s">
        <v>92</v>
      </c>
      <c r="EW150" s="5" t="s">
        <v>92</v>
      </c>
      <c r="EX150" s="5" t="s">
        <v>92</v>
      </c>
      <c r="EY150" s="2">
        <v>0</v>
      </c>
      <c r="EZ150" s="2">
        <v>0</v>
      </c>
      <c r="FA150" s="2">
        <v>0</v>
      </c>
      <c r="FB150" s="5" t="s">
        <v>92</v>
      </c>
      <c r="FC150" s="5" t="s">
        <v>92</v>
      </c>
      <c r="FD150" s="5" t="s">
        <v>92</v>
      </c>
      <c r="FE150" s="2">
        <v>0</v>
      </c>
      <c r="FF150" s="2">
        <v>0</v>
      </c>
      <c r="FG150" s="2">
        <v>0</v>
      </c>
      <c r="FH150" s="5" t="s">
        <v>92</v>
      </c>
      <c r="FI150" s="5" t="s">
        <v>92</v>
      </c>
      <c r="FJ150" s="5" t="s">
        <v>92</v>
      </c>
    </row>
    <row r="151" spans="1:166" ht="11.85">
      <c r="A151" s="46" t="str">
        <f>IF(COUNTIFS(T_2GT[[#This Row],[Secteur]],"  *"),A150,T_2GT[[#This Row],[Secteur]])</f>
        <v>VAL-DE-MARNE</v>
      </c>
      <c r="B151" s="46" t="str">
        <f>IF(COUNTIFS(T_2GT[[#This Row],[Secteur]],"    *"),B150,T_2GT[[#This Row],[Secteur]])</f>
        <v xml:space="preserve">   D07 - Villejuif</v>
      </c>
      <c r="C151" s="1" t="s">
        <v>879</v>
      </c>
      <c r="D151" s="1" t="s">
        <v>880</v>
      </c>
      <c r="E151" s="2">
        <v>194</v>
      </c>
      <c r="F151" s="2">
        <v>201</v>
      </c>
      <c r="G151" s="2">
        <v>395</v>
      </c>
      <c r="H151" s="2">
        <v>0</v>
      </c>
      <c r="I151" s="2">
        <v>0</v>
      </c>
      <c r="J151" s="2">
        <v>0</v>
      </c>
      <c r="K151" s="2">
        <v>190</v>
      </c>
      <c r="L151" s="2">
        <v>198</v>
      </c>
      <c r="M151" s="2">
        <v>388</v>
      </c>
      <c r="N151" s="5">
        <v>0.97938144329896903</v>
      </c>
      <c r="O151" s="5">
        <v>0.9850746268656716</v>
      </c>
      <c r="P151" s="5">
        <v>0.98227848101265824</v>
      </c>
      <c r="Q151" s="2">
        <v>114</v>
      </c>
      <c r="R151" s="2">
        <v>123</v>
      </c>
      <c r="S151" s="2">
        <v>237</v>
      </c>
      <c r="T151" s="5">
        <v>0.6</v>
      </c>
      <c r="U151" s="5">
        <v>0.62121212121212122</v>
      </c>
      <c r="V151" s="5">
        <v>0.61082474226804129</v>
      </c>
      <c r="W151" s="2">
        <v>69</v>
      </c>
      <c r="X151" s="2">
        <v>67</v>
      </c>
      <c r="Y151" s="2">
        <v>136</v>
      </c>
      <c r="Z151" s="5">
        <v>0.36315789473684212</v>
      </c>
      <c r="AA151" s="5">
        <v>0.3383838383838384</v>
      </c>
      <c r="AB151" s="5">
        <v>0.35051546391752575</v>
      </c>
      <c r="AC151" s="2">
        <v>7</v>
      </c>
      <c r="AD151" s="2">
        <v>8</v>
      </c>
      <c r="AE151" s="2">
        <v>15</v>
      </c>
      <c r="AF151" s="5">
        <v>3.6842105263157891E-2</v>
      </c>
      <c r="AG151" s="5">
        <v>4.0404040404040407E-2</v>
      </c>
      <c r="AH151" s="5">
        <v>3.8659793814432991E-2</v>
      </c>
      <c r="AI151" s="2">
        <v>49</v>
      </c>
      <c r="AJ151" s="2">
        <v>49</v>
      </c>
      <c r="AK151" s="2">
        <v>98</v>
      </c>
      <c r="AL151" s="5">
        <v>0.25789473684210529</v>
      </c>
      <c r="AM151" s="5">
        <v>0.24747474747474749</v>
      </c>
      <c r="AN151" s="5">
        <v>0.25257731958762886</v>
      </c>
      <c r="AO151" s="2">
        <v>1</v>
      </c>
      <c r="AP151" s="2">
        <v>9</v>
      </c>
      <c r="AQ151" s="2">
        <v>10</v>
      </c>
      <c r="AR151" s="5">
        <v>5.263157894736842E-3</v>
      </c>
      <c r="AS151" s="5">
        <v>4.5454545454545456E-2</v>
      </c>
      <c r="AT151" s="5">
        <v>2.5773195876288658E-2</v>
      </c>
      <c r="AU151" s="2">
        <v>16</v>
      </c>
      <c r="AV151" s="2">
        <v>3</v>
      </c>
      <c r="AW151" s="2">
        <v>19</v>
      </c>
      <c r="AX151" s="5">
        <v>8.4210526315789472E-2</v>
      </c>
      <c r="AY151" s="5">
        <v>1.5151515151515152E-2</v>
      </c>
      <c r="AZ151" s="5">
        <v>4.8969072164948453E-2</v>
      </c>
      <c r="BA151" s="2">
        <v>1</v>
      </c>
      <c r="BB151" s="2">
        <v>4</v>
      </c>
      <c r="BC151" s="2">
        <v>5</v>
      </c>
      <c r="BD151" s="5">
        <v>5.263157894736842E-3</v>
      </c>
      <c r="BE151" s="5">
        <v>2.0202020202020204E-2</v>
      </c>
      <c r="BF151" s="5">
        <v>1.2886597938144329E-2</v>
      </c>
      <c r="BG151" s="2">
        <v>2</v>
      </c>
      <c r="BH151" s="2">
        <v>2</v>
      </c>
      <c r="BI151" s="2">
        <v>4</v>
      </c>
      <c r="BJ151" s="5">
        <v>1.0526315789473684E-2</v>
      </c>
      <c r="BK151" s="5">
        <v>1.0101010101010102E-2</v>
      </c>
      <c r="BL151" s="5">
        <v>1.0309278350515464E-2</v>
      </c>
      <c r="BM151" s="2">
        <v>0</v>
      </c>
      <c r="BN151" s="2">
        <v>0</v>
      </c>
      <c r="BO151" s="2">
        <v>0</v>
      </c>
      <c r="BP151" s="5">
        <v>0</v>
      </c>
      <c r="BQ151" s="5">
        <v>0</v>
      </c>
      <c r="BR151" s="5">
        <v>0</v>
      </c>
      <c r="BS151" s="2">
        <v>0</v>
      </c>
      <c r="BT151" s="2">
        <v>0</v>
      </c>
      <c r="BU151" s="2">
        <v>0</v>
      </c>
      <c r="BV151" s="5">
        <v>0</v>
      </c>
      <c r="BW151" s="5">
        <v>0</v>
      </c>
      <c r="BX151" s="5">
        <v>0</v>
      </c>
      <c r="BY151" s="2">
        <v>0</v>
      </c>
      <c r="BZ151" s="2">
        <v>0</v>
      </c>
      <c r="CA151" s="2">
        <v>0</v>
      </c>
      <c r="CB151" s="5">
        <v>0</v>
      </c>
      <c r="CC151" s="5">
        <v>0</v>
      </c>
      <c r="CD151" s="5">
        <v>0</v>
      </c>
      <c r="CE151" s="2">
        <v>0</v>
      </c>
      <c r="CF151" s="2">
        <v>0</v>
      </c>
      <c r="CG151" s="2">
        <v>0</v>
      </c>
      <c r="CH151" s="5">
        <v>0</v>
      </c>
      <c r="CI151" s="5">
        <v>0</v>
      </c>
      <c r="CJ151" s="5">
        <v>0</v>
      </c>
      <c r="CK151" s="2">
        <v>187</v>
      </c>
      <c r="CL151" s="2">
        <v>193</v>
      </c>
      <c r="CM151" s="2">
        <v>380</v>
      </c>
      <c r="CN151" s="5">
        <v>0.96391752577319589</v>
      </c>
      <c r="CO151" s="5">
        <v>0.96019900497512434</v>
      </c>
      <c r="CP151" s="5">
        <v>0.96202531645569622</v>
      </c>
      <c r="CQ151" s="2">
        <v>108</v>
      </c>
      <c r="CR151" s="2">
        <v>115</v>
      </c>
      <c r="CS151" s="2">
        <v>223</v>
      </c>
      <c r="CT151" s="5">
        <v>0.57754010695187163</v>
      </c>
      <c r="CU151" s="5">
        <v>0.59585492227979275</v>
      </c>
      <c r="CV151" s="5">
        <v>0.58684210526315794</v>
      </c>
      <c r="CW151" s="2">
        <v>71</v>
      </c>
      <c r="CX151" s="2">
        <v>69</v>
      </c>
      <c r="CY151" s="2">
        <v>140</v>
      </c>
      <c r="CZ151" s="5">
        <v>0.37967914438502676</v>
      </c>
      <c r="DA151" s="5">
        <v>0.35751295336787564</v>
      </c>
      <c r="DB151" s="5">
        <v>0.36842105263157893</v>
      </c>
      <c r="DC151" s="2">
        <v>8</v>
      </c>
      <c r="DD151" s="2">
        <v>9</v>
      </c>
      <c r="DE151" s="2">
        <v>17</v>
      </c>
      <c r="DF151" s="5">
        <v>4.2780748663101602E-2</v>
      </c>
      <c r="DG151" s="5">
        <v>4.6632124352331605E-2</v>
      </c>
      <c r="DH151" s="5">
        <v>4.4736842105263158E-2</v>
      </c>
      <c r="DI151" s="2">
        <v>49</v>
      </c>
      <c r="DJ151" s="2">
        <v>44</v>
      </c>
      <c r="DK151" s="2">
        <v>93</v>
      </c>
      <c r="DL151" s="5">
        <v>0.26203208556149732</v>
      </c>
      <c r="DM151" s="5">
        <v>0.22797927461139897</v>
      </c>
      <c r="DN151" s="5">
        <v>0.24473684210526317</v>
      </c>
      <c r="DO151" s="2">
        <v>1</v>
      </c>
      <c r="DP151" s="2">
        <v>10</v>
      </c>
      <c r="DQ151" s="2">
        <v>11</v>
      </c>
      <c r="DR151" s="5">
        <v>5.3475935828877002E-3</v>
      </c>
      <c r="DS151" s="5">
        <v>5.181347150259067E-2</v>
      </c>
      <c r="DT151" s="5">
        <v>2.8947368421052631E-2</v>
      </c>
      <c r="DU151" s="2">
        <v>15</v>
      </c>
      <c r="DV151" s="2">
        <v>5</v>
      </c>
      <c r="DW151" s="2">
        <v>20</v>
      </c>
      <c r="DX151" s="5">
        <v>8.0213903743315509E-2</v>
      </c>
      <c r="DY151" s="5">
        <v>2.5906735751295335E-2</v>
      </c>
      <c r="DZ151" s="5">
        <v>5.2631578947368418E-2</v>
      </c>
      <c r="EA151" s="2">
        <v>1</v>
      </c>
      <c r="EB151" s="2">
        <v>4</v>
      </c>
      <c r="EC151" s="2">
        <v>5</v>
      </c>
      <c r="ED151" s="5">
        <v>5.3475935828877002E-3</v>
      </c>
      <c r="EE151" s="5">
        <v>2.072538860103627E-2</v>
      </c>
      <c r="EF151" s="5">
        <v>1.3157894736842105E-2</v>
      </c>
      <c r="EG151" s="2">
        <v>2</v>
      </c>
      <c r="EH151" s="2">
        <v>2</v>
      </c>
      <c r="EI151" s="2">
        <v>4</v>
      </c>
      <c r="EJ151" s="5">
        <v>1.06951871657754E-2</v>
      </c>
      <c r="EK151" s="5">
        <v>1.0362694300518135E-2</v>
      </c>
      <c r="EL151" s="5">
        <v>1.0526315789473684E-2</v>
      </c>
      <c r="EM151" s="2">
        <v>1</v>
      </c>
      <c r="EN151" s="2">
        <v>0</v>
      </c>
      <c r="EO151" s="2">
        <v>1</v>
      </c>
      <c r="EP151" s="5">
        <v>5.3475935828877002E-3</v>
      </c>
      <c r="EQ151" s="5">
        <v>0</v>
      </c>
      <c r="ER151" s="5">
        <v>2.631578947368421E-3</v>
      </c>
      <c r="ES151" s="2">
        <v>2</v>
      </c>
      <c r="ET151" s="2">
        <v>4</v>
      </c>
      <c r="EU151" s="2">
        <v>6</v>
      </c>
      <c r="EV151" s="5">
        <v>1.06951871657754E-2</v>
      </c>
      <c r="EW151" s="5">
        <v>2.072538860103627E-2</v>
      </c>
      <c r="EX151" s="5">
        <v>1.5789473684210527E-2</v>
      </c>
      <c r="EY151" s="2">
        <v>0</v>
      </c>
      <c r="EZ151" s="2">
        <v>0</v>
      </c>
      <c r="FA151" s="2">
        <v>0</v>
      </c>
      <c r="FB151" s="5">
        <v>0</v>
      </c>
      <c r="FC151" s="5">
        <v>0</v>
      </c>
      <c r="FD151" s="5">
        <v>0</v>
      </c>
      <c r="FE151" s="2">
        <v>0</v>
      </c>
      <c r="FF151" s="2">
        <v>0</v>
      </c>
      <c r="FG151" s="2">
        <v>0</v>
      </c>
      <c r="FH151" s="5">
        <v>0</v>
      </c>
      <c r="FI151" s="5">
        <v>0</v>
      </c>
      <c r="FJ151" s="5">
        <v>0</v>
      </c>
    </row>
    <row r="152" spans="1:166" ht="11.85">
      <c r="A152" s="46" t="str">
        <f>IF(COUNTIFS(T_2GT[[#This Row],[Secteur]],"  *"),A151,T_2GT[[#This Row],[Secteur]])</f>
        <v>VAL-DE-MARNE</v>
      </c>
      <c r="B152" s="46" t="str">
        <f>IF(COUNTIFS(T_2GT[[#This Row],[Secteur]],"    *"),B151,T_2GT[[#This Row],[Secteur]])</f>
        <v xml:space="preserve">   D07 - Villejuif</v>
      </c>
      <c r="C152" s="1" t="s">
        <v>1336</v>
      </c>
      <c r="D152" s="1" t="s">
        <v>1337</v>
      </c>
      <c r="E152" s="2">
        <v>194</v>
      </c>
      <c r="F152" s="2">
        <v>201</v>
      </c>
      <c r="G152" s="2">
        <v>395</v>
      </c>
      <c r="H152" s="2">
        <v>0</v>
      </c>
      <c r="I152" s="2">
        <v>0</v>
      </c>
      <c r="J152" s="2">
        <v>0</v>
      </c>
      <c r="K152" s="2">
        <v>190</v>
      </c>
      <c r="L152" s="2">
        <v>198</v>
      </c>
      <c r="M152" s="2">
        <v>388</v>
      </c>
      <c r="N152" s="5">
        <v>0.97938144329896903</v>
      </c>
      <c r="O152" s="5">
        <v>0.9850746268656716</v>
      </c>
      <c r="P152" s="5">
        <v>0.98227848101265824</v>
      </c>
      <c r="Q152" s="2">
        <v>114</v>
      </c>
      <c r="R152" s="2">
        <v>123</v>
      </c>
      <c r="S152" s="2">
        <v>237</v>
      </c>
      <c r="T152" s="5">
        <v>0.6</v>
      </c>
      <c r="U152" s="5">
        <v>0.62121212121212122</v>
      </c>
      <c r="V152" s="5">
        <v>0.61082474226804129</v>
      </c>
      <c r="W152" s="2">
        <v>69</v>
      </c>
      <c r="X152" s="2">
        <v>67</v>
      </c>
      <c r="Y152" s="2">
        <v>136</v>
      </c>
      <c r="Z152" s="5">
        <v>0.36315789473684212</v>
      </c>
      <c r="AA152" s="5">
        <v>0.3383838383838384</v>
      </c>
      <c r="AB152" s="5">
        <v>0.35051546391752575</v>
      </c>
      <c r="AC152" s="2">
        <v>7</v>
      </c>
      <c r="AD152" s="2">
        <v>8</v>
      </c>
      <c r="AE152" s="2">
        <v>15</v>
      </c>
      <c r="AF152" s="5">
        <v>3.6842105263157891E-2</v>
      </c>
      <c r="AG152" s="5">
        <v>4.0404040404040407E-2</v>
      </c>
      <c r="AH152" s="5">
        <v>3.8659793814432991E-2</v>
      </c>
      <c r="AI152" s="2">
        <v>49</v>
      </c>
      <c r="AJ152" s="2">
        <v>49</v>
      </c>
      <c r="AK152" s="2">
        <v>98</v>
      </c>
      <c r="AL152" s="5">
        <v>0.25789473684210529</v>
      </c>
      <c r="AM152" s="5">
        <v>0.24747474747474749</v>
      </c>
      <c r="AN152" s="5">
        <v>0.25257731958762886</v>
      </c>
      <c r="AO152" s="2">
        <v>1</v>
      </c>
      <c r="AP152" s="2">
        <v>9</v>
      </c>
      <c r="AQ152" s="2">
        <v>10</v>
      </c>
      <c r="AR152" s="5">
        <v>5.263157894736842E-3</v>
      </c>
      <c r="AS152" s="5">
        <v>4.5454545454545456E-2</v>
      </c>
      <c r="AT152" s="5">
        <v>2.5773195876288658E-2</v>
      </c>
      <c r="AU152" s="2">
        <v>16</v>
      </c>
      <c r="AV152" s="2">
        <v>3</v>
      </c>
      <c r="AW152" s="2">
        <v>19</v>
      </c>
      <c r="AX152" s="5">
        <v>8.4210526315789472E-2</v>
      </c>
      <c r="AY152" s="5">
        <v>1.5151515151515152E-2</v>
      </c>
      <c r="AZ152" s="5">
        <v>4.8969072164948453E-2</v>
      </c>
      <c r="BA152" s="2">
        <v>1</v>
      </c>
      <c r="BB152" s="2">
        <v>4</v>
      </c>
      <c r="BC152" s="2">
        <v>5</v>
      </c>
      <c r="BD152" s="5">
        <v>5.263157894736842E-3</v>
      </c>
      <c r="BE152" s="5">
        <v>2.0202020202020204E-2</v>
      </c>
      <c r="BF152" s="5">
        <v>1.2886597938144329E-2</v>
      </c>
      <c r="BG152" s="2">
        <v>2</v>
      </c>
      <c r="BH152" s="2">
        <v>2</v>
      </c>
      <c r="BI152" s="2">
        <v>4</v>
      </c>
      <c r="BJ152" s="5">
        <v>1.0526315789473684E-2</v>
      </c>
      <c r="BK152" s="5">
        <v>1.0101010101010102E-2</v>
      </c>
      <c r="BL152" s="5">
        <v>1.0309278350515464E-2</v>
      </c>
      <c r="BM152" s="2">
        <v>0</v>
      </c>
      <c r="BN152" s="2">
        <v>0</v>
      </c>
      <c r="BO152" s="2">
        <v>0</v>
      </c>
      <c r="BP152" s="5">
        <v>0</v>
      </c>
      <c r="BQ152" s="5">
        <v>0</v>
      </c>
      <c r="BR152" s="5">
        <v>0</v>
      </c>
      <c r="BS152" s="2">
        <v>0</v>
      </c>
      <c r="BT152" s="2">
        <v>0</v>
      </c>
      <c r="BU152" s="2">
        <v>0</v>
      </c>
      <c r="BV152" s="5">
        <v>0</v>
      </c>
      <c r="BW152" s="5">
        <v>0</v>
      </c>
      <c r="BX152" s="5">
        <v>0</v>
      </c>
      <c r="BY152" s="2">
        <v>0</v>
      </c>
      <c r="BZ152" s="2">
        <v>0</v>
      </c>
      <c r="CA152" s="2">
        <v>0</v>
      </c>
      <c r="CB152" s="5">
        <v>0</v>
      </c>
      <c r="CC152" s="5">
        <v>0</v>
      </c>
      <c r="CD152" s="5">
        <v>0</v>
      </c>
      <c r="CE152" s="2">
        <v>0</v>
      </c>
      <c r="CF152" s="2">
        <v>0</v>
      </c>
      <c r="CG152" s="2">
        <v>0</v>
      </c>
      <c r="CH152" s="5">
        <v>0</v>
      </c>
      <c r="CI152" s="5">
        <v>0</v>
      </c>
      <c r="CJ152" s="5">
        <v>0</v>
      </c>
      <c r="CK152" s="2">
        <v>187</v>
      </c>
      <c r="CL152" s="2">
        <v>193</v>
      </c>
      <c r="CM152" s="2">
        <v>380</v>
      </c>
      <c r="CN152" s="5">
        <v>0.96391752577319589</v>
      </c>
      <c r="CO152" s="5">
        <v>0.96019900497512434</v>
      </c>
      <c r="CP152" s="5">
        <v>0.96202531645569622</v>
      </c>
      <c r="CQ152" s="2">
        <v>108</v>
      </c>
      <c r="CR152" s="2">
        <v>115</v>
      </c>
      <c r="CS152" s="2">
        <v>223</v>
      </c>
      <c r="CT152" s="5">
        <v>0.57754010695187163</v>
      </c>
      <c r="CU152" s="5">
        <v>0.59585492227979275</v>
      </c>
      <c r="CV152" s="5">
        <v>0.58684210526315794</v>
      </c>
      <c r="CW152" s="2">
        <v>71</v>
      </c>
      <c r="CX152" s="2">
        <v>69</v>
      </c>
      <c r="CY152" s="2">
        <v>140</v>
      </c>
      <c r="CZ152" s="5">
        <v>0.37967914438502676</v>
      </c>
      <c r="DA152" s="5">
        <v>0.35751295336787564</v>
      </c>
      <c r="DB152" s="5">
        <v>0.36842105263157893</v>
      </c>
      <c r="DC152" s="2">
        <v>8</v>
      </c>
      <c r="DD152" s="2">
        <v>9</v>
      </c>
      <c r="DE152" s="2">
        <v>17</v>
      </c>
      <c r="DF152" s="5">
        <v>4.2780748663101602E-2</v>
      </c>
      <c r="DG152" s="5">
        <v>4.6632124352331605E-2</v>
      </c>
      <c r="DH152" s="5">
        <v>4.4736842105263158E-2</v>
      </c>
      <c r="DI152" s="2">
        <v>49</v>
      </c>
      <c r="DJ152" s="2">
        <v>44</v>
      </c>
      <c r="DK152" s="2">
        <v>93</v>
      </c>
      <c r="DL152" s="5">
        <v>0.26203208556149732</v>
      </c>
      <c r="DM152" s="5">
        <v>0.22797927461139897</v>
      </c>
      <c r="DN152" s="5">
        <v>0.24473684210526317</v>
      </c>
      <c r="DO152" s="2">
        <v>1</v>
      </c>
      <c r="DP152" s="2">
        <v>10</v>
      </c>
      <c r="DQ152" s="2">
        <v>11</v>
      </c>
      <c r="DR152" s="5">
        <v>5.3475935828877002E-3</v>
      </c>
      <c r="DS152" s="5">
        <v>5.181347150259067E-2</v>
      </c>
      <c r="DT152" s="5">
        <v>2.8947368421052631E-2</v>
      </c>
      <c r="DU152" s="2">
        <v>15</v>
      </c>
      <c r="DV152" s="2">
        <v>5</v>
      </c>
      <c r="DW152" s="2">
        <v>20</v>
      </c>
      <c r="DX152" s="5">
        <v>8.0213903743315509E-2</v>
      </c>
      <c r="DY152" s="5">
        <v>2.5906735751295335E-2</v>
      </c>
      <c r="DZ152" s="5">
        <v>5.2631578947368418E-2</v>
      </c>
      <c r="EA152" s="2">
        <v>1</v>
      </c>
      <c r="EB152" s="2">
        <v>4</v>
      </c>
      <c r="EC152" s="2">
        <v>5</v>
      </c>
      <c r="ED152" s="5">
        <v>5.3475935828877002E-3</v>
      </c>
      <c r="EE152" s="5">
        <v>2.072538860103627E-2</v>
      </c>
      <c r="EF152" s="5">
        <v>1.3157894736842105E-2</v>
      </c>
      <c r="EG152" s="2">
        <v>2</v>
      </c>
      <c r="EH152" s="2">
        <v>2</v>
      </c>
      <c r="EI152" s="2">
        <v>4</v>
      </c>
      <c r="EJ152" s="5">
        <v>1.06951871657754E-2</v>
      </c>
      <c r="EK152" s="5">
        <v>1.0362694300518135E-2</v>
      </c>
      <c r="EL152" s="5">
        <v>1.0526315789473684E-2</v>
      </c>
      <c r="EM152" s="2">
        <v>1</v>
      </c>
      <c r="EN152" s="2">
        <v>0</v>
      </c>
      <c r="EO152" s="2">
        <v>1</v>
      </c>
      <c r="EP152" s="5">
        <v>5.3475935828877002E-3</v>
      </c>
      <c r="EQ152" s="5">
        <v>0</v>
      </c>
      <c r="ER152" s="5">
        <v>2.631578947368421E-3</v>
      </c>
      <c r="ES152" s="2">
        <v>2</v>
      </c>
      <c r="ET152" s="2">
        <v>4</v>
      </c>
      <c r="EU152" s="2">
        <v>6</v>
      </c>
      <c r="EV152" s="5">
        <v>1.06951871657754E-2</v>
      </c>
      <c r="EW152" s="5">
        <v>2.072538860103627E-2</v>
      </c>
      <c r="EX152" s="5">
        <v>1.5789473684210527E-2</v>
      </c>
      <c r="EY152" s="2">
        <v>0</v>
      </c>
      <c r="EZ152" s="2">
        <v>0</v>
      </c>
      <c r="FA152" s="2">
        <v>0</v>
      </c>
      <c r="FB152" s="5">
        <v>0</v>
      </c>
      <c r="FC152" s="5">
        <v>0</v>
      </c>
      <c r="FD152" s="5">
        <v>0</v>
      </c>
      <c r="FE152" s="2">
        <v>0</v>
      </c>
      <c r="FF152" s="2">
        <v>0</v>
      </c>
      <c r="FG152" s="2">
        <v>0</v>
      </c>
      <c r="FH152" s="5">
        <v>0</v>
      </c>
      <c r="FI152" s="5">
        <v>0</v>
      </c>
      <c r="FJ152" s="5">
        <v>0</v>
      </c>
    </row>
    <row r="153" spans="1:166" ht="11.85">
      <c r="A153" s="46" t="str">
        <f>IF(COUNTIFS(T_2GT[[#This Row],[Secteur]],"  *"),A152,T_2GT[[#This Row],[Secteur]])</f>
        <v>VAL-DE-MARNE</v>
      </c>
      <c r="B153" s="46" t="str">
        <f>IF(COUNTIFS(T_2GT[[#This Row],[Secteur]],"    *"),B152,T_2GT[[#This Row],[Secteur]])</f>
        <v xml:space="preserve">   D08 - L'Hay-Les-Roses</v>
      </c>
      <c r="C153" s="1" t="s">
        <v>896</v>
      </c>
      <c r="D153" s="1" t="s">
        <v>897</v>
      </c>
      <c r="E153" s="2">
        <v>519</v>
      </c>
      <c r="F153" s="2">
        <v>527</v>
      </c>
      <c r="G153" s="2">
        <v>1046</v>
      </c>
      <c r="H153" s="2">
        <v>0</v>
      </c>
      <c r="I153" s="2">
        <v>0</v>
      </c>
      <c r="J153" s="2">
        <v>0</v>
      </c>
      <c r="K153" s="2">
        <v>506</v>
      </c>
      <c r="L153" s="2">
        <v>501</v>
      </c>
      <c r="M153" s="2">
        <v>1007</v>
      </c>
      <c r="N153" s="5">
        <v>0.97495183044315992</v>
      </c>
      <c r="O153" s="5">
        <v>0.95066413662239091</v>
      </c>
      <c r="P153" s="5">
        <v>0.9627151051625239</v>
      </c>
      <c r="Q153" s="2">
        <v>341</v>
      </c>
      <c r="R153" s="2">
        <v>323</v>
      </c>
      <c r="S153" s="2">
        <v>664</v>
      </c>
      <c r="T153" s="5">
        <v>0.67391304347826086</v>
      </c>
      <c r="U153" s="5">
        <v>0.64471057884231542</v>
      </c>
      <c r="V153" s="5">
        <v>0.65938430983118168</v>
      </c>
      <c r="W153" s="2">
        <v>157</v>
      </c>
      <c r="X153" s="2">
        <v>161</v>
      </c>
      <c r="Y153" s="2">
        <v>318</v>
      </c>
      <c r="Z153" s="5">
        <v>0.31027667984189722</v>
      </c>
      <c r="AA153" s="5">
        <v>0.32135728542914171</v>
      </c>
      <c r="AB153" s="5">
        <v>0.31578947368421051</v>
      </c>
      <c r="AC153" s="2">
        <v>8</v>
      </c>
      <c r="AD153" s="2">
        <v>17</v>
      </c>
      <c r="AE153" s="2">
        <v>25</v>
      </c>
      <c r="AF153" s="5">
        <v>1.5810276679841896E-2</v>
      </c>
      <c r="AG153" s="5">
        <v>3.3932135728542916E-2</v>
      </c>
      <c r="AH153" s="5">
        <v>2.4826216484607744E-2</v>
      </c>
      <c r="AI153" s="2">
        <v>111</v>
      </c>
      <c r="AJ153" s="2">
        <v>86</v>
      </c>
      <c r="AK153" s="2">
        <v>197</v>
      </c>
      <c r="AL153" s="5">
        <v>0.21936758893280633</v>
      </c>
      <c r="AM153" s="5">
        <v>0.17165668662674652</v>
      </c>
      <c r="AN153" s="5">
        <v>0.19563058589870905</v>
      </c>
      <c r="AO153" s="2">
        <v>3</v>
      </c>
      <c r="AP153" s="2">
        <v>66</v>
      </c>
      <c r="AQ153" s="2">
        <v>69</v>
      </c>
      <c r="AR153" s="5">
        <v>5.9288537549407111E-3</v>
      </c>
      <c r="AS153" s="5">
        <v>0.1317365269461078</v>
      </c>
      <c r="AT153" s="5">
        <v>6.8520357497517378E-2</v>
      </c>
      <c r="AU153" s="2">
        <v>32</v>
      </c>
      <c r="AV153" s="2">
        <v>3</v>
      </c>
      <c r="AW153" s="2">
        <v>35</v>
      </c>
      <c r="AX153" s="5">
        <v>6.3241106719367585E-2</v>
      </c>
      <c r="AY153" s="5">
        <v>5.9880239520958087E-3</v>
      </c>
      <c r="AZ153" s="5">
        <v>3.4756703078450843E-2</v>
      </c>
      <c r="BA153" s="2">
        <v>7</v>
      </c>
      <c r="BB153" s="2">
        <v>3</v>
      </c>
      <c r="BC153" s="2">
        <v>10</v>
      </c>
      <c r="BD153" s="5">
        <v>1.383399209486166E-2</v>
      </c>
      <c r="BE153" s="5">
        <v>5.9880239520958087E-3</v>
      </c>
      <c r="BF153" s="5">
        <v>9.9304865938430985E-3</v>
      </c>
      <c r="BG153" s="2">
        <v>3</v>
      </c>
      <c r="BH153" s="2">
        <v>2</v>
      </c>
      <c r="BI153" s="2">
        <v>5</v>
      </c>
      <c r="BJ153" s="5">
        <v>5.9288537549407111E-3</v>
      </c>
      <c r="BK153" s="5">
        <v>3.9920159680638719E-3</v>
      </c>
      <c r="BL153" s="5">
        <v>4.9652432969215492E-3</v>
      </c>
      <c r="BM153" s="2">
        <v>1</v>
      </c>
      <c r="BN153" s="2">
        <v>0</v>
      </c>
      <c r="BO153" s="2">
        <v>1</v>
      </c>
      <c r="BP153" s="5">
        <v>1.976284584980237E-3</v>
      </c>
      <c r="BQ153" s="5">
        <v>0</v>
      </c>
      <c r="BR153" s="5">
        <v>9.930486593843098E-4</v>
      </c>
      <c r="BS153" s="2">
        <v>0</v>
      </c>
      <c r="BT153" s="2">
        <v>1</v>
      </c>
      <c r="BU153" s="2">
        <v>1</v>
      </c>
      <c r="BV153" s="5">
        <v>0</v>
      </c>
      <c r="BW153" s="5">
        <v>1.996007984031936E-3</v>
      </c>
      <c r="BX153" s="5">
        <v>9.930486593843098E-4</v>
      </c>
      <c r="BY153" s="2">
        <v>0</v>
      </c>
      <c r="BZ153" s="2">
        <v>0</v>
      </c>
      <c r="CA153" s="2">
        <v>0</v>
      </c>
      <c r="CB153" s="5">
        <v>0</v>
      </c>
      <c r="CC153" s="5">
        <v>0</v>
      </c>
      <c r="CD153" s="5">
        <v>0</v>
      </c>
      <c r="CE153" s="2">
        <v>0</v>
      </c>
      <c r="CF153" s="2">
        <v>0</v>
      </c>
      <c r="CG153" s="2">
        <v>0</v>
      </c>
      <c r="CH153" s="5">
        <v>0</v>
      </c>
      <c r="CI153" s="5">
        <v>0</v>
      </c>
      <c r="CJ153" s="5">
        <v>0</v>
      </c>
      <c r="CK153" s="2">
        <v>498</v>
      </c>
      <c r="CL153" s="2">
        <v>497</v>
      </c>
      <c r="CM153" s="2">
        <v>995</v>
      </c>
      <c r="CN153" s="5">
        <v>0.95953757225433522</v>
      </c>
      <c r="CO153" s="5">
        <v>0.94307400379506645</v>
      </c>
      <c r="CP153" s="5">
        <v>0.95124282982791586</v>
      </c>
      <c r="CQ153" s="2">
        <v>311</v>
      </c>
      <c r="CR153" s="2">
        <v>275</v>
      </c>
      <c r="CS153" s="2">
        <v>586</v>
      </c>
      <c r="CT153" s="5">
        <v>0.62449799196787148</v>
      </c>
      <c r="CU153" s="5">
        <v>0.55331991951710258</v>
      </c>
      <c r="CV153" s="5">
        <v>0.58894472361809047</v>
      </c>
      <c r="CW153" s="2">
        <v>181</v>
      </c>
      <c r="CX153" s="2">
        <v>212</v>
      </c>
      <c r="CY153" s="2">
        <v>393</v>
      </c>
      <c r="CZ153" s="5">
        <v>0.3634538152610442</v>
      </c>
      <c r="DA153" s="5">
        <v>0.42655935613682094</v>
      </c>
      <c r="DB153" s="5">
        <v>0.3949748743718593</v>
      </c>
      <c r="DC153" s="2">
        <v>6</v>
      </c>
      <c r="DD153" s="2">
        <v>10</v>
      </c>
      <c r="DE153" s="2">
        <v>16</v>
      </c>
      <c r="DF153" s="5">
        <v>1.2048192771084338E-2</v>
      </c>
      <c r="DG153" s="5">
        <v>2.0120724346076459E-2</v>
      </c>
      <c r="DH153" s="5">
        <v>1.6080402010050253E-2</v>
      </c>
      <c r="DI153" s="2">
        <v>119</v>
      </c>
      <c r="DJ153" s="2">
        <v>92</v>
      </c>
      <c r="DK153" s="2">
        <v>211</v>
      </c>
      <c r="DL153" s="5">
        <v>0.23895582329317269</v>
      </c>
      <c r="DM153" s="5">
        <v>0.18511066398390341</v>
      </c>
      <c r="DN153" s="5">
        <v>0.21206030150753769</v>
      </c>
      <c r="DO153" s="2">
        <v>3</v>
      </c>
      <c r="DP153" s="2">
        <v>78</v>
      </c>
      <c r="DQ153" s="2">
        <v>81</v>
      </c>
      <c r="DR153" s="5">
        <v>6.024096385542169E-3</v>
      </c>
      <c r="DS153" s="5">
        <v>0.15694164989939638</v>
      </c>
      <c r="DT153" s="5">
        <v>8.1407035175879397E-2</v>
      </c>
      <c r="DU153" s="2">
        <v>39</v>
      </c>
      <c r="DV153" s="2">
        <v>11</v>
      </c>
      <c r="DW153" s="2">
        <v>50</v>
      </c>
      <c r="DX153" s="5">
        <v>7.8313253012048195E-2</v>
      </c>
      <c r="DY153" s="5">
        <v>2.2132796780684104E-2</v>
      </c>
      <c r="DZ153" s="5">
        <v>5.0251256281407038E-2</v>
      </c>
      <c r="EA153" s="2">
        <v>9</v>
      </c>
      <c r="EB153" s="2">
        <v>8</v>
      </c>
      <c r="EC153" s="2">
        <v>17</v>
      </c>
      <c r="ED153" s="5">
        <v>1.8072289156626505E-2</v>
      </c>
      <c r="EE153" s="5">
        <v>1.6096579476861168E-2</v>
      </c>
      <c r="EF153" s="5">
        <v>1.7085427135678392E-2</v>
      </c>
      <c r="EG153" s="2">
        <v>1</v>
      </c>
      <c r="EH153" s="2">
        <v>2</v>
      </c>
      <c r="EI153" s="2">
        <v>3</v>
      </c>
      <c r="EJ153" s="5">
        <v>2.008032128514056E-3</v>
      </c>
      <c r="EK153" s="5">
        <v>4.0241448692152921E-3</v>
      </c>
      <c r="EL153" s="5">
        <v>3.015075376884422E-3</v>
      </c>
      <c r="EM153" s="2">
        <v>2</v>
      </c>
      <c r="EN153" s="2">
        <v>1</v>
      </c>
      <c r="EO153" s="2">
        <v>3</v>
      </c>
      <c r="EP153" s="5">
        <v>4.0160642570281121E-3</v>
      </c>
      <c r="EQ153" s="5">
        <v>2.012072434607646E-3</v>
      </c>
      <c r="ER153" s="5">
        <v>3.015075376884422E-3</v>
      </c>
      <c r="ES153" s="2">
        <v>8</v>
      </c>
      <c r="ET153" s="2">
        <v>20</v>
      </c>
      <c r="EU153" s="2">
        <v>28</v>
      </c>
      <c r="EV153" s="5">
        <v>1.6064257028112448E-2</v>
      </c>
      <c r="EW153" s="5">
        <v>4.0241448692152917E-2</v>
      </c>
      <c r="EX153" s="5">
        <v>2.8140703517587941E-2</v>
      </c>
      <c r="EY153" s="2">
        <v>0</v>
      </c>
      <c r="EZ153" s="2">
        <v>0</v>
      </c>
      <c r="FA153" s="2">
        <v>0</v>
      </c>
      <c r="FB153" s="5">
        <v>0</v>
      </c>
      <c r="FC153" s="5">
        <v>0</v>
      </c>
      <c r="FD153" s="5">
        <v>0</v>
      </c>
      <c r="FE153" s="2">
        <v>0</v>
      </c>
      <c r="FF153" s="2">
        <v>0</v>
      </c>
      <c r="FG153" s="2">
        <v>0</v>
      </c>
      <c r="FH153" s="5">
        <v>0</v>
      </c>
      <c r="FI153" s="5">
        <v>0</v>
      </c>
      <c r="FJ153" s="5">
        <v>0</v>
      </c>
    </row>
    <row r="154" spans="1:166" ht="11.85">
      <c r="A154" s="46" t="str">
        <f>IF(COUNTIFS(T_2GT[[#This Row],[Secteur]],"  *"),A153,T_2GT[[#This Row],[Secteur]])</f>
        <v>VAL-DE-MARNE</v>
      </c>
      <c r="B154" s="46" t="str">
        <f>IF(COUNTIFS(T_2GT[[#This Row],[Secteur]],"    *"),B153,T_2GT[[#This Row],[Secteur]])</f>
        <v xml:space="preserve">   D08 - L'Hay-Les-Roses</v>
      </c>
      <c r="C154" s="1" t="s">
        <v>1338</v>
      </c>
      <c r="D154" s="1" t="s">
        <v>1339</v>
      </c>
      <c r="E154" s="2">
        <v>190</v>
      </c>
      <c r="F154" s="2">
        <v>230</v>
      </c>
      <c r="G154" s="2">
        <v>420</v>
      </c>
      <c r="H154" s="2">
        <v>0</v>
      </c>
      <c r="I154" s="2">
        <v>0</v>
      </c>
      <c r="J154" s="2">
        <v>0</v>
      </c>
      <c r="K154" s="2">
        <v>182</v>
      </c>
      <c r="L154" s="2">
        <v>214</v>
      </c>
      <c r="M154" s="2">
        <v>396</v>
      </c>
      <c r="N154" s="5">
        <v>0.95789473684210524</v>
      </c>
      <c r="O154" s="5">
        <v>0.93043478260869561</v>
      </c>
      <c r="P154" s="5">
        <v>0.94285714285714284</v>
      </c>
      <c r="Q154" s="2">
        <v>119</v>
      </c>
      <c r="R154" s="2">
        <v>123</v>
      </c>
      <c r="S154" s="2">
        <v>242</v>
      </c>
      <c r="T154" s="5">
        <v>0.65384615384615385</v>
      </c>
      <c r="U154" s="5">
        <v>0.57476635514018692</v>
      </c>
      <c r="V154" s="5">
        <v>0.61111111111111116</v>
      </c>
      <c r="W154" s="2">
        <v>59</v>
      </c>
      <c r="X154" s="2">
        <v>82</v>
      </c>
      <c r="Y154" s="2">
        <v>141</v>
      </c>
      <c r="Z154" s="5">
        <v>0.32417582417582419</v>
      </c>
      <c r="AA154" s="5">
        <v>0.38317757009345793</v>
      </c>
      <c r="AB154" s="5">
        <v>0.35606060606060608</v>
      </c>
      <c r="AC154" s="2">
        <v>4</v>
      </c>
      <c r="AD154" s="2">
        <v>9</v>
      </c>
      <c r="AE154" s="2">
        <v>13</v>
      </c>
      <c r="AF154" s="5">
        <v>2.197802197802198E-2</v>
      </c>
      <c r="AG154" s="5">
        <v>4.2056074766355138E-2</v>
      </c>
      <c r="AH154" s="5">
        <v>3.2828282828282832E-2</v>
      </c>
      <c r="AI154" s="2">
        <v>36</v>
      </c>
      <c r="AJ154" s="2">
        <v>37</v>
      </c>
      <c r="AK154" s="2">
        <v>73</v>
      </c>
      <c r="AL154" s="5">
        <v>0.19780219780219779</v>
      </c>
      <c r="AM154" s="5">
        <v>0.17289719626168223</v>
      </c>
      <c r="AN154" s="5">
        <v>0.18434343434343434</v>
      </c>
      <c r="AO154" s="2">
        <v>2</v>
      </c>
      <c r="AP154" s="2">
        <v>43</v>
      </c>
      <c r="AQ154" s="2">
        <v>45</v>
      </c>
      <c r="AR154" s="5">
        <v>1.098901098901099E-2</v>
      </c>
      <c r="AS154" s="5">
        <v>0.20093457943925233</v>
      </c>
      <c r="AT154" s="5">
        <v>0.11363636363636363</v>
      </c>
      <c r="AU154" s="2">
        <v>18</v>
      </c>
      <c r="AV154" s="2">
        <v>1</v>
      </c>
      <c r="AW154" s="2">
        <v>19</v>
      </c>
      <c r="AX154" s="5">
        <v>9.8901098901098897E-2</v>
      </c>
      <c r="AY154" s="5">
        <v>4.6728971962616819E-3</v>
      </c>
      <c r="AZ154" s="5">
        <v>4.7979797979797977E-2</v>
      </c>
      <c r="BA154" s="2">
        <v>3</v>
      </c>
      <c r="BB154" s="2">
        <v>0</v>
      </c>
      <c r="BC154" s="2">
        <v>3</v>
      </c>
      <c r="BD154" s="5">
        <v>1.6483516483516484E-2</v>
      </c>
      <c r="BE154" s="5">
        <v>0</v>
      </c>
      <c r="BF154" s="5">
        <v>7.575757575757576E-3</v>
      </c>
      <c r="BG154" s="2">
        <v>0</v>
      </c>
      <c r="BH154" s="2">
        <v>0</v>
      </c>
      <c r="BI154" s="2">
        <v>0</v>
      </c>
      <c r="BJ154" s="5">
        <v>0</v>
      </c>
      <c r="BK154" s="5">
        <v>0</v>
      </c>
      <c r="BL154" s="5">
        <v>0</v>
      </c>
      <c r="BM154" s="2">
        <v>0</v>
      </c>
      <c r="BN154" s="2">
        <v>0</v>
      </c>
      <c r="BO154" s="2">
        <v>0</v>
      </c>
      <c r="BP154" s="5">
        <v>0</v>
      </c>
      <c r="BQ154" s="5">
        <v>0</v>
      </c>
      <c r="BR154" s="5">
        <v>0</v>
      </c>
      <c r="BS154" s="2">
        <v>0</v>
      </c>
      <c r="BT154" s="2">
        <v>1</v>
      </c>
      <c r="BU154" s="2">
        <v>1</v>
      </c>
      <c r="BV154" s="5">
        <v>0</v>
      </c>
      <c r="BW154" s="5">
        <v>4.6728971962616819E-3</v>
      </c>
      <c r="BX154" s="5">
        <v>2.5252525252525255E-3</v>
      </c>
      <c r="BY154" s="2">
        <v>0</v>
      </c>
      <c r="BZ154" s="2">
        <v>0</v>
      </c>
      <c r="CA154" s="2">
        <v>0</v>
      </c>
      <c r="CB154" s="5">
        <v>0</v>
      </c>
      <c r="CC154" s="5">
        <v>0</v>
      </c>
      <c r="CD154" s="5">
        <v>0</v>
      </c>
      <c r="CE154" s="2">
        <v>0</v>
      </c>
      <c r="CF154" s="2">
        <v>0</v>
      </c>
      <c r="CG154" s="2">
        <v>0</v>
      </c>
      <c r="CH154" s="5">
        <v>0</v>
      </c>
      <c r="CI154" s="5">
        <v>0</v>
      </c>
      <c r="CJ154" s="5">
        <v>0</v>
      </c>
      <c r="CK154" s="2">
        <v>180</v>
      </c>
      <c r="CL154" s="2">
        <v>212</v>
      </c>
      <c r="CM154" s="2">
        <v>392</v>
      </c>
      <c r="CN154" s="5">
        <v>0.94736842105263153</v>
      </c>
      <c r="CO154" s="5">
        <v>0.92173913043478262</v>
      </c>
      <c r="CP154" s="5">
        <v>0.93333333333333335</v>
      </c>
      <c r="CQ154" s="2">
        <v>102</v>
      </c>
      <c r="CR154" s="2">
        <v>99</v>
      </c>
      <c r="CS154" s="2">
        <v>201</v>
      </c>
      <c r="CT154" s="5">
        <v>0.56666666666666665</v>
      </c>
      <c r="CU154" s="5">
        <v>0.46698113207547171</v>
      </c>
      <c r="CV154" s="5">
        <v>0.51275510204081631</v>
      </c>
      <c r="CW154" s="2">
        <v>75</v>
      </c>
      <c r="CX154" s="2">
        <v>111</v>
      </c>
      <c r="CY154" s="2">
        <v>186</v>
      </c>
      <c r="CZ154" s="5">
        <v>0.41666666666666669</v>
      </c>
      <c r="DA154" s="5">
        <v>0.52358490566037741</v>
      </c>
      <c r="DB154" s="5">
        <v>0.47448979591836737</v>
      </c>
      <c r="DC154" s="2">
        <v>3</v>
      </c>
      <c r="DD154" s="2">
        <v>2</v>
      </c>
      <c r="DE154" s="2">
        <v>5</v>
      </c>
      <c r="DF154" s="5">
        <v>1.6666666666666666E-2</v>
      </c>
      <c r="DG154" s="5">
        <v>9.433962264150943E-3</v>
      </c>
      <c r="DH154" s="5">
        <v>1.2755102040816327E-2</v>
      </c>
      <c r="DI154" s="2">
        <v>40</v>
      </c>
      <c r="DJ154" s="2">
        <v>38</v>
      </c>
      <c r="DK154" s="2">
        <v>78</v>
      </c>
      <c r="DL154" s="5">
        <v>0.22222222222222221</v>
      </c>
      <c r="DM154" s="5">
        <v>0.17924528301886791</v>
      </c>
      <c r="DN154" s="5">
        <v>0.19897959183673469</v>
      </c>
      <c r="DO154" s="2">
        <v>2</v>
      </c>
      <c r="DP154" s="2">
        <v>48</v>
      </c>
      <c r="DQ154" s="2">
        <v>50</v>
      </c>
      <c r="DR154" s="5">
        <v>1.1111111111111112E-2</v>
      </c>
      <c r="DS154" s="5">
        <v>0.22641509433962265</v>
      </c>
      <c r="DT154" s="5">
        <v>0.12755102040816327</v>
      </c>
      <c r="DU154" s="2">
        <v>21</v>
      </c>
      <c r="DV154" s="2">
        <v>3</v>
      </c>
      <c r="DW154" s="2">
        <v>24</v>
      </c>
      <c r="DX154" s="5">
        <v>0.11666666666666667</v>
      </c>
      <c r="DY154" s="5">
        <v>1.4150943396226415E-2</v>
      </c>
      <c r="DZ154" s="5">
        <v>6.1224489795918366E-2</v>
      </c>
      <c r="EA154" s="2">
        <v>4</v>
      </c>
      <c r="EB154" s="2">
        <v>2</v>
      </c>
      <c r="EC154" s="2">
        <v>6</v>
      </c>
      <c r="ED154" s="5">
        <v>2.2222222222222223E-2</v>
      </c>
      <c r="EE154" s="5">
        <v>9.433962264150943E-3</v>
      </c>
      <c r="EF154" s="5">
        <v>1.5306122448979591E-2</v>
      </c>
      <c r="EG154" s="2">
        <v>0</v>
      </c>
      <c r="EH154" s="2">
        <v>0</v>
      </c>
      <c r="EI154" s="2">
        <v>0</v>
      </c>
      <c r="EJ154" s="5">
        <v>0</v>
      </c>
      <c r="EK154" s="5">
        <v>0</v>
      </c>
      <c r="EL154" s="5">
        <v>0</v>
      </c>
      <c r="EM154" s="2">
        <v>0</v>
      </c>
      <c r="EN154" s="2">
        <v>1</v>
      </c>
      <c r="EO154" s="2">
        <v>1</v>
      </c>
      <c r="EP154" s="5">
        <v>0</v>
      </c>
      <c r="EQ154" s="5">
        <v>4.7169811320754715E-3</v>
      </c>
      <c r="ER154" s="5">
        <v>2.5510204081632651E-3</v>
      </c>
      <c r="ES154" s="2">
        <v>8</v>
      </c>
      <c r="ET154" s="2">
        <v>19</v>
      </c>
      <c r="EU154" s="2">
        <v>27</v>
      </c>
      <c r="EV154" s="5">
        <v>4.4444444444444446E-2</v>
      </c>
      <c r="EW154" s="5">
        <v>8.9622641509433956E-2</v>
      </c>
      <c r="EX154" s="5">
        <v>6.8877551020408156E-2</v>
      </c>
      <c r="EY154" s="2">
        <v>0</v>
      </c>
      <c r="EZ154" s="2">
        <v>0</v>
      </c>
      <c r="FA154" s="2">
        <v>0</v>
      </c>
      <c r="FB154" s="5">
        <v>0</v>
      </c>
      <c r="FC154" s="5">
        <v>0</v>
      </c>
      <c r="FD154" s="5">
        <v>0</v>
      </c>
      <c r="FE154" s="2">
        <v>0</v>
      </c>
      <c r="FF154" s="2">
        <v>0</v>
      </c>
      <c r="FG154" s="2">
        <v>0</v>
      </c>
      <c r="FH154" s="5">
        <v>0</v>
      </c>
      <c r="FI154" s="5">
        <v>0</v>
      </c>
      <c r="FJ154" s="5">
        <v>0</v>
      </c>
    </row>
    <row r="155" spans="1:166" ht="11.85">
      <c r="A155" s="46" t="str">
        <f>IF(COUNTIFS(T_2GT[[#This Row],[Secteur]],"  *"),A154,T_2GT[[#This Row],[Secteur]])</f>
        <v>VAL-DE-MARNE</v>
      </c>
      <c r="B155" s="46" t="str">
        <f>IF(COUNTIFS(T_2GT[[#This Row],[Secteur]],"    *"),B154,T_2GT[[#This Row],[Secteur]])</f>
        <v xml:space="preserve">   D08 - L'Hay-Les-Roses</v>
      </c>
      <c r="C155" s="1" t="s">
        <v>1340</v>
      </c>
      <c r="D155" s="1" t="s">
        <v>1341</v>
      </c>
      <c r="E155" s="2">
        <v>209</v>
      </c>
      <c r="F155" s="2">
        <v>208</v>
      </c>
      <c r="G155" s="2">
        <v>417</v>
      </c>
      <c r="H155" s="2">
        <v>0</v>
      </c>
      <c r="I155" s="2">
        <v>0</v>
      </c>
      <c r="J155" s="2">
        <v>0</v>
      </c>
      <c r="K155" s="2">
        <v>204</v>
      </c>
      <c r="L155" s="2">
        <v>200</v>
      </c>
      <c r="M155" s="2">
        <v>404</v>
      </c>
      <c r="N155" s="5">
        <v>0.97607655502392343</v>
      </c>
      <c r="O155" s="5">
        <v>0.96153846153846156</v>
      </c>
      <c r="P155" s="5">
        <v>0.9688249400479616</v>
      </c>
      <c r="Q155" s="2">
        <v>147</v>
      </c>
      <c r="R155" s="2">
        <v>143</v>
      </c>
      <c r="S155" s="2">
        <v>290</v>
      </c>
      <c r="T155" s="5">
        <v>0.72058823529411764</v>
      </c>
      <c r="U155" s="5">
        <v>0.71499999999999997</v>
      </c>
      <c r="V155" s="5">
        <v>0.71782178217821779</v>
      </c>
      <c r="W155" s="2">
        <v>54</v>
      </c>
      <c r="X155" s="2">
        <v>51</v>
      </c>
      <c r="Y155" s="2">
        <v>105</v>
      </c>
      <c r="Z155" s="5">
        <v>0.26470588235294118</v>
      </c>
      <c r="AA155" s="5">
        <v>0.255</v>
      </c>
      <c r="AB155" s="5">
        <v>0.25990099009900991</v>
      </c>
      <c r="AC155" s="2">
        <v>3</v>
      </c>
      <c r="AD155" s="2">
        <v>6</v>
      </c>
      <c r="AE155" s="2">
        <v>9</v>
      </c>
      <c r="AF155" s="5">
        <v>1.4705882352941176E-2</v>
      </c>
      <c r="AG155" s="5">
        <v>0.03</v>
      </c>
      <c r="AH155" s="5">
        <v>2.2277227722772276E-2</v>
      </c>
      <c r="AI155" s="2">
        <v>41</v>
      </c>
      <c r="AJ155" s="2">
        <v>31</v>
      </c>
      <c r="AK155" s="2">
        <v>72</v>
      </c>
      <c r="AL155" s="5">
        <v>0.20098039215686275</v>
      </c>
      <c r="AM155" s="5">
        <v>0.155</v>
      </c>
      <c r="AN155" s="5">
        <v>0.17821782178217821</v>
      </c>
      <c r="AO155" s="2">
        <v>0</v>
      </c>
      <c r="AP155" s="2">
        <v>18</v>
      </c>
      <c r="AQ155" s="2">
        <v>18</v>
      </c>
      <c r="AR155" s="5">
        <v>0</v>
      </c>
      <c r="AS155" s="5">
        <v>0.09</v>
      </c>
      <c r="AT155" s="5">
        <v>4.4554455445544552E-2</v>
      </c>
      <c r="AU155" s="2">
        <v>9</v>
      </c>
      <c r="AV155" s="2">
        <v>1</v>
      </c>
      <c r="AW155" s="2">
        <v>10</v>
      </c>
      <c r="AX155" s="5">
        <v>4.4117647058823532E-2</v>
      </c>
      <c r="AY155" s="5">
        <v>5.0000000000000001E-3</v>
      </c>
      <c r="AZ155" s="5">
        <v>2.4752475247524754E-2</v>
      </c>
      <c r="BA155" s="2">
        <v>2</v>
      </c>
      <c r="BB155" s="2">
        <v>0</v>
      </c>
      <c r="BC155" s="2">
        <v>2</v>
      </c>
      <c r="BD155" s="5">
        <v>9.8039215686274508E-3</v>
      </c>
      <c r="BE155" s="5">
        <v>0</v>
      </c>
      <c r="BF155" s="5">
        <v>4.9504950495049506E-3</v>
      </c>
      <c r="BG155" s="2">
        <v>2</v>
      </c>
      <c r="BH155" s="2">
        <v>1</v>
      </c>
      <c r="BI155" s="2">
        <v>3</v>
      </c>
      <c r="BJ155" s="5">
        <v>9.8039215686274508E-3</v>
      </c>
      <c r="BK155" s="5">
        <v>5.0000000000000001E-3</v>
      </c>
      <c r="BL155" s="5">
        <v>7.4257425742574254E-3</v>
      </c>
      <c r="BM155" s="2">
        <v>0</v>
      </c>
      <c r="BN155" s="2">
        <v>0</v>
      </c>
      <c r="BO155" s="2">
        <v>0</v>
      </c>
      <c r="BP155" s="5">
        <v>0</v>
      </c>
      <c r="BQ155" s="5">
        <v>0</v>
      </c>
      <c r="BR155" s="5">
        <v>0</v>
      </c>
      <c r="BS155" s="2">
        <v>0</v>
      </c>
      <c r="BT155" s="2">
        <v>0</v>
      </c>
      <c r="BU155" s="2">
        <v>0</v>
      </c>
      <c r="BV155" s="5">
        <v>0</v>
      </c>
      <c r="BW155" s="5">
        <v>0</v>
      </c>
      <c r="BX155" s="5">
        <v>0</v>
      </c>
      <c r="BY155" s="2">
        <v>0</v>
      </c>
      <c r="BZ155" s="2">
        <v>0</v>
      </c>
      <c r="CA155" s="2">
        <v>0</v>
      </c>
      <c r="CB155" s="5">
        <v>0</v>
      </c>
      <c r="CC155" s="5">
        <v>0</v>
      </c>
      <c r="CD155" s="5">
        <v>0</v>
      </c>
      <c r="CE155" s="2">
        <v>0</v>
      </c>
      <c r="CF155" s="2">
        <v>0</v>
      </c>
      <c r="CG155" s="2">
        <v>0</v>
      </c>
      <c r="CH155" s="5">
        <v>0</v>
      </c>
      <c r="CI155" s="5">
        <v>0</v>
      </c>
      <c r="CJ155" s="5">
        <v>0</v>
      </c>
      <c r="CK155" s="2">
        <v>199</v>
      </c>
      <c r="CL155" s="2">
        <v>198</v>
      </c>
      <c r="CM155" s="2">
        <v>397</v>
      </c>
      <c r="CN155" s="5">
        <v>0.95215311004784686</v>
      </c>
      <c r="CO155" s="5">
        <v>0.95192307692307687</v>
      </c>
      <c r="CP155" s="5">
        <v>0.95203836930455632</v>
      </c>
      <c r="CQ155" s="2">
        <v>138</v>
      </c>
      <c r="CR155" s="2">
        <v>128</v>
      </c>
      <c r="CS155" s="2">
        <v>266</v>
      </c>
      <c r="CT155" s="5">
        <v>0.69346733668341709</v>
      </c>
      <c r="CU155" s="5">
        <v>0.64646464646464652</v>
      </c>
      <c r="CV155" s="5">
        <v>0.67002518891687657</v>
      </c>
      <c r="CW155" s="2">
        <v>59</v>
      </c>
      <c r="CX155" s="2">
        <v>62</v>
      </c>
      <c r="CY155" s="2">
        <v>121</v>
      </c>
      <c r="CZ155" s="5">
        <v>0.29648241206030151</v>
      </c>
      <c r="DA155" s="5">
        <v>0.31313131313131315</v>
      </c>
      <c r="DB155" s="5">
        <v>0.30478589420654911</v>
      </c>
      <c r="DC155" s="2">
        <v>2</v>
      </c>
      <c r="DD155" s="2">
        <v>8</v>
      </c>
      <c r="DE155" s="2">
        <v>10</v>
      </c>
      <c r="DF155" s="5">
        <v>1.0050251256281407E-2</v>
      </c>
      <c r="DG155" s="5">
        <v>4.0404040404040407E-2</v>
      </c>
      <c r="DH155" s="5">
        <v>2.5188916876574308E-2</v>
      </c>
      <c r="DI155" s="2">
        <v>43</v>
      </c>
      <c r="DJ155" s="2">
        <v>33</v>
      </c>
      <c r="DK155" s="2">
        <v>76</v>
      </c>
      <c r="DL155" s="5">
        <v>0.21608040201005024</v>
      </c>
      <c r="DM155" s="5">
        <v>0.16666666666666666</v>
      </c>
      <c r="DN155" s="5">
        <v>0.19143576826196473</v>
      </c>
      <c r="DO155" s="2">
        <v>0</v>
      </c>
      <c r="DP155" s="2">
        <v>19</v>
      </c>
      <c r="DQ155" s="2">
        <v>19</v>
      </c>
      <c r="DR155" s="5">
        <v>0</v>
      </c>
      <c r="DS155" s="5">
        <v>9.5959595959595953E-2</v>
      </c>
      <c r="DT155" s="5">
        <v>4.7858942065491183E-2</v>
      </c>
      <c r="DU155" s="2">
        <v>12</v>
      </c>
      <c r="DV155" s="2">
        <v>5</v>
      </c>
      <c r="DW155" s="2">
        <v>17</v>
      </c>
      <c r="DX155" s="5">
        <v>6.030150753768844E-2</v>
      </c>
      <c r="DY155" s="5">
        <v>2.5252525252525252E-2</v>
      </c>
      <c r="DZ155" s="5">
        <v>4.2821158690176324E-2</v>
      </c>
      <c r="EA155" s="2">
        <v>2</v>
      </c>
      <c r="EB155" s="2">
        <v>3</v>
      </c>
      <c r="EC155" s="2">
        <v>5</v>
      </c>
      <c r="ED155" s="5">
        <v>1.0050251256281407E-2</v>
      </c>
      <c r="EE155" s="5">
        <v>1.5151515151515152E-2</v>
      </c>
      <c r="EF155" s="5">
        <v>1.2594458438287154E-2</v>
      </c>
      <c r="EG155" s="2">
        <v>1</v>
      </c>
      <c r="EH155" s="2">
        <v>1</v>
      </c>
      <c r="EI155" s="2">
        <v>2</v>
      </c>
      <c r="EJ155" s="5">
        <v>5.0251256281407036E-3</v>
      </c>
      <c r="EK155" s="5">
        <v>5.0505050505050509E-3</v>
      </c>
      <c r="EL155" s="5">
        <v>5.0377833753148613E-3</v>
      </c>
      <c r="EM155" s="2">
        <v>1</v>
      </c>
      <c r="EN155" s="2">
        <v>0</v>
      </c>
      <c r="EO155" s="2">
        <v>1</v>
      </c>
      <c r="EP155" s="5">
        <v>5.0251256281407036E-3</v>
      </c>
      <c r="EQ155" s="5">
        <v>0</v>
      </c>
      <c r="ER155" s="5">
        <v>2.5188916876574307E-3</v>
      </c>
      <c r="ES155" s="2">
        <v>0</v>
      </c>
      <c r="ET155" s="2">
        <v>1</v>
      </c>
      <c r="EU155" s="2">
        <v>1</v>
      </c>
      <c r="EV155" s="5">
        <v>0</v>
      </c>
      <c r="EW155" s="5">
        <v>5.0505050505050509E-3</v>
      </c>
      <c r="EX155" s="5">
        <v>2.5188916876574307E-3</v>
      </c>
      <c r="EY155" s="2">
        <v>0</v>
      </c>
      <c r="EZ155" s="2">
        <v>0</v>
      </c>
      <c r="FA155" s="2">
        <v>0</v>
      </c>
      <c r="FB155" s="5">
        <v>0</v>
      </c>
      <c r="FC155" s="5">
        <v>0</v>
      </c>
      <c r="FD155" s="5">
        <v>0</v>
      </c>
      <c r="FE155" s="2">
        <v>0</v>
      </c>
      <c r="FF155" s="2">
        <v>0</v>
      </c>
      <c r="FG155" s="2">
        <v>0</v>
      </c>
      <c r="FH155" s="5">
        <v>0</v>
      </c>
      <c r="FI155" s="5">
        <v>0</v>
      </c>
      <c r="FJ155" s="5">
        <v>0</v>
      </c>
    </row>
    <row r="156" spans="1:166" ht="11.85">
      <c r="A156" s="46" t="str">
        <f>IF(COUNTIFS(T_2GT[[#This Row],[Secteur]],"  *"),A155,T_2GT[[#This Row],[Secteur]])</f>
        <v>VAL-DE-MARNE</v>
      </c>
      <c r="B156" s="46" t="str">
        <f>IF(COUNTIFS(T_2GT[[#This Row],[Secteur]],"    *"),B155,T_2GT[[#This Row],[Secteur]])</f>
        <v xml:space="preserve">   D08 - L'Hay-Les-Roses</v>
      </c>
      <c r="C156" s="1" t="s">
        <v>1342</v>
      </c>
      <c r="D156" s="1" t="s">
        <v>1343</v>
      </c>
      <c r="E156" s="2">
        <v>120</v>
      </c>
      <c r="F156" s="2">
        <v>89</v>
      </c>
      <c r="G156" s="2">
        <v>209</v>
      </c>
      <c r="H156" s="2">
        <v>0</v>
      </c>
      <c r="I156" s="2">
        <v>0</v>
      </c>
      <c r="J156" s="2">
        <v>0</v>
      </c>
      <c r="K156" s="2">
        <v>120</v>
      </c>
      <c r="L156" s="2">
        <v>87</v>
      </c>
      <c r="M156" s="2">
        <v>207</v>
      </c>
      <c r="N156" s="5">
        <v>1</v>
      </c>
      <c r="O156" s="5">
        <v>0.97752808988764039</v>
      </c>
      <c r="P156" s="5">
        <v>0.99043062200956933</v>
      </c>
      <c r="Q156" s="2">
        <v>75</v>
      </c>
      <c r="R156" s="2">
        <v>57</v>
      </c>
      <c r="S156" s="2">
        <v>132</v>
      </c>
      <c r="T156" s="5">
        <v>0.625</v>
      </c>
      <c r="U156" s="5">
        <v>0.65517241379310343</v>
      </c>
      <c r="V156" s="5">
        <v>0.6376811594202898</v>
      </c>
      <c r="W156" s="2">
        <v>44</v>
      </c>
      <c r="X156" s="2">
        <v>28</v>
      </c>
      <c r="Y156" s="2">
        <v>72</v>
      </c>
      <c r="Z156" s="5">
        <v>0.36666666666666664</v>
      </c>
      <c r="AA156" s="5">
        <v>0.32183908045977011</v>
      </c>
      <c r="AB156" s="5">
        <v>0.34782608695652173</v>
      </c>
      <c r="AC156" s="2">
        <v>1</v>
      </c>
      <c r="AD156" s="2">
        <v>2</v>
      </c>
      <c r="AE156" s="2">
        <v>3</v>
      </c>
      <c r="AF156" s="5">
        <v>8.3333333333333332E-3</v>
      </c>
      <c r="AG156" s="5">
        <v>2.2988505747126436E-2</v>
      </c>
      <c r="AH156" s="5">
        <v>1.4492753623188406E-2</v>
      </c>
      <c r="AI156" s="2">
        <v>34</v>
      </c>
      <c r="AJ156" s="2">
        <v>18</v>
      </c>
      <c r="AK156" s="2">
        <v>52</v>
      </c>
      <c r="AL156" s="5">
        <v>0.28333333333333333</v>
      </c>
      <c r="AM156" s="5">
        <v>0.20689655172413793</v>
      </c>
      <c r="AN156" s="5">
        <v>0.25120772946859904</v>
      </c>
      <c r="AO156" s="2">
        <v>1</v>
      </c>
      <c r="AP156" s="2">
        <v>5</v>
      </c>
      <c r="AQ156" s="2">
        <v>6</v>
      </c>
      <c r="AR156" s="5">
        <v>8.3333333333333332E-3</v>
      </c>
      <c r="AS156" s="5">
        <v>5.7471264367816091E-2</v>
      </c>
      <c r="AT156" s="5">
        <v>2.8985507246376812E-2</v>
      </c>
      <c r="AU156" s="2">
        <v>5</v>
      </c>
      <c r="AV156" s="2">
        <v>1</v>
      </c>
      <c r="AW156" s="2">
        <v>6</v>
      </c>
      <c r="AX156" s="5">
        <v>4.1666666666666664E-2</v>
      </c>
      <c r="AY156" s="5">
        <v>1.1494252873563218E-2</v>
      </c>
      <c r="AZ156" s="5">
        <v>2.8985507246376812E-2</v>
      </c>
      <c r="BA156" s="2">
        <v>2</v>
      </c>
      <c r="BB156" s="2">
        <v>3</v>
      </c>
      <c r="BC156" s="2">
        <v>5</v>
      </c>
      <c r="BD156" s="5">
        <v>1.6666666666666666E-2</v>
      </c>
      <c r="BE156" s="5">
        <v>3.4482758620689655E-2</v>
      </c>
      <c r="BF156" s="5">
        <v>2.4154589371980676E-2</v>
      </c>
      <c r="BG156" s="2">
        <v>1</v>
      </c>
      <c r="BH156" s="2">
        <v>1</v>
      </c>
      <c r="BI156" s="2">
        <v>2</v>
      </c>
      <c r="BJ156" s="5">
        <v>8.3333333333333332E-3</v>
      </c>
      <c r="BK156" s="5">
        <v>1.1494252873563218E-2</v>
      </c>
      <c r="BL156" s="5">
        <v>9.6618357487922701E-3</v>
      </c>
      <c r="BM156" s="2">
        <v>1</v>
      </c>
      <c r="BN156" s="2">
        <v>0</v>
      </c>
      <c r="BO156" s="2">
        <v>1</v>
      </c>
      <c r="BP156" s="5">
        <v>8.3333333333333332E-3</v>
      </c>
      <c r="BQ156" s="5">
        <v>0</v>
      </c>
      <c r="BR156" s="5">
        <v>4.830917874396135E-3</v>
      </c>
      <c r="BS156" s="2">
        <v>0</v>
      </c>
      <c r="BT156" s="2">
        <v>0</v>
      </c>
      <c r="BU156" s="2">
        <v>0</v>
      </c>
      <c r="BV156" s="5">
        <v>0</v>
      </c>
      <c r="BW156" s="5">
        <v>0</v>
      </c>
      <c r="BX156" s="5">
        <v>0</v>
      </c>
      <c r="BY156" s="2">
        <v>0</v>
      </c>
      <c r="BZ156" s="2">
        <v>0</v>
      </c>
      <c r="CA156" s="2">
        <v>0</v>
      </c>
      <c r="CB156" s="5">
        <v>0</v>
      </c>
      <c r="CC156" s="5">
        <v>0</v>
      </c>
      <c r="CD156" s="5">
        <v>0</v>
      </c>
      <c r="CE156" s="2">
        <v>0</v>
      </c>
      <c r="CF156" s="2">
        <v>0</v>
      </c>
      <c r="CG156" s="2">
        <v>0</v>
      </c>
      <c r="CH156" s="5">
        <v>0</v>
      </c>
      <c r="CI156" s="5">
        <v>0</v>
      </c>
      <c r="CJ156" s="5">
        <v>0</v>
      </c>
      <c r="CK156" s="2">
        <v>119</v>
      </c>
      <c r="CL156" s="2">
        <v>87</v>
      </c>
      <c r="CM156" s="2">
        <v>206</v>
      </c>
      <c r="CN156" s="5">
        <v>0.9916666666666667</v>
      </c>
      <c r="CO156" s="5">
        <v>0.97752808988764039</v>
      </c>
      <c r="CP156" s="5">
        <v>0.9856459330143541</v>
      </c>
      <c r="CQ156" s="2">
        <v>71</v>
      </c>
      <c r="CR156" s="2">
        <v>48</v>
      </c>
      <c r="CS156" s="2">
        <v>119</v>
      </c>
      <c r="CT156" s="5">
        <v>0.59663865546218486</v>
      </c>
      <c r="CU156" s="5">
        <v>0.55172413793103448</v>
      </c>
      <c r="CV156" s="5">
        <v>0.57766990291262132</v>
      </c>
      <c r="CW156" s="2">
        <v>47</v>
      </c>
      <c r="CX156" s="2">
        <v>39</v>
      </c>
      <c r="CY156" s="2">
        <v>86</v>
      </c>
      <c r="CZ156" s="5">
        <v>0.3949579831932773</v>
      </c>
      <c r="DA156" s="5">
        <v>0.44827586206896552</v>
      </c>
      <c r="DB156" s="5">
        <v>0.41747572815533979</v>
      </c>
      <c r="DC156" s="2">
        <v>1</v>
      </c>
      <c r="DD156" s="2">
        <v>0</v>
      </c>
      <c r="DE156" s="2">
        <v>1</v>
      </c>
      <c r="DF156" s="5">
        <v>8.4033613445378148E-3</v>
      </c>
      <c r="DG156" s="5">
        <v>0</v>
      </c>
      <c r="DH156" s="5">
        <v>4.8543689320388345E-3</v>
      </c>
      <c r="DI156" s="2">
        <v>36</v>
      </c>
      <c r="DJ156" s="2">
        <v>21</v>
      </c>
      <c r="DK156" s="2">
        <v>57</v>
      </c>
      <c r="DL156" s="5">
        <v>0.30252100840336132</v>
      </c>
      <c r="DM156" s="5">
        <v>0.2413793103448276</v>
      </c>
      <c r="DN156" s="5">
        <v>0.27669902912621358</v>
      </c>
      <c r="DO156" s="2">
        <v>1</v>
      </c>
      <c r="DP156" s="2">
        <v>11</v>
      </c>
      <c r="DQ156" s="2">
        <v>12</v>
      </c>
      <c r="DR156" s="5">
        <v>8.4033613445378148E-3</v>
      </c>
      <c r="DS156" s="5">
        <v>0.12643678160919541</v>
      </c>
      <c r="DT156" s="5">
        <v>5.8252427184466021E-2</v>
      </c>
      <c r="DU156" s="2">
        <v>6</v>
      </c>
      <c r="DV156" s="2">
        <v>3</v>
      </c>
      <c r="DW156" s="2">
        <v>9</v>
      </c>
      <c r="DX156" s="5">
        <v>5.0420168067226892E-2</v>
      </c>
      <c r="DY156" s="5">
        <v>3.4482758620689655E-2</v>
      </c>
      <c r="DZ156" s="5">
        <v>4.3689320388349516E-2</v>
      </c>
      <c r="EA156" s="2">
        <v>3</v>
      </c>
      <c r="EB156" s="2">
        <v>3</v>
      </c>
      <c r="EC156" s="2">
        <v>6</v>
      </c>
      <c r="ED156" s="5">
        <v>2.5210084033613446E-2</v>
      </c>
      <c r="EE156" s="5">
        <v>3.4482758620689655E-2</v>
      </c>
      <c r="EF156" s="5">
        <v>2.9126213592233011E-2</v>
      </c>
      <c r="EG156" s="2">
        <v>0</v>
      </c>
      <c r="EH156" s="2">
        <v>1</v>
      </c>
      <c r="EI156" s="2">
        <v>1</v>
      </c>
      <c r="EJ156" s="5">
        <v>0</v>
      </c>
      <c r="EK156" s="5">
        <v>1.1494252873563218E-2</v>
      </c>
      <c r="EL156" s="5">
        <v>4.8543689320388345E-3</v>
      </c>
      <c r="EM156" s="2">
        <v>1</v>
      </c>
      <c r="EN156" s="2">
        <v>0</v>
      </c>
      <c r="EO156" s="2">
        <v>1</v>
      </c>
      <c r="EP156" s="5">
        <v>8.4033613445378148E-3</v>
      </c>
      <c r="EQ156" s="5">
        <v>0</v>
      </c>
      <c r="ER156" s="5">
        <v>4.8543689320388345E-3</v>
      </c>
      <c r="ES156" s="2">
        <v>0</v>
      </c>
      <c r="ET156" s="2">
        <v>0</v>
      </c>
      <c r="EU156" s="2">
        <v>0</v>
      </c>
      <c r="EV156" s="5">
        <v>0</v>
      </c>
      <c r="EW156" s="5">
        <v>0</v>
      </c>
      <c r="EX156" s="5">
        <v>0</v>
      </c>
      <c r="EY156" s="2">
        <v>0</v>
      </c>
      <c r="EZ156" s="2">
        <v>0</v>
      </c>
      <c r="FA156" s="2">
        <v>0</v>
      </c>
      <c r="FB156" s="5">
        <v>0</v>
      </c>
      <c r="FC156" s="5">
        <v>0</v>
      </c>
      <c r="FD156" s="5">
        <v>0</v>
      </c>
      <c r="FE156" s="2">
        <v>0</v>
      </c>
      <c r="FF156" s="2">
        <v>0</v>
      </c>
      <c r="FG156" s="2">
        <v>0</v>
      </c>
      <c r="FH156" s="5">
        <v>0</v>
      </c>
      <c r="FI156" s="5">
        <v>0</v>
      </c>
      <c r="FJ156" s="5">
        <v>0</v>
      </c>
    </row>
    <row r="157" spans="1:166" ht="11.85">
      <c r="A157" s="46" t="str">
        <f>IF(COUNTIFS(T_2GT[[#This Row],[Secteur]],"  *"),A156,T_2GT[[#This Row],[Secteur]])</f>
        <v>VAL-DE-MARNE</v>
      </c>
      <c r="B157" s="46" t="str">
        <f>IF(COUNTIFS(T_2GT[[#This Row],[Secteur]],"    *"),B156,T_2GT[[#This Row],[Secteur]])</f>
        <v xml:space="preserve">   D09 - Villeneuve-Le-Roi</v>
      </c>
      <c r="C157" s="1" t="s">
        <v>911</v>
      </c>
      <c r="D157" s="1" t="s">
        <v>912</v>
      </c>
      <c r="E157" s="2">
        <v>443</v>
      </c>
      <c r="F157" s="2">
        <v>379</v>
      </c>
      <c r="G157" s="2">
        <v>822</v>
      </c>
      <c r="H157" s="2">
        <v>0</v>
      </c>
      <c r="I157" s="2">
        <v>0</v>
      </c>
      <c r="J157" s="2">
        <v>0</v>
      </c>
      <c r="K157" s="2">
        <v>443</v>
      </c>
      <c r="L157" s="2">
        <v>378</v>
      </c>
      <c r="M157" s="2">
        <v>821</v>
      </c>
      <c r="N157" s="5">
        <v>1</v>
      </c>
      <c r="O157" s="5">
        <v>0.99736147757255933</v>
      </c>
      <c r="P157" s="5">
        <v>0.9987834549878345</v>
      </c>
      <c r="Q157" s="2">
        <v>318</v>
      </c>
      <c r="R157" s="2">
        <v>255</v>
      </c>
      <c r="S157" s="2">
        <v>573</v>
      </c>
      <c r="T157" s="5">
        <v>0.71783295711060946</v>
      </c>
      <c r="U157" s="5">
        <v>0.67460317460317465</v>
      </c>
      <c r="V157" s="5">
        <v>0.69792935444579784</v>
      </c>
      <c r="W157" s="2">
        <v>117</v>
      </c>
      <c r="X157" s="2">
        <v>113</v>
      </c>
      <c r="Y157" s="2">
        <v>230</v>
      </c>
      <c r="Z157" s="5">
        <v>0.26410835214446954</v>
      </c>
      <c r="AA157" s="5">
        <v>0.29894179894179895</v>
      </c>
      <c r="AB157" s="5">
        <v>0.28014616321559072</v>
      </c>
      <c r="AC157" s="2">
        <v>8</v>
      </c>
      <c r="AD157" s="2">
        <v>10</v>
      </c>
      <c r="AE157" s="2">
        <v>18</v>
      </c>
      <c r="AF157" s="5">
        <v>1.8058690744920992E-2</v>
      </c>
      <c r="AG157" s="5">
        <v>2.6455026455026454E-2</v>
      </c>
      <c r="AH157" s="5">
        <v>2.192448233861145E-2</v>
      </c>
      <c r="AI157" s="2">
        <v>86</v>
      </c>
      <c r="AJ157" s="2">
        <v>86</v>
      </c>
      <c r="AK157" s="2">
        <v>172</v>
      </c>
      <c r="AL157" s="5">
        <v>0.19413092550790068</v>
      </c>
      <c r="AM157" s="5">
        <v>0.2275132275132275</v>
      </c>
      <c r="AN157" s="5">
        <v>0.20950060901339829</v>
      </c>
      <c r="AO157" s="2">
        <v>2</v>
      </c>
      <c r="AP157" s="2">
        <v>19</v>
      </c>
      <c r="AQ157" s="2">
        <v>21</v>
      </c>
      <c r="AR157" s="5">
        <v>4.5146726862302479E-3</v>
      </c>
      <c r="AS157" s="5">
        <v>5.0264550264550262E-2</v>
      </c>
      <c r="AT157" s="5">
        <v>2.5578562728380026E-2</v>
      </c>
      <c r="AU157" s="2">
        <v>21</v>
      </c>
      <c r="AV157" s="2">
        <v>1</v>
      </c>
      <c r="AW157" s="2">
        <v>22</v>
      </c>
      <c r="AX157" s="5">
        <v>4.740406320541761E-2</v>
      </c>
      <c r="AY157" s="5">
        <v>2.6455026455026454E-3</v>
      </c>
      <c r="AZ157" s="5">
        <v>2.679658952496955E-2</v>
      </c>
      <c r="BA157" s="2">
        <v>2</v>
      </c>
      <c r="BB157" s="2">
        <v>2</v>
      </c>
      <c r="BC157" s="2">
        <v>4</v>
      </c>
      <c r="BD157" s="5">
        <v>4.5146726862302479E-3</v>
      </c>
      <c r="BE157" s="5">
        <v>5.2910052910052907E-3</v>
      </c>
      <c r="BF157" s="5">
        <v>4.8721071863580996E-3</v>
      </c>
      <c r="BG157" s="2">
        <v>4</v>
      </c>
      <c r="BH157" s="2">
        <v>4</v>
      </c>
      <c r="BI157" s="2">
        <v>8</v>
      </c>
      <c r="BJ157" s="5">
        <v>9.0293453724604959E-3</v>
      </c>
      <c r="BK157" s="5">
        <v>1.0582010582010581E-2</v>
      </c>
      <c r="BL157" s="5">
        <v>9.7442143727161992E-3</v>
      </c>
      <c r="BM157" s="2">
        <v>0</v>
      </c>
      <c r="BN157" s="2">
        <v>0</v>
      </c>
      <c r="BO157" s="2">
        <v>0</v>
      </c>
      <c r="BP157" s="5">
        <v>0</v>
      </c>
      <c r="BQ157" s="5">
        <v>0</v>
      </c>
      <c r="BR157" s="5">
        <v>0</v>
      </c>
      <c r="BS157" s="2">
        <v>2</v>
      </c>
      <c r="BT157" s="2">
        <v>0</v>
      </c>
      <c r="BU157" s="2">
        <v>2</v>
      </c>
      <c r="BV157" s="5">
        <v>4.5146726862302479E-3</v>
      </c>
      <c r="BW157" s="5">
        <v>0</v>
      </c>
      <c r="BX157" s="5">
        <v>2.4360535931790498E-3</v>
      </c>
      <c r="BY157" s="2">
        <v>0</v>
      </c>
      <c r="BZ157" s="2">
        <v>1</v>
      </c>
      <c r="CA157" s="2">
        <v>1</v>
      </c>
      <c r="CB157" s="5">
        <v>0</v>
      </c>
      <c r="CC157" s="5">
        <v>2.6455026455026454E-3</v>
      </c>
      <c r="CD157" s="5">
        <v>1.2180267965895249E-3</v>
      </c>
      <c r="CE157" s="2">
        <v>0</v>
      </c>
      <c r="CF157" s="2">
        <v>0</v>
      </c>
      <c r="CG157" s="2">
        <v>0</v>
      </c>
      <c r="CH157" s="5">
        <v>0</v>
      </c>
      <c r="CI157" s="5">
        <v>0</v>
      </c>
      <c r="CJ157" s="5">
        <v>0</v>
      </c>
      <c r="CK157" s="2">
        <v>437</v>
      </c>
      <c r="CL157" s="2">
        <v>367</v>
      </c>
      <c r="CM157" s="2">
        <v>804</v>
      </c>
      <c r="CN157" s="5">
        <v>0.98645598194130923</v>
      </c>
      <c r="CO157" s="5">
        <v>0.9683377308707124</v>
      </c>
      <c r="CP157" s="5">
        <v>0.97810218978102192</v>
      </c>
      <c r="CQ157" s="2">
        <v>289</v>
      </c>
      <c r="CR157" s="2">
        <v>223</v>
      </c>
      <c r="CS157" s="2">
        <v>512</v>
      </c>
      <c r="CT157" s="5">
        <v>0.66132723112128144</v>
      </c>
      <c r="CU157" s="5">
        <v>0.60762942779291551</v>
      </c>
      <c r="CV157" s="5">
        <v>0.63681592039800994</v>
      </c>
      <c r="CW157" s="2">
        <v>144</v>
      </c>
      <c r="CX157" s="2">
        <v>142</v>
      </c>
      <c r="CY157" s="2">
        <v>286</v>
      </c>
      <c r="CZ157" s="5">
        <v>0.32951945080091533</v>
      </c>
      <c r="DA157" s="5">
        <v>0.38692098092643051</v>
      </c>
      <c r="DB157" s="5">
        <v>0.35572139303482586</v>
      </c>
      <c r="DC157" s="2">
        <v>4</v>
      </c>
      <c r="DD157" s="2">
        <v>2</v>
      </c>
      <c r="DE157" s="2">
        <v>6</v>
      </c>
      <c r="DF157" s="5">
        <v>9.1533180778032037E-3</v>
      </c>
      <c r="DG157" s="5">
        <v>5.4495912806539508E-3</v>
      </c>
      <c r="DH157" s="5">
        <v>7.462686567164179E-3</v>
      </c>
      <c r="DI157" s="2">
        <v>95</v>
      </c>
      <c r="DJ157" s="2">
        <v>87</v>
      </c>
      <c r="DK157" s="2">
        <v>182</v>
      </c>
      <c r="DL157" s="5">
        <v>0.21739130434782608</v>
      </c>
      <c r="DM157" s="5">
        <v>0.23705722070844687</v>
      </c>
      <c r="DN157" s="5">
        <v>0.2263681592039801</v>
      </c>
      <c r="DO157" s="2">
        <v>2</v>
      </c>
      <c r="DP157" s="2">
        <v>25</v>
      </c>
      <c r="DQ157" s="2">
        <v>27</v>
      </c>
      <c r="DR157" s="5">
        <v>4.5766590389016018E-3</v>
      </c>
      <c r="DS157" s="5">
        <v>6.8119891008174394E-2</v>
      </c>
      <c r="DT157" s="5">
        <v>3.3582089552238806E-2</v>
      </c>
      <c r="DU157" s="2">
        <v>24</v>
      </c>
      <c r="DV157" s="2">
        <v>2</v>
      </c>
      <c r="DW157" s="2">
        <v>26</v>
      </c>
      <c r="DX157" s="5">
        <v>5.4919908466819219E-2</v>
      </c>
      <c r="DY157" s="5">
        <v>5.4495912806539508E-3</v>
      </c>
      <c r="DZ157" s="5">
        <v>3.2338308457711441E-2</v>
      </c>
      <c r="EA157" s="2">
        <v>4</v>
      </c>
      <c r="EB157" s="2">
        <v>2</v>
      </c>
      <c r="EC157" s="2">
        <v>6</v>
      </c>
      <c r="ED157" s="5">
        <v>9.1533180778032037E-3</v>
      </c>
      <c r="EE157" s="5">
        <v>5.4495912806539508E-3</v>
      </c>
      <c r="EF157" s="5">
        <v>7.462686567164179E-3</v>
      </c>
      <c r="EG157" s="2">
        <v>4</v>
      </c>
      <c r="EH157" s="2">
        <v>5</v>
      </c>
      <c r="EI157" s="2">
        <v>9</v>
      </c>
      <c r="EJ157" s="5">
        <v>9.1533180778032037E-3</v>
      </c>
      <c r="EK157" s="5">
        <v>1.3623978201634877E-2</v>
      </c>
      <c r="EL157" s="5">
        <v>1.1194029850746268E-2</v>
      </c>
      <c r="EM157" s="2">
        <v>3</v>
      </c>
      <c r="EN157" s="2">
        <v>2</v>
      </c>
      <c r="EO157" s="2">
        <v>5</v>
      </c>
      <c r="EP157" s="5">
        <v>6.8649885583524023E-3</v>
      </c>
      <c r="EQ157" s="5">
        <v>5.4495912806539508E-3</v>
      </c>
      <c r="ER157" s="5">
        <v>6.2189054726368162E-3</v>
      </c>
      <c r="ES157" s="2">
        <v>12</v>
      </c>
      <c r="ET157" s="2">
        <v>18</v>
      </c>
      <c r="EU157" s="2">
        <v>30</v>
      </c>
      <c r="EV157" s="5">
        <v>2.7459954233409609E-2</v>
      </c>
      <c r="EW157" s="5">
        <v>4.9046321525885561E-2</v>
      </c>
      <c r="EX157" s="5">
        <v>3.7313432835820892E-2</v>
      </c>
      <c r="EY157" s="2">
        <v>0</v>
      </c>
      <c r="EZ157" s="2">
        <v>1</v>
      </c>
      <c r="FA157" s="2">
        <v>1</v>
      </c>
      <c r="FB157" s="5">
        <v>0</v>
      </c>
      <c r="FC157" s="5">
        <v>2.7247956403269754E-3</v>
      </c>
      <c r="FD157" s="5">
        <v>1.2437810945273632E-3</v>
      </c>
      <c r="FE157" s="2">
        <v>0</v>
      </c>
      <c r="FF157" s="2">
        <v>0</v>
      </c>
      <c r="FG157" s="2">
        <v>0</v>
      </c>
      <c r="FH157" s="5">
        <v>0</v>
      </c>
      <c r="FI157" s="5">
        <v>0</v>
      </c>
      <c r="FJ157" s="5">
        <v>0</v>
      </c>
    </row>
    <row r="158" spans="1:166" ht="11.85">
      <c r="A158" s="46" t="str">
        <f>IF(COUNTIFS(T_2GT[[#This Row],[Secteur]],"  *"),A157,T_2GT[[#This Row],[Secteur]])</f>
        <v>VAL-DE-MARNE</v>
      </c>
      <c r="B158" s="46" t="str">
        <f>IF(COUNTIFS(T_2GT[[#This Row],[Secteur]],"    *"),B157,T_2GT[[#This Row],[Secteur]])</f>
        <v xml:space="preserve">   D09 - Villeneuve-Le-Roi</v>
      </c>
      <c r="C158" s="1" t="s">
        <v>1344</v>
      </c>
      <c r="D158" s="1" t="s">
        <v>1345</v>
      </c>
      <c r="E158" s="2">
        <v>257</v>
      </c>
      <c r="F158" s="2">
        <v>232</v>
      </c>
      <c r="G158" s="2">
        <v>489</v>
      </c>
      <c r="H158" s="2">
        <v>0</v>
      </c>
      <c r="I158" s="2">
        <v>0</v>
      </c>
      <c r="J158" s="2">
        <v>0</v>
      </c>
      <c r="K158" s="2">
        <v>257</v>
      </c>
      <c r="L158" s="2">
        <v>231</v>
      </c>
      <c r="M158" s="2">
        <v>488</v>
      </c>
      <c r="N158" s="5">
        <v>1</v>
      </c>
      <c r="O158" s="5">
        <v>0.99568965517241381</v>
      </c>
      <c r="P158" s="5">
        <v>0.99795501022494892</v>
      </c>
      <c r="Q158" s="2">
        <v>183</v>
      </c>
      <c r="R158" s="2">
        <v>152</v>
      </c>
      <c r="S158" s="2">
        <v>335</v>
      </c>
      <c r="T158" s="5">
        <v>0.71206225680933855</v>
      </c>
      <c r="U158" s="5">
        <v>0.65800865800865804</v>
      </c>
      <c r="V158" s="5">
        <v>0.68647540983606559</v>
      </c>
      <c r="W158" s="2">
        <v>69</v>
      </c>
      <c r="X158" s="2">
        <v>72</v>
      </c>
      <c r="Y158" s="2">
        <v>141</v>
      </c>
      <c r="Z158" s="5">
        <v>0.26848249027237353</v>
      </c>
      <c r="AA158" s="5">
        <v>0.31168831168831168</v>
      </c>
      <c r="AB158" s="5">
        <v>0.28893442622950821</v>
      </c>
      <c r="AC158" s="2">
        <v>5</v>
      </c>
      <c r="AD158" s="2">
        <v>7</v>
      </c>
      <c r="AE158" s="2">
        <v>12</v>
      </c>
      <c r="AF158" s="5">
        <v>1.9455252918287938E-2</v>
      </c>
      <c r="AG158" s="5">
        <v>3.0303030303030304E-2</v>
      </c>
      <c r="AH158" s="5">
        <v>2.4590163934426229E-2</v>
      </c>
      <c r="AI158" s="2">
        <v>53</v>
      </c>
      <c r="AJ158" s="2">
        <v>52</v>
      </c>
      <c r="AK158" s="2">
        <v>105</v>
      </c>
      <c r="AL158" s="5">
        <v>0.20622568093385213</v>
      </c>
      <c r="AM158" s="5">
        <v>0.22510822510822512</v>
      </c>
      <c r="AN158" s="5">
        <v>0.2151639344262295</v>
      </c>
      <c r="AO158" s="2">
        <v>1</v>
      </c>
      <c r="AP158" s="2">
        <v>16</v>
      </c>
      <c r="AQ158" s="2">
        <v>17</v>
      </c>
      <c r="AR158" s="5">
        <v>3.8910505836575876E-3</v>
      </c>
      <c r="AS158" s="5">
        <v>6.9264069264069264E-2</v>
      </c>
      <c r="AT158" s="5">
        <v>3.4836065573770489E-2</v>
      </c>
      <c r="AU158" s="2">
        <v>8</v>
      </c>
      <c r="AV158" s="2">
        <v>0</v>
      </c>
      <c r="AW158" s="2">
        <v>8</v>
      </c>
      <c r="AX158" s="5">
        <v>3.1128404669260701E-2</v>
      </c>
      <c r="AY158" s="5">
        <v>0</v>
      </c>
      <c r="AZ158" s="5">
        <v>1.6393442622950821E-2</v>
      </c>
      <c r="BA158" s="2">
        <v>1</v>
      </c>
      <c r="BB158" s="2">
        <v>1</v>
      </c>
      <c r="BC158" s="2">
        <v>2</v>
      </c>
      <c r="BD158" s="5">
        <v>3.8910505836575876E-3</v>
      </c>
      <c r="BE158" s="5">
        <v>4.329004329004329E-3</v>
      </c>
      <c r="BF158" s="5">
        <v>4.0983606557377051E-3</v>
      </c>
      <c r="BG158" s="2">
        <v>4</v>
      </c>
      <c r="BH158" s="2">
        <v>2</v>
      </c>
      <c r="BI158" s="2">
        <v>6</v>
      </c>
      <c r="BJ158" s="5">
        <v>1.556420233463035E-2</v>
      </c>
      <c r="BK158" s="5">
        <v>8.658008658008658E-3</v>
      </c>
      <c r="BL158" s="5">
        <v>1.2295081967213115E-2</v>
      </c>
      <c r="BM158" s="2">
        <v>0</v>
      </c>
      <c r="BN158" s="2">
        <v>0</v>
      </c>
      <c r="BO158" s="2">
        <v>0</v>
      </c>
      <c r="BP158" s="5">
        <v>0</v>
      </c>
      <c r="BQ158" s="5">
        <v>0</v>
      </c>
      <c r="BR158" s="5">
        <v>0</v>
      </c>
      <c r="BS158" s="2">
        <v>2</v>
      </c>
      <c r="BT158" s="2">
        <v>0</v>
      </c>
      <c r="BU158" s="2">
        <v>2</v>
      </c>
      <c r="BV158" s="5">
        <v>7.7821011673151752E-3</v>
      </c>
      <c r="BW158" s="5">
        <v>0</v>
      </c>
      <c r="BX158" s="5">
        <v>4.0983606557377051E-3</v>
      </c>
      <c r="BY158" s="2">
        <v>0</v>
      </c>
      <c r="BZ158" s="2">
        <v>1</v>
      </c>
      <c r="CA158" s="2">
        <v>1</v>
      </c>
      <c r="CB158" s="5">
        <v>0</v>
      </c>
      <c r="CC158" s="5">
        <v>4.329004329004329E-3</v>
      </c>
      <c r="CD158" s="5">
        <v>2.0491803278688526E-3</v>
      </c>
      <c r="CE158" s="2">
        <v>0</v>
      </c>
      <c r="CF158" s="2">
        <v>0</v>
      </c>
      <c r="CG158" s="2">
        <v>0</v>
      </c>
      <c r="CH158" s="5">
        <v>0</v>
      </c>
      <c r="CI158" s="5">
        <v>0</v>
      </c>
      <c r="CJ158" s="5">
        <v>0</v>
      </c>
      <c r="CK158" s="2">
        <v>253</v>
      </c>
      <c r="CL158" s="2">
        <v>223</v>
      </c>
      <c r="CM158" s="2">
        <v>476</v>
      </c>
      <c r="CN158" s="5">
        <v>0.98443579766536971</v>
      </c>
      <c r="CO158" s="5">
        <v>0.96120689655172409</v>
      </c>
      <c r="CP158" s="5">
        <v>0.97341513292433535</v>
      </c>
      <c r="CQ158" s="2">
        <v>170</v>
      </c>
      <c r="CR158" s="2">
        <v>138</v>
      </c>
      <c r="CS158" s="2">
        <v>308</v>
      </c>
      <c r="CT158" s="5">
        <v>0.67193675889328064</v>
      </c>
      <c r="CU158" s="5">
        <v>0.6188340807174888</v>
      </c>
      <c r="CV158" s="5">
        <v>0.6470588235294118</v>
      </c>
      <c r="CW158" s="2">
        <v>83</v>
      </c>
      <c r="CX158" s="2">
        <v>85</v>
      </c>
      <c r="CY158" s="2">
        <v>168</v>
      </c>
      <c r="CZ158" s="5">
        <v>0.32806324110671936</v>
      </c>
      <c r="DA158" s="5">
        <v>0.3811659192825112</v>
      </c>
      <c r="DB158" s="5">
        <v>0.35294117647058826</v>
      </c>
      <c r="DC158" s="2">
        <v>0</v>
      </c>
      <c r="DD158" s="2">
        <v>0</v>
      </c>
      <c r="DE158" s="2">
        <v>0</v>
      </c>
      <c r="DF158" s="5">
        <v>0</v>
      </c>
      <c r="DG158" s="5">
        <v>0</v>
      </c>
      <c r="DH158" s="5">
        <v>0</v>
      </c>
      <c r="DI158" s="2">
        <v>60</v>
      </c>
      <c r="DJ158" s="2">
        <v>55</v>
      </c>
      <c r="DK158" s="2">
        <v>115</v>
      </c>
      <c r="DL158" s="5">
        <v>0.23715415019762845</v>
      </c>
      <c r="DM158" s="5">
        <v>0.24663677130044842</v>
      </c>
      <c r="DN158" s="5">
        <v>0.24159663865546219</v>
      </c>
      <c r="DO158" s="2">
        <v>1</v>
      </c>
      <c r="DP158" s="2">
        <v>20</v>
      </c>
      <c r="DQ158" s="2">
        <v>21</v>
      </c>
      <c r="DR158" s="5">
        <v>3.952569169960474E-3</v>
      </c>
      <c r="DS158" s="5">
        <v>8.9686098654708515E-2</v>
      </c>
      <c r="DT158" s="5">
        <v>4.4117647058823532E-2</v>
      </c>
      <c r="DU158" s="2">
        <v>9</v>
      </c>
      <c r="DV158" s="2">
        <v>0</v>
      </c>
      <c r="DW158" s="2">
        <v>9</v>
      </c>
      <c r="DX158" s="5">
        <v>3.5573122529644272E-2</v>
      </c>
      <c r="DY158" s="5">
        <v>0</v>
      </c>
      <c r="DZ158" s="5">
        <v>1.8907563025210083E-2</v>
      </c>
      <c r="EA158" s="2">
        <v>2</v>
      </c>
      <c r="EB158" s="2">
        <v>1</v>
      </c>
      <c r="EC158" s="2">
        <v>3</v>
      </c>
      <c r="ED158" s="5">
        <v>7.9051383399209481E-3</v>
      </c>
      <c r="EE158" s="5">
        <v>4.4843049327354259E-3</v>
      </c>
      <c r="EF158" s="5">
        <v>6.3025210084033615E-3</v>
      </c>
      <c r="EG158" s="2">
        <v>4</v>
      </c>
      <c r="EH158" s="2">
        <v>3</v>
      </c>
      <c r="EI158" s="2">
        <v>7</v>
      </c>
      <c r="EJ158" s="5">
        <v>1.5810276679841896E-2</v>
      </c>
      <c r="EK158" s="5">
        <v>1.3452914798206279E-2</v>
      </c>
      <c r="EL158" s="5">
        <v>1.4705882352941176E-2</v>
      </c>
      <c r="EM158" s="2">
        <v>3</v>
      </c>
      <c r="EN158" s="2">
        <v>2</v>
      </c>
      <c r="EO158" s="2">
        <v>5</v>
      </c>
      <c r="EP158" s="5">
        <v>1.1857707509881422E-2</v>
      </c>
      <c r="EQ158" s="5">
        <v>8.9686098654708519E-3</v>
      </c>
      <c r="ER158" s="5">
        <v>1.050420168067227E-2</v>
      </c>
      <c r="ES158" s="2">
        <v>4</v>
      </c>
      <c r="ET158" s="2">
        <v>3</v>
      </c>
      <c r="EU158" s="2">
        <v>7</v>
      </c>
      <c r="EV158" s="5">
        <v>1.5810276679841896E-2</v>
      </c>
      <c r="EW158" s="5">
        <v>1.3452914798206279E-2</v>
      </c>
      <c r="EX158" s="5">
        <v>1.4705882352941176E-2</v>
      </c>
      <c r="EY158" s="2">
        <v>0</v>
      </c>
      <c r="EZ158" s="2">
        <v>1</v>
      </c>
      <c r="FA158" s="2">
        <v>1</v>
      </c>
      <c r="FB158" s="5">
        <v>0</v>
      </c>
      <c r="FC158" s="5">
        <v>4.4843049327354259E-3</v>
      </c>
      <c r="FD158" s="5">
        <v>2.1008403361344537E-3</v>
      </c>
      <c r="FE158" s="2">
        <v>0</v>
      </c>
      <c r="FF158" s="2">
        <v>0</v>
      </c>
      <c r="FG158" s="2">
        <v>0</v>
      </c>
      <c r="FH158" s="5">
        <v>0</v>
      </c>
      <c r="FI158" s="5">
        <v>0</v>
      </c>
      <c r="FJ158" s="5">
        <v>0</v>
      </c>
    </row>
    <row r="159" spans="1:166" ht="11.85">
      <c r="A159" s="46" t="str">
        <f>IF(COUNTIFS(T_2GT[[#This Row],[Secteur]],"  *"),A158,T_2GT[[#This Row],[Secteur]])</f>
        <v>VAL-DE-MARNE</v>
      </c>
      <c r="B159" s="46" t="str">
        <f>IF(COUNTIFS(T_2GT[[#This Row],[Secteur]],"    *"),B158,T_2GT[[#This Row],[Secteur]])</f>
        <v xml:space="preserve">   D09 - Villeneuve-Le-Roi</v>
      </c>
      <c r="C159" s="1" t="s">
        <v>1346</v>
      </c>
      <c r="D159" s="1" t="s">
        <v>239</v>
      </c>
      <c r="E159" s="2">
        <v>186</v>
      </c>
      <c r="F159" s="2">
        <v>147</v>
      </c>
      <c r="G159" s="2">
        <v>333</v>
      </c>
      <c r="H159" s="2">
        <v>0</v>
      </c>
      <c r="I159" s="2">
        <v>0</v>
      </c>
      <c r="J159" s="2">
        <v>0</v>
      </c>
      <c r="K159" s="2">
        <v>186</v>
      </c>
      <c r="L159" s="2">
        <v>147</v>
      </c>
      <c r="M159" s="2">
        <v>333</v>
      </c>
      <c r="N159" s="5">
        <v>1</v>
      </c>
      <c r="O159" s="5">
        <v>1</v>
      </c>
      <c r="P159" s="5">
        <v>1</v>
      </c>
      <c r="Q159" s="2">
        <v>135</v>
      </c>
      <c r="R159" s="2">
        <v>103</v>
      </c>
      <c r="S159" s="2">
        <v>238</v>
      </c>
      <c r="T159" s="5">
        <v>0.72580645161290325</v>
      </c>
      <c r="U159" s="5">
        <v>0.70068027210884354</v>
      </c>
      <c r="V159" s="5">
        <v>0.71471471471471471</v>
      </c>
      <c r="W159" s="2">
        <v>48</v>
      </c>
      <c r="X159" s="2">
        <v>41</v>
      </c>
      <c r="Y159" s="2">
        <v>89</v>
      </c>
      <c r="Z159" s="5">
        <v>0.25806451612903225</v>
      </c>
      <c r="AA159" s="5">
        <v>0.27891156462585032</v>
      </c>
      <c r="AB159" s="5">
        <v>0.26726726726726729</v>
      </c>
      <c r="AC159" s="2">
        <v>3</v>
      </c>
      <c r="AD159" s="2">
        <v>3</v>
      </c>
      <c r="AE159" s="2">
        <v>6</v>
      </c>
      <c r="AF159" s="5">
        <v>1.6129032258064516E-2</v>
      </c>
      <c r="AG159" s="5">
        <v>2.0408163265306121E-2</v>
      </c>
      <c r="AH159" s="5">
        <v>1.8018018018018018E-2</v>
      </c>
      <c r="AI159" s="2">
        <v>33</v>
      </c>
      <c r="AJ159" s="2">
        <v>34</v>
      </c>
      <c r="AK159" s="2">
        <v>67</v>
      </c>
      <c r="AL159" s="5">
        <v>0.17741935483870969</v>
      </c>
      <c r="AM159" s="5">
        <v>0.23129251700680273</v>
      </c>
      <c r="AN159" s="5">
        <v>0.20120120120120119</v>
      </c>
      <c r="AO159" s="2">
        <v>1</v>
      </c>
      <c r="AP159" s="2">
        <v>3</v>
      </c>
      <c r="AQ159" s="2">
        <v>4</v>
      </c>
      <c r="AR159" s="5">
        <v>5.3763440860215058E-3</v>
      </c>
      <c r="AS159" s="5">
        <v>2.0408163265306121E-2</v>
      </c>
      <c r="AT159" s="5">
        <v>1.2012012012012012E-2</v>
      </c>
      <c r="AU159" s="2">
        <v>13</v>
      </c>
      <c r="AV159" s="2">
        <v>1</v>
      </c>
      <c r="AW159" s="2">
        <v>14</v>
      </c>
      <c r="AX159" s="5">
        <v>6.9892473118279563E-2</v>
      </c>
      <c r="AY159" s="5">
        <v>6.8027210884353739E-3</v>
      </c>
      <c r="AZ159" s="5">
        <v>4.2042042042042045E-2</v>
      </c>
      <c r="BA159" s="2">
        <v>1</v>
      </c>
      <c r="BB159" s="2">
        <v>1</v>
      </c>
      <c r="BC159" s="2">
        <v>2</v>
      </c>
      <c r="BD159" s="5">
        <v>5.3763440860215058E-3</v>
      </c>
      <c r="BE159" s="5">
        <v>6.8027210884353739E-3</v>
      </c>
      <c r="BF159" s="5">
        <v>6.006006006006006E-3</v>
      </c>
      <c r="BG159" s="2">
        <v>0</v>
      </c>
      <c r="BH159" s="2">
        <v>2</v>
      </c>
      <c r="BI159" s="2">
        <v>2</v>
      </c>
      <c r="BJ159" s="5">
        <v>0</v>
      </c>
      <c r="BK159" s="5">
        <v>1.3605442176870748E-2</v>
      </c>
      <c r="BL159" s="5">
        <v>6.006006006006006E-3</v>
      </c>
      <c r="BM159" s="2">
        <v>0</v>
      </c>
      <c r="BN159" s="2">
        <v>0</v>
      </c>
      <c r="BO159" s="2">
        <v>0</v>
      </c>
      <c r="BP159" s="5">
        <v>0</v>
      </c>
      <c r="BQ159" s="5">
        <v>0</v>
      </c>
      <c r="BR159" s="5">
        <v>0</v>
      </c>
      <c r="BS159" s="2">
        <v>0</v>
      </c>
      <c r="BT159" s="2">
        <v>0</v>
      </c>
      <c r="BU159" s="2">
        <v>0</v>
      </c>
      <c r="BV159" s="5">
        <v>0</v>
      </c>
      <c r="BW159" s="5">
        <v>0</v>
      </c>
      <c r="BX159" s="5">
        <v>0</v>
      </c>
      <c r="BY159" s="2">
        <v>0</v>
      </c>
      <c r="BZ159" s="2">
        <v>0</v>
      </c>
      <c r="CA159" s="2">
        <v>0</v>
      </c>
      <c r="CB159" s="5">
        <v>0</v>
      </c>
      <c r="CC159" s="5">
        <v>0</v>
      </c>
      <c r="CD159" s="5">
        <v>0</v>
      </c>
      <c r="CE159" s="2">
        <v>0</v>
      </c>
      <c r="CF159" s="2">
        <v>0</v>
      </c>
      <c r="CG159" s="2">
        <v>0</v>
      </c>
      <c r="CH159" s="5">
        <v>0</v>
      </c>
      <c r="CI159" s="5">
        <v>0</v>
      </c>
      <c r="CJ159" s="5">
        <v>0</v>
      </c>
      <c r="CK159" s="2">
        <v>184</v>
      </c>
      <c r="CL159" s="2">
        <v>144</v>
      </c>
      <c r="CM159" s="2">
        <v>328</v>
      </c>
      <c r="CN159" s="5">
        <v>0.989247311827957</v>
      </c>
      <c r="CO159" s="5">
        <v>0.97959183673469385</v>
      </c>
      <c r="CP159" s="5">
        <v>0.98498498498498499</v>
      </c>
      <c r="CQ159" s="2">
        <v>119</v>
      </c>
      <c r="CR159" s="2">
        <v>85</v>
      </c>
      <c r="CS159" s="2">
        <v>204</v>
      </c>
      <c r="CT159" s="5">
        <v>0.64673913043478259</v>
      </c>
      <c r="CU159" s="5">
        <v>0.59027777777777779</v>
      </c>
      <c r="CV159" s="5">
        <v>0.62195121951219512</v>
      </c>
      <c r="CW159" s="2">
        <v>61</v>
      </c>
      <c r="CX159" s="2">
        <v>57</v>
      </c>
      <c r="CY159" s="2">
        <v>118</v>
      </c>
      <c r="CZ159" s="5">
        <v>0.33152173913043476</v>
      </c>
      <c r="DA159" s="5">
        <v>0.39583333333333331</v>
      </c>
      <c r="DB159" s="5">
        <v>0.3597560975609756</v>
      </c>
      <c r="DC159" s="2">
        <v>4</v>
      </c>
      <c r="DD159" s="2">
        <v>2</v>
      </c>
      <c r="DE159" s="2">
        <v>6</v>
      </c>
      <c r="DF159" s="5">
        <v>2.1739130434782608E-2</v>
      </c>
      <c r="DG159" s="5">
        <v>1.3888888888888888E-2</v>
      </c>
      <c r="DH159" s="5">
        <v>1.8292682926829267E-2</v>
      </c>
      <c r="DI159" s="2">
        <v>35</v>
      </c>
      <c r="DJ159" s="2">
        <v>32</v>
      </c>
      <c r="DK159" s="2">
        <v>67</v>
      </c>
      <c r="DL159" s="5">
        <v>0.19021739130434784</v>
      </c>
      <c r="DM159" s="5">
        <v>0.22222222222222221</v>
      </c>
      <c r="DN159" s="5">
        <v>0.20426829268292682</v>
      </c>
      <c r="DO159" s="2">
        <v>1</v>
      </c>
      <c r="DP159" s="2">
        <v>5</v>
      </c>
      <c r="DQ159" s="2">
        <v>6</v>
      </c>
      <c r="DR159" s="5">
        <v>5.434782608695652E-3</v>
      </c>
      <c r="DS159" s="5">
        <v>3.4722222222222224E-2</v>
      </c>
      <c r="DT159" s="5">
        <v>1.8292682926829267E-2</v>
      </c>
      <c r="DU159" s="2">
        <v>15</v>
      </c>
      <c r="DV159" s="2">
        <v>2</v>
      </c>
      <c r="DW159" s="2">
        <v>17</v>
      </c>
      <c r="DX159" s="5">
        <v>8.1521739130434784E-2</v>
      </c>
      <c r="DY159" s="5">
        <v>1.3888888888888888E-2</v>
      </c>
      <c r="DZ159" s="5">
        <v>5.1829268292682924E-2</v>
      </c>
      <c r="EA159" s="2">
        <v>2</v>
      </c>
      <c r="EB159" s="2">
        <v>1</v>
      </c>
      <c r="EC159" s="2">
        <v>3</v>
      </c>
      <c r="ED159" s="5">
        <v>1.0869565217391304E-2</v>
      </c>
      <c r="EE159" s="5">
        <v>6.9444444444444441E-3</v>
      </c>
      <c r="EF159" s="5">
        <v>9.1463414634146336E-3</v>
      </c>
      <c r="EG159" s="2">
        <v>0</v>
      </c>
      <c r="EH159" s="2">
        <v>2</v>
      </c>
      <c r="EI159" s="2">
        <v>2</v>
      </c>
      <c r="EJ159" s="5">
        <v>0</v>
      </c>
      <c r="EK159" s="5">
        <v>1.3888888888888888E-2</v>
      </c>
      <c r="EL159" s="5">
        <v>6.0975609756097563E-3</v>
      </c>
      <c r="EM159" s="2">
        <v>0</v>
      </c>
      <c r="EN159" s="2">
        <v>0</v>
      </c>
      <c r="EO159" s="2">
        <v>0</v>
      </c>
      <c r="EP159" s="5">
        <v>0</v>
      </c>
      <c r="EQ159" s="5">
        <v>0</v>
      </c>
      <c r="ER159" s="5">
        <v>0</v>
      </c>
      <c r="ES159" s="2">
        <v>8</v>
      </c>
      <c r="ET159" s="2">
        <v>15</v>
      </c>
      <c r="EU159" s="2">
        <v>23</v>
      </c>
      <c r="EV159" s="5">
        <v>4.3478260869565216E-2</v>
      </c>
      <c r="EW159" s="5">
        <v>0.10416666666666667</v>
      </c>
      <c r="EX159" s="5">
        <v>7.0121951219512202E-2</v>
      </c>
      <c r="EY159" s="2">
        <v>0</v>
      </c>
      <c r="EZ159" s="2">
        <v>0</v>
      </c>
      <c r="FA159" s="2">
        <v>0</v>
      </c>
      <c r="FB159" s="5">
        <v>0</v>
      </c>
      <c r="FC159" s="5">
        <v>0</v>
      </c>
      <c r="FD159" s="5">
        <v>0</v>
      </c>
      <c r="FE159" s="2">
        <v>0</v>
      </c>
      <c r="FF159" s="2">
        <v>0</v>
      </c>
      <c r="FG159" s="2">
        <v>0</v>
      </c>
      <c r="FH159" s="5">
        <v>0</v>
      </c>
      <c r="FI159" s="5">
        <v>0</v>
      </c>
      <c r="FJ159" s="5">
        <v>0</v>
      </c>
    </row>
    <row r="160" spans="1:166" ht="11.85">
      <c r="A160" s="46" t="str">
        <f>IF(COUNTIFS(T_2GT[[#This Row],[Secteur]],"  *"),A159,T_2GT[[#This Row],[Secteur]])</f>
        <v>VAL-DE-MARNE</v>
      </c>
      <c r="B160" s="46" t="str">
        <f>IF(COUNTIFS(T_2GT[[#This Row],[Secteur]],"    *"),B159,T_2GT[[#This Row],[Secteur]])</f>
        <v xml:space="preserve">   D10 - Limeil-Brevannes</v>
      </c>
      <c r="C160" s="1" t="s">
        <v>934</v>
      </c>
      <c r="D160" s="1" t="s">
        <v>935</v>
      </c>
      <c r="E160" s="2">
        <v>587</v>
      </c>
      <c r="F160" s="2">
        <v>544</v>
      </c>
      <c r="G160" s="2">
        <v>1131</v>
      </c>
      <c r="H160" s="2">
        <v>3</v>
      </c>
      <c r="I160" s="2">
        <v>1</v>
      </c>
      <c r="J160" s="2">
        <v>4</v>
      </c>
      <c r="K160" s="2">
        <v>578</v>
      </c>
      <c r="L160" s="2">
        <v>533</v>
      </c>
      <c r="M160" s="2">
        <v>1111</v>
      </c>
      <c r="N160" s="5">
        <v>0.989778534923339</v>
      </c>
      <c r="O160" s="5">
        <v>0.98161764705882348</v>
      </c>
      <c r="P160" s="5">
        <v>0.98585322723253754</v>
      </c>
      <c r="Q160" s="2">
        <v>360</v>
      </c>
      <c r="R160" s="2">
        <v>347</v>
      </c>
      <c r="S160" s="2">
        <v>707</v>
      </c>
      <c r="T160" s="5">
        <v>0.62283737024221453</v>
      </c>
      <c r="U160" s="5">
        <v>0.651031894934334</v>
      </c>
      <c r="V160" s="5">
        <v>0.63636363636363635</v>
      </c>
      <c r="W160" s="2">
        <v>182</v>
      </c>
      <c r="X160" s="2">
        <v>161</v>
      </c>
      <c r="Y160" s="2">
        <v>343</v>
      </c>
      <c r="Z160" s="5">
        <v>0.31487889273356401</v>
      </c>
      <c r="AA160" s="5">
        <v>0.30206378986866794</v>
      </c>
      <c r="AB160" s="5">
        <v>0.30873087308730873</v>
      </c>
      <c r="AC160" s="2">
        <v>36</v>
      </c>
      <c r="AD160" s="2">
        <v>25</v>
      </c>
      <c r="AE160" s="2">
        <v>61</v>
      </c>
      <c r="AF160" s="5">
        <v>6.228373702422145E-2</v>
      </c>
      <c r="AG160" s="5">
        <v>4.6904315196998121E-2</v>
      </c>
      <c r="AH160" s="5">
        <v>5.4905490549054907E-2</v>
      </c>
      <c r="AI160" s="2">
        <v>111</v>
      </c>
      <c r="AJ160" s="2">
        <v>92</v>
      </c>
      <c r="AK160" s="2">
        <v>203</v>
      </c>
      <c r="AL160" s="5">
        <v>0.19204152249134948</v>
      </c>
      <c r="AM160" s="5">
        <v>0.17260787992495311</v>
      </c>
      <c r="AN160" s="5">
        <v>0.18271827182718273</v>
      </c>
      <c r="AO160" s="2">
        <v>7</v>
      </c>
      <c r="AP160" s="2">
        <v>50</v>
      </c>
      <c r="AQ160" s="2">
        <v>57</v>
      </c>
      <c r="AR160" s="5">
        <v>1.2110726643598616E-2</v>
      </c>
      <c r="AS160" s="5">
        <v>9.3808630393996242E-2</v>
      </c>
      <c r="AT160" s="5">
        <v>5.1305130513051307E-2</v>
      </c>
      <c r="AU160" s="2">
        <v>38</v>
      </c>
      <c r="AV160" s="2">
        <v>3</v>
      </c>
      <c r="AW160" s="2">
        <v>41</v>
      </c>
      <c r="AX160" s="5">
        <v>6.5743944636678195E-2</v>
      </c>
      <c r="AY160" s="5">
        <v>5.6285178236397749E-3</v>
      </c>
      <c r="AZ160" s="5">
        <v>3.6903690369036901E-2</v>
      </c>
      <c r="BA160" s="2">
        <v>5</v>
      </c>
      <c r="BB160" s="2">
        <v>6</v>
      </c>
      <c r="BC160" s="2">
        <v>11</v>
      </c>
      <c r="BD160" s="5">
        <v>8.6505190311418692E-3</v>
      </c>
      <c r="BE160" s="5">
        <v>1.125703564727955E-2</v>
      </c>
      <c r="BF160" s="5">
        <v>9.9009900990099011E-3</v>
      </c>
      <c r="BG160" s="2">
        <v>17</v>
      </c>
      <c r="BH160" s="2">
        <v>5</v>
      </c>
      <c r="BI160" s="2">
        <v>22</v>
      </c>
      <c r="BJ160" s="5">
        <v>2.9411764705882353E-2</v>
      </c>
      <c r="BK160" s="5">
        <v>9.3808630393996256E-3</v>
      </c>
      <c r="BL160" s="5">
        <v>1.9801980198019802E-2</v>
      </c>
      <c r="BM160" s="2">
        <v>3</v>
      </c>
      <c r="BN160" s="2">
        <v>3</v>
      </c>
      <c r="BO160" s="2">
        <v>6</v>
      </c>
      <c r="BP160" s="5">
        <v>5.1903114186851208E-3</v>
      </c>
      <c r="BQ160" s="5">
        <v>5.6285178236397749E-3</v>
      </c>
      <c r="BR160" s="5">
        <v>5.4005400540054005E-3</v>
      </c>
      <c r="BS160" s="2">
        <v>1</v>
      </c>
      <c r="BT160" s="2">
        <v>2</v>
      </c>
      <c r="BU160" s="2">
        <v>3</v>
      </c>
      <c r="BV160" s="5">
        <v>1.7301038062283738E-3</v>
      </c>
      <c r="BW160" s="5">
        <v>3.7523452157598499E-3</v>
      </c>
      <c r="BX160" s="5">
        <v>2.7002700270027003E-3</v>
      </c>
      <c r="BY160" s="2">
        <v>0</v>
      </c>
      <c r="BZ160" s="2">
        <v>0</v>
      </c>
      <c r="CA160" s="2">
        <v>0</v>
      </c>
      <c r="CB160" s="5">
        <v>0</v>
      </c>
      <c r="CC160" s="5">
        <v>0</v>
      </c>
      <c r="CD160" s="5">
        <v>0</v>
      </c>
      <c r="CE160" s="2">
        <v>0</v>
      </c>
      <c r="CF160" s="2">
        <v>0</v>
      </c>
      <c r="CG160" s="2">
        <v>0</v>
      </c>
      <c r="CH160" s="5">
        <v>0</v>
      </c>
      <c r="CI160" s="5">
        <v>0</v>
      </c>
      <c r="CJ160" s="5">
        <v>0</v>
      </c>
      <c r="CK160" s="2">
        <v>575</v>
      </c>
      <c r="CL160" s="2">
        <v>520</v>
      </c>
      <c r="CM160" s="2">
        <v>1095</v>
      </c>
      <c r="CN160" s="5">
        <v>0.98466780238500851</v>
      </c>
      <c r="CO160" s="5">
        <v>0.95772058823529416</v>
      </c>
      <c r="CP160" s="5">
        <v>0.9717064544650752</v>
      </c>
      <c r="CQ160" s="2">
        <v>320</v>
      </c>
      <c r="CR160" s="2">
        <v>304</v>
      </c>
      <c r="CS160" s="2">
        <v>624</v>
      </c>
      <c r="CT160" s="5">
        <v>0.55652173913043479</v>
      </c>
      <c r="CU160" s="5">
        <v>0.58461538461538465</v>
      </c>
      <c r="CV160" s="5">
        <v>0.56986301369863013</v>
      </c>
      <c r="CW160" s="2">
        <v>219</v>
      </c>
      <c r="CX160" s="2">
        <v>193</v>
      </c>
      <c r="CY160" s="2">
        <v>412</v>
      </c>
      <c r="CZ160" s="5">
        <v>0.38086956521739129</v>
      </c>
      <c r="DA160" s="5">
        <v>0.37115384615384617</v>
      </c>
      <c r="DB160" s="5">
        <v>0.37625570776255707</v>
      </c>
      <c r="DC160" s="2">
        <v>36</v>
      </c>
      <c r="DD160" s="2">
        <v>23</v>
      </c>
      <c r="DE160" s="2">
        <v>59</v>
      </c>
      <c r="DF160" s="5">
        <v>6.2608695652173918E-2</v>
      </c>
      <c r="DG160" s="5">
        <v>4.4230769230769233E-2</v>
      </c>
      <c r="DH160" s="5">
        <v>5.3881278538812784E-2</v>
      </c>
      <c r="DI160" s="2">
        <v>117</v>
      </c>
      <c r="DJ160" s="2">
        <v>100</v>
      </c>
      <c r="DK160" s="2">
        <v>217</v>
      </c>
      <c r="DL160" s="5">
        <v>0.20347826086956522</v>
      </c>
      <c r="DM160" s="5">
        <v>0.19230769230769232</v>
      </c>
      <c r="DN160" s="5">
        <v>0.19817351598173516</v>
      </c>
      <c r="DO160" s="2">
        <v>5</v>
      </c>
      <c r="DP160" s="2">
        <v>46</v>
      </c>
      <c r="DQ160" s="2">
        <v>51</v>
      </c>
      <c r="DR160" s="5">
        <v>8.6956521739130436E-3</v>
      </c>
      <c r="DS160" s="5">
        <v>8.8461538461538466E-2</v>
      </c>
      <c r="DT160" s="5">
        <v>4.6575342465753428E-2</v>
      </c>
      <c r="DU160" s="2">
        <v>54</v>
      </c>
      <c r="DV160" s="2">
        <v>6</v>
      </c>
      <c r="DW160" s="2">
        <v>60</v>
      </c>
      <c r="DX160" s="5">
        <v>9.3913043478260863E-2</v>
      </c>
      <c r="DY160" s="5">
        <v>1.1538461538461539E-2</v>
      </c>
      <c r="DZ160" s="5">
        <v>5.4794520547945202E-2</v>
      </c>
      <c r="EA160" s="2">
        <v>9</v>
      </c>
      <c r="EB160" s="2">
        <v>14</v>
      </c>
      <c r="EC160" s="2">
        <v>23</v>
      </c>
      <c r="ED160" s="5">
        <v>1.5652173913043479E-2</v>
      </c>
      <c r="EE160" s="5">
        <v>2.6923076923076925E-2</v>
      </c>
      <c r="EF160" s="5">
        <v>2.1004566210045664E-2</v>
      </c>
      <c r="EG160" s="2">
        <v>16</v>
      </c>
      <c r="EH160" s="2">
        <v>5</v>
      </c>
      <c r="EI160" s="2">
        <v>21</v>
      </c>
      <c r="EJ160" s="5">
        <v>2.782608695652174E-2</v>
      </c>
      <c r="EK160" s="5">
        <v>9.6153846153846159E-3</v>
      </c>
      <c r="EL160" s="5">
        <v>1.9178082191780823E-2</v>
      </c>
      <c r="EM160" s="2">
        <v>4</v>
      </c>
      <c r="EN160" s="2">
        <v>8</v>
      </c>
      <c r="EO160" s="2">
        <v>12</v>
      </c>
      <c r="EP160" s="5">
        <v>6.956521739130435E-3</v>
      </c>
      <c r="EQ160" s="5">
        <v>1.5384615384615385E-2</v>
      </c>
      <c r="ER160" s="5">
        <v>1.0958904109589041E-2</v>
      </c>
      <c r="ES160" s="2">
        <v>14</v>
      </c>
      <c r="ET160" s="2">
        <v>14</v>
      </c>
      <c r="EU160" s="2">
        <v>28</v>
      </c>
      <c r="EV160" s="5">
        <v>2.4347826086956521E-2</v>
      </c>
      <c r="EW160" s="5">
        <v>2.6923076923076925E-2</v>
      </c>
      <c r="EX160" s="5">
        <v>2.5570776255707764E-2</v>
      </c>
      <c r="EY160" s="2">
        <v>0</v>
      </c>
      <c r="EZ160" s="2">
        <v>0</v>
      </c>
      <c r="FA160" s="2">
        <v>0</v>
      </c>
      <c r="FB160" s="5">
        <v>0</v>
      </c>
      <c r="FC160" s="5">
        <v>0</v>
      </c>
      <c r="FD160" s="5">
        <v>0</v>
      </c>
      <c r="FE160" s="2">
        <v>0</v>
      </c>
      <c r="FF160" s="2">
        <v>0</v>
      </c>
      <c r="FG160" s="2">
        <v>0</v>
      </c>
      <c r="FH160" s="5">
        <v>0</v>
      </c>
      <c r="FI160" s="5">
        <v>0</v>
      </c>
      <c r="FJ160" s="5">
        <v>0</v>
      </c>
    </row>
    <row r="161" spans="1:166" ht="11.85">
      <c r="A161" s="46" t="str">
        <f>IF(COUNTIFS(T_2GT[[#This Row],[Secteur]],"  *"),A160,T_2GT[[#This Row],[Secteur]])</f>
        <v>VAL-DE-MARNE</v>
      </c>
      <c r="B161" s="46" t="str">
        <f>IF(COUNTIFS(T_2GT[[#This Row],[Secteur]],"    *"),B160,T_2GT[[#This Row],[Secteur]])</f>
        <v xml:space="preserve">   D10 - Limeil-Brevannes</v>
      </c>
      <c r="C161" s="1" t="s">
        <v>1347</v>
      </c>
      <c r="D161" s="1" t="s">
        <v>1348</v>
      </c>
      <c r="E161" s="2">
        <v>257</v>
      </c>
      <c r="F161" s="2">
        <v>260</v>
      </c>
      <c r="G161" s="2">
        <v>517</v>
      </c>
      <c r="H161" s="2">
        <v>0</v>
      </c>
      <c r="I161" s="2">
        <v>0</v>
      </c>
      <c r="J161" s="2">
        <v>0</v>
      </c>
      <c r="K161" s="2">
        <v>257</v>
      </c>
      <c r="L161" s="2">
        <v>260</v>
      </c>
      <c r="M161" s="2">
        <v>517</v>
      </c>
      <c r="N161" s="5">
        <v>1</v>
      </c>
      <c r="O161" s="5">
        <v>1</v>
      </c>
      <c r="P161" s="5">
        <v>1</v>
      </c>
      <c r="Q161" s="2">
        <v>150</v>
      </c>
      <c r="R161" s="2">
        <v>176</v>
      </c>
      <c r="S161" s="2">
        <v>326</v>
      </c>
      <c r="T161" s="5">
        <v>0.58365758754863817</v>
      </c>
      <c r="U161" s="5">
        <v>0.67692307692307696</v>
      </c>
      <c r="V161" s="5">
        <v>0.63056092843326883</v>
      </c>
      <c r="W161" s="2">
        <v>94</v>
      </c>
      <c r="X161" s="2">
        <v>72</v>
      </c>
      <c r="Y161" s="2">
        <v>166</v>
      </c>
      <c r="Z161" s="5">
        <v>0.36575875486381321</v>
      </c>
      <c r="AA161" s="5">
        <v>0.27692307692307694</v>
      </c>
      <c r="AB161" s="5">
        <v>0.32108317214700194</v>
      </c>
      <c r="AC161" s="2">
        <v>13</v>
      </c>
      <c r="AD161" s="2">
        <v>12</v>
      </c>
      <c r="AE161" s="2">
        <v>25</v>
      </c>
      <c r="AF161" s="5">
        <v>5.0583657587548639E-2</v>
      </c>
      <c r="AG161" s="5">
        <v>4.6153846153846156E-2</v>
      </c>
      <c r="AH161" s="5">
        <v>4.8355899419729204E-2</v>
      </c>
      <c r="AI161" s="2">
        <v>69</v>
      </c>
      <c r="AJ161" s="2">
        <v>52</v>
      </c>
      <c r="AK161" s="2">
        <v>121</v>
      </c>
      <c r="AL161" s="5">
        <v>0.26848249027237353</v>
      </c>
      <c r="AM161" s="5">
        <v>0.2</v>
      </c>
      <c r="AN161" s="5">
        <v>0.23404255319148937</v>
      </c>
      <c r="AO161" s="2">
        <v>1</v>
      </c>
      <c r="AP161" s="2">
        <v>11</v>
      </c>
      <c r="AQ161" s="2">
        <v>12</v>
      </c>
      <c r="AR161" s="5">
        <v>3.8910505836575876E-3</v>
      </c>
      <c r="AS161" s="5">
        <v>4.230769230769231E-2</v>
      </c>
      <c r="AT161" s="5">
        <v>2.321083172147002E-2</v>
      </c>
      <c r="AU161" s="2">
        <v>19</v>
      </c>
      <c r="AV161" s="2">
        <v>2</v>
      </c>
      <c r="AW161" s="2">
        <v>21</v>
      </c>
      <c r="AX161" s="5">
        <v>7.3929961089494164E-2</v>
      </c>
      <c r="AY161" s="5">
        <v>7.6923076923076927E-3</v>
      </c>
      <c r="AZ161" s="5">
        <v>4.0618955512572531E-2</v>
      </c>
      <c r="BA161" s="2">
        <v>0</v>
      </c>
      <c r="BB161" s="2">
        <v>2</v>
      </c>
      <c r="BC161" s="2">
        <v>2</v>
      </c>
      <c r="BD161" s="5">
        <v>0</v>
      </c>
      <c r="BE161" s="5">
        <v>7.6923076923076927E-3</v>
      </c>
      <c r="BF161" s="5">
        <v>3.8684719535783366E-3</v>
      </c>
      <c r="BG161" s="2">
        <v>5</v>
      </c>
      <c r="BH161" s="2">
        <v>2</v>
      </c>
      <c r="BI161" s="2">
        <v>7</v>
      </c>
      <c r="BJ161" s="5">
        <v>1.9455252918287938E-2</v>
      </c>
      <c r="BK161" s="5">
        <v>7.6923076923076927E-3</v>
      </c>
      <c r="BL161" s="5">
        <v>1.3539651837524178E-2</v>
      </c>
      <c r="BM161" s="2">
        <v>0</v>
      </c>
      <c r="BN161" s="2">
        <v>2</v>
      </c>
      <c r="BO161" s="2">
        <v>2</v>
      </c>
      <c r="BP161" s="5">
        <v>0</v>
      </c>
      <c r="BQ161" s="5">
        <v>7.6923076923076927E-3</v>
      </c>
      <c r="BR161" s="5">
        <v>3.8684719535783366E-3</v>
      </c>
      <c r="BS161" s="2">
        <v>0</v>
      </c>
      <c r="BT161" s="2">
        <v>1</v>
      </c>
      <c r="BU161" s="2">
        <v>1</v>
      </c>
      <c r="BV161" s="5">
        <v>0</v>
      </c>
      <c r="BW161" s="5">
        <v>3.8461538461538464E-3</v>
      </c>
      <c r="BX161" s="5">
        <v>1.9342359767891683E-3</v>
      </c>
      <c r="BY161" s="2">
        <v>0</v>
      </c>
      <c r="BZ161" s="2">
        <v>0</v>
      </c>
      <c r="CA161" s="2">
        <v>0</v>
      </c>
      <c r="CB161" s="5">
        <v>0</v>
      </c>
      <c r="CC161" s="5">
        <v>0</v>
      </c>
      <c r="CD161" s="5">
        <v>0</v>
      </c>
      <c r="CE161" s="2">
        <v>0</v>
      </c>
      <c r="CF161" s="2">
        <v>0</v>
      </c>
      <c r="CG161" s="2">
        <v>0</v>
      </c>
      <c r="CH161" s="5">
        <v>0</v>
      </c>
      <c r="CI161" s="5">
        <v>0</v>
      </c>
      <c r="CJ161" s="5">
        <v>0</v>
      </c>
      <c r="CK161" s="2">
        <v>254</v>
      </c>
      <c r="CL161" s="2">
        <v>253</v>
      </c>
      <c r="CM161" s="2">
        <v>507</v>
      </c>
      <c r="CN161" s="5">
        <v>0.98832684824902728</v>
      </c>
      <c r="CO161" s="5">
        <v>0.97307692307692306</v>
      </c>
      <c r="CP161" s="5">
        <v>0.98065764023210833</v>
      </c>
      <c r="CQ161" s="2">
        <v>136</v>
      </c>
      <c r="CR161" s="2">
        <v>158</v>
      </c>
      <c r="CS161" s="2">
        <v>294</v>
      </c>
      <c r="CT161" s="5">
        <v>0.53543307086614178</v>
      </c>
      <c r="CU161" s="5">
        <v>0.62450592885375489</v>
      </c>
      <c r="CV161" s="5">
        <v>0.57988165680473369</v>
      </c>
      <c r="CW161" s="2">
        <v>109</v>
      </c>
      <c r="CX161" s="2">
        <v>86</v>
      </c>
      <c r="CY161" s="2">
        <v>195</v>
      </c>
      <c r="CZ161" s="5">
        <v>0.42913385826771655</v>
      </c>
      <c r="DA161" s="5">
        <v>0.33992094861660077</v>
      </c>
      <c r="DB161" s="5">
        <v>0.38461538461538464</v>
      </c>
      <c r="DC161" s="2">
        <v>9</v>
      </c>
      <c r="DD161" s="2">
        <v>9</v>
      </c>
      <c r="DE161" s="2">
        <v>18</v>
      </c>
      <c r="DF161" s="5">
        <v>3.5433070866141732E-2</v>
      </c>
      <c r="DG161" s="5">
        <v>3.5573122529644272E-2</v>
      </c>
      <c r="DH161" s="5">
        <v>3.5502958579881658E-2</v>
      </c>
      <c r="DI161" s="2">
        <v>69</v>
      </c>
      <c r="DJ161" s="2">
        <v>55</v>
      </c>
      <c r="DK161" s="2">
        <v>124</v>
      </c>
      <c r="DL161" s="5">
        <v>0.27165354330708663</v>
      </c>
      <c r="DM161" s="5">
        <v>0.21739130434782608</v>
      </c>
      <c r="DN161" s="5">
        <v>0.24457593688362919</v>
      </c>
      <c r="DO161" s="2">
        <v>0</v>
      </c>
      <c r="DP161" s="2">
        <v>11</v>
      </c>
      <c r="DQ161" s="2">
        <v>11</v>
      </c>
      <c r="DR161" s="5">
        <v>0</v>
      </c>
      <c r="DS161" s="5">
        <v>4.3478260869565216E-2</v>
      </c>
      <c r="DT161" s="5">
        <v>2.1696252465483234E-2</v>
      </c>
      <c r="DU161" s="2">
        <v>24</v>
      </c>
      <c r="DV161" s="2">
        <v>1</v>
      </c>
      <c r="DW161" s="2">
        <v>25</v>
      </c>
      <c r="DX161" s="5">
        <v>9.4488188976377951E-2</v>
      </c>
      <c r="DY161" s="5">
        <v>3.952569169960474E-3</v>
      </c>
      <c r="DZ161" s="5">
        <v>4.9309664694280081E-2</v>
      </c>
      <c r="EA161" s="2">
        <v>0</v>
      </c>
      <c r="EB161" s="2">
        <v>2</v>
      </c>
      <c r="EC161" s="2">
        <v>2</v>
      </c>
      <c r="ED161" s="5">
        <v>0</v>
      </c>
      <c r="EE161" s="5">
        <v>7.9051383399209481E-3</v>
      </c>
      <c r="EF161" s="5">
        <v>3.9447731755424065E-3</v>
      </c>
      <c r="EG161" s="2">
        <v>4</v>
      </c>
      <c r="EH161" s="2">
        <v>2</v>
      </c>
      <c r="EI161" s="2">
        <v>6</v>
      </c>
      <c r="EJ161" s="5">
        <v>1.5748031496062992E-2</v>
      </c>
      <c r="EK161" s="5">
        <v>7.9051383399209481E-3</v>
      </c>
      <c r="EL161" s="5">
        <v>1.1834319526627219E-2</v>
      </c>
      <c r="EM161" s="2">
        <v>0</v>
      </c>
      <c r="EN161" s="2">
        <v>2</v>
      </c>
      <c r="EO161" s="2">
        <v>2</v>
      </c>
      <c r="EP161" s="5">
        <v>0</v>
      </c>
      <c r="EQ161" s="5">
        <v>7.9051383399209481E-3</v>
      </c>
      <c r="ER161" s="5">
        <v>3.9447731755424065E-3</v>
      </c>
      <c r="ES161" s="2">
        <v>12</v>
      </c>
      <c r="ET161" s="2">
        <v>13</v>
      </c>
      <c r="EU161" s="2">
        <v>25</v>
      </c>
      <c r="EV161" s="5">
        <v>4.7244094488188976E-2</v>
      </c>
      <c r="EW161" s="5">
        <v>5.1383399209486168E-2</v>
      </c>
      <c r="EX161" s="5">
        <v>4.9309664694280081E-2</v>
      </c>
      <c r="EY161" s="2">
        <v>0</v>
      </c>
      <c r="EZ161" s="2">
        <v>0</v>
      </c>
      <c r="FA161" s="2">
        <v>0</v>
      </c>
      <c r="FB161" s="5">
        <v>0</v>
      </c>
      <c r="FC161" s="5">
        <v>0</v>
      </c>
      <c r="FD161" s="5">
        <v>0</v>
      </c>
      <c r="FE161" s="2">
        <v>0</v>
      </c>
      <c r="FF161" s="2">
        <v>0</v>
      </c>
      <c r="FG161" s="2">
        <v>0</v>
      </c>
      <c r="FH161" s="5">
        <v>0</v>
      </c>
      <c r="FI161" s="5">
        <v>0</v>
      </c>
      <c r="FJ161" s="5">
        <v>0</v>
      </c>
    </row>
    <row r="162" spans="1:166" ht="11.85">
      <c r="A162" s="46" t="str">
        <f>IF(COUNTIFS(T_2GT[[#This Row],[Secteur]],"  *"),A161,T_2GT[[#This Row],[Secteur]])</f>
        <v>VAL-DE-MARNE</v>
      </c>
      <c r="B162" s="46" t="str">
        <f>IF(COUNTIFS(T_2GT[[#This Row],[Secteur]],"    *"),B161,T_2GT[[#This Row],[Secteur]])</f>
        <v xml:space="preserve">   D10 - Limeil-Brevannes</v>
      </c>
      <c r="C162" s="1" t="s">
        <v>1349</v>
      </c>
      <c r="D162" s="1" t="s">
        <v>1350</v>
      </c>
      <c r="E162" s="2">
        <v>175</v>
      </c>
      <c r="F162" s="2">
        <v>137</v>
      </c>
      <c r="G162" s="2">
        <v>312</v>
      </c>
      <c r="H162" s="2">
        <v>3</v>
      </c>
      <c r="I162" s="2">
        <v>1</v>
      </c>
      <c r="J162" s="2">
        <v>4</v>
      </c>
      <c r="K162" s="2">
        <v>172</v>
      </c>
      <c r="L162" s="2">
        <v>137</v>
      </c>
      <c r="M162" s="2">
        <v>309</v>
      </c>
      <c r="N162" s="5">
        <v>1</v>
      </c>
      <c r="O162" s="5">
        <v>1.0072992700729928</v>
      </c>
      <c r="P162" s="5">
        <v>1.0032051282051282</v>
      </c>
      <c r="Q162" s="2">
        <v>136</v>
      </c>
      <c r="R162" s="2">
        <v>96</v>
      </c>
      <c r="S162" s="2">
        <v>232</v>
      </c>
      <c r="T162" s="5">
        <v>0.79069767441860461</v>
      </c>
      <c r="U162" s="5">
        <v>0.7007299270072993</v>
      </c>
      <c r="V162" s="5">
        <v>0.7508090614886731</v>
      </c>
      <c r="W162" s="2">
        <v>34</v>
      </c>
      <c r="X162" s="2">
        <v>40</v>
      </c>
      <c r="Y162" s="2">
        <v>74</v>
      </c>
      <c r="Z162" s="5">
        <v>0.19767441860465115</v>
      </c>
      <c r="AA162" s="5">
        <v>0.29197080291970801</v>
      </c>
      <c r="AB162" s="5">
        <v>0.23948220064724918</v>
      </c>
      <c r="AC162" s="2">
        <v>2</v>
      </c>
      <c r="AD162" s="2">
        <v>1</v>
      </c>
      <c r="AE162" s="2">
        <v>3</v>
      </c>
      <c r="AF162" s="5">
        <v>1.1627906976744186E-2</v>
      </c>
      <c r="AG162" s="5">
        <v>7.2992700729927005E-3</v>
      </c>
      <c r="AH162" s="5">
        <v>9.7087378640776691E-3</v>
      </c>
      <c r="AI162" s="2">
        <v>18</v>
      </c>
      <c r="AJ162" s="2">
        <v>22</v>
      </c>
      <c r="AK162" s="2">
        <v>40</v>
      </c>
      <c r="AL162" s="5">
        <v>0.10465116279069768</v>
      </c>
      <c r="AM162" s="5">
        <v>0.16058394160583941</v>
      </c>
      <c r="AN162" s="5">
        <v>0.12944983818770225</v>
      </c>
      <c r="AO162" s="2">
        <v>2</v>
      </c>
      <c r="AP162" s="2">
        <v>16</v>
      </c>
      <c r="AQ162" s="2">
        <v>18</v>
      </c>
      <c r="AR162" s="5">
        <v>1.1627906976744186E-2</v>
      </c>
      <c r="AS162" s="5">
        <v>0.11678832116788321</v>
      </c>
      <c r="AT162" s="5">
        <v>5.8252427184466021E-2</v>
      </c>
      <c r="AU162" s="2">
        <v>11</v>
      </c>
      <c r="AV162" s="2">
        <v>1</v>
      </c>
      <c r="AW162" s="2">
        <v>12</v>
      </c>
      <c r="AX162" s="5">
        <v>6.3953488372093026E-2</v>
      </c>
      <c r="AY162" s="5">
        <v>7.2992700729927005E-3</v>
      </c>
      <c r="AZ162" s="5">
        <v>3.8834951456310676E-2</v>
      </c>
      <c r="BA162" s="2">
        <v>1</v>
      </c>
      <c r="BB162" s="2">
        <v>0</v>
      </c>
      <c r="BC162" s="2">
        <v>1</v>
      </c>
      <c r="BD162" s="5">
        <v>5.8139534883720929E-3</v>
      </c>
      <c r="BE162" s="5">
        <v>0</v>
      </c>
      <c r="BF162" s="5">
        <v>3.2362459546925568E-3</v>
      </c>
      <c r="BG162" s="2">
        <v>1</v>
      </c>
      <c r="BH162" s="2">
        <v>1</v>
      </c>
      <c r="BI162" s="2">
        <v>2</v>
      </c>
      <c r="BJ162" s="5">
        <v>5.8139534883720929E-3</v>
      </c>
      <c r="BK162" s="5">
        <v>7.2992700729927005E-3</v>
      </c>
      <c r="BL162" s="5">
        <v>6.4724919093851136E-3</v>
      </c>
      <c r="BM162" s="2">
        <v>1</v>
      </c>
      <c r="BN162" s="2">
        <v>0</v>
      </c>
      <c r="BO162" s="2">
        <v>1</v>
      </c>
      <c r="BP162" s="5">
        <v>5.8139534883720929E-3</v>
      </c>
      <c r="BQ162" s="5">
        <v>0</v>
      </c>
      <c r="BR162" s="5">
        <v>3.2362459546925568E-3</v>
      </c>
      <c r="BS162" s="2">
        <v>0</v>
      </c>
      <c r="BT162" s="2">
        <v>0</v>
      </c>
      <c r="BU162" s="2">
        <v>0</v>
      </c>
      <c r="BV162" s="5">
        <v>0</v>
      </c>
      <c r="BW162" s="5">
        <v>0</v>
      </c>
      <c r="BX162" s="5">
        <v>0</v>
      </c>
      <c r="BY162" s="2">
        <v>0</v>
      </c>
      <c r="BZ162" s="2">
        <v>0</v>
      </c>
      <c r="CA162" s="2">
        <v>0</v>
      </c>
      <c r="CB162" s="5">
        <v>0</v>
      </c>
      <c r="CC162" s="5">
        <v>0</v>
      </c>
      <c r="CD162" s="5">
        <v>0</v>
      </c>
      <c r="CE162" s="2">
        <v>0</v>
      </c>
      <c r="CF162" s="2">
        <v>0</v>
      </c>
      <c r="CG162" s="2">
        <v>0</v>
      </c>
      <c r="CH162" s="5">
        <v>0</v>
      </c>
      <c r="CI162" s="5">
        <v>0</v>
      </c>
      <c r="CJ162" s="5">
        <v>0</v>
      </c>
      <c r="CK162" s="2">
        <v>172</v>
      </c>
      <c r="CL162" s="2">
        <v>136</v>
      </c>
      <c r="CM162" s="2">
        <v>308</v>
      </c>
      <c r="CN162" s="5">
        <v>1</v>
      </c>
      <c r="CO162" s="5">
        <v>1</v>
      </c>
      <c r="CP162" s="5">
        <v>1</v>
      </c>
      <c r="CQ162" s="2">
        <v>127</v>
      </c>
      <c r="CR162" s="2">
        <v>88</v>
      </c>
      <c r="CS162" s="2">
        <v>215</v>
      </c>
      <c r="CT162" s="5">
        <v>0.73837209302325579</v>
      </c>
      <c r="CU162" s="5">
        <v>0.6470588235294118</v>
      </c>
      <c r="CV162" s="5">
        <v>0.69805194805194803</v>
      </c>
      <c r="CW162" s="2">
        <v>42</v>
      </c>
      <c r="CX162" s="2">
        <v>46</v>
      </c>
      <c r="CY162" s="2">
        <v>88</v>
      </c>
      <c r="CZ162" s="5">
        <v>0.2441860465116279</v>
      </c>
      <c r="DA162" s="5">
        <v>0.33823529411764708</v>
      </c>
      <c r="DB162" s="5">
        <v>0.2857142857142857</v>
      </c>
      <c r="DC162" s="2">
        <v>3</v>
      </c>
      <c r="DD162" s="2">
        <v>2</v>
      </c>
      <c r="DE162" s="2">
        <v>5</v>
      </c>
      <c r="DF162" s="5">
        <v>1.7441860465116279E-2</v>
      </c>
      <c r="DG162" s="5">
        <v>1.4705882352941176E-2</v>
      </c>
      <c r="DH162" s="5">
        <v>1.6233766233766232E-2</v>
      </c>
      <c r="DI162" s="2">
        <v>23</v>
      </c>
      <c r="DJ162" s="2">
        <v>30</v>
      </c>
      <c r="DK162" s="2">
        <v>53</v>
      </c>
      <c r="DL162" s="5">
        <v>0.13372093023255813</v>
      </c>
      <c r="DM162" s="5">
        <v>0.22058823529411764</v>
      </c>
      <c r="DN162" s="5">
        <v>0.17207792207792208</v>
      </c>
      <c r="DO162" s="2">
        <v>3</v>
      </c>
      <c r="DP162" s="2">
        <v>13</v>
      </c>
      <c r="DQ162" s="2">
        <v>16</v>
      </c>
      <c r="DR162" s="5">
        <v>1.7441860465116279E-2</v>
      </c>
      <c r="DS162" s="5">
        <v>9.5588235294117641E-2</v>
      </c>
      <c r="DT162" s="5">
        <v>5.1948051948051951E-2</v>
      </c>
      <c r="DU162" s="2">
        <v>13</v>
      </c>
      <c r="DV162" s="2">
        <v>2</v>
      </c>
      <c r="DW162" s="2">
        <v>15</v>
      </c>
      <c r="DX162" s="5">
        <v>7.5581395348837205E-2</v>
      </c>
      <c r="DY162" s="5">
        <v>1.4705882352941176E-2</v>
      </c>
      <c r="DZ162" s="5">
        <v>4.8701298701298704E-2</v>
      </c>
      <c r="EA162" s="2">
        <v>1</v>
      </c>
      <c r="EB162" s="2">
        <v>0</v>
      </c>
      <c r="EC162" s="2">
        <v>1</v>
      </c>
      <c r="ED162" s="5">
        <v>5.8139534883720929E-3</v>
      </c>
      <c r="EE162" s="5">
        <v>0</v>
      </c>
      <c r="EF162" s="5">
        <v>3.246753246753247E-3</v>
      </c>
      <c r="EG162" s="2">
        <v>1</v>
      </c>
      <c r="EH162" s="2">
        <v>1</v>
      </c>
      <c r="EI162" s="2">
        <v>2</v>
      </c>
      <c r="EJ162" s="5">
        <v>5.8139534883720929E-3</v>
      </c>
      <c r="EK162" s="5">
        <v>7.3529411764705881E-3</v>
      </c>
      <c r="EL162" s="5">
        <v>6.4935064935064939E-3</v>
      </c>
      <c r="EM162" s="2">
        <v>1</v>
      </c>
      <c r="EN162" s="2">
        <v>0</v>
      </c>
      <c r="EO162" s="2">
        <v>1</v>
      </c>
      <c r="EP162" s="5">
        <v>5.8139534883720929E-3</v>
      </c>
      <c r="EQ162" s="5">
        <v>0</v>
      </c>
      <c r="ER162" s="5">
        <v>3.246753246753247E-3</v>
      </c>
      <c r="ES162" s="2">
        <v>0</v>
      </c>
      <c r="ET162" s="2">
        <v>0</v>
      </c>
      <c r="EU162" s="2">
        <v>0</v>
      </c>
      <c r="EV162" s="5">
        <v>0</v>
      </c>
      <c r="EW162" s="5">
        <v>0</v>
      </c>
      <c r="EX162" s="5">
        <v>0</v>
      </c>
      <c r="EY162" s="2">
        <v>0</v>
      </c>
      <c r="EZ162" s="2">
        <v>0</v>
      </c>
      <c r="FA162" s="2">
        <v>0</v>
      </c>
      <c r="FB162" s="5">
        <v>0</v>
      </c>
      <c r="FC162" s="5">
        <v>0</v>
      </c>
      <c r="FD162" s="5">
        <v>0</v>
      </c>
      <c r="FE162" s="2">
        <v>0</v>
      </c>
      <c r="FF162" s="2">
        <v>0</v>
      </c>
      <c r="FG162" s="2">
        <v>0</v>
      </c>
      <c r="FH162" s="5">
        <v>0</v>
      </c>
      <c r="FI162" s="5">
        <v>0</v>
      </c>
      <c r="FJ162" s="5">
        <v>0</v>
      </c>
    </row>
    <row r="163" spans="1:166" ht="11.85">
      <c r="A163" s="46" t="str">
        <f>IF(COUNTIFS(T_2GT[[#This Row],[Secteur]],"  *"),A162,T_2GT[[#This Row],[Secteur]])</f>
        <v>VAL-DE-MARNE</v>
      </c>
      <c r="B163" s="46" t="str">
        <f>IF(COUNTIFS(T_2GT[[#This Row],[Secteur]],"    *"),B162,T_2GT[[#This Row],[Secteur]])</f>
        <v xml:space="preserve">   D10 - Limeil-Brevannes</v>
      </c>
      <c r="C163" s="1" t="s">
        <v>1037</v>
      </c>
      <c r="D163" s="1" t="s">
        <v>1038</v>
      </c>
      <c r="E163" s="2">
        <v>149</v>
      </c>
      <c r="F163" s="2">
        <v>139</v>
      </c>
      <c r="G163" s="2">
        <v>288</v>
      </c>
      <c r="H163" s="2">
        <v>0</v>
      </c>
      <c r="I163" s="2">
        <v>0</v>
      </c>
      <c r="J163" s="2">
        <v>0</v>
      </c>
      <c r="K163" s="2">
        <v>149</v>
      </c>
      <c r="L163" s="2">
        <v>136</v>
      </c>
      <c r="M163" s="2">
        <v>285</v>
      </c>
      <c r="N163" s="5">
        <v>1</v>
      </c>
      <c r="O163" s="5">
        <v>0.97841726618705038</v>
      </c>
      <c r="P163" s="5">
        <v>0.98958333333333337</v>
      </c>
      <c r="Q163" s="2">
        <v>74</v>
      </c>
      <c r="R163" s="2">
        <v>75</v>
      </c>
      <c r="S163" s="2">
        <v>149</v>
      </c>
      <c r="T163" s="5">
        <v>0.49664429530201343</v>
      </c>
      <c r="U163" s="5">
        <v>0.55147058823529416</v>
      </c>
      <c r="V163" s="5">
        <v>0.52280701754385961</v>
      </c>
      <c r="W163" s="2">
        <v>54</v>
      </c>
      <c r="X163" s="2">
        <v>49</v>
      </c>
      <c r="Y163" s="2">
        <v>103</v>
      </c>
      <c r="Z163" s="5">
        <v>0.36241610738255031</v>
      </c>
      <c r="AA163" s="5">
        <v>0.36029411764705882</v>
      </c>
      <c r="AB163" s="5">
        <v>0.36140350877192984</v>
      </c>
      <c r="AC163" s="2">
        <v>21</v>
      </c>
      <c r="AD163" s="2">
        <v>12</v>
      </c>
      <c r="AE163" s="2">
        <v>33</v>
      </c>
      <c r="AF163" s="5">
        <v>0.14093959731543623</v>
      </c>
      <c r="AG163" s="5">
        <v>8.8235294117647065E-2</v>
      </c>
      <c r="AH163" s="5">
        <v>0.11578947368421053</v>
      </c>
      <c r="AI163" s="2">
        <v>24</v>
      </c>
      <c r="AJ163" s="2">
        <v>18</v>
      </c>
      <c r="AK163" s="2">
        <v>42</v>
      </c>
      <c r="AL163" s="5">
        <v>0.16107382550335569</v>
      </c>
      <c r="AM163" s="5">
        <v>0.13235294117647059</v>
      </c>
      <c r="AN163" s="5">
        <v>0.14736842105263157</v>
      </c>
      <c r="AO163" s="2">
        <v>4</v>
      </c>
      <c r="AP163" s="2">
        <v>23</v>
      </c>
      <c r="AQ163" s="2">
        <v>27</v>
      </c>
      <c r="AR163" s="5">
        <v>2.6845637583892617E-2</v>
      </c>
      <c r="AS163" s="5">
        <v>0.16911764705882354</v>
      </c>
      <c r="AT163" s="5">
        <v>9.4736842105263161E-2</v>
      </c>
      <c r="AU163" s="2">
        <v>8</v>
      </c>
      <c r="AV163" s="2">
        <v>0</v>
      </c>
      <c r="AW163" s="2">
        <v>8</v>
      </c>
      <c r="AX163" s="5">
        <v>5.3691275167785234E-2</v>
      </c>
      <c r="AY163" s="5">
        <v>0</v>
      </c>
      <c r="AZ163" s="5">
        <v>2.8070175438596492E-2</v>
      </c>
      <c r="BA163" s="2">
        <v>4</v>
      </c>
      <c r="BB163" s="2">
        <v>4</v>
      </c>
      <c r="BC163" s="2">
        <v>8</v>
      </c>
      <c r="BD163" s="5">
        <v>2.6845637583892617E-2</v>
      </c>
      <c r="BE163" s="5">
        <v>2.9411764705882353E-2</v>
      </c>
      <c r="BF163" s="5">
        <v>2.8070175438596492E-2</v>
      </c>
      <c r="BG163" s="2">
        <v>11</v>
      </c>
      <c r="BH163" s="2">
        <v>2</v>
      </c>
      <c r="BI163" s="2">
        <v>13</v>
      </c>
      <c r="BJ163" s="5">
        <v>7.3825503355704702E-2</v>
      </c>
      <c r="BK163" s="5">
        <v>1.4705882352941176E-2</v>
      </c>
      <c r="BL163" s="5">
        <v>4.5614035087719301E-2</v>
      </c>
      <c r="BM163" s="2">
        <v>2</v>
      </c>
      <c r="BN163" s="2">
        <v>1</v>
      </c>
      <c r="BO163" s="2">
        <v>3</v>
      </c>
      <c r="BP163" s="5">
        <v>1.3422818791946308E-2</v>
      </c>
      <c r="BQ163" s="5">
        <v>7.3529411764705881E-3</v>
      </c>
      <c r="BR163" s="5">
        <v>1.0526315789473684E-2</v>
      </c>
      <c r="BS163" s="2">
        <v>1</v>
      </c>
      <c r="BT163" s="2">
        <v>1</v>
      </c>
      <c r="BU163" s="2">
        <v>2</v>
      </c>
      <c r="BV163" s="5">
        <v>6.7114093959731542E-3</v>
      </c>
      <c r="BW163" s="5">
        <v>7.3529411764705881E-3</v>
      </c>
      <c r="BX163" s="5">
        <v>7.0175438596491229E-3</v>
      </c>
      <c r="BY163" s="2">
        <v>0</v>
      </c>
      <c r="BZ163" s="2">
        <v>0</v>
      </c>
      <c r="CA163" s="2">
        <v>0</v>
      </c>
      <c r="CB163" s="5">
        <v>0</v>
      </c>
      <c r="CC163" s="5">
        <v>0</v>
      </c>
      <c r="CD163" s="5">
        <v>0</v>
      </c>
      <c r="CE163" s="2">
        <v>0</v>
      </c>
      <c r="CF163" s="2">
        <v>0</v>
      </c>
      <c r="CG163" s="2">
        <v>0</v>
      </c>
      <c r="CH163" s="5">
        <v>0</v>
      </c>
      <c r="CI163" s="5">
        <v>0</v>
      </c>
      <c r="CJ163" s="5">
        <v>0</v>
      </c>
      <c r="CK163" s="2">
        <v>149</v>
      </c>
      <c r="CL163" s="2">
        <v>131</v>
      </c>
      <c r="CM163" s="2">
        <v>280</v>
      </c>
      <c r="CN163" s="5">
        <v>1</v>
      </c>
      <c r="CO163" s="5">
        <v>0.94244604316546765</v>
      </c>
      <c r="CP163" s="5">
        <v>0.97222222222222221</v>
      </c>
      <c r="CQ163" s="2">
        <v>57</v>
      </c>
      <c r="CR163" s="2">
        <v>58</v>
      </c>
      <c r="CS163" s="2">
        <v>115</v>
      </c>
      <c r="CT163" s="5">
        <v>0.3825503355704698</v>
      </c>
      <c r="CU163" s="5">
        <v>0.44274809160305345</v>
      </c>
      <c r="CV163" s="5">
        <v>0.4107142857142857</v>
      </c>
      <c r="CW163" s="2">
        <v>68</v>
      </c>
      <c r="CX163" s="2">
        <v>61</v>
      </c>
      <c r="CY163" s="2">
        <v>129</v>
      </c>
      <c r="CZ163" s="5">
        <v>0.4563758389261745</v>
      </c>
      <c r="DA163" s="5">
        <v>0.46564885496183206</v>
      </c>
      <c r="DB163" s="5">
        <v>0.46071428571428569</v>
      </c>
      <c r="DC163" s="2">
        <v>24</v>
      </c>
      <c r="DD163" s="2">
        <v>12</v>
      </c>
      <c r="DE163" s="2">
        <v>36</v>
      </c>
      <c r="DF163" s="5">
        <v>0.16107382550335569</v>
      </c>
      <c r="DG163" s="5">
        <v>9.1603053435114504E-2</v>
      </c>
      <c r="DH163" s="5">
        <v>0.12857142857142856</v>
      </c>
      <c r="DI163" s="2">
        <v>25</v>
      </c>
      <c r="DJ163" s="2">
        <v>15</v>
      </c>
      <c r="DK163" s="2">
        <v>40</v>
      </c>
      <c r="DL163" s="5">
        <v>0.16778523489932887</v>
      </c>
      <c r="DM163" s="5">
        <v>0.11450381679389313</v>
      </c>
      <c r="DN163" s="5">
        <v>0.14285714285714285</v>
      </c>
      <c r="DO163" s="2">
        <v>2</v>
      </c>
      <c r="DP163" s="2">
        <v>22</v>
      </c>
      <c r="DQ163" s="2">
        <v>24</v>
      </c>
      <c r="DR163" s="5">
        <v>1.3422818791946308E-2</v>
      </c>
      <c r="DS163" s="5">
        <v>0.16793893129770993</v>
      </c>
      <c r="DT163" s="5">
        <v>8.5714285714285715E-2</v>
      </c>
      <c r="DU163" s="2">
        <v>17</v>
      </c>
      <c r="DV163" s="2">
        <v>3</v>
      </c>
      <c r="DW163" s="2">
        <v>20</v>
      </c>
      <c r="DX163" s="5">
        <v>0.11409395973154363</v>
      </c>
      <c r="DY163" s="5">
        <v>2.2900763358778626E-2</v>
      </c>
      <c r="DZ163" s="5">
        <v>7.1428571428571425E-2</v>
      </c>
      <c r="EA163" s="2">
        <v>8</v>
      </c>
      <c r="EB163" s="2">
        <v>12</v>
      </c>
      <c r="EC163" s="2">
        <v>20</v>
      </c>
      <c r="ED163" s="5">
        <v>5.3691275167785234E-2</v>
      </c>
      <c r="EE163" s="5">
        <v>9.1603053435114504E-2</v>
      </c>
      <c r="EF163" s="5">
        <v>7.1428571428571425E-2</v>
      </c>
      <c r="EG163" s="2">
        <v>11</v>
      </c>
      <c r="EH163" s="2">
        <v>2</v>
      </c>
      <c r="EI163" s="2">
        <v>13</v>
      </c>
      <c r="EJ163" s="5">
        <v>7.3825503355704702E-2</v>
      </c>
      <c r="EK163" s="5">
        <v>1.5267175572519083E-2</v>
      </c>
      <c r="EL163" s="5">
        <v>4.642857142857143E-2</v>
      </c>
      <c r="EM163" s="2">
        <v>3</v>
      </c>
      <c r="EN163" s="2">
        <v>6</v>
      </c>
      <c r="EO163" s="2">
        <v>9</v>
      </c>
      <c r="EP163" s="5">
        <v>2.0134228187919462E-2</v>
      </c>
      <c r="EQ163" s="5">
        <v>4.5801526717557252E-2</v>
      </c>
      <c r="ER163" s="5">
        <v>3.214285714285714E-2</v>
      </c>
      <c r="ES163" s="2">
        <v>2</v>
      </c>
      <c r="ET163" s="2">
        <v>1</v>
      </c>
      <c r="EU163" s="2">
        <v>3</v>
      </c>
      <c r="EV163" s="5">
        <v>1.3422818791946308E-2</v>
      </c>
      <c r="EW163" s="5">
        <v>7.6335877862595417E-3</v>
      </c>
      <c r="EX163" s="5">
        <v>1.0714285714285714E-2</v>
      </c>
      <c r="EY163" s="2">
        <v>0</v>
      </c>
      <c r="EZ163" s="2">
        <v>0</v>
      </c>
      <c r="FA163" s="2">
        <v>0</v>
      </c>
      <c r="FB163" s="5">
        <v>0</v>
      </c>
      <c r="FC163" s="5">
        <v>0</v>
      </c>
      <c r="FD163" s="5">
        <v>0</v>
      </c>
      <c r="FE163" s="2">
        <v>0</v>
      </c>
      <c r="FF163" s="2">
        <v>0</v>
      </c>
      <c r="FG163" s="2">
        <v>0</v>
      </c>
      <c r="FH163" s="5">
        <v>0</v>
      </c>
      <c r="FI163" s="5">
        <v>0</v>
      </c>
      <c r="FJ163" s="5">
        <v>0</v>
      </c>
    </row>
    <row r="164" spans="1:166" ht="11.85">
      <c r="A164" s="46" t="str">
        <f>IF(COUNTIFS(T_2GT[[#This Row],[Secteur]],"  *"),A163,T_2GT[[#This Row],[Secteur]])</f>
        <v>VAL-DE-MARNE</v>
      </c>
      <c r="B164" s="46" t="str">
        <f>IF(COUNTIFS(T_2GT[[#This Row],[Secteur]],"    *"),B163,T_2GT[[#This Row],[Secteur]])</f>
        <v xml:space="preserve">   D10 - Limeil-Brevannes</v>
      </c>
      <c r="C164" s="1" t="s">
        <v>1351</v>
      </c>
      <c r="D164" s="1" t="s">
        <v>1352</v>
      </c>
      <c r="E164" s="2">
        <v>6</v>
      </c>
      <c r="F164" s="2">
        <v>8</v>
      </c>
      <c r="G164" s="2">
        <v>14</v>
      </c>
      <c r="H164" s="2">
        <v>0</v>
      </c>
      <c r="I164" s="2">
        <v>0</v>
      </c>
      <c r="J164" s="2">
        <v>0</v>
      </c>
      <c r="K164" s="2">
        <v>0</v>
      </c>
      <c r="L164" s="2">
        <v>0</v>
      </c>
      <c r="M164" s="2">
        <v>0</v>
      </c>
      <c r="N164" s="5">
        <v>0</v>
      </c>
      <c r="O164" s="5">
        <v>0</v>
      </c>
      <c r="P164" s="5">
        <v>0</v>
      </c>
      <c r="Q164" s="2">
        <v>0</v>
      </c>
      <c r="R164" s="2">
        <v>0</v>
      </c>
      <c r="S164" s="2">
        <v>0</v>
      </c>
      <c r="T164" s="5" t="s">
        <v>92</v>
      </c>
      <c r="U164" s="5" t="s">
        <v>92</v>
      </c>
      <c r="V164" s="5" t="s">
        <v>92</v>
      </c>
      <c r="W164" s="2">
        <v>0</v>
      </c>
      <c r="X164" s="2">
        <v>0</v>
      </c>
      <c r="Y164" s="2">
        <v>0</v>
      </c>
      <c r="Z164" s="5" t="s">
        <v>92</v>
      </c>
      <c r="AA164" s="5" t="s">
        <v>92</v>
      </c>
      <c r="AB164" s="5" t="s">
        <v>92</v>
      </c>
      <c r="AC164" s="2">
        <v>0</v>
      </c>
      <c r="AD164" s="2">
        <v>0</v>
      </c>
      <c r="AE164" s="2">
        <v>0</v>
      </c>
      <c r="AF164" s="5" t="s">
        <v>92</v>
      </c>
      <c r="AG164" s="5" t="s">
        <v>92</v>
      </c>
      <c r="AH164" s="5" t="s">
        <v>92</v>
      </c>
      <c r="AI164" s="2">
        <v>0</v>
      </c>
      <c r="AJ164" s="2">
        <v>0</v>
      </c>
      <c r="AK164" s="2">
        <v>0</v>
      </c>
      <c r="AL164" s="5" t="s">
        <v>92</v>
      </c>
      <c r="AM164" s="5" t="s">
        <v>92</v>
      </c>
      <c r="AN164" s="5" t="s">
        <v>92</v>
      </c>
      <c r="AO164" s="2">
        <v>0</v>
      </c>
      <c r="AP164" s="2">
        <v>0</v>
      </c>
      <c r="AQ164" s="2">
        <v>0</v>
      </c>
      <c r="AR164" s="5" t="s">
        <v>92</v>
      </c>
      <c r="AS164" s="5" t="s">
        <v>92</v>
      </c>
      <c r="AT164" s="5" t="s">
        <v>92</v>
      </c>
      <c r="AU164" s="2">
        <v>0</v>
      </c>
      <c r="AV164" s="2">
        <v>0</v>
      </c>
      <c r="AW164" s="2">
        <v>0</v>
      </c>
      <c r="AX164" s="5" t="s">
        <v>92</v>
      </c>
      <c r="AY164" s="5" t="s">
        <v>92</v>
      </c>
      <c r="AZ164" s="5" t="s">
        <v>92</v>
      </c>
      <c r="BA164" s="2">
        <v>0</v>
      </c>
      <c r="BB164" s="2">
        <v>0</v>
      </c>
      <c r="BC164" s="2">
        <v>0</v>
      </c>
      <c r="BD164" s="5" t="s">
        <v>92</v>
      </c>
      <c r="BE164" s="5" t="s">
        <v>92</v>
      </c>
      <c r="BF164" s="5" t="s">
        <v>92</v>
      </c>
      <c r="BG164" s="2">
        <v>0</v>
      </c>
      <c r="BH164" s="2">
        <v>0</v>
      </c>
      <c r="BI164" s="2">
        <v>0</v>
      </c>
      <c r="BJ164" s="5" t="s">
        <v>92</v>
      </c>
      <c r="BK164" s="5" t="s">
        <v>92</v>
      </c>
      <c r="BL164" s="5" t="s">
        <v>92</v>
      </c>
      <c r="BM164" s="2">
        <v>0</v>
      </c>
      <c r="BN164" s="2">
        <v>0</v>
      </c>
      <c r="BO164" s="2">
        <v>0</v>
      </c>
      <c r="BP164" s="5" t="s">
        <v>92</v>
      </c>
      <c r="BQ164" s="5" t="s">
        <v>92</v>
      </c>
      <c r="BR164" s="5" t="s">
        <v>92</v>
      </c>
      <c r="BS164" s="2">
        <v>0</v>
      </c>
      <c r="BT164" s="2">
        <v>0</v>
      </c>
      <c r="BU164" s="2">
        <v>0</v>
      </c>
      <c r="BV164" s="5" t="s">
        <v>92</v>
      </c>
      <c r="BW164" s="5" t="s">
        <v>92</v>
      </c>
      <c r="BX164" s="5" t="s">
        <v>92</v>
      </c>
      <c r="BY164" s="2">
        <v>0</v>
      </c>
      <c r="BZ164" s="2">
        <v>0</v>
      </c>
      <c r="CA164" s="2">
        <v>0</v>
      </c>
      <c r="CB164" s="5" t="s">
        <v>92</v>
      </c>
      <c r="CC164" s="5" t="s">
        <v>92</v>
      </c>
      <c r="CD164" s="5" t="s">
        <v>92</v>
      </c>
      <c r="CE164" s="2">
        <v>0</v>
      </c>
      <c r="CF164" s="2">
        <v>0</v>
      </c>
      <c r="CG164" s="2">
        <v>0</v>
      </c>
      <c r="CH164" s="5" t="s">
        <v>92</v>
      </c>
      <c r="CI164" s="5" t="s">
        <v>92</v>
      </c>
      <c r="CJ164" s="5" t="s">
        <v>92</v>
      </c>
      <c r="CK164" s="2">
        <v>0</v>
      </c>
      <c r="CL164" s="2">
        <v>0</v>
      </c>
      <c r="CM164" s="2">
        <v>0</v>
      </c>
      <c r="CN164" s="5">
        <v>0</v>
      </c>
      <c r="CO164" s="5">
        <v>0</v>
      </c>
      <c r="CP164" s="5">
        <v>0</v>
      </c>
      <c r="CQ164" s="2">
        <v>0</v>
      </c>
      <c r="CR164" s="2">
        <v>0</v>
      </c>
      <c r="CS164" s="2">
        <v>0</v>
      </c>
      <c r="CT164" s="5" t="s">
        <v>92</v>
      </c>
      <c r="CU164" s="5" t="s">
        <v>92</v>
      </c>
      <c r="CV164" s="5" t="s">
        <v>92</v>
      </c>
      <c r="CW164" s="2">
        <v>0</v>
      </c>
      <c r="CX164" s="2">
        <v>0</v>
      </c>
      <c r="CY164" s="2">
        <v>0</v>
      </c>
      <c r="CZ164" s="5" t="s">
        <v>92</v>
      </c>
      <c r="DA164" s="5" t="s">
        <v>92</v>
      </c>
      <c r="DB164" s="5" t="s">
        <v>92</v>
      </c>
      <c r="DC164" s="2">
        <v>0</v>
      </c>
      <c r="DD164" s="2">
        <v>0</v>
      </c>
      <c r="DE164" s="2">
        <v>0</v>
      </c>
      <c r="DF164" s="5" t="s">
        <v>92</v>
      </c>
      <c r="DG164" s="5" t="s">
        <v>92</v>
      </c>
      <c r="DH164" s="5" t="s">
        <v>92</v>
      </c>
      <c r="DI164" s="2">
        <v>0</v>
      </c>
      <c r="DJ164" s="2">
        <v>0</v>
      </c>
      <c r="DK164" s="2">
        <v>0</v>
      </c>
      <c r="DL164" s="5" t="s">
        <v>92</v>
      </c>
      <c r="DM164" s="5" t="s">
        <v>92</v>
      </c>
      <c r="DN164" s="5" t="s">
        <v>92</v>
      </c>
      <c r="DO164" s="2">
        <v>0</v>
      </c>
      <c r="DP164" s="2">
        <v>0</v>
      </c>
      <c r="DQ164" s="2">
        <v>0</v>
      </c>
      <c r="DR164" s="5" t="s">
        <v>92</v>
      </c>
      <c r="DS164" s="5" t="s">
        <v>92</v>
      </c>
      <c r="DT164" s="5" t="s">
        <v>92</v>
      </c>
      <c r="DU164" s="2">
        <v>0</v>
      </c>
      <c r="DV164" s="2">
        <v>0</v>
      </c>
      <c r="DW164" s="2">
        <v>0</v>
      </c>
      <c r="DX164" s="5" t="s">
        <v>92</v>
      </c>
      <c r="DY164" s="5" t="s">
        <v>92</v>
      </c>
      <c r="DZ164" s="5" t="s">
        <v>92</v>
      </c>
      <c r="EA164" s="2">
        <v>0</v>
      </c>
      <c r="EB164" s="2">
        <v>0</v>
      </c>
      <c r="EC164" s="2">
        <v>0</v>
      </c>
      <c r="ED164" s="5" t="s">
        <v>92</v>
      </c>
      <c r="EE164" s="5" t="s">
        <v>92</v>
      </c>
      <c r="EF164" s="5" t="s">
        <v>92</v>
      </c>
      <c r="EG164" s="2">
        <v>0</v>
      </c>
      <c r="EH164" s="2">
        <v>0</v>
      </c>
      <c r="EI164" s="2">
        <v>0</v>
      </c>
      <c r="EJ164" s="5" t="s">
        <v>92</v>
      </c>
      <c r="EK164" s="5" t="s">
        <v>92</v>
      </c>
      <c r="EL164" s="5" t="s">
        <v>92</v>
      </c>
      <c r="EM164" s="2">
        <v>0</v>
      </c>
      <c r="EN164" s="2">
        <v>0</v>
      </c>
      <c r="EO164" s="2">
        <v>0</v>
      </c>
      <c r="EP164" s="5" t="s">
        <v>92</v>
      </c>
      <c r="EQ164" s="5" t="s">
        <v>92</v>
      </c>
      <c r="ER164" s="5" t="s">
        <v>92</v>
      </c>
      <c r="ES164" s="2">
        <v>0</v>
      </c>
      <c r="ET164" s="2">
        <v>0</v>
      </c>
      <c r="EU164" s="2">
        <v>0</v>
      </c>
      <c r="EV164" s="5" t="s">
        <v>92</v>
      </c>
      <c r="EW164" s="5" t="s">
        <v>92</v>
      </c>
      <c r="EX164" s="5" t="s">
        <v>92</v>
      </c>
      <c r="EY164" s="2">
        <v>0</v>
      </c>
      <c r="EZ164" s="2">
        <v>0</v>
      </c>
      <c r="FA164" s="2">
        <v>0</v>
      </c>
      <c r="FB164" s="5" t="s">
        <v>92</v>
      </c>
      <c r="FC164" s="5" t="s">
        <v>92</v>
      </c>
      <c r="FD164" s="5" t="s">
        <v>92</v>
      </c>
      <c r="FE164" s="2">
        <v>0</v>
      </c>
      <c r="FF164" s="2">
        <v>0</v>
      </c>
      <c r="FG164" s="2">
        <v>0</v>
      </c>
      <c r="FH164" s="5" t="s">
        <v>92</v>
      </c>
      <c r="FI164" s="5" t="s">
        <v>92</v>
      </c>
      <c r="FJ164" s="5" t="s">
        <v>92</v>
      </c>
    </row>
  </sheetData>
  <sheetProtection sheet="1" objects="1" scenarios="1"/>
  <phoneticPr fontId="5" type="noConversion"/>
  <conditionalFormatting sqref="A5:AT164">
    <cfRule type="expression" dxfId="21" priority="43">
      <formula>COUNTIFS($D5,"   *")=0</formula>
    </cfRule>
    <cfRule type="expression" dxfId="20" priority="44">
      <formula>COUNTIFS($D5,"   D*")&gt;0</formula>
    </cfRule>
  </conditionalFormatting>
  <conditionalFormatting sqref="AU5:CD164">
    <cfRule type="expression" dxfId="19" priority="9">
      <formula>COUNTIFS($D5,"   *")=0</formula>
    </cfRule>
    <cfRule type="expression" dxfId="18" priority="10">
      <formula>COUNTIFS($D5,"   D*")&gt;0</formula>
    </cfRule>
  </conditionalFormatting>
  <conditionalFormatting sqref="CE5:DN164">
    <cfRule type="expression" dxfId="17" priority="7">
      <formula>COUNTIFS($D5,"   *")=0</formula>
    </cfRule>
    <cfRule type="expression" dxfId="16" priority="8">
      <formula>COUNTIFS($D5,"   D*")&gt;0</formula>
    </cfRule>
  </conditionalFormatting>
  <conditionalFormatting sqref="DO5:EX164">
    <cfRule type="expression" dxfId="15" priority="5">
      <formula>COUNTIFS($D5,"   *")=0</formula>
    </cfRule>
    <cfRule type="expression" dxfId="14" priority="6">
      <formula>COUNTIFS($D5,"   D*")&gt;0</formula>
    </cfRule>
  </conditionalFormatting>
  <conditionalFormatting sqref="EY5:FJ164">
    <cfRule type="expression" dxfId="13" priority="3">
      <formula>COUNTIFS($D5,"   *")=0</formula>
    </cfRule>
    <cfRule type="expression" dxfId="12" priority="4">
      <formula>COUNTIFS($D5,"   D*")&gt;0</formula>
    </cfRule>
  </conditionalFormatting>
  <hyperlinks>
    <hyperlink ref="D1" location="Accueil!C1" display="¡ Retour" xr:uid="{00000000-0004-0000-0300-000000000000}"/>
  </hyperlinks>
  <pageMargins left="0.7" right="0.7" top="0.75" bottom="0.75" header="0.3" footer="0.3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2"/>
  <dimension ref="A1:BR430"/>
  <sheetViews>
    <sheetView workbookViewId="0">
      <pane xSplit="4" ySplit="4" topLeftCell="E5" activePane="bottomRight" state="frozen"/>
      <selection activeCell="H1" sqref="H1:J1048576"/>
      <selection pane="topRight" activeCell="H1" sqref="H1:J1048576"/>
      <selection pane="bottomLeft" activeCell="H1" sqref="H1:J1048576"/>
      <selection pane="bottomRight" activeCell="D1" sqref="D1"/>
    </sheetView>
  </sheetViews>
  <sheetFormatPr baseColWidth="10" defaultColWidth="11" defaultRowHeight="10.25"/>
  <cols>
    <col min="1" max="1" width="16.90625" style="21" hidden="1" customWidth="1"/>
    <col min="2" max="2" width="22.6328125" style="21" hidden="1" customWidth="1"/>
    <col min="3" max="3" width="13.26953125" style="21" hidden="1" customWidth="1"/>
    <col min="4" max="4" width="22" style="21" bestFit="1" customWidth="1"/>
    <col min="5" max="70" width="8.7265625" style="21" customWidth="1"/>
    <col min="71" max="71" width="11" style="21" customWidth="1"/>
    <col min="72" max="16384" width="11" style="21"/>
  </cols>
  <sheetData>
    <row r="1" spans="1:70" ht="11.95" customHeight="1">
      <c r="A1" s="55"/>
      <c r="B1" s="55"/>
      <c r="C1" s="54"/>
      <c r="D1" s="123" t="s">
        <v>1415</v>
      </c>
      <c r="E1" s="47" t="s">
        <v>0</v>
      </c>
      <c r="F1" s="48"/>
      <c r="G1" s="49"/>
      <c r="H1" s="48" t="s">
        <v>2030</v>
      </c>
      <c r="I1" s="48"/>
      <c r="J1" s="48"/>
      <c r="K1" s="104" t="s">
        <v>1</v>
      </c>
      <c r="L1" s="37"/>
      <c r="M1" s="37"/>
      <c r="N1" s="37"/>
      <c r="O1" s="37"/>
      <c r="P1" s="38"/>
      <c r="Q1" s="104" t="s">
        <v>1</v>
      </c>
      <c r="R1" s="37"/>
      <c r="S1" s="37"/>
      <c r="T1" s="37"/>
      <c r="U1" s="37"/>
      <c r="V1" s="38"/>
      <c r="W1" s="104" t="s">
        <v>1</v>
      </c>
      <c r="X1" s="37"/>
      <c r="Y1" s="37"/>
      <c r="Z1" s="37"/>
      <c r="AA1" s="37"/>
      <c r="AB1" s="38"/>
      <c r="AC1" s="104" t="s">
        <v>1</v>
      </c>
      <c r="AD1" s="37"/>
      <c r="AE1" s="37"/>
      <c r="AF1" s="37"/>
      <c r="AG1" s="37"/>
      <c r="AH1" s="38"/>
      <c r="AI1" s="104" t="s">
        <v>1</v>
      </c>
      <c r="AJ1" s="37"/>
      <c r="AK1" s="37"/>
      <c r="AL1" s="37"/>
      <c r="AM1" s="37"/>
      <c r="AN1" s="38"/>
      <c r="AO1" s="39" t="s">
        <v>2</v>
      </c>
      <c r="AP1" s="40"/>
      <c r="AQ1" s="40"/>
      <c r="AR1" s="40"/>
      <c r="AS1" s="40"/>
      <c r="AT1" s="41"/>
      <c r="AU1" s="39" t="s">
        <v>2</v>
      </c>
      <c r="AV1" s="40"/>
      <c r="AW1" s="40"/>
      <c r="AX1" s="40"/>
      <c r="AY1" s="40"/>
      <c r="AZ1" s="41"/>
      <c r="BA1" s="39" t="s">
        <v>2</v>
      </c>
      <c r="BB1" s="40"/>
      <c r="BC1" s="40"/>
      <c r="BD1" s="40"/>
      <c r="BE1" s="40"/>
      <c r="BF1" s="41"/>
      <c r="BG1" s="39" t="s">
        <v>2</v>
      </c>
      <c r="BH1" s="40"/>
      <c r="BI1" s="40"/>
      <c r="BJ1" s="40"/>
      <c r="BK1" s="40"/>
      <c r="BL1" s="41"/>
      <c r="BM1" s="39" t="s">
        <v>2</v>
      </c>
      <c r="BN1" s="40"/>
      <c r="BO1" s="40"/>
      <c r="BP1" s="40"/>
      <c r="BQ1" s="40"/>
      <c r="BR1" s="41"/>
    </row>
    <row r="2" spans="1:70" ht="10.75">
      <c r="A2" s="55"/>
      <c r="B2" s="55"/>
      <c r="C2" s="54"/>
      <c r="D2" s="61" t="s">
        <v>984</v>
      </c>
      <c r="E2" s="50"/>
      <c r="F2" s="51"/>
      <c r="G2" s="52"/>
      <c r="H2" s="50"/>
      <c r="I2" s="51"/>
      <c r="J2" s="52"/>
      <c r="K2" s="38" t="s">
        <v>3</v>
      </c>
      <c r="L2" s="42"/>
      <c r="M2" s="42"/>
      <c r="N2" s="42" t="s">
        <v>4</v>
      </c>
      <c r="O2" s="42"/>
      <c r="P2" s="42"/>
      <c r="Q2" s="42" t="s">
        <v>5</v>
      </c>
      <c r="R2" s="42"/>
      <c r="S2" s="42"/>
      <c r="T2" s="42" t="s">
        <v>6</v>
      </c>
      <c r="U2" s="42"/>
      <c r="V2" s="42"/>
      <c r="W2" s="42" t="s">
        <v>7</v>
      </c>
      <c r="X2" s="42"/>
      <c r="Y2" s="42"/>
      <c r="Z2" s="42" t="s">
        <v>8</v>
      </c>
      <c r="AA2" s="42"/>
      <c r="AB2" s="42"/>
      <c r="AC2" s="42" t="s">
        <v>9</v>
      </c>
      <c r="AD2" s="42"/>
      <c r="AE2" s="42"/>
      <c r="AF2" s="42" t="s">
        <v>10</v>
      </c>
      <c r="AG2" s="42"/>
      <c r="AH2" s="42"/>
      <c r="AI2" s="42" t="s">
        <v>11</v>
      </c>
      <c r="AJ2" s="42"/>
      <c r="AK2" s="42"/>
      <c r="AL2" s="42" t="s">
        <v>12</v>
      </c>
      <c r="AM2" s="42"/>
      <c r="AN2" s="42"/>
      <c r="AO2" s="43" t="s">
        <v>13</v>
      </c>
      <c r="AP2" s="43"/>
      <c r="AQ2" s="43"/>
      <c r="AR2" s="43" t="s">
        <v>14</v>
      </c>
      <c r="AS2" s="43"/>
      <c r="AT2" s="43"/>
      <c r="AU2" s="43" t="s">
        <v>15</v>
      </c>
      <c r="AV2" s="43"/>
      <c r="AW2" s="43"/>
      <c r="AX2" s="43" t="s">
        <v>16</v>
      </c>
      <c r="AY2" s="43"/>
      <c r="AZ2" s="43"/>
      <c r="BA2" s="43" t="s">
        <v>17</v>
      </c>
      <c r="BB2" s="43"/>
      <c r="BC2" s="43"/>
      <c r="BD2" s="43" t="s">
        <v>18</v>
      </c>
      <c r="BE2" s="43"/>
      <c r="BF2" s="43"/>
      <c r="BG2" s="43" t="s">
        <v>19</v>
      </c>
      <c r="BH2" s="43"/>
      <c r="BI2" s="43"/>
      <c r="BJ2" s="43" t="s">
        <v>20</v>
      </c>
      <c r="BK2" s="43"/>
      <c r="BL2" s="43"/>
      <c r="BM2" s="43" t="s">
        <v>21</v>
      </c>
      <c r="BN2" s="43"/>
      <c r="BO2" s="43"/>
      <c r="BP2" s="43" t="s">
        <v>22</v>
      </c>
      <c r="BQ2" s="43"/>
      <c r="BR2" s="43"/>
    </row>
    <row r="3" spans="1:70" ht="10.75">
      <c r="A3" s="55"/>
      <c r="B3" s="55"/>
      <c r="C3" s="55"/>
      <c r="D3" s="61" t="s">
        <v>985</v>
      </c>
      <c r="E3" s="53" t="s">
        <v>23</v>
      </c>
      <c r="F3" s="53" t="s">
        <v>24</v>
      </c>
      <c r="G3" s="53" t="s">
        <v>25</v>
      </c>
      <c r="H3" s="53" t="s">
        <v>23</v>
      </c>
      <c r="I3" s="53" t="s">
        <v>24</v>
      </c>
      <c r="J3" s="53" t="s">
        <v>25</v>
      </c>
      <c r="K3" s="44" t="s">
        <v>23</v>
      </c>
      <c r="L3" s="44" t="s">
        <v>24</v>
      </c>
      <c r="M3" s="44" t="s">
        <v>25</v>
      </c>
      <c r="N3" s="44" t="s">
        <v>23</v>
      </c>
      <c r="O3" s="44" t="s">
        <v>24</v>
      </c>
      <c r="P3" s="44" t="s">
        <v>25</v>
      </c>
      <c r="Q3" s="44" t="s">
        <v>23</v>
      </c>
      <c r="R3" s="44" t="s">
        <v>24</v>
      </c>
      <c r="S3" s="44" t="s">
        <v>25</v>
      </c>
      <c r="T3" s="44" t="s">
        <v>23</v>
      </c>
      <c r="U3" s="44" t="s">
        <v>24</v>
      </c>
      <c r="V3" s="44" t="s">
        <v>25</v>
      </c>
      <c r="W3" s="44" t="s">
        <v>23</v>
      </c>
      <c r="X3" s="44" t="s">
        <v>24</v>
      </c>
      <c r="Y3" s="44" t="s">
        <v>25</v>
      </c>
      <c r="Z3" s="44" t="s">
        <v>23</v>
      </c>
      <c r="AA3" s="44" t="s">
        <v>24</v>
      </c>
      <c r="AB3" s="44" t="s">
        <v>25</v>
      </c>
      <c r="AC3" s="44" t="s">
        <v>23</v>
      </c>
      <c r="AD3" s="44" t="s">
        <v>24</v>
      </c>
      <c r="AE3" s="44" t="s">
        <v>25</v>
      </c>
      <c r="AF3" s="44" t="s">
        <v>23</v>
      </c>
      <c r="AG3" s="44" t="s">
        <v>24</v>
      </c>
      <c r="AH3" s="44" t="s">
        <v>25</v>
      </c>
      <c r="AI3" s="44" t="s">
        <v>23</v>
      </c>
      <c r="AJ3" s="44" t="s">
        <v>24</v>
      </c>
      <c r="AK3" s="44" t="s">
        <v>25</v>
      </c>
      <c r="AL3" s="44" t="s">
        <v>23</v>
      </c>
      <c r="AM3" s="44" t="s">
        <v>24</v>
      </c>
      <c r="AN3" s="44" t="s">
        <v>25</v>
      </c>
      <c r="AO3" s="45" t="s">
        <v>23</v>
      </c>
      <c r="AP3" s="45" t="s">
        <v>24</v>
      </c>
      <c r="AQ3" s="45" t="s">
        <v>25</v>
      </c>
      <c r="AR3" s="45" t="s">
        <v>23</v>
      </c>
      <c r="AS3" s="45" t="s">
        <v>24</v>
      </c>
      <c r="AT3" s="45" t="s">
        <v>25</v>
      </c>
      <c r="AU3" s="45" t="s">
        <v>23</v>
      </c>
      <c r="AV3" s="45" t="s">
        <v>24</v>
      </c>
      <c r="AW3" s="45" t="s">
        <v>25</v>
      </c>
      <c r="AX3" s="45" t="s">
        <v>23</v>
      </c>
      <c r="AY3" s="45" t="s">
        <v>24</v>
      </c>
      <c r="AZ3" s="45" t="s">
        <v>25</v>
      </c>
      <c r="BA3" s="45" t="s">
        <v>23</v>
      </c>
      <c r="BB3" s="45" t="s">
        <v>24</v>
      </c>
      <c r="BC3" s="45" t="s">
        <v>25</v>
      </c>
      <c r="BD3" s="45" t="s">
        <v>23</v>
      </c>
      <c r="BE3" s="45" t="s">
        <v>24</v>
      </c>
      <c r="BF3" s="45" t="s">
        <v>25</v>
      </c>
      <c r="BG3" s="45" t="s">
        <v>23</v>
      </c>
      <c r="BH3" s="45" t="s">
        <v>24</v>
      </c>
      <c r="BI3" s="45" t="s">
        <v>25</v>
      </c>
      <c r="BJ3" s="45" t="s">
        <v>23</v>
      </c>
      <c r="BK3" s="45" t="s">
        <v>24</v>
      </c>
      <c r="BL3" s="45" t="s">
        <v>25</v>
      </c>
      <c r="BM3" s="45" t="s">
        <v>23</v>
      </c>
      <c r="BN3" s="45" t="s">
        <v>24</v>
      </c>
      <c r="BO3" s="45" t="s">
        <v>25</v>
      </c>
      <c r="BP3" s="45" t="s">
        <v>23</v>
      </c>
      <c r="BQ3" s="45" t="s">
        <v>24</v>
      </c>
      <c r="BR3" s="45" t="s">
        <v>25</v>
      </c>
    </row>
    <row r="4" spans="1:70">
      <c r="A4" s="56" t="s">
        <v>136</v>
      </c>
      <c r="B4" s="56" t="s">
        <v>181</v>
      </c>
      <c r="C4" s="56" t="s">
        <v>208</v>
      </c>
      <c r="D4" s="57" t="s">
        <v>26</v>
      </c>
      <c r="E4" s="58" t="s">
        <v>27</v>
      </c>
      <c r="F4" s="58" t="s">
        <v>28</v>
      </c>
      <c r="G4" s="58" t="s">
        <v>29</v>
      </c>
      <c r="H4" s="58" t="s">
        <v>2031</v>
      </c>
      <c r="I4" s="58" t="s">
        <v>2032</v>
      </c>
      <c r="J4" s="58" t="s">
        <v>2033</v>
      </c>
      <c r="K4" s="59" t="s">
        <v>30</v>
      </c>
      <c r="L4" s="59" t="s">
        <v>31</v>
      </c>
      <c r="M4" s="59" t="s">
        <v>32</v>
      </c>
      <c r="N4" s="59" t="s">
        <v>33</v>
      </c>
      <c r="O4" s="59" t="s">
        <v>34</v>
      </c>
      <c r="P4" s="59" t="s">
        <v>35</v>
      </c>
      <c r="Q4" s="59" t="s">
        <v>36</v>
      </c>
      <c r="R4" s="59" t="s">
        <v>37</v>
      </c>
      <c r="S4" s="59" t="s">
        <v>38</v>
      </c>
      <c r="T4" s="59" t="s">
        <v>39</v>
      </c>
      <c r="U4" s="59" t="s">
        <v>40</v>
      </c>
      <c r="V4" s="59" t="s">
        <v>41</v>
      </c>
      <c r="W4" s="59" t="s">
        <v>42</v>
      </c>
      <c r="X4" s="59" t="s">
        <v>43</v>
      </c>
      <c r="Y4" s="59" t="s">
        <v>44</v>
      </c>
      <c r="Z4" s="59" t="s">
        <v>45</v>
      </c>
      <c r="AA4" s="59" t="s">
        <v>46</v>
      </c>
      <c r="AB4" s="59" t="s">
        <v>47</v>
      </c>
      <c r="AC4" s="59" t="s">
        <v>48</v>
      </c>
      <c r="AD4" s="59" t="s">
        <v>49</v>
      </c>
      <c r="AE4" s="59" t="s">
        <v>50</v>
      </c>
      <c r="AF4" s="59" t="s">
        <v>51</v>
      </c>
      <c r="AG4" s="59" t="s">
        <v>52</v>
      </c>
      <c r="AH4" s="59" t="s">
        <v>53</v>
      </c>
      <c r="AI4" s="59" t="s">
        <v>54</v>
      </c>
      <c r="AJ4" s="59" t="s">
        <v>55</v>
      </c>
      <c r="AK4" s="59" t="s">
        <v>56</v>
      </c>
      <c r="AL4" s="59" t="s">
        <v>57</v>
      </c>
      <c r="AM4" s="59" t="s">
        <v>58</v>
      </c>
      <c r="AN4" s="59" t="s">
        <v>59</v>
      </c>
      <c r="AO4" s="58" t="s">
        <v>60</v>
      </c>
      <c r="AP4" s="58" t="s">
        <v>61</v>
      </c>
      <c r="AQ4" s="58" t="s">
        <v>62</v>
      </c>
      <c r="AR4" s="58" t="s">
        <v>63</v>
      </c>
      <c r="AS4" s="58" t="s">
        <v>64</v>
      </c>
      <c r="AT4" s="58" t="s">
        <v>65</v>
      </c>
      <c r="AU4" s="58" t="s">
        <v>66</v>
      </c>
      <c r="AV4" s="58" t="s">
        <v>67</v>
      </c>
      <c r="AW4" s="58" t="s">
        <v>68</v>
      </c>
      <c r="AX4" s="58" t="s">
        <v>69</v>
      </c>
      <c r="AY4" s="58" t="s">
        <v>70</v>
      </c>
      <c r="AZ4" s="58" t="s">
        <v>71</v>
      </c>
      <c r="BA4" s="58" t="s">
        <v>72</v>
      </c>
      <c r="BB4" s="58" t="s">
        <v>73</v>
      </c>
      <c r="BC4" s="58" t="s">
        <v>74</v>
      </c>
      <c r="BD4" s="58" t="s">
        <v>75</v>
      </c>
      <c r="BE4" s="58" t="s">
        <v>76</v>
      </c>
      <c r="BF4" s="58" t="s">
        <v>77</v>
      </c>
      <c r="BG4" s="58" t="s">
        <v>78</v>
      </c>
      <c r="BH4" s="58" t="s">
        <v>79</v>
      </c>
      <c r="BI4" s="58" t="s">
        <v>80</v>
      </c>
      <c r="BJ4" s="58" t="s">
        <v>81</v>
      </c>
      <c r="BK4" s="58" t="s">
        <v>82</v>
      </c>
      <c r="BL4" s="58" t="s">
        <v>83</v>
      </c>
      <c r="BM4" s="58" t="s">
        <v>84</v>
      </c>
      <c r="BN4" s="58" t="s">
        <v>85</v>
      </c>
      <c r="BO4" s="58" t="s">
        <v>86</v>
      </c>
      <c r="BP4" s="58" t="s">
        <v>87</v>
      </c>
      <c r="BQ4" s="58" t="s">
        <v>88</v>
      </c>
      <c r="BR4" s="60" t="s">
        <v>89</v>
      </c>
    </row>
    <row r="5" spans="1:70" ht="11.85">
      <c r="A5" s="46" t="str">
        <f>IF(COUNTIFS(T_3G[[#This Row],[Secteur]],"  *"),A4,T_3G[[#This Row],[Secteur]])</f>
        <v>ACADEMIE DE CRETEIL</v>
      </c>
      <c r="B5" s="46" t="str">
        <f>IF(COUNTIFS(T_3G[[#This Row],[Secteur]],"    *"),B4,T_3G[[#This Row],[Secteur]])</f>
        <v>ACADEMIE DE CRETEIL</v>
      </c>
      <c r="C5" s="1" t="s">
        <v>209</v>
      </c>
      <c r="D5" s="1" t="s">
        <v>90</v>
      </c>
      <c r="E5" s="2">
        <v>25416</v>
      </c>
      <c r="F5" s="2">
        <v>26724</v>
      </c>
      <c r="G5" s="2">
        <v>52140</v>
      </c>
      <c r="H5" s="2">
        <v>64</v>
      </c>
      <c r="I5" s="2">
        <v>80</v>
      </c>
      <c r="J5" s="2">
        <v>144</v>
      </c>
      <c r="K5" s="2">
        <v>24682</v>
      </c>
      <c r="L5" s="2">
        <v>25727</v>
      </c>
      <c r="M5" s="2">
        <v>50409</v>
      </c>
      <c r="N5" s="3">
        <v>0.97363865281712303</v>
      </c>
      <c r="O5" s="3">
        <v>0.96568627450980393</v>
      </c>
      <c r="P5" s="3">
        <v>0.96956271576524744</v>
      </c>
      <c r="Q5" s="2">
        <v>19494</v>
      </c>
      <c r="R5" s="2">
        <v>17381</v>
      </c>
      <c r="S5" s="2">
        <v>36875</v>
      </c>
      <c r="T5" s="3">
        <v>0.78980633660157196</v>
      </c>
      <c r="U5" s="3">
        <v>0.67559373420919655</v>
      </c>
      <c r="V5" s="3">
        <v>0.73151619750441388</v>
      </c>
      <c r="W5" s="2">
        <v>5188</v>
      </c>
      <c r="X5" s="2">
        <v>8346</v>
      </c>
      <c r="Y5" s="2">
        <v>13534</v>
      </c>
      <c r="Z5" s="3">
        <v>0.21019366339842802</v>
      </c>
      <c r="AA5" s="3">
        <v>0.32440626579080345</v>
      </c>
      <c r="AB5" s="3">
        <v>0.26848380249558612</v>
      </c>
      <c r="AC5" s="2">
        <v>4362</v>
      </c>
      <c r="AD5" s="2">
        <v>6481</v>
      </c>
      <c r="AE5" s="2">
        <v>10843</v>
      </c>
      <c r="AF5" s="3">
        <v>0.17672797990438377</v>
      </c>
      <c r="AG5" s="3">
        <v>0.25191433124732771</v>
      </c>
      <c r="AH5" s="3">
        <v>0.21510047808923011</v>
      </c>
      <c r="AI5" s="2">
        <v>826</v>
      </c>
      <c r="AJ5" s="2">
        <v>1865</v>
      </c>
      <c r="AK5" s="2">
        <v>2691</v>
      </c>
      <c r="AL5" s="3">
        <v>3.3465683494044246E-2</v>
      </c>
      <c r="AM5" s="3">
        <v>7.2491934543475731E-2</v>
      </c>
      <c r="AN5" s="3">
        <v>5.3383324406356007E-2</v>
      </c>
      <c r="AO5" s="2">
        <v>24313</v>
      </c>
      <c r="AP5" s="2">
        <v>25312</v>
      </c>
      <c r="AQ5" s="2">
        <v>49625</v>
      </c>
      <c r="AR5" s="3">
        <v>0.95912023921938938</v>
      </c>
      <c r="AS5" s="3">
        <v>0.95015716210148182</v>
      </c>
      <c r="AT5" s="3">
        <v>0.95452627541235135</v>
      </c>
      <c r="AU5" s="2">
        <v>18098</v>
      </c>
      <c r="AV5" s="2">
        <v>15590</v>
      </c>
      <c r="AW5" s="2">
        <v>33688</v>
      </c>
      <c r="AX5" s="3">
        <v>0.74437543700900755</v>
      </c>
      <c r="AY5" s="3">
        <v>0.61591340075853351</v>
      </c>
      <c r="AZ5" s="3">
        <v>0.67885138539042822</v>
      </c>
      <c r="BA5" s="2">
        <v>6215</v>
      </c>
      <c r="BB5" s="2">
        <v>9722</v>
      </c>
      <c r="BC5" s="2">
        <v>15937</v>
      </c>
      <c r="BD5" s="3">
        <v>0.25562456299099245</v>
      </c>
      <c r="BE5" s="3">
        <v>0.38408659924146649</v>
      </c>
      <c r="BF5" s="3">
        <v>0.32114861460957178</v>
      </c>
      <c r="BG5" s="2">
        <v>5361</v>
      </c>
      <c r="BH5" s="2">
        <v>7802</v>
      </c>
      <c r="BI5" s="2">
        <v>13163</v>
      </c>
      <c r="BJ5" s="3">
        <v>0.22049932135071773</v>
      </c>
      <c r="BK5" s="3">
        <v>0.30823324905183314</v>
      </c>
      <c r="BL5" s="3">
        <v>0.26524937027707807</v>
      </c>
      <c r="BM5" s="2">
        <v>854</v>
      </c>
      <c r="BN5" s="2">
        <v>1920</v>
      </c>
      <c r="BO5" s="2">
        <v>2774</v>
      </c>
      <c r="BP5" s="3">
        <v>3.5125241640274751E-2</v>
      </c>
      <c r="BQ5" s="3">
        <v>7.5853350189633378E-2</v>
      </c>
      <c r="BR5" s="4">
        <v>5.58992443324937E-2</v>
      </c>
    </row>
    <row r="6" spans="1:70" ht="11.85">
      <c r="A6" s="46" t="str">
        <f>IF(COUNTIFS(T_3G[[#This Row],[Secteur]],"  *"),A5,T_3G[[#This Row],[Secteur]])</f>
        <v>SEINE-ET-MARNE</v>
      </c>
      <c r="B6" s="46" t="str">
        <f>IF(COUNTIFS(T_3G[[#This Row],[Secteur]],"    *"),B5,T_3G[[#This Row],[Secteur]])</f>
        <v>SEINE-ET-MARNE</v>
      </c>
      <c r="C6" s="1" t="s">
        <v>91</v>
      </c>
      <c r="D6" s="1" t="s">
        <v>91</v>
      </c>
      <c r="E6" s="2">
        <v>8898</v>
      </c>
      <c r="F6" s="2">
        <v>9342</v>
      </c>
      <c r="G6" s="2">
        <v>18240</v>
      </c>
      <c r="H6" s="2">
        <v>35</v>
      </c>
      <c r="I6" s="2">
        <v>37</v>
      </c>
      <c r="J6" s="2">
        <v>72</v>
      </c>
      <c r="K6" s="2">
        <v>8755</v>
      </c>
      <c r="L6" s="2">
        <v>9155</v>
      </c>
      <c r="M6" s="2">
        <v>17910</v>
      </c>
      <c r="N6" s="5">
        <v>0.98786244099797704</v>
      </c>
      <c r="O6" s="5">
        <v>0.98394348105330764</v>
      </c>
      <c r="P6" s="5">
        <v>0.98585526315789473</v>
      </c>
      <c r="Q6" s="2">
        <v>6851</v>
      </c>
      <c r="R6" s="2">
        <v>6083</v>
      </c>
      <c r="S6" s="2">
        <v>12934</v>
      </c>
      <c r="T6" s="5">
        <v>0.78252427184466022</v>
      </c>
      <c r="U6" s="5">
        <v>0.66444565811032219</v>
      </c>
      <c r="V6" s="5">
        <v>0.72216638749302065</v>
      </c>
      <c r="W6" s="2">
        <v>1904</v>
      </c>
      <c r="X6" s="2">
        <v>3072</v>
      </c>
      <c r="Y6" s="2">
        <v>4976</v>
      </c>
      <c r="Z6" s="5">
        <v>0.2174757281553398</v>
      </c>
      <c r="AA6" s="5">
        <v>0.33555434188967775</v>
      </c>
      <c r="AB6" s="5">
        <v>0.27783361250697935</v>
      </c>
      <c r="AC6" s="2">
        <v>1488</v>
      </c>
      <c r="AD6" s="2">
        <v>2223</v>
      </c>
      <c r="AE6" s="2">
        <v>3711</v>
      </c>
      <c r="AF6" s="5">
        <v>0.16996002284408909</v>
      </c>
      <c r="AG6" s="5">
        <v>0.2428181321682141</v>
      </c>
      <c r="AH6" s="5">
        <v>0.20720268006700168</v>
      </c>
      <c r="AI6" s="2">
        <v>416</v>
      </c>
      <c r="AJ6" s="2">
        <v>849</v>
      </c>
      <c r="AK6" s="2">
        <v>1265</v>
      </c>
      <c r="AL6" s="5">
        <v>4.7515705311250711E-2</v>
      </c>
      <c r="AM6" s="5">
        <v>9.273620972146368E-2</v>
      </c>
      <c r="AN6" s="5">
        <v>7.0630932439977673E-2</v>
      </c>
      <c r="AO6" s="2">
        <v>8652</v>
      </c>
      <c r="AP6" s="2">
        <v>9049</v>
      </c>
      <c r="AQ6" s="2">
        <v>17701</v>
      </c>
      <c r="AR6" s="5">
        <v>0.97628680602382556</v>
      </c>
      <c r="AS6" s="5">
        <v>0.97259687433097841</v>
      </c>
      <c r="AT6" s="5">
        <v>0.97439692982456139</v>
      </c>
      <c r="AU6" s="2">
        <v>6487</v>
      </c>
      <c r="AV6" s="2">
        <v>5620</v>
      </c>
      <c r="AW6" s="2">
        <v>12107</v>
      </c>
      <c r="AX6" s="5">
        <v>0.74976883957466478</v>
      </c>
      <c r="AY6" s="5">
        <v>0.62106310089512651</v>
      </c>
      <c r="AZ6" s="5">
        <v>0.6839726569120389</v>
      </c>
      <c r="BA6" s="2">
        <v>2165</v>
      </c>
      <c r="BB6" s="2">
        <v>3429</v>
      </c>
      <c r="BC6" s="2">
        <v>5594</v>
      </c>
      <c r="BD6" s="5">
        <v>0.25023116042533516</v>
      </c>
      <c r="BE6" s="5">
        <v>0.37893689910487349</v>
      </c>
      <c r="BF6" s="5">
        <v>0.31602734308796115</v>
      </c>
      <c r="BG6" s="2">
        <v>1733</v>
      </c>
      <c r="BH6" s="2">
        <v>2552</v>
      </c>
      <c r="BI6" s="2">
        <v>4285</v>
      </c>
      <c r="BJ6" s="5">
        <v>0.20030050855293574</v>
      </c>
      <c r="BK6" s="5">
        <v>0.28202011271963751</v>
      </c>
      <c r="BL6" s="5">
        <v>0.24207671882944468</v>
      </c>
      <c r="BM6" s="2">
        <v>432</v>
      </c>
      <c r="BN6" s="2">
        <v>877</v>
      </c>
      <c r="BO6" s="2">
        <v>1309</v>
      </c>
      <c r="BP6" s="5">
        <v>4.9930651872399444E-2</v>
      </c>
      <c r="BQ6" s="5">
        <v>9.6916786385235931E-2</v>
      </c>
      <c r="BR6" s="6">
        <v>7.3950624258516465E-2</v>
      </c>
    </row>
    <row r="7" spans="1:70" ht="11.85">
      <c r="A7" s="99" t="str">
        <f>IF(COUNTIFS(T_3G[[#This Row],[Secteur]],"  *"),A6,T_3G[[#This Row],[Secteur]])</f>
        <v>SEINE-ET-MARNE</v>
      </c>
      <c r="B7" s="99" t="str">
        <f>IF(COUNTIFS(T_3G[[#This Row],[Secteur]],"    *"),B6,T_3G[[#This Row],[Secteur]])</f>
        <v xml:space="preserve">   D01 - Chelles</v>
      </c>
      <c r="C7" s="100" t="s">
        <v>210</v>
      </c>
      <c r="D7" s="100" t="s">
        <v>211</v>
      </c>
      <c r="E7" s="101">
        <v>582</v>
      </c>
      <c r="F7" s="101">
        <v>606</v>
      </c>
      <c r="G7" s="101">
        <v>1188</v>
      </c>
      <c r="H7" s="101">
        <v>0</v>
      </c>
      <c r="I7" s="101">
        <v>0</v>
      </c>
      <c r="J7" s="101">
        <v>0</v>
      </c>
      <c r="K7" s="101">
        <v>579</v>
      </c>
      <c r="L7" s="101">
        <v>599</v>
      </c>
      <c r="M7" s="101">
        <v>1178</v>
      </c>
      <c r="N7" s="102">
        <v>0.99484536082474229</v>
      </c>
      <c r="O7" s="102">
        <v>0.98844884488448848</v>
      </c>
      <c r="P7" s="102">
        <v>0.99158249158249157</v>
      </c>
      <c r="Q7" s="101">
        <v>465</v>
      </c>
      <c r="R7" s="101">
        <v>426</v>
      </c>
      <c r="S7" s="101">
        <v>891</v>
      </c>
      <c r="T7" s="102">
        <v>0.80310880829015541</v>
      </c>
      <c r="U7" s="102">
        <v>0.71118530884808018</v>
      </c>
      <c r="V7" s="102">
        <v>0.75636672325976229</v>
      </c>
      <c r="W7" s="101">
        <v>114</v>
      </c>
      <c r="X7" s="101">
        <v>173</v>
      </c>
      <c r="Y7" s="101">
        <v>287</v>
      </c>
      <c r="Z7" s="102">
        <v>0.19689119170984457</v>
      </c>
      <c r="AA7" s="102">
        <v>0.28881469115191988</v>
      </c>
      <c r="AB7" s="102">
        <v>0.24363327674023769</v>
      </c>
      <c r="AC7" s="101">
        <v>85</v>
      </c>
      <c r="AD7" s="101">
        <v>135</v>
      </c>
      <c r="AE7" s="101">
        <v>220</v>
      </c>
      <c r="AF7" s="102">
        <v>0.14680483592400692</v>
      </c>
      <c r="AG7" s="102">
        <v>0.22537562604340566</v>
      </c>
      <c r="AH7" s="102">
        <v>0.18675721561969441</v>
      </c>
      <c r="AI7" s="101">
        <v>29</v>
      </c>
      <c r="AJ7" s="101">
        <v>38</v>
      </c>
      <c r="AK7" s="101">
        <v>67</v>
      </c>
      <c r="AL7" s="102">
        <v>5.0086355785837651E-2</v>
      </c>
      <c r="AM7" s="102">
        <v>6.3439065108514187E-2</v>
      </c>
      <c r="AN7" s="102">
        <v>5.6876061120543296E-2</v>
      </c>
      <c r="AO7" s="101">
        <v>563</v>
      </c>
      <c r="AP7" s="101">
        <v>584</v>
      </c>
      <c r="AQ7" s="101">
        <v>1147</v>
      </c>
      <c r="AR7" s="102">
        <v>0.96735395189003437</v>
      </c>
      <c r="AS7" s="102">
        <v>0.9636963696369637</v>
      </c>
      <c r="AT7" s="102">
        <v>0.96548821548821551</v>
      </c>
      <c r="AU7" s="101">
        <v>432</v>
      </c>
      <c r="AV7" s="101">
        <v>397</v>
      </c>
      <c r="AW7" s="101">
        <v>829</v>
      </c>
      <c r="AX7" s="102">
        <v>0.76731793960923622</v>
      </c>
      <c r="AY7" s="102">
        <v>0.6797945205479452</v>
      </c>
      <c r="AZ7" s="102">
        <v>0.72275501307759371</v>
      </c>
      <c r="BA7" s="101">
        <v>131</v>
      </c>
      <c r="BB7" s="101">
        <v>187</v>
      </c>
      <c r="BC7" s="101">
        <v>318</v>
      </c>
      <c r="BD7" s="102">
        <v>0.23268206039076378</v>
      </c>
      <c r="BE7" s="102">
        <v>0.3202054794520548</v>
      </c>
      <c r="BF7" s="102">
        <v>0.27724498692240629</v>
      </c>
      <c r="BG7" s="101">
        <v>102</v>
      </c>
      <c r="BH7" s="101">
        <v>153</v>
      </c>
      <c r="BI7" s="101">
        <v>255</v>
      </c>
      <c r="BJ7" s="102">
        <v>0.18117229129662521</v>
      </c>
      <c r="BK7" s="102">
        <v>0.26198630136986301</v>
      </c>
      <c r="BL7" s="102">
        <v>0.22231909328683522</v>
      </c>
      <c r="BM7" s="101">
        <v>29</v>
      </c>
      <c r="BN7" s="101">
        <v>34</v>
      </c>
      <c r="BO7" s="101">
        <v>63</v>
      </c>
      <c r="BP7" s="102">
        <v>5.1509769094138541E-2</v>
      </c>
      <c r="BQ7" s="102">
        <v>5.8219178082191778E-2</v>
      </c>
      <c r="BR7" s="103">
        <v>5.4925893635571058E-2</v>
      </c>
    </row>
    <row r="8" spans="1:70" ht="11.85">
      <c r="A8" s="99" t="str">
        <f>IF(COUNTIFS(T_3G[[#This Row],[Secteur]],"  *"),A7,T_3G[[#This Row],[Secteur]])</f>
        <v>SEINE-ET-MARNE</v>
      </c>
      <c r="B8" s="99" t="str">
        <f>IF(COUNTIFS(T_3G[[#This Row],[Secteur]],"    *"),B7,T_3G[[#This Row],[Secteur]])</f>
        <v xml:space="preserve">   D01 - Chelles</v>
      </c>
      <c r="C8" s="100" t="s">
        <v>212</v>
      </c>
      <c r="D8" s="100" t="s">
        <v>213</v>
      </c>
      <c r="E8" s="101">
        <v>44</v>
      </c>
      <c r="F8" s="101">
        <v>34</v>
      </c>
      <c r="G8" s="101">
        <v>78</v>
      </c>
      <c r="H8" s="101">
        <v>0</v>
      </c>
      <c r="I8" s="101">
        <v>0</v>
      </c>
      <c r="J8" s="101">
        <v>0</v>
      </c>
      <c r="K8" s="101">
        <v>44</v>
      </c>
      <c r="L8" s="101">
        <v>34</v>
      </c>
      <c r="M8" s="101">
        <v>78</v>
      </c>
      <c r="N8" s="102">
        <v>1</v>
      </c>
      <c r="O8" s="102">
        <v>1</v>
      </c>
      <c r="P8" s="102">
        <v>1</v>
      </c>
      <c r="Q8" s="101">
        <v>35</v>
      </c>
      <c r="R8" s="101">
        <v>25</v>
      </c>
      <c r="S8" s="101">
        <v>60</v>
      </c>
      <c r="T8" s="102">
        <v>0.79545454545454541</v>
      </c>
      <c r="U8" s="102">
        <v>0.73529411764705888</v>
      </c>
      <c r="V8" s="102">
        <v>0.76923076923076927</v>
      </c>
      <c r="W8" s="101">
        <v>9</v>
      </c>
      <c r="X8" s="101">
        <v>9</v>
      </c>
      <c r="Y8" s="101">
        <v>18</v>
      </c>
      <c r="Z8" s="102">
        <v>0.20454545454545456</v>
      </c>
      <c r="AA8" s="102">
        <v>0.26470588235294118</v>
      </c>
      <c r="AB8" s="102">
        <v>0.23076923076923078</v>
      </c>
      <c r="AC8" s="101">
        <v>6</v>
      </c>
      <c r="AD8" s="101">
        <v>7</v>
      </c>
      <c r="AE8" s="101">
        <v>13</v>
      </c>
      <c r="AF8" s="102">
        <v>0.13636363636363635</v>
      </c>
      <c r="AG8" s="102">
        <v>0.20588235294117646</v>
      </c>
      <c r="AH8" s="102">
        <v>0.16666666666666666</v>
      </c>
      <c r="AI8" s="101">
        <v>3</v>
      </c>
      <c r="AJ8" s="101">
        <v>2</v>
      </c>
      <c r="AK8" s="101">
        <v>5</v>
      </c>
      <c r="AL8" s="102">
        <v>6.8181818181818177E-2</v>
      </c>
      <c r="AM8" s="102">
        <v>5.8823529411764705E-2</v>
      </c>
      <c r="AN8" s="102">
        <v>6.4102564102564097E-2</v>
      </c>
      <c r="AO8" s="101">
        <v>44</v>
      </c>
      <c r="AP8" s="101">
        <v>34</v>
      </c>
      <c r="AQ8" s="101">
        <v>78</v>
      </c>
      <c r="AR8" s="102">
        <v>1</v>
      </c>
      <c r="AS8" s="102">
        <v>1</v>
      </c>
      <c r="AT8" s="102">
        <v>1</v>
      </c>
      <c r="AU8" s="101">
        <v>32</v>
      </c>
      <c r="AV8" s="101">
        <v>25</v>
      </c>
      <c r="AW8" s="101">
        <v>57</v>
      </c>
      <c r="AX8" s="102">
        <v>0.72727272727272729</v>
      </c>
      <c r="AY8" s="102">
        <v>0.73529411764705888</v>
      </c>
      <c r="AZ8" s="102">
        <v>0.73076923076923073</v>
      </c>
      <c r="BA8" s="101">
        <v>12</v>
      </c>
      <c r="BB8" s="101">
        <v>9</v>
      </c>
      <c r="BC8" s="101">
        <v>21</v>
      </c>
      <c r="BD8" s="102">
        <v>0.27272727272727271</v>
      </c>
      <c r="BE8" s="102">
        <v>0.26470588235294118</v>
      </c>
      <c r="BF8" s="102">
        <v>0.26923076923076922</v>
      </c>
      <c r="BG8" s="101">
        <v>8</v>
      </c>
      <c r="BH8" s="101">
        <v>8</v>
      </c>
      <c r="BI8" s="101">
        <v>16</v>
      </c>
      <c r="BJ8" s="102">
        <v>0.18181818181818182</v>
      </c>
      <c r="BK8" s="102">
        <v>0.23529411764705882</v>
      </c>
      <c r="BL8" s="102">
        <v>0.20512820512820512</v>
      </c>
      <c r="BM8" s="101">
        <v>4</v>
      </c>
      <c r="BN8" s="101">
        <v>1</v>
      </c>
      <c r="BO8" s="101">
        <v>5</v>
      </c>
      <c r="BP8" s="102">
        <v>9.0909090909090912E-2</v>
      </c>
      <c r="BQ8" s="102">
        <v>2.9411764705882353E-2</v>
      </c>
      <c r="BR8" s="103">
        <v>6.4102564102564097E-2</v>
      </c>
    </row>
    <row r="9" spans="1:70" ht="11.85">
      <c r="A9" s="99" t="str">
        <f>IF(COUNTIFS(T_3G[[#This Row],[Secteur]],"  *"),A8,T_3G[[#This Row],[Secteur]])</f>
        <v>SEINE-ET-MARNE</v>
      </c>
      <c r="B9" s="99" t="str">
        <f>IF(COUNTIFS(T_3G[[#This Row],[Secteur]],"    *"),B8,T_3G[[#This Row],[Secteur]])</f>
        <v xml:space="preserve">   D01 - Chelles</v>
      </c>
      <c r="C9" s="100" t="s">
        <v>214</v>
      </c>
      <c r="D9" s="100" t="s">
        <v>215</v>
      </c>
      <c r="E9" s="101">
        <v>90</v>
      </c>
      <c r="F9" s="101">
        <v>83</v>
      </c>
      <c r="G9" s="101">
        <v>173</v>
      </c>
      <c r="H9" s="101">
        <v>0</v>
      </c>
      <c r="I9" s="101">
        <v>0</v>
      </c>
      <c r="J9" s="101">
        <v>0</v>
      </c>
      <c r="K9" s="101">
        <v>88</v>
      </c>
      <c r="L9" s="101">
        <v>83</v>
      </c>
      <c r="M9" s="101">
        <v>171</v>
      </c>
      <c r="N9" s="102">
        <v>0.97777777777777775</v>
      </c>
      <c r="O9" s="102">
        <v>1</v>
      </c>
      <c r="P9" s="102">
        <v>0.98843930635838151</v>
      </c>
      <c r="Q9" s="101">
        <v>58</v>
      </c>
      <c r="R9" s="101">
        <v>56</v>
      </c>
      <c r="S9" s="101">
        <v>114</v>
      </c>
      <c r="T9" s="102">
        <v>0.65909090909090906</v>
      </c>
      <c r="U9" s="102">
        <v>0.67469879518072284</v>
      </c>
      <c r="V9" s="102">
        <v>0.66666666666666663</v>
      </c>
      <c r="W9" s="101">
        <v>30</v>
      </c>
      <c r="X9" s="101">
        <v>27</v>
      </c>
      <c r="Y9" s="101">
        <v>57</v>
      </c>
      <c r="Z9" s="102">
        <v>0.34090909090909088</v>
      </c>
      <c r="AA9" s="102">
        <v>0.3253012048192771</v>
      </c>
      <c r="AB9" s="102">
        <v>0.33333333333333331</v>
      </c>
      <c r="AC9" s="101">
        <v>22</v>
      </c>
      <c r="AD9" s="101">
        <v>15</v>
      </c>
      <c r="AE9" s="101">
        <v>37</v>
      </c>
      <c r="AF9" s="102">
        <v>0.25</v>
      </c>
      <c r="AG9" s="102">
        <v>0.18072289156626506</v>
      </c>
      <c r="AH9" s="102">
        <v>0.21637426900584794</v>
      </c>
      <c r="AI9" s="101">
        <v>8</v>
      </c>
      <c r="AJ9" s="101">
        <v>12</v>
      </c>
      <c r="AK9" s="101">
        <v>20</v>
      </c>
      <c r="AL9" s="102">
        <v>9.0909090909090912E-2</v>
      </c>
      <c r="AM9" s="102">
        <v>0.14457831325301204</v>
      </c>
      <c r="AN9" s="102">
        <v>0.11695906432748537</v>
      </c>
      <c r="AO9" s="101">
        <v>73</v>
      </c>
      <c r="AP9" s="101">
        <v>68</v>
      </c>
      <c r="AQ9" s="101">
        <v>141</v>
      </c>
      <c r="AR9" s="102">
        <v>0.81111111111111112</v>
      </c>
      <c r="AS9" s="102">
        <v>0.81927710843373491</v>
      </c>
      <c r="AT9" s="102">
        <v>0.81502890173410403</v>
      </c>
      <c r="AU9" s="101">
        <v>48</v>
      </c>
      <c r="AV9" s="101">
        <v>46</v>
      </c>
      <c r="AW9" s="101">
        <v>94</v>
      </c>
      <c r="AX9" s="102">
        <v>0.65753424657534243</v>
      </c>
      <c r="AY9" s="102">
        <v>0.67647058823529416</v>
      </c>
      <c r="AZ9" s="102">
        <v>0.66666666666666663</v>
      </c>
      <c r="BA9" s="101">
        <v>25</v>
      </c>
      <c r="BB9" s="101">
        <v>22</v>
      </c>
      <c r="BC9" s="101">
        <v>47</v>
      </c>
      <c r="BD9" s="102">
        <v>0.34246575342465752</v>
      </c>
      <c r="BE9" s="102">
        <v>0.3235294117647059</v>
      </c>
      <c r="BF9" s="102">
        <v>0.33333333333333331</v>
      </c>
      <c r="BG9" s="101">
        <v>18</v>
      </c>
      <c r="BH9" s="101">
        <v>13</v>
      </c>
      <c r="BI9" s="101">
        <v>31</v>
      </c>
      <c r="BJ9" s="102">
        <v>0.24657534246575341</v>
      </c>
      <c r="BK9" s="102">
        <v>0.19117647058823528</v>
      </c>
      <c r="BL9" s="102">
        <v>0.21985815602836881</v>
      </c>
      <c r="BM9" s="101">
        <v>7</v>
      </c>
      <c r="BN9" s="101">
        <v>9</v>
      </c>
      <c r="BO9" s="101">
        <v>16</v>
      </c>
      <c r="BP9" s="102">
        <v>9.5890410958904104E-2</v>
      </c>
      <c r="BQ9" s="102">
        <v>0.13235294117647059</v>
      </c>
      <c r="BR9" s="103">
        <v>0.11347517730496454</v>
      </c>
    </row>
    <row r="10" spans="1:70" ht="11.85">
      <c r="A10" s="99" t="str">
        <f>IF(COUNTIFS(T_3G[[#This Row],[Secteur]],"  *"),A9,T_3G[[#This Row],[Secteur]])</f>
        <v>SEINE-ET-MARNE</v>
      </c>
      <c r="B10" s="99" t="str">
        <f>IF(COUNTIFS(T_3G[[#This Row],[Secteur]],"    *"),B9,T_3G[[#This Row],[Secteur]])</f>
        <v xml:space="preserve">   D01 - Chelles</v>
      </c>
      <c r="C10" s="100" t="s">
        <v>216</v>
      </c>
      <c r="D10" s="100" t="s">
        <v>217</v>
      </c>
      <c r="E10" s="101">
        <v>11</v>
      </c>
      <c r="F10" s="101">
        <v>13</v>
      </c>
      <c r="G10" s="101">
        <v>24</v>
      </c>
      <c r="H10" s="101">
        <v>0</v>
      </c>
      <c r="I10" s="101">
        <v>0</v>
      </c>
      <c r="J10" s="101">
        <v>0</v>
      </c>
      <c r="K10" s="101">
        <v>11</v>
      </c>
      <c r="L10" s="101">
        <v>10</v>
      </c>
      <c r="M10" s="101">
        <v>21</v>
      </c>
      <c r="N10" s="102">
        <v>1</v>
      </c>
      <c r="O10" s="102">
        <v>0.76923076923076927</v>
      </c>
      <c r="P10" s="102">
        <v>0.875</v>
      </c>
      <c r="Q10" s="101">
        <v>0</v>
      </c>
      <c r="R10" s="101">
        <v>0</v>
      </c>
      <c r="S10" s="101">
        <v>0</v>
      </c>
      <c r="T10" s="102">
        <v>0</v>
      </c>
      <c r="U10" s="102">
        <v>0</v>
      </c>
      <c r="V10" s="102">
        <v>0</v>
      </c>
      <c r="W10" s="101">
        <v>11</v>
      </c>
      <c r="X10" s="101">
        <v>10</v>
      </c>
      <c r="Y10" s="101">
        <v>21</v>
      </c>
      <c r="Z10" s="102">
        <v>1</v>
      </c>
      <c r="AA10" s="102">
        <v>1</v>
      </c>
      <c r="AB10" s="102">
        <v>1</v>
      </c>
      <c r="AC10" s="101">
        <v>8</v>
      </c>
      <c r="AD10" s="101">
        <v>7</v>
      </c>
      <c r="AE10" s="101">
        <v>15</v>
      </c>
      <c r="AF10" s="102">
        <v>0.72727272727272729</v>
      </c>
      <c r="AG10" s="102">
        <v>0.7</v>
      </c>
      <c r="AH10" s="102">
        <v>0.7142857142857143</v>
      </c>
      <c r="AI10" s="101">
        <v>3</v>
      </c>
      <c r="AJ10" s="101">
        <v>3</v>
      </c>
      <c r="AK10" s="101">
        <v>6</v>
      </c>
      <c r="AL10" s="102">
        <v>0.27272727272727271</v>
      </c>
      <c r="AM10" s="102">
        <v>0.3</v>
      </c>
      <c r="AN10" s="102">
        <v>0.2857142857142857</v>
      </c>
      <c r="AO10" s="101">
        <v>11</v>
      </c>
      <c r="AP10" s="101">
        <v>10</v>
      </c>
      <c r="AQ10" s="101">
        <v>21</v>
      </c>
      <c r="AR10" s="102">
        <v>1</v>
      </c>
      <c r="AS10" s="102">
        <v>0.76923076923076927</v>
      </c>
      <c r="AT10" s="102">
        <v>0.875</v>
      </c>
      <c r="AU10" s="101">
        <v>0</v>
      </c>
      <c r="AV10" s="101">
        <v>0</v>
      </c>
      <c r="AW10" s="101">
        <v>0</v>
      </c>
      <c r="AX10" s="102">
        <v>0</v>
      </c>
      <c r="AY10" s="102">
        <v>0</v>
      </c>
      <c r="AZ10" s="102">
        <v>0</v>
      </c>
      <c r="BA10" s="101">
        <v>11</v>
      </c>
      <c r="BB10" s="101">
        <v>10</v>
      </c>
      <c r="BC10" s="101">
        <v>21</v>
      </c>
      <c r="BD10" s="102">
        <v>1</v>
      </c>
      <c r="BE10" s="102">
        <v>1</v>
      </c>
      <c r="BF10" s="102">
        <v>1</v>
      </c>
      <c r="BG10" s="101">
        <v>8</v>
      </c>
      <c r="BH10" s="101">
        <v>7</v>
      </c>
      <c r="BI10" s="101">
        <v>15</v>
      </c>
      <c r="BJ10" s="102">
        <v>0.72727272727272729</v>
      </c>
      <c r="BK10" s="102">
        <v>0.7</v>
      </c>
      <c r="BL10" s="102">
        <v>0.7142857142857143</v>
      </c>
      <c r="BM10" s="101">
        <v>3</v>
      </c>
      <c r="BN10" s="101">
        <v>3</v>
      </c>
      <c r="BO10" s="101">
        <v>6</v>
      </c>
      <c r="BP10" s="102">
        <v>0.27272727272727271</v>
      </c>
      <c r="BQ10" s="102">
        <v>0.3</v>
      </c>
      <c r="BR10" s="103">
        <v>0.2857142857142857</v>
      </c>
    </row>
    <row r="11" spans="1:70" ht="11.85">
      <c r="A11" s="99" t="str">
        <f>IF(COUNTIFS(T_3G[[#This Row],[Secteur]],"  *"),A10,T_3G[[#This Row],[Secteur]])</f>
        <v>SEINE-ET-MARNE</v>
      </c>
      <c r="B11" s="99" t="str">
        <f>IF(COUNTIFS(T_3G[[#This Row],[Secteur]],"    *"),B10,T_3G[[#This Row],[Secteur]])</f>
        <v xml:space="preserve">   D01 - Chelles</v>
      </c>
      <c r="C11" s="100" t="s">
        <v>218</v>
      </c>
      <c r="D11" s="100" t="s">
        <v>219</v>
      </c>
      <c r="E11" s="101">
        <v>87</v>
      </c>
      <c r="F11" s="101">
        <v>110</v>
      </c>
      <c r="G11" s="101">
        <v>197</v>
      </c>
      <c r="H11" s="101">
        <v>0</v>
      </c>
      <c r="I11" s="101">
        <v>0</v>
      </c>
      <c r="J11" s="101">
        <v>0</v>
      </c>
      <c r="K11" s="101">
        <v>87</v>
      </c>
      <c r="L11" s="101">
        <v>110</v>
      </c>
      <c r="M11" s="101">
        <v>197</v>
      </c>
      <c r="N11" s="102">
        <v>1</v>
      </c>
      <c r="O11" s="102">
        <v>1</v>
      </c>
      <c r="P11" s="102">
        <v>1</v>
      </c>
      <c r="Q11" s="101">
        <v>74</v>
      </c>
      <c r="R11" s="101">
        <v>74</v>
      </c>
      <c r="S11" s="101">
        <v>148</v>
      </c>
      <c r="T11" s="102">
        <v>0.85057471264367812</v>
      </c>
      <c r="U11" s="102">
        <v>0.67272727272727273</v>
      </c>
      <c r="V11" s="102">
        <v>0.75126903553299496</v>
      </c>
      <c r="W11" s="101">
        <v>13</v>
      </c>
      <c r="X11" s="101">
        <v>36</v>
      </c>
      <c r="Y11" s="101">
        <v>49</v>
      </c>
      <c r="Z11" s="102">
        <v>0.14942528735632185</v>
      </c>
      <c r="AA11" s="102">
        <v>0.32727272727272727</v>
      </c>
      <c r="AB11" s="102">
        <v>0.24873096446700507</v>
      </c>
      <c r="AC11" s="101">
        <v>6</v>
      </c>
      <c r="AD11" s="101">
        <v>31</v>
      </c>
      <c r="AE11" s="101">
        <v>37</v>
      </c>
      <c r="AF11" s="102">
        <v>6.8965517241379309E-2</v>
      </c>
      <c r="AG11" s="102">
        <v>0.2818181818181818</v>
      </c>
      <c r="AH11" s="102">
        <v>0.18781725888324874</v>
      </c>
      <c r="AI11" s="101">
        <v>7</v>
      </c>
      <c r="AJ11" s="101">
        <v>5</v>
      </c>
      <c r="AK11" s="101">
        <v>12</v>
      </c>
      <c r="AL11" s="102">
        <v>8.0459770114942528E-2</v>
      </c>
      <c r="AM11" s="102">
        <v>4.5454545454545456E-2</v>
      </c>
      <c r="AN11" s="102">
        <v>6.0913705583756347E-2</v>
      </c>
      <c r="AO11" s="101">
        <v>86</v>
      </c>
      <c r="AP11" s="101">
        <v>110</v>
      </c>
      <c r="AQ11" s="101">
        <v>196</v>
      </c>
      <c r="AR11" s="102">
        <v>0.9885057471264368</v>
      </c>
      <c r="AS11" s="102">
        <v>1</v>
      </c>
      <c r="AT11" s="102">
        <v>0.99492385786802029</v>
      </c>
      <c r="AU11" s="101">
        <v>68</v>
      </c>
      <c r="AV11" s="101">
        <v>70</v>
      </c>
      <c r="AW11" s="101">
        <v>138</v>
      </c>
      <c r="AX11" s="102">
        <v>0.79069767441860461</v>
      </c>
      <c r="AY11" s="102">
        <v>0.63636363636363635</v>
      </c>
      <c r="AZ11" s="102">
        <v>0.70408163265306123</v>
      </c>
      <c r="BA11" s="101">
        <v>18</v>
      </c>
      <c r="BB11" s="101">
        <v>40</v>
      </c>
      <c r="BC11" s="101">
        <v>58</v>
      </c>
      <c r="BD11" s="102">
        <v>0.20930232558139536</v>
      </c>
      <c r="BE11" s="102">
        <v>0.36363636363636365</v>
      </c>
      <c r="BF11" s="102">
        <v>0.29591836734693877</v>
      </c>
      <c r="BG11" s="101">
        <v>11</v>
      </c>
      <c r="BH11" s="101">
        <v>35</v>
      </c>
      <c r="BI11" s="101">
        <v>46</v>
      </c>
      <c r="BJ11" s="102">
        <v>0.12790697674418605</v>
      </c>
      <c r="BK11" s="102">
        <v>0.31818181818181818</v>
      </c>
      <c r="BL11" s="102">
        <v>0.23469387755102042</v>
      </c>
      <c r="BM11" s="101">
        <v>7</v>
      </c>
      <c r="BN11" s="101">
        <v>5</v>
      </c>
      <c r="BO11" s="101">
        <v>12</v>
      </c>
      <c r="BP11" s="102">
        <v>8.1395348837209308E-2</v>
      </c>
      <c r="BQ11" s="102">
        <v>4.5454545454545456E-2</v>
      </c>
      <c r="BR11" s="103">
        <v>6.1224489795918366E-2</v>
      </c>
    </row>
    <row r="12" spans="1:70" ht="11.85">
      <c r="A12" s="99" t="str">
        <f>IF(COUNTIFS(T_3G[[#This Row],[Secteur]],"  *"),A11,T_3G[[#This Row],[Secteur]])</f>
        <v>SEINE-ET-MARNE</v>
      </c>
      <c r="B12" s="99" t="str">
        <f>IF(COUNTIFS(T_3G[[#This Row],[Secteur]],"    *"),B11,T_3G[[#This Row],[Secteur]])</f>
        <v xml:space="preserve">   D01 - Chelles</v>
      </c>
      <c r="C12" s="100" t="s">
        <v>220</v>
      </c>
      <c r="D12" s="100" t="s">
        <v>221</v>
      </c>
      <c r="E12" s="101">
        <v>108</v>
      </c>
      <c r="F12" s="101">
        <v>104</v>
      </c>
      <c r="G12" s="101">
        <v>212</v>
      </c>
      <c r="H12" s="101">
        <v>0</v>
      </c>
      <c r="I12" s="101">
        <v>0</v>
      </c>
      <c r="J12" s="101">
        <v>0</v>
      </c>
      <c r="K12" s="101">
        <v>107</v>
      </c>
      <c r="L12" s="101">
        <v>102</v>
      </c>
      <c r="M12" s="101">
        <v>209</v>
      </c>
      <c r="N12" s="102">
        <v>0.9907407407407407</v>
      </c>
      <c r="O12" s="102">
        <v>0.98076923076923073</v>
      </c>
      <c r="P12" s="102">
        <v>0.98584905660377353</v>
      </c>
      <c r="Q12" s="101">
        <v>97</v>
      </c>
      <c r="R12" s="101">
        <v>75</v>
      </c>
      <c r="S12" s="101">
        <v>172</v>
      </c>
      <c r="T12" s="102">
        <v>0.90654205607476634</v>
      </c>
      <c r="U12" s="102">
        <v>0.73529411764705888</v>
      </c>
      <c r="V12" s="102">
        <v>0.82296650717703346</v>
      </c>
      <c r="W12" s="101">
        <v>10</v>
      </c>
      <c r="X12" s="101">
        <v>27</v>
      </c>
      <c r="Y12" s="101">
        <v>37</v>
      </c>
      <c r="Z12" s="102">
        <v>9.3457943925233641E-2</v>
      </c>
      <c r="AA12" s="102">
        <v>0.26470588235294118</v>
      </c>
      <c r="AB12" s="102">
        <v>0.17703349282296652</v>
      </c>
      <c r="AC12" s="101">
        <v>10</v>
      </c>
      <c r="AD12" s="101">
        <v>22</v>
      </c>
      <c r="AE12" s="101">
        <v>32</v>
      </c>
      <c r="AF12" s="102">
        <v>9.3457943925233641E-2</v>
      </c>
      <c r="AG12" s="102">
        <v>0.21568627450980393</v>
      </c>
      <c r="AH12" s="102">
        <v>0.15311004784688995</v>
      </c>
      <c r="AI12" s="101">
        <v>0</v>
      </c>
      <c r="AJ12" s="101">
        <v>5</v>
      </c>
      <c r="AK12" s="101">
        <v>5</v>
      </c>
      <c r="AL12" s="102">
        <v>0</v>
      </c>
      <c r="AM12" s="102">
        <v>4.9019607843137254E-2</v>
      </c>
      <c r="AN12" s="102">
        <v>2.3923444976076555E-2</v>
      </c>
      <c r="AO12" s="101">
        <v>107</v>
      </c>
      <c r="AP12" s="101">
        <v>102</v>
      </c>
      <c r="AQ12" s="101">
        <v>209</v>
      </c>
      <c r="AR12" s="102">
        <v>0.9907407407407407</v>
      </c>
      <c r="AS12" s="102">
        <v>0.98076923076923073</v>
      </c>
      <c r="AT12" s="102">
        <v>0.98584905660377353</v>
      </c>
      <c r="AU12" s="101">
        <v>92</v>
      </c>
      <c r="AV12" s="101">
        <v>69</v>
      </c>
      <c r="AW12" s="101">
        <v>161</v>
      </c>
      <c r="AX12" s="102">
        <v>0.85981308411214952</v>
      </c>
      <c r="AY12" s="102">
        <v>0.67647058823529416</v>
      </c>
      <c r="AZ12" s="102">
        <v>0.77033492822966509</v>
      </c>
      <c r="BA12" s="101">
        <v>15</v>
      </c>
      <c r="BB12" s="101">
        <v>33</v>
      </c>
      <c r="BC12" s="101">
        <v>48</v>
      </c>
      <c r="BD12" s="102">
        <v>0.14018691588785046</v>
      </c>
      <c r="BE12" s="102">
        <v>0.3235294117647059</v>
      </c>
      <c r="BF12" s="102">
        <v>0.22966507177033493</v>
      </c>
      <c r="BG12" s="101">
        <v>15</v>
      </c>
      <c r="BH12" s="101">
        <v>28</v>
      </c>
      <c r="BI12" s="101">
        <v>43</v>
      </c>
      <c r="BJ12" s="102">
        <v>0.14018691588785046</v>
      </c>
      <c r="BK12" s="102">
        <v>0.27450980392156865</v>
      </c>
      <c r="BL12" s="102">
        <v>0.20574162679425836</v>
      </c>
      <c r="BM12" s="101">
        <v>0</v>
      </c>
      <c r="BN12" s="101">
        <v>5</v>
      </c>
      <c r="BO12" s="101">
        <v>5</v>
      </c>
      <c r="BP12" s="102">
        <v>0</v>
      </c>
      <c r="BQ12" s="102">
        <v>4.9019607843137254E-2</v>
      </c>
      <c r="BR12" s="103">
        <v>2.3923444976076555E-2</v>
      </c>
    </row>
    <row r="13" spans="1:70" ht="11.85">
      <c r="A13" s="99" t="str">
        <f>IF(COUNTIFS(T_3G[[#This Row],[Secteur]],"  *"),A12,T_3G[[#This Row],[Secteur]])</f>
        <v>SEINE-ET-MARNE</v>
      </c>
      <c r="B13" s="99" t="str">
        <f>IF(COUNTIFS(T_3G[[#This Row],[Secteur]],"    *"),B12,T_3G[[#This Row],[Secteur]])</f>
        <v xml:space="preserve">   D01 - Chelles</v>
      </c>
      <c r="C13" s="100" t="s">
        <v>222</v>
      </c>
      <c r="D13" s="100" t="s">
        <v>223</v>
      </c>
      <c r="E13" s="101">
        <v>76</v>
      </c>
      <c r="F13" s="101">
        <v>85</v>
      </c>
      <c r="G13" s="101">
        <v>161</v>
      </c>
      <c r="H13" s="101">
        <v>0</v>
      </c>
      <c r="I13" s="101">
        <v>0</v>
      </c>
      <c r="J13" s="101">
        <v>0</v>
      </c>
      <c r="K13" s="101">
        <v>76</v>
      </c>
      <c r="L13" s="101">
        <v>85</v>
      </c>
      <c r="M13" s="101">
        <v>161</v>
      </c>
      <c r="N13" s="102">
        <v>1</v>
      </c>
      <c r="O13" s="102">
        <v>1</v>
      </c>
      <c r="P13" s="102">
        <v>1</v>
      </c>
      <c r="Q13" s="101">
        <v>65</v>
      </c>
      <c r="R13" s="101">
        <v>70</v>
      </c>
      <c r="S13" s="101">
        <v>135</v>
      </c>
      <c r="T13" s="102">
        <v>0.85526315789473684</v>
      </c>
      <c r="U13" s="102">
        <v>0.82352941176470584</v>
      </c>
      <c r="V13" s="102">
        <v>0.83850931677018636</v>
      </c>
      <c r="W13" s="101">
        <v>11</v>
      </c>
      <c r="X13" s="101">
        <v>15</v>
      </c>
      <c r="Y13" s="101">
        <v>26</v>
      </c>
      <c r="Z13" s="102">
        <v>0.14473684210526316</v>
      </c>
      <c r="AA13" s="102">
        <v>0.17647058823529413</v>
      </c>
      <c r="AB13" s="102">
        <v>0.16149068322981366</v>
      </c>
      <c r="AC13" s="101">
        <v>10</v>
      </c>
      <c r="AD13" s="101">
        <v>14</v>
      </c>
      <c r="AE13" s="101">
        <v>24</v>
      </c>
      <c r="AF13" s="102">
        <v>0.13157894736842105</v>
      </c>
      <c r="AG13" s="102">
        <v>0.16470588235294117</v>
      </c>
      <c r="AH13" s="102">
        <v>0.14906832298136646</v>
      </c>
      <c r="AI13" s="101">
        <v>1</v>
      </c>
      <c r="AJ13" s="101">
        <v>1</v>
      </c>
      <c r="AK13" s="101">
        <v>2</v>
      </c>
      <c r="AL13" s="102">
        <v>1.3157894736842105E-2</v>
      </c>
      <c r="AM13" s="102">
        <v>1.1764705882352941E-2</v>
      </c>
      <c r="AN13" s="102">
        <v>1.2422360248447204E-2</v>
      </c>
      <c r="AO13" s="101">
        <v>76</v>
      </c>
      <c r="AP13" s="101">
        <v>85</v>
      </c>
      <c r="AQ13" s="101">
        <v>161</v>
      </c>
      <c r="AR13" s="102">
        <v>1</v>
      </c>
      <c r="AS13" s="102">
        <v>1</v>
      </c>
      <c r="AT13" s="102">
        <v>1</v>
      </c>
      <c r="AU13" s="101">
        <v>64</v>
      </c>
      <c r="AV13" s="101">
        <v>68</v>
      </c>
      <c r="AW13" s="101">
        <v>132</v>
      </c>
      <c r="AX13" s="102">
        <v>0.84210526315789469</v>
      </c>
      <c r="AY13" s="102">
        <v>0.8</v>
      </c>
      <c r="AZ13" s="102">
        <v>0.81987577639751552</v>
      </c>
      <c r="BA13" s="101">
        <v>12</v>
      </c>
      <c r="BB13" s="101">
        <v>17</v>
      </c>
      <c r="BC13" s="101">
        <v>29</v>
      </c>
      <c r="BD13" s="102">
        <v>0.15789473684210525</v>
      </c>
      <c r="BE13" s="102">
        <v>0.2</v>
      </c>
      <c r="BF13" s="102">
        <v>0.18012422360248448</v>
      </c>
      <c r="BG13" s="101">
        <v>11</v>
      </c>
      <c r="BH13" s="101">
        <v>16</v>
      </c>
      <c r="BI13" s="101">
        <v>27</v>
      </c>
      <c r="BJ13" s="102">
        <v>0.14473684210526316</v>
      </c>
      <c r="BK13" s="102">
        <v>0.18823529411764706</v>
      </c>
      <c r="BL13" s="102">
        <v>0.16770186335403728</v>
      </c>
      <c r="BM13" s="101">
        <v>1</v>
      </c>
      <c r="BN13" s="101">
        <v>1</v>
      </c>
      <c r="BO13" s="101">
        <v>2</v>
      </c>
      <c r="BP13" s="102">
        <v>1.3157894736842105E-2</v>
      </c>
      <c r="BQ13" s="102">
        <v>1.1764705882352941E-2</v>
      </c>
      <c r="BR13" s="103">
        <v>1.2422360248447204E-2</v>
      </c>
    </row>
    <row r="14" spans="1:70" ht="11.85">
      <c r="A14" s="99" t="str">
        <f>IF(COUNTIFS(T_3G[[#This Row],[Secteur]],"  *"),A13,T_3G[[#This Row],[Secteur]])</f>
        <v>SEINE-ET-MARNE</v>
      </c>
      <c r="B14" s="99" t="str">
        <f>IF(COUNTIFS(T_3G[[#This Row],[Secteur]],"    *"),B13,T_3G[[#This Row],[Secteur]])</f>
        <v xml:space="preserve">   D01 - Chelles</v>
      </c>
      <c r="C14" s="100" t="s">
        <v>224</v>
      </c>
      <c r="D14" s="100" t="s">
        <v>225</v>
      </c>
      <c r="E14" s="101">
        <v>97</v>
      </c>
      <c r="F14" s="101">
        <v>90</v>
      </c>
      <c r="G14" s="101">
        <v>187</v>
      </c>
      <c r="H14" s="101">
        <v>0</v>
      </c>
      <c r="I14" s="101">
        <v>0</v>
      </c>
      <c r="J14" s="101">
        <v>0</v>
      </c>
      <c r="K14" s="101">
        <v>97</v>
      </c>
      <c r="L14" s="101">
        <v>88</v>
      </c>
      <c r="M14" s="101">
        <v>185</v>
      </c>
      <c r="N14" s="102">
        <v>1</v>
      </c>
      <c r="O14" s="102">
        <v>0.97777777777777775</v>
      </c>
      <c r="P14" s="102">
        <v>0.98930481283422456</v>
      </c>
      <c r="Q14" s="101">
        <v>82</v>
      </c>
      <c r="R14" s="101">
        <v>60</v>
      </c>
      <c r="S14" s="101">
        <v>142</v>
      </c>
      <c r="T14" s="102">
        <v>0.84536082474226804</v>
      </c>
      <c r="U14" s="102">
        <v>0.68181818181818177</v>
      </c>
      <c r="V14" s="102">
        <v>0.76756756756756761</v>
      </c>
      <c r="W14" s="101">
        <v>15</v>
      </c>
      <c r="X14" s="101">
        <v>28</v>
      </c>
      <c r="Y14" s="101">
        <v>43</v>
      </c>
      <c r="Z14" s="102">
        <v>0.15463917525773196</v>
      </c>
      <c r="AA14" s="102">
        <v>0.31818181818181818</v>
      </c>
      <c r="AB14" s="102">
        <v>0.23243243243243245</v>
      </c>
      <c r="AC14" s="101">
        <v>13</v>
      </c>
      <c r="AD14" s="101">
        <v>23</v>
      </c>
      <c r="AE14" s="101">
        <v>36</v>
      </c>
      <c r="AF14" s="102">
        <v>0.13402061855670103</v>
      </c>
      <c r="AG14" s="102">
        <v>0.26136363636363635</v>
      </c>
      <c r="AH14" s="102">
        <v>0.19459459459459461</v>
      </c>
      <c r="AI14" s="101">
        <v>2</v>
      </c>
      <c r="AJ14" s="101">
        <v>5</v>
      </c>
      <c r="AK14" s="101">
        <v>7</v>
      </c>
      <c r="AL14" s="102">
        <v>2.0618556701030927E-2</v>
      </c>
      <c r="AM14" s="102">
        <v>5.6818181818181816E-2</v>
      </c>
      <c r="AN14" s="102">
        <v>3.783783783783784E-2</v>
      </c>
      <c r="AO14" s="101">
        <v>97</v>
      </c>
      <c r="AP14" s="101">
        <v>88</v>
      </c>
      <c r="AQ14" s="101">
        <v>185</v>
      </c>
      <c r="AR14" s="102">
        <v>1</v>
      </c>
      <c r="AS14" s="102">
        <v>0.97777777777777775</v>
      </c>
      <c r="AT14" s="102">
        <v>0.98930481283422456</v>
      </c>
      <c r="AU14" s="101">
        <v>77</v>
      </c>
      <c r="AV14" s="101">
        <v>54</v>
      </c>
      <c r="AW14" s="101">
        <v>131</v>
      </c>
      <c r="AX14" s="102">
        <v>0.79381443298969068</v>
      </c>
      <c r="AY14" s="102">
        <v>0.61363636363636365</v>
      </c>
      <c r="AZ14" s="102">
        <v>0.70810810810810809</v>
      </c>
      <c r="BA14" s="101">
        <v>20</v>
      </c>
      <c r="BB14" s="101">
        <v>34</v>
      </c>
      <c r="BC14" s="101">
        <v>54</v>
      </c>
      <c r="BD14" s="102">
        <v>0.20618556701030927</v>
      </c>
      <c r="BE14" s="102">
        <v>0.38636363636363635</v>
      </c>
      <c r="BF14" s="102">
        <v>0.29189189189189191</v>
      </c>
      <c r="BG14" s="101">
        <v>18</v>
      </c>
      <c r="BH14" s="101">
        <v>29</v>
      </c>
      <c r="BI14" s="101">
        <v>47</v>
      </c>
      <c r="BJ14" s="102">
        <v>0.18556701030927836</v>
      </c>
      <c r="BK14" s="102">
        <v>0.32954545454545453</v>
      </c>
      <c r="BL14" s="102">
        <v>0.25405405405405407</v>
      </c>
      <c r="BM14" s="101">
        <v>2</v>
      </c>
      <c r="BN14" s="101">
        <v>5</v>
      </c>
      <c r="BO14" s="101">
        <v>7</v>
      </c>
      <c r="BP14" s="102">
        <v>2.0618556701030927E-2</v>
      </c>
      <c r="BQ14" s="102">
        <v>5.6818181818181816E-2</v>
      </c>
      <c r="BR14" s="103">
        <v>3.783783783783784E-2</v>
      </c>
    </row>
    <row r="15" spans="1:70" ht="11.85">
      <c r="A15" s="99" t="str">
        <f>IF(COUNTIFS(T_3G[[#This Row],[Secteur]],"  *"),A14,T_3G[[#This Row],[Secteur]])</f>
        <v>SEINE-ET-MARNE</v>
      </c>
      <c r="B15" s="99" t="str">
        <f>IF(COUNTIFS(T_3G[[#This Row],[Secteur]],"    *"),B14,T_3G[[#This Row],[Secteur]])</f>
        <v xml:space="preserve">   D01 - Chelles</v>
      </c>
      <c r="C15" s="100" t="s">
        <v>226</v>
      </c>
      <c r="D15" s="100" t="s">
        <v>227</v>
      </c>
      <c r="E15" s="101">
        <v>69</v>
      </c>
      <c r="F15" s="101">
        <v>87</v>
      </c>
      <c r="G15" s="101">
        <v>156</v>
      </c>
      <c r="H15" s="101">
        <v>0</v>
      </c>
      <c r="I15" s="101">
        <v>0</v>
      </c>
      <c r="J15" s="101">
        <v>0</v>
      </c>
      <c r="K15" s="101">
        <v>69</v>
      </c>
      <c r="L15" s="101">
        <v>87</v>
      </c>
      <c r="M15" s="101">
        <v>156</v>
      </c>
      <c r="N15" s="102">
        <v>1</v>
      </c>
      <c r="O15" s="102">
        <v>1</v>
      </c>
      <c r="P15" s="102">
        <v>1</v>
      </c>
      <c r="Q15" s="101">
        <v>54</v>
      </c>
      <c r="R15" s="101">
        <v>66</v>
      </c>
      <c r="S15" s="101">
        <v>120</v>
      </c>
      <c r="T15" s="102">
        <v>0.78260869565217395</v>
      </c>
      <c r="U15" s="102">
        <v>0.75862068965517238</v>
      </c>
      <c r="V15" s="102">
        <v>0.76923076923076927</v>
      </c>
      <c r="W15" s="101">
        <v>15</v>
      </c>
      <c r="X15" s="101">
        <v>21</v>
      </c>
      <c r="Y15" s="101">
        <v>36</v>
      </c>
      <c r="Z15" s="102">
        <v>0.21739130434782608</v>
      </c>
      <c r="AA15" s="102">
        <v>0.2413793103448276</v>
      </c>
      <c r="AB15" s="102">
        <v>0.23076923076923078</v>
      </c>
      <c r="AC15" s="101">
        <v>10</v>
      </c>
      <c r="AD15" s="101">
        <v>16</v>
      </c>
      <c r="AE15" s="101">
        <v>26</v>
      </c>
      <c r="AF15" s="102">
        <v>0.14492753623188406</v>
      </c>
      <c r="AG15" s="102">
        <v>0.18390804597701149</v>
      </c>
      <c r="AH15" s="102">
        <v>0.16666666666666666</v>
      </c>
      <c r="AI15" s="101">
        <v>5</v>
      </c>
      <c r="AJ15" s="101">
        <v>5</v>
      </c>
      <c r="AK15" s="101">
        <v>10</v>
      </c>
      <c r="AL15" s="102">
        <v>7.2463768115942032E-2</v>
      </c>
      <c r="AM15" s="102">
        <v>5.7471264367816091E-2</v>
      </c>
      <c r="AN15" s="102">
        <v>6.4102564102564097E-2</v>
      </c>
      <c r="AO15" s="101">
        <v>69</v>
      </c>
      <c r="AP15" s="101">
        <v>87</v>
      </c>
      <c r="AQ15" s="101">
        <v>156</v>
      </c>
      <c r="AR15" s="102">
        <v>1</v>
      </c>
      <c r="AS15" s="102">
        <v>1</v>
      </c>
      <c r="AT15" s="102">
        <v>1</v>
      </c>
      <c r="AU15" s="101">
        <v>51</v>
      </c>
      <c r="AV15" s="101">
        <v>65</v>
      </c>
      <c r="AW15" s="101">
        <v>116</v>
      </c>
      <c r="AX15" s="102">
        <v>0.73913043478260865</v>
      </c>
      <c r="AY15" s="102">
        <v>0.74712643678160917</v>
      </c>
      <c r="AZ15" s="102">
        <v>0.74358974358974361</v>
      </c>
      <c r="BA15" s="101">
        <v>18</v>
      </c>
      <c r="BB15" s="101">
        <v>22</v>
      </c>
      <c r="BC15" s="101">
        <v>40</v>
      </c>
      <c r="BD15" s="102">
        <v>0.2608695652173913</v>
      </c>
      <c r="BE15" s="102">
        <v>0.25287356321839083</v>
      </c>
      <c r="BF15" s="102">
        <v>0.25641025641025639</v>
      </c>
      <c r="BG15" s="101">
        <v>13</v>
      </c>
      <c r="BH15" s="101">
        <v>17</v>
      </c>
      <c r="BI15" s="101">
        <v>30</v>
      </c>
      <c r="BJ15" s="102">
        <v>0.18840579710144928</v>
      </c>
      <c r="BK15" s="102">
        <v>0.19540229885057472</v>
      </c>
      <c r="BL15" s="102">
        <v>0.19230769230769232</v>
      </c>
      <c r="BM15" s="101">
        <v>5</v>
      </c>
      <c r="BN15" s="101">
        <v>5</v>
      </c>
      <c r="BO15" s="101">
        <v>10</v>
      </c>
      <c r="BP15" s="102">
        <v>7.2463768115942032E-2</v>
      </c>
      <c r="BQ15" s="102">
        <v>5.7471264367816091E-2</v>
      </c>
      <c r="BR15" s="103">
        <v>6.4102564102564097E-2</v>
      </c>
    </row>
    <row r="16" spans="1:70" ht="11.85">
      <c r="A16" s="99" t="str">
        <f>IF(COUNTIFS(T_3G[[#This Row],[Secteur]],"  *"),A15,T_3G[[#This Row],[Secteur]])</f>
        <v>SEINE-ET-MARNE</v>
      </c>
      <c r="B16" s="99" t="str">
        <f>IF(COUNTIFS(T_3G[[#This Row],[Secteur]],"    *"),B15,T_3G[[#This Row],[Secteur]])</f>
        <v xml:space="preserve">   D02 - Mitry-Mory</v>
      </c>
      <c r="C16" s="100" t="s">
        <v>228</v>
      </c>
      <c r="D16" s="100" t="s">
        <v>229</v>
      </c>
      <c r="E16" s="101">
        <v>706</v>
      </c>
      <c r="F16" s="101">
        <v>786</v>
      </c>
      <c r="G16" s="101">
        <v>1492</v>
      </c>
      <c r="H16" s="101">
        <v>0</v>
      </c>
      <c r="I16" s="101">
        <v>2</v>
      </c>
      <c r="J16" s="101">
        <v>2</v>
      </c>
      <c r="K16" s="101">
        <v>700</v>
      </c>
      <c r="L16" s="101">
        <v>775</v>
      </c>
      <c r="M16" s="101">
        <v>1475</v>
      </c>
      <c r="N16" s="102">
        <v>0.99150141643059486</v>
      </c>
      <c r="O16" s="102">
        <v>0.98854961832061072</v>
      </c>
      <c r="P16" s="102">
        <v>0.98994638069705099</v>
      </c>
      <c r="Q16" s="101">
        <v>575</v>
      </c>
      <c r="R16" s="101">
        <v>526</v>
      </c>
      <c r="S16" s="101">
        <v>1101</v>
      </c>
      <c r="T16" s="102">
        <v>0.8214285714285714</v>
      </c>
      <c r="U16" s="102">
        <v>0.67870967741935484</v>
      </c>
      <c r="V16" s="102">
        <v>0.7464406779661017</v>
      </c>
      <c r="W16" s="101">
        <v>125</v>
      </c>
      <c r="X16" s="101">
        <v>249</v>
      </c>
      <c r="Y16" s="101">
        <v>374</v>
      </c>
      <c r="Z16" s="102">
        <v>0.17857142857142858</v>
      </c>
      <c r="AA16" s="102">
        <v>0.32129032258064516</v>
      </c>
      <c r="AB16" s="102">
        <v>0.2535593220338983</v>
      </c>
      <c r="AC16" s="101">
        <v>104</v>
      </c>
      <c r="AD16" s="101">
        <v>197</v>
      </c>
      <c r="AE16" s="101">
        <v>301</v>
      </c>
      <c r="AF16" s="102">
        <v>0.14857142857142858</v>
      </c>
      <c r="AG16" s="102">
        <v>0.25419354838709679</v>
      </c>
      <c r="AH16" s="102">
        <v>0.20406779661016949</v>
      </c>
      <c r="AI16" s="101">
        <v>21</v>
      </c>
      <c r="AJ16" s="101">
        <v>52</v>
      </c>
      <c r="AK16" s="101">
        <v>73</v>
      </c>
      <c r="AL16" s="102">
        <v>0.03</v>
      </c>
      <c r="AM16" s="102">
        <v>6.7096774193548384E-2</v>
      </c>
      <c r="AN16" s="102">
        <v>4.949152542372881E-2</v>
      </c>
      <c r="AO16" s="101">
        <v>696</v>
      </c>
      <c r="AP16" s="101">
        <v>772</v>
      </c>
      <c r="AQ16" s="101">
        <v>1468</v>
      </c>
      <c r="AR16" s="102">
        <v>0.98583569405099147</v>
      </c>
      <c r="AS16" s="102">
        <v>0.98473282442748089</v>
      </c>
      <c r="AT16" s="102">
        <v>0.98525469168900803</v>
      </c>
      <c r="AU16" s="101">
        <v>552</v>
      </c>
      <c r="AV16" s="101">
        <v>485</v>
      </c>
      <c r="AW16" s="101">
        <v>1037</v>
      </c>
      <c r="AX16" s="102">
        <v>0.7931034482758621</v>
      </c>
      <c r="AY16" s="102">
        <v>0.62823834196891193</v>
      </c>
      <c r="AZ16" s="102">
        <v>0.70640326975476841</v>
      </c>
      <c r="BA16" s="101">
        <v>144</v>
      </c>
      <c r="BB16" s="101">
        <v>287</v>
      </c>
      <c r="BC16" s="101">
        <v>431</v>
      </c>
      <c r="BD16" s="102">
        <v>0.20689655172413793</v>
      </c>
      <c r="BE16" s="102">
        <v>0.37176165803108807</v>
      </c>
      <c r="BF16" s="102">
        <v>0.29359673024523159</v>
      </c>
      <c r="BG16" s="101">
        <v>121</v>
      </c>
      <c r="BH16" s="101">
        <v>234</v>
      </c>
      <c r="BI16" s="101">
        <v>355</v>
      </c>
      <c r="BJ16" s="102">
        <v>0.17385057471264367</v>
      </c>
      <c r="BK16" s="102">
        <v>0.30310880829015546</v>
      </c>
      <c r="BL16" s="102">
        <v>0.24182561307901906</v>
      </c>
      <c r="BM16" s="101">
        <v>23</v>
      </c>
      <c r="BN16" s="101">
        <v>53</v>
      </c>
      <c r="BO16" s="101">
        <v>76</v>
      </c>
      <c r="BP16" s="102">
        <v>3.3045977011494254E-2</v>
      </c>
      <c r="BQ16" s="102">
        <v>6.8652849740932637E-2</v>
      </c>
      <c r="BR16" s="103">
        <v>5.1771117166212535E-2</v>
      </c>
    </row>
    <row r="17" spans="1:70" ht="11.85">
      <c r="A17" s="99" t="str">
        <f>IF(COUNTIFS(T_3G[[#This Row],[Secteur]],"  *"),A16,T_3G[[#This Row],[Secteur]])</f>
        <v>SEINE-ET-MARNE</v>
      </c>
      <c r="B17" s="99" t="str">
        <f>IF(COUNTIFS(T_3G[[#This Row],[Secteur]],"    *"),B16,T_3G[[#This Row],[Secteur]])</f>
        <v xml:space="preserve">   D02 - Mitry-Mory</v>
      </c>
      <c r="C17" s="100" t="s">
        <v>230</v>
      </c>
      <c r="D17" s="100" t="s">
        <v>231</v>
      </c>
      <c r="E17" s="101">
        <v>66</v>
      </c>
      <c r="F17" s="101">
        <v>70</v>
      </c>
      <c r="G17" s="101">
        <v>136</v>
      </c>
      <c r="H17" s="101">
        <v>0</v>
      </c>
      <c r="I17" s="101">
        <v>0</v>
      </c>
      <c r="J17" s="101">
        <v>0</v>
      </c>
      <c r="K17" s="101">
        <v>66</v>
      </c>
      <c r="L17" s="101">
        <v>70</v>
      </c>
      <c r="M17" s="101">
        <v>136</v>
      </c>
      <c r="N17" s="102">
        <v>1</v>
      </c>
      <c r="O17" s="102">
        <v>1</v>
      </c>
      <c r="P17" s="102">
        <v>1</v>
      </c>
      <c r="Q17" s="101">
        <v>54</v>
      </c>
      <c r="R17" s="101">
        <v>51</v>
      </c>
      <c r="S17" s="101">
        <v>105</v>
      </c>
      <c r="T17" s="102">
        <v>0.81818181818181823</v>
      </c>
      <c r="U17" s="102">
        <v>0.72857142857142854</v>
      </c>
      <c r="V17" s="102">
        <v>0.7720588235294118</v>
      </c>
      <c r="W17" s="101">
        <v>12</v>
      </c>
      <c r="X17" s="101">
        <v>19</v>
      </c>
      <c r="Y17" s="101">
        <v>31</v>
      </c>
      <c r="Z17" s="102">
        <v>0.18181818181818182</v>
      </c>
      <c r="AA17" s="102">
        <v>0.27142857142857141</v>
      </c>
      <c r="AB17" s="102">
        <v>0.22794117647058823</v>
      </c>
      <c r="AC17" s="101">
        <v>9</v>
      </c>
      <c r="AD17" s="101">
        <v>15</v>
      </c>
      <c r="AE17" s="101">
        <v>24</v>
      </c>
      <c r="AF17" s="102">
        <v>0.13636363636363635</v>
      </c>
      <c r="AG17" s="102">
        <v>0.21428571428571427</v>
      </c>
      <c r="AH17" s="102">
        <v>0.17647058823529413</v>
      </c>
      <c r="AI17" s="101">
        <v>3</v>
      </c>
      <c r="AJ17" s="101">
        <v>4</v>
      </c>
      <c r="AK17" s="101">
        <v>7</v>
      </c>
      <c r="AL17" s="102">
        <v>4.5454545454545456E-2</v>
      </c>
      <c r="AM17" s="102">
        <v>5.7142857142857141E-2</v>
      </c>
      <c r="AN17" s="102">
        <v>5.1470588235294115E-2</v>
      </c>
      <c r="AO17" s="101">
        <v>66</v>
      </c>
      <c r="AP17" s="101">
        <v>70</v>
      </c>
      <c r="AQ17" s="101">
        <v>136</v>
      </c>
      <c r="AR17" s="102">
        <v>1</v>
      </c>
      <c r="AS17" s="102">
        <v>1</v>
      </c>
      <c r="AT17" s="102">
        <v>1</v>
      </c>
      <c r="AU17" s="101">
        <v>52</v>
      </c>
      <c r="AV17" s="101">
        <v>44</v>
      </c>
      <c r="AW17" s="101">
        <v>96</v>
      </c>
      <c r="AX17" s="102">
        <v>0.78787878787878785</v>
      </c>
      <c r="AY17" s="102">
        <v>0.62857142857142856</v>
      </c>
      <c r="AZ17" s="102">
        <v>0.70588235294117652</v>
      </c>
      <c r="BA17" s="101">
        <v>14</v>
      </c>
      <c r="BB17" s="101">
        <v>26</v>
      </c>
      <c r="BC17" s="101">
        <v>40</v>
      </c>
      <c r="BD17" s="102">
        <v>0.21212121212121213</v>
      </c>
      <c r="BE17" s="102">
        <v>0.37142857142857144</v>
      </c>
      <c r="BF17" s="102">
        <v>0.29411764705882354</v>
      </c>
      <c r="BG17" s="101">
        <v>11</v>
      </c>
      <c r="BH17" s="101">
        <v>21</v>
      </c>
      <c r="BI17" s="101">
        <v>32</v>
      </c>
      <c r="BJ17" s="102">
        <v>0.16666666666666666</v>
      </c>
      <c r="BK17" s="102">
        <v>0.3</v>
      </c>
      <c r="BL17" s="102">
        <v>0.23529411764705882</v>
      </c>
      <c r="BM17" s="101">
        <v>3</v>
      </c>
      <c r="BN17" s="101">
        <v>5</v>
      </c>
      <c r="BO17" s="101">
        <v>8</v>
      </c>
      <c r="BP17" s="102">
        <v>4.5454545454545456E-2</v>
      </c>
      <c r="BQ17" s="102">
        <v>7.1428571428571425E-2</v>
      </c>
      <c r="BR17" s="103">
        <v>5.8823529411764705E-2</v>
      </c>
    </row>
    <row r="18" spans="1:70" ht="11.85">
      <c r="A18" s="99" t="str">
        <f>IF(COUNTIFS(T_3G[[#This Row],[Secteur]],"  *"),A17,T_3G[[#This Row],[Secteur]])</f>
        <v>SEINE-ET-MARNE</v>
      </c>
      <c r="B18" s="99" t="str">
        <f>IF(COUNTIFS(T_3G[[#This Row],[Secteur]],"    *"),B17,T_3G[[#This Row],[Secteur]])</f>
        <v xml:space="preserve">   D02 - Mitry-Mory</v>
      </c>
      <c r="C18" s="100" t="s">
        <v>232</v>
      </c>
      <c r="D18" s="100" t="s">
        <v>233</v>
      </c>
      <c r="E18" s="101">
        <v>63</v>
      </c>
      <c r="F18" s="101">
        <v>83</v>
      </c>
      <c r="G18" s="101">
        <v>146</v>
      </c>
      <c r="H18" s="101">
        <v>0</v>
      </c>
      <c r="I18" s="101">
        <v>0</v>
      </c>
      <c r="J18" s="101">
        <v>0</v>
      </c>
      <c r="K18" s="101">
        <v>63</v>
      </c>
      <c r="L18" s="101">
        <v>83</v>
      </c>
      <c r="M18" s="101">
        <v>146</v>
      </c>
      <c r="N18" s="102">
        <v>1</v>
      </c>
      <c r="O18" s="102">
        <v>1</v>
      </c>
      <c r="P18" s="102">
        <v>1</v>
      </c>
      <c r="Q18" s="101">
        <v>54</v>
      </c>
      <c r="R18" s="101">
        <v>51</v>
      </c>
      <c r="S18" s="101">
        <v>105</v>
      </c>
      <c r="T18" s="102">
        <v>0.8571428571428571</v>
      </c>
      <c r="U18" s="102">
        <v>0.61445783132530118</v>
      </c>
      <c r="V18" s="102">
        <v>0.71917808219178081</v>
      </c>
      <c r="W18" s="101">
        <v>9</v>
      </c>
      <c r="X18" s="101">
        <v>32</v>
      </c>
      <c r="Y18" s="101">
        <v>41</v>
      </c>
      <c r="Z18" s="102">
        <v>0.14285714285714285</v>
      </c>
      <c r="AA18" s="102">
        <v>0.38554216867469882</v>
      </c>
      <c r="AB18" s="102">
        <v>0.28082191780821919</v>
      </c>
      <c r="AC18" s="101">
        <v>7</v>
      </c>
      <c r="AD18" s="101">
        <v>27</v>
      </c>
      <c r="AE18" s="101">
        <v>34</v>
      </c>
      <c r="AF18" s="102">
        <v>0.1111111111111111</v>
      </c>
      <c r="AG18" s="102">
        <v>0.3253012048192771</v>
      </c>
      <c r="AH18" s="102">
        <v>0.23287671232876711</v>
      </c>
      <c r="AI18" s="101">
        <v>2</v>
      </c>
      <c r="AJ18" s="101">
        <v>5</v>
      </c>
      <c r="AK18" s="101">
        <v>7</v>
      </c>
      <c r="AL18" s="102">
        <v>3.1746031746031744E-2</v>
      </c>
      <c r="AM18" s="102">
        <v>6.0240963855421686E-2</v>
      </c>
      <c r="AN18" s="102">
        <v>4.7945205479452052E-2</v>
      </c>
      <c r="AO18" s="101">
        <v>63</v>
      </c>
      <c r="AP18" s="101">
        <v>83</v>
      </c>
      <c r="AQ18" s="101">
        <v>146</v>
      </c>
      <c r="AR18" s="102">
        <v>1</v>
      </c>
      <c r="AS18" s="102">
        <v>1</v>
      </c>
      <c r="AT18" s="102">
        <v>1</v>
      </c>
      <c r="AU18" s="101">
        <v>53</v>
      </c>
      <c r="AV18" s="101">
        <v>46</v>
      </c>
      <c r="AW18" s="101">
        <v>99</v>
      </c>
      <c r="AX18" s="102">
        <v>0.84126984126984128</v>
      </c>
      <c r="AY18" s="102">
        <v>0.55421686746987953</v>
      </c>
      <c r="AZ18" s="102">
        <v>0.67808219178082196</v>
      </c>
      <c r="BA18" s="101">
        <v>10</v>
      </c>
      <c r="BB18" s="101">
        <v>37</v>
      </c>
      <c r="BC18" s="101">
        <v>47</v>
      </c>
      <c r="BD18" s="102">
        <v>0.15873015873015872</v>
      </c>
      <c r="BE18" s="102">
        <v>0.44578313253012047</v>
      </c>
      <c r="BF18" s="102">
        <v>0.32191780821917809</v>
      </c>
      <c r="BG18" s="101">
        <v>8</v>
      </c>
      <c r="BH18" s="101">
        <v>32</v>
      </c>
      <c r="BI18" s="101">
        <v>40</v>
      </c>
      <c r="BJ18" s="102">
        <v>0.12698412698412698</v>
      </c>
      <c r="BK18" s="102">
        <v>0.38554216867469882</v>
      </c>
      <c r="BL18" s="102">
        <v>0.27397260273972601</v>
      </c>
      <c r="BM18" s="101">
        <v>2</v>
      </c>
      <c r="BN18" s="101">
        <v>5</v>
      </c>
      <c r="BO18" s="101">
        <v>7</v>
      </c>
      <c r="BP18" s="102">
        <v>3.1746031746031744E-2</v>
      </c>
      <c r="BQ18" s="102">
        <v>6.0240963855421686E-2</v>
      </c>
      <c r="BR18" s="103">
        <v>4.7945205479452052E-2</v>
      </c>
    </row>
    <row r="19" spans="1:70" ht="11.85">
      <c r="A19" s="99" t="str">
        <f>IF(COUNTIFS(T_3G[[#This Row],[Secteur]],"  *"),A18,T_3G[[#This Row],[Secteur]])</f>
        <v>SEINE-ET-MARNE</v>
      </c>
      <c r="B19" s="99" t="str">
        <f>IF(COUNTIFS(T_3G[[#This Row],[Secteur]],"    *"),B18,T_3G[[#This Row],[Secteur]])</f>
        <v xml:space="preserve">   D02 - Mitry-Mory</v>
      </c>
      <c r="C19" s="100" t="s">
        <v>234</v>
      </c>
      <c r="D19" s="100" t="s">
        <v>235</v>
      </c>
      <c r="E19" s="101">
        <v>67</v>
      </c>
      <c r="F19" s="101">
        <v>59</v>
      </c>
      <c r="G19" s="101">
        <v>126</v>
      </c>
      <c r="H19" s="101">
        <v>0</v>
      </c>
      <c r="I19" s="101">
        <v>0</v>
      </c>
      <c r="J19" s="101">
        <v>0</v>
      </c>
      <c r="K19" s="101">
        <v>67</v>
      </c>
      <c r="L19" s="101">
        <v>59</v>
      </c>
      <c r="M19" s="101">
        <v>126</v>
      </c>
      <c r="N19" s="102">
        <v>1</v>
      </c>
      <c r="O19" s="102">
        <v>1</v>
      </c>
      <c r="P19" s="102">
        <v>1</v>
      </c>
      <c r="Q19" s="101">
        <v>52</v>
      </c>
      <c r="R19" s="101">
        <v>39</v>
      </c>
      <c r="S19" s="101">
        <v>91</v>
      </c>
      <c r="T19" s="102">
        <v>0.77611940298507465</v>
      </c>
      <c r="U19" s="102">
        <v>0.66101694915254239</v>
      </c>
      <c r="V19" s="102">
        <v>0.72222222222222221</v>
      </c>
      <c r="W19" s="101">
        <v>15</v>
      </c>
      <c r="X19" s="101">
        <v>20</v>
      </c>
      <c r="Y19" s="101">
        <v>35</v>
      </c>
      <c r="Z19" s="102">
        <v>0.22388059701492538</v>
      </c>
      <c r="AA19" s="102">
        <v>0.33898305084745761</v>
      </c>
      <c r="AB19" s="102">
        <v>0.27777777777777779</v>
      </c>
      <c r="AC19" s="101">
        <v>15</v>
      </c>
      <c r="AD19" s="101">
        <v>15</v>
      </c>
      <c r="AE19" s="101">
        <v>30</v>
      </c>
      <c r="AF19" s="102">
        <v>0.22388059701492538</v>
      </c>
      <c r="AG19" s="102">
        <v>0.25423728813559321</v>
      </c>
      <c r="AH19" s="102">
        <v>0.23809523809523808</v>
      </c>
      <c r="AI19" s="101">
        <v>0</v>
      </c>
      <c r="AJ19" s="101">
        <v>5</v>
      </c>
      <c r="AK19" s="101">
        <v>5</v>
      </c>
      <c r="AL19" s="102">
        <v>0</v>
      </c>
      <c r="AM19" s="102">
        <v>8.4745762711864403E-2</v>
      </c>
      <c r="AN19" s="102">
        <v>3.968253968253968E-2</v>
      </c>
      <c r="AO19" s="101">
        <v>67</v>
      </c>
      <c r="AP19" s="101">
        <v>59</v>
      </c>
      <c r="AQ19" s="101">
        <v>126</v>
      </c>
      <c r="AR19" s="102">
        <v>1</v>
      </c>
      <c r="AS19" s="102">
        <v>1</v>
      </c>
      <c r="AT19" s="102">
        <v>1</v>
      </c>
      <c r="AU19" s="101">
        <v>47</v>
      </c>
      <c r="AV19" s="101">
        <v>36</v>
      </c>
      <c r="AW19" s="101">
        <v>83</v>
      </c>
      <c r="AX19" s="102">
        <v>0.70149253731343286</v>
      </c>
      <c r="AY19" s="102">
        <v>0.61016949152542377</v>
      </c>
      <c r="AZ19" s="102">
        <v>0.65873015873015872</v>
      </c>
      <c r="BA19" s="101">
        <v>20</v>
      </c>
      <c r="BB19" s="101">
        <v>23</v>
      </c>
      <c r="BC19" s="101">
        <v>43</v>
      </c>
      <c r="BD19" s="102">
        <v>0.29850746268656714</v>
      </c>
      <c r="BE19" s="102">
        <v>0.38983050847457629</v>
      </c>
      <c r="BF19" s="102">
        <v>0.34126984126984128</v>
      </c>
      <c r="BG19" s="101">
        <v>18</v>
      </c>
      <c r="BH19" s="101">
        <v>20</v>
      </c>
      <c r="BI19" s="101">
        <v>38</v>
      </c>
      <c r="BJ19" s="102">
        <v>0.26865671641791045</v>
      </c>
      <c r="BK19" s="102">
        <v>0.33898305084745761</v>
      </c>
      <c r="BL19" s="102">
        <v>0.30158730158730157</v>
      </c>
      <c r="BM19" s="101">
        <v>2</v>
      </c>
      <c r="BN19" s="101">
        <v>3</v>
      </c>
      <c r="BO19" s="101">
        <v>5</v>
      </c>
      <c r="BP19" s="102">
        <v>2.9850746268656716E-2</v>
      </c>
      <c r="BQ19" s="102">
        <v>5.0847457627118647E-2</v>
      </c>
      <c r="BR19" s="103">
        <v>3.968253968253968E-2</v>
      </c>
    </row>
    <row r="20" spans="1:70" ht="11.85">
      <c r="A20" s="99" t="str">
        <f>IF(COUNTIFS(T_3G[[#This Row],[Secteur]],"  *"),A19,T_3G[[#This Row],[Secteur]])</f>
        <v>SEINE-ET-MARNE</v>
      </c>
      <c r="B20" s="99" t="str">
        <f>IF(COUNTIFS(T_3G[[#This Row],[Secteur]],"    *"),B19,T_3G[[#This Row],[Secteur]])</f>
        <v xml:space="preserve">   D02 - Mitry-Mory</v>
      </c>
      <c r="C20" s="100" t="s">
        <v>236</v>
      </c>
      <c r="D20" s="100" t="s">
        <v>237</v>
      </c>
      <c r="E20" s="101">
        <v>93</v>
      </c>
      <c r="F20" s="101">
        <v>84</v>
      </c>
      <c r="G20" s="101">
        <v>177</v>
      </c>
      <c r="H20" s="101">
        <v>0</v>
      </c>
      <c r="I20" s="101">
        <v>0</v>
      </c>
      <c r="J20" s="101">
        <v>0</v>
      </c>
      <c r="K20" s="101">
        <v>93</v>
      </c>
      <c r="L20" s="101">
        <v>84</v>
      </c>
      <c r="M20" s="101">
        <v>177</v>
      </c>
      <c r="N20" s="102">
        <v>1</v>
      </c>
      <c r="O20" s="102">
        <v>1</v>
      </c>
      <c r="P20" s="102">
        <v>1</v>
      </c>
      <c r="Q20" s="101">
        <v>84</v>
      </c>
      <c r="R20" s="101">
        <v>66</v>
      </c>
      <c r="S20" s="101">
        <v>150</v>
      </c>
      <c r="T20" s="102">
        <v>0.90322580645161288</v>
      </c>
      <c r="U20" s="102">
        <v>0.7857142857142857</v>
      </c>
      <c r="V20" s="102">
        <v>0.84745762711864403</v>
      </c>
      <c r="W20" s="101">
        <v>9</v>
      </c>
      <c r="X20" s="101">
        <v>18</v>
      </c>
      <c r="Y20" s="101">
        <v>27</v>
      </c>
      <c r="Z20" s="102">
        <v>9.6774193548387094E-2</v>
      </c>
      <c r="AA20" s="102">
        <v>0.21428571428571427</v>
      </c>
      <c r="AB20" s="102">
        <v>0.15254237288135594</v>
      </c>
      <c r="AC20" s="101">
        <v>8</v>
      </c>
      <c r="AD20" s="101">
        <v>16</v>
      </c>
      <c r="AE20" s="101">
        <v>24</v>
      </c>
      <c r="AF20" s="102">
        <v>8.6021505376344093E-2</v>
      </c>
      <c r="AG20" s="102">
        <v>0.19047619047619047</v>
      </c>
      <c r="AH20" s="102">
        <v>0.13559322033898305</v>
      </c>
      <c r="AI20" s="101">
        <v>1</v>
      </c>
      <c r="AJ20" s="101">
        <v>2</v>
      </c>
      <c r="AK20" s="101">
        <v>3</v>
      </c>
      <c r="AL20" s="102">
        <v>1.0752688172043012E-2</v>
      </c>
      <c r="AM20" s="102">
        <v>2.3809523809523808E-2</v>
      </c>
      <c r="AN20" s="102">
        <v>1.6949152542372881E-2</v>
      </c>
      <c r="AO20" s="101">
        <v>93</v>
      </c>
      <c r="AP20" s="101">
        <v>84</v>
      </c>
      <c r="AQ20" s="101">
        <v>177</v>
      </c>
      <c r="AR20" s="102">
        <v>1</v>
      </c>
      <c r="AS20" s="102">
        <v>1</v>
      </c>
      <c r="AT20" s="102">
        <v>1</v>
      </c>
      <c r="AU20" s="101">
        <v>83</v>
      </c>
      <c r="AV20" s="101">
        <v>62</v>
      </c>
      <c r="AW20" s="101">
        <v>145</v>
      </c>
      <c r="AX20" s="102">
        <v>0.89247311827956988</v>
      </c>
      <c r="AY20" s="102">
        <v>0.73809523809523814</v>
      </c>
      <c r="AZ20" s="102">
        <v>0.8192090395480226</v>
      </c>
      <c r="BA20" s="101">
        <v>10</v>
      </c>
      <c r="BB20" s="101">
        <v>22</v>
      </c>
      <c r="BC20" s="101">
        <v>32</v>
      </c>
      <c r="BD20" s="102">
        <v>0.10752688172043011</v>
      </c>
      <c r="BE20" s="102">
        <v>0.26190476190476192</v>
      </c>
      <c r="BF20" s="102">
        <v>0.1807909604519774</v>
      </c>
      <c r="BG20" s="101">
        <v>9</v>
      </c>
      <c r="BH20" s="101">
        <v>20</v>
      </c>
      <c r="BI20" s="101">
        <v>29</v>
      </c>
      <c r="BJ20" s="102">
        <v>9.6774193548387094E-2</v>
      </c>
      <c r="BK20" s="102">
        <v>0.23809523809523808</v>
      </c>
      <c r="BL20" s="102">
        <v>0.16384180790960451</v>
      </c>
      <c r="BM20" s="101">
        <v>1</v>
      </c>
      <c r="BN20" s="101">
        <v>2</v>
      </c>
      <c r="BO20" s="101">
        <v>3</v>
      </c>
      <c r="BP20" s="102">
        <v>1.0752688172043012E-2</v>
      </c>
      <c r="BQ20" s="102">
        <v>2.3809523809523808E-2</v>
      </c>
      <c r="BR20" s="103">
        <v>1.6949152542372881E-2</v>
      </c>
    </row>
    <row r="21" spans="1:70" ht="11.85">
      <c r="A21" s="99" t="str">
        <f>IF(COUNTIFS(T_3G[[#This Row],[Secteur]],"  *"),A20,T_3G[[#This Row],[Secteur]])</f>
        <v>SEINE-ET-MARNE</v>
      </c>
      <c r="B21" s="99" t="str">
        <f>IF(COUNTIFS(T_3G[[#This Row],[Secteur]],"    *"),B20,T_3G[[#This Row],[Secteur]])</f>
        <v xml:space="preserve">   D02 - Mitry-Mory</v>
      </c>
      <c r="C21" s="100" t="s">
        <v>238</v>
      </c>
      <c r="D21" s="100" t="s">
        <v>239</v>
      </c>
      <c r="E21" s="101">
        <v>58</v>
      </c>
      <c r="F21" s="101">
        <v>60</v>
      </c>
      <c r="G21" s="101">
        <v>118</v>
      </c>
      <c r="H21" s="101">
        <v>0</v>
      </c>
      <c r="I21" s="101">
        <v>1</v>
      </c>
      <c r="J21" s="101">
        <v>1</v>
      </c>
      <c r="K21" s="101">
        <v>58</v>
      </c>
      <c r="L21" s="101">
        <v>59</v>
      </c>
      <c r="M21" s="101">
        <v>117</v>
      </c>
      <c r="N21" s="102">
        <v>1</v>
      </c>
      <c r="O21" s="102">
        <v>1</v>
      </c>
      <c r="P21" s="102">
        <v>1</v>
      </c>
      <c r="Q21" s="101">
        <v>43</v>
      </c>
      <c r="R21" s="101">
        <v>35</v>
      </c>
      <c r="S21" s="101">
        <v>78</v>
      </c>
      <c r="T21" s="102">
        <v>0.74137931034482762</v>
      </c>
      <c r="U21" s="102">
        <v>0.59322033898305082</v>
      </c>
      <c r="V21" s="102">
        <v>0.66666666666666663</v>
      </c>
      <c r="W21" s="101">
        <v>15</v>
      </c>
      <c r="X21" s="101">
        <v>24</v>
      </c>
      <c r="Y21" s="101">
        <v>39</v>
      </c>
      <c r="Z21" s="102">
        <v>0.25862068965517243</v>
      </c>
      <c r="AA21" s="102">
        <v>0.40677966101694918</v>
      </c>
      <c r="AB21" s="102">
        <v>0.33333333333333331</v>
      </c>
      <c r="AC21" s="101">
        <v>14</v>
      </c>
      <c r="AD21" s="101">
        <v>15</v>
      </c>
      <c r="AE21" s="101">
        <v>29</v>
      </c>
      <c r="AF21" s="102">
        <v>0.2413793103448276</v>
      </c>
      <c r="AG21" s="102">
        <v>0.25423728813559321</v>
      </c>
      <c r="AH21" s="102">
        <v>0.24786324786324787</v>
      </c>
      <c r="AI21" s="101">
        <v>1</v>
      </c>
      <c r="AJ21" s="101">
        <v>9</v>
      </c>
      <c r="AK21" s="101">
        <v>10</v>
      </c>
      <c r="AL21" s="102">
        <v>1.7241379310344827E-2</v>
      </c>
      <c r="AM21" s="102">
        <v>0.15254237288135594</v>
      </c>
      <c r="AN21" s="102">
        <v>8.5470085470085472E-2</v>
      </c>
      <c r="AO21" s="101">
        <v>58</v>
      </c>
      <c r="AP21" s="101">
        <v>59</v>
      </c>
      <c r="AQ21" s="101">
        <v>117</v>
      </c>
      <c r="AR21" s="102">
        <v>1</v>
      </c>
      <c r="AS21" s="102">
        <v>1</v>
      </c>
      <c r="AT21" s="102">
        <v>1</v>
      </c>
      <c r="AU21" s="101">
        <v>43</v>
      </c>
      <c r="AV21" s="101">
        <v>35</v>
      </c>
      <c r="AW21" s="101">
        <v>78</v>
      </c>
      <c r="AX21" s="102">
        <v>0.74137931034482762</v>
      </c>
      <c r="AY21" s="102">
        <v>0.59322033898305082</v>
      </c>
      <c r="AZ21" s="102">
        <v>0.66666666666666663</v>
      </c>
      <c r="BA21" s="101">
        <v>15</v>
      </c>
      <c r="BB21" s="101">
        <v>24</v>
      </c>
      <c r="BC21" s="101">
        <v>39</v>
      </c>
      <c r="BD21" s="102">
        <v>0.25862068965517243</v>
      </c>
      <c r="BE21" s="102">
        <v>0.40677966101694918</v>
      </c>
      <c r="BF21" s="102">
        <v>0.33333333333333331</v>
      </c>
      <c r="BG21" s="101">
        <v>14</v>
      </c>
      <c r="BH21" s="101">
        <v>13</v>
      </c>
      <c r="BI21" s="101">
        <v>27</v>
      </c>
      <c r="BJ21" s="102">
        <v>0.2413793103448276</v>
      </c>
      <c r="BK21" s="102">
        <v>0.22033898305084745</v>
      </c>
      <c r="BL21" s="102">
        <v>0.23076923076923078</v>
      </c>
      <c r="BM21" s="101">
        <v>1</v>
      </c>
      <c r="BN21" s="101">
        <v>11</v>
      </c>
      <c r="BO21" s="101">
        <v>12</v>
      </c>
      <c r="BP21" s="102">
        <v>1.7241379310344827E-2</v>
      </c>
      <c r="BQ21" s="102">
        <v>0.1864406779661017</v>
      </c>
      <c r="BR21" s="103">
        <v>0.10256410256410256</v>
      </c>
    </row>
    <row r="22" spans="1:70" ht="11.85">
      <c r="A22" s="99" t="str">
        <f>IF(COUNTIFS(T_3G[[#This Row],[Secteur]],"  *"),A21,T_3G[[#This Row],[Secteur]])</f>
        <v>SEINE-ET-MARNE</v>
      </c>
      <c r="B22" s="99" t="str">
        <f>IF(COUNTIFS(T_3G[[#This Row],[Secteur]],"    *"),B21,T_3G[[#This Row],[Secteur]])</f>
        <v xml:space="preserve">   D02 - Mitry-Mory</v>
      </c>
      <c r="C22" s="100" t="s">
        <v>240</v>
      </c>
      <c r="D22" s="100" t="s">
        <v>241</v>
      </c>
      <c r="E22" s="101">
        <v>69</v>
      </c>
      <c r="F22" s="101">
        <v>88</v>
      </c>
      <c r="G22" s="101">
        <v>157</v>
      </c>
      <c r="H22" s="101">
        <v>0</v>
      </c>
      <c r="I22" s="101">
        <v>1</v>
      </c>
      <c r="J22" s="101">
        <v>1</v>
      </c>
      <c r="K22" s="101">
        <v>69</v>
      </c>
      <c r="L22" s="101">
        <v>87</v>
      </c>
      <c r="M22" s="101">
        <v>156</v>
      </c>
      <c r="N22" s="102">
        <v>1</v>
      </c>
      <c r="O22" s="102">
        <v>1</v>
      </c>
      <c r="P22" s="102">
        <v>1</v>
      </c>
      <c r="Q22" s="101">
        <v>54</v>
      </c>
      <c r="R22" s="101">
        <v>61</v>
      </c>
      <c r="S22" s="101">
        <v>115</v>
      </c>
      <c r="T22" s="102">
        <v>0.78260869565217395</v>
      </c>
      <c r="U22" s="102">
        <v>0.70114942528735635</v>
      </c>
      <c r="V22" s="102">
        <v>0.73717948717948723</v>
      </c>
      <c r="W22" s="101">
        <v>15</v>
      </c>
      <c r="X22" s="101">
        <v>26</v>
      </c>
      <c r="Y22" s="101">
        <v>41</v>
      </c>
      <c r="Z22" s="102">
        <v>0.21739130434782608</v>
      </c>
      <c r="AA22" s="102">
        <v>0.2988505747126437</v>
      </c>
      <c r="AB22" s="102">
        <v>0.26282051282051283</v>
      </c>
      <c r="AC22" s="101">
        <v>10</v>
      </c>
      <c r="AD22" s="101">
        <v>21</v>
      </c>
      <c r="AE22" s="101">
        <v>31</v>
      </c>
      <c r="AF22" s="102">
        <v>0.14492753623188406</v>
      </c>
      <c r="AG22" s="102">
        <v>0.2413793103448276</v>
      </c>
      <c r="AH22" s="102">
        <v>0.19871794871794871</v>
      </c>
      <c r="AI22" s="101">
        <v>5</v>
      </c>
      <c r="AJ22" s="101">
        <v>5</v>
      </c>
      <c r="AK22" s="101">
        <v>10</v>
      </c>
      <c r="AL22" s="102">
        <v>7.2463768115942032E-2</v>
      </c>
      <c r="AM22" s="102">
        <v>5.7471264367816091E-2</v>
      </c>
      <c r="AN22" s="102">
        <v>6.4102564102564097E-2</v>
      </c>
      <c r="AO22" s="101">
        <v>69</v>
      </c>
      <c r="AP22" s="101">
        <v>87</v>
      </c>
      <c r="AQ22" s="101">
        <v>156</v>
      </c>
      <c r="AR22" s="102">
        <v>1</v>
      </c>
      <c r="AS22" s="102">
        <v>1</v>
      </c>
      <c r="AT22" s="102">
        <v>1</v>
      </c>
      <c r="AU22" s="101">
        <v>53</v>
      </c>
      <c r="AV22" s="101">
        <v>57</v>
      </c>
      <c r="AW22" s="101">
        <v>110</v>
      </c>
      <c r="AX22" s="102">
        <v>0.76811594202898548</v>
      </c>
      <c r="AY22" s="102">
        <v>0.65517241379310343</v>
      </c>
      <c r="AZ22" s="102">
        <v>0.70512820512820518</v>
      </c>
      <c r="BA22" s="101">
        <v>16</v>
      </c>
      <c r="BB22" s="101">
        <v>30</v>
      </c>
      <c r="BC22" s="101">
        <v>46</v>
      </c>
      <c r="BD22" s="102">
        <v>0.2318840579710145</v>
      </c>
      <c r="BE22" s="102">
        <v>0.34482758620689657</v>
      </c>
      <c r="BF22" s="102">
        <v>0.29487179487179488</v>
      </c>
      <c r="BG22" s="101">
        <v>11</v>
      </c>
      <c r="BH22" s="101">
        <v>25</v>
      </c>
      <c r="BI22" s="101">
        <v>36</v>
      </c>
      <c r="BJ22" s="102">
        <v>0.15942028985507245</v>
      </c>
      <c r="BK22" s="102">
        <v>0.28735632183908044</v>
      </c>
      <c r="BL22" s="102">
        <v>0.23076923076923078</v>
      </c>
      <c r="BM22" s="101">
        <v>5</v>
      </c>
      <c r="BN22" s="101">
        <v>5</v>
      </c>
      <c r="BO22" s="101">
        <v>10</v>
      </c>
      <c r="BP22" s="102">
        <v>7.2463768115942032E-2</v>
      </c>
      <c r="BQ22" s="102">
        <v>5.7471264367816091E-2</v>
      </c>
      <c r="BR22" s="103">
        <v>6.4102564102564097E-2</v>
      </c>
    </row>
    <row r="23" spans="1:70" ht="11.85">
      <c r="A23" s="99" t="str">
        <f>IF(COUNTIFS(T_3G[[#This Row],[Secteur]],"  *"),A22,T_3G[[#This Row],[Secteur]])</f>
        <v>SEINE-ET-MARNE</v>
      </c>
      <c r="B23" s="99" t="str">
        <f>IF(COUNTIFS(T_3G[[#This Row],[Secteur]],"    *"),B22,T_3G[[#This Row],[Secteur]])</f>
        <v xml:space="preserve">   D02 - Mitry-Mory</v>
      </c>
      <c r="C23" s="100" t="s">
        <v>242</v>
      </c>
      <c r="D23" s="100" t="s">
        <v>243</v>
      </c>
      <c r="E23" s="101">
        <v>58</v>
      </c>
      <c r="F23" s="101">
        <v>79</v>
      </c>
      <c r="G23" s="101">
        <v>137</v>
      </c>
      <c r="H23" s="101">
        <v>0</v>
      </c>
      <c r="I23" s="101">
        <v>0</v>
      </c>
      <c r="J23" s="101">
        <v>0</v>
      </c>
      <c r="K23" s="101">
        <v>58</v>
      </c>
      <c r="L23" s="101">
        <v>77</v>
      </c>
      <c r="M23" s="101">
        <v>135</v>
      </c>
      <c r="N23" s="102">
        <v>1</v>
      </c>
      <c r="O23" s="102">
        <v>0.97468354430379744</v>
      </c>
      <c r="P23" s="102">
        <v>0.98540145985401462</v>
      </c>
      <c r="Q23" s="101">
        <v>50</v>
      </c>
      <c r="R23" s="101">
        <v>52</v>
      </c>
      <c r="S23" s="101">
        <v>102</v>
      </c>
      <c r="T23" s="102">
        <v>0.86206896551724133</v>
      </c>
      <c r="U23" s="102">
        <v>0.67532467532467533</v>
      </c>
      <c r="V23" s="102">
        <v>0.75555555555555554</v>
      </c>
      <c r="W23" s="101">
        <v>8</v>
      </c>
      <c r="X23" s="101">
        <v>25</v>
      </c>
      <c r="Y23" s="101">
        <v>33</v>
      </c>
      <c r="Z23" s="102">
        <v>0.13793103448275862</v>
      </c>
      <c r="AA23" s="102">
        <v>0.32467532467532467</v>
      </c>
      <c r="AB23" s="102">
        <v>0.24444444444444444</v>
      </c>
      <c r="AC23" s="101">
        <v>4</v>
      </c>
      <c r="AD23" s="101">
        <v>17</v>
      </c>
      <c r="AE23" s="101">
        <v>21</v>
      </c>
      <c r="AF23" s="102">
        <v>6.8965517241379309E-2</v>
      </c>
      <c r="AG23" s="102">
        <v>0.22077922077922077</v>
      </c>
      <c r="AH23" s="102">
        <v>0.15555555555555556</v>
      </c>
      <c r="AI23" s="101">
        <v>4</v>
      </c>
      <c r="AJ23" s="101">
        <v>8</v>
      </c>
      <c r="AK23" s="101">
        <v>12</v>
      </c>
      <c r="AL23" s="102">
        <v>6.8965517241379309E-2</v>
      </c>
      <c r="AM23" s="102">
        <v>0.1038961038961039</v>
      </c>
      <c r="AN23" s="102">
        <v>8.8888888888888892E-2</v>
      </c>
      <c r="AO23" s="101">
        <v>58</v>
      </c>
      <c r="AP23" s="101">
        <v>77</v>
      </c>
      <c r="AQ23" s="101">
        <v>135</v>
      </c>
      <c r="AR23" s="102">
        <v>1</v>
      </c>
      <c r="AS23" s="102">
        <v>0.97468354430379744</v>
      </c>
      <c r="AT23" s="102">
        <v>0.98540145985401462</v>
      </c>
      <c r="AU23" s="101">
        <v>50</v>
      </c>
      <c r="AV23" s="101">
        <v>48</v>
      </c>
      <c r="AW23" s="101">
        <v>98</v>
      </c>
      <c r="AX23" s="102">
        <v>0.86206896551724133</v>
      </c>
      <c r="AY23" s="102">
        <v>0.62337662337662336</v>
      </c>
      <c r="AZ23" s="102">
        <v>0.72592592592592597</v>
      </c>
      <c r="BA23" s="101">
        <v>8</v>
      </c>
      <c r="BB23" s="101">
        <v>29</v>
      </c>
      <c r="BC23" s="101">
        <v>37</v>
      </c>
      <c r="BD23" s="102">
        <v>0.13793103448275862</v>
      </c>
      <c r="BE23" s="102">
        <v>0.37662337662337664</v>
      </c>
      <c r="BF23" s="102">
        <v>0.27407407407407408</v>
      </c>
      <c r="BG23" s="101">
        <v>4</v>
      </c>
      <c r="BH23" s="101">
        <v>20</v>
      </c>
      <c r="BI23" s="101">
        <v>24</v>
      </c>
      <c r="BJ23" s="102">
        <v>6.8965517241379309E-2</v>
      </c>
      <c r="BK23" s="102">
        <v>0.25974025974025972</v>
      </c>
      <c r="BL23" s="102">
        <v>0.17777777777777778</v>
      </c>
      <c r="BM23" s="101">
        <v>4</v>
      </c>
      <c r="BN23" s="101">
        <v>9</v>
      </c>
      <c r="BO23" s="101">
        <v>13</v>
      </c>
      <c r="BP23" s="102">
        <v>6.8965517241379309E-2</v>
      </c>
      <c r="BQ23" s="102">
        <v>0.11688311688311688</v>
      </c>
      <c r="BR23" s="103">
        <v>9.6296296296296297E-2</v>
      </c>
    </row>
    <row r="24" spans="1:70" ht="11.85">
      <c r="A24" s="99" t="str">
        <f>IF(COUNTIFS(T_3G[[#This Row],[Secteur]],"  *"),A23,T_3G[[#This Row],[Secteur]])</f>
        <v>SEINE-ET-MARNE</v>
      </c>
      <c r="B24" s="99" t="str">
        <f>IF(COUNTIFS(T_3G[[#This Row],[Secteur]],"    *"),B23,T_3G[[#This Row],[Secteur]])</f>
        <v xml:space="preserve">   D02 - Mitry-Mory</v>
      </c>
      <c r="C24" s="100" t="s">
        <v>244</v>
      </c>
      <c r="D24" s="100" t="s">
        <v>223</v>
      </c>
      <c r="E24" s="101">
        <v>94</v>
      </c>
      <c r="F24" s="101">
        <v>111</v>
      </c>
      <c r="G24" s="101">
        <v>205</v>
      </c>
      <c r="H24" s="101">
        <v>0</v>
      </c>
      <c r="I24" s="101">
        <v>0</v>
      </c>
      <c r="J24" s="101">
        <v>0</v>
      </c>
      <c r="K24" s="101">
        <v>89</v>
      </c>
      <c r="L24" s="101">
        <v>104</v>
      </c>
      <c r="M24" s="101">
        <v>193</v>
      </c>
      <c r="N24" s="102">
        <v>0.94680851063829785</v>
      </c>
      <c r="O24" s="102">
        <v>0.93693693693693691</v>
      </c>
      <c r="P24" s="102">
        <v>0.94146341463414629</v>
      </c>
      <c r="Q24" s="101">
        <v>72</v>
      </c>
      <c r="R24" s="101">
        <v>69</v>
      </c>
      <c r="S24" s="101">
        <v>141</v>
      </c>
      <c r="T24" s="102">
        <v>0.8089887640449438</v>
      </c>
      <c r="U24" s="102">
        <v>0.66346153846153844</v>
      </c>
      <c r="V24" s="102">
        <v>0.73056994818652854</v>
      </c>
      <c r="W24" s="101">
        <v>17</v>
      </c>
      <c r="X24" s="101">
        <v>35</v>
      </c>
      <c r="Y24" s="101">
        <v>52</v>
      </c>
      <c r="Z24" s="102">
        <v>0.19101123595505617</v>
      </c>
      <c r="AA24" s="102">
        <v>0.33653846153846156</v>
      </c>
      <c r="AB24" s="102">
        <v>0.26943005181347152</v>
      </c>
      <c r="AC24" s="101">
        <v>14</v>
      </c>
      <c r="AD24" s="101">
        <v>32</v>
      </c>
      <c r="AE24" s="101">
        <v>46</v>
      </c>
      <c r="AF24" s="102">
        <v>0.15730337078651685</v>
      </c>
      <c r="AG24" s="102">
        <v>0.30769230769230771</v>
      </c>
      <c r="AH24" s="102">
        <v>0.23834196891191708</v>
      </c>
      <c r="AI24" s="101">
        <v>3</v>
      </c>
      <c r="AJ24" s="101">
        <v>3</v>
      </c>
      <c r="AK24" s="101">
        <v>6</v>
      </c>
      <c r="AL24" s="102">
        <v>3.3707865168539325E-2</v>
      </c>
      <c r="AM24" s="102">
        <v>2.8846153846153848E-2</v>
      </c>
      <c r="AN24" s="102">
        <v>3.1088082901554404E-2</v>
      </c>
      <c r="AO24" s="101">
        <v>88</v>
      </c>
      <c r="AP24" s="101">
        <v>103</v>
      </c>
      <c r="AQ24" s="101">
        <v>191</v>
      </c>
      <c r="AR24" s="102">
        <v>0.93617021276595747</v>
      </c>
      <c r="AS24" s="102">
        <v>0.92792792792792789</v>
      </c>
      <c r="AT24" s="102">
        <v>0.93170731707317078</v>
      </c>
      <c r="AU24" s="101">
        <v>66</v>
      </c>
      <c r="AV24" s="101">
        <v>59</v>
      </c>
      <c r="AW24" s="101">
        <v>125</v>
      </c>
      <c r="AX24" s="102">
        <v>0.75</v>
      </c>
      <c r="AY24" s="102">
        <v>0.57281553398058249</v>
      </c>
      <c r="AZ24" s="102">
        <v>0.65445026178010468</v>
      </c>
      <c r="BA24" s="101">
        <v>22</v>
      </c>
      <c r="BB24" s="101">
        <v>44</v>
      </c>
      <c r="BC24" s="101">
        <v>66</v>
      </c>
      <c r="BD24" s="102">
        <v>0.25</v>
      </c>
      <c r="BE24" s="102">
        <v>0.42718446601941745</v>
      </c>
      <c r="BF24" s="102">
        <v>0.34554973821989526</v>
      </c>
      <c r="BG24" s="101">
        <v>19</v>
      </c>
      <c r="BH24" s="101">
        <v>41</v>
      </c>
      <c r="BI24" s="101">
        <v>60</v>
      </c>
      <c r="BJ24" s="102">
        <v>0.21590909090909091</v>
      </c>
      <c r="BK24" s="102">
        <v>0.39805825242718446</v>
      </c>
      <c r="BL24" s="102">
        <v>0.31413612565445026</v>
      </c>
      <c r="BM24" s="101">
        <v>3</v>
      </c>
      <c r="BN24" s="101">
        <v>3</v>
      </c>
      <c r="BO24" s="101">
        <v>6</v>
      </c>
      <c r="BP24" s="102">
        <v>3.4090909090909088E-2</v>
      </c>
      <c r="BQ24" s="102">
        <v>2.9126213592233011E-2</v>
      </c>
      <c r="BR24" s="103">
        <v>3.1413612565445025E-2</v>
      </c>
    </row>
    <row r="25" spans="1:70" ht="11.85">
      <c r="A25" s="99" t="str">
        <f>IF(COUNTIFS(T_3G[[#This Row],[Secteur]],"  *"),A24,T_3G[[#This Row],[Secteur]])</f>
        <v>SEINE-ET-MARNE</v>
      </c>
      <c r="B25" s="99" t="str">
        <f>IF(COUNTIFS(T_3G[[#This Row],[Secteur]],"    *"),B24,T_3G[[#This Row],[Secteur]])</f>
        <v xml:space="preserve">   D02 - Mitry-Mory</v>
      </c>
      <c r="C25" s="100" t="s">
        <v>245</v>
      </c>
      <c r="D25" s="100" t="s">
        <v>246</v>
      </c>
      <c r="E25" s="101">
        <v>97</v>
      </c>
      <c r="F25" s="101">
        <v>101</v>
      </c>
      <c r="G25" s="101">
        <v>198</v>
      </c>
      <c r="H25" s="101">
        <v>0</v>
      </c>
      <c r="I25" s="101">
        <v>0</v>
      </c>
      <c r="J25" s="101">
        <v>0</v>
      </c>
      <c r="K25" s="101">
        <v>97</v>
      </c>
      <c r="L25" s="101">
        <v>101</v>
      </c>
      <c r="M25" s="101">
        <v>198</v>
      </c>
      <c r="N25" s="102">
        <v>1</v>
      </c>
      <c r="O25" s="102">
        <v>1</v>
      </c>
      <c r="P25" s="102">
        <v>1</v>
      </c>
      <c r="Q25" s="101">
        <v>81</v>
      </c>
      <c r="R25" s="101">
        <v>68</v>
      </c>
      <c r="S25" s="101">
        <v>149</v>
      </c>
      <c r="T25" s="102">
        <v>0.83505154639175261</v>
      </c>
      <c r="U25" s="102">
        <v>0.67326732673267331</v>
      </c>
      <c r="V25" s="102">
        <v>0.75252525252525249</v>
      </c>
      <c r="W25" s="101">
        <v>16</v>
      </c>
      <c r="X25" s="101">
        <v>33</v>
      </c>
      <c r="Y25" s="101">
        <v>49</v>
      </c>
      <c r="Z25" s="102">
        <v>0.16494845360824742</v>
      </c>
      <c r="AA25" s="102">
        <v>0.32673267326732675</v>
      </c>
      <c r="AB25" s="102">
        <v>0.24747474747474749</v>
      </c>
      <c r="AC25" s="101">
        <v>16</v>
      </c>
      <c r="AD25" s="101">
        <v>25</v>
      </c>
      <c r="AE25" s="101">
        <v>41</v>
      </c>
      <c r="AF25" s="102">
        <v>0.16494845360824742</v>
      </c>
      <c r="AG25" s="102">
        <v>0.24752475247524752</v>
      </c>
      <c r="AH25" s="102">
        <v>0.20707070707070707</v>
      </c>
      <c r="AI25" s="101">
        <v>0</v>
      </c>
      <c r="AJ25" s="101">
        <v>8</v>
      </c>
      <c r="AK25" s="101">
        <v>8</v>
      </c>
      <c r="AL25" s="102">
        <v>0</v>
      </c>
      <c r="AM25" s="102">
        <v>7.9207920792079209E-2</v>
      </c>
      <c r="AN25" s="102">
        <v>4.0404040404040407E-2</v>
      </c>
      <c r="AO25" s="101">
        <v>97</v>
      </c>
      <c r="AP25" s="101">
        <v>100</v>
      </c>
      <c r="AQ25" s="101">
        <v>197</v>
      </c>
      <c r="AR25" s="102">
        <v>1</v>
      </c>
      <c r="AS25" s="102">
        <v>0.99009900990099009</v>
      </c>
      <c r="AT25" s="102">
        <v>0.99494949494949492</v>
      </c>
      <c r="AU25" s="101">
        <v>78</v>
      </c>
      <c r="AV25" s="101">
        <v>65</v>
      </c>
      <c r="AW25" s="101">
        <v>143</v>
      </c>
      <c r="AX25" s="102">
        <v>0.80412371134020622</v>
      </c>
      <c r="AY25" s="102">
        <v>0.65</v>
      </c>
      <c r="AZ25" s="102">
        <v>0.7258883248730964</v>
      </c>
      <c r="BA25" s="101">
        <v>19</v>
      </c>
      <c r="BB25" s="101">
        <v>35</v>
      </c>
      <c r="BC25" s="101">
        <v>54</v>
      </c>
      <c r="BD25" s="102">
        <v>0.19587628865979381</v>
      </c>
      <c r="BE25" s="102">
        <v>0.35</v>
      </c>
      <c r="BF25" s="102">
        <v>0.27411167512690354</v>
      </c>
      <c r="BG25" s="101">
        <v>19</v>
      </c>
      <c r="BH25" s="101">
        <v>27</v>
      </c>
      <c r="BI25" s="101">
        <v>46</v>
      </c>
      <c r="BJ25" s="102">
        <v>0.19587628865979381</v>
      </c>
      <c r="BK25" s="102">
        <v>0.27</v>
      </c>
      <c r="BL25" s="102">
        <v>0.233502538071066</v>
      </c>
      <c r="BM25" s="101">
        <v>0</v>
      </c>
      <c r="BN25" s="101">
        <v>8</v>
      </c>
      <c r="BO25" s="101">
        <v>8</v>
      </c>
      <c r="BP25" s="102">
        <v>0</v>
      </c>
      <c r="BQ25" s="102">
        <v>0.08</v>
      </c>
      <c r="BR25" s="103">
        <v>4.060913705583756E-2</v>
      </c>
    </row>
    <row r="26" spans="1:70" ht="11.85">
      <c r="A26" s="99" t="str">
        <f>IF(COUNTIFS(T_3G[[#This Row],[Secteur]],"  *"),A25,T_3G[[#This Row],[Secteur]])</f>
        <v>SEINE-ET-MARNE</v>
      </c>
      <c r="B26" s="99" t="str">
        <f>IF(COUNTIFS(T_3G[[#This Row],[Secteur]],"    *"),B25,T_3G[[#This Row],[Secteur]])</f>
        <v xml:space="preserve">   D02 - Mitry-Mory</v>
      </c>
      <c r="C26" s="100" t="s">
        <v>247</v>
      </c>
      <c r="D26" s="100" t="s">
        <v>248</v>
      </c>
      <c r="E26" s="101">
        <v>41</v>
      </c>
      <c r="F26" s="101">
        <v>51</v>
      </c>
      <c r="G26" s="101">
        <v>92</v>
      </c>
      <c r="H26" s="101">
        <v>0</v>
      </c>
      <c r="I26" s="101">
        <v>0</v>
      </c>
      <c r="J26" s="101">
        <v>0</v>
      </c>
      <c r="K26" s="101">
        <v>40</v>
      </c>
      <c r="L26" s="101">
        <v>51</v>
      </c>
      <c r="M26" s="101">
        <v>91</v>
      </c>
      <c r="N26" s="102">
        <v>0.97560975609756095</v>
      </c>
      <c r="O26" s="102">
        <v>1</v>
      </c>
      <c r="P26" s="102">
        <v>0.98913043478260865</v>
      </c>
      <c r="Q26" s="101">
        <v>31</v>
      </c>
      <c r="R26" s="101">
        <v>34</v>
      </c>
      <c r="S26" s="101">
        <v>65</v>
      </c>
      <c r="T26" s="102">
        <v>0.77500000000000002</v>
      </c>
      <c r="U26" s="102">
        <v>0.66666666666666663</v>
      </c>
      <c r="V26" s="102">
        <v>0.7142857142857143</v>
      </c>
      <c r="W26" s="101">
        <v>9</v>
      </c>
      <c r="X26" s="101">
        <v>17</v>
      </c>
      <c r="Y26" s="101">
        <v>26</v>
      </c>
      <c r="Z26" s="102">
        <v>0.22500000000000001</v>
      </c>
      <c r="AA26" s="102">
        <v>0.33333333333333331</v>
      </c>
      <c r="AB26" s="102">
        <v>0.2857142857142857</v>
      </c>
      <c r="AC26" s="101">
        <v>7</v>
      </c>
      <c r="AD26" s="101">
        <v>14</v>
      </c>
      <c r="AE26" s="101">
        <v>21</v>
      </c>
      <c r="AF26" s="102">
        <v>0.17499999999999999</v>
      </c>
      <c r="AG26" s="102">
        <v>0.27450980392156865</v>
      </c>
      <c r="AH26" s="102">
        <v>0.23076923076923078</v>
      </c>
      <c r="AI26" s="101">
        <v>2</v>
      </c>
      <c r="AJ26" s="101">
        <v>3</v>
      </c>
      <c r="AK26" s="101">
        <v>5</v>
      </c>
      <c r="AL26" s="102">
        <v>0.05</v>
      </c>
      <c r="AM26" s="102">
        <v>5.8823529411764705E-2</v>
      </c>
      <c r="AN26" s="102">
        <v>5.4945054945054944E-2</v>
      </c>
      <c r="AO26" s="101">
        <v>37</v>
      </c>
      <c r="AP26" s="101">
        <v>50</v>
      </c>
      <c r="AQ26" s="101">
        <v>87</v>
      </c>
      <c r="AR26" s="102">
        <v>0.90243902439024393</v>
      </c>
      <c r="AS26" s="102">
        <v>0.98039215686274506</v>
      </c>
      <c r="AT26" s="102">
        <v>0.94565217391304346</v>
      </c>
      <c r="AU26" s="101">
        <v>27</v>
      </c>
      <c r="AV26" s="101">
        <v>33</v>
      </c>
      <c r="AW26" s="101">
        <v>60</v>
      </c>
      <c r="AX26" s="102">
        <v>0.72972972972972971</v>
      </c>
      <c r="AY26" s="102">
        <v>0.66</v>
      </c>
      <c r="AZ26" s="102">
        <v>0.68965517241379315</v>
      </c>
      <c r="BA26" s="101">
        <v>10</v>
      </c>
      <c r="BB26" s="101">
        <v>17</v>
      </c>
      <c r="BC26" s="101">
        <v>27</v>
      </c>
      <c r="BD26" s="102">
        <v>0.27027027027027029</v>
      </c>
      <c r="BE26" s="102">
        <v>0.34</v>
      </c>
      <c r="BF26" s="102">
        <v>0.31034482758620691</v>
      </c>
      <c r="BG26" s="101">
        <v>8</v>
      </c>
      <c r="BH26" s="101">
        <v>15</v>
      </c>
      <c r="BI26" s="101">
        <v>23</v>
      </c>
      <c r="BJ26" s="102">
        <v>0.21621621621621623</v>
      </c>
      <c r="BK26" s="102">
        <v>0.3</v>
      </c>
      <c r="BL26" s="102">
        <v>0.26436781609195403</v>
      </c>
      <c r="BM26" s="101">
        <v>2</v>
      </c>
      <c r="BN26" s="101">
        <v>2</v>
      </c>
      <c r="BO26" s="101">
        <v>4</v>
      </c>
      <c r="BP26" s="102">
        <v>5.4054054054054057E-2</v>
      </c>
      <c r="BQ26" s="102">
        <v>0.04</v>
      </c>
      <c r="BR26" s="103">
        <v>4.5977011494252873E-2</v>
      </c>
    </row>
    <row r="27" spans="1:70" ht="11.85">
      <c r="A27" s="99" t="str">
        <f>IF(COUNTIFS(T_3G[[#This Row],[Secteur]],"  *"),A26,T_3G[[#This Row],[Secteur]])</f>
        <v>SEINE-ET-MARNE</v>
      </c>
      <c r="B27" s="99" t="str">
        <f>IF(COUNTIFS(T_3G[[#This Row],[Secteur]],"    *"),B26,T_3G[[#This Row],[Secteur]])</f>
        <v xml:space="preserve">   D03 - Meaux</v>
      </c>
      <c r="C27" s="100" t="s">
        <v>249</v>
      </c>
      <c r="D27" s="100" t="s">
        <v>250</v>
      </c>
      <c r="E27" s="101">
        <v>1216</v>
      </c>
      <c r="F27" s="101">
        <v>1318</v>
      </c>
      <c r="G27" s="101">
        <v>2534</v>
      </c>
      <c r="H27" s="101">
        <v>6</v>
      </c>
      <c r="I27" s="101">
        <v>8</v>
      </c>
      <c r="J27" s="101">
        <v>14</v>
      </c>
      <c r="K27" s="101">
        <v>1200</v>
      </c>
      <c r="L27" s="101">
        <v>1291</v>
      </c>
      <c r="M27" s="101">
        <v>2491</v>
      </c>
      <c r="N27" s="102">
        <v>0.99177631578947367</v>
      </c>
      <c r="O27" s="102">
        <v>0.98558421851289835</v>
      </c>
      <c r="P27" s="102">
        <v>0.98855564325177581</v>
      </c>
      <c r="Q27" s="101">
        <v>908</v>
      </c>
      <c r="R27" s="101">
        <v>817</v>
      </c>
      <c r="S27" s="101">
        <v>1725</v>
      </c>
      <c r="T27" s="102">
        <v>0.75666666666666671</v>
      </c>
      <c r="U27" s="102">
        <v>0.63284275755228503</v>
      </c>
      <c r="V27" s="102">
        <v>0.69249297470895221</v>
      </c>
      <c r="W27" s="101">
        <v>292</v>
      </c>
      <c r="X27" s="101">
        <v>474</v>
      </c>
      <c r="Y27" s="101">
        <v>766</v>
      </c>
      <c r="Z27" s="102">
        <v>0.24333333333333335</v>
      </c>
      <c r="AA27" s="102">
        <v>0.36715724244771497</v>
      </c>
      <c r="AB27" s="102">
        <v>0.30750702529104779</v>
      </c>
      <c r="AC27" s="101">
        <v>209</v>
      </c>
      <c r="AD27" s="101">
        <v>313</v>
      </c>
      <c r="AE27" s="101">
        <v>522</v>
      </c>
      <c r="AF27" s="102">
        <v>0.17416666666666666</v>
      </c>
      <c r="AG27" s="102">
        <v>0.24244771494965142</v>
      </c>
      <c r="AH27" s="102">
        <v>0.2095543958249699</v>
      </c>
      <c r="AI27" s="101">
        <v>83</v>
      </c>
      <c r="AJ27" s="101">
        <v>161</v>
      </c>
      <c r="AK27" s="101">
        <v>244</v>
      </c>
      <c r="AL27" s="102">
        <v>6.9166666666666668E-2</v>
      </c>
      <c r="AM27" s="102">
        <v>0.12470952749806352</v>
      </c>
      <c r="AN27" s="102">
        <v>9.7952629466077884E-2</v>
      </c>
      <c r="AO27" s="101">
        <v>1137</v>
      </c>
      <c r="AP27" s="101">
        <v>1220</v>
      </c>
      <c r="AQ27" s="101">
        <v>2357</v>
      </c>
      <c r="AR27" s="102">
        <v>0.93996710526315785</v>
      </c>
      <c r="AS27" s="102">
        <v>0.93171471927162364</v>
      </c>
      <c r="AT27" s="102">
        <v>0.93567482241515387</v>
      </c>
      <c r="AU27" s="101">
        <v>832</v>
      </c>
      <c r="AV27" s="101">
        <v>724</v>
      </c>
      <c r="AW27" s="101">
        <v>1556</v>
      </c>
      <c r="AX27" s="102">
        <v>0.73175021987686895</v>
      </c>
      <c r="AY27" s="102">
        <v>0.59344262295081962</v>
      </c>
      <c r="AZ27" s="102">
        <v>0.66016122189223592</v>
      </c>
      <c r="BA27" s="101">
        <v>305</v>
      </c>
      <c r="BB27" s="101">
        <v>496</v>
      </c>
      <c r="BC27" s="101">
        <v>801</v>
      </c>
      <c r="BD27" s="102">
        <v>0.26824978012313105</v>
      </c>
      <c r="BE27" s="102">
        <v>0.40655737704918032</v>
      </c>
      <c r="BF27" s="102">
        <v>0.33983877810776408</v>
      </c>
      <c r="BG27" s="101">
        <v>225</v>
      </c>
      <c r="BH27" s="101">
        <v>338</v>
      </c>
      <c r="BI27" s="101">
        <v>563</v>
      </c>
      <c r="BJ27" s="102">
        <v>0.19788918205804748</v>
      </c>
      <c r="BK27" s="102">
        <v>0.27704918032786885</v>
      </c>
      <c r="BL27" s="102">
        <v>0.23886296139159949</v>
      </c>
      <c r="BM27" s="101">
        <v>80</v>
      </c>
      <c r="BN27" s="101">
        <v>158</v>
      </c>
      <c r="BO27" s="101">
        <v>238</v>
      </c>
      <c r="BP27" s="102">
        <v>7.036059806508356E-2</v>
      </c>
      <c r="BQ27" s="102">
        <v>0.12950819672131147</v>
      </c>
      <c r="BR27" s="103">
        <v>0.10097581671616461</v>
      </c>
    </row>
    <row r="28" spans="1:70" ht="11.85">
      <c r="A28" s="99" t="str">
        <f>IF(COUNTIFS(T_3G[[#This Row],[Secteur]],"  *"),A27,T_3G[[#This Row],[Secteur]])</f>
        <v>SEINE-ET-MARNE</v>
      </c>
      <c r="B28" s="99" t="str">
        <f>IF(COUNTIFS(T_3G[[#This Row],[Secteur]],"    *"),B27,T_3G[[#This Row],[Secteur]])</f>
        <v xml:space="preserve">   D03 - Meaux</v>
      </c>
      <c r="C28" s="100" t="s">
        <v>251</v>
      </c>
      <c r="D28" s="100" t="s">
        <v>252</v>
      </c>
      <c r="E28" s="101">
        <v>100</v>
      </c>
      <c r="F28" s="101">
        <v>90</v>
      </c>
      <c r="G28" s="101">
        <v>190</v>
      </c>
      <c r="H28" s="101">
        <v>1</v>
      </c>
      <c r="I28" s="101">
        <v>3</v>
      </c>
      <c r="J28" s="101">
        <v>4</v>
      </c>
      <c r="K28" s="101">
        <v>97</v>
      </c>
      <c r="L28" s="101">
        <v>85</v>
      </c>
      <c r="M28" s="101">
        <v>182</v>
      </c>
      <c r="N28" s="102">
        <v>0.98</v>
      </c>
      <c r="O28" s="102">
        <v>0.97777777777777775</v>
      </c>
      <c r="P28" s="102">
        <v>0.97894736842105268</v>
      </c>
      <c r="Q28" s="101">
        <v>68</v>
      </c>
      <c r="R28" s="101">
        <v>51</v>
      </c>
      <c r="S28" s="101">
        <v>119</v>
      </c>
      <c r="T28" s="102">
        <v>0.7010309278350515</v>
      </c>
      <c r="U28" s="102">
        <v>0.6</v>
      </c>
      <c r="V28" s="102">
        <v>0.65384615384615385</v>
      </c>
      <c r="W28" s="101">
        <v>29</v>
      </c>
      <c r="X28" s="101">
        <v>34</v>
      </c>
      <c r="Y28" s="101">
        <v>63</v>
      </c>
      <c r="Z28" s="102">
        <v>0.29896907216494845</v>
      </c>
      <c r="AA28" s="102">
        <v>0.4</v>
      </c>
      <c r="AB28" s="102">
        <v>0.34615384615384615</v>
      </c>
      <c r="AC28" s="101">
        <v>21</v>
      </c>
      <c r="AD28" s="101">
        <v>25</v>
      </c>
      <c r="AE28" s="101">
        <v>46</v>
      </c>
      <c r="AF28" s="102">
        <v>0.21649484536082475</v>
      </c>
      <c r="AG28" s="102">
        <v>0.29411764705882354</v>
      </c>
      <c r="AH28" s="102">
        <v>0.25274725274725274</v>
      </c>
      <c r="AI28" s="101">
        <v>8</v>
      </c>
      <c r="AJ28" s="101">
        <v>9</v>
      </c>
      <c r="AK28" s="101">
        <v>17</v>
      </c>
      <c r="AL28" s="102">
        <v>8.247422680412371E-2</v>
      </c>
      <c r="AM28" s="102">
        <v>0.10588235294117647</v>
      </c>
      <c r="AN28" s="102">
        <v>9.3406593406593408E-2</v>
      </c>
      <c r="AO28" s="101">
        <v>97</v>
      </c>
      <c r="AP28" s="101">
        <v>85</v>
      </c>
      <c r="AQ28" s="101">
        <v>182</v>
      </c>
      <c r="AR28" s="102">
        <v>0.98</v>
      </c>
      <c r="AS28" s="102">
        <v>0.97777777777777775</v>
      </c>
      <c r="AT28" s="102">
        <v>0.97894736842105268</v>
      </c>
      <c r="AU28" s="101">
        <v>60</v>
      </c>
      <c r="AV28" s="101">
        <v>45</v>
      </c>
      <c r="AW28" s="101">
        <v>105</v>
      </c>
      <c r="AX28" s="102">
        <v>0.61855670103092786</v>
      </c>
      <c r="AY28" s="102">
        <v>0.52941176470588236</v>
      </c>
      <c r="AZ28" s="102">
        <v>0.57692307692307687</v>
      </c>
      <c r="BA28" s="101">
        <v>37</v>
      </c>
      <c r="BB28" s="101">
        <v>40</v>
      </c>
      <c r="BC28" s="101">
        <v>77</v>
      </c>
      <c r="BD28" s="102">
        <v>0.38144329896907214</v>
      </c>
      <c r="BE28" s="102">
        <v>0.47058823529411764</v>
      </c>
      <c r="BF28" s="102">
        <v>0.42307692307692307</v>
      </c>
      <c r="BG28" s="101">
        <v>29</v>
      </c>
      <c r="BH28" s="101">
        <v>31</v>
      </c>
      <c r="BI28" s="101">
        <v>60</v>
      </c>
      <c r="BJ28" s="102">
        <v>0.29896907216494845</v>
      </c>
      <c r="BK28" s="102">
        <v>0.36470588235294116</v>
      </c>
      <c r="BL28" s="102">
        <v>0.32967032967032966</v>
      </c>
      <c r="BM28" s="101">
        <v>8</v>
      </c>
      <c r="BN28" s="101">
        <v>9</v>
      </c>
      <c r="BO28" s="101">
        <v>17</v>
      </c>
      <c r="BP28" s="102">
        <v>8.247422680412371E-2</v>
      </c>
      <c r="BQ28" s="102">
        <v>0.10588235294117647</v>
      </c>
      <c r="BR28" s="103">
        <v>9.3406593406593408E-2</v>
      </c>
    </row>
    <row r="29" spans="1:70" ht="11.85">
      <c r="A29" s="99" t="str">
        <f>IF(COUNTIFS(T_3G[[#This Row],[Secteur]],"  *"),A28,T_3G[[#This Row],[Secteur]])</f>
        <v>SEINE-ET-MARNE</v>
      </c>
      <c r="B29" s="99" t="str">
        <f>IF(COUNTIFS(T_3G[[#This Row],[Secteur]],"    *"),B28,T_3G[[#This Row],[Secteur]])</f>
        <v xml:space="preserve">   D03 - Meaux</v>
      </c>
      <c r="C29" s="100" t="s">
        <v>253</v>
      </c>
      <c r="D29" s="100" t="s">
        <v>254</v>
      </c>
      <c r="E29" s="101">
        <v>76</v>
      </c>
      <c r="F29" s="101">
        <v>92</v>
      </c>
      <c r="G29" s="101">
        <v>168</v>
      </c>
      <c r="H29" s="101">
        <v>0</v>
      </c>
      <c r="I29" s="101">
        <v>0</v>
      </c>
      <c r="J29" s="101">
        <v>0</v>
      </c>
      <c r="K29" s="101">
        <v>76</v>
      </c>
      <c r="L29" s="101">
        <v>87</v>
      </c>
      <c r="M29" s="101">
        <v>163</v>
      </c>
      <c r="N29" s="102">
        <v>1</v>
      </c>
      <c r="O29" s="102">
        <v>0.94565217391304346</v>
      </c>
      <c r="P29" s="102">
        <v>0.97023809523809523</v>
      </c>
      <c r="Q29" s="101">
        <v>58</v>
      </c>
      <c r="R29" s="101">
        <v>52</v>
      </c>
      <c r="S29" s="101">
        <v>110</v>
      </c>
      <c r="T29" s="102">
        <v>0.76315789473684215</v>
      </c>
      <c r="U29" s="102">
        <v>0.5977011494252874</v>
      </c>
      <c r="V29" s="102">
        <v>0.67484662576687116</v>
      </c>
      <c r="W29" s="101">
        <v>18</v>
      </c>
      <c r="X29" s="101">
        <v>35</v>
      </c>
      <c r="Y29" s="101">
        <v>53</v>
      </c>
      <c r="Z29" s="102">
        <v>0.23684210526315788</v>
      </c>
      <c r="AA29" s="102">
        <v>0.40229885057471265</v>
      </c>
      <c r="AB29" s="102">
        <v>0.32515337423312884</v>
      </c>
      <c r="AC29" s="101">
        <v>13</v>
      </c>
      <c r="AD29" s="101">
        <v>14</v>
      </c>
      <c r="AE29" s="101">
        <v>27</v>
      </c>
      <c r="AF29" s="102">
        <v>0.17105263157894737</v>
      </c>
      <c r="AG29" s="102">
        <v>0.16091954022988506</v>
      </c>
      <c r="AH29" s="102">
        <v>0.16564417177914109</v>
      </c>
      <c r="AI29" s="101">
        <v>5</v>
      </c>
      <c r="AJ29" s="101">
        <v>21</v>
      </c>
      <c r="AK29" s="101">
        <v>26</v>
      </c>
      <c r="AL29" s="102">
        <v>6.5789473684210523E-2</v>
      </c>
      <c r="AM29" s="102">
        <v>0.2413793103448276</v>
      </c>
      <c r="AN29" s="102">
        <v>0.15950920245398773</v>
      </c>
      <c r="AO29" s="101">
        <v>76</v>
      </c>
      <c r="AP29" s="101">
        <v>87</v>
      </c>
      <c r="AQ29" s="101">
        <v>163</v>
      </c>
      <c r="AR29" s="102">
        <v>1</v>
      </c>
      <c r="AS29" s="102">
        <v>0.94565217391304346</v>
      </c>
      <c r="AT29" s="102">
        <v>0.97023809523809523</v>
      </c>
      <c r="AU29" s="101">
        <v>55</v>
      </c>
      <c r="AV29" s="101">
        <v>47</v>
      </c>
      <c r="AW29" s="101">
        <v>102</v>
      </c>
      <c r="AX29" s="102">
        <v>0.72368421052631582</v>
      </c>
      <c r="AY29" s="102">
        <v>0.54022988505747127</v>
      </c>
      <c r="AZ29" s="102">
        <v>0.62576687116564422</v>
      </c>
      <c r="BA29" s="101">
        <v>21</v>
      </c>
      <c r="BB29" s="101">
        <v>40</v>
      </c>
      <c r="BC29" s="101">
        <v>61</v>
      </c>
      <c r="BD29" s="102">
        <v>0.27631578947368424</v>
      </c>
      <c r="BE29" s="102">
        <v>0.45977011494252873</v>
      </c>
      <c r="BF29" s="102">
        <v>0.37423312883435583</v>
      </c>
      <c r="BG29" s="101">
        <v>16</v>
      </c>
      <c r="BH29" s="101">
        <v>18</v>
      </c>
      <c r="BI29" s="101">
        <v>34</v>
      </c>
      <c r="BJ29" s="102">
        <v>0.21052631578947367</v>
      </c>
      <c r="BK29" s="102">
        <v>0.20689655172413793</v>
      </c>
      <c r="BL29" s="102">
        <v>0.20858895705521471</v>
      </c>
      <c r="BM29" s="101">
        <v>5</v>
      </c>
      <c r="BN29" s="101">
        <v>22</v>
      </c>
      <c r="BO29" s="101">
        <v>27</v>
      </c>
      <c r="BP29" s="102">
        <v>6.5789473684210523E-2</v>
      </c>
      <c r="BQ29" s="102">
        <v>0.25287356321839083</v>
      </c>
      <c r="BR29" s="103">
        <v>0.16564417177914109</v>
      </c>
    </row>
    <row r="30" spans="1:70" ht="11.85">
      <c r="A30" s="99" t="str">
        <f>IF(COUNTIFS(T_3G[[#This Row],[Secteur]],"  *"),A29,T_3G[[#This Row],[Secteur]])</f>
        <v>SEINE-ET-MARNE</v>
      </c>
      <c r="B30" s="99" t="str">
        <f>IF(COUNTIFS(T_3G[[#This Row],[Secteur]],"    *"),B29,T_3G[[#This Row],[Secteur]])</f>
        <v xml:space="preserve">   D03 - Meaux</v>
      </c>
      <c r="C30" s="100" t="s">
        <v>255</v>
      </c>
      <c r="D30" s="100" t="s">
        <v>256</v>
      </c>
      <c r="E30" s="101">
        <v>34</v>
      </c>
      <c r="F30" s="101">
        <v>54</v>
      </c>
      <c r="G30" s="101">
        <v>88</v>
      </c>
      <c r="H30" s="101">
        <v>0</v>
      </c>
      <c r="I30" s="101">
        <v>0</v>
      </c>
      <c r="J30" s="101">
        <v>0</v>
      </c>
      <c r="K30" s="101">
        <v>34</v>
      </c>
      <c r="L30" s="101">
        <v>54</v>
      </c>
      <c r="M30" s="101">
        <v>88</v>
      </c>
      <c r="N30" s="102">
        <v>1</v>
      </c>
      <c r="O30" s="102">
        <v>1</v>
      </c>
      <c r="P30" s="102">
        <v>1</v>
      </c>
      <c r="Q30" s="101">
        <v>23</v>
      </c>
      <c r="R30" s="101">
        <v>26</v>
      </c>
      <c r="S30" s="101">
        <v>49</v>
      </c>
      <c r="T30" s="102">
        <v>0.67647058823529416</v>
      </c>
      <c r="U30" s="102">
        <v>0.48148148148148145</v>
      </c>
      <c r="V30" s="102">
        <v>0.55681818181818177</v>
      </c>
      <c r="W30" s="101">
        <v>11</v>
      </c>
      <c r="X30" s="101">
        <v>28</v>
      </c>
      <c r="Y30" s="101">
        <v>39</v>
      </c>
      <c r="Z30" s="102">
        <v>0.3235294117647059</v>
      </c>
      <c r="AA30" s="102">
        <v>0.51851851851851849</v>
      </c>
      <c r="AB30" s="102">
        <v>0.44318181818181818</v>
      </c>
      <c r="AC30" s="101">
        <v>6</v>
      </c>
      <c r="AD30" s="101">
        <v>15</v>
      </c>
      <c r="AE30" s="101">
        <v>21</v>
      </c>
      <c r="AF30" s="102">
        <v>0.17647058823529413</v>
      </c>
      <c r="AG30" s="102">
        <v>0.27777777777777779</v>
      </c>
      <c r="AH30" s="102">
        <v>0.23863636363636365</v>
      </c>
      <c r="AI30" s="101">
        <v>5</v>
      </c>
      <c r="AJ30" s="101">
        <v>13</v>
      </c>
      <c r="AK30" s="101">
        <v>18</v>
      </c>
      <c r="AL30" s="102">
        <v>0.14705882352941177</v>
      </c>
      <c r="AM30" s="102">
        <v>0.24074074074074073</v>
      </c>
      <c r="AN30" s="102">
        <v>0.20454545454545456</v>
      </c>
      <c r="AO30" s="101">
        <v>34</v>
      </c>
      <c r="AP30" s="101">
        <v>54</v>
      </c>
      <c r="AQ30" s="101">
        <v>88</v>
      </c>
      <c r="AR30" s="102">
        <v>1</v>
      </c>
      <c r="AS30" s="102">
        <v>1</v>
      </c>
      <c r="AT30" s="102">
        <v>1</v>
      </c>
      <c r="AU30" s="101">
        <v>19</v>
      </c>
      <c r="AV30" s="101">
        <v>26</v>
      </c>
      <c r="AW30" s="101">
        <v>45</v>
      </c>
      <c r="AX30" s="102">
        <v>0.55882352941176472</v>
      </c>
      <c r="AY30" s="102">
        <v>0.48148148148148145</v>
      </c>
      <c r="AZ30" s="102">
        <v>0.51136363636363635</v>
      </c>
      <c r="BA30" s="101">
        <v>15</v>
      </c>
      <c r="BB30" s="101">
        <v>28</v>
      </c>
      <c r="BC30" s="101">
        <v>43</v>
      </c>
      <c r="BD30" s="102">
        <v>0.44117647058823528</v>
      </c>
      <c r="BE30" s="102">
        <v>0.51851851851851849</v>
      </c>
      <c r="BF30" s="102">
        <v>0.48863636363636365</v>
      </c>
      <c r="BG30" s="101">
        <v>10</v>
      </c>
      <c r="BH30" s="101">
        <v>15</v>
      </c>
      <c r="BI30" s="101">
        <v>25</v>
      </c>
      <c r="BJ30" s="102">
        <v>0.29411764705882354</v>
      </c>
      <c r="BK30" s="102">
        <v>0.27777777777777779</v>
      </c>
      <c r="BL30" s="102">
        <v>0.28409090909090912</v>
      </c>
      <c r="BM30" s="101">
        <v>5</v>
      </c>
      <c r="BN30" s="101">
        <v>13</v>
      </c>
      <c r="BO30" s="101">
        <v>18</v>
      </c>
      <c r="BP30" s="102">
        <v>0.14705882352941177</v>
      </c>
      <c r="BQ30" s="102">
        <v>0.24074074074074073</v>
      </c>
      <c r="BR30" s="103">
        <v>0.20454545454545456</v>
      </c>
    </row>
    <row r="31" spans="1:70" ht="11.85">
      <c r="A31" s="99" t="str">
        <f>IF(COUNTIFS(T_3G[[#This Row],[Secteur]],"  *"),A30,T_3G[[#This Row],[Secteur]])</f>
        <v>SEINE-ET-MARNE</v>
      </c>
      <c r="B31" s="99" t="str">
        <f>IF(COUNTIFS(T_3G[[#This Row],[Secteur]],"    *"),B30,T_3G[[#This Row],[Secteur]])</f>
        <v xml:space="preserve">   D03 - Meaux</v>
      </c>
      <c r="C31" s="100" t="s">
        <v>257</v>
      </c>
      <c r="D31" s="100" t="s">
        <v>258</v>
      </c>
      <c r="E31" s="101">
        <v>77</v>
      </c>
      <c r="F31" s="101">
        <v>115</v>
      </c>
      <c r="G31" s="101">
        <v>192</v>
      </c>
      <c r="H31" s="101">
        <v>0</v>
      </c>
      <c r="I31" s="101">
        <v>0</v>
      </c>
      <c r="J31" s="101">
        <v>0</v>
      </c>
      <c r="K31" s="101">
        <v>77</v>
      </c>
      <c r="L31" s="101">
        <v>114</v>
      </c>
      <c r="M31" s="101">
        <v>191</v>
      </c>
      <c r="N31" s="102">
        <v>1</v>
      </c>
      <c r="O31" s="102">
        <v>0.99130434782608701</v>
      </c>
      <c r="P31" s="102">
        <v>0.99479166666666663</v>
      </c>
      <c r="Q31" s="101">
        <v>56</v>
      </c>
      <c r="R31" s="101">
        <v>71</v>
      </c>
      <c r="S31" s="101">
        <v>127</v>
      </c>
      <c r="T31" s="102">
        <v>0.72727272727272729</v>
      </c>
      <c r="U31" s="102">
        <v>0.6228070175438597</v>
      </c>
      <c r="V31" s="102">
        <v>0.66492146596858637</v>
      </c>
      <c r="W31" s="101">
        <v>21</v>
      </c>
      <c r="X31" s="101">
        <v>43</v>
      </c>
      <c r="Y31" s="101">
        <v>64</v>
      </c>
      <c r="Z31" s="102">
        <v>0.27272727272727271</v>
      </c>
      <c r="AA31" s="102">
        <v>0.37719298245614036</v>
      </c>
      <c r="AB31" s="102">
        <v>0.33507853403141363</v>
      </c>
      <c r="AC31" s="101">
        <v>17</v>
      </c>
      <c r="AD31" s="101">
        <v>32</v>
      </c>
      <c r="AE31" s="101">
        <v>49</v>
      </c>
      <c r="AF31" s="102">
        <v>0.22077922077922077</v>
      </c>
      <c r="AG31" s="102">
        <v>0.2807017543859649</v>
      </c>
      <c r="AH31" s="102">
        <v>0.25654450261780104</v>
      </c>
      <c r="AI31" s="101">
        <v>4</v>
      </c>
      <c r="AJ31" s="101">
        <v>11</v>
      </c>
      <c r="AK31" s="101">
        <v>15</v>
      </c>
      <c r="AL31" s="102">
        <v>5.1948051948051951E-2</v>
      </c>
      <c r="AM31" s="102">
        <v>9.6491228070175433E-2</v>
      </c>
      <c r="AN31" s="102">
        <v>7.8534031413612565E-2</v>
      </c>
      <c r="AO31" s="101">
        <v>76</v>
      </c>
      <c r="AP31" s="101">
        <v>113</v>
      </c>
      <c r="AQ31" s="101">
        <v>189</v>
      </c>
      <c r="AR31" s="102">
        <v>0.98701298701298701</v>
      </c>
      <c r="AS31" s="102">
        <v>0.9826086956521739</v>
      </c>
      <c r="AT31" s="102">
        <v>0.984375</v>
      </c>
      <c r="AU31" s="101">
        <v>55</v>
      </c>
      <c r="AV31" s="101">
        <v>69</v>
      </c>
      <c r="AW31" s="101">
        <v>124</v>
      </c>
      <c r="AX31" s="102">
        <v>0.72368421052631582</v>
      </c>
      <c r="AY31" s="102">
        <v>0.61061946902654862</v>
      </c>
      <c r="AZ31" s="102">
        <v>0.65608465608465605</v>
      </c>
      <c r="BA31" s="101">
        <v>21</v>
      </c>
      <c r="BB31" s="101">
        <v>44</v>
      </c>
      <c r="BC31" s="101">
        <v>65</v>
      </c>
      <c r="BD31" s="102">
        <v>0.27631578947368424</v>
      </c>
      <c r="BE31" s="102">
        <v>0.38938053097345132</v>
      </c>
      <c r="BF31" s="102">
        <v>0.3439153439153439</v>
      </c>
      <c r="BG31" s="101">
        <v>18</v>
      </c>
      <c r="BH31" s="101">
        <v>33</v>
      </c>
      <c r="BI31" s="101">
        <v>51</v>
      </c>
      <c r="BJ31" s="102">
        <v>0.23684210526315788</v>
      </c>
      <c r="BK31" s="102">
        <v>0.29203539823008851</v>
      </c>
      <c r="BL31" s="102">
        <v>0.26984126984126983</v>
      </c>
      <c r="BM31" s="101">
        <v>3</v>
      </c>
      <c r="BN31" s="101">
        <v>11</v>
      </c>
      <c r="BO31" s="101">
        <v>14</v>
      </c>
      <c r="BP31" s="102">
        <v>3.9473684210526314E-2</v>
      </c>
      <c r="BQ31" s="102">
        <v>9.7345132743362831E-2</v>
      </c>
      <c r="BR31" s="103">
        <v>7.407407407407407E-2</v>
      </c>
    </row>
    <row r="32" spans="1:70" ht="11.85">
      <c r="A32" s="99" t="str">
        <f>IF(COUNTIFS(T_3G[[#This Row],[Secteur]],"  *"),A31,T_3G[[#This Row],[Secteur]])</f>
        <v>SEINE-ET-MARNE</v>
      </c>
      <c r="B32" s="99" t="str">
        <f>IF(COUNTIFS(T_3G[[#This Row],[Secteur]],"    *"),B31,T_3G[[#This Row],[Secteur]])</f>
        <v xml:space="preserve">   D03 - Meaux</v>
      </c>
      <c r="C32" s="100" t="s">
        <v>259</v>
      </c>
      <c r="D32" s="100" t="s">
        <v>260</v>
      </c>
      <c r="E32" s="101">
        <v>71</v>
      </c>
      <c r="F32" s="101">
        <v>46</v>
      </c>
      <c r="G32" s="101">
        <v>117</v>
      </c>
      <c r="H32" s="101">
        <v>0</v>
      </c>
      <c r="I32" s="101">
        <v>0</v>
      </c>
      <c r="J32" s="101">
        <v>0</v>
      </c>
      <c r="K32" s="101">
        <v>69</v>
      </c>
      <c r="L32" s="101">
        <v>45</v>
      </c>
      <c r="M32" s="101">
        <v>114</v>
      </c>
      <c r="N32" s="102">
        <v>0.971830985915493</v>
      </c>
      <c r="O32" s="102">
        <v>0.97826086956521741</v>
      </c>
      <c r="P32" s="102">
        <v>0.97435897435897434</v>
      </c>
      <c r="Q32" s="101">
        <v>48</v>
      </c>
      <c r="R32" s="101">
        <v>20</v>
      </c>
      <c r="S32" s="101">
        <v>68</v>
      </c>
      <c r="T32" s="102">
        <v>0.69565217391304346</v>
      </c>
      <c r="U32" s="102">
        <v>0.44444444444444442</v>
      </c>
      <c r="V32" s="102">
        <v>0.59649122807017541</v>
      </c>
      <c r="W32" s="101">
        <v>21</v>
      </c>
      <c r="X32" s="101">
        <v>25</v>
      </c>
      <c r="Y32" s="101">
        <v>46</v>
      </c>
      <c r="Z32" s="102">
        <v>0.30434782608695654</v>
      </c>
      <c r="AA32" s="102">
        <v>0.55555555555555558</v>
      </c>
      <c r="AB32" s="102">
        <v>0.40350877192982454</v>
      </c>
      <c r="AC32" s="101">
        <v>14</v>
      </c>
      <c r="AD32" s="101">
        <v>12</v>
      </c>
      <c r="AE32" s="101">
        <v>26</v>
      </c>
      <c r="AF32" s="102">
        <v>0.20289855072463769</v>
      </c>
      <c r="AG32" s="102">
        <v>0.26666666666666666</v>
      </c>
      <c r="AH32" s="102">
        <v>0.22807017543859648</v>
      </c>
      <c r="AI32" s="101">
        <v>7</v>
      </c>
      <c r="AJ32" s="101">
        <v>13</v>
      </c>
      <c r="AK32" s="101">
        <v>20</v>
      </c>
      <c r="AL32" s="102">
        <v>0.10144927536231885</v>
      </c>
      <c r="AM32" s="102">
        <v>0.28888888888888886</v>
      </c>
      <c r="AN32" s="102">
        <v>0.17543859649122806</v>
      </c>
      <c r="AO32" s="101">
        <v>69</v>
      </c>
      <c r="AP32" s="101">
        <v>45</v>
      </c>
      <c r="AQ32" s="101">
        <v>114</v>
      </c>
      <c r="AR32" s="102">
        <v>0.971830985915493</v>
      </c>
      <c r="AS32" s="102">
        <v>0.97826086956521741</v>
      </c>
      <c r="AT32" s="102">
        <v>0.97435897435897434</v>
      </c>
      <c r="AU32" s="101">
        <v>47</v>
      </c>
      <c r="AV32" s="101">
        <v>18</v>
      </c>
      <c r="AW32" s="101">
        <v>65</v>
      </c>
      <c r="AX32" s="102">
        <v>0.6811594202898551</v>
      </c>
      <c r="AY32" s="102">
        <v>0.4</v>
      </c>
      <c r="AZ32" s="102">
        <v>0.57017543859649122</v>
      </c>
      <c r="BA32" s="101">
        <v>22</v>
      </c>
      <c r="BB32" s="101">
        <v>27</v>
      </c>
      <c r="BC32" s="101">
        <v>49</v>
      </c>
      <c r="BD32" s="102">
        <v>0.3188405797101449</v>
      </c>
      <c r="BE32" s="102">
        <v>0.6</v>
      </c>
      <c r="BF32" s="102">
        <v>0.42982456140350878</v>
      </c>
      <c r="BG32" s="101">
        <v>15</v>
      </c>
      <c r="BH32" s="101">
        <v>14</v>
      </c>
      <c r="BI32" s="101">
        <v>29</v>
      </c>
      <c r="BJ32" s="102">
        <v>0.21739130434782608</v>
      </c>
      <c r="BK32" s="102">
        <v>0.31111111111111112</v>
      </c>
      <c r="BL32" s="102">
        <v>0.25438596491228072</v>
      </c>
      <c r="BM32" s="101">
        <v>7</v>
      </c>
      <c r="BN32" s="101">
        <v>13</v>
      </c>
      <c r="BO32" s="101">
        <v>20</v>
      </c>
      <c r="BP32" s="102">
        <v>0.10144927536231885</v>
      </c>
      <c r="BQ32" s="102">
        <v>0.28888888888888886</v>
      </c>
      <c r="BR32" s="103">
        <v>0.17543859649122806</v>
      </c>
    </row>
    <row r="33" spans="1:70" ht="11.85">
      <c r="A33" s="99" t="str">
        <f>IF(COUNTIFS(T_3G[[#This Row],[Secteur]],"  *"),A32,T_3G[[#This Row],[Secteur]])</f>
        <v>SEINE-ET-MARNE</v>
      </c>
      <c r="B33" s="99" t="str">
        <f>IF(COUNTIFS(T_3G[[#This Row],[Secteur]],"    *"),B32,T_3G[[#This Row],[Secteur]])</f>
        <v xml:space="preserve">   D03 - Meaux</v>
      </c>
      <c r="C33" s="100" t="s">
        <v>261</v>
      </c>
      <c r="D33" s="100" t="s">
        <v>262</v>
      </c>
      <c r="E33" s="101">
        <v>90</v>
      </c>
      <c r="F33" s="101">
        <v>80</v>
      </c>
      <c r="G33" s="101">
        <v>170</v>
      </c>
      <c r="H33" s="101">
        <v>0</v>
      </c>
      <c r="I33" s="101">
        <v>0</v>
      </c>
      <c r="J33" s="101">
        <v>0</v>
      </c>
      <c r="K33" s="101">
        <v>89</v>
      </c>
      <c r="L33" s="101">
        <v>78</v>
      </c>
      <c r="M33" s="101">
        <v>167</v>
      </c>
      <c r="N33" s="102">
        <v>0.98888888888888893</v>
      </c>
      <c r="O33" s="102">
        <v>0.97499999999999998</v>
      </c>
      <c r="P33" s="102">
        <v>0.98235294117647054</v>
      </c>
      <c r="Q33" s="101">
        <v>67</v>
      </c>
      <c r="R33" s="101">
        <v>50</v>
      </c>
      <c r="S33" s="101">
        <v>117</v>
      </c>
      <c r="T33" s="102">
        <v>0.7528089887640449</v>
      </c>
      <c r="U33" s="102">
        <v>0.64102564102564108</v>
      </c>
      <c r="V33" s="102">
        <v>0.70059880239520955</v>
      </c>
      <c r="W33" s="101">
        <v>22</v>
      </c>
      <c r="X33" s="101">
        <v>28</v>
      </c>
      <c r="Y33" s="101">
        <v>50</v>
      </c>
      <c r="Z33" s="102">
        <v>0.24719101123595505</v>
      </c>
      <c r="AA33" s="102">
        <v>0.35897435897435898</v>
      </c>
      <c r="AB33" s="102">
        <v>0.29940119760479039</v>
      </c>
      <c r="AC33" s="101">
        <v>16</v>
      </c>
      <c r="AD33" s="101">
        <v>22</v>
      </c>
      <c r="AE33" s="101">
        <v>38</v>
      </c>
      <c r="AF33" s="102">
        <v>0.1797752808988764</v>
      </c>
      <c r="AG33" s="102">
        <v>0.28205128205128205</v>
      </c>
      <c r="AH33" s="102">
        <v>0.22754491017964071</v>
      </c>
      <c r="AI33" s="101">
        <v>6</v>
      </c>
      <c r="AJ33" s="101">
        <v>6</v>
      </c>
      <c r="AK33" s="101">
        <v>12</v>
      </c>
      <c r="AL33" s="102">
        <v>6.741573033707865E-2</v>
      </c>
      <c r="AM33" s="102">
        <v>7.6923076923076927E-2</v>
      </c>
      <c r="AN33" s="102">
        <v>7.1856287425149698E-2</v>
      </c>
      <c r="AO33" s="101">
        <v>86</v>
      </c>
      <c r="AP33" s="101">
        <v>72</v>
      </c>
      <c r="AQ33" s="101">
        <v>158</v>
      </c>
      <c r="AR33" s="102">
        <v>0.9555555555555556</v>
      </c>
      <c r="AS33" s="102">
        <v>0.9</v>
      </c>
      <c r="AT33" s="102">
        <v>0.92941176470588238</v>
      </c>
      <c r="AU33" s="101">
        <v>64</v>
      </c>
      <c r="AV33" s="101">
        <v>43</v>
      </c>
      <c r="AW33" s="101">
        <v>107</v>
      </c>
      <c r="AX33" s="102">
        <v>0.7441860465116279</v>
      </c>
      <c r="AY33" s="102">
        <v>0.59722222222222221</v>
      </c>
      <c r="AZ33" s="102">
        <v>0.67721518987341767</v>
      </c>
      <c r="BA33" s="101">
        <v>22</v>
      </c>
      <c r="BB33" s="101">
        <v>29</v>
      </c>
      <c r="BC33" s="101">
        <v>51</v>
      </c>
      <c r="BD33" s="102">
        <v>0.2558139534883721</v>
      </c>
      <c r="BE33" s="102">
        <v>0.40277777777777779</v>
      </c>
      <c r="BF33" s="102">
        <v>0.32278481012658228</v>
      </c>
      <c r="BG33" s="101">
        <v>18</v>
      </c>
      <c r="BH33" s="101">
        <v>28</v>
      </c>
      <c r="BI33" s="101">
        <v>46</v>
      </c>
      <c r="BJ33" s="102">
        <v>0.20930232558139536</v>
      </c>
      <c r="BK33" s="102">
        <v>0.3888888888888889</v>
      </c>
      <c r="BL33" s="102">
        <v>0.29113924050632911</v>
      </c>
      <c r="BM33" s="101">
        <v>4</v>
      </c>
      <c r="BN33" s="101">
        <v>1</v>
      </c>
      <c r="BO33" s="101">
        <v>5</v>
      </c>
      <c r="BP33" s="102">
        <v>4.6511627906976744E-2</v>
      </c>
      <c r="BQ33" s="102">
        <v>1.3888888888888888E-2</v>
      </c>
      <c r="BR33" s="103">
        <v>3.1645569620253167E-2</v>
      </c>
    </row>
    <row r="34" spans="1:70" ht="11.85">
      <c r="A34" s="99" t="str">
        <f>IF(COUNTIFS(T_3G[[#This Row],[Secteur]],"  *"),A33,T_3G[[#This Row],[Secteur]])</f>
        <v>SEINE-ET-MARNE</v>
      </c>
      <c r="B34" s="99" t="str">
        <f>IF(COUNTIFS(T_3G[[#This Row],[Secteur]],"    *"),B33,T_3G[[#This Row],[Secteur]])</f>
        <v xml:space="preserve">   D03 - Meaux</v>
      </c>
      <c r="C34" s="100" t="s">
        <v>263</v>
      </c>
      <c r="D34" s="100" t="s">
        <v>264</v>
      </c>
      <c r="E34" s="101">
        <v>71</v>
      </c>
      <c r="F34" s="101">
        <v>98</v>
      </c>
      <c r="G34" s="101">
        <v>169</v>
      </c>
      <c r="H34" s="101">
        <v>0</v>
      </c>
      <c r="I34" s="101">
        <v>0</v>
      </c>
      <c r="J34" s="101">
        <v>0</v>
      </c>
      <c r="K34" s="101">
        <v>68</v>
      </c>
      <c r="L34" s="101">
        <v>94</v>
      </c>
      <c r="M34" s="101">
        <v>162</v>
      </c>
      <c r="N34" s="102">
        <v>0.95774647887323938</v>
      </c>
      <c r="O34" s="102">
        <v>0.95918367346938771</v>
      </c>
      <c r="P34" s="102">
        <v>0.95857988165680474</v>
      </c>
      <c r="Q34" s="101">
        <v>60</v>
      </c>
      <c r="R34" s="101">
        <v>67</v>
      </c>
      <c r="S34" s="101">
        <v>127</v>
      </c>
      <c r="T34" s="102">
        <v>0.88235294117647056</v>
      </c>
      <c r="U34" s="102">
        <v>0.71276595744680848</v>
      </c>
      <c r="V34" s="102">
        <v>0.78395061728395066</v>
      </c>
      <c r="W34" s="101">
        <v>8</v>
      </c>
      <c r="X34" s="101">
        <v>27</v>
      </c>
      <c r="Y34" s="101">
        <v>35</v>
      </c>
      <c r="Z34" s="102">
        <v>0.11764705882352941</v>
      </c>
      <c r="AA34" s="102">
        <v>0.28723404255319152</v>
      </c>
      <c r="AB34" s="102">
        <v>0.21604938271604937</v>
      </c>
      <c r="AC34" s="101">
        <v>6</v>
      </c>
      <c r="AD34" s="101">
        <v>25</v>
      </c>
      <c r="AE34" s="101">
        <v>31</v>
      </c>
      <c r="AF34" s="102">
        <v>8.8235294117647065E-2</v>
      </c>
      <c r="AG34" s="102">
        <v>0.26595744680851063</v>
      </c>
      <c r="AH34" s="102">
        <v>0.19135802469135801</v>
      </c>
      <c r="AI34" s="101">
        <v>2</v>
      </c>
      <c r="AJ34" s="101">
        <v>2</v>
      </c>
      <c r="AK34" s="101">
        <v>4</v>
      </c>
      <c r="AL34" s="102">
        <v>2.9411764705882353E-2</v>
      </c>
      <c r="AM34" s="102">
        <v>2.1276595744680851E-2</v>
      </c>
      <c r="AN34" s="102">
        <v>2.4691358024691357E-2</v>
      </c>
      <c r="AO34" s="101">
        <v>67</v>
      </c>
      <c r="AP34" s="101">
        <v>93</v>
      </c>
      <c r="AQ34" s="101">
        <v>160</v>
      </c>
      <c r="AR34" s="102">
        <v>0.94366197183098588</v>
      </c>
      <c r="AS34" s="102">
        <v>0.94897959183673475</v>
      </c>
      <c r="AT34" s="102">
        <v>0.94674556213017746</v>
      </c>
      <c r="AU34" s="101">
        <v>56</v>
      </c>
      <c r="AV34" s="101">
        <v>61</v>
      </c>
      <c r="AW34" s="101">
        <v>117</v>
      </c>
      <c r="AX34" s="102">
        <v>0.83582089552238803</v>
      </c>
      <c r="AY34" s="102">
        <v>0.65591397849462363</v>
      </c>
      <c r="AZ34" s="102">
        <v>0.73124999999999996</v>
      </c>
      <c r="BA34" s="101">
        <v>11</v>
      </c>
      <c r="BB34" s="101">
        <v>32</v>
      </c>
      <c r="BC34" s="101">
        <v>43</v>
      </c>
      <c r="BD34" s="102">
        <v>0.16417910447761194</v>
      </c>
      <c r="BE34" s="102">
        <v>0.34408602150537637</v>
      </c>
      <c r="BF34" s="102">
        <v>0.26874999999999999</v>
      </c>
      <c r="BG34" s="101">
        <v>9</v>
      </c>
      <c r="BH34" s="101">
        <v>30</v>
      </c>
      <c r="BI34" s="101">
        <v>39</v>
      </c>
      <c r="BJ34" s="102">
        <v>0.13432835820895522</v>
      </c>
      <c r="BK34" s="102">
        <v>0.32258064516129031</v>
      </c>
      <c r="BL34" s="102">
        <v>0.24374999999999999</v>
      </c>
      <c r="BM34" s="101">
        <v>2</v>
      </c>
      <c r="BN34" s="101">
        <v>2</v>
      </c>
      <c r="BO34" s="101">
        <v>4</v>
      </c>
      <c r="BP34" s="102">
        <v>2.9850746268656716E-2</v>
      </c>
      <c r="BQ34" s="102">
        <v>2.1505376344086023E-2</v>
      </c>
      <c r="BR34" s="103">
        <v>2.5000000000000001E-2</v>
      </c>
    </row>
    <row r="35" spans="1:70" ht="11.85">
      <c r="A35" s="99" t="str">
        <f>IF(COUNTIFS(T_3G[[#This Row],[Secteur]],"  *"),A34,T_3G[[#This Row],[Secteur]])</f>
        <v>SEINE-ET-MARNE</v>
      </c>
      <c r="B35" s="99" t="str">
        <f>IF(COUNTIFS(T_3G[[#This Row],[Secteur]],"    *"),B34,T_3G[[#This Row],[Secteur]])</f>
        <v xml:space="preserve">   D03 - Meaux</v>
      </c>
      <c r="C35" s="100" t="s">
        <v>265</v>
      </c>
      <c r="D35" s="100" t="s">
        <v>266</v>
      </c>
      <c r="E35" s="101">
        <v>59</v>
      </c>
      <c r="F35" s="101">
        <v>46</v>
      </c>
      <c r="G35" s="101">
        <v>105</v>
      </c>
      <c r="H35" s="101">
        <v>0</v>
      </c>
      <c r="I35" s="101">
        <v>0</v>
      </c>
      <c r="J35" s="101">
        <v>0</v>
      </c>
      <c r="K35" s="101">
        <v>58</v>
      </c>
      <c r="L35" s="101">
        <v>44</v>
      </c>
      <c r="M35" s="101">
        <v>102</v>
      </c>
      <c r="N35" s="102">
        <v>0.98305084745762716</v>
      </c>
      <c r="O35" s="102">
        <v>0.95652173913043481</v>
      </c>
      <c r="P35" s="102">
        <v>0.97142857142857142</v>
      </c>
      <c r="Q35" s="101">
        <v>38</v>
      </c>
      <c r="R35" s="101">
        <v>17</v>
      </c>
      <c r="S35" s="101">
        <v>55</v>
      </c>
      <c r="T35" s="102">
        <v>0.65517241379310343</v>
      </c>
      <c r="U35" s="102">
        <v>0.38636363636363635</v>
      </c>
      <c r="V35" s="102">
        <v>0.53921568627450978</v>
      </c>
      <c r="W35" s="101">
        <v>20</v>
      </c>
      <c r="X35" s="101">
        <v>27</v>
      </c>
      <c r="Y35" s="101">
        <v>47</v>
      </c>
      <c r="Z35" s="102">
        <v>0.34482758620689657</v>
      </c>
      <c r="AA35" s="102">
        <v>0.61363636363636365</v>
      </c>
      <c r="AB35" s="102">
        <v>0.46078431372549017</v>
      </c>
      <c r="AC35" s="101">
        <v>15</v>
      </c>
      <c r="AD35" s="101">
        <v>17</v>
      </c>
      <c r="AE35" s="101">
        <v>32</v>
      </c>
      <c r="AF35" s="102">
        <v>0.25862068965517243</v>
      </c>
      <c r="AG35" s="102">
        <v>0.38636363636363635</v>
      </c>
      <c r="AH35" s="102">
        <v>0.31372549019607843</v>
      </c>
      <c r="AI35" s="101">
        <v>5</v>
      </c>
      <c r="AJ35" s="101">
        <v>10</v>
      </c>
      <c r="AK35" s="101">
        <v>15</v>
      </c>
      <c r="AL35" s="102">
        <v>8.6206896551724144E-2</v>
      </c>
      <c r="AM35" s="102">
        <v>0.22727272727272727</v>
      </c>
      <c r="AN35" s="102">
        <v>0.14705882352941177</v>
      </c>
      <c r="AO35" s="101">
        <v>58</v>
      </c>
      <c r="AP35" s="101">
        <v>44</v>
      </c>
      <c r="AQ35" s="101">
        <v>102</v>
      </c>
      <c r="AR35" s="102">
        <v>0.98305084745762716</v>
      </c>
      <c r="AS35" s="102">
        <v>0.95652173913043481</v>
      </c>
      <c r="AT35" s="102">
        <v>0.97142857142857142</v>
      </c>
      <c r="AU35" s="101">
        <v>38</v>
      </c>
      <c r="AV35" s="101">
        <v>16</v>
      </c>
      <c r="AW35" s="101">
        <v>54</v>
      </c>
      <c r="AX35" s="102">
        <v>0.65517241379310343</v>
      </c>
      <c r="AY35" s="102">
        <v>0.36363636363636365</v>
      </c>
      <c r="AZ35" s="102">
        <v>0.52941176470588236</v>
      </c>
      <c r="BA35" s="101">
        <v>20</v>
      </c>
      <c r="BB35" s="101">
        <v>28</v>
      </c>
      <c r="BC35" s="101">
        <v>48</v>
      </c>
      <c r="BD35" s="102">
        <v>0.34482758620689657</v>
      </c>
      <c r="BE35" s="102">
        <v>0.63636363636363635</v>
      </c>
      <c r="BF35" s="102">
        <v>0.47058823529411764</v>
      </c>
      <c r="BG35" s="101">
        <v>15</v>
      </c>
      <c r="BH35" s="101">
        <v>17</v>
      </c>
      <c r="BI35" s="101">
        <v>32</v>
      </c>
      <c r="BJ35" s="102">
        <v>0.25862068965517243</v>
      </c>
      <c r="BK35" s="102">
        <v>0.38636363636363635</v>
      </c>
      <c r="BL35" s="102">
        <v>0.31372549019607843</v>
      </c>
      <c r="BM35" s="101">
        <v>5</v>
      </c>
      <c r="BN35" s="101">
        <v>11</v>
      </c>
      <c r="BO35" s="101">
        <v>16</v>
      </c>
      <c r="BP35" s="102">
        <v>8.6206896551724144E-2</v>
      </c>
      <c r="BQ35" s="102">
        <v>0.25</v>
      </c>
      <c r="BR35" s="103">
        <v>0.15686274509803921</v>
      </c>
    </row>
    <row r="36" spans="1:70" ht="11.85">
      <c r="A36" s="99" t="str">
        <f>IF(COUNTIFS(T_3G[[#This Row],[Secteur]],"  *"),A35,T_3G[[#This Row],[Secteur]])</f>
        <v>SEINE-ET-MARNE</v>
      </c>
      <c r="B36" s="99" t="str">
        <f>IF(COUNTIFS(T_3G[[#This Row],[Secteur]],"    *"),B35,T_3G[[#This Row],[Secteur]])</f>
        <v xml:space="preserve">   D03 - Meaux</v>
      </c>
      <c r="C36" s="100" t="s">
        <v>267</v>
      </c>
      <c r="D36" s="100" t="s">
        <v>268</v>
      </c>
      <c r="E36" s="101">
        <v>79</v>
      </c>
      <c r="F36" s="101">
        <v>64</v>
      </c>
      <c r="G36" s="101">
        <v>143</v>
      </c>
      <c r="H36" s="101">
        <v>3</v>
      </c>
      <c r="I36" s="101">
        <v>4</v>
      </c>
      <c r="J36" s="101">
        <v>7</v>
      </c>
      <c r="K36" s="101">
        <v>75</v>
      </c>
      <c r="L36" s="101">
        <v>60</v>
      </c>
      <c r="M36" s="101">
        <v>135</v>
      </c>
      <c r="N36" s="102">
        <v>0.98734177215189878</v>
      </c>
      <c r="O36" s="102">
        <v>1</v>
      </c>
      <c r="P36" s="102">
        <v>0.99300699300699302</v>
      </c>
      <c r="Q36" s="101">
        <v>55</v>
      </c>
      <c r="R36" s="101">
        <v>30</v>
      </c>
      <c r="S36" s="101">
        <v>85</v>
      </c>
      <c r="T36" s="102">
        <v>0.73333333333333328</v>
      </c>
      <c r="U36" s="102">
        <v>0.5</v>
      </c>
      <c r="V36" s="102">
        <v>0.62962962962962965</v>
      </c>
      <c r="W36" s="101">
        <v>20</v>
      </c>
      <c r="X36" s="101">
        <v>30</v>
      </c>
      <c r="Y36" s="101">
        <v>50</v>
      </c>
      <c r="Z36" s="102">
        <v>0.26666666666666666</v>
      </c>
      <c r="AA36" s="102">
        <v>0.5</v>
      </c>
      <c r="AB36" s="102">
        <v>0.37037037037037035</v>
      </c>
      <c r="AC36" s="101">
        <v>14</v>
      </c>
      <c r="AD36" s="101">
        <v>19</v>
      </c>
      <c r="AE36" s="101">
        <v>33</v>
      </c>
      <c r="AF36" s="102">
        <v>0.18666666666666668</v>
      </c>
      <c r="AG36" s="102">
        <v>0.31666666666666665</v>
      </c>
      <c r="AH36" s="102">
        <v>0.24444444444444444</v>
      </c>
      <c r="AI36" s="101">
        <v>6</v>
      </c>
      <c r="AJ36" s="101">
        <v>11</v>
      </c>
      <c r="AK36" s="101">
        <v>17</v>
      </c>
      <c r="AL36" s="102">
        <v>0.08</v>
      </c>
      <c r="AM36" s="102">
        <v>0.18333333333333332</v>
      </c>
      <c r="AN36" s="102">
        <v>0.12592592592592591</v>
      </c>
      <c r="AO36" s="101">
        <v>75</v>
      </c>
      <c r="AP36" s="101">
        <v>60</v>
      </c>
      <c r="AQ36" s="101">
        <v>135</v>
      </c>
      <c r="AR36" s="102">
        <v>0.98734177215189878</v>
      </c>
      <c r="AS36" s="102">
        <v>1</v>
      </c>
      <c r="AT36" s="102">
        <v>0.99300699300699302</v>
      </c>
      <c r="AU36" s="101">
        <v>52</v>
      </c>
      <c r="AV36" s="101">
        <v>29</v>
      </c>
      <c r="AW36" s="101">
        <v>81</v>
      </c>
      <c r="AX36" s="102">
        <v>0.69333333333333336</v>
      </c>
      <c r="AY36" s="102">
        <v>0.48333333333333334</v>
      </c>
      <c r="AZ36" s="102">
        <v>0.6</v>
      </c>
      <c r="BA36" s="101">
        <v>23</v>
      </c>
      <c r="BB36" s="101">
        <v>31</v>
      </c>
      <c r="BC36" s="101">
        <v>54</v>
      </c>
      <c r="BD36" s="102">
        <v>0.30666666666666664</v>
      </c>
      <c r="BE36" s="102">
        <v>0.51666666666666672</v>
      </c>
      <c r="BF36" s="102">
        <v>0.4</v>
      </c>
      <c r="BG36" s="101">
        <v>17</v>
      </c>
      <c r="BH36" s="101">
        <v>20</v>
      </c>
      <c r="BI36" s="101">
        <v>37</v>
      </c>
      <c r="BJ36" s="102">
        <v>0.22666666666666666</v>
      </c>
      <c r="BK36" s="102">
        <v>0.33333333333333331</v>
      </c>
      <c r="BL36" s="102">
        <v>0.27407407407407408</v>
      </c>
      <c r="BM36" s="101">
        <v>6</v>
      </c>
      <c r="BN36" s="101">
        <v>11</v>
      </c>
      <c r="BO36" s="101">
        <v>17</v>
      </c>
      <c r="BP36" s="102">
        <v>0.08</v>
      </c>
      <c r="BQ36" s="102">
        <v>0.18333333333333332</v>
      </c>
      <c r="BR36" s="103">
        <v>0.12592592592592591</v>
      </c>
    </row>
    <row r="37" spans="1:70" ht="11.85">
      <c r="A37" s="99" t="str">
        <f>IF(COUNTIFS(T_3G[[#This Row],[Secteur]],"  *"),A36,T_3G[[#This Row],[Secteur]])</f>
        <v>SEINE-ET-MARNE</v>
      </c>
      <c r="B37" s="99" t="str">
        <f>IF(COUNTIFS(T_3G[[#This Row],[Secteur]],"    *"),B36,T_3G[[#This Row],[Secteur]])</f>
        <v xml:space="preserve">   D03 - Meaux</v>
      </c>
      <c r="C37" s="100" t="s">
        <v>269</v>
      </c>
      <c r="D37" s="100" t="s">
        <v>270</v>
      </c>
      <c r="E37" s="101">
        <v>55</v>
      </c>
      <c r="F37" s="101">
        <v>59</v>
      </c>
      <c r="G37" s="101">
        <v>114</v>
      </c>
      <c r="H37" s="101">
        <v>0</v>
      </c>
      <c r="I37" s="101">
        <v>0</v>
      </c>
      <c r="J37" s="101">
        <v>0</v>
      </c>
      <c r="K37" s="101">
        <v>55</v>
      </c>
      <c r="L37" s="101">
        <v>59</v>
      </c>
      <c r="M37" s="101">
        <v>114</v>
      </c>
      <c r="N37" s="102">
        <v>1</v>
      </c>
      <c r="O37" s="102">
        <v>1</v>
      </c>
      <c r="P37" s="102">
        <v>1</v>
      </c>
      <c r="Q37" s="101">
        <v>38</v>
      </c>
      <c r="R37" s="101">
        <v>36</v>
      </c>
      <c r="S37" s="101">
        <v>74</v>
      </c>
      <c r="T37" s="102">
        <v>0.69090909090909092</v>
      </c>
      <c r="U37" s="102">
        <v>0.61016949152542377</v>
      </c>
      <c r="V37" s="102">
        <v>0.64912280701754388</v>
      </c>
      <c r="W37" s="101">
        <v>17</v>
      </c>
      <c r="X37" s="101">
        <v>23</v>
      </c>
      <c r="Y37" s="101">
        <v>40</v>
      </c>
      <c r="Z37" s="102">
        <v>0.30909090909090908</v>
      </c>
      <c r="AA37" s="102">
        <v>0.38983050847457629</v>
      </c>
      <c r="AB37" s="102">
        <v>0.35087719298245612</v>
      </c>
      <c r="AC37" s="101">
        <v>17</v>
      </c>
      <c r="AD37" s="101">
        <v>23</v>
      </c>
      <c r="AE37" s="101">
        <v>40</v>
      </c>
      <c r="AF37" s="102">
        <v>0.30909090909090908</v>
      </c>
      <c r="AG37" s="102">
        <v>0.38983050847457629</v>
      </c>
      <c r="AH37" s="102">
        <v>0.35087719298245612</v>
      </c>
      <c r="AI37" s="101">
        <v>0</v>
      </c>
      <c r="AJ37" s="101">
        <v>0</v>
      </c>
      <c r="AK37" s="101">
        <v>0</v>
      </c>
      <c r="AL37" s="102">
        <v>0</v>
      </c>
      <c r="AM37" s="102">
        <v>0</v>
      </c>
      <c r="AN37" s="102">
        <v>0</v>
      </c>
      <c r="AO37" s="101">
        <v>0</v>
      </c>
      <c r="AP37" s="101">
        <v>0</v>
      </c>
      <c r="AQ37" s="101">
        <v>0</v>
      </c>
      <c r="AR37" s="102">
        <v>0</v>
      </c>
      <c r="AS37" s="102">
        <v>0</v>
      </c>
      <c r="AT37" s="102">
        <v>0</v>
      </c>
      <c r="AU37" s="101">
        <v>0</v>
      </c>
      <c r="AV37" s="101">
        <v>0</v>
      </c>
      <c r="AW37" s="101">
        <v>0</v>
      </c>
      <c r="AX37" s="102" t="s">
        <v>92</v>
      </c>
      <c r="AY37" s="102" t="s">
        <v>92</v>
      </c>
      <c r="AZ37" s="102" t="s">
        <v>92</v>
      </c>
      <c r="BA37" s="101">
        <v>0</v>
      </c>
      <c r="BB37" s="101">
        <v>0</v>
      </c>
      <c r="BC37" s="101">
        <v>0</v>
      </c>
      <c r="BD37" s="102" t="s">
        <v>92</v>
      </c>
      <c r="BE37" s="102" t="s">
        <v>92</v>
      </c>
      <c r="BF37" s="102" t="s">
        <v>92</v>
      </c>
      <c r="BG37" s="101">
        <v>0</v>
      </c>
      <c r="BH37" s="101">
        <v>0</v>
      </c>
      <c r="BI37" s="101">
        <v>0</v>
      </c>
      <c r="BJ37" s="102" t="s">
        <v>92</v>
      </c>
      <c r="BK37" s="102" t="s">
        <v>92</v>
      </c>
      <c r="BL37" s="102" t="s">
        <v>92</v>
      </c>
      <c r="BM37" s="101">
        <v>0</v>
      </c>
      <c r="BN37" s="101">
        <v>0</v>
      </c>
      <c r="BO37" s="101">
        <v>0</v>
      </c>
      <c r="BP37" s="102" t="s">
        <v>92</v>
      </c>
      <c r="BQ37" s="102" t="s">
        <v>92</v>
      </c>
      <c r="BR37" s="103" t="s">
        <v>92</v>
      </c>
    </row>
    <row r="38" spans="1:70" ht="11.85">
      <c r="A38" s="99" t="str">
        <f>IF(COUNTIFS(T_3G[[#This Row],[Secteur]],"  *"),A37,T_3G[[#This Row],[Secteur]])</f>
        <v>SEINE-ET-MARNE</v>
      </c>
      <c r="B38" s="99" t="str">
        <f>IF(COUNTIFS(T_3G[[#This Row],[Secteur]],"    *"),B37,T_3G[[#This Row],[Secteur]])</f>
        <v xml:space="preserve">   D03 - Meaux</v>
      </c>
      <c r="C38" s="100" t="s">
        <v>271</v>
      </c>
      <c r="D38" s="100" t="s">
        <v>272</v>
      </c>
      <c r="E38" s="101">
        <v>87</v>
      </c>
      <c r="F38" s="101">
        <v>83</v>
      </c>
      <c r="G38" s="101">
        <v>170</v>
      </c>
      <c r="H38" s="101">
        <v>0</v>
      </c>
      <c r="I38" s="101">
        <v>0</v>
      </c>
      <c r="J38" s="101">
        <v>0</v>
      </c>
      <c r="K38" s="101">
        <v>87</v>
      </c>
      <c r="L38" s="101">
        <v>83</v>
      </c>
      <c r="M38" s="101">
        <v>170</v>
      </c>
      <c r="N38" s="102">
        <v>1</v>
      </c>
      <c r="O38" s="102">
        <v>1</v>
      </c>
      <c r="P38" s="102">
        <v>1</v>
      </c>
      <c r="Q38" s="101">
        <v>71</v>
      </c>
      <c r="R38" s="101">
        <v>65</v>
      </c>
      <c r="S38" s="101">
        <v>136</v>
      </c>
      <c r="T38" s="102">
        <v>0.81609195402298851</v>
      </c>
      <c r="U38" s="102">
        <v>0.7831325301204819</v>
      </c>
      <c r="V38" s="102">
        <v>0.8</v>
      </c>
      <c r="W38" s="101">
        <v>16</v>
      </c>
      <c r="X38" s="101">
        <v>18</v>
      </c>
      <c r="Y38" s="101">
        <v>34</v>
      </c>
      <c r="Z38" s="102">
        <v>0.18390804597701149</v>
      </c>
      <c r="AA38" s="102">
        <v>0.21686746987951808</v>
      </c>
      <c r="AB38" s="102">
        <v>0.2</v>
      </c>
      <c r="AC38" s="101">
        <v>9</v>
      </c>
      <c r="AD38" s="101">
        <v>11</v>
      </c>
      <c r="AE38" s="101">
        <v>20</v>
      </c>
      <c r="AF38" s="102">
        <v>0.10344827586206896</v>
      </c>
      <c r="AG38" s="102">
        <v>0.13253012048192772</v>
      </c>
      <c r="AH38" s="102">
        <v>0.11764705882352941</v>
      </c>
      <c r="AI38" s="101">
        <v>7</v>
      </c>
      <c r="AJ38" s="101">
        <v>7</v>
      </c>
      <c r="AK38" s="101">
        <v>14</v>
      </c>
      <c r="AL38" s="102">
        <v>8.0459770114942528E-2</v>
      </c>
      <c r="AM38" s="102">
        <v>8.4337349397590355E-2</v>
      </c>
      <c r="AN38" s="102">
        <v>8.2352941176470587E-2</v>
      </c>
      <c r="AO38" s="101">
        <v>87</v>
      </c>
      <c r="AP38" s="101">
        <v>83</v>
      </c>
      <c r="AQ38" s="101">
        <v>170</v>
      </c>
      <c r="AR38" s="102">
        <v>1</v>
      </c>
      <c r="AS38" s="102">
        <v>1</v>
      </c>
      <c r="AT38" s="102">
        <v>1</v>
      </c>
      <c r="AU38" s="101">
        <v>67</v>
      </c>
      <c r="AV38" s="101">
        <v>59</v>
      </c>
      <c r="AW38" s="101">
        <v>126</v>
      </c>
      <c r="AX38" s="102">
        <v>0.77011494252873558</v>
      </c>
      <c r="AY38" s="102">
        <v>0.71084337349397586</v>
      </c>
      <c r="AZ38" s="102">
        <v>0.74117647058823533</v>
      </c>
      <c r="BA38" s="101">
        <v>20</v>
      </c>
      <c r="BB38" s="101">
        <v>24</v>
      </c>
      <c r="BC38" s="101">
        <v>44</v>
      </c>
      <c r="BD38" s="102">
        <v>0.22988505747126436</v>
      </c>
      <c r="BE38" s="102">
        <v>0.28915662650602408</v>
      </c>
      <c r="BF38" s="102">
        <v>0.25882352941176473</v>
      </c>
      <c r="BG38" s="101">
        <v>13</v>
      </c>
      <c r="BH38" s="101">
        <v>18</v>
      </c>
      <c r="BI38" s="101">
        <v>31</v>
      </c>
      <c r="BJ38" s="102">
        <v>0.14942528735632185</v>
      </c>
      <c r="BK38" s="102">
        <v>0.21686746987951808</v>
      </c>
      <c r="BL38" s="102">
        <v>0.18235294117647058</v>
      </c>
      <c r="BM38" s="101">
        <v>7</v>
      </c>
      <c r="BN38" s="101">
        <v>6</v>
      </c>
      <c r="BO38" s="101">
        <v>13</v>
      </c>
      <c r="BP38" s="102">
        <v>8.0459770114942528E-2</v>
      </c>
      <c r="BQ38" s="102">
        <v>7.2289156626506021E-2</v>
      </c>
      <c r="BR38" s="103">
        <v>7.6470588235294124E-2</v>
      </c>
    </row>
    <row r="39" spans="1:70" ht="11.85">
      <c r="A39" s="99" t="str">
        <f>IF(COUNTIFS(T_3G[[#This Row],[Secteur]],"  *"),A38,T_3G[[#This Row],[Secteur]])</f>
        <v>SEINE-ET-MARNE</v>
      </c>
      <c r="B39" s="99" t="str">
        <f>IF(COUNTIFS(T_3G[[#This Row],[Secteur]],"    *"),B38,T_3G[[#This Row],[Secteur]])</f>
        <v xml:space="preserve">   D03 - Meaux</v>
      </c>
      <c r="C39" s="100" t="s">
        <v>273</v>
      </c>
      <c r="D39" s="100" t="s">
        <v>274</v>
      </c>
      <c r="E39" s="101">
        <v>56</v>
      </c>
      <c r="F39" s="101">
        <v>65</v>
      </c>
      <c r="G39" s="101">
        <v>121</v>
      </c>
      <c r="H39" s="101">
        <v>0</v>
      </c>
      <c r="I39" s="101">
        <v>0</v>
      </c>
      <c r="J39" s="101">
        <v>0</v>
      </c>
      <c r="K39" s="101">
        <v>56</v>
      </c>
      <c r="L39" s="101">
        <v>64</v>
      </c>
      <c r="M39" s="101">
        <v>120</v>
      </c>
      <c r="N39" s="102">
        <v>1</v>
      </c>
      <c r="O39" s="102">
        <v>0.98461538461538467</v>
      </c>
      <c r="P39" s="102">
        <v>0.99173553719008267</v>
      </c>
      <c r="Q39" s="101">
        <v>46</v>
      </c>
      <c r="R39" s="101">
        <v>52</v>
      </c>
      <c r="S39" s="101">
        <v>98</v>
      </c>
      <c r="T39" s="102">
        <v>0.8214285714285714</v>
      </c>
      <c r="U39" s="102">
        <v>0.8125</v>
      </c>
      <c r="V39" s="102">
        <v>0.81666666666666665</v>
      </c>
      <c r="W39" s="101">
        <v>10</v>
      </c>
      <c r="X39" s="101">
        <v>12</v>
      </c>
      <c r="Y39" s="101">
        <v>22</v>
      </c>
      <c r="Z39" s="102">
        <v>0.17857142857142858</v>
      </c>
      <c r="AA39" s="102">
        <v>0.1875</v>
      </c>
      <c r="AB39" s="102">
        <v>0.18333333333333332</v>
      </c>
      <c r="AC39" s="101">
        <v>8</v>
      </c>
      <c r="AD39" s="101">
        <v>9</v>
      </c>
      <c r="AE39" s="101">
        <v>17</v>
      </c>
      <c r="AF39" s="102">
        <v>0.14285714285714285</v>
      </c>
      <c r="AG39" s="102">
        <v>0.140625</v>
      </c>
      <c r="AH39" s="102">
        <v>0.14166666666666666</v>
      </c>
      <c r="AI39" s="101">
        <v>2</v>
      </c>
      <c r="AJ39" s="101">
        <v>3</v>
      </c>
      <c r="AK39" s="101">
        <v>5</v>
      </c>
      <c r="AL39" s="102">
        <v>3.5714285714285712E-2</v>
      </c>
      <c r="AM39" s="102">
        <v>4.6875E-2</v>
      </c>
      <c r="AN39" s="102">
        <v>4.1666666666666664E-2</v>
      </c>
      <c r="AO39" s="101">
        <v>54</v>
      </c>
      <c r="AP39" s="101">
        <v>63</v>
      </c>
      <c r="AQ39" s="101">
        <v>117</v>
      </c>
      <c r="AR39" s="102">
        <v>0.9642857142857143</v>
      </c>
      <c r="AS39" s="102">
        <v>0.96923076923076923</v>
      </c>
      <c r="AT39" s="102">
        <v>0.96694214876033058</v>
      </c>
      <c r="AU39" s="101">
        <v>46</v>
      </c>
      <c r="AV39" s="101">
        <v>47</v>
      </c>
      <c r="AW39" s="101">
        <v>93</v>
      </c>
      <c r="AX39" s="102">
        <v>0.85185185185185186</v>
      </c>
      <c r="AY39" s="102">
        <v>0.74603174603174605</v>
      </c>
      <c r="AZ39" s="102">
        <v>0.79487179487179482</v>
      </c>
      <c r="BA39" s="101">
        <v>8</v>
      </c>
      <c r="BB39" s="101">
        <v>16</v>
      </c>
      <c r="BC39" s="101">
        <v>24</v>
      </c>
      <c r="BD39" s="102">
        <v>0.14814814814814814</v>
      </c>
      <c r="BE39" s="102">
        <v>0.25396825396825395</v>
      </c>
      <c r="BF39" s="102">
        <v>0.20512820512820512</v>
      </c>
      <c r="BG39" s="101">
        <v>6</v>
      </c>
      <c r="BH39" s="101">
        <v>13</v>
      </c>
      <c r="BI39" s="101">
        <v>19</v>
      </c>
      <c r="BJ39" s="102">
        <v>0.1111111111111111</v>
      </c>
      <c r="BK39" s="102">
        <v>0.20634920634920634</v>
      </c>
      <c r="BL39" s="102">
        <v>0.1623931623931624</v>
      </c>
      <c r="BM39" s="101">
        <v>2</v>
      </c>
      <c r="BN39" s="101">
        <v>3</v>
      </c>
      <c r="BO39" s="101">
        <v>5</v>
      </c>
      <c r="BP39" s="102">
        <v>3.7037037037037035E-2</v>
      </c>
      <c r="BQ39" s="102">
        <v>4.7619047619047616E-2</v>
      </c>
      <c r="BR39" s="103">
        <v>4.2735042735042736E-2</v>
      </c>
    </row>
    <row r="40" spans="1:70" ht="11.85">
      <c r="A40" s="99" t="str">
        <f>IF(COUNTIFS(T_3G[[#This Row],[Secteur]],"  *"),A39,T_3G[[#This Row],[Secteur]])</f>
        <v>SEINE-ET-MARNE</v>
      </c>
      <c r="B40" s="99" t="str">
        <f>IF(COUNTIFS(T_3G[[#This Row],[Secteur]],"    *"),B39,T_3G[[#This Row],[Secteur]])</f>
        <v xml:space="preserve">   D03 - Meaux</v>
      </c>
      <c r="C40" s="100" t="s">
        <v>275</v>
      </c>
      <c r="D40" s="100" t="s">
        <v>276</v>
      </c>
      <c r="E40" s="101">
        <v>76</v>
      </c>
      <c r="F40" s="101">
        <v>67</v>
      </c>
      <c r="G40" s="101">
        <v>143</v>
      </c>
      <c r="H40" s="101">
        <v>0</v>
      </c>
      <c r="I40" s="101">
        <v>0</v>
      </c>
      <c r="J40" s="101">
        <v>0</v>
      </c>
      <c r="K40" s="101">
        <v>76</v>
      </c>
      <c r="L40" s="101">
        <v>67</v>
      </c>
      <c r="M40" s="101">
        <v>143</v>
      </c>
      <c r="N40" s="102">
        <v>1</v>
      </c>
      <c r="O40" s="102">
        <v>1</v>
      </c>
      <c r="P40" s="102">
        <v>1</v>
      </c>
      <c r="Q40" s="101">
        <v>60</v>
      </c>
      <c r="R40" s="101">
        <v>42</v>
      </c>
      <c r="S40" s="101">
        <v>102</v>
      </c>
      <c r="T40" s="102">
        <v>0.78947368421052633</v>
      </c>
      <c r="U40" s="102">
        <v>0.62686567164179108</v>
      </c>
      <c r="V40" s="102">
        <v>0.71328671328671334</v>
      </c>
      <c r="W40" s="101">
        <v>16</v>
      </c>
      <c r="X40" s="101">
        <v>25</v>
      </c>
      <c r="Y40" s="101">
        <v>41</v>
      </c>
      <c r="Z40" s="102">
        <v>0.21052631578947367</v>
      </c>
      <c r="AA40" s="102">
        <v>0.37313432835820898</v>
      </c>
      <c r="AB40" s="102">
        <v>0.28671328671328672</v>
      </c>
      <c r="AC40" s="101">
        <v>10</v>
      </c>
      <c r="AD40" s="101">
        <v>18</v>
      </c>
      <c r="AE40" s="101">
        <v>28</v>
      </c>
      <c r="AF40" s="102">
        <v>0.13157894736842105</v>
      </c>
      <c r="AG40" s="102">
        <v>0.26865671641791045</v>
      </c>
      <c r="AH40" s="102">
        <v>0.19580419580419581</v>
      </c>
      <c r="AI40" s="101">
        <v>6</v>
      </c>
      <c r="AJ40" s="101">
        <v>7</v>
      </c>
      <c r="AK40" s="101">
        <v>13</v>
      </c>
      <c r="AL40" s="102">
        <v>7.8947368421052627E-2</v>
      </c>
      <c r="AM40" s="102">
        <v>0.1044776119402985</v>
      </c>
      <c r="AN40" s="102">
        <v>9.0909090909090912E-2</v>
      </c>
      <c r="AO40" s="101">
        <v>76</v>
      </c>
      <c r="AP40" s="101">
        <v>66</v>
      </c>
      <c r="AQ40" s="101">
        <v>142</v>
      </c>
      <c r="AR40" s="102">
        <v>1</v>
      </c>
      <c r="AS40" s="102">
        <v>0.9850746268656716</v>
      </c>
      <c r="AT40" s="102">
        <v>0.99300699300699302</v>
      </c>
      <c r="AU40" s="101">
        <v>60</v>
      </c>
      <c r="AV40" s="101">
        <v>41</v>
      </c>
      <c r="AW40" s="101">
        <v>101</v>
      </c>
      <c r="AX40" s="102">
        <v>0.78947368421052633</v>
      </c>
      <c r="AY40" s="102">
        <v>0.62121212121212122</v>
      </c>
      <c r="AZ40" s="102">
        <v>0.71126760563380287</v>
      </c>
      <c r="BA40" s="101">
        <v>16</v>
      </c>
      <c r="BB40" s="101">
        <v>25</v>
      </c>
      <c r="BC40" s="101">
        <v>41</v>
      </c>
      <c r="BD40" s="102">
        <v>0.21052631578947367</v>
      </c>
      <c r="BE40" s="102">
        <v>0.37878787878787878</v>
      </c>
      <c r="BF40" s="102">
        <v>0.28873239436619719</v>
      </c>
      <c r="BG40" s="101">
        <v>10</v>
      </c>
      <c r="BH40" s="101">
        <v>19</v>
      </c>
      <c r="BI40" s="101">
        <v>29</v>
      </c>
      <c r="BJ40" s="102">
        <v>0.13157894736842105</v>
      </c>
      <c r="BK40" s="102">
        <v>0.2878787878787879</v>
      </c>
      <c r="BL40" s="102">
        <v>0.20422535211267606</v>
      </c>
      <c r="BM40" s="101">
        <v>6</v>
      </c>
      <c r="BN40" s="101">
        <v>6</v>
      </c>
      <c r="BO40" s="101">
        <v>12</v>
      </c>
      <c r="BP40" s="102">
        <v>7.8947368421052627E-2</v>
      </c>
      <c r="BQ40" s="102">
        <v>9.0909090909090912E-2</v>
      </c>
      <c r="BR40" s="103">
        <v>8.4507042253521125E-2</v>
      </c>
    </row>
    <row r="41" spans="1:70" ht="11.85">
      <c r="A41" s="99" t="str">
        <f>IF(COUNTIFS(T_3G[[#This Row],[Secteur]],"  *"),A40,T_3G[[#This Row],[Secteur]])</f>
        <v>SEINE-ET-MARNE</v>
      </c>
      <c r="B41" s="99" t="str">
        <f>IF(COUNTIFS(T_3G[[#This Row],[Secteur]],"    *"),B40,T_3G[[#This Row],[Secteur]])</f>
        <v xml:space="preserve">   D03 - Meaux</v>
      </c>
      <c r="C41" s="100" t="s">
        <v>277</v>
      </c>
      <c r="D41" s="100" t="s">
        <v>278</v>
      </c>
      <c r="E41" s="101">
        <v>25</v>
      </c>
      <c r="F41" s="101">
        <v>36</v>
      </c>
      <c r="G41" s="101">
        <v>61</v>
      </c>
      <c r="H41" s="101">
        <v>0</v>
      </c>
      <c r="I41" s="101">
        <v>0</v>
      </c>
      <c r="J41" s="101">
        <v>0</v>
      </c>
      <c r="K41" s="101">
        <v>24</v>
      </c>
      <c r="L41" s="101">
        <v>34</v>
      </c>
      <c r="M41" s="101">
        <v>58</v>
      </c>
      <c r="N41" s="102">
        <v>0.96</v>
      </c>
      <c r="O41" s="102">
        <v>0.94444444444444442</v>
      </c>
      <c r="P41" s="102">
        <v>0.95081967213114749</v>
      </c>
      <c r="Q41" s="101">
        <v>16</v>
      </c>
      <c r="R41" s="101">
        <v>18</v>
      </c>
      <c r="S41" s="101">
        <v>34</v>
      </c>
      <c r="T41" s="102">
        <v>0.66666666666666663</v>
      </c>
      <c r="U41" s="102">
        <v>0.52941176470588236</v>
      </c>
      <c r="V41" s="102">
        <v>0.58620689655172409</v>
      </c>
      <c r="W41" s="101">
        <v>8</v>
      </c>
      <c r="X41" s="101">
        <v>16</v>
      </c>
      <c r="Y41" s="101">
        <v>24</v>
      </c>
      <c r="Z41" s="102">
        <v>0.33333333333333331</v>
      </c>
      <c r="AA41" s="102">
        <v>0.47058823529411764</v>
      </c>
      <c r="AB41" s="102">
        <v>0.41379310344827586</v>
      </c>
      <c r="AC41" s="101">
        <v>4</v>
      </c>
      <c r="AD41" s="101">
        <v>6</v>
      </c>
      <c r="AE41" s="101">
        <v>10</v>
      </c>
      <c r="AF41" s="102">
        <v>0.16666666666666666</v>
      </c>
      <c r="AG41" s="102">
        <v>0.17647058823529413</v>
      </c>
      <c r="AH41" s="102">
        <v>0.17241379310344829</v>
      </c>
      <c r="AI41" s="101">
        <v>4</v>
      </c>
      <c r="AJ41" s="101">
        <v>10</v>
      </c>
      <c r="AK41" s="101">
        <v>14</v>
      </c>
      <c r="AL41" s="102">
        <v>0.16666666666666666</v>
      </c>
      <c r="AM41" s="102">
        <v>0.29411764705882354</v>
      </c>
      <c r="AN41" s="102">
        <v>0.2413793103448276</v>
      </c>
      <c r="AO41" s="101">
        <v>24</v>
      </c>
      <c r="AP41" s="101">
        <v>34</v>
      </c>
      <c r="AQ41" s="101">
        <v>58</v>
      </c>
      <c r="AR41" s="102">
        <v>0.96</v>
      </c>
      <c r="AS41" s="102">
        <v>0.94444444444444442</v>
      </c>
      <c r="AT41" s="102">
        <v>0.95081967213114749</v>
      </c>
      <c r="AU41" s="101">
        <v>16</v>
      </c>
      <c r="AV41" s="101">
        <v>18</v>
      </c>
      <c r="AW41" s="101">
        <v>34</v>
      </c>
      <c r="AX41" s="102">
        <v>0.66666666666666663</v>
      </c>
      <c r="AY41" s="102">
        <v>0.52941176470588236</v>
      </c>
      <c r="AZ41" s="102">
        <v>0.58620689655172409</v>
      </c>
      <c r="BA41" s="101">
        <v>8</v>
      </c>
      <c r="BB41" s="101">
        <v>16</v>
      </c>
      <c r="BC41" s="101">
        <v>24</v>
      </c>
      <c r="BD41" s="102">
        <v>0.33333333333333331</v>
      </c>
      <c r="BE41" s="102">
        <v>0.47058823529411764</v>
      </c>
      <c r="BF41" s="102">
        <v>0.41379310344827586</v>
      </c>
      <c r="BG41" s="101">
        <v>4</v>
      </c>
      <c r="BH41" s="101">
        <v>6</v>
      </c>
      <c r="BI41" s="101">
        <v>10</v>
      </c>
      <c r="BJ41" s="102">
        <v>0.16666666666666666</v>
      </c>
      <c r="BK41" s="102">
        <v>0.17647058823529413</v>
      </c>
      <c r="BL41" s="102">
        <v>0.17241379310344829</v>
      </c>
      <c r="BM41" s="101">
        <v>4</v>
      </c>
      <c r="BN41" s="101">
        <v>10</v>
      </c>
      <c r="BO41" s="101">
        <v>14</v>
      </c>
      <c r="BP41" s="102">
        <v>0.16666666666666666</v>
      </c>
      <c r="BQ41" s="102">
        <v>0.29411764705882354</v>
      </c>
      <c r="BR41" s="103">
        <v>0.2413793103448276</v>
      </c>
    </row>
    <row r="42" spans="1:70" ht="11.85">
      <c r="A42" s="99" t="str">
        <f>IF(COUNTIFS(T_3G[[#This Row],[Secteur]],"  *"),A41,T_3G[[#This Row],[Secteur]])</f>
        <v>SEINE-ET-MARNE</v>
      </c>
      <c r="B42" s="99" t="str">
        <f>IF(COUNTIFS(T_3G[[#This Row],[Secteur]],"    *"),B41,T_3G[[#This Row],[Secteur]])</f>
        <v xml:space="preserve">   D03 - Meaux</v>
      </c>
      <c r="C42" s="100" t="s">
        <v>279</v>
      </c>
      <c r="D42" s="100" t="s">
        <v>280</v>
      </c>
      <c r="E42" s="101">
        <v>68</v>
      </c>
      <c r="F42" s="101">
        <v>89</v>
      </c>
      <c r="G42" s="101">
        <v>157</v>
      </c>
      <c r="H42" s="101">
        <v>1</v>
      </c>
      <c r="I42" s="101">
        <v>0</v>
      </c>
      <c r="J42" s="101">
        <v>1</v>
      </c>
      <c r="K42" s="101">
        <v>68</v>
      </c>
      <c r="L42" s="101">
        <v>89</v>
      </c>
      <c r="M42" s="101">
        <v>157</v>
      </c>
      <c r="N42" s="102">
        <v>1.0147058823529411</v>
      </c>
      <c r="O42" s="102">
        <v>1</v>
      </c>
      <c r="P42" s="102">
        <v>1.0063694267515924</v>
      </c>
      <c r="Q42" s="101">
        <v>54</v>
      </c>
      <c r="R42" s="101">
        <v>66</v>
      </c>
      <c r="S42" s="101">
        <v>120</v>
      </c>
      <c r="T42" s="102">
        <v>0.79411764705882348</v>
      </c>
      <c r="U42" s="102">
        <v>0.7415730337078652</v>
      </c>
      <c r="V42" s="102">
        <v>0.76433121019108285</v>
      </c>
      <c r="W42" s="101">
        <v>14</v>
      </c>
      <c r="X42" s="101">
        <v>23</v>
      </c>
      <c r="Y42" s="101">
        <v>37</v>
      </c>
      <c r="Z42" s="102">
        <v>0.20588235294117646</v>
      </c>
      <c r="AA42" s="102">
        <v>0.25842696629213485</v>
      </c>
      <c r="AB42" s="102">
        <v>0.2356687898089172</v>
      </c>
      <c r="AC42" s="101">
        <v>11</v>
      </c>
      <c r="AD42" s="101">
        <v>13</v>
      </c>
      <c r="AE42" s="101">
        <v>24</v>
      </c>
      <c r="AF42" s="102">
        <v>0.16176470588235295</v>
      </c>
      <c r="AG42" s="102">
        <v>0.14606741573033707</v>
      </c>
      <c r="AH42" s="102">
        <v>0.15286624203821655</v>
      </c>
      <c r="AI42" s="101">
        <v>3</v>
      </c>
      <c r="AJ42" s="101">
        <v>10</v>
      </c>
      <c r="AK42" s="101">
        <v>13</v>
      </c>
      <c r="AL42" s="102">
        <v>4.4117647058823532E-2</v>
      </c>
      <c r="AM42" s="102">
        <v>0.11235955056179775</v>
      </c>
      <c r="AN42" s="102">
        <v>8.2802547770700632E-2</v>
      </c>
      <c r="AO42" s="101">
        <v>67</v>
      </c>
      <c r="AP42" s="101">
        <v>89</v>
      </c>
      <c r="AQ42" s="101">
        <v>156</v>
      </c>
      <c r="AR42" s="102">
        <v>1</v>
      </c>
      <c r="AS42" s="102">
        <v>1</v>
      </c>
      <c r="AT42" s="102">
        <v>1</v>
      </c>
      <c r="AU42" s="101">
        <v>53</v>
      </c>
      <c r="AV42" s="101">
        <v>63</v>
      </c>
      <c r="AW42" s="101">
        <v>116</v>
      </c>
      <c r="AX42" s="102">
        <v>0.79104477611940294</v>
      </c>
      <c r="AY42" s="102">
        <v>0.7078651685393258</v>
      </c>
      <c r="AZ42" s="102">
        <v>0.74358974358974361</v>
      </c>
      <c r="BA42" s="101">
        <v>14</v>
      </c>
      <c r="BB42" s="101">
        <v>26</v>
      </c>
      <c r="BC42" s="101">
        <v>40</v>
      </c>
      <c r="BD42" s="102">
        <v>0.20895522388059701</v>
      </c>
      <c r="BE42" s="102">
        <v>0.29213483146067415</v>
      </c>
      <c r="BF42" s="102">
        <v>0.25641025641025639</v>
      </c>
      <c r="BG42" s="101">
        <v>11</v>
      </c>
      <c r="BH42" s="101">
        <v>16</v>
      </c>
      <c r="BI42" s="101">
        <v>27</v>
      </c>
      <c r="BJ42" s="102">
        <v>0.16417910447761194</v>
      </c>
      <c r="BK42" s="102">
        <v>0.1797752808988764</v>
      </c>
      <c r="BL42" s="102">
        <v>0.17307692307692307</v>
      </c>
      <c r="BM42" s="101">
        <v>3</v>
      </c>
      <c r="BN42" s="101">
        <v>10</v>
      </c>
      <c r="BO42" s="101">
        <v>13</v>
      </c>
      <c r="BP42" s="102">
        <v>4.4776119402985072E-2</v>
      </c>
      <c r="BQ42" s="102">
        <v>0.11235955056179775</v>
      </c>
      <c r="BR42" s="103">
        <v>8.3333333333333329E-2</v>
      </c>
    </row>
    <row r="43" spans="1:70" ht="11.85">
      <c r="A43" s="99" t="str">
        <f>IF(COUNTIFS(T_3G[[#This Row],[Secteur]],"  *"),A42,T_3G[[#This Row],[Secteur]])</f>
        <v>SEINE-ET-MARNE</v>
      </c>
      <c r="B43" s="99" t="str">
        <f>IF(COUNTIFS(T_3G[[#This Row],[Secteur]],"    *"),B42,T_3G[[#This Row],[Secteur]])</f>
        <v xml:space="preserve">   D03 - Meaux</v>
      </c>
      <c r="C43" s="100" t="s">
        <v>281</v>
      </c>
      <c r="D43" s="100" t="s">
        <v>282</v>
      </c>
      <c r="E43" s="101">
        <v>46</v>
      </c>
      <c r="F43" s="101">
        <v>56</v>
      </c>
      <c r="G43" s="101">
        <v>102</v>
      </c>
      <c r="H43" s="101">
        <v>0</v>
      </c>
      <c r="I43" s="101">
        <v>0</v>
      </c>
      <c r="J43" s="101">
        <v>0</v>
      </c>
      <c r="K43" s="101">
        <v>46</v>
      </c>
      <c r="L43" s="101">
        <v>56</v>
      </c>
      <c r="M43" s="101">
        <v>102</v>
      </c>
      <c r="N43" s="102">
        <v>1</v>
      </c>
      <c r="O43" s="102">
        <v>1</v>
      </c>
      <c r="P43" s="102">
        <v>1</v>
      </c>
      <c r="Q43" s="101">
        <v>33</v>
      </c>
      <c r="R43" s="101">
        <v>30</v>
      </c>
      <c r="S43" s="101">
        <v>63</v>
      </c>
      <c r="T43" s="102">
        <v>0.71739130434782605</v>
      </c>
      <c r="U43" s="102">
        <v>0.5357142857142857</v>
      </c>
      <c r="V43" s="102">
        <v>0.61764705882352944</v>
      </c>
      <c r="W43" s="101">
        <v>13</v>
      </c>
      <c r="X43" s="101">
        <v>26</v>
      </c>
      <c r="Y43" s="101">
        <v>39</v>
      </c>
      <c r="Z43" s="102">
        <v>0.28260869565217389</v>
      </c>
      <c r="AA43" s="102">
        <v>0.4642857142857143</v>
      </c>
      <c r="AB43" s="102">
        <v>0.38235294117647056</v>
      </c>
      <c r="AC43" s="101">
        <v>10</v>
      </c>
      <c r="AD43" s="101">
        <v>20</v>
      </c>
      <c r="AE43" s="101">
        <v>30</v>
      </c>
      <c r="AF43" s="102">
        <v>0.21739130434782608</v>
      </c>
      <c r="AG43" s="102">
        <v>0.35714285714285715</v>
      </c>
      <c r="AH43" s="102">
        <v>0.29411764705882354</v>
      </c>
      <c r="AI43" s="101">
        <v>3</v>
      </c>
      <c r="AJ43" s="101">
        <v>6</v>
      </c>
      <c r="AK43" s="101">
        <v>9</v>
      </c>
      <c r="AL43" s="102">
        <v>6.5217391304347824E-2</v>
      </c>
      <c r="AM43" s="102">
        <v>0.10714285714285714</v>
      </c>
      <c r="AN43" s="102">
        <v>8.8235294117647065E-2</v>
      </c>
      <c r="AO43" s="101">
        <v>46</v>
      </c>
      <c r="AP43" s="101">
        <v>55</v>
      </c>
      <c r="AQ43" s="101">
        <v>101</v>
      </c>
      <c r="AR43" s="102">
        <v>1</v>
      </c>
      <c r="AS43" s="102">
        <v>0.9821428571428571</v>
      </c>
      <c r="AT43" s="102">
        <v>0.99019607843137258</v>
      </c>
      <c r="AU43" s="101">
        <v>30</v>
      </c>
      <c r="AV43" s="101">
        <v>27</v>
      </c>
      <c r="AW43" s="101">
        <v>57</v>
      </c>
      <c r="AX43" s="102">
        <v>0.65217391304347827</v>
      </c>
      <c r="AY43" s="102">
        <v>0.49090909090909091</v>
      </c>
      <c r="AZ43" s="102">
        <v>0.5643564356435643</v>
      </c>
      <c r="BA43" s="101">
        <v>16</v>
      </c>
      <c r="BB43" s="101">
        <v>28</v>
      </c>
      <c r="BC43" s="101">
        <v>44</v>
      </c>
      <c r="BD43" s="102">
        <v>0.34782608695652173</v>
      </c>
      <c r="BE43" s="102">
        <v>0.50909090909090904</v>
      </c>
      <c r="BF43" s="102">
        <v>0.43564356435643564</v>
      </c>
      <c r="BG43" s="101">
        <v>13</v>
      </c>
      <c r="BH43" s="101">
        <v>21</v>
      </c>
      <c r="BI43" s="101">
        <v>34</v>
      </c>
      <c r="BJ43" s="102">
        <v>0.28260869565217389</v>
      </c>
      <c r="BK43" s="102">
        <v>0.38181818181818183</v>
      </c>
      <c r="BL43" s="102">
        <v>0.33663366336633666</v>
      </c>
      <c r="BM43" s="101">
        <v>3</v>
      </c>
      <c r="BN43" s="101">
        <v>7</v>
      </c>
      <c r="BO43" s="101">
        <v>10</v>
      </c>
      <c r="BP43" s="102">
        <v>6.5217391304347824E-2</v>
      </c>
      <c r="BQ43" s="102">
        <v>0.12727272727272726</v>
      </c>
      <c r="BR43" s="103">
        <v>9.9009900990099015E-2</v>
      </c>
    </row>
    <row r="44" spans="1:70" ht="11.85">
      <c r="A44" s="99" t="str">
        <f>IF(COUNTIFS(T_3G[[#This Row],[Secteur]],"  *"),A43,T_3G[[#This Row],[Secteur]])</f>
        <v>SEINE-ET-MARNE</v>
      </c>
      <c r="B44" s="99" t="str">
        <f>IF(COUNTIFS(T_3G[[#This Row],[Secteur]],"    *"),B43,T_3G[[#This Row],[Secteur]])</f>
        <v xml:space="preserve">   D03 - Meaux</v>
      </c>
      <c r="C44" s="100" t="s">
        <v>283</v>
      </c>
      <c r="D44" s="100" t="s">
        <v>284</v>
      </c>
      <c r="E44" s="101">
        <v>71</v>
      </c>
      <c r="F44" s="101">
        <v>98</v>
      </c>
      <c r="G44" s="101">
        <v>169</v>
      </c>
      <c r="H44" s="101">
        <v>0</v>
      </c>
      <c r="I44" s="101">
        <v>0</v>
      </c>
      <c r="J44" s="101">
        <v>0</v>
      </c>
      <c r="K44" s="101">
        <v>71</v>
      </c>
      <c r="L44" s="101">
        <v>98</v>
      </c>
      <c r="M44" s="101">
        <v>169</v>
      </c>
      <c r="N44" s="102">
        <v>1</v>
      </c>
      <c r="O44" s="102">
        <v>1</v>
      </c>
      <c r="P44" s="102">
        <v>1</v>
      </c>
      <c r="Q44" s="101">
        <v>57</v>
      </c>
      <c r="R44" s="101">
        <v>65</v>
      </c>
      <c r="S44" s="101">
        <v>122</v>
      </c>
      <c r="T44" s="102">
        <v>0.80281690140845074</v>
      </c>
      <c r="U44" s="102">
        <v>0.66326530612244894</v>
      </c>
      <c r="V44" s="102">
        <v>0.72189349112426038</v>
      </c>
      <c r="W44" s="101">
        <v>14</v>
      </c>
      <c r="X44" s="101">
        <v>33</v>
      </c>
      <c r="Y44" s="101">
        <v>47</v>
      </c>
      <c r="Z44" s="102">
        <v>0.19718309859154928</v>
      </c>
      <c r="AA44" s="102">
        <v>0.33673469387755101</v>
      </c>
      <c r="AB44" s="102">
        <v>0.27810650887573962</v>
      </c>
      <c r="AC44" s="101">
        <v>12</v>
      </c>
      <c r="AD44" s="101">
        <v>18</v>
      </c>
      <c r="AE44" s="101">
        <v>30</v>
      </c>
      <c r="AF44" s="102">
        <v>0.16901408450704225</v>
      </c>
      <c r="AG44" s="102">
        <v>0.18367346938775511</v>
      </c>
      <c r="AH44" s="102">
        <v>0.17751479289940827</v>
      </c>
      <c r="AI44" s="101">
        <v>2</v>
      </c>
      <c r="AJ44" s="101">
        <v>15</v>
      </c>
      <c r="AK44" s="101">
        <v>17</v>
      </c>
      <c r="AL44" s="102">
        <v>2.8169014084507043E-2</v>
      </c>
      <c r="AM44" s="102">
        <v>0.15306122448979592</v>
      </c>
      <c r="AN44" s="102">
        <v>0.10059171597633136</v>
      </c>
      <c r="AO44" s="101">
        <v>71</v>
      </c>
      <c r="AP44" s="101">
        <v>98</v>
      </c>
      <c r="AQ44" s="101">
        <v>169</v>
      </c>
      <c r="AR44" s="102">
        <v>1</v>
      </c>
      <c r="AS44" s="102">
        <v>1</v>
      </c>
      <c r="AT44" s="102">
        <v>1</v>
      </c>
      <c r="AU44" s="101">
        <v>55</v>
      </c>
      <c r="AV44" s="101">
        <v>59</v>
      </c>
      <c r="AW44" s="101">
        <v>114</v>
      </c>
      <c r="AX44" s="102">
        <v>0.77464788732394363</v>
      </c>
      <c r="AY44" s="102">
        <v>0.60204081632653061</v>
      </c>
      <c r="AZ44" s="102">
        <v>0.67455621301775148</v>
      </c>
      <c r="BA44" s="101">
        <v>16</v>
      </c>
      <c r="BB44" s="101">
        <v>39</v>
      </c>
      <c r="BC44" s="101">
        <v>55</v>
      </c>
      <c r="BD44" s="102">
        <v>0.22535211267605634</v>
      </c>
      <c r="BE44" s="102">
        <v>0.39795918367346939</v>
      </c>
      <c r="BF44" s="102">
        <v>0.32544378698224852</v>
      </c>
      <c r="BG44" s="101">
        <v>14</v>
      </c>
      <c r="BH44" s="101">
        <v>23</v>
      </c>
      <c r="BI44" s="101">
        <v>37</v>
      </c>
      <c r="BJ44" s="102">
        <v>0.19718309859154928</v>
      </c>
      <c r="BK44" s="102">
        <v>0.23469387755102042</v>
      </c>
      <c r="BL44" s="102">
        <v>0.21893491124260356</v>
      </c>
      <c r="BM44" s="101">
        <v>2</v>
      </c>
      <c r="BN44" s="101">
        <v>16</v>
      </c>
      <c r="BO44" s="101">
        <v>18</v>
      </c>
      <c r="BP44" s="102">
        <v>2.8169014084507043E-2</v>
      </c>
      <c r="BQ44" s="102">
        <v>0.16326530612244897</v>
      </c>
      <c r="BR44" s="103">
        <v>0.10650887573964497</v>
      </c>
    </row>
    <row r="45" spans="1:70" ht="11.85">
      <c r="A45" s="99" t="str">
        <f>IF(COUNTIFS(T_3G[[#This Row],[Secteur]],"  *"),A44,T_3G[[#This Row],[Secteur]])</f>
        <v>SEINE-ET-MARNE</v>
      </c>
      <c r="B45" s="99" t="str">
        <f>IF(COUNTIFS(T_3G[[#This Row],[Secteur]],"    *"),B44,T_3G[[#This Row],[Secteur]])</f>
        <v xml:space="preserve">   D03 - Meaux</v>
      </c>
      <c r="C45" s="100" t="s">
        <v>285</v>
      </c>
      <c r="D45" s="100" t="s">
        <v>286</v>
      </c>
      <c r="E45" s="101">
        <v>75</v>
      </c>
      <c r="F45" s="101">
        <v>80</v>
      </c>
      <c r="G45" s="101">
        <v>155</v>
      </c>
      <c r="H45" s="101">
        <v>1</v>
      </c>
      <c r="I45" s="101">
        <v>1</v>
      </c>
      <c r="J45" s="101">
        <v>2</v>
      </c>
      <c r="K45" s="101">
        <v>74</v>
      </c>
      <c r="L45" s="101">
        <v>80</v>
      </c>
      <c r="M45" s="101">
        <v>154</v>
      </c>
      <c r="N45" s="102">
        <v>1</v>
      </c>
      <c r="O45" s="102">
        <v>1.0125</v>
      </c>
      <c r="P45" s="102">
        <v>1.0064516129032257</v>
      </c>
      <c r="Q45" s="101">
        <v>60</v>
      </c>
      <c r="R45" s="101">
        <v>59</v>
      </c>
      <c r="S45" s="101">
        <v>119</v>
      </c>
      <c r="T45" s="102">
        <v>0.81081081081081086</v>
      </c>
      <c r="U45" s="102">
        <v>0.73750000000000004</v>
      </c>
      <c r="V45" s="102">
        <v>0.77272727272727271</v>
      </c>
      <c r="W45" s="101">
        <v>14</v>
      </c>
      <c r="X45" s="101">
        <v>21</v>
      </c>
      <c r="Y45" s="101">
        <v>35</v>
      </c>
      <c r="Z45" s="102">
        <v>0.1891891891891892</v>
      </c>
      <c r="AA45" s="102">
        <v>0.26250000000000001</v>
      </c>
      <c r="AB45" s="102">
        <v>0.22727272727272727</v>
      </c>
      <c r="AC45" s="101">
        <v>6</v>
      </c>
      <c r="AD45" s="101">
        <v>14</v>
      </c>
      <c r="AE45" s="101">
        <v>20</v>
      </c>
      <c r="AF45" s="102">
        <v>8.1081081081081086E-2</v>
      </c>
      <c r="AG45" s="102">
        <v>0.17499999999999999</v>
      </c>
      <c r="AH45" s="102">
        <v>0.12987012987012986</v>
      </c>
      <c r="AI45" s="101">
        <v>8</v>
      </c>
      <c r="AJ45" s="101">
        <v>7</v>
      </c>
      <c r="AK45" s="101">
        <v>15</v>
      </c>
      <c r="AL45" s="102">
        <v>0.10810810810810811</v>
      </c>
      <c r="AM45" s="102">
        <v>8.7499999999999994E-2</v>
      </c>
      <c r="AN45" s="102">
        <v>9.7402597402597407E-2</v>
      </c>
      <c r="AO45" s="101">
        <v>74</v>
      </c>
      <c r="AP45" s="101">
        <v>79</v>
      </c>
      <c r="AQ45" s="101">
        <v>153</v>
      </c>
      <c r="AR45" s="102">
        <v>1</v>
      </c>
      <c r="AS45" s="102">
        <v>1</v>
      </c>
      <c r="AT45" s="102">
        <v>1</v>
      </c>
      <c r="AU45" s="101">
        <v>59</v>
      </c>
      <c r="AV45" s="101">
        <v>56</v>
      </c>
      <c r="AW45" s="101">
        <v>115</v>
      </c>
      <c r="AX45" s="102">
        <v>0.79729729729729726</v>
      </c>
      <c r="AY45" s="102">
        <v>0.70886075949367089</v>
      </c>
      <c r="AZ45" s="102">
        <v>0.75163398692810457</v>
      </c>
      <c r="BA45" s="101">
        <v>15</v>
      </c>
      <c r="BB45" s="101">
        <v>23</v>
      </c>
      <c r="BC45" s="101">
        <v>38</v>
      </c>
      <c r="BD45" s="102">
        <v>0.20270270270270271</v>
      </c>
      <c r="BE45" s="102">
        <v>0.29113924050632911</v>
      </c>
      <c r="BF45" s="102">
        <v>0.24836601307189543</v>
      </c>
      <c r="BG45" s="101">
        <v>7</v>
      </c>
      <c r="BH45" s="101">
        <v>16</v>
      </c>
      <c r="BI45" s="101">
        <v>23</v>
      </c>
      <c r="BJ45" s="102">
        <v>9.45945945945946E-2</v>
      </c>
      <c r="BK45" s="102">
        <v>0.20253164556962025</v>
      </c>
      <c r="BL45" s="102">
        <v>0.15032679738562091</v>
      </c>
      <c r="BM45" s="101">
        <v>8</v>
      </c>
      <c r="BN45" s="101">
        <v>7</v>
      </c>
      <c r="BO45" s="101">
        <v>15</v>
      </c>
      <c r="BP45" s="102">
        <v>0.10810810810810811</v>
      </c>
      <c r="BQ45" s="102">
        <v>8.8607594936708861E-2</v>
      </c>
      <c r="BR45" s="103">
        <v>9.8039215686274508E-2</v>
      </c>
    </row>
    <row r="46" spans="1:70" ht="11.85">
      <c r="A46" s="99" t="str">
        <f>IF(COUNTIFS(T_3G[[#This Row],[Secteur]],"  *"),A45,T_3G[[#This Row],[Secteur]])</f>
        <v>SEINE-ET-MARNE</v>
      </c>
      <c r="B46" s="99" t="str">
        <f>IF(COUNTIFS(T_3G[[#This Row],[Secteur]],"    *"),B45,T_3G[[#This Row],[Secteur]])</f>
        <v xml:space="preserve">   D04 - Roissy-En-Brie</v>
      </c>
      <c r="C46" s="100" t="s">
        <v>287</v>
      </c>
      <c r="D46" s="100" t="s">
        <v>288</v>
      </c>
      <c r="E46" s="101">
        <v>743</v>
      </c>
      <c r="F46" s="101">
        <v>737</v>
      </c>
      <c r="G46" s="101">
        <v>1480</v>
      </c>
      <c r="H46" s="101">
        <v>3</v>
      </c>
      <c r="I46" s="101">
        <v>4</v>
      </c>
      <c r="J46" s="101">
        <v>7</v>
      </c>
      <c r="K46" s="101">
        <v>737</v>
      </c>
      <c r="L46" s="101">
        <v>728</v>
      </c>
      <c r="M46" s="101">
        <v>1465</v>
      </c>
      <c r="N46" s="102">
        <v>0.99596231493943477</v>
      </c>
      <c r="O46" s="102">
        <v>0.99321573948439623</v>
      </c>
      <c r="P46" s="102">
        <v>0.99459459459459465</v>
      </c>
      <c r="Q46" s="101">
        <v>610</v>
      </c>
      <c r="R46" s="101">
        <v>474</v>
      </c>
      <c r="S46" s="101">
        <v>1084</v>
      </c>
      <c r="T46" s="102">
        <v>0.82767978290366351</v>
      </c>
      <c r="U46" s="102">
        <v>0.65109890109890112</v>
      </c>
      <c r="V46" s="102">
        <v>0.73993174061433442</v>
      </c>
      <c r="W46" s="101">
        <v>127</v>
      </c>
      <c r="X46" s="101">
        <v>254</v>
      </c>
      <c r="Y46" s="101">
        <v>381</v>
      </c>
      <c r="Z46" s="102">
        <v>0.17232021709633649</v>
      </c>
      <c r="AA46" s="102">
        <v>0.34890109890109888</v>
      </c>
      <c r="AB46" s="102">
        <v>0.26006825938566552</v>
      </c>
      <c r="AC46" s="101">
        <v>103</v>
      </c>
      <c r="AD46" s="101">
        <v>162</v>
      </c>
      <c r="AE46" s="101">
        <v>265</v>
      </c>
      <c r="AF46" s="102">
        <v>0.13975576662143827</v>
      </c>
      <c r="AG46" s="102">
        <v>0.22252747252747251</v>
      </c>
      <c r="AH46" s="102">
        <v>0.18088737201365188</v>
      </c>
      <c r="AI46" s="101">
        <v>24</v>
      </c>
      <c r="AJ46" s="101">
        <v>92</v>
      </c>
      <c r="AK46" s="101">
        <v>116</v>
      </c>
      <c r="AL46" s="102">
        <v>3.2564450474898234E-2</v>
      </c>
      <c r="AM46" s="102">
        <v>0.12637362637362637</v>
      </c>
      <c r="AN46" s="102">
        <v>7.9180887372013647E-2</v>
      </c>
      <c r="AO46" s="101">
        <v>733</v>
      </c>
      <c r="AP46" s="101">
        <v>725</v>
      </c>
      <c r="AQ46" s="101">
        <v>1458</v>
      </c>
      <c r="AR46" s="102">
        <v>0.99057873485868098</v>
      </c>
      <c r="AS46" s="102">
        <v>0.98914518317503397</v>
      </c>
      <c r="AT46" s="102">
        <v>0.98986486486486491</v>
      </c>
      <c r="AU46" s="101">
        <v>585</v>
      </c>
      <c r="AV46" s="101">
        <v>439</v>
      </c>
      <c r="AW46" s="101">
        <v>1024</v>
      </c>
      <c r="AX46" s="102">
        <v>0.79809004092769442</v>
      </c>
      <c r="AY46" s="102">
        <v>0.6055172413793104</v>
      </c>
      <c r="AZ46" s="102">
        <v>0.7023319615912208</v>
      </c>
      <c r="BA46" s="101">
        <v>148</v>
      </c>
      <c r="BB46" s="101">
        <v>286</v>
      </c>
      <c r="BC46" s="101">
        <v>434</v>
      </c>
      <c r="BD46" s="102">
        <v>0.20190995907230561</v>
      </c>
      <c r="BE46" s="102">
        <v>0.39448275862068966</v>
      </c>
      <c r="BF46" s="102">
        <v>0.29766803840877915</v>
      </c>
      <c r="BG46" s="101">
        <v>124</v>
      </c>
      <c r="BH46" s="101">
        <v>192</v>
      </c>
      <c r="BI46" s="101">
        <v>316</v>
      </c>
      <c r="BJ46" s="102">
        <v>0.16916780354706684</v>
      </c>
      <c r="BK46" s="102">
        <v>0.26482758620689656</v>
      </c>
      <c r="BL46" s="102">
        <v>0.2167352537722908</v>
      </c>
      <c r="BM46" s="101">
        <v>24</v>
      </c>
      <c r="BN46" s="101">
        <v>94</v>
      </c>
      <c r="BO46" s="101">
        <v>118</v>
      </c>
      <c r="BP46" s="102">
        <v>3.2742155525238743E-2</v>
      </c>
      <c r="BQ46" s="102">
        <v>0.1296551724137931</v>
      </c>
      <c r="BR46" s="103">
        <v>8.0932784636488342E-2</v>
      </c>
    </row>
    <row r="47" spans="1:70" ht="11.85">
      <c r="A47" s="99" t="str">
        <f>IF(COUNTIFS(T_3G[[#This Row],[Secteur]],"  *"),A46,T_3G[[#This Row],[Secteur]])</f>
        <v>SEINE-ET-MARNE</v>
      </c>
      <c r="B47" s="99" t="str">
        <f>IF(COUNTIFS(T_3G[[#This Row],[Secteur]],"    *"),B46,T_3G[[#This Row],[Secteur]])</f>
        <v xml:space="preserve">   D04 - Roissy-En-Brie</v>
      </c>
      <c r="C47" s="100" t="s">
        <v>289</v>
      </c>
      <c r="D47" s="100" t="s">
        <v>290</v>
      </c>
      <c r="E47" s="101">
        <v>99</v>
      </c>
      <c r="F47" s="101">
        <v>92</v>
      </c>
      <c r="G47" s="101">
        <v>191</v>
      </c>
      <c r="H47" s="101">
        <v>1</v>
      </c>
      <c r="I47" s="101">
        <v>0</v>
      </c>
      <c r="J47" s="101">
        <v>1</v>
      </c>
      <c r="K47" s="101">
        <v>98</v>
      </c>
      <c r="L47" s="101">
        <v>92</v>
      </c>
      <c r="M47" s="101">
        <v>190</v>
      </c>
      <c r="N47" s="102">
        <v>1</v>
      </c>
      <c r="O47" s="102">
        <v>1</v>
      </c>
      <c r="P47" s="102">
        <v>1</v>
      </c>
      <c r="Q47" s="101">
        <v>84</v>
      </c>
      <c r="R47" s="101">
        <v>65</v>
      </c>
      <c r="S47" s="101">
        <v>149</v>
      </c>
      <c r="T47" s="102">
        <v>0.8571428571428571</v>
      </c>
      <c r="U47" s="102">
        <v>0.70652173913043481</v>
      </c>
      <c r="V47" s="102">
        <v>0.78421052631578947</v>
      </c>
      <c r="W47" s="101">
        <v>14</v>
      </c>
      <c r="X47" s="101">
        <v>27</v>
      </c>
      <c r="Y47" s="101">
        <v>41</v>
      </c>
      <c r="Z47" s="102">
        <v>0.14285714285714285</v>
      </c>
      <c r="AA47" s="102">
        <v>0.29347826086956524</v>
      </c>
      <c r="AB47" s="102">
        <v>0.21578947368421053</v>
      </c>
      <c r="AC47" s="101">
        <v>12</v>
      </c>
      <c r="AD47" s="101">
        <v>18</v>
      </c>
      <c r="AE47" s="101">
        <v>30</v>
      </c>
      <c r="AF47" s="102">
        <v>0.12244897959183673</v>
      </c>
      <c r="AG47" s="102">
        <v>0.19565217391304349</v>
      </c>
      <c r="AH47" s="102">
        <v>0.15789473684210525</v>
      </c>
      <c r="AI47" s="101">
        <v>2</v>
      </c>
      <c r="AJ47" s="101">
        <v>9</v>
      </c>
      <c r="AK47" s="101">
        <v>11</v>
      </c>
      <c r="AL47" s="102">
        <v>2.0408163265306121E-2</v>
      </c>
      <c r="AM47" s="102">
        <v>9.7826086956521743E-2</v>
      </c>
      <c r="AN47" s="102">
        <v>5.7894736842105263E-2</v>
      </c>
      <c r="AO47" s="101">
        <v>98</v>
      </c>
      <c r="AP47" s="101">
        <v>92</v>
      </c>
      <c r="AQ47" s="101">
        <v>190</v>
      </c>
      <c r="AR47" s="102">
        <v>1</v>
      </c>
      <c r="AS47" s="102">
        <v>1</v>
      </c>
      <c r="AT47" s="102">
        <v>1</v>
      </c>
      <c r="AU47" s="101">
        <v>82</v>
      </c>
      <c r="AV47" s="101">
        <v>58</v>
      </c>
      <c r="AW47" s="101">
        <v>140</v>
      </c>
      <c r="AX47" s="102">
        <v>0.83673469387755106</v>
      </c>
      <c r="AY47" s="102">
        <v>0.63043478260869568</v>
      </c>
      <c r="AZ47" s="102">
        <v>0.73684210526315785</v>
      </c>
      <c r="BA47" s="101">
        <v>16</v>
      </c>
      <c r="BB47" s="101">
        <v>34</v>
      </c>
      <c r="BC47" s="101">
        <v>50</v>
      </c>
      <c r="BD47" s="102">
        <v>0.16326530612244897</v>
      </c>
      <c r="BE47" s="102">
        <v>0.36956521739130432</v>
      </c>
      <c r="BF47" s="102">
        <v>0.26315789473684209</v>
      </c>
      <c r="BG47" s="101">
        <v>14</v>
      </c>
      <c r="BH47" s="101">
        <v>25</v>
      </c>
      <c r="BI47" s="101">
        <v>39</v>
      </c>
      <c r="BJ47" s="102">
        <v>0.14285714285714285</v>
      </c>
      <c r="BK47" s="102">
        <v>0.27173913043478259</v>
      </c>
      <c r="BL47" s="102">
        <v>0.20526315789473684</v>
      </c>
      <c r="BM47" s="101">
        <v>2</v>
      </c>
      <c r="BN47" s="101">
        <v>9</v>
      </c>
      <c r="BO47" s="101">
        <v>11</v>
      </c>
      <c r="BP47" s="102">
        <v>2.0408163265306121E-2</v>
      </c>
      <c r="BQ47" s="102">
        <v>9.7826086956521743E-2</v>
      </c>
      <c r="BR47" s="103">
        <v>5.7894736842105263E-2</v>
      </c>
    </row>
    <row r="48" spans="1:70" ht="11.85">
      <c r="A48" s="99" t="str">
        <f>IF(COUNTIFS(T_3G[[#This Row],[Secteur]],"  *"),A47,T_3G[[#This Row],[Secteur]])</f>
        <v>SEINE-ET-MARNE</v>
      </c>
      <c r="B48" s="99" t="str">
        <f>IF(COUNTIFS(T_3G[[#This Row],[Secteur]],"    *"),B47,T_3G[[#This Row],[Secteur]])</f>
        <v xml:space="preserve">   D04 - Roissy-En-Brie</v>
      </c>
      <c r="C48" s="100" t="s">
        <v>291</v>
      </c>
      <c r="D48" s="100" t="s">
        <v>292</v>
      </c>
      <c r="E48" s="101">
        <v>99</v>
      </c>
      <c r="F48" s="101">
        <v>90</v>
      </c>
      <c r="G48" s="101">
        <v>189</v>
      </c>
      <c r="H48" s="101">
        <v>0</v>
      </c>
      <c r="I48" s="101">
        <v>0</v>
      </c>
      <c r="J48" s="101">
        <v>0</v>
      </c>
      <c r="K48" s="101">
        <v>99</v>
      </c>
      <c r="L48" s="101">
        <v>90</v>
      </c>
      <c r="M48" s="101">
        <v>189</v>
      </c>
      <c r="N48" s="102">
        <v>1</v>
      </c>
      <c r="O48" s="102">
        <v>1</v>
      </c>
      <c r="P48" s="102">
        <v>1</v>
      </c>
      <c r="Q48" s="101">
        <v>85</v>
      </c>
      <c r="R48" s="101">
        <v>60</v>
      </c>
      <c r="S48" s="101">
        <v>145</v>
      </c>
      <c r="T48" s="102">
        <v>0.85858585858585856</v>
      </c>
      <c r="U48" s="102">
        <v>0.66666666666666663</v>
      </c>
      <c r="V48" s="102">
        <v>0.76719576719576721</v>
      </c>
      <c r="W48" s="101">
        <v>14</v>
      </c>
      <c r="X48" s="101">
        <v>30</v>
      </c>
      <c r="Y48" s="101">
        <v>44</v>
      </c>
      <c r="Z48" s="102">
        <v>0.14141414141414141</v>
      </c>
      <c r="AA48" s="102">
        <v>0.33333333333333331</v>
      </c>
      <c r="AB48" s="102">
        <v>0.23280423280423279</v>
      </c>
      <c r="AC48" s="101">
        <v>11</v>
      </c>
      <c r="AD48" s="101">
        <v>17</v>
      </c>
      <c r="AE48" s="101">
        <v>28</v>
      </c>
      <c r="AF48" s="102">
        <v>0.1111111111111111</v>
      </c>
      <c r="AG48" s="102">
        <v>0.18888888888888888</v>
      </c>
      <c r="AH48" s="102">
        <v>0.14814814814814814</v>
      </c>
      <c r="AI48" s="101">
        <v>3</v>
      </c>
      <c r="AJ48" s="101">
        <v>13</v>
      </c>
      <c r="AK48" s="101">
        <v>16</v>
      </c>
      <c r="AL48" s="102">
        <v>3.0303030303030304E-2</v>
      </c>
      <c r="AM48" s="102">
        <v>0.14444444444444443</v>
      </c>
      <c r="AN48" s="102">
        <v>8.4656084656084651E-2</v>
      </c>
      <c r="AO48" s="101">
        <v>99</v>
      </c>
      <c r="AP48" s="101">
        <v>90</v>
      </c>
      <c r="AQ48" s="101">
        <v>189</v>
      </c>
      <c r="AR48" s="102">
        <v>1</v>
      </c>
      <c r="AS48" s="102">
        <v>1</v>
      </c>
      <c r="AT48" s="102">
        <v>1</v>
      </c>
      <c r="AU48" s="101">
        <v>77</v>
      </c>
      <c r="AV48" s="101">
        <v>55</v>
      </c>
      <c r="AW48" s="101">
        <v>132</v>
      </c>
      <c r="AX48" s="102">
        <v>0.77777777777777779</v>
      </c>
      <c r="AY48" s="102">
        <v>0.61111111111111116</v>
      </c>
      <c r="AZ48" s="102">
        <v>0.69841269841269837</v>
      </c>
      <c r="BA48" s="101">
        <v>22</v>
      </c>
      <c r="BB48" s="101">
        <v>35</v>
      </c>
      <c r="BC48" s="101">
        <v>57</v>
      </c>
      <c r="BD48" s="102">
        <v>0.22222222222222221</v>
      </c>
      <c r="BE48" s="102">
        <v>0.3888888888888889</v>
      </c>
      <c r="BF48" s="102">
        <v>0.30158730158730157</v>
      </c>
      <c r="BG48" s="101">
        <v>19</v>
      </c>
      <c r="BH48" s="101">
        <v>22</v>
      </c>
      <c r="BI48" s="101">
        <v>41</v>
      </c>
      <c r="BJ48" s="102">
        <v>0.19191919191919191</v>
      </c>
      <c r="BK48" s="102">
        <v>0.24444444444444444</v>
      </c>
      <c r="BL48" s="102">
        <v>0.21693121693121692</v>
      </c>
      <c r="BM48" s="101">
        <v>3</v>
      </c>
      <c r="BN48" s="101">
        <v>13</v>
      </c>
      <c r="BO48" s="101">
        <v>16</v>
      </c>
      <c r="BP48" s="102">
        <v>3.0303030303030304E-2</v>
      </c>
      <c r="BQ48" s="102">
        <v>0.14444444444444443</v>
      </c>
      <c r="BR48" s="103">
        <v>8.4656084656084651E-2</v>
      </c>
    </row>
    <row r="49" spans="1:70" ht="11.85">
      <c r="A49" s="99" t="str">
        <f>IF(COUNTIFS(T_3G[[#This Row],[Secteur]],"  *"),A48,T_3G[[#This Row],[Secteur]])</f>
        <v>SEINE-ET-MARNE</v>
      </c>
      <c r="B49" s="99" t="str">
        <f>IF(COUNTIFS(T_3G[[#This Row],[Secteur]],"    *"),B48,T_3G[[#This Row],[Secteur]])</f>
        <v xml:space="preserve">   D04 - Roissy-En-Brie</v>
      </c>
      <c r="C49" s="100" t="s">
        <v>293</v>
      </c>
      <c r="D49" s="100" t="s">
        <v>235</v>
      </c>
      <c r="E49" s="101">
        <v>96</v>
      </c>
      <c r="F49" s="101">
        <v>68</v>
      </c>
      <c r="G49" s="101">
        <v>164</v>
      </c>
      <c r="H49" s="101">
        <v>0</v>
      </c>
      <c r="I49" s="101">
        <v>0</v>
      </c>
      <c r="J49" s="101">
        <v>0</v>
      </c>
      <c r="K49" s="101">
        <v>96</v>
      </c>
      <c r="L49" s="101">
        <v>68</v>
      </c>
      <c r="M49" s="101">
        <v>164</v>
      </c>
      <c r="N49" s="102">
        <v>1</v>
      </c>
      <c r="O49" s="102">
        <v>1</v>
      </c>
      <c r="P49" s="102">
        <v>1</v>
      </c>
      <c r="Q49" s="101">
        <v>79</v>
      </c>
      <c r="R49" s="101">
        <v>41</v>
      </c>
      <c r="S49" s="101">
        <v>120</v>
      </c>
      <c r="T49" s="102">
        <v>0.82291666666666663</v>
      </c>
      <c r="U49" s="102">
        <v>0.6029411764705882</v>
      </c>
      <c r="V49" s="102">
        <v>0.73170731707317072</v>
      </c>
      <c r="W49" s="101">
        <v>17</v>
      </c>
      <c r="X49" s="101">
        <v>27</v>
      </c>
      <c r="Y49" s="101">
        <v>44</v>
      </c>
      <c r="Z49" s="102">
        <v>0.17708333333333334</v>
      </c>
      <c r="AA49" s="102">
        <v>0.39705882352941174</v>
      </c>
      <c r="AB49" s="102">
        <v>0.26829268292682928</v>
      </c>
      <c r="AC49" s="101">
        <v>15</v>
      </c>
      <c r="AD49" s="101">
        <v>16</v>
      </c>
      <c r="AE49" s="101">
        <v>31</v>
      </c>
      <c r="AF49" s="102">
        <v>0.15625</v>
      </c>
      <c r="AG49" s="102">
        <v>0.23529411764705882</v>
      </c>
      <c r="AH49" s="102">
        <v>0.18902439024390244</v>
      </c>
      <c r="AI49" s="101">
        <v>2</v>
      </c>
      <c r="AJ49" s="101">
        <v>11</v>
      </c>
      <c r="AK49" s="101">
        <v>13</v>
      </c>
      <c r="AL49" s="102">
        <v>2.0833333333333332E-2</v>
      </c>
      <c r="AM49" s="102">
        <v>0.16176470588235295</v>
      </c>
      <c r="AN49" s="102">
        <v>7.926829268292683E-2</v>
      </c>
      <c r="AO49" s="101">
        <v>96</v>
      </c>
      <c r="AP49" s="101">
        <v>68</v>
      </c>
      <c r="AQ49" s="101">
        <v>164</v>
      </c>
      <c r="AR49" s="102">
        <v>1</v>
      </c>
      <c r="AS49" s="102">
        <v>1</v>
      </c>
      <c r="AT49" s="102">
        <v>1</v>
      </c>
      <c r="AU49" s="101">
        <v>75</v>
      </c>
      <c r="AV49" s="101">
        <v>38</v>
      </c>
      <c r="AW49" s="101">
        <v>113</v>
      </c>
      <c r="AX49" s="102">
        <v>0.78125</v>
      </c>
      <c r="AY49" s="102">
        <v>0.55882352941176472</v>
      </c>
      <c r="AZ49" s="102">
        <v>0.68902439024390238</v>
      </c>
      <c r="BA49" s="101">
        <v>21</v>
      </c>
      <c r="BB49" s="101">
        <v>30</v>
      </c>
      <c r="BC49" s="101">
        <v>51</v>
      </c>
      <c r="BD49" s="102">
        <v>0.21875</v>
      </c>
      <c r="BE49" s="102">
        <v>0.44117647058823528</v>
      </c>
      <c r="BF49" s="102">
        <v>0.31097560975609756</v>
      </c>
      <c r="BG49" s="101">
        <v>18</v>
      </c>
      <c r="BH49" s="101">
        <v>19</v>
      </c>
      <c r="BI49" s="101">
        <v>37</v>
      </c>
      <c r="BJ49" s="102">
        <v>0.1875</v>
      </c>
      <c r="BK49" s="102">
        <v>0.27941176470588236</v>
      </c>
      <c r="BL49" s="102">
        <v>0.22560975609756098</v>
      </c>
      <c r="BM49" s="101">
        <v>3</v>
      </c>
      <c r="BN49" s="101">
        <v>11</v>
      </c>
      <c r="BO49" s="101">
        <v>14</v>
      </c>
      <c r="BP49" s="102">
        <v>3.125E-2</v>
      </c>
      <c r="BQ49" s="102">
        <v>0.16176470588235295</v>
      </c>
      <c r="BR49" s="103">
        <v>8.5365853658536592E-2</v>
      </c>
    </row>
    <row r="50" spans="1:70" ht="11.85">
      <c r="A50" s="99" t="str">
        <f>IF(COUNTIFS(T_3G[[#This Row],[Secteur]],"  *"),A49,T_3G[[#This Row],[Secteur]])</f>
        <v>SEINE-ET-MARNE</v>
      </c>
      <c r="B50" s="99" t="str">
        <f>IF(COUNTIFS(T_3G[[#This Row],[Secteur]],"    *"),B49,T_3G[[#This Row],[Secteur]])</f>
        <v xml:space="preserve">   D04 - Roissy-En-Brie</v>
      </c>
      <c r="C50" s="100" t="s">
        <v>294</v>
      </c>
      <c r="D50" s="100" t="s">
        <v>295</v>
      </c>
      <c r="E50" s="101">
        <v>80</v>
      </c>
      <c r="F50" s="101">
        <v>92</v>
      </c>
      <c r="G50" s="101">
        <v>172</v>
      </c>
      <c r="H50" s="101">
        <v>1</v>
      </c>
      <c r="I50" s="101">
        <v>0</v>
      </c>
      <c r="J50" s="101">
        <v>1</v>
      </c>
      <c r="K50" s="101">
        <v>79</v>
      </c>
      <c r="L50" s="101">
        <v>92</v>
      </c>
      <c r="M50" s="101">
        <v>171</v>
      </c>
      <c r="N50" s="102">
        <v>1</v>
      </c>
      <c r="O50" s="102">
        <v>1</v>
      </c>
      <c r="P50" s="102">
        <v>1</v>
      </c>
      <c r="Q50" s="101">
        <v>71</v>
      </c>
      <c r="R50" s="101">
        <v>63</v>
      </c>
      <c r="S50" s="101">
        <v>134</v>
      </c>
      <c r="T50" s="102">
        <v>0.89873417721518989</v>
      </c>
      <c r="U50" s="102">
        <v>0.68478260869565222</v>
      </c>
      <c r="V50" s="102">
        <v>0.783625730994152</v>
      </c>
      <c r="W50" s="101">
        <v>8</v>
      </c>
      <c r="X50" s="101">
        <v>29</v>
      </c>
      <c r="Y50" s="101">
        <v>37</v>
      </c>
      <c r="Z50" s="102">
        <v>0.10126582278481013</v>
      </c>
      <c r="AA50" s="102">
        <v>0.31521739130434784</v>
      </c>
      <c r="AB50" s="102">
        <v>0.21637426900584794</v>
      </c>
      <c r="AC50" s="101">
        <v>7</v>
      </c>
      <c r="AD50" s="101">
        <v>24</v>
      </c>
      <c r="AE50" s="101">
        <v>31</v>
      </c>
      <c r="AF50" s="102">
        <v>8.8607594936708861E-2</v>
      </c>
      <c r="AG50" s="102">
        <v>0.2608695652173913</v>
      </c>
      <c r="AH50" s="102">
        <v>0.18128654970760233</v>
      </c>
      <c r="AI50" s="101">
        <v>1</v>
      </c>
      <c r="AJ50" s="101">
        <v>5</v>
      </c>
      <c r="AK50" s="101">
        <v>6</v>
      </c>
      <c r="AL50" s="102">
        <v>1.2658227848101266E-2</v>
      </c>
      <c r="AM50" s="102">
        <v>5.434782608695652E-2</v>
      </c>
      <c r="AN50" s="102">
        <v>3.5087719298245612E-2</v>
      </c>
      <c r="AO50" s="101">
        <v>79</v>
      </c>
      <c r="AP50" s="101">
        <v>92</v>
      </c>
      <c r="AQ50" s="101">
        <v>171</v>
      </c>
      <c r="AR50" s="102">
        <v>1</v>
      </c>
      <c r="AS50" s="102">
        <v>1</v>
      </c>
      <c r="AT50" s="102">
        <v>1</v>
      </c>
      <c r="AU50" s="101">
        <v>69</v>
      </c>
      <c r="AV50" s="101">
        <v>60</v>
      </c>
      <c r="AW50" s="101">
        <v>129</v>
      </c>
      <c r="AX50" s="102">
        <v>0.87341772151898733</v>
      </c>
      <c r="AY50" s="102">
        <v>0.65217391304347827</v>
      </c>
      <c r="AZ50" s="102">
        <v>0.75438596491228072</v>
      </c>
      <c r="BA50" s="101">
        <v>10</v>
      </c>
      <c r="BB50" s="101">
        <v>32</v>
      </c>
      <c r="BC50" s="101">
        <v>42</v>
      </c>
      <c r="BD50" s="102">
        <v>0.12658227848101267</v>
      </c>
      <c r="BE50" s="102">
        <v>0.34782608695652173</v>
      </c>
      <c r="BF50" s="102">
        <v>0.24561403508771928</v>
      </c>
      <c r="BG50" s="101">
        <v>9</v>
      </c>
      <c r="BH50" s="101">
        <v>27</v>
      </c>
      <c r="BI50" s="101">
        <v>36</v>
      </c>
      <c r="BJ50" s="102">
        <v>0.11392405063291139</v>
      </c>
      <c r="BK50" s="102">
        <v>0.29347826086956524</v>
      </c>
      <c r="BL50" s="102">
        <v>0.21052631578947367</v>
      </c>
      <c r="BM50" s="101">
        <v>1</v>
      </c>
      <c r="BN50" s="101">
        <v>5</v>
      </c>
      <c r="BO50" s="101">
        <v>6</v>
      </c>
      <c r="BP50" s="102">
        <v>1.2658227848101266E-2</v>
      </c>
      <c r="BQ50" s="102">
        <v>5.434782608695652E-2</v>
      </c>
      <c r="BR50" s="103">
        <v>3.5087719298245612E-2</v>
      </c>
    </row>
    <row r="51" spans="1:70" ht="11.85">
      <c r="A51" s="99" t="str">
        <f>IF(COUNTIFS(T_3G[[#This Row],[Secteur]],"  *"),A50,T_3G[[#This Row],[Secteur]])</f>
        <v>SEINE-ET-MARNE</v>
      </c>
      <c r="B51" s="99" t="str">
        <f>IF(COUNTIFS(T_3G[[#This Row],[Secteur]],"    *"),B50,T_3G[[#This Row],[Secteur]])</f>
        <v xml:space="preserve">   D04 - Roissy-En-Brie</v>
      </c>
      <c r="C51" s="100" t="s">
        <v>296</v>
      </c>
      <c r="D51" s="100" t="s">
        <v>297</v>
      </c>
      <c r="E51" s="101">
        <v>107</v>
      </c>
      <c r="F51" s="101">
        <v>92</v>
      </c>
      <c r="G51" s="101">
        <v>199</v>
      </c>
      <c r="H51" s="101">
        <v>0</v>
      </c>
      <c r="I51" s="101">
        <v>0</v>
      </c>
      <c r="J51" s="101">
        <v>0</v>
      </c>
      <c r="K51" s="101">
        <v>106</v>
      </c>
      <c r="L51" s="101">
        <v>92</v>
      </c>
      <c r="M51" s="101">
        <v>198</v>
      </c>
      <c r="N51" s="102">
        <v>0.99065420560747663</v>
      </c>
      <c r="O51" s="102">
        <v>1</v>
      </c>
      <c r="P51" s="102">
        <v>0.99497487437185927</v>
      </c>
      <c r="Q51" s="101">
        <v>89</v>
      </c>
      <c r="R51" s="101">
        <v>63</v>
      </c>
      <c r="S51" s="101">
        <v>152</v>
      </c>
      <c r="T51" s="102">
        <v>0.839622641509434</v>
      </c>
      <c r="U51" s="102">
        <v>0.68478260869565222</v>
      </c>
      <c r="V51" s="102">
        <v>0.76767676767676762</v>
      </c>
      <c r="W51" s="101">
        <v>17</v>
      </c>
      <c r="X51" s="101">
        <v>29</v>
      </c>
      <c r="Y51" s="101">
        <v>46</v>
      </c>
      <c r="Z51" s="102">
        <v>0.16037735849056603</v>
      </c>
      <c r="AA51" s="102">
        <v>0.31521739130434784</v>
      </c>
      <c r="AB51" s="102">
        <v>0.23232323232323232</v>
      </c>
      <c r="AC51" s="101">
        <v>15</v>
      </c>
      <c r="AD51" s="101">
        <v>17</v>
      </c>
      <c r="AE51" s="101">
        <v>32</v>
      </c>
      <c r="AF51" s="102">
        <v>0.14150943396226415</v>
      </c>
      <c r="AG51" s="102">
        <v>0.18478260869565216</v>
      </c>
      <c r="AH51" s="102">
        <v>0.16161616161616163</v>
      </c>
      <c r="AI51" s="101">
        <v>2</v>
      </c>
      <c r="AJ51" s="101">
        <v>12</v>
      </c>
      <c r="AK51" s="101">
        <v>14</v>
      </c>
      <c r="AL51" s="102">
        <v>1.8867924528301886E-2</v>
      </c>
      <c r="AM51" s="102">
        <v>0.13043478260869565</v>
      </c>
      <c r="AN51" s="102">
        <v>7.0707070707070704E-2</v>
      </c>
      <c r="AO51" s="101">
        <v>104</v>
      </c>
      <c r="AP51" s="101">
        <v>91</v>
      </c>
      <c r="AQ51" s="101">
        <v>195</v>
      </c>
      <c r="AR51" s="102">
        <v>0.9719626168224299</v>
      </c>
      <c r="AS51" s="102">
        <v>0.98913043478260865</v>
      </c>
      <c r="AT51" s="102">
        <v>0.97989949748743721</v>
      </c>
      <c r="AU51" s="101">
        <v>86</v>
      </c>
      <c r="AV51" s="101">
        <v>58</v>
      </c>
      <c r="AW51" s="101">
        <v>144</v>
      </c>
      <c r="AX51" s="102">
        <v>0.82692307692307687</v>
      </c>
      <c r="AY51" s="102">
        <v>0.63736263736263732</v>
      </c>
      <c r="AZ51" s="102">
        <v>0.7384615384615385</v>
      </c>
      <c r="BA51" s="101">
        <v>18</v>
      </c>
      <c r="BB51" s="101">
        <v>33</v>
      </c>
      <c r="BC51" s="101">
        <v>51</v>
      </c>
      <c r="BD51" s="102">
        <v>0.17307692307692307</v>
      </c>
      <c r="BE51" s="102">
        <v>0.36263736263736263</v>
      </c>
      <c r="BF51" s="102">
        <v>0.26153846153846155</v>
      </c>
      <c r="BG51" s="101">
        <v>16</v>
      </c>
      <c r="BH51" s="101">
        <v>20</v>
      </c>
      <c r="BI51" s="101">
        <v>36</v>
      </c>
      <c r="BJ51" s="102">
        <v>0.15384615384615385</v>
      </c>
      <c r="BK51" s="102">
        <v>0.21978021978021978</v>
      </c>
      <c r="BL51" s="102">
        <v>0.18461538461538463</v>
      </c>
      <c r="BM51" s="101">
        <v>2</v>
      </c>
      <c r="BN51" s="101">
        <v>13</v>
      </c>
      <c r="BO51" s="101">
        <v>15</v>
      </c>
      <c r="BP51" s="102">
        <v>1.9230769230769232E-2</v>
      </c>
      <c r="BQ51" s="102">
        <v>0.14285714285714285</v>
      </c>
      <c r="BR51" s="103">
        <v>7.6923076923076927E-2</v>
      </c>
    </row>
    <row r="52" spans="1:70" ht="11.85">
      <c r="A52" s="99" t="str">
        <f>IF(COUNTIFS(T_3G[[#This Row],[Secteur]],"  *"),A51,T_3G[[#This Row],[Secteur]])</f>
        <v>SEINE-ET-MARNE</v>
      </c>
      <c r="B52" s="99" t="str">
        <f>IF(COUNTIFS(T_3G[[#This Row],[Secteur]],"    *"),B51,T_3G[[#This Row],[Secteur]])</f>
        <v xml:space="preserve">   D04 - Roissy-En-Brie</v>
      </c>
      <c r="C52" s="100" t="s">
        <v>298</v>
      </c>
      <c r="D52" s="100" t="s">
        <v>299</v>
      </c>
      <c r="E52" s="101">
        <v>92</v>
      </c>
      <c r="F52" s="101">
        <v>74</v>
      </c>
      <c r="G52" s="101">
        <v>166</v>
      </c>
      <c r="H52" s="101">
        <v>0</v>
      </c>
      <c r="I52" s="101">
        <v>2</v>
      </c>
      <c r="J52" s="101">
        <v>2</v>
      </c>
      <c r="K52" s="101">
        <v>92</v>
      </c>
      <c r="L52" s="101">
        <v>72</v>
      </c>
      <c r="M52" s="101">
        <v>164</v>
      </c>
      <c r="N52" s="102">
        <v>1</v>
      </c>
      <c r="O52" s="102">
        <v>1</v>
      </c>
      <c r="P52" s="102">
        <v>1</v>
      </c>
      <c r="Q52" s="101">
        <v>73</v>
      </c>
      <c r="R52" s="101">
        <v>42</v>
      </c>
      <c r="S52" s="101">
        <v>115</v>
      </c>
      <c r="T52" s="102">
        <v>0.79347826086956519</v>
      </c>
      <c r="U52" s="102">
        <v>0.58333333333333337</v>
      </c>
      <c r="V52" s="102">
        <v>0.70121951219512191</v>
      </c>
      <c r="W52" s="101">
        <v>19</v>
      </c>
      <c r="X52" s="101">
        <v>30</v>
      </c>
      <c r="Y52" s="101">
        <v>49</v>
      </c>
      <c r="Z52" s="102">
        <v>0.20652173913043478</v>
      </c>
      <c r="AA52" s="102">
        <v>0.41666666666666669</v>
      </c>
      <c r="AB52" s="102">
        <v>0.29878048780487804</v>
      </c>
      <c r="AC52" s="101">
        <v>15</v>
      </c>
      <c r="AD52" s="101">
        <v>17</v>
      </c>
      <c r="AE52" s="101">
        <v>32</v>
      </c>
      <c r="AF52" s="102">
        <v>0.16304347826086957</v>
      </c>
      <c r="AG52" s="102">
        <v>0.2361111111111111</v>
      </c>
      <c r="AH52" s="102">
        <v>0.1951219512195122</v>
      </c>
      <c r="AI52" s="101">
        <v>4</v>
      </c>
      <c r="AJ52" s="101">
        <v>13</v>
      </c>
      <c r="AK52" s="101">
        <v>17</v>
      </c>
      <c r="AL52" s="102">
        <v>4.3478260869565216E-2</v>
      </c>
      <c r="AM52" s="102">
        <v>0.18055555555555555</v>
      </c>
      <c r="AN52" s="102">
        <v>0.10365853658536585</v>
      </c>
      <c r="AO52" s="101">
        <v>91</v>
      </c>
      <c r="AP52" s="101">
        <v>72</v>
      </c>
      <c r="AQ52" s="101">
        <v>163</v>
      </c>
      <c r="AR52" s="102">
        <v>0.98913043478260865</v>
      </c>
      <c r="AS52" s="102">
        <v>1</v>
      </c>
      <c r="AT52" s="102">
        <v>0.99397590361445787</v>
      </c>
      <c r="AU52" s="101">
        <v>70</v>
      </c>
      <c r="AV52" s="101">
        <v>41</v>
      </c>
      <c r="AW52" s="101">
        <v>111</v>
      </c>
      <c r="AX52" s="102">
        <v>0.76923076923076927</v>
      </c>
      <c r="AY52" s="102">
        <v>0.56944444444444442</v>
      </c>
      <c r="AZ52" s="102">
        <v>0.68098159509202449</v>
      </c>
      <c r="BA52" s="101">
        <v>21</v>
      </c>
      <c r="BB52" s="101">
        <v>31</v>
      </c>
      <c r="BC52" s="101">
        <v>52</v>
      </c>
      <c r="BD52" s="102">
        <v>0.23076923076923078</v>
      </c>
      <c r="BE52" s="102">
        <v>0.43055555555555558</v>
      </c>
      <c r="BF52" s="102">
        <v>0.31901840490797545</v>
      </c>
      <c r="BG52" s="101">
        <v>17</v>
      </c>
      <c r="BH52" s="101">
        <v>18</v>
      </c>
      <c r="BI52" s="101">
        <v>35</v>
      </c>
      <c r="BJ52" s="102">
        <v>0.18681318681318682</v>
      </c>
      <c r="BK52" s="102">
        <v>0.25</v>
      </c>
      <c r="BL52" s="102">
        <v>0.21472392638036811</v>
      </c>
      <c r="BM52" s="101">
        <v>4</v>
      </c>
      <c r="BN52" s="101">
        <v>13</v>
      </c>
      <c r="BO52" s="101">
        <v>17</v>
      </c>
      <c r="BP52" s="102">
        <v>4.3956043956043959E-2</v>
      </c>
      <c r="BQ52" s="102">
        <v>0.18055555555555555</v>
      </c>
      <c r="BR52" s="103">
        <v>0.10429447852760736</v>
      </c>
    </row>
    <row r="53" spans="1:70" ht="11.85">
      <c r="A53" s="99" t="str">
        <f>IF(COUNTIFS(T_3G[[#This Row],[Secteur]],"  *"),A52,T_3G[[#This Row],[Secteur]])</f>
        <v>SEINE-ET-MARNE</v>
      </c>
      <c r="B53" s="99" t="str">
        <f>IF(COUNTIFS(T_3G[[#This Row],[Secteur]],"    *"),B52,T_3G[[#This Row],[Secteur]])</f>
        <v xml:space="preserve">   D04 - Roissy-En-Brie</v>
      </c>
      <c r="C53" s="100" t="s">
        <v>300</v>
      </c>
      <c r="D53" s="100" t="s">
        <v>301</v>
      </c>
      <c r="E53" s="101">
        <v>69</v>
      </c>
      <c r="F53" s="101">
        <v>88</v>
      </c>
      <c r="G53" s="101">
        <v>157</v>
      </c>
      <c r="H53" s="101">
        <v>0</v>
      </c>
      <c r="I53" s="101">
        <v>0</v>
      </c>
      <c r="J53" s="101">
        <v>0</v>
      </c>
      <c r="K53" s="101">
        <v>68</v>
      </c>
      <c r="L53" s="101">
        <v>84</v>
      </c>
      <c r="M53" s="101">
        <v>152</v>
      </c>
      <c r="N53" s="102">
        <v>0.98550724637681164</v>
      </c>
      <c r="O53" s="102">
        <v>0.95454545454545459</v>
      </c>
      <c r="P53" s="102">
        <v>0.96815286624203822</v>
      </c>
      <c r="Q53" s="101">
        <v>51</v>
      </c>
      <c r="R53" s="101">
        <v>53</v>
      </c>
      <c r="S53" s="101">
        <v>104</v>
      </c>
      <c r="T53" s="102">
        <v>0.75</v>
      </c>
      <c r="U53" s="102">
        <v>0.63095238095238093</v>
      </c>
      <c r="V53" s="102">
        <v>0.68421052631578949</v>
      </c>
      <c r="W53" s="101">
        <v>17</v>
      </c>
      <c r="X53" s="101">
        <v>31</v>
      </c>
      <c r="Y53" s="101">
        <v>48</v>
      </c>
      <c r="Z53" s="102">
        <v>0.25</v>
      </c>
      <c r="AA53" s="102">
        <v>0.36904761904761907</v>
      </c>
      <c r="AB53" s="102">
        <v>0.31578947368421051</v>
      </c>
      <c r="AC53" s="101">
        <v>13</v>
      </c>
      <c r="AD53" s="101">
        <v>22</v>
      </c>
      <c r="AE53" s="101">
        <v>35</v>
      </c>
      <c r="AF53" s="102">
        <v>0.19117647058823528</v>
      </c>
      <c r="AG53" s="102">
        <v>0.26190476190476192</v>
      </c>
      <c r="AH53" s="102">
        <v>0.23026315789473684</v>
      </c>
      <c r="AI53" s="101">
        <v>4</v>
      </c>
      <c r="AJ53" s="101">
        <v>9</v>
      </c>
      <c r="AK53" s="101">
        <v>13</v>
      </c>
      <c r="AL53" s="102">
        <v>5.8823529411764705E-2</v>
      </c>
      <c r="AM53" s="102">
        <v>0.10714285714285714</v>
      </c>
      <c r="AN53" s="102">
        <v>8.5526315789473686E-2</v>
      </c>
      <c r="AO53" s="101">
        <v>67</v>
      </c>
      <c r="AP53" s="101">
        <v>82</v>
      </c>
      <c r="AQ53" s="101">
        <v>149</v>
      </c>
      <c r="AR53" s="102">
        <v>0.97101449275362317</v>
      </c>
      <c r="AS53" s="102">
        <v>0.93181818181818177</v>
      </c>
      <c r="AT53" s="102">
        <v>0.94904458598726116</v>
      </c>
      <c r="AU53" s="101">
        <v>49</v>
      </c>
      <c r="AV53" s="101">
        <v>50</v>
      </c>
      <c r="AW53" s="101">
        <v>99</v>
      </c>
      <c r="AX53" s="102">
        <v>0.73134328358208955</v>
      </c>
      <c r="AY53" s="102">
        <v>0.6097560975609756</v>
      </c>
      <c r="AZ53" s="102">
        <v>0.66442953020134232</v>
      </c>
      <c r="BA53" s="101">
        <v>18</v>
      </c>
      <c r="BB53" s="101">
        <v>32</v>
      </c>
      <c r="BC53" s="101">
        <v>50</v>
      </c>
      <c r="BD53" s="102">
        <v>0.26865671641791045</v>
      </c>
      <c r="BE53" s="102">
        <v>0.3902439024390244</v>
      </c>
      <c r="BF53" s="102">
        <v>0.33557046979865773</v>
      </c>
      <c r="BG53" s="101">
        <v>15</v>
      </c>
      <c r="BH53" s="101">
        <v>24</v>
      </c>
      <c r="BI53" s="101">
        <v>39</v>
      </c>
      <c r="BJ53" s="102">
        <v>0.22388059701492538</v>
      </c>
      <c r="BK53" s="102">
        <v>0.29268292682926828</v>
      </c>
      <c r="BL53" s="102">
        <v>0.26174496644295303</v>
      </c>
      <c r="BM53" s="101">
        <v>3</v>
      </c>
      <c r="BN53" s="101">
        <v>8</v>
      </c>
      <c r="BO53" s="101">
        <v>11</v>
      </c>
      <c r="BP53" s="102">
        <v>4.4776119402985072E-2</v>
      </c>
      <c r="BQ53" s="102">
        <v>9.7560975609756101E-2</v>
      </c>
      <c r="BR53" s="103">
        <v>7.3825503355704702E-2</v>
      </c>
    </row>
    <row r="54" spans="1:70" ht="11.85">
      <c r="A54" s="99" t="str">
        <f>IF(COUNTIFS(T_3G[[#This Row],[Secteur]],"  *"),A53,T_3G[[#This Row],[Secteur]])</f>
        <v>SEINE-ET-MARNE</v>
      </c>
      <c r="B54" s="99" t="str">
        <f>IF(COUNTIFS(T_3G[[#This Row],[Secteur]],"    *"),B53,T_3G[[#This Row],[Secteur]])</f>
        <v xml:space="preserve">   D04 - Roissy-En-Brie</v>
      </c>
      <c r="C54" s="100" t="s">
        <v>302</v>
      </c>
      <c r="D54" s="100" t="s">
        <v>303</v>
      </c>
      <c r="E54" s="101">
        <v>47</v>
      </c>
      <c r="F54" s="101">
        <v>54</v>
      </c>
      <c r="G54" s="101">
        <v>101</v>
      </c>
      <c r="H54" s="101">
        <v>0</v>
      </c>
      <c r="I54" s="101">
        <v>0</v>
      </c>
      <c r="J54" s="101">
        <v>0</v>
      </c>
      <c r="K54" s="101">
        <v>47</v>
      </c>
      <c r="L54" s="101">
        <v>53</v>
      </c>
      <c r="M54" s="101">
        <v>100</v>
      </c>
      <c r="N54" s="102">
        <v>1</v>
      </c>
      <c r="O54" s="102">
        <v>0.98148148148148151</v>
      </c>
      <c r="P54" s="102">
        <v>0.99009900990099009</v>
      </c>
      <c r="Q54" s="101">
        <v>36</v>
      </c>
      <c r="R54" s="101">
        <v>36</v>
      </c>
      <c r="S54" s="101">
        <v>72</v>
      </c>
      <c r="T54" s="102">
        <v>0.76595744680851063</v>
      </c>
      <c r="U54" s="102">
        <v>0.67924528301886788</v>
      </c>
      <c r="V54" s="102">
        <v>0.72</v>
      </c>
      <c r="W54" s="101">
        <v>11</v>
      </c>
      <c r="X54" s="101">
        <v>17</v>
      </c>
      <c r="Y54" s="101">
        <v>28</v>
      </c>
      <c r="Z54" s="102">
        <v>0.23404255319148937</v>
      </c>
      <c r="AA54" s="102">
        <v>0.32075471698113206</v>
      </c>
      <c r="AB54" s="102">
        <v>0.28000000000000003</v>
      </c>
      <c r="AC54" s="101">
        <v>7</v>
      </c>
      <c r="AD54" s="101">
        <v>11</v>
      </c>
      <c r="AE54" s="101">
        <v>18</v>
      </c>
      <c r="AF54" s="102">
        <v>0.14893617021276595</v>
      </c>
      <c r="AG54" s="102">
        <v>0.20754716981132076</v>
      </c>
      <c r="AH54" s="102">
        <v>0.18</v>
      </c>
      <c r="AI54" s="101">
        <v>4</v>
      </c>
      <c r="AJ54" s="101">
        <v>6</v>
      </c>
      <c r="AK54" s="101">
        <v>10</v>
      </c>
      <c r="AL54" s="102">
        <v>8.5106382978723402E-2</v>
      </c>
      <c r="AM54" s="102">
        <v>0.11320754716981132</v>
      </c>
      <c r="AN54" s="102">
        <v>0.1</v>
      </c>
      <c r="AO54" s="101">
        <v>47</v>
      </c>
      <c r="AP54" s="101">
        <v>53</v>
      </c>
      <c r="AQ54" s="101">
        <v>100</v>
      </c>
      <c r="AR54" s="102">
        <v>1</v>
      </c>
      <c r="AS54" s="102">
        <v>0.98148148148148151</v>
      </c>
      <c r="AT54" s="102">
        <v>0.99009900990099009</v>
      </c>
      <c r="AU54" s="101">
        <v>36</v>
      </c>
      <c r="AV54" s="101">
        <v>33</v>
      </c>
      <c r="AW54" s="101">
        <v>69</v>
      </c>
      <c r="AX54" s="102">
        <v>0.76595744680851063</v>
      </c>
      <c r="AY54" s="102">
        <v>0.62264150943396224</v>
      </c>
      <c r="AZ54" s="102">
        <v>0.69</v>
      </c>
      <c r="BA54" s="101">
        <v>11</v>
      </c>
      <c r="BB54" s="101">
        <v>20</v>
      </c>
      <c r="BC54" s="101">
        <v>31</v>
      </c>
      <c r="BD54" s="102">
        <v>0.23404255319148937</v>
      </c>
      <c r="BE54" s="102">
        <v>0.37735849056603776</v>
      </c>
      <c r="BF54" s="102">
        <v>0.31</v>
      </c>
      <c r="BG54" s="101">
        <v>7</v>
      </c>
      <c r="BH54" s="101">
        <v>14</v>
      </c>
      <c r="BI54" s="101">
        <v>21</v>
      </c>
      <c r="BJ54" s="102">
        <v>0.14893617021276595</v>
      </c>
      <c r="BK54" s="102">
        <v>0.26415094339622641</v>
      </c>
      <c r="BL54" s="102">
        <v>0.21</v>
      </c>
      <c r="BM54" s="101">
        <v>4</v>
      </c>
      <c r="BN54" s="101">
        <v>6</v>
      </c>
      <c r="BO54" s="101">
        <v>10</v>
      </c>
      <c r="BP54" s="102">
        <v>8.5106382978723402E-2</v>
      </c>
      <c r="BQ54" s="102">
        <v>0.11320754716981132</v>
      </c>
      <c r="BR54" s="103">
        <v>0.1</v>
      </c>
    </row>
    <row r="55" spans="1:70" ht="11.85">
      <c r="A55" s="99" t="str">
        <f>IF(COUNTIFS(T_3G[[#This Row],[Secteur]],"  *"),A54,T_3G[[#This Row],[Secteur]])</f>
        <v>SEINE-ET-MARNE</v>
      </c>
      <c r="B55" s="99" t="str">
        <f>IF(COUNTIFS(T_3G[[#This Row],[Secteur]],"    *"),B54,T_3G[[#This Row],[Secteur]])</f>
        <v xml:space="preserve">   D04 - Roissy-En-Brie</v>
      </c>
      <c r="C55" s="100" t="s">
        <v>304</v>
      </c>
      <c r="D55" s="100" t="s">
        <v>305</v>
      </c>
      <c r="E55" s="101">
        <v>54</v>
      </c>
      <c r="F55" s="101">
        <v>87</v>
      </c>
      <c r="G55" s="101">
        <v>141</v>
      </c>
      <c r="H55" s="101">
        <v>1</v>
      </c>
      <c r="I55" s="101">
        <v>2</v>
      </c>
      <c r="J55" s="101">
        <v>3</v>
      </c>
      <c r="K55" s="101">
        <v>52</v>
      </c>
      <c r="L55" s="101">
        <v>85</v>
      </c>
      <c r="M55" s="101">
        <v>137</v>
      </c>
      <c r="N55" s="102">
        <v>0.98148148148148151</v>
      </c>
      <c r="O55" s="102">
        <v>1</v>
      </c>
      <c r="P55" s="102">
        <v>0.99290780141843971</v>
      </c>
      <c r="Q55" s="101">
        <v>42</v>
      </c>
      <c r="R55" s="101">
        <v>51</v>
      </c>
      <c r="S55" s="101">
        <v>93</v>
      </c>
      <c r="T55" s="102">
        <v>0.80769230769230771</v>
      </c>
      <c r="U55" s="102">
        <v>0.6</v>
      </c>
      <c r="V55" s="102">
        <v>0.67883211678832112</v>
      </c>
      <c r="W55" s="101">
        <v>10</v>
      </c>
      <c r="X55" s="101">
        <v>34</v>
      </c>
      <c r="Y55" s="101">
        <v>44</v>
      </c>
      <c r="Z55" s="102">
        <v>0.19230769230769232</v>
      </c>
      <c r="AA55" s="102">
        <v>0.4</v>
      </c>
      <c r="AB55" s="102">
        <v>0.32116788321167883</v>
      </c>
      <c r="AC55" s="101">
        <v>8</v>
      </c>
      <c r="AD55" s="101">
        <v>20</v>
      </c>
      <c r="AE55" s="101">
        <v>28</v>
      </c>
      <c r="AF55" s="102">
        <v>0.15384615384615385</v>
      </c>
      <c r="AG55" s="102">
        <v>0.23529411764705882</v>
      </c>
      <c r="AH55" s="102">
        <v>0.20437956204379562</v>
      </c>
      <c r="AI55" s="101">
        <v>2</v>
      </c>
      <c r="AJ55" s="101">
        <v>14</v>
      </c>
      <c r="AK55" s="101">
        <v>16</v>
      </c>
      <c r="AL55" s="102">
        <v>3.8461538461538464E-2</v>
      </c>
      <c r="AM55" s="102">
        <v>0.16470588235294117</v>
      </c>
      <c r="AN55" s="102">
        <v>0.11678832116788321</v>
      </c>
      <c r="AO55" s="101">
        <v>52</v>
      </c>
      <c r="AP55" s="101">
        <v>85</v>
      </c>
      <c r="AQ55" s="101">
        <v>137</v>
      </c>
      <c r="AR55" s="102">
        <v>0.98148148148148151</v>
      </c>
      <c r="AS55" s="102">
        <v>1</v>
      </c>
      <c r="AT55" s="102">
        <v>0.99290780141843971</v>
      </c>
      <c r="AU55" s="101">
        <v>41</v>
      </c>
      <c r="AV55" s="101">
        <v>46</v>
      </c>
      <c r="AW55" s="101">
        <v>87</v>
      </c>
      <c r="AX55" s="102">
        <v>0.78846153846153844</v>
      </c>
      <c r="AY55" s="102">
        <v>0.54117647058823526</v>
      </c>
      <c r="AZ55" s="102">
        <v>0.63503649635036497</v>
      </c>
      <c r="BA55" s="101">
        <v>11</v>
      </c>
      <c r="BB55" s="101">
        <v>39</v>
      </c>
      <c r="BC55" s="101">
        <v>50</v>
      </c>
      <c r="BD55" s="102">
        <v>0.21153846153846154</v>
      </c>
      <c r="BE55" s="102">
        <v>0.45882352941176469</v>
      </c>
      <c r="BF55" s="102">
        <v>0.36496350364963503</v>
      </c>
      <c r="BG55" s="101">
        <v>9</v>
      </c>
      <c r="BH55" s="101">
        <v>23</v>
      </c>
      <c r="BI55" s="101">
        <v>32</v>
      </c>
      <c r="BJ55" s="102">
        <v>0.17307692307692307</v>
      </c>
      <c r="BK55" s="102">
        <v>0.27058823529411763</v>
      </c>
      <c r="BL55" s="102">
        <v>0.23357664233576642</v>
      </c>
      <c r="BM55" s="101">
        <v>2</v>
      </c>
      <c r="BN55" s="101">
        <v>16</v>
      </c>
      <c r="BO55" s="101">
        <v>18</v>
      </c>
      <c r="BP55" s="102">
        <v>3.8461538461538464E-2</v>
      </c>
      <c r="BQ55" s="102">
        <v>0.18823529411764706</v>
      </c>
      <c r="BR55" s="103">
        <v>0.13138686131386862</v>
      </c>
    </row>
    <row r="56" spans="1:70" ht="11.85">
      <c r="A56" s="99" t="str">
        <f>IF(COUNTIFS(T_3G[[#This Row],[Secteur]],"  *"),A55,T_3G[[#This Row],[Secteur]])</f>
        <v>SEINE-ET-MARNE</v>
      </c>
      <c r="B56" s="99" t="str">
        <f>IF(COUNTIFS(T_3G[[#This Row],[Secteur]],"    *"),B55,T_3G[[#This Row],[Secteur]])</f>
        <v xml:space="preserve">   D05 - Lagny-Sur-Marne</v>
      </c>
      <c r="C56" s="100" t="s">
        <v>306</v>
      </c>
      <c r="D56" s="100" t="s">
        <v>307</v>
      </c>
      <c r="E56" s="101">
        <v>809</v>
      </c>
      <c r="F56" s="101">
        <v>911</v>
      </c>
      <c r="G56" s="101">
        <v>1720</v>
      </c>
      <c r="H56" s="101">
        <v>5</v>
      </c>
      <c r="I56" s="101">
        <v>3</v>
      </c>
      <c r="J56" s="101">
        <v>8</v>
      </c>
      <c r="K56" s="101">
        <v>798</v>
      </c>
      <c r="L56" s="101">
        <v>892</v>
      </c>
      <c r="M56" s="101">
        <v>1690</v>
      </c>
      <c r="N56" s="102">
        <v>0.99258343634116197</v>
      </c>
      <c r="O56" s="102">
        <v>0.98243688254665207</v>
      </c>
      <c r="P56" s="102">
        <v>0.98720930232558135</v>
      </c>
      <c r="Q56" s="101">
        <v>665</v>
      </c>
      <c r="R56" s="101">
        <v>678</v>
      </c>
      <c r="S56" s="101">
        <v>1343</v>
      </c>
      <c r="T56" s="102">
        <v>0.83333333333333337</v>
      </c>
      <c r="U56" s="102">
        <v>0.76008968609865468</v>
      </c>
      <c r="V56" s="102">
        <v>0.79467455621301775</v>
      </c>
      <c r="W56" s="101">
        <v>133</v>
      </c>
      <c r="X56" s="101">
        <v>214</v>
      </c>
      <c r="Y56" s="101">
        <v>347</v>
      </c>
      <c r="Z56" s="102">
        <v>0.16666666666666666</v>
      </c>
      <c r="AA56" s="102">
        <v>0.23991031390134529</v>
      </c>
      <c r="AB56" s="102">
        <v>0.20532544378698225</v>
      </c>
      <c r="AC56" s="101">
        <v>114</v>
      </c>
      <c r="AD56" s="101">
        <v>169</v>
      </c>
      <c r="AE56" s="101">
        <v>283</v>
      </c>
      <c r="AF56" s="102">
        <v>0.14285714285714285</v>
      </c>
      <c r="AG56" s="102">
        <v>0.18946188340807174</v>
      </c>
      <c r="AH56" s="102">
        <v>0.16745562130177516</v>
      </c>
      <c r="AI56" s="101">
        <v>19</v>
      </c>
      <c r="AJ56" s="101">
        <v>45</v>
      </c>
      <c r="AK56" s="101">
        <v>64</v>
      </c>
      <c r="AL56" s="102">
        <v>2.3809523809523808E-2</v>
      </c>
      <c r="AM56" s="102">
        <v>5.0448430493273543E-2</v>
      </c>
      <c r="AN56" s="102">
        <v>3.7869822485207101E-2</v>
      </c>
      <c r="AO56" s="101">
        <v>797</v>
      </c>
      <c r="AP56" s="101">
        <v>889</v>
      </c>
      <c r="AQ56" s="101">
        <v>1686</v>
      </c>
      <c r="AR56" s="102">
        <v>0.99134734239802225</v>
      </c>
      <c r="AS56" s="102">
        <v>0.9791437980241493</v>
      </c>
      <c r="AT56" s="102">
        <v>0.98488372093023258</v>
      </c>
      <c r="AU56" s="101">
        <v>632</v>
      </c>
      <c r="AV56" s="101">
        <v>638</v>
      </c>
      <c r="AW56" s="101">
        <v>1270</v>
      </c>
      <c r="AX56" s="102">
        <v>0.79297365119196994</v>
      </c>
      <c r="AY56" s="102">
        <v>0.7176602924634421</v>
      </c>
      <c r="AZ56" s="102">
        <v>0.75326215895610915</v>
      </c>
      <c r="BA56" s="101">
        <v>165</v>
      </c>
      <c r="BB56" s="101">
        <v>251</v>
      </c>
      <c r="BC56" s="101">
        <v>416</v>
      </c>
      <c r="BD56" s="102">
        <v>0.20702634880803011</v>
      </c>
      <c r="BE56" s="102">
        <v>0.2823397075365579</v>
      </c>
      <c r="BF56" s="102">
        <v>0.24673784104389088</v>
      </c>
      <c r="BG56" s="101">
        <v>139</v>
      </c>
      <c r="BH56" s="101">
        <v>193</v>
      </c>
      <c r="BI56" s="101">
        <v>332</v>
      </c>
      <c r="BJ56" s="102">
        <v>0.17440401505646172</v>
      </c>
      <c r="BK56" s="102">
        <v>0.21709786276715409</v>
      </c>
      <c r="BL56" s="102">
        <v>0.19691577698695137</v>
      </c>
      <c r="BM56" s="101">
        <v>26</v>
      </c>
      <c r="BN56" s="101">
        <v>58</v>
      </c>
      <c r="BO56" s="101">
        <v>84</v>
      </c>
      <c r="BP56" s="102">
        <v>3.262233375156838E-2</v>
      </c>
      <c r="BQ56" s="102">
        <v>6.5241844769403826E-2</v>
      </c>
      <c r="BR56" s="103">
        <v>4.9822064056939501E-2</v>
      </c>
    </row>
    <row r="57" spans="1:70" ht="11.85">
      <c r="A57" s="99" t="str">
        <f>IF(COUNTIFS(T_3G[[#This Row],[Secteur]],"  *"),A56,T_3G[[#This Row],[Secteur]])</f>
        <v>SEINE-ET-MARNE</v>
      </c>
      <c r="B57" s="99" t="str">
        <f>IF(COUNTIFS(T_3G[[#This Row],[Secteur]],"    *"),B56,T_3G[[#This Row],[Secteur]])</f>
        <v xml:space="preserve">   D05 - Lagny-Sur-Marne</v>
      </c>
      <c r="C57" s="100" t="s">
        <v>308</v>
      </c>
      <c r="D57" s="100" t="s">
        <v>309</v>
      </c>
      <c r="E57" s="101">
        <v>66</v>
      </c>
      <c r="F57" s="101">
        <v>71</v>
      </c>
      <c r="G57" s="101">
        <v>137</v>
      </c>
      <c r="H57" s="101">
        <v>0</v>
      </c>
      <c r="I57" s="101">
        <v>0</v>
      </c>
      <c r="J57" s="101">
        <v>0</v>
      </c>
      <c r="K57" s="101">
        <v>65</v>
      </c>
      <c r="L57" s="101">
        <v>71</v>
      </c>
      <c r="M57" s="101">
        <v>136</v>
      </c>
      <c r="N57" s="102">
        <v>0.98484848484848486</v>
      </c>
      <c r="O57" s="102">
        <v>1</v>
      </c>
      <c r="P57" s="102">
        <v>0.99270072992700731</v>
      </c>
      <c r="Q57" s="101">
        <v>48</v>
      </c>
      <c r="R57" s="101">
        <v>47</v>
      </c>
      <c r="S57" s="101">
        <v>95</v>
      </c>
      <c r="T57" s="102">
        <v>0.7384615384615385</v>
      </c>
      <c r="U57" s="102">
        <v>0.6619718309859155</v>
      </c>
      <c r="V57" s="102">
        <v>0.69852941176470584</v>
      </c>
      <c r="W57" s="101">
        <v>17</v>
      </c>
      <c r="X57" s="101">
        <v>24</v>
      </c>
      <c r="Y57" s="101">
        <v>41</v>
      </c>
      <c r="Z57" s="102">
        <v>0.26153846153846155</v>
      </c>
      <c r="AA57" s="102">
        <v>0.3380281690140845</v>
      </c>
      <c r="AB57" s="102">
        <v>0.3014705882352941</v>
      </c>
      <c r="AC57" s="101">
        <v>16</v>
      </c>
      <c r="AD57" s="101">
        <v>19</v>
      </c>
      <c r="AE57" s="101">
        <v>35</v>
      </c>
      <c r="AF57" s="102">
        <v>0.24615384615384617</v>
      </c>
      <c r="AG57" s="102">
        <v>0.26760563380281688</v>
      </c>
      <c r="AH57" s="102">
        <v>0.25735294117647056</v>
      </c>
      <c r="AI57" s="101">
        <v>1</v>
      </c>
      <c r="AJ57" s="101">
        <v>5</v>
      </c>
      <c r="AK57" s="101">
        <v>6</v>
      </c>
      <c r="AL57" s="102">
        <v>1.5384615384615385E-2</v>
      </c>
      <c r="AM57" s="102">
        <v>7.0422535211267609E-2</v>
      </c>
      <c r="AN57" s="102">
        <v>4.4117647058823532E-2</v>
      </c>
      <c r="AO57" s="101">
        <v>65</v>
      </c>
      <c r="AP57" s="101">
        <v>71</v>
      </c>
      <c r="AQ57" s="101">
        <v>136</v>
      </c>
      <c r="AR57" s="102">
        <v>0.98484848484848486</v>
      </c>
      <c r="AS57" s="102">
        <v>1</v>
      </c>
      <c r="AT57" s="102">
        <v>0.99270072992700731</v>
      </c>
      <c r="AU57" s="101">
        <v>44</v>
      </c>
      <c r="AV57" s="101">
        <v>43</v>
      </c>
      <c r="AW57" s="101">
        <v>87</v>
      </c>
      <c r="AX57" s="102">
        <v>0.67692307692307696</v>
      </c>
      <c r="AY57" s="102">
        <v>0.60563380281690138</v>
      </c>
      <c r="AZ57" s="102">
        <v>0.63970588235294112</v>
      </c>
      <c r="BA57" s="101">
        <v>21</v>
      </c>
      <c r="BB57" s="101">
        <v>28</v>
      </c>
      <c r="BC57" s="101">
        <v>49</v>
      </c>
      <c r="BD57" s="102">
        <v>0.32307692307692309</v>
      </c>
      <c r="BE57" s="102">
        <v>0.39436619718309857</v>
      </c>
      <c r="BF57" s="102">
        <v>0.36029411764705882</v>
      </c>
      <c r="BG57" s="101">
        <v>20</v>
      </c>
      <c r="BH57" s="101">
        <v>23</v>
      </c>
      <c r="BI57" s="101">
        <v>43</v>
      </c>
      <c r="BJ57" s="102">
        <v>0.30769230769230771</v>
      </c>
      <c r="BK57" s="102">
        <v>0.323943661971831</v>
      </c>
      <c r="BL57" s="102">
        <v>0.31617647058823528</v>
      </c>
      <c r="BM57" s="101">
        <v>1</v>
      </c>
      <c r="BN57" s="101">
        <v>5</v>
      </c>
      <c r="BO57" s="101">
        <v>6</v>
      </c>
      <c r="BP57" s="102">
        <v>1.5384615384615385E-2</v>
      </c>
      <c r="BQ57" s="102">
        <v>7.0422535211267609E-2</v>
      </c>
      <c r="BR57" s="103">
        <v>4.4117647058823532E-2</v>
      </c>
    </row>
    <row r="58" spans="1:70" ht="11.85">
      <c r="A58" s="99" t="str">
        <f>IF(COUNTIFS(T_3G[[#This Row],[Secteur]],"  *"),A57,T_3G[[#This Row],[Secteur]])</f>
        <v>SEINE-ET-MARNE</v>
      </c>
      <c r="B58" s="99" t="str">
        <f>IF(COUNTIFS(T_3G[[#This Row],[Secteur]],"    *"),B57,T_3G[[#This Row],[Secteur]])</f>
        <v xml:space="preserve">   D05 - Lagny-Sur-Marne</v>
      </c>
      <c r="C58" s="100" t="s">
        <v>310</v>
      </c>
      <c r="D58" s="100" t="s">
        <v>311</v>
      </c>
      <c r="E58" s="101">
        <v>6</v>
      </c>
      <c r="F58" s="101">
        <v>13</v>
      </c>
      <c r="G58" s="101">
        <v>19</v>
      </c>
      <c r="H58" s="101">
        <v>0</v>
      </c>
      <c r="I58" s="101">
        <v>0</v>
      </c>
      <c r="J58" s="101">
        <v>0</v>
      </c>
      <c r="K58" s="101">
        <v>0</v>
      </c>
      <c r="L58" s="101">
        <v>0</v>
      </c>
      <c r="M58" s="101">
        <v>0</v>
      </c>
      <c r="N58" s="102">
        <v>0</v>
      </c>
      <c r="O58" s="102">
        <v>0</v>
      </c>
      <c r="P58" s="102">
        <v>0</v>
      </c>
      <c r="Q58" s="101">
        <v>0</v>
      </c>
      <c r="R58" s="101">
        <v>0</v>
      </c>
      <c r="S58" s="101">
        <v>0</v>
      </c>
      <c r="T58" s="102" t="s">
        <v>92</v>
      </c>
      <c r="U58" s="102" t="s">
        <v>92</v>
      </c>
      <c r="V58" s="102" t="s">
        <v>92</v>
      </c>
      <c r="W58" s="101">
        <v>0</v>
      </c>
      <c r="X58" s="101">
        <v>0</v>
      </c>
      <c r="Y58" s="101">
        <v>0</v>
      </c>
      <c r="Z58" s="102" t="s">
        <v>92</v>
      </c>
      <c r="AA58" s="102" t="s">
        <v>92</v>
      </c>
      <c r="AB58" s="102" t="s">
        <v>92</v>
      </c>
      <c r="AC58" s="101">
        <v>0</v>
      </c>
      <c r="AD58" s="101">
        <v>0</v>
      </c>
      <c r="AE58" s="101">
        <v>0</v>
      </c>
      <c r="AF58" s="102" t="s">
        <v>92</v>
      </c>
      <c r="AG58" s="102" t="s">
        <v>92</v>
      </c>
      <c r="AH58" s="102" t="s">
        <v>92</v>
      </c>
      <c r="AI58" s="101">
        <v>0</v>
      </c>
      <c r="AJ58" s="101">
        <v>0</v>
      </c>
      <c r="AK58" s="101">
        <v>0</v>
      </c>
      <c r="AL58" s="102" t="s">
        <v>92</v>
      </c>
      <c r="AM58" s="102" t="s">
        <v>92</v>
      </c>
      <c r="AN58" s="102" t="s">
        <v>92</v>
      </c>
      <c r="AO58" s="101">
        <v>0</v>
      </c>
      <c r="AP58" s="101">
        <v>0</v>
      </c>
      <c r="AQ58" s="101">
        <v>0</v>
      </c>
      <c r="AR58" s="102">
        <v>0</v>
      </c>
      <c r="AS58" s="102">
        <v>0</v>
      </c>
      <c r="AT58" s="102">
        <v>0</v>
      </c>
      <c r="AU58" s="101">
        <v>0</v>
      </c>
      <c r="AV58" s="101">
        <v>0</v>
      </c>
      <c r="AW58" s="101">
        <v>0</v>
      </c>
      <c r="AX58" s="102" t="s">
        <v>92</v>
      </c>
      <c r="AY58" s="102" t="s">
        <v>92</v>
      </c>
      <c r="AZ58" s="102" t="s">
        <v>92</v>
      </c>
      <c r="BA58" s="101">
        <v>0</v>
      </c>
      <c r="BB58" s="101">
        <v>0</v>
      </c>
      <c r="BC58" s="101">
        <v>0</v>
      </c>
      <c r="BD58" s="102" t="s">
        <v>92</v>
      </c>
      <c r="BE58" s="102" t="s">
        <v>92</v>
      </c>
      <c r="BF58" s="102" t="s">
        <v>92</v>
      </c>
      <c r="BG58" s="101">
        <v>0</v>
      </c>
      <c r="BH58" s="101">
        <v>0</v>
      </c>
      <c r="BI58" s="101">
        <v>0</v>
      </c>
      <c r="BJ58" s="102" t="s">
        <v>92</v>
      </c>
      <c r="BK58" s="102" t="s">
        <v>92</v>
      </c>
      <c r="BL58" s="102" t="s">
        <v>92</v>
      </c>
      <c r="BM58" s="101">
        <v>0</v>
      </c>
      <c r="BN58" s="101">
        <v>0</v>
      </c>
      <c r="BO58" s="101">
        <v>0</v>
      </c>
      <c r="BP58" s="102" t="s">
        <v>92</v>
      </c>
      <c r="BQ58" s="102" t="s">
        <v>92</v>
      </c>
      <c r="BR58" s="103" t="s">
        <v>92</v>
      </c>
    </row>
    <row r="59" spans="1:70" ht="11.85">
      <c r="A59" s="99" t="str">
        <f>IF(COUNTIFS(T_3G[[#This Row],[Secteur]],"  *"),A58,T_3G[[#This Row],[Secteur]])</f>
        <v>SEINE-ET-MARNE</v>
      </c>
      <c r="B59" s="99" t="str">
        <f>IF(COUNTIFS(T_3G[[#This Row],[Secteur]],"    *"),B58,T_3G[[#This Row],[Secteur]])</f>
        <v xml:space="preserve">   D05 - Lagny-Sur-Marne</v>
      </c>
      <c r="C59" s="100" t="s">
        <v>312</v>
      </c>
      <c r="D59" s="100" t="s">
        <v>313</v>
      </c>
      <c r="E59" s="101">
        <v>77</v>
      </c>
      <c r="F59" s="101">
        <v>94</v>
      </c>
      <c r="G59" s="101">
        <v>171</v>
      </c>
      <c r="H59" s="101">
        <v>0</v>
      </c>
      <c r="I59" s="101">
        <v>0</v>
      </c>
      <c r="J59" s="101">
        <v>0</v>
      </c>
      <c r="K59" s="101">
        <v>77</v>
      </c>
      <c r="L59" s="101">
        <v>94</v>
      </c>
      <c r="M59" s="101">
        <v>171</v>
      </c>
      <c r="N59" s="102">
        <v>1</v>
      </c>
      <c r="O59" s="102">
        <v>1</v>
      </c>
      <c r="P59" s="102">
        <v>1</v>
      </c>
      <c r="Q59" s="101">
        <v>57</v>
      </c>
      <c r="R59" s="101">
        <v>65</v>
      </c>
      <c r="S59" s="101">
        <v>122</v>
      </c>
      <c r="T59" s="102">
        <v>0.74025974025974028</v>
      </c>
      <c r="U59" s="102">
        <v>0.69148936170212771</v>
      </c>
      <c r="V59" s="102">
        <v>0.71345029239766078</v>
      </c>
      <c r="W59" s="101">
        <v>20</v>
      </c>
      <c r="X59" s="101">
        <v>29</v>
      </c>
      <c r="Y59" s="101">
        <v>49</v>
      </c>
      <c r="Z59" s="102">
        <v>0.25974025974025972</v>
      </c>
      <c r="AA59" s="102">
        <v>0.30851063829787234</v>
      </c>
      <c r="AB59" s="102">
        <v>0.28654970760233917</v>
      </c>
      <c r="AC59" s="101">
        <v>19</v>
      </c>
      <c r="AD59" s="101">
        <v>27</v>
      </c>
      <c r="AE59" s="101">
        <v>46</v>
      </c>
      <c r="AF59" s="102">
        <v>0.24675324675324675</v>
      </c>
      <c r="AG59" s="102">
        <v>0.28723404255319152</v>
      </c>
      <c r="AH59" s="102">
        <v>0.26900584795321636</v>
      </c>
      <c r="AI59" s="101">
        <v>1</v>
      </c>
      <c r="AJ59" s="101">
        <v>2</v>
      </c>
      <c r="AK59" s="101">
        <v>3</v>
      </c>
      <c r="AL59" s="102">
        <v>1.2987012987012988E-2</v>
      </c>
      <c r="AM59" s="102">
        <v>2.1276595744680851E-2</v>
      </c>
      <c r="AN59" s="102">
        <v>1.7543859649122806E-2</v>
      </c>
      <c r="AO59" s="101">
        <v>77</v>
      </c>
      <c r="AP59" s="101">
        <v>94</v>
      </c>
      <c r="AQ59" s="101">
        <v>171</v>
      </c>
      <c r="AR59" s="102">
        <v>1</v>
      </c>
      <c r="AS59" s="102">
        <v>1</v>
      </c>
      <c r="AT59" s="102">
        <v>1</v>
      </c>
      <c r="AU59" s="101">
        <v>50</v>
      </c>
      <c r="AV59" s="101">
        <v>57</v>
      </c>
      <c r="AW59" s="101">
        <v>107</v>
      </c>
      <c r="AX59" s="102">
        <v>0.64935064935064934</v>
      </c>
      <c r="AY59" s="102">
        <v>0.6063829787234043</v>
      </c>
      <c r="AZ59" s="102">
        <v>0.6257309941520468</v>
      </c>
      <c r="BA59" s="101">
        <v>27</v>
      </c>
      <c r="BB59" s="101">
        <v>37</v>
      </c>
      <c r="BC59" s="101">
        <v>64</v>
      </c>
      <c r="BD59" s="102">
        <v>0.35064935064935066</v>
      </c>
      <c r="BE59" s="102">
        <v>0.39361702127659576</v>
      </c>
      <c r="BF59" s="102">
        <v>0.3742690058479532</v>
      </c>
      <c r="BG59" s="101">
        <v>25</v>
      </c>
      <c r="BH59" s="101">
        <v>36</v>
      </c>
      <c r="BI59" s="101">
        <v>61</v>
      </c>
      <c r="BJ59" s="102">
        <v>0.32467532467532467</v>
      </c>
      <c r="BK59" s="102">
        <v>0.38297872340425532</v>
      </c>
      <c r="BL59" s="102">
        <v>0.35672514619883039</v>
      </c>
      <c r="BM59" s="101">
        <v>2</v>
      </c>
      <c r="BN59" s="101">
        <v>1</v>
      </c>
      <c r="BO59" s="101">
        <v>3</v>
      </c>
      <c r="BP59" s="102">
        <v>2.5974025974025976E-2</v>
      </c>
      <c r="BQ59" s="102">
        <v>1.0638297872340425E-2</v>
      </c>
      <c r="BR59" s="103">
        <v>1.7543859649122806E-2</v>
      </c>
    </row>
    <row r="60" spans="1:70" ht="11.85">
      <c r="A60" s="99" t="str">
        <f>IF(COUNTIFS(T_3G[[#This Row],[Secteur]],"  *"),A59,T_3G[[#This Row],[Secteur]])</f>
        <v>SEINE-ET-MARNE</v>
      </c>
      <c r="B60" s="99" t="str">
        <f>IF(COUNTIFS(T_3G[[#This Row],[Secteur]],"    *"),B59,T_3G[[#This Row],[Secteur]])</f>
        <v xml:space="preserve">   D05 - Lagny-Sur-Marne</v>
      </c>
      <c r="C60" s="100" t="s">
        <v>314</v>
      </c>
      <c r="D60" s="100" t="s">
        <v>315</v>
      </c>
      <c r="E60" s="101">
        <v>50</v>
      </c>
      <c r="F60" s="101">
        <v>54</v>
      </c>
      <c r="G60" s="101">
        <v>104</v>
      </c>
      <c r="H60" s="101">
        <v>0</v>
      </c>
      <c r="I60" s="101">
        <v>0</v>
      </c>
      <c r="J60" s="101">
        <v>0</v>
      </c>
      <c r="K60" s="101">
        <v>50</v>
      </c>
      <c r="L60" s="101">
        <v>54</v>
      </c>
      <c r="M60" s="101">
        <v>104</v>
      </c>
      <c r="N60" s="102">
        <v>1</v>
      </c>
      <c r="O60" s="102">
        <v>1</v>
      </c>
      <c r="P60" s="102">
        <v>1</v>
      </c>
      <c r="Q60" s="101">
        <v>43</v>
      </c>
      <c r="R60" s="101">
        <v>40</v>
      </c>
      <c r="S60" s="101">
        <v>83</v>
      </c>
      <c r="T60" s="102">
        <v>0.86</v>
      </c>
      <c r="U60" s="102">
        <v>0.7407407407407407</v>
      </c>
      <c r="V60" s="102">
        <v>0.79807692307692313</v>
      </c>
      <c r="W60" s="101">
        <v>7</v>
      </c>
      <c r="X60" s="101">
        <v>14</v>
      </c>
      <c r="Y60" s="101">
        <v>21</v>
      </c>
      <c r="Z60" s="102">
        <v>0.14000000000000001</v>
      </c>
      <c r="AA60" s="102">
        <v>0.25925925925925924</v>
      </c>
      <c r="AB60" s="102">
        <v>0.20192307692307693</v>
      </c>
      <c r="AC60" s="101">
        <v>5</v>
      </c>
      <c r="AD60" s="101">
        <v>11</v>
      </c>
      <c r="AE60" s="101">
        <v>16</v>
      </c>
      <c r="AF60" s="102">
        <v>0.1</v>
      </c>
      <c r="AG60" s="102">
        <v>0.20370370370370369</v>
      </c>
      <c r="AH60" s="102">
        <v>0.15384615384615385</v>
      </c>
      <c r="AI60" s="101">
        <v>2</v>
      </c>
      <c r="AJ60" s="101">
        <v>3</v>
      </c>
      <c r="AK60" s="101">
        <v>5</v>
      </c>
      <c r="AL60" s="102">
        <v>0.04</v>
      </c>
      <c r="AM60" s="102">
        <v>5.5555555555555552E-2</v>
      </c>
      <c r="AN60" s="102">
        <v>4.807692307692308E-2</v>
      </c>
      <c r="AO60" s="101">
        <v>50</v>
      </c>
      <c r="AP60" s="101">
        <v>54</v>
      </c>
      <c r="AQ60" s="101">
        <v>104</v>
      </c>
      <c r="AR60" s="102">
        <v>1</v>
      </c>
      <c r="AS60" s="102">
        <v>1</v>
      </c>
      <c r="AT60" s="102">
        <v>1</v>
      </c>
      <c r="AU60" s="101">
        <v>38</v>
      </c>
      <c r="AV60" s="101">
        <v>37</v>
      </c>
      <c r="AW60" s="101">
        <v>75</v>
      </c>
      <c r="AX60" s="102">
        <v>0.76</v>
      </c>
      <c r="AY60" s="102">
        <v>0.68518518518518523</v>
      </c>
      <c r="AZ60" s="102">
        <v>0.72115384615384615</v>
      </c>
      <c r="BA60" s="101">
        <v>12</v>
      </c>
      <c r="BB60" s="101">
        <v>17</v>
      </c>
      <c r="BC60" s="101">
        <v>29</v>
      </c>
      <c r="BD60" s="102">
        <v>0.24</v>
      </c>
      <c r="BE60" s="102">
        <v>0.31481481481481483</v>
      </c>
      <c r="BF60" s="102">
        <v>0.27884615384615385</v>
      </c>
      <c r="BG60" s="101">
        <v>9</v>
      </c>
      <c r="BH60" s="101">
        <v>13</v>
      </c>
      <c r="BI60" s="101">
        <v>22</v>
      </c>
      <c r="BJ60" s="102">
        <v>0.18</v>
      </c>
      <c r="BK60" s="102">
        <v>0.24074074074074073</v>
      </c>
      <c r="BL60" s="102">
        <v>0.21153846153846154</v>
      </c>
      <c r="BM60" s="101">
        <v>3</v>
      </c>
      <c r="BN60" s="101">
        <v>4</v>
      </c>
      <c r="BO60" s="101">
        <v>7</v>
      </c>
      <c r="BP60" s="102">
        <v>0.06</v>
      </c>
      <c r="BQ60" s="102">
        <v>7.407407407407407E-2</v>
      </c>
      <c r="BR60" s="103">
        <v>6.7307692307692304E-2</v>
      </c>
    </row>
    <row r="61" spans="1:70" ht="11.85">
      <c r="A61" s="99" t="str">
        <f>IF(COUNTIFS(T_3G[[#This Row],[Secteur]],"  *"),A60,T_3G[[#This Row],[Secteur]])</f>
        <v>SEINE-ET-MARNE</v>
      </c>
      <c r="B61" s="99" t="str">
        <f>IF(COUNTIFS(T_3G[[#This Row],[Secteur]],"    *"),B60,T_3G[[#This Row],[Secteur]])</f>
        <v xml:space="preserve">   D05 - Lagny-Sur-Marne</v>
      </c>
      <c r="C61" s="100" t="s">
        <v>316</v>
      </c>
      <c r="D61" s="100" t="s">
        <v>317</v>
      </c>
      <c r="E61" s="101">
        <v>85</v>
      </c>
      <c r="F61" s="101">
        <v>67</v>
      </c>
      <c r="G61" s="101">
        <v>152</v>
      </c>
      <c r="H61" s="101">
        <v>1</v>
      </c>
      <c r="I61" s="101">
        <v>1</v>
      </c>
      <c r="J61" s="101">
        <v>2</v>
      </c>
      <c r="K61" s="101">
        <v>84</v>
      </c>
      <c r="L61" s="101">
        <v>66</v>
      </c>
      <c r="M61" s="101">
        <v>150</v>
      </c>
      <c r="N61" s="102">
        <v>1</v>
      </c>
      <c r="O61" s="102">
        <v>1</v>
      </c>
      <c r="P61" s="102">
        <v>1</v>
      </c>
      <c r="Q61" s="101">
        <v>73</v>
      </c>
      <c r="R61" s="101">
        <v>47</v>
      </c>
      <c r="S61" s="101">
        <v>120</v>
      </c>
      <c r="T61" s="102">
        <v>0.86904761904761907</v>
      </c>
      <c r="U61" s="102">
        <v>0.71212121212121215</v>
      </c>
      <c r="V61" s="102">
        <v>0.8</v>
      </c>
      <c r="W61" s="101">
        <v>11</v>
      </c>
      <c r="X61" s="101">
        <v>19</v>
      </c>
      <c r="Y61" s="101">
        <v>30</v>
      </c>
      <c r="Z61" s="102">
        <v>0.13095238095238096</v>
      </c>
      <c r="AA61" s="102">
        <v>0.2878787878787879</v>
      </c>
      <c r="AB61" s="102">
        <v>0.2</v>
      </c>
      <c r="AC61" s="101">
        <v>8</v>
      </c>
      <c r="AD61" s="101">
        <v>9</v>
      </c>
      <c r="AE61" s="101">
        <v>17</v>
      </c>
      <c r="AF61" s="102">
        <v>9.5238095238095233E-2</v>
      </c>
      <c r="AG61" s="102">
        <v>0.13636363636363635</v>
      </c>
      <c r="AH61" s="102">
        <v>0.11333333333333333</v>
      </c>
      <c r="AI61" s="101">
        <v>3</v>
      </c>
      <c r="AJ61" s="101">
        <v>10</v>
      </c>
      <c r="AK61" s="101">
        <v>13</v>
      </c>
      <c r="AL61" s="102">
        <v>3.5714285714285712E-2</v>
      </c>
      <c r="AM61" s="102">
        <v>0.15151515151515152</v>
      </c>
      <c r="AN61" s="102">
        <v>8.666666666666667E-2</v>
      </c>
      <c r="AO61" s="101">
        <v>84</v>
      </c>
      <c r="AP61" s="101">
        <v>66</v>
      </c>
      <c r="AQ61" s="101">
        <v>150</v>
      </c>
      <c r="AR61" s="102">
        <v>1</v>
      </c>
      <c r="AS61" s="102">
        <v>1</v>
      </c>
      <c r="AT61" s="102">
        <v>1</v>
      </c>
      <c r="AU61" s="101">
        <v>71</v>
      </c>
      <c r="AV61" s="101">
        <v>46</v>
      </c>
      <c r="AW61" s="101">
        <v>117</v>
      </c>
      <c r="AX61" s="102">
        <v>0.84523809523809523</v>
      </c>
      <c r="AY61" s="102">
        <v>0.69696969696969702</v>
      </c>
      <c r="AZ61" s="102">
        <v>0.78</v>
      </c>
      <c r="BA61" s="101">
        <v>13</v>
      </c>
      <c r="BB61" s="101">
        <v>20</v>
      </c>
      <c r="BC61" s="101">
        <v>33</v>
      </c>
      <c r="BD61" s="102">
        <v>0.15476190476190477</v>
      </c>
      <c r="BE61" s="102">
        <v>0.30303030303030304</v>
      </c>
      <c r="BF61" s="102">
        <v>0.22</v>
      </c>
      <c r="BG61" s="101">
        <v>10</v>
      </c>
      <c r="BH61" s="101">
        <v>10</v>
      </c>
      <c r="BI61" s="101">
        <v>20</v>
      </c>
      <c r="BJ61" s="102">
        <v>0.11904761904761904</v>
      </c>
      <c r="BK61" s="102">
        <v>0.15151515151515152</v>
      </c>
      <c r="BL61" s="102">
        <v>0.13333333333333333</v>
      </c>
      <c r="BM61" s="101">
        <v>3</v>
      </c>
      <c r="BN61" s="101">
        <v>10</v>
      </c>
      <c r="BO61" s="101">
        <v>13</v>
      </c>
      <c r="BP61" s="102">
        <v>3.5714285714285712E-2</v>
      </c>
      <c r="BQ61" s="102">
        <v>0.15151515151515152</v>
      </c>
      <c r="BR61" s="103">
        <v>8.666666666666667E-2</v>
      </c>
    </row>
    <row r="62" spans="1:70" ht="11.85">
      <c r="A62" s="99" t="str">
        <f>IF(COUNTIFS(T_3G[[#This Row],[Secteur]],"  *"),A61,T_3G[[#This Row],[Secteur]])</f>
        <v>SEINE-ET-MARNE</v>
      </c>
      <c r="B62" s="99" t="str">
        <f>IF(COUNTIFS(T_3G[[#This Row],[Secteur]],"    *"),B61,T_3G[[#This Row],[Secteur]])</f>
        <v xml:space="preserve">   D05 - Lagny-Sur-Marne</v>
      </c>
      <c r="C62" s="100" t="s">
        <v>318</v>
      </c>
      <c r="D62" s="100" t="s">
        <v>319</v>
      </c>
      <c r="E62" s="101">
        <v>60</v>
      </c>
      <c r="F62" s="101">
        <v>71</v>
      </c>
      <c r="G62" s="101">
        <v>131</v>
      </c>
      <c r="H62" s="101">
        <v>1</v>
      </c>
      <c r="I62" s="101">
        <v>1</v>
      </c>
      <c r="J62" s="101">
        <v>2</v>
      </c>
      <c r="K62" s="101">
        <v>60</v>
      </c>
      <c r="L62" s="101">
        <v>71</v>
      </c>
      <c r="M62" s="101">
        <v>131</v>
      </c>
      <c r="N62" s="102">
        <v>1.0166666666666666</v>
      </c>
      <c r="O62" s="102">
        <v>1.0140845070422535</v>
      </c>
      <c r="P62" s="102">
        <v>1.0152671755725191</v>
      </c>
      <c r="Q62" s="101">
        <v>48</v>
      </c>
      <c r="R62" s="101">
        <v>57</v>
      </c>
      <c r="S62" s="101">
        <v>105</v>
      </c>
      <c r="T62" s="102">
        <v>0.8</v>
      </c>
      <c r="U62" s="102">
        <v>0.80281690140845074</v>
      </c>
      <c r="V62" s="102">
        <v>0.80152671755725191</v>
      </c>
      <c r="W62" s="101">
        <v>12</v>
      </c>
      <c r="X62" s="101">
        <v>14</v>
      </c>
      <c r="Y62" s="101">
        <v>26</v>
      </c>
      <c r="Z62" s="102">
        <v>0.2</v>
      </c>
      <c r="AA62" s="102">
        <v>0.19718309859154928</v>
      </c>
      <c r="AB62" s="102">
        <v>0.19847328244274809</v>
      </c>
      <c r="AC62" s="101">
        <v>10</v>
      </c>
      <c r="AD62" s="101">
        <v>12</v>
      </c>
      <c r="AE62" s="101">
        <v>22</v>
      </c>
      <c r="AF62" s="102">
        <v>0.16666666666666666</v>
      </c>
      <c r="AG62" s="102">
        <v>0.16901408450704225</v>
      </c>
      <c r="AH62" s="102">
        <v>0.16793893129770993</v>
      </c>
      <c r="AI62" s="101">
        <v>2</v>
      </c>
      <c r="AJ62" s="101">
        <v>2</v>
      </c>
      <c r="AK62" s="101">
        <v>4</v>
      </c>
      <c r="AL62" s="102">
        <v>3.3333333333333333E-2</v>
      </c>
      <c r="AM62" s="102">
        <v>2.8169014084507043E-2</v>
      </c>
      <c r="AN62" s="102">
        <v>3.0534351145038167E-2</v>
      </c>
      <c r="AO62" s="101">
        <v>59</v>
      </c>
      <c r="AP62" s="101">
        <v>70</v>
      </c>
      <c r="AQ62" s="101">
        <v>129</v>
      </c>
      <c r="AR62" s="102">
        <v>1</v>
      </c>
      <c r="AS62" s="102">
        <v>1</v>
      </c>
      <c r="AT62" s="102">
        <v>1</v>
      </c>
      <c r="AU62" s="101">
        <v>47</v>
      </c>
      <c r="AV62" s="101">
        <v>57</v>
      </c>
      <c r="AW62" s="101">
        <v>104</v>
      </c>
      <c r="AX62" s="102">
        <v>0.79661016949152541</v>
      </c>
      <c r="AY62" s="102">
        <v>0.81428571428571428</v>
      </c>
      <c r="AZ62" s="102">
        <v>0.80620155038759689</v>
      </c>
      <c r="BA62" s="101">
        <v>12</v>
      </c>
      <c r="BB62" s="101">
        <v>13</v>
      </c>
      <c r="BC62" s="101">
        <v>25</v>
      </c>
      <c r="BD62" s="102">
        <v>0.20338983050847459</v>
      </c>
      <c r="BE62" s="102">
        <v>0.18571428571428572</v>
      </c>
      <c r="BF62" s="102">
        <v>0.19379844961240311</v>
      </c>
      <c r="BG62" s="101">
        <v>10</v>
      </c>
      <c r="BH62" s="101">
        <v>11</v>
      </c>
      <c r="BI62" s="101">
        <v>21</v>
      </c>
      <c r="BJ62" s="102">
        <v>0.16949152542372881</v>
      </c>
      <c r="BK62" s="102">
        <v>0.15714285714285714</v>
      </c>
      <c r="BL62" s="102">
        <v>0.16279069767441862</v>
      </c>
      <c r="BM62" s="101">
        <v>2</v>
      </c>
      <c r="BN62" s="101">
        <v>2</v>
      </c>
      <c r="BO62" s="101">
        <v>4</v>
      </c>
      <c r="BP62" s="102">
        <v>3.3898305084745763E-2</v>
      </c>
      <c r="BQ62" s="102">
        <v>2.8571428571428571E-2</v>
      </c>
      <c r="BR62" s="103">
        <v>3.1007751937984496E-2</v>
      </c>
    </row>
    <row r="63" spans="1:70" ht="11.85">
      <c r="A63" s="99" t="str">
        <f>IF(COUNTIFS(T_3G[[#This Row],[Secteur]],"  *"),A62,T_3G[[#This Row],[Secteur]])</f>
        <v>SEINE-ET-MARNE</v>
      </c>
      <c r="B63" s="99" t="str">
        <f>IF(COUNTIFS(T_3G[[#This Row],[Secteur]],"    *"),B62,T_3G[[#This Row],[Secteur]])</f>
        <v xml:space="preserve">   D05 - Lagny-Sur-Marne</v>
      </c>
      <c r="C63" s="100" t="s">
        <v>320</v>
      </c>
      <c r="D63" s="100" t="s">
        <v>321</v>
      </c>
      <c r="E63" s="101">
        <v>74</v>
      </c>
      <c r="F63" s="101">
        <v>83</v>
      </c>
      <c r="G63" s="101">
        <v>157</v>
      </c>
      <c r="H63" s="101">
        <v>0</v>
      </c>
      <c r="I63" s="101">
        <v>0</v>
      </c>
      <c r="J63" s="101">
        <v>0</v>
      </c>
      <c r="K63" s="101">
        <v>74</v>
      </c>
      <c r="L63" s="101">
        <v>82</v>
      </c>
      <c r="M63" s="101">
        <v>156</v>
      </c>
      <c r="N63" s="102">
        <v>1</v>
      </c>
      <c r="O63" s="102">
        <v>0.98795180722891562</v>
      </c>
      <c r="P63" s="102">
        <v>0.99363057324840764</v>
      </c>
      <c r="Q63" s="101">
        <v>60</v>
      </c>
      <c r="R63" s="101">
        <v>56</v>
      </c>
      <c r="S63" s="101">
        <v>116</v>
      </c>
      <c r="T63" s="102">
        <v>0.81081081081081086</v>
      </c>
      <c r="U63" s="102">
        <v>0.68292682926829273</v>
      </c>
      <c r="V63" s="102">
        <v>0.74358974358974361</v>
      </c>
      <c r="W63" s="101">
        <v>14</v>
      </c>
      <c r="X63" s="101">
        <v>26</v>
      </c>
      <c r="Y63" s="101">
        <v>40</v>
      </c>
      <c r="Z63" s="102">
        <v>0.1891891891891892</v>
      </c>
      <c r="AA63" s="102">
        <v>0.31707317073170732</v>
      </c>
      <c r="AB63" s="102">
        <v>0.25641025641025639</v>
      </c>
      <c r="AC63" s="101">
        <v>12</v>
      </c>
      <c r="AD63" s="101">
        <v>20</v>
      </c>
      <c r="AE63" s="101">
        <v>32</v>
      </c>
      <c r="AF63" s="102">
        <v>0.16216216216216217</v>
      </c>
      <c r="AG63" s="102">
        <v>0.24390243902439024</v>
      </c>
      <c r="AH63" s="102">
        <v>0.20512820512820512</v>
      </c>
      <c r="AI63" s="101">
        <v>2</v>
      </c>
      <c r="AJ63" s="101">
        <v>6</v>
      </c>
      <c r="AK63" s="101">
        <v>8</v>
      </c>
      <c r="AL63" s="102">
        <v>2.7027027027027029E-2</v>
      </c>
      <c r="AM63" s="102">
        <v>7.3170731707317069E-2</v>
      </c>
      <c r="AN63" s="102">
        <v>5.128205128205128E-2</v>
      </c>
      <c r="AO63" s="101">
        <v>74</v>
      </c>
      <c r="AP63" s="101">
        <v>80</v>
      </c>
      <c r="AQ63" s="101">
        <v>154</v>
      </c>
      <c r="AR63" s="102">
        <v>1</v>
      </c>
      <c r="AS63" s="102">
        <v>0.96385542168674698</v>
      </c>
      <c r="AT63" s="102">
        <v>0.98089171974522293</v>
      </c>
      <c r="AU63" s="101">
        <v>55</v>
      </c>
      <c r="AV63" s="101">
        <v>48</v>
      </c>
      <c r="AW63" s="101">
        <v>103</v>
      </c>
      <c r="AX63" s="102">
        <v>0.7432432432432432</v>
      </c>
      <c r="AY63" s="102">
        <v>0.6</v>
      </c>
      <c r="AZ63" s="102">
        <v>0.66883116883116878</v>
      </c>
      <c r="BA63" s="101">
        <v>19</v>
      </c>
      <c r="BB63" s="101">
        <v>32</v>
      </c>
      <c r="BC63" s="101">
        <v>51</v>
      </c>
      <c r="BD63" s="102">
        <v>0.25675675675675674</v>
      </c>
      <c r="BE63" s="102">
        <v>0.4</v>
      </c>
      <c r="BF63" s="102">
        <v>0.33116883116883117</v>
      </c>
      <c r="BG63" s="101">
        <v>12</v>
      </c>
      <c r="BH63" s="101">
        <v>16</v>
      </c>
      <c r="BI63" s="101">
        <v>28</v>
      </c>
      <c r="BJ63" s="102">
        <v>0.16216216216216217</v>
      </c>
      <c r="BK63" s="102">
        <v>0.2</v>
      </c>
      <c r="BL63" s="102">
        <v>0.18181818181818182</v>
      </c>
      <c r="BM63" s="101">
        <v>7</v>
      </c>
      <c r="BN63" s="101">
        <v>16</v>
      </c>
      <c r="BO63" s="101">
        <v>23</v>
      </c>
      <c r="BP63" s="102">
        <v>9.45945945945946E-2</v>
      </c>
      <c r="BQ63" s="102">
        <v>0.2</v>
      </c>
      <c r="BR63" s="103">
        <v>0.14935064935064934</v>
      </c>
    </row>
    <row r="64" spans="1:70" ht="11.85">
      <c r="A64" s="99" t="str">
        <f>IF(COUNTIFS(T_3G[[#This Row],[Secteur]],"  *"),A63,T_3G[[#This Row],[Secteur]])</f>
        <v>SEINE-ET-MARNE</v>
      </c>
      <c r="B64" s="99" t="str">
        <f>IF(COUNTIFS(T_3G[[#This Row],[Secteur]],"    *"),B63,T_3G[[#This Row],[Secteur]])</f>
        <v xml:space="preserve">   D05 - Lagny-Sur-Marne</v>
      </c>
      <c r="C64" s="100" t="s">
        <v>322</v>
      </c>
      <c r="D64" s="100" t="s">
        <v>323</v>
      </c>
      <c r="E64" s="101">
        <v>57</v>
      </c>
      <c r="F64" s="101">
        <v>61</v>
      </c>
      <c r="G64" s="101">
        <v>118</v>
      </c>
      <c r="H64" s="101">
        <v>0</v>
      </c>
      <c r="I64" s="101">
        <v>0</v>
      </c>
      <c r="J64" s="101">
        <v>0</v>
      </c>
      <c r="K64" s="101">
        <v>57</v>
      </c>
      <c r="L64" s="101">
        <v>61</v>
      </c>
      <c r="M64" s="101">
        <v>118</v>
      </c>
      <c r="N64" s="102">
        <v>1</v>
      </c>
      <c r="O64" s="102">
        <v>1</v>
      </c>
      <c r="P64" s="102">
        <v>1</v>
      </c>
      <c r="Q64" s="101">
        <v>49</v>
      </c>
      <c r="R64" s="101">
        <v>51</v>
      </c>
      <c r="S64" s="101">
        <v>100</v>
      </c>
      <c r="T64" s="102">
        <v>0.85964912280701755</v>
      </c>
      <c r="U64" s="102">
        <v>0.83606557377049184</v>
      </c>
      <c r="V64" s="102">
        <v>0.84745762711864403</v>
      </c>
      <c r="W64" s="101">
        <v>8</v>
      </c>
      <c r="X64" s="101">
        <v>10</v>
      </c>
      <c r="Y64" s="101">
        <v>18</v>
      </c>
      <c r="Z64" s="102">
        <v>0.14035087719298245</v>
      </c>
      <c r="AA64" s="102">
        <v>0.16393442622950818</v>
      </c>
      <c r="AB64" s="102">
        <v>0.15254237288135594</v>
      </c>
      <c r="AC64" s="101">
        <v>6</v>
      </c>
      <c r="AD64" s="101">
        <v>10</v>
      </c>
      <c r="AE64" s="101">
        <v>16</v>
      </c>
      <c r="AF64" s="102">
        <v>0.10526315789473684</v>
      </c>
      <c r="AG64" s="102">
        <v>0.16393442622950818</v>
      </c>
      <c r="AH64" s="102">
        <v>0.13559322033898305</v>
      </c>
      <c r="AI64" s="101">
        <v>2</v>
      </c>
      <c r="AJ64" s="101">
        <v>0</v>
      </c>
      <c r="AK64" s="101">
        <v>2</v>
      </c>
      <c r="AL64" s="102">
        <v>3.5087719298245612E-2</v>
      </c>
      <c r="AM64" s="102">
        <v>0</v>
      </c>
      <c r="AN64" s="102">
        <v>1.6949152542372881E-2</v>
      </c>
      <c r="AO64" s="101">
        <v>57</v>
      </c>
      <c r="AP64" s="101">
        <v>61</v>
      </c>
      <c r="AQ64" s="101">
        <v>118</v>
      </c>
      <c r="AR64" s="102">
        <v>1</v>
      </c>
      <c r="AS64" s="102">
        <v>1</v>
      </c>
      <c r="AT64" s="102">
        <v>1</v>
      </c>
      <c r="AU64" s="101">
        <v>43</v>
      </c>
      <c r="AV64" s="101">
        <v>48</v>
      </c>
      <c r="AW64" s="101">
        <v>91</v>
      </c>
      <c r="AX64" s="102">
        <v>0.75438596491228072</v>
      </c>
      <c r="AY64" s="102">
        <v>0.78688524590163933</v>
      </c>
      <c r="AZ64" s="102">
        <v>0.77118644067796616</v>
      </c>
      <c r="BA64" s="101">
        <v>14</v>
      </c>
      <c r="BB64" s="101">
        <v>13</v>
      </c>
      <c r="BC64" s="101">
        <v>27</v>
      </c>
      <c r="BD64" s="102">
        <v>0.24561403508771928</v>
      </c>
      <c r="BE64" s="102">
        <v>0.21311475409836064</v>
      </c>
      <c r="BF64" s="102">
        <v>0.2288135593220339</v>
      </c>
      <c r="BG64" s="101">
        <v>12</v>
      </c>
      <c r="BH64" s="101">
        <v>13</v>
      </c>
      <c r="BI64" s="101">
        <v>25</v>
      </c>
      <c r="BJ64" s="102">
        <v>0.21052631578947367</v>
      </c>
      <c r="BK64" s="102">
        <v>0.21311475409836064</v>
      </c>
      <c r="BL64" s="102">
        <v>0.21186440677966101</v>
      </c>
      <c r="BM64" s="101">
        <v>2</v>
      </c>
      <c r="BN64" s="101">
        <v>0</v>
      </c>
      <c r="BO64" s="101">
        <v>2</v>
      </c>
      <c r="BP64" s="102">
        <v>3.5087719298245612E-2</v>
      </c>
      <c r="BQ64" s="102">
        <v>0</v>
      </c>
      <c r="BR64" s="103">
        <v>1.6949152542372881E-2</v>
      </c>
    </row>
    <row r="65" spans="1:70" ht="11.85">
      <c r="A65" s="99" t="str">
        <f>IF(COUNTIFS(T_3G[[#This Row],[Secteur]],"  *"),A64,T_3G[[#This Row],[Secteur]])</f>
        <v>SEINE-ET-MARNE</v>
      </c>
      <c r="B65" s="99" t="str">
        <f>IF(COUNTIFS(T_3G[[#This Row],[Secteur]],"    *"),B64,T_3G[[#This Row],[Secteur]])</f>
        <v xml:space="preserve">   D05 - Lagny-Sur-Marne</v>
      </c>
      <c r="C65" s="100" t="s">
        <v>324</v>
      </c>
      <c r="D65" s="100" t="s">
        <v>325</v>
      </c>
      <c r="E65" s="101">
        <v>57</v>
      </c>
      <c r="F65" s="101">
        <v>82</v>
      </c>
      <c r="G65" s="101">
        <v>139</v>
      </c>
      <c r="H65" s="101">
        <v>1</v>
      </c>
      <c r="I65" s="101">
        <v>0</v>
      </c>
      <c r="J65" s="101">
        <v>1</v>
      </c>
      <c r="K65" s="101">
        <v>56</v>
      </c>
      <c r="L65" s="101">
        <v>82</v>
      </c>
      <c r="M65" s="101">
        <v>138</v>
      </c>
      <c r="N65" s="102">
        <v>1</v>
      </c>
      <c r="O65" s="102">
        <v>1</v>
      </c>
      <c r="P65" s="102">
        <v>1</v>
      </c>
      <c r="Q65" s="101">
        <v>50</v>
      </c>
      <c r="R65" s="101">
        <v>74</v>
      </c>
      <c r="S65" s="101">
        <v>124</v>
      </c>
      <c r="T65" s="102">
        <v>0.8928571428571429</v>
      </c>
      <c r="U65" s="102">
        <v>0.90243902439024393</v>
      </c>
      <c r="V65" s="102">
        <v>0.89855072463768115</v>
      </c>
      <c r="W65" s="101">
        <v>6</v>
      </c>
      <c r="X65" s="101">
        <v>8</v>
      </c>
      <c r="Y65" s="101">
        <v>14</v>
      </c>
      <c r="Z65" s="102">
        <v>0.10714285714285714</v>
      </c>
      <c r="AA65" s="102">
        <v>9.7560975609756101E-2</v>
      </c>
      <c r="AB65" s="102">
        <v>0.10144927536231885</v>
      </c>
      <c r="AC65" s="101">
        <v>5</v>
      </c>
      <c r="AD65" s="101">
        <v>7</v>
      </c>
      <c r="AE65" s="101">
        <v>12</v>
      </c>
      <c r="AF65" s="102">
        <v>8.9285714285714288E-2</v>
      </c>
      <c r="AG65" s="102">
        <v>8.5365853658536592E-2</v>
      </c>
      <c r="AH65" s="102">
        <v>8.6956521739130432E-2</v>
      </c>
      <c r="AI65" s="101">
        <v>1</v>
      </c>
      <c r="AJ65" s="101">
        <v>1</v>
      </c>
      <c r="AK65" s="101">
        <v>2</v>
      </c>
      <c r="AL65" s="102">
        <v>1.7857142857142856E-2</v>
      </c>
      <c r="AM65" s="102">
        <v>1.2195121951219513E-2</v>
      </c>
      <c r="AN65" s="102">
        <v>1.4492753623188406E-2</v>
      </c>
      <c r="AO65" s="101">
        <v>56</v>
      </c>
      <c r="AP65" s="101">
        <v>82</v>
      </c>
      <c r="AQ65" s="101">
        <v>138</v>
      </c>
      <c r="AR65" s="102">
        <v>1</v>
      </c>
      <c r="AS65" s="102">
        <v>1</v>
      </c>
      <c r="AT65" s="102">
        <v>1</v>
      </c>
      <c r="AU65" s="101">
        <v>50</v>
      </c>
      <c r="AV65" s="101">
        <v>72</v>
      </c>
      <c r="AW65" s="101">
        <v>122</v>
      </c>
      <c r="AX65" s="102">
        <v>0.8928571428571429</v>
      </c>
      <c r="AY65" s="102">
        <v>0.87804878048780488</v>
      </c>
      <c r="AZ65" s="102">
        <v>0.88405797101449279</v>
      </c>
      <c r="BA65" s="101">
        <v>6</v>
      </c>
      <c r="BB65" s="101">
        <v>10</v>
      </c>
      <c r="BC65" s="101">
        <v>16</v>
      </c>
      <c r="BD65" s="102">
        <v>0.10714285714285714</v>
      </c>
      <c r="BE65" s="102">
        <v>0.12195121951219512</v>
      </c>
      <c r="BF65" s="102">
        <v>0.11594202898550725</v>
      </c>
      <c r="BG65" s="101">
        <v>5</v>
      </c>
      <c r="BH65" s="101">
        <v>9</v>
      </c>
      <c r="BI65" s="101">
        <v>14</v>
      </c>
      <c r="BJ65" s="102">
        <v>8.9285714285714288E-2</v>
      </c>
      <c r="BK65" s="102">
        <v>0.10975609756097561</v>
      </c>
      <c r="BL65" s="102">
        <v>0.10144927536231885</v>
      </c>
      <c r="BM65" s="101">
        <v>1</v>
      </c>
      <c r="BN65" s="101">
        <v>1</v>
      </c>
      <c r="BO65" s="101">
        <v>2</v>
      </c>
      <c r="BP65" s="102">
        <v>1.7857142857142856E-2</v>
      </c>
      <c r="BQ65" s="102">
        <v>1.2195121951219513E-2</v>
      </c>
      <c r="BR65" s="103">
        <v>1.4492753623188406E-2</v>
      </c>
    </row>
    <row r="66" spans="1:70" ht="11.85">
      <c r="A66" s="99" t="str">
        <f>IF(COUNTIFS(T_3G[[#This Row],[Secteur]],"  *"),A65,T_3G[[#This Row],[Secteur]])</f>
        <v>SEINE-ET-MARNE</v>
      </c>
      <c r="B66" s="99" t="str">
        <f>IF(COUNTIFS(T_3G[[#This Row],[Secteur]],"    *"),B65,T_3G[[#This Row],[Secteur]])</f>
        <v xml:space="preserve">   D05 - Lagny-Sur-Marne</v>
      </c>
      <c r="C66" s="100" t="s">
        <v>326</v>
      </c>
      <c r="D66" s="100" t="s">
        <v>327</v>
      </c>
      <c r="E66" s="101">
        <v>68</v>
      </c>
      <c r="F66" s="101">
        <v>71</v>
      </c>
      <c r="G66" s="101">
        <v>139</v>
      </c>
      <c r="H66" s="101">
        <v>0</v>
      </c>
      <c r="I66" s="101">
        <v>0</v>
      </c>
      <c r="J66" s="101">
        <v>0</v>
      </c>
      <c r="K66" s="101">
        <v>68</v>
      </c>
      <c r="L66" s="101">
        <v>71</v>
      </c>
      <c r="M66" s="101">
        <v>139</v>
      </c>
      <c r="N66" s="102">
        <v>1</v>
      </c>
      <c r="O66" s="102">
        <v>1</v>
      </c>
      <c r="P66" s="102">
        <v>1</v>
      </c>
      <c r="Q66" s="101">
        <v>60</v>
      </c>
      <c r="R66" s="101">
        <v>62</v>
      </c>
      <c r="S66" s="101">
        <v>122</v>
      </c>
      <c r="T66" s="102">
        <v>0.88235294117647056</v>
      </c>
      <c r="U66" s="102">
        <v>0.87323943661971826</v>
      </c>
      <c r="V66" s="102">
        <v>0.87769784172661869</v>
      </c>
      <c r="W66" s="101">
        <v>8</v>
      </c>
      <c r="X66" s="101">
        <v>9</v>
      </c>
      <c r="Y66" s="101">
        <v>17</v>
      </c>
      <c r="Z66" s="102">
        <v>0.11764705882352941</v>
      </c>
      <c r="AA66" s="102">
        <v>0.12676056338028169</v>
      </c>
      <c r="AB66" s="102">
        <v>0.1223021582733813</v>
      </c>
      <c r="AC66" s="101">
        <v>6</v>
      </c>
      <c r="AD66" s="101">
        <v>5</v>
      </c>
      <c r="AE66" s="101">
        <v>11</v>
      </c>
      <c r="AF66" s="102">
        <v>8.8235294117647065E-2</v>
      </c>
      <c r="AG66" s="102">
        <v>7.0422535211267609E-2</v>
      </c>
      <c r="AH66" s="102">
        <v>7.9136690647482008E-2</v>
      </c>
      <c r="AI66" s="101">
        <v>2</v>
      </c>
      <c r="AJ66" s="101">
        <v>4</v>
      </c>
      <c r="AK66" s="101">
        <v>6</v>
      </c>
      <c r="AL66" s="102">
        <v>2.9411764705882353E-2</v>
      </c>
      <c r="AM66" s="102">
        <v>5.6338028169014086E-2</v>
      </c>
      <c r="AN66" s="102">
        <v>4.3165467625899283E-2</v>
      </c>
      <c r="AO66" s="101">
        <v>68</v>
      </c>
      <c r="AP66" s="101">
        <v>71</v>
      </c>
      <c r="AQ66" s="101">
        <v>139</v>
      </c>
      <c r="AR66" s="102">
        <v>1</v>
      </c>
      <c r="AS66" s="102">
        <v>1</v>
      </c>
      <c r="AT66" s="102">
        <v>1</v>
      </c>
      <c r="AU66" s="101">
        <v>60</v>
      </c>
      <c r="AV66" s="101">
        <v>59</v>
      </c>
      <c r="AW66" s="101">
        <v>119</v>
      </c>
      <c r="AX66" s="102">
        <v>0.88235294117647056</v>
      </c>
      <c r="AY66" s="102">
        <v>0.83098591549295775</v>
      </c>
      <c r="AZ66" s="102">
        <v>0.85611510791366907</v>
      </c>
      <c r="BA66" s="101">
        <v>8</v>
      </c>
      <c r="BB66" s="101">
        <v>12</v>
      </c>
      <c r="BC66" s="101">
        <v>20</v>
      </c>
      <c r="BD66" s="102">
        <v>0.11764705882352941</v>
      </c>
      <c r="BE66" s="102">
        <v>0.16901408450704225</v>
      </c>
      <c r="BF66" s="102">
        <v>0.14388489208633093</v>
      </c>
      <c r="BG66" s="101">
        <v>6</v>
      </c>
      <c r="BH66" s="101">
        <v>8</v>
      </c>
      <c r="BI66" s="101">
        <v>14</v>
      </c>
      <c r="BJ66" s="102">
        <v>8.8235294117647065E-2</v>
      </c>
      <c r="BK66" s="102">
        <v>0.11267605633802817</v>
      </c>
      <c r="BL66" s="102">
        <v>0.10071942446043165</v>
      </c>
      <c r="BM66" s="101">
        <v>2</v>
      </c>
      <c r="BN66" s="101">
        <v>4</v>
      </c>
      <c r="BO66" s="101">
        <v>6</v>
      </c>
      <c r="BP66" s="102">
        <v>2.9411764705882353E-2</v>
      </c>
      <c r="BQ66" s="102">
        <v>5.6338028169014086E-2</v>
      </c>
      <c r="BR66" s="103">
        <v>4.3165467625899283E-2</v>
      </c>
    </row>
    <row r="67" spans="1:70" ht="11.85">
      <c r="A67" s="99" t="str">
        <f>IF(COUNTIFS(T_3G[[#This Row],[Secteur]],"  *"),A66,T_3G[[#This Row],[Secteur]])</f>
        <v>SEINE-ET-MARNE</v>
      </c>
      <c r="B67" s="99" t="str">
        <f>IF(COUNTIFS(T_3G[[#This Row],[Secteur]],"    *"),B66,T_3G[[#This Row],[Secteur]])</f>
        <v xml:space="preserve">   D05 - Lagny-Sur-Marne</v>
      </c>
      <c r="C67" s="100" t="s">
        <v>328</v>
      </c>
      <c r="D67" s="100" t="s">
        <v>329</v>
      </c>
      <c r="E67" s="101">
        <v>52</v>
      </c>
      <c r="F67" s="101">
        <v>89</v>
      </c>
      <c r="G67" s="101">
        <v>141</v>
      </c>
      <c r="H67" s="101">
        <v>0</v>
      </c>
      <c r="I67" s="101">
        <v>0</v>
      </c>
      <c r="J67" s="101">
        <v>0</v>
      </c>
      <c r="K67" s="101">
        <v>52</v>
      </c>
      <c r="L67" s="101">
        <v>87</v>
      </c>
      <c r="M67" s="101">
        <v>139</v>
      </c>
      <c r="N67" s="102">
        <v>1</v>
      </c>
      <c r="O67" s="102">
        <v>0.97752808988764039</v>
      </c>
      <c r="P67" s="102">
        <v>0.98581560283687941</v>
      </c>
      <c r="Q67" s="101">
        <v>44</v>
      </c>
      <c r="R67" s="101">
        <v>62</v>
      </c>
      <c r="S67" s="101">
        <v>106</v>
      </c>
      <c r="T67" s="102">
        <v>0.84615384615384615</v>
      </c>
      <c r="U67" s="102">
        <v>0.71264367816091956</v>
      </c>
      <c r="V67" s="102">
        <v>0.76258992805755399</v>
      </c>
      <c r="W67" s="101">
        <v>8</v>
      </c>
      <c r="X67" s="101">
        <v>25</v>
      </c>
      <c r="Y67" s="101">
        <v>33</v>
      </c>
      <c r="Z67" s="102">
        <v>0.15384615384615385</v>
      </c>
      <c r="AA67" s="102">
        <v>0.28735632183908044</v>
      </c>
      <c r="AB67" s="102">
        <v>0.23741007194244604</v>
      </c>
      <c r="AC67" s="101">
        <v>6</v>
      </c>
      <c r="AD67" s="101">
        <v>22</v>
      </c>
      <c r="AE67" s="101">
        <v>28</v>
      </c>
      <c r="AF67" s="102">
        <v>0.11538461538461539</v>
      </c>
      <c r="AG67" s="102">
        <v>0.25287356321839083</v>
      </c>
      <c r="AH67" s="102">
        <v>0.20143884892086331</v>
      </c>
      <c r="AI67" s="101">
        <v>2</v>
      </c>
      <c r="AJ67" s="101">
        <v>3</v>
      </c>
      <c r="AK67" s="101">
        <v>5</v>
      </c>
      <c r="AL67" s="102">
        <v>3.8461538461538464E-2</v>
      </c>
      <c r="AM67" s="102">
        <v>3.4482758620689655E-2</v>
      </c>
      <c r="AN67" s="102">
        <v>3.5971223021582732E-2</v>
      </c>
      <c r="AO67" s="101">
        <v>52</v>
      </c>
      <c r="AP67" s="101">
        <v>87</v>
      </c>
      <c r="AQ67" s="101">
        <v>139</v>
      </c>
      <c r="AR67" s="102">
        <v>1</v>
      </c>
      <c r="AS67" s="102">
        <v>0.97752808988764039</v>
      </c>
      <c r="AT67" s="102">
        <v>0.98581560283687941</v>
      </c>
      <c r="AU67" s="101">
        <v>43</v>
      </c>
      <c r="AV67" s="101">
        <v>57</v>
      </c>
      <c r="AW67" s="101">
        <v>100</v>
      </c>
      <c r="AX67" s="102">
        <v>0.82692307692307687</v>
      </c>
      <c r="AY67" s="102">
        <v>0.65517241379310343</v>
      </c>
      <c r="AZ67" s="102">
        <v>0.71942446043165464</v>
      </c>
      <c r="BA67" s="101">
        <v>9</v>
      </c>
      <c r="BB67" s="101">
        <v>30</v>
      </c>
      <c r="BC67" s="101">
        <v>39</v>
      </c>
      <c r="BD67" s="102">
        <v>0.17307692307692307</v>
      </c>
      <c r="BE67" s="102">
        <v>0.34482758620689657</v>
      </c>
      <c r="BF67" s="102">
        <v>0.2805755395683453</v>
      </c>
      <c r="BG67" s="101">
        <v>7</v>
      </c>
      <c r="BH67" s="101">
        <v>27</v>
      </c>
      <c r="BI67" s="101">
        <v>34</v>
      </c>
      <c r="BJ67" s="102">
        <v>0.13461538461538461</v>
      </c>
      <c r="BK67" s="102">
        <v>0.31034482758620691</v>
      </c>
      <c r="BL67" s="102">
        <v>0.2446043165467626</v>
      </c>
      <c r="BM67" s="101">
        <v>2</v>
      </c>
      <c r="BN67" s="101">
        <v>3</v>
      </c>
      <c r="BO67" s="101">
        <v>5</v>
      </c>
      <c r="BP67" s="102">
        <v>3.8461538461538464E-2</v>
      </c>
      <c r="BQ67" s="102">
        <v>3.4482758620689655E-2</v>
      </c>
      <c r="BR67" s="103">
        <v>3.5971223021582732E-2</v>
      </c>
    </row>
    <row r="68" spans="1:70" ht="11.85">
      <c r="A68" s="99" t="str">
        <f>IF(COUNTIFS(T_3G[[#This Row],[Secteur]],"  *"),A67,T_3G[[#This Row],[Secteur]])</f>
        <v>SEINE-ET-MARNE</v>
      </c>
      <c r="B68" s="99" t="str">
        <f>IF(COUNTIFS(T_3G[[#This Row],[Secteur]],"    *"),B67,T_3G[[#This Row],[Secteur]])</f>
        <v xml:space="preserve">   D05 - Lagny-Sur-Marne</v>
      </c>
      <c r="C68" s="100" t="s">
        <v>330</v>
      </c>
      <c r="D68" s="100" t="s">
        <v>331</v>
      </c>
      <c r="E68" s="101">
        <v>85</v>
      </c>
      <c r="F68" s="101">
        <v>78</v>
      </c>
      <c r="G68" s="101">
        <v>163</v>
      </c>
      <c r="H68" s="101">
        <v>0</v>
      </c>
      <c r="I68" s="101">
        <v>0</v>
      </c>
      <c r="J68" s="101">
        <v>0</v>
      </c>
      <c r="K68" s="101">
        <v>85</v>
      </c>
      <c r="L68" s="101">
        <v>77</v>
      </c>
      <c r="M68" s="101">
        <v>162</v>
      </c>
      <c r="N68" s="102">
        <v>1</v>
      </c>
      <c r="O68" s="102">
        <v>0.98717948717948723</v>
      </c>
      <c r="P68" s="102">
        <v>0.99386503067484666</v>
      </c>
      <c r="Q68" s="101">
        <v>75</v>
      </c>
      <c r="R68" s="101">
        <v>63</v>
      </c>
      <c r="S68" s="101">
        <v>138</v>
      </c>
      <c r="T68" s="102">
        <v>0.88235294117647056</v>
      </c>
      <c r="U68" s="102">
        <v>0.81818181818181823</v>
      </c>
      <c r="V68" s="102">
        <v>0.85185185185185186</v>
      </c>
      <c r="W68" s="101">
        <v>10</v>
      </c>
      <c r="X68" s="101">
        <v>14</v>
      </c>
      <c r="Y68" s="101">
        <v>24</v>
      </c>
      <c r="Z68" s="102">
        <v>0.11764705882352941</v>
      </c>
      <c r="AA68" s="102">
        <v>0.18181818181818182</v>
      </c>
      <c r="AB68" s="102">
        <v>0.14814814814814814</v>
      </c>
      <c r="AC68" s="101">
        <v>10</v>
      </c>
      <c r="AD68" s="101">
        <v>14</v>
      </c>
      <c r="AE68" s="101">
        <v>24</v>
      </c>
      <c r="AF68" s="102">
        <v>0.11764705882352941</v>
      </c>
      <c r="AG68" s="102">
        <v>0.18181818181818182</v>
      </c>
      <c r="AH68" s="102">
        <v>0.14814814814814814</v>
      </c>
      <c r="AI68" s="101">
        <v>0</v>
      </c>
      <c r="AJ68" s="101">
        <v>0</v>
      </c>
      <c r="AK68" s="101">
        <v>0</v>
      </c>
      <c r="AL68" s="102">
        <v>0</v>
      </c>
      <c r="AM68" s="102">
        <v>0</v>
      </c>
      <c r="AN68" s="102">
        <v>0</v>
      </c>
      <c r="AO68" s="101">
        <v>85</v>
      </c>
      <c r="AP68" s="101">
        <v>77</v>
      </c>
      <c r="AQ68" s="101">
        <v>162</v>
      </c>
      <c r="AR68" s="102">
        <v>1</v>
      </c>
      <c r="AS68" s="102">
        <v>0.98717948717948723</v>
      </c>
      <c r="AT68" s="102">
        <v>0.99386503067484666</v>
      </c>
      <c r="AU68" s="101">
        <v>75</v>
      </c>
      <c r="AV68" s="101">
        <v>63</v>
      </c>
      <c r="AW68" s="101">
        <v>138</v>
      </c>
      <c r="AX68" s="102">
        <v>0.88235294117647056</v>
      </c>
      <c r="AY68" s="102">
        <v>0.81818181818181823</v>
      </c>
      <c r="AZ68" s="102">
        <v>0.85185185185185186</v>
      </c>
      <c r="BA68" s="101">
        <v>10</v>
      </c>
      <c r="BB68" s="101">
        <v>14</v>
      </c>
      <c r="BC68" s="101">
        <v>24</v>
      </c>
      <c r="BD68" s="102">
        <v>0.11764705882352941</v>
      </c>
      <c r="BE68" s="102">
        <v>0.18181818181818182</v>
      </c>
      <c r="BF68" s="102">
        <v>0.14814814814814814</v>
      </c>
      <c r="BG68" s="101">
        <v>10</v>
      </c>
      <c r="BH68" s="101">
        <v>13</v>
      </c>
      <c r="BI68" s="101">
        <v>23</v>
      </c>
      <c r="BJ68" s="102">
        <v>0.11764705882352941</v>
      </c>
      <c r="BK68" s="102">
        <v>0.16883116883116883</v>
      </c>
      <c r="BL68" s="102">
        <v>0.1419753086419753</v>
      </c>
      <c r="BM68" s="101">
        <v>0</v>
      </c>
      <c r="BN68" s="101">
        <v>1</v>
      </c>
      <c r="BO68" s="101">
        <v>1</v>
      </c>
      <c r="BP68" s="102">
        <v>0</v>
      </c>
      <c r="BQ68" s="102">
        <v>1.2987012987012988E-2</v>
      </c>
      <c r="BR68" s="103">
        <v>6.1728395061728392E-3</v>
      </c>
    </row>
    <row r="69" spans="1:70" ht="11.85">
      <c r="A69" s="99" t="str">
        <f>IF(COUNTIFS(T_3G[[#This Row],[Secteur]],"  *"),A68,T_3G[[#This Row],[Secteur]])</f>
        <v>SEINE-ET-MARNE</v>
      </c>
      <c r="B69" s="99" t="str">
        <f>IF(COUNTIFS(T_3G[[#This Row],[Secteur]],"    *"),B68,T_3G[[#This Row],[Secteur]])</f>
        <v xml:space="preserve">   D05 - Lagny-Sur-Marne</v>
      </c>
      <c r="C69" s="100" t="s">
        <v>332</v>
      </c>
      <c r="D69" s="100" t="s">
        <v>333</v>
      </c>
      <c r="E69" s="101">
        <v>72</v>
      </c>
      <c r="F69" s="101">
        <v>77</v>
      </c>
      <c r="G69" s="101">
        <v>149</v>
      </c>
      <c r="H69" s="101">
        <v>2</v>
      </c>
      <c r="I69" s="101">
        <v>1</v>
      </c>
      <c r="J69" s="101">
        <v>3</v>
      </c>
      <c r="K69" s="101">
        <v>70</v>
      </c>
      <c r="L69" s="101">
        <v>76</v>
      </c>
      <c r="M69" s="101">
        <v>146</v>
      </c>
      <c r="N69" s="102">
        <v>1</v>
      </c>
      <c r="O69" s="102">
        <v>1</v>
      </c>
      <c r="P69" s="102">
        <v>1</v>
      </c>
      <c r="Q69" s="101">
        <v>58</v>
      </c>
      <c r="R69" s="101">
        <v>54</v>
      </c>
      <c r="S69" s="101">
        <v>112</v>
      </c>
      <c r="T69" s="102">
        <v>0.82857142857142863</v>
      </c>
      <c r="U69" s="102">
        <v>0.71052631578947367</v>
      </c>
      <c r="V69" s="102">
        <v>0.76712328767123283</v>
      </c>
      <c r="W69" s="101">
        <v>12</v>
      </c>
      <c r="X69" s="101">
        <v>22</v>
      </c>
      <c r="Y69" s="101">
        <v>34</v>
      </c>
      <c r="Z69" s="102">
        <v>0.17142857142857143</v>
      </c>
      <c r="AA69" s="102">
        <v>0.28947368421052633</v>
      </c>
      <c r="AB69" s="102">
        <v>0.23287671232876711</v>
      </c>
      <c r="AC69" s="101">
        <v>11</v>
      </c>
      <c r="AD69" s="101">
        <v>13</v>
      </c>
      <c r="AE69" s="101">
        <v>24</v>
      </c>
      <c r="AF69" s="102">
        <v>0.15714285714285714</v>
      </c>
      <c r="AG69" s="102">
        <v>0.17105263157894737</v>
      </c>
      <c r="AH69" s="102">
        <v>0.16438356164383561</v>
      </c>
      <c r="AI69" s="101">
        <v>1</v>
      </c>
      <c r="AJ69" s="101">
        <v>9</v>
      </c>
      <c r="AK69" s="101">
        <v>10</v>
      </c>
      <c r="AL69" s="102">
        <v>1.4285714285714285E-2</v>
      </c>
      <c r="AM69" s="102">
        <v>0.11842105263157894</v>
      </c>
      <c r="AN69" s="102">
        <v>6.8493150684931503E-2</v>
      </c>
      <c r="AO69" s="101">
        <v>70</v>
      </c>
      <c r="AP69" s="101">
        <v>76</v>
      </c>
      <c r="AQ69" s="101">
        <v>146</v>
      </c>
      <c r="AR69" s="102">
        <v>1</v>
      </c>
      <c r="AS69" s="102">
        <v>1</v>
      </c>
      <c r="AT69" s="102">
        <v>1</v>
      </c>
      <c r="AU69" s="101">
        <v>56</v>
      </c>
      <c r="AV69" s="101">
        <v>51</v>
      </c>
      <c r="AW69" s="101">
        <v>107</v>
      </c>
      <c r="AX69" s="102">
        <v>0.8</v>
      </c>
      <c r="AY69" s="102">
        <v>0.67105263157894735</v>
      </c>
      <c r="AZ69" s="102">
        <v>0.73287671232876717</v>
      </c>
      <c r="BA69" s="101">
        <v>14</v>
      </c>
      <c r="BB69" s="101">
        <v>25</v>
      </c>
      <c r="BC69" s="101">
        <v>39</v>
      </c>
      <c r="BD69" s="102">
        <v>0.2</v>
      </c>
      <c r="BE69" s="102">
        <v>0.32894736842105265</v>
      </c>
      <c r="BF69" s="102">
        <v>0.26712328767123289</v>
      </c>
      <c r="BG69" s="101">
        <v>13</v>
      </c>
      <c r="BH69" s="101">
        <v>14</v>
      </c>
      <c r="BI69" s="101">
        <v>27</v>
      </c>
      <c r="BJ69" s="102">
        <v>0.18571428571428572</v>
      </c>
      <c r="BK69" s="102">
        <v>0.18421052631578946</v>
      </c>
      <c r="BL69" s="102">
        <v>0.18493150684931506</v>
      </c>
      <c r="BM69" s="101">
        <v>1</v>
      </c>
      <c r="BN69" s="101">
        <v>11</v>
      </c>
      <c r="BO69" s="101">
        <v>12</v>
      </c>
      <c r="BP69" s="102">
        <v>1.4285714285714285E-2</v>
      </c>
      <c r="BQ69" s="102">
        <v>0.14473684210526316</v>
      </c>
      <c r="BR69" s="103">
        <v>8.2191780821917804E-2</v>
      </c>
    </row>
    <row r="70" spans="1:70" ht="11.85">
      <c r="A70" s="99" t="str">
        <f>IF(COUNTIFS(T_3G[[#This Row],[Secteur]],"  *"),A69,T_3G[[#This Row],[Secteur]])</f>
        <v>SEINE-ET-MARNE</v>
      </c>
      <c r="B70" s="99" t="str">
        <f>IF(COUNTIFS(T_3G[[#This Row],[Secteur]],"    *"),B69,T_3G[[#This Row],[Secteur]])</f>
        <v xml:space="preserve">   D06 - Coulommiers</v>
      </c>
      <c r="C70" s="100" t="s">
        <v>334</v>
      </c>
      <c r="D70" s="100" t="s">
        <v>335</v>
      </c>
      <c r="E70" s="101">
        <v>497</v>
      </c>
      <c r="F70" s="101">
        <v>511</v>
      </c>
      <c r="G70" s="101">
        <v>1008</v>
      </c>
      <c r="H70" s="101">
        <v>0</v>
      </c>
      <c r="I70" s="101">
        <v>1</v>
      </c>
      <c r="J70" s="101">
        <v>1</v>
      </c>
      <c r="K70" s="101">
        <v>493</v>
      </c>
      <c r="L70" s="101">
        <v>505</v>
      </c>
      <c r="M70" s="101">
        <v>998</v>
      </c>
      <c r="N70" s="102">
        <v>0.99195171026156936</v>
      </c>
      <c r="O70" s="102">
        <v>0.99021526418786687</v>
      </c>
      <c r="P70" s="102">
        <v>0.9910714285714286</v>
      </c>
      <c r="Q70" s="101">
        <v>357</v>
      </c>
      <c r="R70" s="101">
        <v>318</v>
      </c>
      <c r="S70" s="101">
        <v>675</v>
      </c>
      <c r="T70" s="102">
        <v>0.72413793103448276</v>
      </c>
      <c r="U70" s="102">
        <v>0.62970297029702971</v>
      </c>
      <c r="V70" s="102">
        <v>0.6763527054108216</v>
      </c>
      <c r="W70" s="101">
        <v>136</v>
      </c>
      <c r="X70" s="101">
        <v>187</v>
      </c>
      <c r="Y70" s="101">
        <v>323</v>
      </c>
      <c r="Z70" s="102">
        <v>0.27586206896551724</v>
      </c>
      <c r="AA70" s="102">
        <v>0.37029702970297029</v>
      </c>
      <c r="AB70" s="102">
        <v>0.32364729458917835</v>
      </c>
      <c r="AC70" s="101">
        <v>96</v>
      </c>
      <c r="AD70" s="101">
        <v>130</v>
      </c>
      <c r="AE70" s="101">
        <v>226</v>
      </c>
      <c r="AF70" s="102">
        <v>0.1947261663286004</v>
      </c>
      <c r="AG70" s="102">
        <v>0.25742574257425743</v>
      </c>
      <c r="AH70" s="102">
        <v>0.22645290581162325</v>
      </c>
      <c r="AI70" s="101">
        <v>40</v>
      </c>
      <c r="AJ70" s="101">
        <v>57</v>
      </c>
      <c r="AK70" s="101">
        <v>97</v>
      </c>
      <c r="AL70" s="102">
        <v>8.1135902636916835E-2</v>
      </c>
      <c r="AM70" s="102">
        <v>0.11287128712871287</v>
      </c>
      <c r="AN70" s="102">
        <v>9.719438877755511E-2</v>
      </c>
      <c r="AO70" s="101">
        <v>493</v>
      </c>
      <c r="AP70" s="101">
        <v>505</v>
      </c>
      <c r="AQ70" s="101">
        <v>998</v>
      </c>
      <c r="AR70" s="102">
        <v>0.99195171026156936</v>
      </c>
      <c r="AS70" s="102">
        <v>0.99021526418786687</v>
      </c>
      <c r="AT70" s="102">
        <v>0.9910714285714286</v>
      </c>
      <c r="AU70" s="101">
        <v>349</v>
      </c>
      <c r="AV70" s="101">
        <v>299</v>
      </c>
      <c r="AW70" s="101">
        <v>648</v>
      </c>
      <c r="AX70" s="102">
        <v>0.7079107505070994</v>
      </c>
      <c r="AY70" s="102">
        <v>0.59207920792079205</v>
      </c>
      <c r="AZ70" s="102">
        <v>0.64929859719438876</v>
      </c>
      <c r="BA70" s="101">
        <v>144</v>
      </c>
      <c r="BB70" s="101">
        <v>206</v>
      </c>
      <c r="BC70" s="101">
        <v>350</v>
      </c>
      <c r="BD70" s="102">
        <v>0.2920892494929006</v>
      </c>
      <c r="BE70" s="102">
        <v>0.40792079207920789</v>
      </c>
      <c r="BF70" s="102">
        <v>0.35070140280561124</v>
      </c>
      <c r="BG70" s="101">
        <v>102</v>
      </c>
      <c r="BH70" s="101">
        <v>146</v>
      </c>
      <c r="BI70" s="101">
        <v>248</v>
      </c>
      <c r="BJ70" s="102">
        <v>0.20689655172413793</v>
      </c>
      <c r="BK70" s="102">
        <v>0.28910891089108909</v>
      </c>
      <c r="BL70" s="102">
        <v>0.24849699398797595</v>
      </c>
      <c r="BM70" s="101">
        <v>42</v>
      </c>
      <c r="BN70" s="101">
        <v>60</v>
      </c>
      <c r="BO70" s="101">
        <v>102</v>
      </c>
      <c r="BP70" s="102">
        <v>8.5192697768762676E-2</v>
      </c>
      <c r="BQ70" s="102">
        <v>0.11881188118811881</v>
      </c>
      <c r="BR70" s="103">
        <v>0.10220440881763528</v>
      </c>
    </row>
    <row r="71" spans="1:70" ht="11.85">
      <c r="A71" s="99" t="str">
        <f>IF(COUNTIFS(T_3G[[#This Row],[Secteur]],"  *"),A70,T_3G[[#This Row],[Secteur]])</f>
        <v>SEINE-ET-MARNE</v>
      </c>
      <c r="B71" s="99" t="str">
        <f>IF(COUNTIFS(T_3G[[#This Row],[Secteur]],"    *"),B70,T_3G[[#This Row],[Secteur]])</f>
        <v xml:space="preserve">   D06 - Coulommiers</v>
      </c>
      <c r="C71" s="100" t="s">
        <v>336</v>
      </c>
      <c r="D71" s="100" t="s">
        <v>337</v>
      </c>
      <c r="E71" s="101">
        <v>69</v>
      </c>
      <c r="F71" s="101">
        <v>61</v>
      </c>
      <c r="G71" s="101">
        <v>130</v>
      </c>
      <c r="H71" s="101">
        <v>0</v>
      </c>
      <c r="I71" s="101">
        <v>0</v>
      </c>
      <c r="J71" s="101">
        <v>0</v>
      </c>
      <c r="K71" s="101">
        <v>67</v>
      </c>
      <c r="L71" s="101">
        <v>60</v>
      </c>
      <c r="M71" s="101">
        <v>127</v>
      </c>
      <c r="N71" s="102">
        <v>0.97101449275362317</v>
      </c>
      <c r="O71" s="102">
        <v>0.98360655737704916</v>
      </c>
      <c r="P71" s="102">
        <v>0.97692307692307689</v>
      </c>
      <c r="Q71" s="101">
        <v>46</v>
      </c>
      <c r="R71" s="101">
        <v>39</v>
      </c>
      <c r="S71" s="101">
        <v>85</v>
      </c>
      <c r="T71" s="102">
        <v>0.68656716417910446</v>
      </c>
      <c r="U71" s="102">
        <v>0.65</v>
      </c>
      <c r="V71" s="102">
        <v>0.6692913385826772</v>
      </c>
      <c r="W71" s="101">
        <v>21</v>
      </c>
      <c r="X71" s="101">
        <v>21</v>
      </c>
      <c r="Y71" s="101">
        <v>42</v>
      </c>
      <c r="Z71" s="102">
        <v>0.31343283582089554</v>
      </c>
      <c r="AA71" s="102">
        <v>0.35</v>
      </c>
      <c r="AB71" s="102">
        <v>0.33070866141732286</v>
      </c>
      <c r="AC71" s="101">
        <v>17</v>
      </c>
      <c r="AD71" s="101">
        <v>15</v>
      </c>
      <c r="AE71" s="101">
        <v>32</v>
      </c>
      <c r="AF71" s="102">
        <v>0.2537313432835821</v>
      </c>
      <c r="AG71" s="102">
        <v>0.25</v>
      </c>
      <c r="AH71" s="102">
        <v>0.25196850393700787</v>
      </c>
      <c r="AI71" s="101">
        <v>4</v>
      </c>
      <c r="AJ71" s="101">
        <v>6</v>
      </c>
      <c r="AK71" s="101">
        <v>10</v>
      </c>
      <c r="AL71" s="102">
        <v>5.9701492537313432E-2</v>
      </c>
      <c r="AM71" s="102">
        <v>0.1</v>
      </c>
      <c r="AN71" s="102">
        <v>7.874015748031496E-2</v>
      </c>
      <c r="AO71" s="101">
        <v>67</v>
      </c>
      <c r="AP71" s="101">
        <v>60</v>
      </c>
      <c r="AQ71" s="101">
        <v>127</v>
      </c>
      <c r="AR71" s="102">
        <v>0.97101449275362317</v>
      </c>
      <c r="AS71" s="102">
        <v>0.98360655737704916</v>
      </c>
      <c r="AT71" s="102">
        <v>0.97692307692307689</v>
      </c>
      <c r="AU71" s="101">
        <v>45</v>
      </c>
      <c r="AV71" s="101">
        <v>38</v>
      </c>
      <c r="AW71" s="101">
        <v>83</v>
      </c>
      <c r="AX71" s="102">
        <v>0.67164179104477617</v>
      </c>
      <c r="AY71" s="102">
        <v>0.6333333333333333</v>
      </c>
      <c r="AZ71" s="102">
        <v>0.65354330708661412</v>
      </c>
      <c r="BA71" s="101">
        <v>22</v>
      </c>
      <c r="BB71" s="101">
        <v>22</v>
      </c>
      <c r="BC71" s="101">
        <v>44</v>
      </c>
      <c r="BD71" s="102">
        <v>0.32835820895522388</v>
      </c>
      <c r="BE71" s="102">
        <v>0.36666666666666664</v>
      </c>
      <c r="BF71" s="102">
        <v>0.34645669291338582</v>
      </c>
      <c r="BG71" s="101">
        <v>18</v>
      </c>
      <c r="BH71" s="101">
        <v>16</v>
      </c>
      <c r="BI71" s="101">
        <v>34</v>
      </c>
      <c r="BJ71" s="102">
        <v>0.26865671641791045</v>
      </c>
      <c r="BK71" s="102">
        <v>0.26666666666666666</v>
      </c>
      <c r="BL71" s="102">
        <v>0.26771653543307089</v>
      </c>
      <c r="BM71" s="101">
        <v>4</v>
      </c>
      <c r="BN71" s="101">
        <v>6</v>
      </c>
      <c r="BO71" s="101">
        <v>10</v>
      </c>
      <c r="BP71" s="102">
        <v>5.9701492537313432E-2</v>
      </c>
      <c r="BQ71" s="102">
        <v>0.1</v>
      </c>
      <c r="BR71" s="103">
        <v>7.874015748031496E-2</v>
      </c>
    </row>
    <row r="72" spans="1:70" ht="11.85">
      <c r="A72" s="99" t="str">
        <f>IF(COUNTIFS(T_3G[[#This Row],[Secteur]],"  *"),A71,T_3G[[#This Row],[Secteur]])</f>
        <v>SEINE-ET-MARNE</v>
      </c>
      <c r="B72" s="99" t="str">
        <f>IF(COUNTIFS(T_3G[[#This Row],[Secteur]],"    *"),B71,T_3G[[#This Row],[Secteur]])</f>
        <v xml:space="preserve">   D06 - Coulommiers</v>
      </c>
      <c r="C72" s="100" t="s">
        <v>338</v>
      </c>
      <c r="D72" s="100" t="s">
        <v>339</v>
      </c>
      <c r="E72" s="101">
        <v>91</v>
      </c>
      <c r="F72" s="101">
        <v>83</v>
      </c>
      <c r="G72" s="101">
        <v>174</v>
      </c>
      <c r="H72" s="101">
        <v>0</v>
      </c>
      <c r="I72" s="101">
        <v>0</v>
      </c>
      <c r="J72" s="101">
        <v>0</v>
      </c>
      <c r="K72" s="101">
        <v>91</v>
      </c>
      <c r="L72" s="101">
        <v>83</v>
      </c>
      <c r="M72" s="101">
        <v>174</v>
      </c>
      <c r="N72" s="102">
        <v>1</v>
      </c>
      <c r="O72" s="102">
        <v>1</v>
      </c>
      <c r="P72" s="102">
        <v>1</v>
      </c>
      <c r="Q72" s="101">
        <v>62</v>
      </c>
      <c r="R72" s="101">
        <v>60</v>
      </c>
      <c r="S72" s="101">
        <v>122</v>
      </c>
      <c r="T72" s="102">
        <v>0.68131868131868134</v>
      </c>
      <c r="U72" s="102">
        <v>0.72289156626506024</v>
      </c>
      <c r="V72" s="102">
        <v>0.70114942528735635</v>
      </c>
      <c r="W72" s="101">
        <v>29</v>
      </c>
      <c r="X72" s="101">
        <v>23</v>
      </c>
      <c r="Y72" s="101">
        <v>52</v>
      </c>
      <c r="Z72" s="102">
        <v>0.31868131868131866</v>
      </c>
      <c r="AA72" s="102">
        <v>0.27710843373493976</v>
      </c>
      <c r="AB72" s="102">
        <v>0.2988505747126437</v>
      </c>
      <c r="AC72" s="101">
        <v>27</v>
      </c>
      <c r="AD72" s="101">
        <v>20</v>
      </c>
      <c r="AE72" s="101">
        <v>47</v>
      </c>
      <c r="AF72" s="102">
        <v>0.2967032967032967</v>
      </c>
      <c r="AG72" s="102">
        <v>0.24096385542168675</v>
      </c>
      <c r="AH72" s="102">
        <v>0.27011494252873564</v>
      </c>
      <c r="AI72" s="101">
        <v>2</v>
      </c>
      <c r="AJ72" s="101">
        <v>3</v>
      </c>
      <c r="AK72" s="101">
        <v>5</v>
      </c>
      <c r="AL72" s="102">
        <v>2.197802197802198E-2</v>
      </c>
      <c r="AM72" s="102">
        <v>3.614457831325301E-2</v>
      </c>
      <c r="AN72" s="102">
        <v>2.8735632183908046E-2</v>
      </c>
      <c r="AO72" s="101">
        <v>91</v>
      </c>
      <c r="AP72" s="101">
        <v>83</v>
      </c>
      <c r="AQ72" s="101">
        <v>174</v>
      </c>
      <c r="AR72" s="102">
        <v>1</v>
      </c>
      <c r="AS72" s="102">
        <v>1</v>
      </c>
      <c r="AT72" s="102">
        <v>1</v>
      </c>
      <c r="AU72" s="101">
        <v>61</v>
      </c>
      <c r="AV72" s="101">
        <v>54</v>
      </c>
      <c r="AW72" s="101">
        <v>115</v>
      </c>
      <c r="AX72" s="102">
        <v>0.67032967032967028</v>
      </c>
      <c r="AY72" s="102">
        <v>0.6506024096385542</v>
      </c>
      <c r="AZ72" s="102">
        <v>0.66091954022988508</v>
      </c>
      <c r="BA72" s="101">
        <v>30</v>
      </c>
      <c r="BB72" s="101">
        <v>29</v>
      </c>
      <c r="BC72" s="101">
        <v>59</v>
      </c>
      <c r="BD72" s="102">
        <v>0.32967032967032966</v>
      </c>
      <c r="BE72" s="102">
        <v>0.3493975903614458</v>
      </c>
      <c r="BF72" s="102">
        <v>0.33908045977011492</v>
      </c>
      <c r="BG72" s="101">
        <v>28</v>
      </c>
      <c r="BH72" s="101">
        <v>26</v>
      </c>
      <c r="BI72" s="101">
        <v>54</v>
      </c>
      <c r="BJ72" s="102">
        <v>0.30769230769230771</v>
      </c>
      <c r="BK72" s="102">
        <v>0.31325301204819278</v>
      </c>
      <c r="BL72" s="102">
        <v>0.31034482758620691</v>
      </c>
      <c r="BM72" s="101">
        <v>2</v>
      </c>
      <c r="BN72" s="101">
        <v>3</v>
      </c>
      <c r="BO72" s="101">
        <v>5</v>
      </c>
      <c r="BP72" s="102">
        <v>2.197802197802198E-2</v>
      </c>
      <c r="BQ72" s="102">
        <v>3.614457831325301E-2</v>
      </c>
      <c r="BR72" s="103">
        <v>2.8735632183908046E-2</v>
      </c>
    </row>
    <row r="73" spans="1:70" ht="11.85">
      <c r="A73" s="99" t="str">
        <f>IF(COUNTIFS(T_3G[[#This Row],[Secteur]],"  *"),A72,T_3G[[#This Row],[Secteur]])</f>
        <v>SEINE-ET-MARNE</v>
      </c>
      <c r="B73" s="99" t="str">
        <f>IF(COUNTIFS(T_3G[[#This Row],[Secteur]],"    *"),B72,T_3G[[#This Row],[Secteur]])</f>
        <v xml:space="preserve">   D06 - Coulommiers</v>
      </c>
      <c r="C73" s="100" t="s">
        <v>340</v>
      </c>
      <c r="D73" s="100" t="s">
        <v>341</v>
      </c>
      <c r="E73" s="101">
        <v>71</v>
      </c>
      <c r="F73" s="101">
        <v>71</v>
      </c>
      <c r="G73" s="101">
        <v>142</v>
      </c>
      <c r="H73" s="101">
        <v>0</v>
      </c>
      <c r="I73" s="101">
        <v>0</v>
      </c>
      <c r="J73" s="101">
        <v>0</v>
      </c>
      <c r="K73" s="101">
        <v>71</v>
      </c>
      <c r="L73" s="101">
        <v>71</v>
      </c>
      <c r="M73" s="101">
        <v>142</v>
      </c>
      <c r="N73" s="102">
        <v>1</v>
      </c>
      <c r="O73" s="102">
        <v>1</v>
      </c>
      <c r="P73" s="102">
        <v>1</v>
      </c>
      <c r="Q73" s="101">
        <v>58</v>
      </c>
      <c r="R73" s="101">
        <v>53</v>
      </c>
      <c r="S73" s="101">
        <v>111</v>
      </c>
      <c r="T73" s="102">
        <v>0.81690140845070425</v>
      </c>
      <c r="U73" s="102">
        <v>0.74647887323943662</v>
      </c>
      <c r="V73" s="102">
        <v>0.78169014084507038</v>
      </c>
      <c r="W73" s="101">
        <v>13</v>
      </c>
      <c r="X73" s="101">
        <v>18</v>
      </c>
      <c r="Y73" s="101">
        <v>31</v>
      </c>
      <c r="Z73" s="102">
        <v>0.18309859154929578</v>
      </c>
      <c r="AA73" s="102">
        <v>0.25352112676056338</v>
      </c>
      <c r="AB73" s="102">
        <v>0.21830985915492956</v>
      </c>
      <c r="AC73" s="101">
        <v>9</v>
      </c>
      <c r="AD73" s="101">
        <v>12</v>
      </c>
      <c r="AE73" s="101">
        <v>21</v>
      </c>
      <c r="AF73" s="102">
        <v>0.12676056338028169</v>
      </c>
      <c r="AG73" s="102">
        <v>0.16901408450704225</v>
      </c>
      <c r="AH73" s="102">
        <v>0.14788732394366197</v>
      </c>
      <c r="AI73" s="101">
        <v>4</v>
      </c>
      <c r="AJ73" s="101">
        <v>6</v>
      </c>
      <c r="AK73" s="101">
        <v>10</v>
      </c>
      <c r="AL73" s="102">
        <v>5.6338028169014086E-2</v>
      </c>
      <c r="AM73" s="102">
        <v>8.4507042253521125E-2</v>
      </c>
      <c r="AN73" s="102">
        <v>7.0422535211267609E-2</v>
      </c>
      <c r="AO73" s="101">
        <v>71</v>
      </c>
      <c r="AP73" s="101">
        <v>71</v>
      </c>
      <c r="AQ73" s="101">
        <v>142</v>
      </c>
      <c r="AR73" s="102">
        <v>1</v>
      </c>
      <c r="AS73" s="102">
        <v>1</v>
      </c>
      <c r="AT73" s="102">
        <v>1</v>
      </c>
      <c r="AU73" s="101">
        <v>58</v>
      </c>
      <c r="AV73" s="101">
        <v>51</v>
      </c>
      <c r="AW73" s="101">
        <v>109</v>
      </c>
      <c r="AX73" s="102">
        <v>0.81690140845070425</v>
      </c>
      <c r="AY73" s="102">
        <v>0.71830985915492962</v>
      </c>
      <c r="AZ73" s="102">
        <v>0.76760563380281688</v>
      </c>
      <c r="BA73" s="101">
        <v>13</v>
      </c>
      <c r="BB73" s="101">
        <v>20</v>
      </c>
      <c r="BC73" s="101">
        <v>33</v>
      </c>
      <c r="BD73" s="102">
        <v>0.18309859154929578</v>
      </c>
      <c r="BE73" s="102">
        <v>0.28169014084507044</v>
      </c>
      <c r="BF73" s="102">
        <v>0.23239436619718309</v>
      </c>
      <c r="BG73" s="101">
        <v>9</v>
      </c>
      <c r="BH73" s="101">
        <v>14</v>
      </c>
      <c r="BI73" s="101">
        <v>23</v>
      </c>
      <c r="BJ73" s="102">
        <v>0.12676056338028169</v>
      </c>
      <c r="BK73" s="102">
        <v>0.19718309859154928</v>
      </c>
      <c r="BL73" s="102">
        <v>0.1619718309859155</v>
      </c>
      <c r="BM73" s="101">
        <v>4</v>
      </c>
      <c r="BN73" s="101">
        <v>6</v>
      </c>
      <c r="BO73" s="101">
        <v>10</v>
      </c>
      <c r="BP73" s="102">
        <v>5.6338028169014086E-2</v>
      </c>
      <c r="BQ73" s="102">
        <v>8.4507042253521125E-2</v>
      </c>
      <c r="BR73" s="103">
        <v>7.0422535211267609E-2</v>
      </c>
    </row>
    <row r="74" spans="1:70" ht="11.85">
      <c r="A74" s="99" t="str">
        <f>IF(COUNTIFS(T_3G[[#This Row],[Secteur]],"  *"),A73,T_3G[[#This Row],[Secteur]])</f>
        <v>SEINE-ET-MARNE</v>
      </c>
      <c r="B74" s="99" t="str">
        <f>IF(COUNTIFS(T_3G[[#This Row],[Secteur]],"    *"),B73,T_3G[[#This Row],[Secteur]])</f>
        <v xml:space="preserve">   D06 - Coulommiers</v>
      </c>
      <c r="C74" s="100" t="s">
        <v>342</v>
      </c>
      <c r="D74" s="100" t="s">
        <v>343</v>
      </c>
      <c r="E74" s="101">
        <v>78</v>
      </c>
      <c r="F74" s="101">
        <v>77</v>
      </c>
      <c r="G74" s="101">
        <v>155</v>
      </c>
      <c r="H74" s="101">
        <v>0</v>
      </c>
      <c r="I74" s="101">
        <v>0</v>
      </c>
      <c r="J74" s="101">
        <v>0</v>
      </c>
      <c r="K74" s="101">
        <v>78</v>
      </c>
      <c r="L74" s="101">
        <v>75</v>
      </c>
      <c r="M74" s="101">
        <v>153</v>
      </c>
      <c r="N74" s="102">
        <v>1</v>
      </c>
      <c r="O74" s="102">
        <v>0.97402597402597402</v>
      </c>
      <c r="P74" s="102">
        <v>0.98709677419354835</v>
      </c>
      <c r="Q74" s="101">
        <v>47</v>
      </c>
      <c r="R74" s="101">
        <v>44</v>
      </c>
      <c r="S74" s="101">
        <v>91</v>
      </c>
      <c r="T74" s="102">
        <v>0.60256410256410253</v>
      </c>
      <c r="U74" s="102">
        <v>0.58666666666666667</v>
      </c>
      <c r="V74" s="102">
        <v>0.59477124183006536</v>
      </c>
      <c r="W74" s="101">
        <v>31</v>
      </c>
      <c r="X74" s="101">
        <v>31</v>
      </c>
      <c r="Y74" s="101">
        <v>62</v>
      </c>
      <c r="Z74" s="102">
        <v>0.39743589743589741</v>
      </c>
      <c r="AA74" s="102">
        <v>0.41333333333333333</v>
      </c>
      <c r="AB74" s="102">
        <v>0.40522875816993464</v>
      </c>
      <c r="AC74" s="101">
        <v>18</v>
      </c>
      <c r="AD74" s="101">
        <v>16</v>
      </c>
      <c r="AE74" s="101">
        <v>34</v>
      </c>
      <c r="AF74" s="102">
        <v>0.23076923076923078</v>
      </c>
      <c r="AG74" s="102">
        <v>0.21333333333333335</v>
      </c>
      <c r="AH74" s="102">
        <v>0.22222222222222221</v>
      </c>
      <c r="AI74" s="101">
        <v>13</v>
      </c>
      <c r="AJ74" s="101">
        <v>15</v>
      </c>
      <c r="AK74" s="101">
        <v>28</v>
      </c>
      <c r="AL74" s="102">
        <v>0.16666666666666666</v>
      </c>
      <c r="AM74" s="102">
        <v>0.2</v>
      </c>
      <c r="AN74" s="102">
        <v>0.18300653594771241</v>
      </c>
      <c r="AO74" s="101">
        <v>78</v>
      </c>
      <c r="AP74" s="101">
        <v>75</v>
      </c>
      <c r="AQ74" s="101">
        <v>153</v>
      </c>
      <c r="AR74" s="102">
        <v>1</v>
      </c>
      <c r="AS74" s="102">
        <v>0.97402597402597402</v>
      </c>
      <c r="AT74" s="102">
        <v>0.98709677419354835</v>
      </c>
      <c r="AU74" s="101">
        <v>47</v>
      </c>
      <c r="AV74" s="101">
        <v>44</v>
      </c>
      <c r="AW74" s="101">
        <v>91</v>
      </c>
      <c r="AX74" s="102">
        <v>0.60256410256410253</v>
      </c>
      <c r="AY74" s="102">
        <v>0.58666666666666667</v>
      </c>
      <c r="AZ74" s="102">
        <v>0.59477124183006536</v>
      </c>
      <c r="BA74" s="101">
        <v>31</v>
      </c>
      <c r="BB74" s="101">
        <v>31</v>
      </c>
      <c r="BC74" s="101">
        <v>62</v>
      </c>
      <c r="BD74" s="102">
        <v>0.39743589743589741</v>
      </c>
      <c r="BE74" s="102">
        <v>0.41333333333333333</v>
      </c>
      <c r="BF74" s="102">
        <v>0.40522875816993464</v>
      </c>
      <c r="BG74" s="101">
        <v>18</v>
      </c>
      <c r="BH74" s="101">
        <v>16</v>
      </c>
      <c r="BI74" s="101">
        <v>34</v>
      </c>
      <c r="BJ74" s="102">
        <v>0.23076923076923078</v>
      </c>
      <c r="BK74" s="102">
        <v>0.21333333333333335</v>
      </c>
      <c r="BL74" s="102">
        <v>0.22222222222222221</v>
      </c>
      <c r="BM74" s="101">
        <v>13</v>
      </c>
      <c r="BN74" s="101">
        <v>15</v>
      </c>
      <c r="BO74" s="101">
        <v>28</v>
      </c>
      <c r="BP74" s="102">
        <v>0.16666666666666666</v>
      </c>
      <c r="BQ74" s="102">
        <v>0.2</v>
      </c>
      <c r="BR74" s="103">
        <v>0.18300653594771241</v>
      </c>
    </row>
    <row r="75" spans="1:70" ht="11.85">
      <c r="A75" s="99" t="str">
        <f>IF(COUNTIFS(T_3G[[#This Row],[Secteur]],"  *"),A74,T_3G[[#This Row],[Secteur]])</f>
        <v>SEINE-ET-MARNE</v>
      </c>
      <c r="B75" s="99" t="str">
        <f>IF(COUNTIFS(T_3G[[#This Row],[Secteur]],"    *"),B74,T_3G[[#This Row],[Secteur]])</f>
        <v xml:space="preserve">   D06 - Coulommiers</v>
      </c>
      <c r="C75" s="100" t="s">
        <v>344</v>
      </c>
      <c r="D75" s="100" t="s">
        <v>345</v>
      </c>
      <c r="E75" s="101">
        <v>47</v>
      </c>
      <c r="F75" s="101">
        <v>52</v>
      </c>
      <c r="G75" s="101">
        <v>99</v>
      </c>
      <c r="H75" s="101">
        <v>0</v>
      </c>
      <c r="I75" s="101">
        <v>0</v>
      </c>
      <c r="J75" s="101">
        <v>0</v>
      </c>
      <c r="K75" s="101">
        <v>47</v>
      </c>
      <c r="L75" s="101">
        <v>52</v>
      </c>
      <c r="M75" s="101">
        <v>99</v>
      </c>
      <c r="N75" s="102">
        <v>1</v>
      </c>
      <c r="O75" s="102">
        <v>1</v>
      </c>
      <c r="P75" s="102">
        <v>1</v>
      </c>
      <c r="Q75" s="101">
        <v>30</v>
      </c>
      <c r="R75" s="101">
        <v>26</v>
      </c>
      <c r="S75" s="101">
        <v>56</v>
      </c>
      <c r="T75" s="102">
        <v>0.63829787234042556</v>
      </c>
      <c r="U75" s="102">
        <v>0.5</v>
      </c>
      <c r="V75" s="102">
        <v>0.56565656565656564</v>
      </c>
      <c r="W75" s="101">
        <v>17</v>
      </c>
      <c r="X75" s="101">
        <v>26</v>
      </c>
      <c r="Y75" s="101">
        <v>43</v>
      </c>
      <c r="Z75" s="102">
        <v>0.36170212765957449</v>
      </c>
      <c r="AA75" s="102">
        <v>0.5</v>
      </c>
      <c r="AB75" s="102">
        <v>0.43434343434343436</v>
      </c>
      <c r="AC75" s="101">
        <v>9</v>
      </c>
      <c r="AD75" s="101">
        <v>18</v>
      </c>
      <c r="AE75" s="101">
        <v>27</v>
      </c>
      <c r="AF75" s="102">
        <v>0.19148936170212766</v>
      </c>
      <c r="AG75" s="102">
        <v>0.34615384615384615</v>
      </c>
      <c r="AH75" s="102">
        <v>0.27272727272727271</v>
      </c>
      <c r="AI75" s="101">
        <v>8</v>
      </c>
      <c r="AJ75" s="101">
        <v>8</v>
      </c>
      <c r="AK75" s="101">
        <v>16</v>
      </c>
      <c r="AL75" s="102">
        <v>0.1702127659574468</v>
      </c>
      <c r="AM75" s="102">
        <v>0.15384615384615385</v>
      </c>
      <c r="AN75" s="102">
        <v>0.16161616161616163</v>
      </c>
      <c r="AO75" s="101">
        <v>47</v>
      </c>
      <c r="AP75" s="101">
        <v>52</v>
      </c>
      <c r="AQ75" s="101">
        <v>99</v>
      </c>
      <c r="AR75" s="102">
        <v>1</v>
      </c>
      <c r="AS75" s="102">
        <v>1</v>
      </c>
      <c r="AT75" s="102">
        <v>1</v>
      </c>
      <c r="AU75" s="101">
        <v>28</v>
      </c>
      <c r="AV75" s="101">
        <v>23</v>
      </c>
      <c r="AW75" s="101">
        <v>51</v>
      </c>
      <c r="AX75" s="102">
        <v>0.5957446808510638</v>
      </c>
      <c r="AY75" s="102">
        <v>0.44230769230769229</v>
      </c>
      <c r="AZ75" s="102">
        <v>0.51515151515151514</v>
      </c>
      <c r="BA75" s="101">
        <v>19</v>
      </c>
      <c r="BB75" s="101">
        <v>29</v>
      </c>
      <c r="BC75" s="101">
        <v>48</v>
      </c>
      <c r="BD75" s="102">
        <v>0.40425531914893614</v>
      </c>
      <c r="BE75" s="102">
        <v>0.55769230769230771</v>
      </c>
      <c r="BF75" s="102">
        <v>0.48484848484848486</v>
      </c>
      <c r="BG75" s="101">
        <v>9</v>
      </c>
      <c r="BH75" s="101">
        <v>21</v>
      </c>
      <c r="BI75" s="101">
        <v>30</v>
      </c>
      <c r="BJ75" s="102">
        <v>0.19148936170212766</v>
      </c>
      <c r="BK75" s="102">
        <v>0.40384615384615385</v>
      </c>
      <c r="BL75" s="102">
        <v>0.30303030303030304</v>
      </c>
      <c r="BM75" s="101">
        <v>10</v>
      </c>
      <c r="BN75" s="101">
        <v>8</v>
      </c>
      <c r="BO75" s="101">
        <v>18</v>
      </c>
      <c r="BP75" s="102">
        <v>0.21276595744680851</v>
      </c>
      <c r="BQ75" s="102">
        <v>0.15384615384615385</v>
      </c>
      <c r="BR75" s="103">
        <v>0.18181818181818182</v>
      </c>
    </row>
    <row r="76" spans="1:70" ht="11.85">
      <c r="A76" s="99" t="str">
        <f>IF(COUNTIFS(T_3G[[#This Row],[Secteur]],"  *"),A75,T_3G[[#This Row],[Secteur]])</f>
        <v>SEINE-ET-MARNE</v>
      </c>
      <c r="B76" s="99" t="str">
        <f>IF(COUNTIFS(T_3G[[#This Row],[Secteur]],"    *"),B75,T_3G[[#This Row],[Secteur]])</f>
        <v xml:space="preserve">   D06 - Coulommiers</v>
      </c>
      <c r="C76" s="100" t="s">
        <v>346</v>
      </c>
      <c r="D76" s="100" t="s">
        <v>347</v>
      </c>
      <c r="E76" s="101">
        <v>47</v>
      </c>
      <c r="F76" s="101">
        <v>50</v>
      </c>
      <c r="G76" s="101">
        <v>97</v>
      </c>
      <c r="H76" s="101">
        <v>0</v>
      </c>
      <c r="I76" s="101">
        <v>0</v>
      </c>
      <c r="J76" s="101">
        <v>0</v>
      </c>
      <c r="K76" s="101">
        <v>47</v>
      </c>
      <c r="L76" s="101">
        <v>50</v>
      </c>
      <c r="M76" s="101">
        <v>97</v>
      </c>
      <c r="N76" s="102">
        <v>1</v>
      </c>
      <c r="O76" s="102">
        <v>1</v>
      </c>
      <c r="P76" s="102">
        <v>1</v>
      </c>
      <c r="Q76" s="101">
        <v>35</v>
      </c>
      <c r="R76" s="101">
        <v>22</v>
      </c>
      <c r="S76" s="101">
        <v>57</v>
      </c>
      <c r="T76" s="102">
        <v>0.74468085106382975</v>
      </c>
      <c r="U76" s="102">
        <v>0.44</v>
      </c>
      <c r="V76" s="102">
        <v>0.58762886597938147</v>
      </c>
      <c r="W76" s="101">
        <v>12</v>
      </c>
      <c r="X76" s="101">
        <v>28</v>
      </c>
      <c r="Y76" s="101">
        <v>40</v>
      </c>
      <c r="Z76" s="102">
        <v>0.25531914893617019</v>
      </c>
      <c r="AA76" s="102">
        <v>0.56000000000000005</v>
      </c>
      <c r="AB76" s="102">
        <v>0.41237113402061853</v>
      </c>
      <c r="AC76" s="101">
        <v>7</v>
      </c>
      <c r="AD76" s="101">
        <v>17</v>
      </c>
      <c r="AE76" s="101">
        <v>24</v>
      </c>
      <c r="AF76" s="102">
        <v>0.14893617021276595</v>
      </c>
      <c r="AG76" s="102">
        <v>0.34</v>
      </c>
      <c r="AH76" s="102">
        <v>0.24742268041237114</v>
      </c>
      <c r="AI76" s="101">
        <v>5</v>
      </c>
      <c r="AJ76" s="101">
        <v>11</v>
      </c>
      <c r="AK76" s="101">
        <v>16</v>
      </c>
      <c r="AL76" s="102">
        <v>0.10638297872340426</v>
      </c>
      <c r="AM76" s="102">
        <v>0.22</v>
      </c>
      <c r="AN76" s="102">
        <v>0.16494845360824742</v>
      </c>
      <c r="AO76" s="101">
        <v>47</v>
      </c>
      <c r="AP76" s="101">
        <v>50</v>
      </c>
      <c r="AQ76" s="101">
        <v>97</v>
      </c>
      <c r="AR76" s="102">
        <v>1</v>
      </c>
      <c r="AS76" s="102">
        <v>1</v>
      </c>
      <c r="AT76" s="102">
        <v>1</v>
      </c>
      <c r="AU76" s="101">
        <v>34</v>
      </c>
      <c r="AV76" s="101">
        <v>22</v>
      </c>
      <c r="AW76" s="101">
        <v>56</v>
      </c>
      <c r="AX76" s="102">
        <v>0.72340425531914898</v>
      </c>
      <c r="AY76" s="102">
        <v>0.44</v>
      </c>
      <c r="AZ76" s="102">
        <v>0.57731958762886593</v>
      </c>
      <c r="BA76" s="101">
        <v>13</v>
      </c>
      <c r="BB76" s="101">
        <v>28</v>
      </c>
      <c r="BC76" s="101">
        <v>41</v>
      </c>
      <c r="BD76" s="102">
        <v>0.27659574468085107</v>
      </c>
      <c r="BE76" s="102">
        <v>0.56000000000000005</v>
      </c>
      <c r="BF76" s="102">
        <v>0.42268041237113402</v>
      </c>
      <c r="BG76" s="101">
        <v>8</v>
      </c>
      <c r="BH76" s="101">
        <v>16</v>
      </c>
      <c r="BI76" s="101">
        <v>24</v>
      </c>
      <c r="BJ76" s="102">
        <v>0.1702127659574468</v>
      </c>
      <c r="BK76" s="102">
        <v>0.32</v>
      </c>
      <c r="BL76" s="102">
        <v>0.24742268041237114</v>
      </c>
      <c r="BM76" s="101">
        <v>5</v>
      </c>
      <c r="BN76" s="101">
        <v>12</v>
      </c>
      <c r="BO76" s="101">
        <v>17</v>
      </c>
      <c r="BP76" s="102">
        <v>0.10638297872340426</v>
      </c>
      <c r="BQ76" s="102">
        <v>0.24</v>
      </c>
      <c r="BR76" s="103">
        <v>0.17525773195876287</v>
      </c>
    </row>
    <row r="77" spans="1:70" ht="11.85">
      <c r="A77" s="99" t="str">
        <f>IF(COUNTIFS(T_3G[[#This Row],[Secteur]],"  *"),A76,T_3G[[#This Row],[Secteur]])</f>
        <v>SEINE-ET-MARNE</v>
      </c>
      <c r="B77" s="99" t="str">
        <f>IF(COUNTIFS(T_3G[[#This Row],[Secteur]],"    *"),B76,T_3G[[#This Row],[Secteur]])</f>
        <v xml:space="preserve">   D06 - Coulommiers</v>
      </c>
      <c r="C77" s="100" t="s">
        <v>348</v>
      </c>
      <c r="D77" s="100" t="s">
        <v>349</v>
      </c>
      <c r="E77" s="101">
        <v>48</v>
      </c>
      <c r="F77" s="101">
        <v>66</v>
      </c>
      <c r="G77" s="101">
        <v>114</v>
      </c>
      <c r="H77" s="101">
        <v>0</v>
      </c>
      <c r="I77" s="101">
        <v>0</v>
      </c>
      <c r="J77" s="101">
        <v>0</v>
      </c>
      <c r="K77" s="101">
        <v>48</v>
      </c>
      <c r="L77" s="101">
        <v>66</v>
      </c>
      <c r="M77" s="101">
        <v>114</v>
      </c>
      <c r="N77" s="102">
        <v>1</v>
      </c>
      <c r="O77" s="102">
        <v>1</v>
      </c>
      <c r="P77" s="102">
        <v>1</v>
      </c>
      <c r="Q77" s="101">
        <v>44</v>
      </c>
      <c r="R77" s="101">
        <v>46</v>
      </c>
      <c r="S77" s="101">
        <v>90</v>
      </c>
      <c r="T77" s="102">
        <v>0.91666666666666663</v>
      </c>
      <c r="U77" s="102">
        <v>0.69696969696969702</v>
      </c>
      <c r="V77" s="102">
        <v>0.78947368421052633</v>
      </c>
      <c r="W77" s="101">
        <v>4</v>
      </c>
      <c r="X77" s="101">
        <v>20</v>
      </c>
      <c r="Y77" s="101">
        <v>24</v>
      </c>
      <c r="Z77" s="102">
        <v>8.3333333333333329E-2</v>
      </c>
      <c r="AA77" s="102">
        <v>0.30303030303030304</v>
      </c>
      <c r="AB77" s="102">
        <v>0.21052631578947367</v>
      </c>
      <c r="AC77" s="101">
        <v>2</v>
      </c>
      <c r="AD77" s="101">
        <v>18</v>
      </c>
      <c r="AE77" s="101">
        <v>20</v>
      </c>
      <c r="AF77" s="102">
        <v>4.1666666666666664E-2</v>
      </c>
      <c r="AG77" s="102">
        <v>0.27272727272727271</v>
      </c>
      <c r="AH77" s="102">
        <v>0.17543859649122806</v>
      </c>
      <c r="AI77" s="101">
        <v>2</v>
      </c>
      <c r="AJ77" s="101">
        <v>2</v>
      </c>
      <c r="AK77" s="101">
        <v>4</v>
      </c>
      <c r="AL77" s="102">
        <v>4.1666666666666664E-2</v>
      </c>
      <c r="AM77" s="102">
        <v>3.0303030303030304E-2</v>
      </c>
      <c r="AN77" s="102">
        <v>3.5087719298245612E-2</v>
      </c>
      <c r="AO77" s="101">
        <v>48</v>
      </c>
      <c r="AP77" s="101">
        <v>66</v>
      </c>
      <c r="AQ77" s="101">
        <v>114</v>
      </c>
      <c r="AR77" s="102">
        <v>1</v>
      </c>
      <c r="AS77" s="102">
        <v>1</v>
      </c>
      <c r="AT77" s="102">
        <v>1</v>
      </c>
      <c r="AU77" s="101">
        <v>41</v>
      </c>
      <c r="AV77" s="101">
        <v>44</v>
      </c>
      <c r="AW77" s="101">
        <v>85</v>
      </c>
      <c r="AX77" s="102">
        <v>0.85416666666666663</v>
      </c>
      <c r="AY77" s="102">
        <v>0.66666666666666663</v>
      </c>
      <c r="AZ77" s="102">
        <v>0.74561403508771928</v>
      </c>
      <c r="BA77" s="101">
        <v>7</v>
      </c>
      <c r="BB77" s="101">
        <v>22</v>
      </c>
      <c r="BC77" s="101">
        <v>29</v>
      </c>
      <c r="BD77" s="102">
        <v>0.14583333333333334</v>
      </c>
      <c r="BE77" s="102">
        <v>0.33333333333333331</v>
      </c>
      <c r="BF77" s="102">
        <v>0.25438596491228072</v>
      </c>
      <c r="BG77" s="101">
        <v>5</v>
      </c>
      <c r="BH77" s="101">
        <v>19</v>
      </c>
      <c r="BI77" s="101">
        <v>24</v>
      </c>
      <c r="BJ77" s="102">
        <v>0.10416666666666667</v>
      </c>
      <c r="BK77" s="102">
        <v>0.2878787878787879</v>
      </c>
      <c r="BL77" s="102">
        <v>0.21052631578947367</v>
      </c>
      <c r="BM77" s="101">
        <v>2</v>
      </c>
      <c r="BN77" s="101">
        <v>3</v>
      </c>
      <c r="BO77" s="101">
        <v>5</v>
      </c>
      <c r="BP77" s="102">
        <v>4.1666666666666664E-2</v>
      </c>
      <c r="BQ77" s="102">
        <v>4.5454545454545456E-2</v>
      </c>
      <c r="BR77" s="103">
        <v>4.3859649122807015E-2</v>
      </c>
    </row>
    <row r="78" spans="1:70" ht="11.85">
      <c r="A78" s="99" t="str">
        <f>IF(COUNTIFS(T_3G[[#This Row],[Secteur]],"  *"),A77,T_3G[[#This Row],[Secteur]])</f>
        <v>SEINE-ET-MARNE</v>
      </c>
      <c r="B78" s="99" t="str">
        <f>IF(COUNTIFS(T_3G[[#This Row],[Secteur]],"    *"),B77,T_3G[[#This Row],[Secteur]])</f>
        <v xml:space="preserve">   D06 - Coulommiers</v>
      </c>
      <c r="C78" s="100" t="s">
        <v>350</v>
      </c>
      <c r="D78" s="100" t="s">
        <v>280</v>
      </c>
      <c r="E78" s="101">
        <v>46</v>
      </c>
      <c r="F78" s="101">
        <v>51</v>
      </c>
      <c r="G78" s="101">
        <v>97</v>
      </c>
      <c r="H78" s="101">
        <v>0</v>
      </c>
      <c r="I78" s="101">
        <v>1</v>
      </c>
      <c r="J78" s="101">
        <v>1</v>
      </c>
      <c r="K78" s="101">
        <v>44</v>
      </c>
      <c r="L78" s="101">
        <v>48</v>
      </c>
      <c r="M78" s="101">
        <v>92</v>
      </c>
      <c r="N78" s="102">
        <v>0.95652173913043481</v>
      </c>
      <c r="O78" s="102">
        <v>0.96078431372549022</v>
      </c>
      <c r="P78" s="102">
        <v>0.95876288659793818</v>
      </c>
      <c r="Q78" s="101">
        <v>35</v>
      </c>
      <c r="R78" s="101">
        <v>28</v>
      </c>
      <c r="S78" s="101">
        <v>63</v>
      </c>
      <c r="T78" s="102">
        <v>0.79545454545454541</v>
      </c>
      <c r="U78" s="102">
        <v>0.58333333333333337</v>
      </c>
      <c r="V78" s="102">
        <v>0.68478260869565222</v>
      </c>
      <c r="W78" s="101">
        <v>9</v>
      </c>
      <c r="X78" s="101">
        <v>20</v>
      </c>
      <c r="Y78" s="101">
        <v>29</v>
      </c>
      <c r="Z78" s="102">
        <v>0.20454545454545456</v>
      </c>
      <c r="AA78" s="102">
        <v>0.41666666666666669</v>
      </c>
      <c r="AB78" s="102">
        <v>0.31521739130434784</v>
      </c>
      <c r="AC78" s="101">
        <v>7</v>
      </c>
      <c r="AD78" s="101">
        <v>14</v>
      </c>
      <c r="AE78" s="101">
        <v>21</v>
      </c>
      <c r="AF78" s="102">
        <v>0.15909090909090909</v>
      </c>
      <c r="AG78" s="102">
        <v>0.29166666666666669</v>
      </c>
      <c r="AH78" s="102">
        <v>0.22826086956521738</v>
      </c>
      <c r="AI78" s="101">
        <v>2</v>
      </c>
      <c r="AJ78" s="101">
        <v>6</v>
      </c>
      <c r="AK78" s="101">
        <v>8</v>
      </c>
      <c r="AL78" s="102">
        <v>4.5454545454545456E-2</v>
      </c>
      <c r="AM78" s="102">
        <v>0.125</v>
      </c>
      <c r="AN78" s="102">
        <v>8.6956521739130432E-2</v>
      </c>
      <c r="AO78" s="101">
        <v>44</v>
      </c>
      <c r="AP78" s="101">
        <v>48</v>
      </c>
      <c r="AQ78" s="101">
        <v>92</v>
      </c>
      <c r="AR78" s="102">
        <v>0.95652173913043481</v>
      </c>
      <c r="AS78" s="102">
        <v>0.96078431372549022</v>
      </c>
      <c r="AT78" s="102">
        <v>0.95876288659793818</v>
      </c>
      <c r="AU78" s="101">
        <v>35</v>
      </c>
      <c r="AV78" s="101">
        <v>23</v>
      </c>
      <c r="AW78" s="101">
        <v>58</v>
      </c>
      <c r="AX78" s="102">
        <v>0.79545454545454541</v>
      </c>
      <c r="AY78" s="102">
        <v>0.47916666666666669</v>
      </c>
      <c r="AZ78" s="102">
        <v>0.63043478260869568</v>
      </c>
      <c r="BA78" s="101">
        <v>9</v>
      </c>
      <c r="BB78" s="101">
        <v>25</v>
      </c>
      <c r="BC78" s="101">
        <v>34</v>
      </c>
      <c r="BD78" s="102">
        <v>0.20454545454545456</v>
      </c>
      <c r="BE78" s="102">
        <v>0.52083333333333337</v>
      </c>
      <c r="BF78" s="102">
        <v>0.36956521739130432</v>
      </c>
      <c r="BG78" s="101">
        <v>7</v>
      </c>
      <c r="BH78" s="101">
        <v>18</v>
      </c>
      <c r="BI78" s="101">
        <v>25</v>
      </c>
      <c r="BJ78" s="102">
        <v>0.15909090909090909</v>
      </c>
      <c r="BK78" s="102">
        <v>0.375</v>
      </c>
      <c r="BL78" s="102">
        <v>0.27173913043478259</v>
      </c>
      <c r="BM78" s="101">
        <v>2</v>
      </c>
      <c r="BN78" s="101">
        <v>7</v>
      </c>
      <c r="BO78" s="101">
        <v>9</v>
      </c>
      <c r="BP78" s="102">
        <v>4.5454545454545456E-2</v>
      </c>
      <c r="BQ78" s="102">
        <v>0.14583333333333334</v>
      </c>
      <c r="BR78" s="103">
        <v>9.7826086956521743E-2</v>
      </c>
    </row>
    <row r="79" spans="1:70" ht="11.85">
      <c r="A79" s="99" t="str">
        <f>IF(COUNTIFS(T_3G[[#This Row],[Secteur]],"  *"),A78,T_3G[[#This Row],[Secteur]])</f>
        <v>SEINE-ET-MARNE</v>
      </c>
      <c r="B79" s="99" t="str">
        <f>IF(COUNTIFS(T_3G[[#This Row],[Secteur]],"    *"),B78,T_3G[[#This Row],[Secteur]])</f>
        <v xml:space="preserve">   D07 - Marne-La-Vallee</v>
      </c>
      <c r="C79" s="100" t="s">
        <v>351</v>
      </c>
      <c r="D79" s="100" t="s">
        <v>352</v>
      </c>
      <c r="E79" s="101">
        <v>581</v>
      </c>
      <c r="F79" s="101">
        <v>599</v>
      </c>
      <c r="G79" s="101">
        <v>1180</v>
      </c>
      <c r="H79" s="101">
        <v>3</v>
      </c>
      <c r="I79" s="101">
        <v>1</v>
      </c>
      <c r="J79" s="101">
        <v>4</v>
      </c>
      <c r="K79" s="101">
        <v>571</v>
      </c>
      <c r="L79" s="101">
        <v>594</v>
      </c>
      <c r="M79" s="101">
        <v>1165</v>
      </c>
      <c r="N79" s="102">
        <v>0.98795180722891562</v>
      </c>
      <c r="O79" s="102">
        <v>0.99332220367278801</v>
      </c>
      <c r="P79" s="102">
        <v>0.9906779661016949</v>
      </c>
      <c r="Q79" s="101">
        <v>454</v>
      </c>
      <c r="R79" s="101">
        <v>412</v>
      </c>
      <c r="S79" s="101">
        <v>866</v>
      </c>
      <c r="T79" s="102">
        <v>0.79509632224168125</v>
      </c>
      <c r="U79" s="102">
        <v>0.69360269360269355</v>
      </c>
      <c r="V79" s="102">
        <v>0.74334763948497851</v>
      </c>
      <c r="W79" s="101">
        <v>117</v>
      </c>
      <c r="X79" s="101">
        <v>182</v>
      </c>
      <c r="Y79" s="101">
        <v>299</v>
      </c>
      <c r="Z79" s="102">
        <v>0.20490367775831875</v>
      </c>
      <c r="AA79" s="102">
        <v>0.30639730639730639</v>
      </c>
      <c r="AB79" s="102">
        <v>0.25665236051502144</v>
      </c>
      <c r="AC79" s="101">
        <v>89</v>
      </c>
      <c r="AD79" s="101">
        <v>139</v>
      </c>
      <c r="AE79" s="101">
        <v>228</v>
      </c>
      <c r="AF79" s="102">
        <v>0.15586690017513136</v>
      </c>
      <c r="AG79" s="102">
        <v>0.234006734006734</v>
      </c>
      <c r="AH79" s="102">
        <v>0.19570815450643778</v>
      </c>
      <c r="AI79" s="101">
        <v>28</v>
      </c>
      <c r="AJ79" s="101">
        <v>43</v>
      </c>
      <c r="AK79" s="101">
        <v>71</v>
      </c>
      <c r="AL79" s="102">
        <v>4.9036777583187391E-2</v>
      </c>
      <c r="AM79" s="102">
        <v>7.2390572390572394E-2</v>
      </c>
      <c r="AN79" s="102">
        <v>6.094420600858369E-2</v>
      </c>
      <c r="AO79" s="101">
        <v>566</v>
      </c>
      <c r="AP79" s="101">
        <v>592</v>
      </c>
      <c r="AQ79" s="101">
        <v>1158</v>
      </c>
      <c r="AR79" s="102">
        <v>0.97934595524956969</v>
      </c>
      <c r="AS79" s="102">
        <v>0.98998330550918201</v>
      </c>
      <c r="AT79" s="102">
        <v>0.98474576271186443</v>
      </c>
      <c r="AU79" s="101">
        <v>435</v>
      </c>
      <c r="AV79" s="101">
        <v>386</v>
      </c>
      <c r="AW79" s="101">
        <v>821</v>
      </c>
      <c r="AX79" s="102">
        <v>0.76855123674911663</v>
      </c>
      <c r="AY79" s="102">
        <v>0.65202702702702697</v>
      </c>
      <c r="AZ79" s="102">
        <v>0.70898100172711576</v>
      </c>
      <c r="BA79" s="101">
        <v>131</v>
      </c>
      <c r="BB79" s="101">
        <v>206</v>
      </c>
      <c r="BC79" s="101">
        <v>337</v>
      </c>
      <c r="BD79" s="102">
        <v>0.2314487632508834</v>
      </c>
      <c r="BE79" s="102">
        <v>0.34797297297297297</v>
      </c>
      <c r="BF79" s="102">
        <v>0.2910189982728843</v>
      </c>
      <c r="BG79" s="101">
        <v>103</v>
      </c>
      <c r="BH79" s="101">
        <v>158</v>
      </c>
      <c r="BI79" s="101">
        <v>261</v>
      </c>
      <c r="BJ79" s="102">
        <v>0.18197879858657243</v>
      </c>
      <c r="BK79" s="102">
        <v>0.26689189189189189</v>
      </c>
      <c r="BL79" s="102">
        <v>0.22538860103626943</v>
      </c>
      <c r="BM79" s="101">
        <v>28</v>
      </c>
      <c r="BN79" s="101">
        <v>48</v>
      </c>
      <c r="BO79" s="101">
        <v>76</v>
      </c>
      <c r="BP79" s="102">
        <v>4.9469964664310952E-2</v>
      </c>
      <c r="BQ79" s="102">
        <v>8.1081081081081086E-2</v>
      </c>
      <c r="BR79" s="103">
        <v>6.563039723661486E-2</v>
      </c>
    </row>
    <row r="80" spans="1:70" ht="11.85">
      <c r="A80" s="99" t="str">
        <f>IF(COUNTIFS(T_3G[[#This Row],[Secteur]],"  *"),A79,T_3G[[#This Row],[Secteur]])</f>
        <v>SEINE-ET-MARNE</v>
      </c>
      <c r="B80" s="99" t="str">
        <f>IF(COUNTIFS(T_3G[[#This Row],[Secteur]],"    *"),B79,T_3G[[#This Row],[Secteur]])</f>
        <v xml:space="preserve">   D07 - Marne-La-Vallee</v>
      </c>
      <c r="C80" s="100" t="s">
        <v>353</v>
      </c>
      <c r="D80" s="100" t="s">
        <v>354</v>
      </c>
      <c r="E80" s="101">
        <v>67</v>
      </c>
      <c r="F80" s="101">
        <v>73</v>
      </c>
      <c r="G80" s="101">
        <v>140</v>
      </c>
      <c r="H80" s="101">
        <v>0</v>
      </c>
      <c r="I80" s="101">
        <v>0</v>
      </c>
      <c r="J80" s="101">
        <v>0</v>
      </c>
      <c r="K80" s="101">
        <v>65</v>
      </c>
      <c r="L80" s="101">
        <v>72</v>
      </c>
      <c r="M80" s="101">
        <v>137</v>
      </c>
      <c r="N80" s="102">
        <v>0.97014925373134331</v>
      </c>
      <c r="O80" s="102">
        <v>0.98630136986301364</v>
      </c>
      <c r="P80" s="102">
        <v>0.97857142857142854</v>
      </c>
      <c r="Q80" s="101">
        <v>56</v>
      </c>
      <c r="R80" s="101">
        <v>53</v>
      </c>
      <c r="S80" s="101">
        <v>109</v>
      </c>
      <c r="T80" s="102">
        <v>0.86153846153846159</v>
      </c>
      <c r="U80" s="102">
        <v>0.73611111111111116</v>
      </c>
      <c r="V80" s="102">
        <v>0.79562043795620441</v>
      </c>
      <c r="W80" s="101">
        <v>9</v>
      </c>
      <c r="X80" s="101">
        <v>19</v>
      </c>
      <c r="Y80" s="101">
        <v>28</v>
      </c>
      <c r="Z80" s="102">
        <v>0.13846153846153847</v>
      </c>
      <c r="AA80" s="102">
        <v>0.2638888888888889</v>
      </c>
      <c r="AB80" s="102">
        <v>0.20437956204379562</v>
      </c>
      <c r="AC80" s="101">
        <v>6</v>
      </c>
      <c r="AD80" s="101">
        <v>14</v>
      </c>
      <c r="AE80" s="101">
        <v>20</v>
      </c>
      <c r="AF80" s="102">
        <v>9.2307692307692313E-2</v>
      </c>
      <c r="AG80" s="102">
        <v>0.19444444444444445</v>
      </c>
      <c r="AH80" s="102">
        <v>0.145985401459854</v>
      </c>
      <c r="AI80" s="101">
        <v>3</v>
      </c>
      <c r="AJ80" s="101">
        <v>5</v>
      </c>
      <c r="AK80" s="101">
        <v>8</v>
      </c>
      <c r="AL80" s="102">
        <v>4.6153846153846156E-2</v>
      </c>
      <c r="AM80" s="102">
        <v>6.9444444444444448E-2</v>
      </c>
      <c r="AN80" s="102">
        <v>5.8394160583941604E-2</v>
      </c>
      <c r="AO80" s="101">
        <v>65</v>
      </c>
      <c r="AP80" s="101">
        <v>72</v>
      </c>
      <c r="AQ80" s="101">
        <v>137</v>
      </c>
      <c r="AR80" s="102">
        <v>0.97014925373134331</v>
      </c>
      <c r="AS80" s="102">
        <v>0.98630136986301364</v>
      </c>
      <c r="AT80" s="102">
        <v>0.97857142857142854</v>
      </c>
      <c r="AU80" s="101">
        <v>55</v>
      </c>
      <c r="AV80" s="101">
        <v>51</v>
      </c>
      <c r="AW80" s="101">
        <v>106</v>
      </c>
      <c r="AX80" s="102">
        <v>0.84615384615384615</v>
      </c>
      <c r="AY80" s="102">
        <v>0.70833333333333337</v>
      </c>
      <c r="AZ80" s="102">
        <v>0.77372262773722633</v>
      </c>
      <c r="BA80" s="101">
        <v>10</v>
      </c>
      <c r="BB80" s="101">
        <v>21</v>
      </c>
      <c r="BC80" s="101">
        <v>31</v>
      </c>
      <c r="BD80" s="102">
        <v>0.15384615384615385</v>
      </c>
      <c r="BE80" s="102">
        <v>0.29166666666666669</v>
      </c>
      <c r="BF80" s="102">
        <v>0.22627737226277372</v>
      </c>
      <c r="BG80" s="101">
        <v>7</v>
      </c>
      <c r="BH80" s="101">
        <v>14</v>
      </c>
      <c r="BI80" s="101">
        <v>21</v>
      </c>
      <c r="BJ80" s="102">
        <v>0.1076923076923077</v>
      </c>
      <c r="BK80" s="102">
        <v>0.19444444444444445</v>
      </c>
      <c r="BL80" s="102">
        <v>0.15328467153284672</v>
      </c>
      <c r="BM80" s="101">
        <v>3</v>
      </c>
      <c r="BN80" s="101">
        <v>7</v>
      </c>
      <c r="BO80" s="101">
        <v>10</v>
      </c>
      <c r="BP80" s="102">
        <v>4.6153846153846156E-2</v>
      </c>
      <c r="BQ80" s="102">
        <v>9.7222222222222224E-2</v>
      </c>
      <c r="BR80" s="103">
        <v>7.2992700729927001E-2</v>
      </c>
    </row>
    <row r="81" spans="1:70" ht="11.85">
      <c r="A81" s="99" t="str">
        <f>IF(COUNTIFS(T_3G[[#This Row],[Secteur]],"  *"),A80,T_3G[[#This Row],[Secteur]])</f>
        <v>SEINE-ET-MARNE</v>
      </c>
      <c r="B81" s="99" t="str">
        <f>IF(COUNTIFS(T_3G[[#This Row],[Secteur]],"    *"),B80,T_3G[[#This Row],[Secteur]])</f>
        <v xml:space="preserve">   D07 - Marne-La-Vallee</v>
      </c>
      <c r="C81" s="100" t="s">
        <v>355</v>
      </c>
      <c r="D81" s="100" t="s">
        <v>356</v>
      </c>
      <c r="E81" s="101">
        <v>69</v>
      </c>
      <c r="F81" s="101">
        <v>61</v>
      </c>
      <c r="G81" s="101">
        <v>130</v>
      </c>
      <c r="H81" s="101">
        <v>0</v>
      </c>
      <c r="I81" s="101">
        <v>0</v>
      </c>
      <c r="J81" s="101">
        <v>0</v>
      </c>
      <c r="K81" s="101">
        <v>69</v>
      </c>
      <c r="L81" s="101">
        <v>61</v>
      </c>
      <c r="M81" s="101">
        <v>130</v>
      </c>
      <c r="N81" s="102">
        <v>1</v>
      </c>
      <c r="O81" s="102">
        <v>1</v>
      </c>
      <c r="P81" s="102">
        <v>1</v>
      </c>
      <c r="Q81" s="101">
        <v>51</v>
      </c>
      <c r="R81" s="101">
        <v>41</v>
      </c>
      <c r="S81" s="101">
        <v>92</v>
      </c>
      <c r="T81" s="102">
        <v>0.73913043478260865</v>
      </c>
      <c r="U81" s="102">
        <v>0.67213114754098358</v>
      </c>
      <c r="V81" s="102">
        <v>0.70769230769230773</v>
      </c>
      <c r="W81" s="101">
        <v>18</v>
      </c>
      <c r="X81" s="101">
        <v>20</v>
      </c>
      <c r="Y81" s="101">
        <v>38</v>
      </c>
      <c r="Z81" s="102">
        <v>0.2608695652173913</v>
      </c>
      <c r="AA81" s="102">
        <v>0.32786885245901637</v>
      </c>
      <c r="AB81" s="102">
        <v>0.29230769230769232</v>
      </c>
      <c r="AC81" s="101">
        <v>12</v>
      </c>
      <c r="AD81" s="101">
        <v>12</v>
      </c>
      <c r="AE81" s="101">
        <v>24</v>
      </c>
      <c r="AF81" s="102">
        <v>0.17391304347826086</v>
      </c>
      <c r="AG81" s="102">
        <v>0.19672131147540983</v>
      </c>
      <c r="AH81" s="102">
        <v>0.18461538461538463</v>
      </c>
      <c r="AI81" s="101">
        <v>6</v>
      </c>
      <c r="AJ81" s="101">
        <v>8</v>
      </c>
      <c r="AK81" s="101">
        <v>14</v>
      </c>
      <c r="AL81" s="102">
        <v>8.6956521739130432E-2</v>
      </c>
      <c r="AM81" s="102">
        <v>0.13114754098360656</v>
      </c>
      <c r="AN81" s="102">
        <v>0.1076923076923077</v>
      </c>
      <c r="AO81" s="101">
        <v>69</v>
      </c>
      <c r="AP81" s="101">
        <v>61</v>
      </c>
      <c r="AQ81" s="101">
        <v>130</v>
      </c>
      <c r="AR81" s="102">
        <v>1</v>
      </c>
      <c r="AS81" s="102">
        <v>1</v>
      </c>
      <c r="AT81" s="102">
        <v>1</v>
      </c>
      <c r="AU81" s="101">
        <v>50</v>
      </c>
      <c r="AV81" s="101">
        <v>38</v>
      </c>
      <c r="AW81" s="101">
        <v>88</v>
      </c>
      <c r="AX81" s="102">
        <v>0.72463768115942029</v>
      </c>
      <c r="AY81" s="102">
        <v>0.62295081967213117</v>
      </c>
      <c r="AZ81" s="102">
        <v>0.67692307692307696</v>
      </c>
      <c r="BA81" s="101">
        <v>19</v>
      </c>
      <c r="BB81" s="101">
        <v>23</v>
      </c>
      <c r="BC81" s="101">
        <v>42</v>
      </c>
      <c r="BD81" s="102">
        <v>0.27536231884057971</v>
      </c>
      <c r="BE81" s="102">
        <v>0.37704918032786883</v>
      </c>
      <c r="BF81" s="102">
        <v>0.32307692307692309</v>
      </c>
      <c r="BG81" s="101">
        <v>13</v>
      </c>
      <c r="BH81" s="101">
        <v>15</v>
      </c>
      <c r="BI81" s="101">
        <v>28</v>
      </c>
      <c r="BJ81" s="102">
        <v>0.18840579710144928</v>
      </c>
      <c r="BK81" s="102">
        <v>0.24590163934426229</v>
      </c>
      <c r="BL81" s="102">
        <v>0.2153846153846154</v>
      </c>
      <c r="BM81" s="101">
        <v>6</v>
      </c>
      <c r="BN81" s="101">
        <v>8</v>
      </c>
      <c r="BO81" s="101">
        <v>14</v>
      </c>
      <c r="BP81" s="102">
        <v>8.6956521739130432E-2</v>
      </c>
      <c r="BQ81" s="102">
        <v>0.13114754098360656</v>
      </c>
      <c r="BR81" s="103">
        <v>0.1076923076923077</v>
      </c>
    </row>
    <row r="82" spans="1:70" ht="11.85">
      <c r="A82" s="99" t="str">
        <f>IF(COUNTIFS(T_3G[[#This Row],[Secteur]],"  *"),A81,T_3G[[#This Row],[Secteur]])</f>
        <v>SEINE-ET-MARNE</v>
      </c>
      <c r="B82" s="99" t="str">
        <f>IF(COUNTIFS(T_3G[[#This Row],[Secteur]],"    *"),B81,T_3G[[#This Row],[Secteur]])</f>
        <v xml:space="preserve">   D07 - Marne-La-Vallee</v>
      </c>
      <c r="C82" s="100" t="s">
        <v>357</v>
      </c>
      <c r="D82" s="100" t="s">
        <v>358</v>
      </c>
      <c r="E82" s="101">
        <v>63</v>
      </c>
      <c r="F82" s="101">
        <v>62</v>
      </c>
      <c r="G82" s="101">
        <v>125</v>
      </c>
      <c r="H82" s="101">
        <v>0</v>
      </c>
      <c r="I82" s="101">
        <v>0</v>
      </c>
      <c r="J82" s="101">
        <v>0</v>
      </c>
      <c r="K82" s="101">
        <v>61</v>
      </c>
      <c r="L82" s="101">
        <v>62</v>
      </c>
      <c r="M82" s="101">
        <v>123</v>
      </c>
      <c r="N82" s="102">
        <v>0.96825396825396826</v>
      </c>
      <c r="O82" s="102">
        <v>1</v>
      </c>
      <c r="P82" s="102">
        <v>0.98399999999999999</v>
      </c>
      <c r="Q82" s="101">
        <v>41</v>
      </c>
      <c r="R82" s="101">
        <v>34</v>
      </c>
      <c r="S82" s="101">
        <v>75</v>
      </c>
      <c r="T82" s="102">
        <v>0.67213114754098358</v>
      </c>
      <c r="U82" s="102">
        <v>0.54838709677419351</v>
      </c>
      <c r="V82" s="102">
        <v>0.6097560975609756</v>
      </c>
      <c r="W82" s="101">
        <v>20</v>
      </c>
      <c r="X82" s="101">
        <v>28</v>
      </c>
      <c r="Y82" s="101">
        <v>48</v>
      </c>
      <c r="Z82" s="102">
        <v>0.32786885245901637</v>
      </c>
      <c r="AA82" s="102">
        <v>0.45161290322580644</v>
      </c>
      <c r="AB82" s="102">
        <v>0.3902439024390244</v>
      </c>
      <c r="AC82" s="101">
        <v>17</v>
      </c>
      <c r="AD82" s="101">
        <v>26</v>
      </c>
      <c r="AE82" s="101">
        <v>43</v>
      </c>
      <c r="AF82" s="102">
        <v>0.27868852459016391</v>
      </c>
      <c r="AG82" s="102">
        <v>0.41935483870967744</v>
      </c>
      <c r="AH82" s="102">
        <v>0.34959349593495936</v>
      </c>
      <c r="AI82" s="101">
        <v>3</v>
      </c>
      <c r="AJ82" s="101">
        <v>2</v>
      </c>
      <c r="AK82" s="101">
        <v>5</v>
      </c>
      <c r="AL82" s="102">
        <v>4.9180327868852458E-2</v>
      </c>
      <c r="AM82" s="102">
        <v>3.2258064516129031E-2</v>
      </c>
      <c r="AN82" s="102">
        <v>4.065040650406504E-2</v>
      </c>
      <c r="AO82" s="101">
        <v>61</v>
      </c>
      <c r="AP82" s="101">
        <v>61</v>
      </c>
      <c r="AQ82" s="101">
        <v>122</v>
      </c>
      <c r="AR82" s="102">
        <v>0.96825396825396826</v>
      </c>
      <c r="AS82" s="102">
        <v>0.9838709677419355</v>
      </c>
      <c r="AT82" s="102">
        <v>0.97599999999999998</v>
      </c>
      <c r="AU82" s="101">
        <v>40</v>
      </c>
      <c r="AV82" s="101">
        <v>32</v>
      </c>
      <c r="AW82" s="101">
        <v>72</v>
      </c>
      <c r="AX82" s="102">
        <v>0.65573770491803274</v>
      </c>
      <c r="AY82" s="102">
        <v>0.52459016393442626</v>
      </c>
      <c r="AZ82" s="102">
        <v>0.5901639344262295</v>
      </c>
      <c r="BA82" s="101">
        <v>21</v>
      </c>
      <c r="BB82" s="101">
        <v>29</v>
      </c>
      <c r="BC82" s="101">
        <v>50</v>
      </c>
      <c r="BD82" s="102">
        <v>0.34426229508196721</v>
      </c>
      <c r="BE82" s="102">
        <v>0.47540983606557374</v>
      </c>
      <c r="BF82" s="102">
        <v>0.4098360655737705</v>
      </c>
      <c r="BG82" s="101">
        <v>18</v>
      </c>
      <c r="BH82" s="101">
        <v>27</v>
      </c>
      <c r="BI82" s="101">
        <v>45</v>
      </c>
      <c r="BJ82" s="102">
        <v>0.29508196721311475</v>
      </c>
      <c r="BK82" s="102">
        <v>0.44262295081967212</v>
      </c>
      <c r="BL82" s="102">
        <v>0.36885245901639346</v>
      </c>
      <c r="BM82" s="101">
        <v>3</v>
      </c>
      <c r="BN82" s="101">
        <v>2</v>
      </c>
      <c r="BO82" s="101">
        <v>5</v>
      </c>
      <c r="BP82" s="102">
        <v>4.9180327868852458E-2</v>
      </c>
      <c r="BQ82" s="102">
        <v>3.2786885245901641E-2</v>
      </c>
      <c r="BR82" s="103">
        <v>4.0983606557377046E-2</v>
      </c>
    </row>
    <row r="83" spans="1:70" ht="11.85">
      <c r="A83" s="99" t="str">
        <f>IF(COUNTIFS(T_3G[[#This Row],[Secteur]],"  *"),A82,T_3G[[#This Row],[Secteur]])</f>
        <v>SEINE-ET-MARNE</v>
      </c>
      <c r="B83" s="99" t="str">
        <f>IF(COUNTIFS(T_3G[[#This Row],[Secteur]],"    *"),B82,T_3G[[#This Row],[Secteur]])</f>
        <v xml:space="preserve">   D07 - Marne-La-Vallee</v>
      </c>
      <c r="C83" s="100" t="s">
        <v>359</v>
      </c>
      <c r="D83" s="100" t="s">
        <v>360</v>
      </c>
      <c r="E83" s="101">
        <v>43</v>
      </c>
      <c r="F83" s="101">
        <v>69</v>
      </c>
      <c r="G83" s="101">
        <v>112</v>
      </c>
      <c r="H83" s="101">
        <v>2</v>
      </c>
      <c r="I83" s="101">
        <v>0</v>
      </c>
      <c r="J83" s="101">
        <v>2</v>
      </c>
      <c r="K83" s="101">
        <v>41</v>
      </c>
      <c r="L83" s="101">
        <v>69</v>
      </c>
      <c r="M83" s="101">
        <v>110</v>
      </c>
      <c r="N83" s="102">
        <v>1</v>
      </c>
      <c r="O83" s="102">
        <v>1</v>
      </c>
      <c r="P83" s="102">
        <v>1</v>
      </c>
      <c r="Q83" s="101">
        <v>32</v>
      </c>
      <c r="R83" s="101">
        <v>43</v>
      </c>
      <c r="S83" s="101">
        <v>75</v>
      </c>
      <c r="T83" s="102">
        <v>0.78048780487804881</v>
      </c>
      <c r="U83" s="102">
        <v>0.62318840579710144</v>
      </c>
      <c r="V83" s="102">
        <v>0.68181818181818177</v>
      </c>
      <c r="W83" s="101">
        <v>9</v>
      </c>
      <c r="X83" s="101">
        <v>26</v>
      </c>
      <c r="Y83" s="101">
        <v>35</v>
      </c>
      <c r="Z83" s="102">
        <v>0.21951219512195122</v>
      </c>
      <c r="AA83" s="102">
        <v>0.37681159420289856</v>
      </c>
      <c r="AB83" s="102">
        <v>0.31818181818181818</v>
      </c>
      <c r="AC83" s="101">
        <v>6</v>
      </c>
      <c r="AD83" s="101">
        <v>19</v>
      </c>
      <c r="AE83" s="101">
        <v>25</v>
      </c>
      <c r="AF83" s="102">
        <v>0.14634146341463414</v>
      </c>
      <c r="AG83" s="102">
        <v>0.27536231884057971</v>
      </c>
      <c r="AH83" s="102">
        <v>0.22727272727272727</v>
      </c>
      <c r="AI83" s="101">
        <v>3</v>
      </c>
      <c r="AJ83" s="101">
        <v>7</v>
      </c>
      <c r="AK83" s="101">
        <v>10</v>
      </c>
      <c r="AL83" s="102">
        <v>7.3170731707317069E-2</v>
      </c>
      <c r="AM83" s="102">
        <v>0.10144927536231885</v>
      </c>
      <c r="AN83" s="102">
        <v>9.0909090909090912E-2</v>
      </c>
      <c r="AO83" s="101">
        <v>41</v>
      </c>
      <c r="AP83" s="101">
        <v>69</v>
      </c>
      <c r="AQ83" s="101">
        <v>110</v>
      </c>
      <c r="AR83" s="102">
        <v>1</v>
      </c>
      <c r="AS83" s="102">
        <v>1</v>
      </c>
      <c r="AT83" s="102">
        <v>1</v>
      </c>
      <c r="AU83" s="101">
        <v>32</v>
      </c>
      <c r="AV83" s="101">
        <v>37</v>
      </c>
      <c r="AW83" s="101">
        <v>69</v>
      </c>
      <c r="AX83" s="102">
        <v>0.78048780487804881</v>
      </c>
      <c r="AY83" s="102">
        <v>0.53623188405797106</v>
      </c>
      <c r="AZ83" s="102">
        <v>0.62727272727272732</v>
      </c>
      <c r="BA83" s="101">
        <v>9</v>
      </c>
      <c r="BB83" s="101">
        <v>32</v>
      </c>
      <c r="BC83" s="101">
        <v>41</v>
      </c>
      <c r="BD83" s="102">
        <v>0.21951219512195122</v>
      </c>
      <c r="BE83" s="102">
        <v>0.46376811594202899</v>
      </c>
      <c r="BF83" s="102">
        <v>0.37272727272727274</v>
      </c>
      <c r="BG83" s="101">
        <v>6</v>
      </c>
      <c r="BH83" s="101">
        <v>25</v>
      </c>
      <c r="BI83" s="101">
        <v>31</v>
      </c>
      <c r="BJ83" s="102">
        <v>0.14634146341463414</v>
      </c>
      <c r="BK83" s="102">
        <v>0.36231884057971014</v>
      </c>
      <c r="BL83" s="102">
        <v>0.2818181818181818</v>
      </c>
      <c r="BM83" s="101">
        <v>3</v>
      </c>
      <c r="BN83" s="101">
        <v>7</v>
      </c>
      <c r="BO83" s="101">
        <v>10</v>
      </c>
      <c r="BP83" s="102">
        <v>7.3170731707317069E-2</v>
      </c>
      <c r="BQ83" s="102">
        <v>0.10144927536231885</v>
      </c>
      <c r="BR83" s="103">
        <v>9.0909090909090912E-2</v>
      </c>
    </row>
    <row r="84" spans="1:70" ht="11.85">
      <c r="A84" s="99" t="str">
        <f>IF(COUNTIFS(T_3G[[#This Row],[Secteur]],"  *"),A83,T_3G[[#This Row],[Secteur]])</f>
        <v>SEINE-ET-MARNE</v>
      </c>
      <c r="B84" s="99" t="str">
        <f>IF(COUNTIFS(T_3G[[#This Row],[Secteur]],"    *"),B83,T_3G[[#This Row],[Secteur]])</f>
        <v xml:space="preserve">   D07 - Marne-La-Vallee</v>
      </c>
      <c r="C84" s="100" t="s">
        <v>361</v>
      </c>
      <c r="D84" s="100" t="s">
        <v>362</v>
      </c>
      <c r="E84" s="101">
        <v>78</v>
      </c>
      <c r="F84" s="101">
        <v>73</v>
      </c>
      <c r="G84" s="101">
        <v>151</v>
      </c>
      <c r="H84" s="101">
        <v>0</v>
      </c>
      <c r="I84" s="101">
        <v>0</v>
      </c>
      <c r="J84" s="101">
        <v>0</v>
      </c>
      <c r="K84" s="101">
        <v>77</v>
      </c>
      <c r="L84" s="101">
        <v>73</v>
      </c>
      <c r="M84" s="101">
        <v>150</v>
      </c>
      <c r="N84" s="102">
        <v>0.98717948717948723</v>
      </c>
      <c r="O84" s="102">
        <v>1</v>
      </c>
      <c r="P84" s="102">
        <v>0.99337748344370858</v>
      </c>
      <c r="Q84" s="101">
        <v>67</v>
      </c>
      <c r="R84" s="101">
        <v>57</v>
      </c>
      <c r="S84" s="101">
        <v>124</v>
      </c>
      <c r="T84" s="102">
        <v>0.87012987012987009</v>
      </c>
      <c r="U84" s="102">
        <v>0.78082191780821919</v>
      </c>
      <c r="V84" s="102">
        <v>0.82666666666666666</v>
      </c>
      <c r="W84" s="101">
        <v>10</v>
      </c>
      <c r="X84" s="101">
        <v>16</v>
      </c>
      <c r="Y84" s="101">
        <v>26</v>
      </c>
      <c r="Z84" s="102">
        <v>0.12987012987012986</v>
      </c>
      <c r="AA84" s="102">
        <v>0.21917808219178081</v>
      </c>
      <c r="AB84" s="102">
        <v>0.17333333333333334</v>
      </c>
      <c r="AC84" s="101">
        <v>5</v>
      </c>
      <c r="AD84" s="101">
        <v>12</v>
      </c>
      <c r="AE84" s="101">
        <v>17</v>
      </c>
      <c r="AF84" s="102">
        <v>6.4935064935064929E-2</v>
      </c>
      <c r="AG84" s="102">
        <v>0.16438356164383561</v>
      </c>
      <c r="AH84" s="102">
        <v>0.11333333333333333</v>
      </c>
      <c r="AI84" s="101">
        <v>5</v>
      </c>
      <c r="AJ84" s="101">
        <v>4</v>
      </c>
      <c r="AK84" s="101">
        <v>9</v>
      </c>
      <c r="AL84" s="102">
        <v>6.4935064935064929E-2</v>
      </c>
      <c r="AM84" s="102">
        <v>5.4794520547945202E-2</v>
      </c>
      <c r="AN84" s="102">
        <v>0.06</v>
      </c>
      <c r="AO84" s="101">
        <v>77</v>
      </c>
      <c r="AP84" s="101">
        <v>73</v>
      </c>
      <c r="AQ84" s="101">
        <v>150</v>
      </c>
      <c r="AR84" s="102">
        <v>0.98717948717948723</v>
      </c>
      <c r="AS84" s="102">
        <v>1</v>
      </c>
      <c r="AT84" s="102">
        <v>0.99337748344370858</v>
      </c>
      <c r="AU84" s="101">
        <v>66</v>
      </c>
      <c r="AV84" s="101">
        <v>56</v>
      </c>
      <c r="AW84" s="101">
        <v>122</v>
      </c>
      <c r="AX84" s="102">
        <v>0.8571428571428571</v>
      </c>
      <c r="AY84" s="102">
        <v>0.76712328767123283</v>
      </c>
      <c r="AZ84" s="102">
        <v>0.81333333333333335</v>
      </c>
      <c r="BA84" s="101">
        <v>11</v>
      </c>
      <c r="BB84" s="101">
        <v>17</v>
      </c>
      <c r="BC84" s="101">
        <v>28</v>
      </c>
      <c r="BD84" s="102">
        <v>0.14285714285714285</v>
      </c>
      <c r="BE84" s="102">
        <v>0.23287671232876711</v>
      </c>
      <c r="BF84" s="102">
        <v>0.18666666666666668</v>
      </c>
      <c r="BG84" s="101">
        <v>6</v>
      </c>
      <c r="BH84" s="101">
        <v>13</v>
      </c>
      <c r="BI84" s="101">
        <v>19</v>
      </c>
      <c r="BJ84" s="102">
        <v>7.792207792207792E-2</v>
      </c>
      <c r="BK84" s="102">
        <v>0.17808219178082191</v>
      </c>
      <c r="BL84" s="102">
        <v>0.12666666666666668</v>
      </c>
      <c r="BM84" s="101">
        <v>5</v>
      </c>
      <c r="BN84" s="101">
        <v>4</v>
      </c>
      <c r="BO84" s="101">
        <v>9</v>
      </c>
      <c r="BP84" s="102">
        <v>6.4935064935064929E-2</v>
      </c>
      <c r="BQ84" s="102">
        <v>5.4794520547945202E-2</v>
      </c>
      <c r="BR84" s="103">
        <v>0.06</v>
      </c>
    </row>
    <row r="85" spans="1:70" ht="11.85">
      <c r="A85" s="99" t="str">
        <f>IF(COUNTIFS(T_3G[[#This Row],[Secteur]],"  *"),A84,T_3G[[#This Row],[Secteur]])</f>
        <v>SEINE-ET-MARNE</v>
      </c>
      <c r="B85" s="99" t="str">
        <f>IF(COUNTIFS(T_3G[[#This Row],[Secteur]],"    *"),B84,T_3G[[#This Row],[Secteur]])</f>
        <v xml:space="preserve">   D07 - Marne-La-Vallee</v>
      </c>
      <c r="C85" s="100" t="s">
        <v>363</v>
      </c>
      <c r="D85" s="100" t="s">
        <v>364</v>
      </c>
      <c r="E85" s="101">
        <v>51</v>
      </c>
      <c r="F85" s="101">
        <v>28</v>
      </c>
      <c r="G85" s="101">
        <v>79</v>
      </c>
      <c r="H85" s="101">
        <v>0</v>
      </c>
      <c r="I85" s="101">
        <v>0</v>
      </c>
      <c r="J85" s="101">
        <v>0</v>
      </c>
      <c r="K85" s="101">
        <v>51</v>
      </c>
      <c r="L85" s="101">
        <v>28</v>
      </c>
      <c r="M85" s="101">
        <v>79</v>
      </c>
      <c r="N85" s="102">
        <v>1</v>
      </c>
      <c r="O85" s="102">
        <v>1</v>
      </c>
      <c r="P85" s="102">
        <v>1</v>
      </c>
      <c r="Q85" s="101">
        <v>43</v>
      </c>
      <c r="R85" s="101">
        <v>19</v>
      </c>
      <c r="S85" s="101">
        <v>62</v>
      </c>
      <c r="T85" s="102">
        <v>0.84313725490196079</v>
      </c>
      <c r="U85" s="102">
        <v>0.6785714285714286</v>
      </c>
      <c r="V85" s="102">
        <v>0.78481012658227844</v>
      </c>
      <c r="W85" s="101">
        <v>8</v>
      </c>
      <c r="X85" s="101">
        <v>9</v>
      </c>
      <c r="Y85" s="101">
        <v>17</v>
      </c>
      <c r="Z85" s="102">
        <v>0.15686274509803921</v>
      </c>
      <c r="AA85" s="102">
        <v>0.32142857142857145</v>
      </c>
      <c r="AB85" s="102">
        <v>0.21518987341772153</v>
      </c>
      <c r="AC85" s="101">
        <v>7</v>
      </c>
      <c r="AD85" s="101">
        <v>5</v>
      </c>
      <c r="AE85" s="101">
        <v>12</v>
      </c>
      <c r="AF85" s="102">
        <v>0.13725490196078433</v>
      </c>
      <c r="AG85" s="102">
        <v>0.17857142857142858</v>
      </c>
      <c r="AH85" s="102">
        <v>0.15189873417721519</v>
      </c>
      <c r="AI85" s="101">
        <v>1</v>
      </c>
      <c r="AJ85" s="101">
        <v>4</v>
      </c>
      <c r="AK85" s="101">
        <v>5</v>
      </c>
      <c r="AL85" s="102">
        <v>1.9607843137254902E-2</v>
      </c>
      <c r="AM85" s="102">
        <v>0.14285714285714285</v>
      </c>
      <c r="AN85" s="102">
        <v>6.3291139240506333E-2</v>
      </c>
      <c r="AO85" s="101">
        <v>47</v>
      </c>
      <c r="AP85" s="101">
        <v>28</v>
      </c>
      <c r="AQ85" s="101">
        <v>75</v>
      </c>
      <c r="AR85" s="102">
        <v>0.92156862745098034</v>
      </c>
      <c r="AS85" s="102">
        <v>1</v>
      </c>
      <c r="AT85" s="102">
        <v>0.94936708860759489</v>
      </c>
      <c r="AU85" s="101">
        <v>36</v>
      </c>
      <c r="AV85" s="101">
        <v>19</v>
      </c>
      <c r="AW85" s="101">
        <v>55</v>
      </c>
      <c r="AX85" s="102">
        <v>0.76595744680851063</v>
      </c>
      <c r="AY85" s="102">
        <v>0.6785714285714286</v>
      </c>
      <c r="AZ85" s="102">
        <v>0.73333333333333328</v>
      </c>
      <c r="BA85" s="101">
        <v>11</v>
      </c>
      <c r="BB85" s="101">
        <v>9</v>
      </c>
      <c r="BC85" s="101">
        <v>20</v>
      </c>
      <c r="BD85" s="102">
        <v>0.23404255319148937</v>
      </c>
      <c r="BE85" s="102">
        <v>0.32142857142857145</v>
      </c>
      <c r="BF85" s="102">
        <v>0.26666666666666666</v>
      </c>
      <c r="BG85" s="101">
        <v>10</v>
      </c>
      <c r="BH85" s="101">
        <v>5</v>
      </c>
      <c r="BI85" s="101">
        <v>15</v>
      </c>
      <c r="BJ85" s="102">
        <v>0.21276595744680851</v>
      </c>
      <c r="BK85" s="102">
        <v>0.17857142857142858</v>
      </c>
      <c r="BL85" s="102">
        <v>0.2</v>
      </c>
      <c r="BM85" s="101">
        <v>1</v>
      </c>
      <c r="BN85" s="101">
        <v>4</v>
      </c>
      <c r="BO85" s="101">
        <v>5</v>
      </c>
      <c r="BP85" s="102">
        <v>2.1276595744680851E-2</v>
      </c>
      <c r="BQ85" s="102">
        <v>0.14285714285714285</v>
      </c>
      <c r="BR85" s="103">
        <v>6.6666666666666666E-2</v>
      </c>
    </row>
    <row r="86" spans="1:70" ht="11.85">
      <c r="A86" s="99" t="str">
        <f>IF(COUNTIFS(T_3G[[#This Row],[Secteur]],"  *"),A85,T_3G[[#This Row],[Secteur]])</f>
        <v>SEINE-ET-MARNE</v>
      </c>
      <c r="B86" s="99" t="str">
        <f>IF(COUNTIFS(T_3G[[#This Row],[Secteur]],"    *"),B85,T_3G[[#This Row],[Secteur]])</f>
        <v xml:space="preserve">   D07 - Marne-La-Vallee</v>
      </c>
      <c r="C86" s="100" t="s">
        <v>365</v>
      </c>
      <c r="D86" s="100" t="s">
        <v>366</v>
      </c>
      <c r="E86" s="101">
        <v>55</v>
      </c>
      <c r="F86" s="101">
        <v>70</v>
      </c>
      <c r="G86" s="101">
        <v>125</v>
      </c>
      <c r="H86" s="101">
        <v>1</v>
      </c>
      <c r="I86" s="101">
        <v>1</v>
      </c>
      <c r="J86" s="101">
        <v>2</v>
      </c>
      <c r="K86" s="101">
        <v>52</v>
      </c>
      <c r="L86" s="101">
        <v>68</v>
      </c>
      <c r="M86" s="101">
        <v>120</v>
      </c>
      <c r="N86" s="102">
        <v>0.96363636363636362</v>
      </c>
      <c r="O86" s="102">
        <v>0.98571428571428577</v>
      </c>
      <c r="P86" s="102">
        <v>0.97599999999999998</v>
      </c>
      <c r="Q86" s="101">
        <v>42</v>
      </c>
      <c r="R86" s="101">
        <v>41</v>
      </c>
      <c r="S86" s="101">
        <v>83</v>
      </c>
      <c r="T86" s="102">
        <v>0.80769230769230771</v>
      </c>
      <c r="U86" s="102">
        <v>0.6029411764705882</v>
      </c>
      <c r="V86" s="102">
        <v>0.69166666666666665</v>
      </c>
      <c r="W86" s="101">
        <v>10</v>
      </c>
      <c r="X86" s="101">
        <v>27</v>
      </c>
      <c r="Y86" s="101">
        <v>37</v>
      </c>
      <c r="Z86" s="102">
        <v>0.19230769230769232</v>
      </c>
      <c r="AA86" s="102">
        <v>0.39705882352941174</v>
      </c>
      <c r="AB86" s="102">
        <v>0.30833333333333335</v>
      </c>
      <c r="AC86" s="101">
        <v>7</v>
      </c>
      <c r="AD86" s="101">
        <v>21</v>
      </c>
      <c r="AE86" s="101">
        <v>28</v>
      </c>
      <c r="AF86" s="102">
        <v>0.13461538461538461</v>
      </c>
      <c r="AG86" s="102">
        <v>0.30882352941176472</v>
      </c>
      <c r="AH86" s="102">
        <v>0.23333333333333334</v>
      </c>
      <c r="AI86" s="101">
        <v>3</v>
      </c>
      <c r="AJ86" s="101">
        <v>6</v>
      </c>
      <c r="AK86" s="101">
        <v>9</v>
      </c>
      <c r="AL86" s="102">
        <v>5.7692307692307696E-2</v>
      </c>
      <c r="AM86" s="102">
        <v>8.8235294117647065E-2</v>
      </c>
      <c r="AN86" s="102">
        <v>7.4999999999999997E-2</v>
      </c>
      <c r="AO86" s="101">
        <v>52</v>
      </c>
      <c r="AP86" s="101">
        <v>67</v>
      </c>
      <c r="AQ86" s="101">
        <v>119</v>
      </c>
      <c r="AR86" s="102">
        <v>0.96363636363636362</v>
      </c>
      <c r="AS86" s="102">
        <v>0.97142857142857142</v>
      </c>
      <c r="AT86" s="102">
        <v>0.96799999999999997</v>
      </c>
      <c r="AU86" s="101">
        <v>39</v>
      </c>
      <c r="AV86" s="101">
        <v>33</v>
      </c>
      <c r="AW86" s="101">
        <v>72</v>
      </c>
      <c r="AX86" s="102">
        <v>0.75</v>
      </c>
      <c r="AY86" s="102">
        <v>0.4925373134328358</v>
      </c>
      <c r="AZ86" s="102">
        <v>0.60504201680672265</v>
      </c>
      <c r="BA86" s="101">
        <v>13</v>
      </c>
      <c r="BB86" s="101">
        <v>34</v>
      </c>
      <c r="BC86" s="101">
        <v>47</v>
      </c>
      <c r="BD86" s="102">
        <v>0.25</v>
      </c>
      <c r="BE86" s="102">
        <v>0.5074626865671642</v>
      </c>
      <c r="BF86" s="102">
        <v>0.3949579831932773</v>
      </c>
      <c r="BG86" s="101">
        <v>10</v>
      </c>
      <c r="BH86" s="101">
        <v>25</v>
      </c>
      <c r="BI86" s="101">
        <v>35</v>
      </c>
      <c r="BJ86" s="102">
        <v>0.19230769230769232</v>
      </c>
      <c r="BK86" s="102">
        <v>0.37313432835820898</v>
      </c>
      <c r="BL86" s="102">
        <v>0.29411764705882354</v>
      </c>
      <c r="BM86" s="101">
        <v>3</v>
      </c>
      <c r="BN86" s="101">
        <v>9</v>
      </c>
      <c r="BO86" s="101">
        <v>12</v>
      </c>
      <c r="BP86" s="102">
        <v>5.7692307692307696E-2</v>
      </c>
      <c r="BQ86" s="102">
        <v>0.13432835820895522</v>
      </c>
      <c r="BR86" s="103">
        <v>0.10084033613445378</v>
      </c>
    </row>
    <row r="87" spans="1:70" ht="11.85">
      <c r="A87" s="99" t="str">
        <f>IF(COUNTIFS(T_3G[[#This Row],[Secteur]],"  *"),A86,T_3G[[#This Row],[Secteur]])</f>
        <v>SEINE-ET-MARNE</v>
      </c>
      <c r="B87" s="99" t="str">
        <f>IF(COUNTIFS(T_3G[[#This Row],[Secteur]],"    *"),B86,T_3G[[#This Row],[Secteur]])</f>
        <v xml:space="preserve">   D07 - Marne-La-Vallee</v>
      </c>
      <c r="C87" s="100" t="s">
        <v>367</v>
      </c>
      <c r="D87" s="100" t="s">
        <v>368</v>
      </c>
      <c r="E87" s="101">
        <v>52</v>
      </c>
      <c r="F87" s="101">
        <v>57</v>
      </c>
      <c r="G87" s="101">
        <v>109</v>
      </c>
      <c r="H87" s="101">
        <v>0</v>
      </c>
      <c r="I87" s="101">
        <v>0</v>
      </c>
      <c r="J87" s="101">
        <v>0</v>
      </c>
      <c r="K87" s="101">
        <v>52</v>
      </c>
      <c r="L87" s="101">
        <v>56</v>
      </c>
      <c r="M87" s="101">
        <v>108</v>
      </c>
      <c r="N87" s="102">
        <v>1</v>
      </c>
      <c r="O87" s="102">
        <v>0.98245614035087714</v>
      </c>
      <c r="P87" s="102">
        <v>0.99082568807339455</v>
      </c>
      <c r="Q87" s="101">
        <v>43</v>
      </c>
      <c r="R87" s="101">
        <v>44</v>
      </c>
      <c r="S87" s="101">
        <v>87</v>
      </c>
      <c r="T87" s="102">
        <v>0.82692307692307687</v>
      </c>
      <c r="U87" s="102">
        <v>0.7857142857142857</v>
      </c>
      <c r="V87" s="102">
        <v>0.80555555555555558</v>
      </c>
      <c r="W87" s="101">
        <v>9</v>
      </c>
      <c r="X87" s="101">
        <v>12</v>
      </c>
      <c r="Y87" s="101">
        <v>21</v>
      </c>
      <c r="Z87" s="102">
        <v>0.17307692307692307</v>
      </c>
      <c r="AA87" s="102">
        <v>0.21428571428571427</v>
      </c>
      <c r="AB87" s="102">
        <v>0.19444444444444445</v>
      </c>
      <c r="AC87" s="101">
        <v>7</v>
      </c>
      <c r="AD87" s="101">
        <v>12</v>
      </c>
      <c r="AE87" s="101">
        <v>19</v>
      </c>
      <c r="AF87" s="102">
        <v>0.13461538461538461</v>
      </c>
      <c r="AG87" s="102">
        <v>0.21428571428571427</v>
      </c>
      <c r="AH87" s="102">
        <v>0.17592592592592593</v>
      </c>
      <c r="AI87" s="101">
        <v>2</v>
      </c>
      <c r="AJ87" s="101">
        <v>0</v>
      </c>
      <c r="AK87" s="101">
        <v>2</v>
      </c>
      <c r="AL87" s="102">
        <v>3.8461538461538464E-2</v>
      </c>
      <c r="AM87" s="102">
        <v>0</v>
      </c>
      <c r="AN87" s="102">
        <v>1.8518518518518517E-2</v>
      </c>
      <c r="AO87" s="101">
        <v>52</v>
      </c>
      <c r="AP87" s="101">
        <v>56</v>
      </c>
      <c r="AQ87" s="101">
        <v>108</v>
      </c>
      <c r="AR87" s="102">
        <v>1</v>
      </c>
      <c r="AS87" s="102">
        <v>0.98245614035087714</v>
      </c>
      <c r="AT87" s="102">
        <v>0.99082568807339455</v>
      </c>
      <c r="AU87" s="101">
        <v>41</v>
      </c>
      <c r="AV87" s="101">
        <v>43</v>
      </c>
      <c r="AW87" s="101">
        <v>84</v>
      </c>
      <c r="AX87" s="102">
        <v>0.78846153846153844</v>
      </c>
      <c r="AY87" s="102">
        <v>0.7678571428571429</v>
      </c>
      <c r="AZ87" s="102">
        <v>0.77777777777777779</v>
      </c>
      <c r="BA87" s="101">
        <v>11</v>
      </c>
      <c r="BB87" s="101">
        <v>13</v>
      </c>
      <c r="BC87" s="101">
        <v>24</v>
      </c>
      <c r="BD87" s="102">
        <v>0.21153846153846154</v>
      </c>
      <c r="BE87" s="102">
        <v>0.23214285714285715</v>
      </c>
      <c r="BF87" s="102">
        <v>0.22222222222222221</v>
      </c>
      <c r="BG87" s="101">
        <v>9</v>
      </c>
      <c r="BH87" s="101">
        <v>13</v>
      </c>
      <c r="BI87" s="101">
        <v>22</v>
      </c>
      <c r="BJ87" s="102">
        <v>0.17307692307692307</v>
      </c>
      <c r="BK87" s="102">
        <v>0.23214285714285715</v>
      </c>
      <c r="BL87" s="102">
        <v>0.20370370370370369</v>
      </c>
      <c r="BM87" s="101">
        <v>2</v>
      </c>
      <c r="BN87" s="101">
        <v>0</v>
      </c>
      <c r="BO87" s="101">
        <v>2</v>
      </c>
      <c r="BP87" s="102">
        <v>3.8461538461538464E-2</v>
      </c>
      <c r="BQ87" s="102">
        <v>0</v>
      </c>
      <c r="BR87" s="103">
        <v>1.8518518518518517E-2</v>
      </c>
    </row>
    <row r="88" spans="1:70" ht="11.85">
      <c r="A88" s="99" t="str">
        <f>IF(COUNTIFS(T_3G[[#This Row],[Secteur]],"  *"),A87,T_3G[[#This Row],[Secteur]])</f>
        <v>SEINE-ET-MARNE</v>
      </c>
      <c r="B88" s="99" t="str">
        <f>IF(COUNTIFS(T_3G[[#This Row],[Secteur]],"    *"),B87,T_3G[[#This Row],[Secteur]])</f>
        <v xml:space="preserve">   D07 - Marne-La-Vallee</v>
      </c>
      <c r="C88" s="100" t="s">
        <v>369</v>
      </c>
      <c r="D88" s="100" t="s">
        <v>370</v>
      </c>
      <c r="E88" s="101">
        <v>58</v>
      </c>
      <c r="F88" s="101">
        <v>58</v>
      </c>
      <c r="G88" s="101">
        <v>116</v>
      </c>
      <c r="H88" s="101">
        <v>0</v>
      </c>
      <c r="I88" s="101">
        <v>0</v>
      </c>
      <c r="J88" s="101">
        <v>0</v>
      </c>
      <c r="K88" s="101">
        <v>58</v>
      </c>
      <c r="L88" s="101">
        <v>58</v>
      </c>
      <c r="M88" s="101">
        <v>116</v>
      </c>
      <c r="N88" s="102">
        <v>1</v>
      </c>
      <c r="O88" s="102">
        <v>1</v>
      </c>
      <c r="P88" s="102">
        <v>1</v>
      </c>
      <c r="Q88" s="101">
        <v>45</v>
      </c>
      <c r="R88" s="101">
        <v>44</v>
      </c>
      <c r="S88" s="101">
        <v>89</v>
      </c>
      <c r="T88" s="102">
        <v>0.77586206896551724</v>
      </c>
      <c r="U88" s="102">
        <v>0.75862068965517238</v>
      </c>
      <c r="V88" s="102">
        <v>0.76724137931034486</v>
      </c>
      <c r="W88" s="101">
        <v>13</v>
      </c>
      <c r="X88" s="101">
        <v>14</v>
      </c>
      <c r="Y88" s="101">
        <v>27</v>
      </c>
      <c r="Z88" s="102">
        <v>0.22413793103448276</v>
      </c>
      <c r="AA88" s="102">
        <v>0.2413793103448276</v>
      </c>
      <c r="AB88" s="102">
        <v>0.23275862068965517</v>
      </c>
      <c r="AC88" s="101">
        <v>13</v>
      </c>
      <c r="AD88" s="101">
        <v>12</v>
      </c>
      <c r="AE88" s="101">
        <v>25</v>
      </c>
      <c r="AF88" s="102">
        <v>0.22413793103448276</v>
      </c>
      <c r="AG88" s="102">
        <v>0.20689655172413793</v>
      </c>
      <c r="AH88" s="102">
        <v>0.21551724137931033</v>
      </c>
      <c r="AI88" s="101">
        <v>0</v>
      </c>
      <c r="AJ88" s="101">
        <v>2</v>
      </c>
      <c r="AK88" s="101">
        <v>2</v>
      </c>
      <c r="AL88" s="102">
        <v>0</v>
      </c>
      <c r="AM88" s="102">
        <v>3.4482758620689655E-2</v>
      </c>
      <c r="AN88" s="102">
        <v>1.7241379310344827E-2</v>
      </c>
      <c r="AO88" s="101">
        <v>57</v>
      </c>
      <c r="AP88" s="101">
        <v>58</v>
      </c>
      <c r="AQ88" s="101">
        <v>115</v>
      </c>
      <c r="AR88" s="102">
        <v>0.98275862068965514</v>
      </c>
      <c r="AS88" s="102">
        <v>1</v>
      </c>
      <c r="AT88" s="102">
        <v>0.99137931034482762</v>
      </c>
      <c r="AU88" s="101">
        <v>44</v>
      </c>
      <c r="AV88" s="101">
        <v>42</v>
      </c>
      <c r="AW88" s="101">
        <v>86</v>
      </c>
      <c r="AX88" s="102">
        <v>0.77192982456140347</v>
      </c>
      <c r="AY88" s="102">
        <v>0.72413793103448276</v>
      </c>
      <c r="AZ88" s="102">
        <v>0.74782608695652175</v>
      </c>
      <c r="BA88" s="101">
        <v>13</v>
      </c>
      <c r="BB88" s="101">
        <v>16</v>
      </c>
      <c r="BC88" s="101">
        <v>29</v>
      </c>
      <c r="BD88" s="102">
        <v>0.22807017543859648</v>
      </c>
      <c r="BE88" s="102">
        <v>0.27586206896551724</v>
      </c>
      <c r="BF88" s="102">
        <v>0.25217391304347825</v>
      </c>
      <c r="BG88" s="101">
        <v>13</v>
      </c>
      <c r="BH88" s="101">
        <v>14</v>
      </c>
      <c r="BI88" s="101">
        <v>27</v>
      </c>
      <c r="BJ88" s="102">
        <v>0.22807017543859648</v>
      </c>
      <c r="BK88" s="102">
        <v>0.2413793103448276</v>
      </c>
      <c r="BL88" s="102">
        <v>0.23478260869565218</v>
      </c>
      <c r="BM88" s="101">
        <v>0</v>
      </c>
      <c r="BN88" s="101">
        <v>2</v>
      </c>
      <c r="BO88" s="101">
        <v>2</v>
      </c>
      <c r="BP88" s="102">
        <v>0</v>
      </c>
      <c r="BQ88" s="102">
        <v>3.4482758620689655E-2</v>
      </c>
      <c r="BR88" s="103">
        <v>1.7391304347826087E-2</v>
      </c>
    </row>
    <row r="89" spans="1:70" ht="11.85">
      <c r="A89" s="99" t="str">
        <f>IF(COUNTIFS(T_3G[[#This Row],[Secteur]],"  *"),A88,T_3G[[#This Row],[Secteur]])</f>
        <v>SEINE-ET-MARNE</v>
      </c>
      <c r="B89" s="99" t="str">
        <f>IF(COUNTIFS(T_3G[[#This Row],[Secteur]],"    *"),B88,T_3G[[#This Row],[Secteur]])</f>
        <v xml:space="preserve">   D07 - Marne-La-Vallee</v>
      </c>
      <c r="C89" s="100" t="s">
        <v>371</v>
      </c>
      <c r="D89" s="100" t="s">
        <v>372</v>
      </c>
      <c r="E89" s="101">
        <v>45</v>
      </c>
      <c r="F89" s="101">
        <v>48</v>
      </c>
      <c r="G89" s="101">
        <v>93</v>
      </c>
      <c r="H89" s="101">
        <v>0</v>
      </c>
      <c r="I89" s="101">
        <v>0</v>
      </c>
      <c r="J89" s="101">
        <v>0</v>
      </c>
      <c r="K89" s="101">
        <v>45</v>
      </c>
      <c r="L89" s="101">
        <v>47</v>
      </c>
      <c r="M89" s="101">
        <v>92</v>
      </c>
      <c r="N89" s="102">
        <v>1</v>
      </c>
      <c r="O89" s="102">
        <v>0.97916666666666663</v>
      </c>
      <c r="P89" s="102">
        <v>0.989247311827957</v>
      </c>
      <c r="Q89" s="101">
        <v>34</v>
      </c>
      <c r="R89" s="101">
        <v>36</v>
      </c>
      <c r="S89" s="101">
        <v>70</v>
      </c>
      <c r="T89" s="102">
        <v>0.75555555555555554</v>
      </c>
      <c r="U89" s="102">
        <v>0.76595744680851063</v>
      </c>
      <c r="V89" s="102">
        <v>0.76086956521739135</v>
      </c>
      <c r="W89" s="101">
        <v>11</v>
      </c>
      <c r="X89" s="101">
        <v>11</v>
      </c>
      <c r="Y89" s="101">
        <v>22</v>
      </c>
      <c r="Z89" s="102">
        <v>0.24444444444444444</v>
      </c>
      <c r="AA89" s="102">
        <v>0.23404255319148937</v>
      </c>
      <c r="AB89" s="102">
        <v>0.2391304347826087</v>
      </c>
      <c r="AC89" s="101">
        <v>9</v>
      </c>
      <c r="AD89" s="101">
        <v>6</v>
      </c>
      <c r="AE89" s="101">
        <v>15</v>
      </c>
      <c r="AF89" s="102">
        <v>0.2</v>
      </c>
      <c r="AG89" s="102">
        <v>0.1276595744680851</v>
      </c>
      <c r="AH89" s="102">
        <v>0.16304347826086957</v>
      </c>
      <c r="AI89" s="101">
        <v>2</v>
      </c>
      <c r="AJ89" s="101">
        <v>5</v>
      </c>
      <c r="AK89" s="101">
        <v>7</v>
      </c>
      <c r="AL89" s="102">
        <v>4.4444444444444446E-2</v>
      </c>
      <c r="AM89" s="102">
        <v>0.10638297872340426</v>
      </c>
      <c r="AN89" s="102">
        <v>7.6086956521739135E-2</v>
      </c>
      <c r="AO89" s="101">
        <v>45</v>
      </c>
      <c r="AP89" s="101">
        <v>47</v>
      </c>
      <c r="AQ89" s="101">
        <v>92</v>
      </c>
      <c r="AR89" s="102">
        <v>1</v>
      </c>
      <c r="AS89" s="102">
        <v>0.97916666666666663</v>
      </c>
      <c r="AT89" s="102">
        <v>0.989247311827957</v>
      </c>
      <c r="AU89" s="101">
        <v>32</v>
      </c>
      <c r="AV89" s="101">
        <v>35</v>
      </c>
      <c r="AW89" s="101">
        <v>67</v>
      </c>
      <c r="AX89" s="102">
        <v>0.71111111111111114</v>
      </c>
      <c r="AY89" s="102">
        <v>0.74468085106382975</v>
      </c>
      <c r="AZ89" s="102">
        <v>0.72826086956521741</v>
      </c>
      <c r="BA89" s="101">
        <v>13</v>
      </c>
      <c r="BB89" s="101">
        <v>12</v>
      </c>
      <c r="BC89" s="101">
        <v>25</v>
      </c>
      <c r="BD89" s="102">
        <v>0.28888888888888886</v>
      </c>
      <c r="BE89" s="102">
        <v>0.25531914893617019</v>
      </c>
      <c r="BF89" s="102">
        <v>0.27173913043478259</v>
      </c>
      <c r="BG89" s="101">
        <v>11</v>
      </c>
      <c r="BH89" s="101">
        <v>7</v>
      </c>
      <c r="BI89" s="101">
        <v>18</v>
      </c>
      <c r="BJ89" s="102">
        <v>0.24444444444444444</v>
      </c>
      <c r="BK89" s="102">
        <v>0.14893617021276595</v>
      </c>
      <c r="BL89" s="102">
        <v>0.19565217391304349</v>
      </c>
      <c r="BM89" s="101">
        <v>2</v>
      </c>
      <c r="BN89" s="101">
        <v>5</v>
      </c>
      <c r="BO89" s="101">
        <v>7</v>
      </c>
      <c r="BP89" s="102">
        <v>4.4444444444444446E-2</v>
      </c>
      <c r="BQ89" s="102">
        <v>0.10638297872340426</v>
      </c>
      <c r="BR89" s="103">
        <v>7.6086956521739135E-2</v>
      </c>
    </row>
    <row r="90" spans="1:70" ht="11.85">
      <c r="A90" s="99" t="str">
        <f>IF(COUNTIFS(T_3G[[#This Row],[Secteur]],"  *"),A89,T_3G[[#This Row],[Secteur]])</f>
        <v>SEINE-ET-MARNE</v>
      </c>
      <c r="B90" s="99" t="str">
        <f>IF(COUNTIFS(T_3G[[#This Row],[Secteur]],"    *"),B89,T_3G[[#This Row],[Secteur]])</f>
        <v xml:space="preserve">   D08 - Melun</v>
      </c>
      <c r="C90" s="100" t="s">
        <v>373</v>
      </c>
      <c r="D90" s="100" t="s">
        <v>374</v>
      </c>
      <c r="E90" s="101">
        <v>1000</v>
      </c>
      <c r="F90" s="101">
        <v>1031</v>
      </c>
      <c r="G90" s="101">
        <v>2031</v>
      </c>
      <c r="H90" s="101">
        <v>8</v>
      </c>
      <c r="I90" s="101">
        <v>8</v>
      </c>
      <c r="J90" s="101">
        <v>16</v>
      </c>
      <c r="K90" s="101">
        <v>945</v>
      </c>
      <c r="L90" s="101">
        <v>957</v>
      </c>
      <c r="M90" s="101">
        <v>1902</v>
      </c>
      <c r="N90" s="102">
        <v>0.95299999999999996</v>
      </c>
      <c r="O90" s="102">
        <v>0.93598448108632393</v>
      </c>
      <c r="P90" s="102">
        <v>0.94436238306253073</v>
      </c>
      <c r="Q90" s="101">
        <v>687</v>
      </c>
      <c r="R90" s="101">
        <v>590</v>
      </c>
      <c r="S90" s="101">
        <v>1277</v>
      </c>
      <c r="T90" s="102">
        <v>0.72698412698412695</v>
      </c>
      <c r="U90" s="102">
        <v>0.61650992685475448</v>
      </c>
      <c r="V90" s="102">
        <v>0.67139852786540488</v>
      </c>
      <c r="W90" s="101">
        <v>258</v>
      </c>
      <c r="X90" s="101">
        <v>367</v>
      </c>
      <c r="Y90" s="101">
        <v>625</v>
      </c>
      <c r="Z90" s="102">
        <v>0.27301587301587299</v>
      </c>
      <c r="AA90" s="102">
        <v>0.38349007314524558</v>
      </c>
      <c r="AB90" s="102">
        <v>0.32860147213459517</v>
      </c>
      <c r="AC90" s="101">
        <v>216</v>
      </c>
      <c r="AD90" s="101">
        <v>269</v>
      </c>
      <c r="AE90" s="101">
        <v>485</v>
      </c>
      <c r="AF90" s="102">
        <v>0.22857142857142856</v>
      </c>
      <c r="AG90" s="102">
        <v>0.28108672936259144</v>
      </c>
      <c r="AH90" s="102">
        <v>0.25499474237644587</v>
      </c>
      <c r="AI90" s="101">
        <v>42</v>
      </c>
      <c r="AJ90" s="101">
        <v>98</v>
      </c>
      <c r="AK90" s="101">
        <v>140</v>
      </c>
      <c r="AL90" s="102">
        <v>4.4444444444444446E-2</v>
      </c>
      <c r="AM90" s="102">
        <v>0.10240334378265413</v>
      </c>
      <c r="AN90" s="102">
        <v>7.3606729758149317E-2</v>
      </c>
      <c r="AO90" s="101">
        <v>942</v>
      </c>
      <c r="AP90" s="101">
        <v>953</v>
      </c>
      <c r="AQ90" s="101">
        <v>1895</v>
      </c>
      <c r="AR90" s="102">
        <v>0.95</v>
      </c>
      <c r="AS90" s="102">
        <v>0.9321047526673133</v>
      </c>
      <c r="AT90" s="102">
        <v>0.94091580502215655</v>
      </c>
      <c r="AU90" s="101">
        <v>653</v>
      </c>
      <c r="AV90" s="101">
        <v>543</v>
      </c>
      <c r="AW90" s="101">
        <v>1196</v>
      </c>
      <c r="AX90" s="102">
        <v>0.69320594479830144</v>
      </c>
      <c r="AY90" s="102">
        <v>0.56977964323189922</v>
      </c>
      <c r="AZ90" s="102">
        <v>0.63113456464379947</v>
      </c>
      <c r="BA90" s="101">
        <v>289</v>
      </c>
      <c r="BB90" s="101">
        <v>410</v>
      </c>
      <c r="BC90" s="101">
        <v>699</v>
      </c>
      <c r="BD90" s="102">
        <v>0.3067940552016985</v>
      </c>
      <c r="BE90" s="102">
        <v>0.43022035676810072</v>
      </c>
      <c r="BF90" s="102">
        <v>0.36886543535620053</v>
      </c>
      <c r="BG90" s="101">
        <v>240</v>
      </c>
      <c r="BH90" s="101">
        <v>311</v>
      </c>
      <c r="BI90" s="101">
        <v>551</v>
      </c>
      <c r="BJ90" s="102">
        <v>0.25477707006369427</v>
      </c>
      <c r="BK90" s="102">
        <v>0.32633788037775446</v>
      </c>
      <c r="BL90" s="102">
        <v>0.29076517150395781</v>
      </c>
      <c r="BM90" s="101">
        <v>49</v>
      </c>
      <c r="BN90" s="101">
        <v>99</v>
      </c>
      <c r="BO90" s="101">
        <v>148</v>
      </c>
      <c r="BP90" s="102">
        <v>5.2016985138004249E-2</v>
      </c>
      <c r="BQ90" s="102">
        <v>0.10388247639034627</v>
      </c>
      <c r="BR90" s="103">
        <v>7.8100263852242738E-2</v>
      </c>
    </row>
    <row r="91" spans="1:70" ht="11.85">
      <c r="A91" s="99" t="str">
        <f>IF(COUNTIFS(T_3G[[#This Row],[Secteur]],"  *"),A90,T_3G[[#This Row],[Secteur]])</f>
        <v>SEINE-ET-MARNE</v>
      </c>
      <c r="B91" s="99" t="str">
        <f>IF(COUNTIFS(T_3G[[#This Row],[Secteur]],"    *"),B90,T_3G[[#This Row],[Secteur]])</f>
        <v xml:space="preserve">   D08 - Melun</v>
      </c>
      <c r="C91" s="100" t="s">
        <v>375</v>
      </c>
      <c r="D91" s="100" t="s">
        <v>376</v>
      </c>
      <c r="E91" s="101">
        <v>77</v>
      </c>
      <c r="F91" s="101">
        <v>71</v>
      </c>
      <c r="G91" s="101">
        <v>148</v>
      </c>
      <c r="H91" s="101">
        <v>1</v>
      </c>
      <c r="I91" s="101">
        <v>1</v>
      </c>
      <c r="J91" s="101">
        <v>2</v>
      </c>
      <c r="K91" s="101">
        <v>75</v>
      </c>
      <c r="L91" s="101">
        <v>70</v>
      </c>
      <c r="M91" s="101">
        <v>145</v>
      </c>
      <c r="N91" s="102">
        <v>0.98701298701298701</v>
      </c>
      <c r="O91" s="102">
        <v>1</v>
      </c>
      <c r="P91" s="102">
        <v>0.9932432432432432</v>
      </c>
      <c r="Q91" s="101">
        <v>52</v>
      </c>
      <c r="R91" s="101">
        <v>40</v>
      </c>
      <c r="S91" s="101">
        <v>92</v>
      </c>
      <c r="T91" s="102">
        <v>0.69333333333333336</v>
      </c>
      <c r="U91" s="102">
        <v>0.5714285714285714</v>
      </c>
      <c r="V91" s="102">
        <v>0.6344827586206897</v>
      </c>
      <c r="W91" s="101">
        <v>23</v>
      </c>
      <c r="X91" s="101">
        <v>30</v>
      </c>
      <c r="Y91" s="101">
        <v>53</v>
      </c>
      <c r="Z91" s="102">
        <v>0.30666666666666664</v>
      </c>
      <c r="AA91" s="102">
        <v>0.42857142857142855</v>
      </c>
      <c r="AB91" s="102">
        <v>0.36551724137931035</v>
      </c>
      <c r="AC91" s="101">
        <v>19</v>
      </c>
      <c r="AD91" s="101">
        <v>28</v>
      </c>
      <c r="AE91" s="101">
        <v>47</v>
      </c>
      <c r="AF91" s="102">
        <v>0.25333333333333335</v>
      </c>
      <c r="AG91" s="102">
        <v>0.4</v>
      </c>
      <c r="AH91" s="102">
        <v>0.32413793103448274</v>
      </c>
      <c r="AI91" s="101">
        <v>4</v>
      </c>
      <c r="AJ91" s="101">
        <v>2</v>
      </c>
      <c r="AK91" s="101">
        <v>6</v>
      </c>
      <c r="AL91" s="102">
        <v>5.3333333333333337E-2</v>
      </c>
      <c r="AM91" s="102">
        <v>2.8571428571428571E-2</v>
      </c>
      <c r="AN91" s="102">
        <v>4.1379310344827586E-2</v>
      </c>
      <c r="AO91" s="101">
        <v>75</v>
      </c>
      <c r="AP91" s="101">
        <v>70</v>
      </c>
      <c r="AQ91" s="101">
        <v>145</v>
      </c>
      <c r="AR91" s="102">
        <v>0.98701298701298701</v>
      </c>
      <c r="AS91" s="102">
        <v>1</v>
      </c>
      <c r="AT91" s="102">
        <v>0.9932432432432432</v>
      </c>
      <c r="AU91" s="101">
        <v>51</v>
      </c>
      <c r="AV91" s="101">
        <v>37</v>
      </c>
      <c r="AW91" s="101">
        <v>88</v>
      </c>
      <c r="AX91" s="102">
        <v>0.68</v>
      </c>
      <c r="AY91" s="102">
        <v>0.52857142857142858</v>
      </c>
      <c r="AZ91" s="102">
        <v>0.60689655172413792</v>
      </c>
      <c r="BA91" s="101">
        <v>24</v>
      </c>
      <c r="BB91" s="101">
        <v>33</v>
      </c>
      <c r="BC91" s="101">
        <v>57</v>
      </c>
      <c r="BD91" s="102">
        <v>0.32</v>
      </c>
      <c r="BE91" s="102">
        <v>0.47142857142857142</v>
      </c>
      <c r="BF91" s="102">
        <v>0.39310344827586208</v>
      </c>
      <c r="BG91" s="101">
        <v>19</v>
      </c>
      <c r="BH91" s="101">
        <v>31</v>
      </c>
      <c r="BI91" s="101">
        <v>50</v>
      </c>
      <c r="BJ91" s="102">
        <v>0.25333333333333335</v>
      </c>
      <c r="BK91" s="102">
        <v>0.44285714285714284</v>
      </c>
      <c r="BL91" s="102">
        <v>0.34482758620689657</v>
      </c>
      <c r="BM91" s="101">
        <v>5</v>
      </c>
      <c r="BN91" s="101">
        <v>2</v>
      </c>
      <c r="BO91" s="101">
        <v>7</v>
      </c>
      <c r="BP91" s="102">
        <v>6.6666666666666666E-2</v>
      </c>
      <c r="BQ91" s="102">
        <v>2.8571428571428571E-2</v>
      </c>
      <c r="BR91" s="103">
        <v>4.8275862068965517E-2</v>
      </c>
    </row>
    <row r="92" spans="1:70" ht="11.85">
      <c r="A92" s="99" t="str">
        <f>IF(COUNTIFS(T_3G[[#This Row],[Secteur]],"  *"),A91,T_3G[[#This Row],[Secteur]])</f>
        <v>SEINE-ET-MARNE</v>
      </c>
      <c r="B92" s="99" t="str">
        <f>IF(COUNTIFS(T_3G[[#This Row],[Secteur]],"    *"),B91,T_3G[[#This Row],[Secteur]])</f>
        <v xml:space="preserve">   D08 - Melun</v>
      </c>
      <c r="C92" s="100" t="s">
        <v>377</v>
      </c>
      <c r="D92" s="100" t="s">
        <v>378</v>
      </c>
      <c r="E92" s="101">
        <v>56</v>
      </c>
      <c r="F92" s="101">
        <v>42</v>
      </c>
      <c r="G92" s="101">
        <v>98</v>
      </c>
      <c r="H92" s="101">
        <v>0</v>
      </c>
      <c r="I92" s="101">
        <v>0</v>
      </c>
      <c r="J92" s="101">
        <v>0</v>
      </c>
      <c r="K92" s="101">
        <v>54</v>
      </c>
      <c r="L92" s="101">
        <v>40</v>
      </c>
      <c r="M92" s="101">
        <v>94</v>
      </c>
      <c r="N92" s="102">
        <v>0.9642857142857143</v>
      </c>
      <c r="O92" s="102">
        <v>0.95238095238095233</v>
      </c>
      <c r="P92" s="102">
        <v>0.95918367346938771</v>
      </c>
      <c r="Q92" s="101">
        <v>37</v>
      </c>
      <c r="R92" s="101">
        <v>24</v>
      </c>
      <c r="S92" s="101">
        <v>61</v>
      </c>
      <c r="T92" s="102">
        <v>0.68518518518518523</v>
      </c>
      <c r="U92" s="102">
        <v>0.6</v>
      </c>
      <c r="V92" s="102">
        <v>0.64893617021276595</v>
      </c>
      <c r="W92" s="101">
        <v>17</v>
      </c>
      <c r="X92" s="101">
        <v>16</v>
      </c>
      <c r="Y92" s="101">
        <v>33</v>
      </c>
      <c r="Z92" s="102">
        <v>0.31481481481481483</v>
      </c>
      <c r="AA92" s="102">
        <v>0.4</v>
      </c>
      <c r="AB92" s="102">
        <v>0.35106382978723405</v>
      </c>
      <c r="AC92" s="101">
        <v>17</v>
      </c>
      <c r="AD92" s="101">
        <v>14</v>
      </c>
      <c r="AE92" s="101">
        <v>31</v>
      </c>
      <c r="AF92" s="102">
        <v>0.31481481481481483</v>
      </c>
      <c r="AG92" s="102">
        <v>0.35</v>
      </c>
      <c r="AH92" s="102">
        <v>0.32978723404255317</v>
      </c>
      <c r="AI92" s="101">
        <v>0</v>
      </c>
      <c r="AJ92" s="101">
        <v>2</v>
      </c>
      <c r="AK92" s="101">
        <v>2</v>
      </c>
      <c r="AL92" s="102">
        <v>0</v>
      </c>
      <c r="AM92" s="102">
        <v>0.05</v>
      </c>
      <c r="AN92" s="102">
        <v>2.1276595744680851E-2</v>
      </c>
      <c r="AO92" s="101">
        <v>54</v>
      </c>
      <c r="AP92" s="101">
        <v>40</v>
      </c>
      <c r="AQ92" s="101">
        <v>94</v>
      </c>
      <c r="AR92" s="102">
        <v>0.9642857142857143</v>
      </c>
      <c r="AS92" s="102">
        <v>0.95238095238095233</v>
      </c>
      <c r="AT92" s="102">
        <v>0.95918367346938771</v>
      </c>
      <c r="AU92" s="101">
        <v>35</v>
      </c>
      <c r="AV92" s="101">
        <v>21</v>
      </c>
      <c r="AW92" s="101">
        <v>56</v>
      </c>
      <c r="AX92" s="102">
        <v>0.64814814814814814</v>
      </c>
      <c r="AY92" s="102">
        <v>0.52500000000000002</v>
      </c>
      <c r="AZ92" s="102">
        <v>0.5957446808510638</v>
      </c>
      <c r="BA92" s="101">
        <v>19</v>
      </c>
      <c r="BB92" s="101">
        <v>19</v>
      </c>
      <c r="BC92" s="101">
        <v>38</v>
      </c>
      <c r="BD92" s="102">
        <v>0.35185185185185186</v>
      </c>
      <c r="BE92" s="102">
        <v>0.47499999999999998</v>
      </c>
      <c r="BF92" s="102">
        <v>0.40425531914893614</v>
      </c>
      <c r="BG92" s="101">
        <v>18</v>
      </c>
      <c r="BH92" s="101">
        <v>17</v>
      </c>
      <c r="BI92" s="101">
        <v>35</v>
      </c>
      <c r="BJ92" s="102">
        <v>0.33333333333333331</v>
      </c>
      <c r="BK92" s="102">
        <v>0.42499999999999999</v>
      </c>
      <c r="BL92" s="102">
        <v>0.37234042553191488</v>
      </c>
      <c r="BM92" s="101">
        <v>1</v>
      </c>
      <c r="BN92" s="101">
        <v>2</v>
      </c>
      <c r="BO92" s="101">
        <v>3</v>
      </c>
      <c r="BP92" s="102">
        <v>1.8518518518518517E-2</v>
      </c>
      <c r="BQ92" s="102">
        <v>0.05</v>
      </c>
      <c r="BR92" s="103">
        <v>3.1914893617021274E-2</v>
      </c>
    </row>
    <row r="93" spans="1:70" ht="11.85">
      <c r="A93" s="99" t="str">
        <f>IF(COUNTIFS(T_3G[[#This Row],[Secteur]],"  *"),A92,T_3G[[#This Row],[Secteur]])</f>
        <v>SEINE-ET-MARNE</v>
      </c>
      <c r="B93" s="99" t="str">
        <f>IF(COUNTIFS(T_3G[[#This Row],[Secteur]],"    *"),B92,T_3G[[#This Row],[Secteur]])</f>
        <v xml:space="preserve">   D08 - Melun</v>
      </c>
      <c r="C93" s="100" t="s">
        <v>379</v>
      </c>
      <c r="D93" s="100" t="s">
        <v>380</v>
      </c>
      <c r="E93" s="101">
        <v>6</v>
      </c>
      <c r="F93" s="101">
        <v>12</v>
      </c>
      <c r="G93" s="101">
        <v>18</v>
      </c>
      <c r="H93" s="101">
        <v>0</v>
      </c>
      <c r="I93" s="101">
        <v>0</v>
      </c>
      <c r="J93" s="101">
        <v>0</v>
      </c>
      <c r="K93" s="101">
        <v>0</v>
      </c>
      <c r="L93" s="101">
        <v>0</v>
      </c>
      <c r="M93" s="101">
        <v>0</v>
      </c>
      <c r="N93" s="102">
        <v>0</v>
      </c>
      <c r="O93" s="102">
        <v>0</v>
      </c>
      <c r="P93" s="102">
        <v>0</v>
      </c>
      <c r="Q93" s="101">
        <v>0</v>
      </c>
      <c r="R93" s="101">
        <v>0</v>
      </c>
      <c r="S93" s="101">
        <v>0</v>
      </c>
      <c r="T93" s="102" t="s">
        <v>92</v>
      </c>
      <c r="U93" s="102" t="s">
        <v>92</v>
      </c>
      <c r="V93" s="102" t="s">
        <v>92</v>
      </c>
      <c r="W93" s="101">
        <v>0</v>
      </c>
      <c r="X93" s="101">
        <v>0</v>
      </c>
      <c r="Y93" s="101">
        <v>0</v>
      </c>
      <c r="Z93" s="102" t="s">
        <v>92</v>
      </c>
      <c r="AA93" s="102" t="s">
        <v>92</v>
      </c>
      <c r="AB93" s="102" t="s">
        <v>92</v>
      </c>
      <c r="AC93" s="101">
        <v>0</v>
      </c>
      <c r="AD93" s="101">
        <v>0</v>
      </c>
      <c r="AE93" s="101">
        <v>0</v>
      </c>
      <c r="AF93" s="102" t="s">
        <v>92</v>
      </c>
      <c r="AG93" s="102" t="s">
        <v>92</v>
      </c>
      <c r="AH93" s="102" t="s">
        <v>92</v>
      </c>
      <c r="AI93" s="101">
        <v>0</v>
      </c>
      <c r="AJ93" s="101">
        <v>0</v>
      </c>
      <c r="AK93" s="101">
        <v>0</v>
      </c>
      <c r="AL93" s="102" t="s">
        <v>92</v>
      </c>
      <c r="AM93" s="102" t="s">
        <v>92</v>
      </c>
      <c r="AN93" s="102" t="s">
        <v>92</v>
      </c>
      <c r="AO93" s="101">
        <v>0</v>
      </c>
      <c r="AP93" s="101">
        <v>0</v>
      </c>
      <c r="AQ93" s="101">
        <v>0</v>
      </c>
      <c r="AR93" s="102">
        <v>0</v>
      </c>
      <c r="AS93" s="102">
        <v>0</v>
      </c>
      <c r="AT93" s="102">
        <v>0</v>
      </c>
      <c r="AU93" s="101">
        <v>0</v>
      </c>
      <c r="AV93" s="101">
        <v>0</v>
      </c>
      <c r="AW93" s="101">
        <v>0</v>
      </c>
      <c r="AX93" s="102" t="s">
        <v>92</v>
      </c>
      <c r="AY93" s="102" t="s">
        <v>92</v>
      </c>
      <c r="AZ93" s="102" t="s">
        <v>92</v>
      </c>
      <c r="BA93" s="101">
        <v>0</v>
      </c>
      <c r="BB93" s="101">
        <v>0</v>
      </c>
      <c r="BC93" s="101">
        <v>0</v>
      </c>
      <c r="BD93" s="102" t="s">
        <v>92</v>
      </c>
      <c r="BE93" s="102" t="s">
        <v>92</v>
      </c>
      <c r="BF93" s="102" t="s">
        <v>92</v>
      </c>
      <c r="BG93" s="101">
        <v>0</v>
      </c>
      <c r="BH93" s="101">
        <v>0</v>
      </c>
      <c r="BI93" s="101">
        <v>0</v>
      </c>
      <c r="BJ93" s="102" t="s">
        <v>92</v>
      </c>
      <c r="BK93" s="102" t="s">
        <v>92</v>
      </c>
      <c r="BL93" s="102" t="s">
        <v>92</v>
      </c>
      <c r="BM93" s="101">
        <v>0</v>
      </c>
      <c r="BN93" s="101">
        <v>0</v>
      </c>
      <c r="BO93" s="101">
        <v>0</v>
      </c>
      <c r="BP93" s="102" t="s">
        <v>92</v>
      </c>
      <c r="BQ93" s="102" t="s">
        <v>92</v>
      </c>
      <c r="BR93" s="103" t="s">
        <v>92</v>
      </c>
    </row>
    <row r="94" spans="1:70" ht="11.85">
      <c r="A94" s="99" t="str">
        <f>IF(COUNTIFS(T_3G[[#This Row],[Secteur]],"  *"),A93,T_3G[[#This Row],[Secteur]])</f>
        <v>SEINE-ET-MARNE</v>
      </c>
      <c r="B94" s="99" t="str">
        <f>IF(COUNTIFS(T_3G[[#This Row],[Secteur]],"    *"),B93,T_3G[[#This Row],[Secteur]])</f>
        <v xml:space="preserve">   D08 - Melun</v>
      </c>
      <c r="C94" s="100" t="s">
        <v>381</v>
      </c>
      <c r="D94" s="100" t="s">
        <v>382</v>
      </c>
      <c r="E94" s="101">
        <v>12</v>
      </c>
      <c r="F94" s="101">
        <v>6</v>
      </c>
      <c r="G94" s="101">
        <v>18</v>
      </c>
      <c r="H94" s="101">
        <v>0</v>
      </c>
      <c r="I94" s="101">
        <v>0</v>
      </c>
      <c r="J94" s="101">
        <v>0</v>
      </c>
      <c r="K94" s="101">
        <v>12</v>
      </c>
      <c r="L94" s="101">
        <v>6</v>
      </c>
      <c r="M94" s="101">
        <v>18</v>
      </c>
      <c r="N94" s="102">
        <v>1</v>
      </c>
      <c r="O94" s="102">
        <v>1</v>
      </c>
      <c r="P94" s="102">
        <v>1</v>
      </c>
      <c r="Q94" s="101">
        <v>2</v>
      </c>
      <c r="R94" s="101">
        <v>1</v>
      </c>
      <c r="S94" s="101">
        <v>3</v>
      </c>
      <c r="T94" s="102">
        <v>0.16666666666666666</v>
      </c>
      <c r="U94" s="102">
        <v>0.16666666666666666</v>
      </c>
      <c r="V94" s="102">
        <v>0.16666666666666666</v>
      </c>
      <c r="W94" s="101">
        <v>10</v>
      </c>
      <c r="X94" s="101">
        <v>5</v>
      </c>
      <c r="Y94" s="101">
        <v>15</v>
      </c>
      <c r="Z94" s="102">
        <v>0.83333333333333337</v>
      </c>
      <c r="AA94" s="102">
        <v>0.83333333333333337</v>
      </c>
      <c r="AB94" s="102">
        <v>0.83333333333333337</v>
      </c>
      <c r="AC94" s="101">
        <v>9</v>
      </c>
      <c r="AD94" s="101">
        <v>3</v>
      </c>
      <c r="AE94" s="101">
        <v>12</v>
      </c>
      <c r="AF94" s="102">
        <v>0.75</v>
      </c>
      <c r="AG94" s="102">
        <v>0.5</v>
      </c>
      <c r="AH94" s="102">
        <v>0.66666666666666663</v>
      </c>
      <c r="AI94" s="101">
        <v>1</v>
      </c>
      <c r="AJ94" s="101">
        <v>2</v>
      </c>
      <c r="AK94" s="101">
        <v>3</v>
      </c>
      <c r="AL94" s="102">
        <v>8.3333333333333329E-2</v>
      </c>
      <c r="AM94" s="102">
        <v>0.33333333333333331</v>
      </c>
      <c r="AN94" s="102">
        <v>0.16666666666666666</v>
      </c>
      <c r="AO94" s="101">
        <v>12</v>
      </c>
      <c r="AP94" s="101">
        <v>6</v>
      </c>
      <c r="AQ94" s="101">
        <v>18</v>
      </c>
      <c r="AR94" s="102">
        <v>1</v>
      </c>
      <c r="AS94" s="102">
        <v>1</v>
      </c>
      <c r="AT94" s="102">
        <v>1</v>
      </c>
      <c r="AU94" s="101">
        <v>2</v>
      </c>
      <c r="AV94" s="101">
        <v>1</v>
      </c>
      <c r="AW94" s="101">
        <v>3</v>
      </c>
      <c r="AX94" s="102">
        <v>0.16666666666666666</v>
      </c>
      <c r="AY94" s="102">
        <v>0.16666666666666666</v>
      </c>
      <c r="AZ94" s="102">
        <v>0.16666666666666666</v>
      </c>
      <c r="BA94" s="101">
        <v>10</v>
      </c>
      <c r="BB94" s="101">
        <v>5</v>
      </c>
      <c r="BC94" s="101">
        <v>15</v>
      </c>
      <c r="BD94" s="102">
        <v>0.83333333333333337</v>
      </c>
      <c r="BE94" s="102">
        <v>0.83333333333333337</v>
      </c>
      <c r="BF94" s="102">
        <v>0.83333333333333337</v>
      </c>
      <c r="BG94" s="101">
        <v>8</v>
      </c>
      <c r="BH94" s="101">
        <v>3</v>
      </c>
      <c r="BI94" s="101">
        <v>11</v>
      </c>
      <c r="BJ94" s="102">
        <v>0.66666666666666663</v>
      </c>
      <c r="BK94" s="102">
        <v>0.5</v>
      </c>
      <c r="BL94" s="102">
        <v>0.61111111111111116</v>
      </c>
      <c r="BM94" s="101">
        <v>2</v>
      </c>
      <c r="BN94" s="101">
        <v>2</v>
      </c>
      <c r="BO94" s="101">
        <v>4</v>
      </c>
      <c r="BP94" s="102">
        <v>0.16666666666666666</v>
      </c>
      <c r="BQ94" s="102">
        <v>0.33333333333333331</v>
      </c>
      <c r="BR94" s="103">
        <v>0.22222222222222221</v>
      </c>
    </row>
    <row r="95" spans="1:70" ht="11.85">
      <c r="A95" s="99" t="str">
        <f>IF(COUNTIFS(T_3G[[#This Row],[Secteur]],"  *"),A94,T_3G[[#This Row],[Secteur]])</f>
        <v>SEINE-ET-MARNE</v>
      </c>
      <c r="B95" s="99" t="str">
        <f>IF(COUNTIFS(T_3G[[#This Row],[Secteur]],"    *"),B94,T_3G[[#This Row],[Secteur]])</f>
        <v xml:space="preserve">   D08 - Melun</v>
      </c>
      <c r="C95" s="100" t="s">
        <v>383</v>
      </c>
      <c r="D95" s="100" t="s">
        <v>384</v>
      </c>
      <c r="E95" s="101">
        <v>56</v>
      </c>
      <c r="F95" s="101">
        <v>80</v>
      </c>
      <c r="G95" s="101">
        <v>136</v>
      </c>
      <c r="H95" s="101">
        <v>0</v>
      </c>
      <c r="I95" s="101">
        <v>0</v>
      </c>
      <c r="J95" s="101">
        <v>0</v>
      </c>
      <c r="K95" s="101">
        <v>56</v>
      </c>
      <c r="L95" s="101">
        <v>80</v>
      </c>
      <c r="M95" s="101">
        <v>136</v>
      </c>
      <c r="N95" s="102">
        <v>1</v>
      </c>
      <c r="O95" s="102">
        <v>1</v>
      </c>
      <c r="P95" s="102">
        <v>1</v>
      </c>
      <c r="Q95" s="101">
        <v>41</v>
      </c>
      <c r="R95" s="101">
        <v>45</v>
      </c>
      <c r="S95" s="101">
        <v>86</v>
      </c>
      <c r="T95" s="102">
        <v>0.7321428571428571</v>
      </c>
      <c r="U95" s="102">
        <v>0.5625</v>
      </c>
      <c r="V95" s="102">
        <v>0.63235294117647056</v>
      </c>
      <c r="W95" s="101">
        <v>15</v>
      </c>
      <c r="X95" s="101">
        <v>35</v>
      </c>
      <c r="Y95" s="101">
        <v>50</v>
      </c>
      <c r="Z95" s="102">
        <v>0.26785714285714285</v>
      </c>
      <c r="AA95" s="102">
        <v>0.4375</v>
      </c>
      <c r="AB95" s="102">
        <v>0.36764705882352944</v>
      </c>
      <c r="AC95" s="101">
        <v>12</v>
      </c>
      <c r="AD95" s="101">
        <v>19</v>
      </c>
      <c r="AE95" s="101">
        <v>31</v>
      </c>
      <c r="AF95" s="102">
        <v>0.21428571428571427</v>
      </c>
      <c r="AG95" s="102">
        <v>0.23749999999999999</v>
      </c>
      <c r="AH95" s="102">
        <v>0.22794117647058823</v>
      </c>
      <c r="AI95" s="101">
        <v>3</v>
      </c>
      <c r="AJ95" s="101">
        <v>16</v>
      </c>
      <c r="AK95" s="101">
        <v>19</v>
      </c>
      <c r="AL95" s="102">
        <v>5.3571428571428568E-2</v>
      </c>
      <c r="AM95" s="102">
        <v>0.2</v>
      </c>
      <c r="AN95" s="102">
        <v>0.13970588235294118</v>
      </c>
      <c r="AO95" s="101">
        <v>56</v>
      </c>
      <c r="AP95" s="101">
        <v>80</v>
      </c>
      <c r="AQ95" s="101">
        <v>136</v>
      </c>
      <c r="AR95" s="102">
        <v>1</v>
      </c>
      <c r="AS95" s="102">
        <v>1</v>
      </c>
      <c r="AT95" s="102">
        <v>1</v>
      </c>
      <c r="AU95" s="101">
        <v>41</v>
      </c>
      <c r="AV95" s="101">
        <v>45</v>
      </c>
      <c r="AW95" s="101">
        <v>86</v>
      </c>
      <c r="AX95" s="102">
        <v>0.7321428571428571</v>
      </c>
      <c r="AY95" s="102">
        <v>0.5625</v>
      </c>
      <c r="AZ95" s="102">
        <v>0.63235294117647056</v>
      </c>
      <c r="BA95" s="101">
        <v>15</v>
      </c>
      <c r="BB95" s="101">
        <v>35</v>
      </c>
      <c r="BC95" s="101">
        <v>50</v>
      </c>
      <c r="BD95" s="102">
        <v>0.26785714285714285</v>
      </c>
      <c r="BE95" s="102">
        <v>0.4375</v>
      </c>
      <c r="BF95" s="102">
        <v>0.36764705882352944</v>
      </c>
      <c r="BG95" s="101">
        <v>12</v>
      </c>
      <c r="BH95" s="101">
        <v>19</v>
      </c>
      <c r="BI95" s="101">
        <v>31</v>
      </c>
      <c r="BJ95" s="102">
        <v>0.21428571428571427</v>
      </c>
      <c r="BK95" s="102">
        <v>0.23749999999999999</v>
      </c>
      <c r="BL95" s="102">
        <v>0.22794117647058823</v>
      </c>
      <c r="BM95" s="101">
        <v>3</v>
      </c>
      <c r="BN95" s="101">
        <v>16</v>
      </c>
      <c r="BO95" s="101">
        <v>19</v>
      </c>
      <c r="BP95" s="102">
        <v>5.3571428571428568E-2</v>
      </c>
      <c r="BQ95" s="102">
        <v>0.2</v>
      </c>
      <c r="BR95" s="103">
        <v>0.13970588235294118</v>
      </c>
    </row>
    <row r="96" spans="1:70" ht="11.85">
      <c r="A96" s="99" t="str">
        <f>IF(COUNTIFS(T_3G[[#This Row],[Secteur]],"  *"),A95,T_3G[[#This Row],[Secteur]])</f>
        <v>SEINE-ET-MARNE</v>
      </c>
      <c r="B96" s="99" t="str">
        <f>IF(COUNTIFS(T_3G[[#This Row],[Secteur]],"    *"),B95,T_3G[[#This Row],[Secteur]])</f>
        <v xml:space="preserve">   D08 - Melun</v>
      </c>
      <c r="C96" s="100" t="s">
        <v>385</v>
      </c>
      <c r="D96" s="100" t="s">
        <v>386</v>
      </c>
      <c r="E96" s="101">
        <v>47</v>
      </c>
      <c r="F96" s="101">
        <v>42</v>
      </c>
      <c r="G96" s="101">
        <v>89</v>
      </c>
      <c r="H96" s="101">
        <v>0</v>
      </c>
      <c r="I96" s="101">
        <v>0</v>
      </c>
      <c r="J96" s="101">
        <v>0</v>
      </c>
      <c r="K96" s="101">
        <v>47</v>
      </c>
      <c r="L96" s="101">
        <v>41</v>
      </c>
      <c r="M96" s="101">
        <v>88</v>
      </c>
      <c r="N96" s="102">
        <v>1</v>
      </c>
      <c r="O96" s="102">
        <v>0.97619047619047616</v>
      </c>
      <c r="P96" s="102">
        <v>0.9887640449438202</v>
      </c>
      <c r="Q96" s="101">
        <v>31</v>
      </c>
      <c r="R96" s="101">
        <v>27</v>
      </c>
      <c r="S96" s="101">
        <v>58</v>
      </c>
      <c r="T96" s="102">
        <v>0.65957446808510634</v>
      </c>
      <c r="U96" s="102">
        <v>0.65853658536585369</v>
      </c>
      <c r="V96" s="102">
        <v>0.65909090909090906</v>
      </c>
      <c r="W96" s="101">
        <v>16</v>
      </c>
      <c r="X96" s="101">
        <v>14</v>
      </c>
      <c r="Y96" s="101">
        <v>30</v>
      </c>
      <c r="Z96" s="102">
        <v>0.34042553191489361</v>
      </c>
      <c r="AA96" s="102">
        <v>0.34146341463414637</v>
      </c>
      <c r="AB96" s="102">
        <v>0.34090909090909088</v>
      </c>
      <c r="AC96" s="101">
        <v>13</v>
      </c>
      <c r="AD96" s="101">
        <v>11</v>
      </c>
      <c r="AE96" s="101">
        <v>24</v>
      </c>
      <c r="AF96" s="102">
        <v>0.27659574468085107</v>
      </c>
      <c r="AG96" s="102">
        <v>0.26829268292682928</v>
      </c>
      <c r="AH96" s="102">
        <v>0.27272727272727271</v>
      </c>
      <c r="AI96" s="101">
        <v>3</v>
      </c>
      <c r="AJ96" s="101">
        <v>3</v>
      </c>
      <c r="AK96" s="101">
        <v>6</v>
      </c>
      <c r="AL96" s="102">
        <v>6.3829787234042548E-2</v>
      </c>
      <c r="AM96" s="102">
        <v>7.3170731707317069E-2</v>
      </c>
      <c r="AN96" s="102">
        <v>6.8181818181818177E-2</v>
      </c>
      <c r="AO96" s="101">
        <v>47</v>
      </c>
      <c r="AP96" s="101">
        <v>41</v>
      </c>
      <c r="AQ96" s="101">
        <v>88</v>
      </c>
      <c r="AR96" s="102">
        <v>1</v>
      </c>
      <c r="AS96" s="102">
        <v>0.97619047619047616</v>
      </c>
      <c r="AT96" s="102">
        <v>0.9887640449438202</v>
      </c>
      <c r="AU96" s="101">
        <v>30</v>
      </c>
      <c r="AV96" s="101">
        <v>26</v>
      </c>
      <c r="AW96" s="101">
        <v>56</v>
      </c>
      <c r="AX96" s="102">
        <v>0.63829787234042556</v>
      </c>
      <c r="AY96" s="102">
        <v>0.63414634146341464</v>
      </c>
      <c r="AZ96" s="102">
        <v>0.63636363636363635</v>
      </c>
      <c r="BA96" s="101">
        <v>17</v>
      </c>
      <c r="BB96" s="101">
        <v>15</v>
      </c>
      <c r="BC96" s="101">
        <v>32</v>
      </c>
      <c r="BD96" s="102">
        <v>0.36170212765957449</v>
      </c>
      <c r="BE96" s="102">
        <v>0.36585365853658536</v>
      </c>
      <c r="BF96" s="102">
        <v>0.36363636363636365</v>
      </c>
      <c r="BG96" s="101">
        <v>14</v>
      </c>
      <c r="BH96" s="101">
        <v>12</v>
      </c>
      <c r="BI96" s="101">
        <v>26</v>
      </c>
      <c r="BJ96" s="102">
        <v>0.2978723404255319</v>
      </c>
      <c r="BK96" s="102">
        <v>0.29268292682926828</v>
      </c>
      <c r="BL96" s="102">
        <v>0.29545454545454547</v>
      </c>
      <c r="BM96" s="101">
        <v>3</v>
      </c>
      <c r="BN96" s="101">
        <v>3</v>
      </c>
      <c r="BO96" s="101">
        <v>6</v>
      </c>
      <c r="BP96" s="102">
        <v>6.3829787234042548E-2</v>
      </c>
      <c r="BQ96" s="102">
        <v>7.3170731707317069E-2</v>
      </c>
      <c r="BR96" s="103">
        <v>6.8181818181818177E-2</v>
      </c>
    </row>
    <row r="97" spans="1:70" ht="11.85">
      <c r="A97" s="99" t="str">
        <f>IF(COUNTIFS(T_3G[[#This Row],[Secteur]],"  *"),A96,T_3G[[#This Row],[Secteur]])</f>
        <v>SEINE-ET-MARNE</v>
      </c>
      <c r="B97" s="99" t="str">
        <f>IF(COUNTIFS(T_3G[[#This Row],[Secteur]],"    *"),B96,T_3G[[#This Row],[Secteur]])</f>
        <v xml:space="preserve">   D08 - Melun</v>
      </c>
      <c r="C97" s="100" t="s">
        <v>387</v>
      </c>
      <c r="D97" s="100" t="s">
        <v>388</v>
      </c>
      <c r="E97" s="101">
        <v>85</v>
      </c>
      <c r="F97" s="101">
        <v>88</v>
      </c>
      <c r="G97" s="101">
        <v>173</v>
      </c>
      <c r="H97" s="101">
        <v>0</v>
      </c>
      <c r="I97" s="101">
        <v>0</v>
      </c>
      <c r="J97" s="101">
        <v>0</v>
      </c>
      <c r="K97" s="101">
        <v>85</v>
      </c>
      <c r="L97" s="101">
        <v>87</v>
      </c>
      <c r="M97" s="101">
        <v>172</v>
      </c>
      <c r="N97" s="102">
        <v>1</v>
      </c>
      <c r="O97" s="102">
        <v>0.98863636363636365</v>
      </c>
      <c r="P97" s="102">
        <v>0.9942196531791907</v>
      </c>
      <c r="Q97" s="101">
        <v>70</v>
      </c>
      <c r="R97" s="101">
        <v>67</v>
      </c>
      <c r="S97" s="101">
        <v>137</v>
      </c>
      <c r="T97" s="102">
        <v>0.82352941176470584</v>
      </c>
      <c r="U97" s="102">
        <v>0.77011494252873558</v>
      </c>
      <c r="V97" s="102">
        <v>0.79651162790697672</v>
      </c>
      <c r="W97" s="101">
        <v>15</v>
      </c>
      <c r="X97" s="101">
        <v>20</v>
      </c>
      <c r="Y97" s="101">
        <v>35</v>
      </c>
      <c r="Z97" s="102">
        <v>0.17647058823529413</v>
      </c>
      <c r="AA97" s="102">
        <v>0.22988505747126436</v>
      </c>
      <c r="AB97" s="102">
        <v>0.20348837209302326</v>
      </c>
      <c r="AC97" s="101">
        <v>15</v>
      </c>
      <c r="AD97" s="101">
        <v>14</v>
      </c>
      <c r="AE97" s="101">
        <v>29</v>
      </c>
      <c r="AF97" s="102">
        <v>0.17647058823529413</v>
      </c>
      <c r="AG97" s="102">
        <v>0.16091954022988506</v>
      </c>
      <c r="AH97" s="102">
        <v>0.16860465116279069</v>
      </c>
      <c r="AI97" s="101">
        <v>0</v>
      </c>
      <c r="AJ97" s="101">
        <v>6</v>
      </c>
      <c r="AK97" s="101">
        <v>6</v>
      </c>
      <c r="AL97" s="102">
        <v>0</v>
      </c>
      <c r="AM97" s="102">
        <v>6.8965517241379309E-2</v>
      </c>
      <c r="AN97" s="102">
        <v>3.4883720930232558E-2</v>
      </c>
      <c r="AO97" s="101">
        <v>85</v>
      </c>
      <c r="AP97" s="101">
        <v>87</v>
      </c>
      <c r="AQ97" s="101">
        <v>172</v>
      </c>
      <c r="AR97" s="102">
        <v>1</v>
      </c>
      <c r="AS97" s="102">
        <v>0.98863636363636365</v>
      </c>
      <c r="AT97" s="102">
        <v>0.9942196531791907</v>
      </c>
      <c r="AU97" s="101">
        <v>70</v>
      </c>
      <c r="AV97" s="101">
        <v>66</v>
      </c>
      <c r="AW97" s="101">
        <v>136</v>
      </c>
      <c r="AX97" s="102">
        <v>0.82352941176470584</v>
      </c>
      <c r="AY97" s="102">
        <v>0.75862068965517238</v>
      </c>
      <c r="AZ97" s="102">
        <v>0.79069767441860461</v>
      </c>
      <c r="BA97" s="101">
        <v>15</v>
      </c>
      <c r="BB97" s="101">
        <v>21</v>
      </c>
      <c r="BC97" s="101">
        <v>36</v>
      </c>
      <c r="BD97" s="102">
        <v>0.17647058823529413</v>
      </c>
      <c r="BE97" s="102">
        <v>0.2413793103448276</v>
      </c>
      <c r="BF97" s="102">
        <v>0.20930232558139536</v>
      </c>
      <c r="BG97" s="101">
        <v>14</v>
      </c>
      <c r="BH97" s="101">
        <v>14</v>
      </c>
      <c r="BI97" s="101">
        <v>28</v>
      </c>
      <c r="BJ97" s="102">
        <v>0.16470588235294117</v>
      </c>
      <c r="BK97" s="102">
        <v>0.16091954022988506</v>
      </c>
      <c r="BL97" s="102">
        <v>0.16279069767441862</v>
      </c>
      <c r="BM97" s="101">
        <v>1</v>
      </c>
      <c r="BN97" s="101">
        <v>7</v>
      </c>
      <c r="BO97" s="101">
        <v>8</v>
      </c>
      <c r="BP97" s="102">
        <v>1.1764705882352941E-2</v>
      </c>
      <c r="BQ97" s="102">
        <v>8.0459770114942528E-2</v>
      </c>
      <c r="BR97" s="103">
        <v>4.6511627906976744E-2</v>
      </c>
    </row>
    <row r="98" spans="1:70" ht="11.85">
      <c r="A98" s="99" t="str">
        <f>IF(COUNTIFS(T_3G[[#This Row],[Secteur]],"  *"),A97,T_3G[[#This Row],[Secteur]])</f>
        <v>SEINE-ET-MARNE</v>
      </c>
      <c r="B98" s="99" t="str">
        <f>IF(COUNTIFS(T_3G[[#This Row],[Secteur]],"    *"),B97,T_3G[[#This Row],[Secteur]])</f>
        <v xml:space="preserve">   D08 - Melun</v>
      </c>
      <c r="C98" s="100" t="s">
        <v>389</v>
      </c>
      <c r="D98" s="100" t="s">
        <v>390</v>
      </c>
      <c r="E98" s="101">
        <v>117</v>
      </c>
      <c r="F98" s="101">
        <v>83</v>
      </c>
      <c r="G98" s="101">
        <v>200</v>
      </c>
      <c r="H98" s="101">
        <v>1</v>
      </c>
      <c r="I98" s="101">
        <v>2</v>
      </c>
      <c r="J98" s="101">
        <v>3</v>
      </c>
      <c r="K98" s="101">
        <v>116</v>
      </c>
      <c r="L98" s="101">
        <v>82</v>
      </c>
      <c r="M98" s="101">
        <v>198</v>
      </c>
      <c r="N98" s="102">
        <v>1</v>
      </c>
      <c r="O98" s="102">
        <v>1.0120481927710843</v>
      </c>
      <c r="P98" s="102">
        <v>1.0049999999999999</v>
      </c>
      <c r="Q98" s="101">
        <v>84</v>
      </c>
      <c r="R98" s="101">
        <v>50</v>
      </c>
      <c r="S98" s="101">
        <v>134</v>
      </c>
      <c r="T98" s="102">
        <v>0.72413793103448276</v>
      </c>
      <c r="U98" s="102">
        <v>0.6097560975609756</v>
      </c>
      <c r="V98" s="102">
        <v>0.6767676767676768</v>
      </c>
      <c r="W98" s="101">
        <v>32</v>
      </c>
      <c r="X98" s="101">
        <v>32</v>
      </c>
      <c r="Y98" s="101">
        <v>64</v>
      </c>
      <c r="Z98" s="102">
        <v>0.27586206896551724</v>
      </c>
      <c r="AA98" s="102">
        <v>0.3902439024390244</v>
      </c>
      <c r="AB98" s="102">
        <v>0.32323232323232326</v>
      </c>
      <c r="AC98" s="101">
        <v>21</v>
      </c>
      <c r="AD98" s="101">
        <v>26</v>
      </c>
      <c r="AE98" s="101">
        <v>47</v>
      </c>
      <c r="AF98" s="102">
        <v>0.18103448275862069</v>
      </c>
      <c r="AG98" s="102">
        <v>0.31707317073170732</v>
      </c>
      <c r="AH98" s="102">
        <v>0.23737373737373738</v>
      </c>
      <c r="AI98" s="101">
        <v>11</v>
      </c>
      <c r="AJ98" s="101">
        <v>6</v>
      </c>
      <c r="AK98" s="101">
        <v>17</v>
      </c>
      <c r="AL98" s="102">
        <v>9.4827586206896547E-2</v>
      </c>
      <c r="AM98" s="102">
        <v>7.3170731707317069E-2</v>
      </c>
      <c r="AN98" s="102">
        <v>8.5858585858585856E-2</v>
      </c>
      <c r="AO98" s="101">
        <v>116</v>
      </c>
      <c r="AP98" s="101">
        <v>81</v>
      </c>
      <c r="AQ98" s="101">
        <v>197</v>
      </c>
      <c r="AR98" s="102">
        <v>1</v>
      </c>
      <c r="AS98" s="102">
        <v>1</v>
      </c>
      <c r="AT98" s="102">
        <v>1</v>
      </c>
      <c r="AU98" s="101">
        <v>74</v>
      </c>
      <c r="AV98" s="101">
        <v>44</v>
      </c>
      <c r="AW98" s="101">
        <v>118</v>
      </c>
      <c r="AX98" s="102">
        <v>0.63793103448275867</v>
      </c>
      <c r="AY98" s="102">
        <v>0.54320987654320985</v>
      </c>
      <c r="AZ98" s="102">
        <v>0.59898477157360408</v>
      </c>
      <c r="BA98" s="101">
        <v>42</v>
      </c>
      <c r="BB98" s="101">
        <v>37</v>
      </c>
      <c r="BC98" s="101">
        <v>79</v>
      </c>
      <c r="BD98" s="102">
        <v>0.36206896551724138</v>
      </c>
      <c r="BE98" s="102">
        <v>0.4567901234567901</v>
      </c>
      <c r="BF98" s="102">
        <v>0.40101522842639592</v>
      </c>
      <c r="BG98" s="101">
        <v>31</v>
      </c>
      <c r="BH98" s="101">
        <v>31</v>
      </c>
      <c r="BI98" s="101">
        <v>62</v>
      </c>
      <c r="BJ98" s="102">
        <v>0.26724137931034481</v>
      </c>
      <c r="BK98" s="102">
        <v>0.38271604938271603</v>
      </c>
      <c r="BL98" s="102">
        <v>0.31472081218274112</v>
      </c>
      <c r="BM98" s="101">
        <v>11</v>
      </c>
      <c r="BN98" s="101">
        <v>6</v>
      </c>
      <c r="BO98" s="101">
        <v>17</v>
      </c>
      <c r="BP98" s="102">
        <v>9.4827586206896547E-2</v>
      </c>
      <c r="BQ98" s="102">
        <v>7.407407407407407E-2</v>
      </c>
      <c r="BR98" s="103">
        <v>8.6294416243654817E-2</v>
      </c>
    </row>
    <row r="99" spans="1:70" ht="11.85">
      <c r="A99" s="99" t="str">
        <f>IF(COUNTIFS(T_3G[[#This Row],[Secteur]],"  *"),A98,T_3G[[#This Row],[Secteur]])</f>
        <v>SEINE-ET-MARNE</v>
      </c>
      <c r="B99" s="99" t="str">
        <f>IF(COUNTIFS(T_3G[[#This Row],[Secteur]],"    *"),B98,T_3G[[#This Row],[Secteur]])</f>
        <v xml:space="preserve">   D08 - Melun</v>
      </c>
      <c r="C99" s="100" t="s">
        <v>391</v>
      </c>
      <c r="D99" s="100" t="s">
        <v>392</v>
      </c>
      <c r="E99" s="101">
        <v>82</v>
      </c>
      <c r="F99" s="101">
        <v>85</v>
      </c>
      <c r="G99" s="101">
        <v>167</v>
      </c>
      <c r="H99" s="101">
        <v>0</v>
      </c>
      <c r="I99" s="101">
        <v>0</v>
      </c>
      <c r="J99" s="101">
        <v>0</v>
      </c>
      <c r="K99" s="101">
        <v>81</v>
      </c>
      <c r="L99" s="101">
        <v>85</v>
      </c>
      <c r="M99" s="101">
        <v>166</v>
      </c>
      <c r="N99" s="102">
        <v>0.98780487804878048</v>
      </c>
      <c r="O99" s="102">
        <v>1</v>
      </c>
      <c r="P99" s="102">
        <v>0.99401197604790414</v>
      </c>
      <c r="Q99" s="101">
        <v>52</v>
      </c>
      <c r="R99" s="101">
        <v>46</v>
      </c>
      <c r="S99" s="101">
        <v>98</v>
      </c>
      <c r="T99" s="102">
        <v>0.64197530864197527</v>
      </c>
      <c r="U99" s="102">
        <v>0.54117647058823526</v>
      </c>
      <c r="V99" s="102">
        <v>0.59036144578313254</v>
      </c>
      <c r="W99" s="101">
        <v>29</v>
      </c>
      <c r="X99" s="101">
        <v>39</v>
      </c>
      <c r="Y99" s="101">
        <v>68</v>
      </c>
      <c r="Z99" s="102">
        <v>0.35802469135802467</v>
      </c>
      <c r="AA99" s="102">
        <v>0.45882352941176469</v>
      </c>
      <c r="AB99" s="102">
        <v>0.40963855421686746</v>
      </c>
      <c r="AC99" s="101">
        <v>23</v>
      </c>
      <c r="AD99" s="101">
        <v>24</v>
      </c>
      <c r="AE99" s="101">
        <v>47</v>
      </c>
      <c r="AF99" s="102">
        <v>0.2839506172839506</v>
      </c>
      <c r="AG99" s="102">
        <v>0.28235294117647058</v>
      </c>
      <c r="AH99" s="102">
        <v>0.28313253012048195</v>
      </c>
      <c r="AI99" s="101">
        <v>6</v>
      </c>
      <c r="AJ99" s="101">
        <v>15</v>
      </c>
      <c r="AK99" s="101">
        <v>21</v>
      </c>
      <c r="AL99" s="102">
        <v>7.407407407407407E-2</v>
      </c>
      <c r="AM99" s="102">
        <v>0.17647058823529413</v>
      </c>
      <c r="AN99" s="102">
        <v>0.12650602409638553</v>
      </c>
      <c r="AO99" s="101">
        <v>81</v>
      </c>
      <c r="AP99" s="101">
        <v>85</v>
      </c>
      <c r="AQ99" s="101">
        <v>166</v>
      </c>
      <c r="AR99" s="102">
        <v>0.98780487804878048</v>
      </c>
      <c r="AS99" s="102">
        <v>1</v>
      </c>
      <c r="AT99" s="102">
        <v>0.99401197604790414</v>
      </c>
      <c r="AU99" s="101">
        <v>50</v>
      </c>
      <c r="AV99" s="101">
        <v>40</v>
      </c>
      <c r="AW99" s="101">
        <v>90</v>
      </c>
      <c r="AX99" s="102">
        <v>0.61728395061728392</v>
      </c>
      <c r="AY99" s="102">
        <v>0.47058823529411764</v>
      </c>
      <c r="AZ99" s="102">
        <v>0.54216867469879515</v>
      </c>
      <c r="BA99" s="101">
        <v>31</v>
      </c>
      <c r="BB99" s="101">
        <v>45</v>
      </c>
      <c r="BC99" s="101">
        <v>76</v>
      </c>
      <c r="BD99" s="102">
        <v>0.38271604938271603</v>
      </c>
      <c r="BE99" s="102">
        <v>0.52941176470588236</v>
      </c>
      <c r="BF99" s="102">
        <v>0.45783132530120479</v>
      </c>
      <c r="BG99" s="101">
        <v>25</v>
      </c>
      <c r="BH99" s="101">
        <v>30</v>
      </c>
      <c r="BI99" s="101">
        <v>55</v>
      </c>
      <c r="BJ99" s="102">
        <v>0.30864197530864196</v>
      </c>
      <c r="BK99" s="102">
        <v>0.35294117647058826</v>
      </c>
      <c r="BL99" s="102">
        <v>0.33132530120481929</v>
      </c>
      <c r="BM99" s="101">
        <v>6</v>
      </c>
      <c r="BN99" s="101">
        <v>15</v>
      </c>
      <c r="BO99" s="101">
        <v>21</v>
      </c>
      <c r="BP99" s="102">
        <v>7.407407407407407E-2</v>
      </c>
      <c r="BQ99" s="102">
        <v>0.17647058823529413</v>
      </c>
      <c r="BR99" s="103">
        <v>0.12650602409638553</v>
      </c>
    </row>
    <row r="100" spans="1:70" ht="11.85">
      <c r="A100" s="99" t="str">
        <f>IF(COUNTIFS(T_3G[[#This Row],[Secteur]],"  *"),A99,T_3G[[#This Row],[Secteur]])</f>
        <v>SEINE-ET-MARNE</v>
      </c>
      <c r="B100" s="99" t="str">
        <f>IF(COUNTIFS(T_3G[[#This Row],[Secteur]],"    *"),B99,T_3G[[#This Row],[Secteur]])</f>
        <v xml:space="preserve">   D08 - Melun</v>
      </c>
      <c r="C100" s="100" t="s">
        <v>393</v>
      </c>
      <c r="D100" s="100" t="s">
        <v>394</v>
      </c>
      <c r="E100" s="101">
        <v>66</v>
      </c>
      <c r="F100" s="101">
        <v>81</v>
      </c>
      <c r="G100" s="101">
        <v>147</v>
      </c>
      <c r="H100" s="101">
        <v>5</v>
      </c>
      <c r="I100" s="101">
        <v>1</v>
      </c>
      <c r="J100" s="101">
        <v>6</v>
      </c>
      <c r="K100" s="101">
        <v>63</v>
      </c>
      <c r="L100" s="101">
        <v>80</v>
      </c>
      <c r="M100" s="101">
        <v>143</v>
      </c>
      <c r="N100" s="102">
        <v>1.0303030303030303</v>
      </c>
      <c r="O100" s="102">
        <v>1</v>
      </c>
      <c r="P100" s="102">
        <v>1.0136054421768708</v>
      </c>
      <c r="Q100" s="101">
        <v>48</v>
      </c>
      <c r="R100" s="101">
        <v>43</v>
      </c>
      <c r="S100" s="101">
        <v>91</v>
      </c>
      <c r="T100" s="102">
        <v>0.76190476190476186</v>
      </c>
      <c r="U100" s="102">
        <v>0.53749999999999998</v>
      </c>
      <c r="V100" s="102">
        <v>0.63636363636363635</v>
      </c>
      <c r="W100" s="101">
        <v>15</v>
      </c>
      <c r="X100" s="101">
        <v>37</v>
      </c>
      <c r="Y100" s="101">
        <v>52</v>
      </c>
      <c r="Z100" s="102">
        <v>0.23809523809523808</v>
      </c>
      <c r="AA100" s="102">
        <v>0.46250000000000002</v>
      </c>
      <c r="AB100" s="102">
        <v>0.36363636363636365</v>
      </c>
      <c r="AC100" s="101">
        <v>15</v>
      </c>
      <c r="AD100" s="101">
        <v>31</v>
      </c>
      <c r="AE100" s="101">
        <v>46</v>
      </c>
      <c r="AF100" s="102">
        <v>0.23809523809523808</v>
      </c>
      <c r="AG100" s="102">
        <v>0.38750000000000001</v>
      </c>
      <c r="AH100" s="102">
        <v>0.32167832167832167</v>
      </c>
      <c r="AI100" s="101">
        <v>0</v>
      </c>
      <c r="AJ100" s="101">
        <v>6</v>
      </c>
      <c r="AK100" s="101">
        <v>6</v>
      </c>
      <c r="AL100" s="102">
        <v>0</v>
      </c>
      <c r="AM100" s="102">
        <v>7.4999999999999997E-2</v>
      </c>
      <c r="AN100" s="102">
        <v>4.195804195804196E-2</v>
      </c>
      <c r="AO100" s="101">
        <v>62</v>
      </c>
      <c r="AP100" s="101">
        <v>80</v>
      </c>
      <c r="AQ100" s="101">
        <v>142</v>
      </c>
      <c r="AR100" s="102">
        <v>1.0151515151515151</v>
      </c>
      <c r="AS100" s="102">
        <v>1</v>
      </c>
      <c r="AT100" s="102">
        <v>1.0068027210884354</v>
      </c>
      <c r="AU100" s="101">
        <v>46</v>
      </c>
      <c r="AV100" s="101">
        <v>39</v>
      </c>
      <c r="AW100" s="101">
        <v>85</v>
      </c>
      <c r="AX100" s="102">
        <v>0.74193548387096775</v>
      </c>
      <c r="AY100" s="102">
        <v>0.48749999999999999</v>
      </c>
      <c r="AZ100" s="102">
        <v>0.59859154929577463</v>
      </c>
      <c r="BA100" s="101">
        <v>16</v>
      </c>
      <c r="BB100" s="101">
        <v>41</v>
      </c>
      <c r="BC100" s="101">
        <v>57</v>
      </c>
      <c r="BD100" s="102">
        <v>0.25806451612903225</v>
      </c>
      <c r="BE100" s="102">
        <v>0.51249999999999996</v>
      </c>
      <c r="BF100" s="102">
        <v>0.40140845070422537</v>
      </c>
      <c r="BG100" s="101">
        <v>16</v>
      </c>
      <c r="BH100" s="101">
        <v>35</v>
      </c>
      <c r="BI100" s="101">
        <v>51</v>
      </c>
      <c r="BJ100" s="102">
        <v>0.25806451612903225</v>
      </c>
      <c r="BK100" s="102">
        <v>0.4375</v>
      </c>
      <c r="BL100" s="102">
        <v>0.35915492957746481</v>
      </c>
      <c r="BM100" s="101">
        <v>0</v>
      </c>
      <c r="BN100" s="101">
        <v>6</v>
      </c>
      <c r="BO100" s="101">
        <v>6</v>
      </c>
      <c r="BP100" s="102">
        <v>0</v>
      </c>
      <c r="BQ100" s="102">
        <v>7.4999999999999997E-2</v>
      </c>
      <c r="BR100" s="103">
        <v>4.2253521126760563E-2</v>
      </c>
    </row>
    <row r="101" spans="1:70" ht="11.85">
      <c r="A101" s="99" t="str">
        <f>IF(COUNTIFS(T_3G[[#This Row],[Secteur]],"  *"),A100,T_3G[[#This Row],[Secteur]])</f>
        <v>SEINE-ET-MARNE</v>
      </c>
      <c r="B101" s="99" t="str">
        <f>IF(COUNTIFS(T_3G[[#This Row],[Secteur]],"    *"),B100,T_3G[[#This Row],[Secteur]])</f>
        <v xml:space="preserve">   D08 - Melun</v>
      </c>
      <c r="C101" s="100" t="s">
        <v>395</v>
      </c>
      <c r="D101" s="100" t="s">
        <v>396</v>
      </c>
      <c r="E101" s="101">
        <v>104</v>
      </c>
      <c r="F101" s="101">
        <v>106</v>
      </c>
      <c r="G101" s="101">
        <v>210</v>
      </c>
      <c r="H101" s="101">
        <v>0</v>
      </c>
      <c r="I101" s="101">
        <v>0</v>
      </c>
      <c r="J101" s="101">
        <v>0</v>
      </c>
      <c r="K101" s="101">
        <v>81</v>
      </c>
      <c r="L101" s="101">
        <v>80</v>
      </c>
      <c r="M101" s="101">
        <v>161</v>
      </c>
      <c r="N101" s="102">
        <v>0.77884615384615385</v>
      </c>
      <c r="O101" s="102">
        <v>0.75471698113207553</v>
      </c>
      <c r="P101" s="102">
        <v>0.76666666666666672</v>
      </c>
      <c r="Q101" s="101">
        <v>61</v>
      </c>
      <c r="R101" s="101">
        <v>58</v>
      </c>
      <c r="S101" s="101">
        <v>119</v>
      </c>
      <c r="T101" s="102">
        <v>0.75308641975308643</v>
      </c>
      <c r="U101" s="102">
        <v>0.72499999999999998</v>
      </c>
      <c r="V101" s="102">
        <v>0.73913043478260865</v>
      </c>
      <c r="W101" s="101">
        <v>20</v>
      </c>
      <c r="X101" s="101">
        <v>22</v>
      </c>
      <c r="Y101" s="101">
        <v>42</v>
      </c>
      <c r="Z101" s="102">
        <v>0.24691358024691357</v>
      </c>
      <c r="AA101" s="102">
        <v>0.27500000000000002</v>
      </c>
      <c r="AB101" s="102">
        <v>0.2608695652173913</v>
      </c>
      <c r="AC101" s="101">
        <v>17</v>
      </c>
      <c r="AD101" s="101">
        <v>17</v>
      </c>
      <c r="AE101" s="101">
        <v>34</v>
      </c>
      <c r="AF101" s="102">
        <v>0.20987654320987653</v>
      </c>
      <c r="AG101" s="102">
        <v>0.21249999999999999</v>
      </c>
      <c r="AH101" s="102">
        <v>0.21118012422360249</v>
      </c>
      <c r="AI101" s="101">
        <v>3</v>
      </c>
      <c r="AJ101" s="101">
        <v>5</v>
      </c>
      <c r="AK101" s="101">
        <v>8</v>
      </c>
      <c r="AL101" s="102">
        <v>3.7037037037037035E-2</v>
      </c>
      <c r="AM101" s="102">
        <v>6.25E-2</v>
      </c>
      <c r="AN101" s="102">
        <v>4.9689440993788817E-2</v>
      </c>
      <c r="AO101" s="101">
        <v>81</v>
      </c>
      <c r="AP101" s="101">
        <v>80</v>
      </c>
      <c r="AQ101" s="101">
        <v>161</v>
      </c>
      <c r="AR101" s="102">
        <v>0.77884615384615385</v>
      </c>
      <c r="AS101" s="102">
        <v>0.75471698113207553</v>
      </c>
      <c r="AT101" s="102">
        <v>0.76666666666666672</v>
      </c>
      <c r="AU101" s="101">
        <v>62</v>
      </c>
      <c r="AV101" s="101">
        <v>56</v>
      </c>
      <c r="AW101" s="101">
        <v>118</v>
      </c>
      <c r="AX101" s="102">
        <v>0.76543209876543206</v>
      </c>
      <c r="AY101" s="102">
        <v>0.7</v>
      </c>
      <c r="AZ101" s="102">
        <v>0.73291925465838514</v>
      </c>
      <c r="BA101" s="101">
        <v>19</v>
      </c>
      <c r="BB101" s="101">
        <v>24</v>
      </c>
      <c r="BC101" s="101">
        <v>43</v>
      </c>
      <c r="BD101" s="102">
        <v>0.23456790123456789</v>
      </c>
      <c r="BE101" s="102">
        <v>0.3</v>
      </c>
      <c r="BF101" s="102">
        <v>0.26708074534161491</v>
      </c>
      <c r="BG101" s="101">
        <v>16</v>
      </c>
      <c r="BH101" s="101">
        <v>20</v>
      </c>
      <c r="BI101" s="101">
        <v>36</v>
      </c>
      <c r="BJ101" s="102">
        <v>0.19753086419753085</v>
      </c>
      <c r="BK101" s="102">
        <v>0.25</v>
      </c>
      <c r="BL101" s="102">
        <v>0.2236024844720497</v>
      </c>
      <c r="BM101" s="101">
        <v>3</v>
      </c>
      <c r="BN101" s="101">
        <v>4</v>
      </c>
      <c r="BO101" s="101">
        <v>7</v>
      </c>
      <c r="BP101" s="102">
        <v>3.7037037037037035E-2</v>
      </c>
      <c r="BQ101" s="102">
        <v>0.05</v>
      </c>
      <c r="BR101" s="103">
        <v>4.3478260869565216E-2</v>
      </c>
    </row>
    <row r="102" spans="1:70" ht="11.85">
      <c r="A102" s="99" t="str">
        <f>IF(COUNTIFS(T_3G[[#This Row],[Secteur]],"  *"),A101,T_3G[[#This Row],[Secteur]])</f>
        <v>SEINE-ET-MARNE</v>
      </c>
      <c r="B102" s="99" t="str">
        <f>IF(COUNTIFS(T_3G[[#This Row],[Secteur]],"    *"),B101,T_3G[[#This Row],[Secteur]])</f>
        <v xml:space="preserve">   D08 - Melun</v>
      </c>
      <c r="C102" s="100" t="s">
        <v>397</v>
      </c>
      <c r="D102" s="100" t="s">
        <v>398</v>
      </c>
      <c r="E102" s="101">
        <v>58</v>
      </c>
      <c r="F102" s="101">
        <v>79</v>
      </c>
      <c r="G102" s="101">
        <v>137</v>
      </c>
      <c r="H102" s="101">
        <v>0</v>
      </c>
      <c r="I102" s="101">
        <v>0</v>
      </c>
      <c r="J102" s="101">
        <v>0</v>
      </c>
      <c r="K102" s="101">
        <v>58</v>
      </c>
      <c r="L102" s="101">
        <v>79</v>
      </c>
      <c r="M102" s="101">
        <v>137</v>
      </c>
      <c r="N102" s="102">
        <v>1</v>
      </c>
      <c r="O102" s="102">
        <v>1</v>
      </c>
      <c r="P102" s="102">
        <v>1</v>
      </c>
      <c r="Q102" s="101">
        <v>47</v>
      </c>
      <c r="R102" s="101">
        <v>45</v>
      </c>
      <c r="S102" s="101">
        <v>92</v>
      </c>
      <c r="T102" s="102">
        <v>0.81034482758620685</v>
      </c>
      <c r="U102" s="102">
        <v>0.569620253164557</v>
      </c>
      <c r="V102" s="102">
        <v>0.67153284671532842</v>
      </c>
      <c r="W102" s="101">
        <v>11</v>
      </c>
      <c r="X102" s="101">
        <v>34</v>
      </c>
      <c r="Y102" s="101">
        <v>45</v>
      </c>
      <c r="Z102" s="102">
        <v>0.18965517241379309</v>
      </c>
      <c r="AA102" s="102">
        <v>0.43037974683544306</v>
      </c>
      <c r="AB102" s="102">
        <v>0.32846715328467152</v>
      </c>
      <c r="AC102" s="101">
        <v>10</v>
      </c>
      <c r="AD102" s="101">
        <v>18</v>
      </c>
      <c r="AE102" s="101">
        <v>28</v>
      </c>
      <c r="AF102" s="102">
        <v>0.17241379310344829</v>
      </c>
      <c r="AG102" s="102">
        <v>0.22784810126582278</v>
      </c>
      <c r="AH102" s="102">
        <v>0.20437956204379562</v>
      </c>
      <c r="AI102" s="101">
        <v>1</v>
      </c>
      <c r="AJ102" s="101">
        <v>16</v>
      </c>
      <c r="AK102" s="101">
        <v>17</v>
      </c>
      <c r="AL102" s="102">
        <v>1.7241379310344827E-2</v>
      </c>
      <c r="AM102" s="102">
        <v>0.20253164556962025</v>
      </c>
      <c r="AN102" s="102">
        <v>0.12408759124087591</v>
      </c>
      <c r="AO102" s="101">
        <v>58</v>
      </c>
      <c r="AP102" s="101">
        <v>79</v>
      </c>
      <c r="AQ102" s="101">
        <v>137</v>
      </c>
      <c r="AR102" s="102">
        <v>1</v>
      </c>
      <c r="AS102" s="102">
        <v>1</v>
      </c>
      <c r="AT102" s="102">
        <v>1</v>
      </c>
      <c r="AU102" s="101">
        <v>47</v>
      </c>
      <c r="AV102" s="101">
        <v>44</v>
      </c>
      <c r="AW102" s="101">
        <v>91</v>
      </c>
      <c r="AX102" s="102">
        <v>0.81034482758620685</v>
      </c>
      <c r="AY102" s="102">
        <v>0.55696202531645567</v>
      </c>
      <c r="AZ102" s="102">
        <v>0.66423357664233573</v>
      </c>
      <c r="BA102" s="101">
        <v>11</v>
      </c>
      <c r="BB102" s="101">
        <v>35</v>
      </c>
      <c r="BC102" s="101">
        <v>46</v>
      </c>
      <c r="BD102" s="102">
        <v>0.18965517241379309</v>
      </c>
      <c r="BE102" s="102">
        <v>0.44303797468354428</v>
      </c>
      <c r="BF102" s="102">
        <v>0.33576642335766421</v>
      </c>
      <c r="BG102" s="101">
        <v>10</v>
      </c>
      <c r="BH102" s="101">
        <v>19</v>
      </c>
      <c r="BI102" s="101">
        <v>29</v>
      </c>
      <c r="BJ102" s="102">
        <v>0.17241379310344829</v>
      </c>
      <c r="BK102" s="102">
        <v>0.24050632911392406</v>
      </c>
      <c r="BL102" s="102">
        <v>0.21167883211678831</v>
      </c>
      <c r="BM102" s="101">
        <v>1</v>
      </c>
      <c r="BN102" s="101">
        <v>16</v>
      </c>
      <c r="BO102" s="101">
        <v>17</v>
      </c>
      <c r="BP102" s="102">
        <v>1.7241379310344827E-2</v>
      </c>
      <c r="BQ102" s="102">
        <v>0.20253164556962025</v>
      </c>
      <c r="BR102" s="103">
        <v>0.12408759124087591</v>
      </c>
    </row>
    <row r="103" spans="1:70" ht="11.85">
      <c r="A103" s="99" t="str">
        <f>IF(COUNTIFS(T_3G[[#This Row],[Secteur]],"  *"),A102,T_3G[[#This Row],[Secteur]])</f>
        <v>SEINE-ET-MARNE</v>
      </c>
      <c r="B103" s="99" t="str">
        <f>IF(COUNTIFS(T_3G[[#This Row],[Secteur]],"    *"),B102,T_3G[[#This Row],[Secteur]])</f>
        <v xml:space="preserve">   D08 - Melun</v>
      </c>
      <c r="C103" s="100" t="s">
        <v>399</v>
      </c>
      <c r="D103" s="100" t="s">
        <v>400</v>
      </c>
      <c r="E103" s="101">
        <v>89</v>
      </c>
      <c r="F103" s="101">
        <v>96</v>
      </c>
      <c r="G103" s="101">
        <v>185</v>
      </c>
      <c r="H103" s="101">
        <v>1</v>
      </c>
      <c r="I103" s="101">
        <v>1</v>
      </c>
      <c r="J103" s="101">
        <v>2</v>
      </c>
      <c r="K103" s="101">
        <v>80</v>
      </c>
      <c r="L103" s="101">
        <v>84</v>
      </c>
      <c r="M103" s="101">
        <v>164</v>
      </c>
      <c r="N103" s="102">
        <v>0.9101123595505618</v>
      </c>
      <c r="O103" s="102">
        <v>0.88541666666666663</v>
      </c>
      <c r="P103" s="102">
        <v>0.89729729729729735</v>
      </c>
      <c r="Q103" s="101">
        <v>59</v>
      </c>
      <c r="R103" s="101">
        <v>44</v>
      </c>
      <c r="S103" s="101">
        <v>103</v>
      </c>
      <c r="T103" s="102">
        <v>0.73750000000000004</v>
      </c>
      <c r="U103" s="102">
        <v>0.52380952380952384</v>
      </c>
      <c r="V103" s="102">
        <v>0.62804878048780488</v>
      </c>
      <c r="W103" s="101">
        <v>21</v>
      </c>
      <c r="X103" s="101">
        <v>40</v>
      </c>
      <c r="Y103" s="101">
        <v>61</v>
      </c>
      <c r="Z103" s="102">
        <v>0.26250000000000001</v>
      </c>
      <c r="AA103" s="102">
        <v>0.47619047619047616</v>
      </c>
      <c r="AB103" s="102">
        <v>0.37195121951219512</v>
      </c>
      <c r="AC103" s="101">
        <v>17</v>
      </c>
      <c r="AD103" s="101">
        <v>30</v>
      </c>
      <c r="AE103" s="101">
        <v>47</v>
      </c>
      <c r="AF103" s="102">
        <v>0.21249999999999999</v>
      </c>
      <c r="AG103" s="102">
        <v>0.35714285714285715</v>
      </c>
      <c r="AH103" s="102">
        <v>0.28658536585365851</v>
      </c>
      <c r="AI103" s="101">
        <v>4</v>
      </c>
      <c r="AJ103" s="101">
        <v>10</v>
      </c>
      <c r="AK103" s="101">
        <v>14</v>
      </c>
      <c r="AL103" s="102">
        <v>0.05</v>
      </c>
      <c r="AM103" s="102">
        <v>0.11904761904761904</v>
      </c>
      <c r="AN103" s="102">
        <v>8.5365853658536592E-2</v>
      </c>
      <c r="AO103" s="101">
        <v>79</v>
      </c>
      <c r="AP103" s="101">
        <v>81</v>
      </c>
      <c r="AQ103" s="101">
        <v>160</v>
      </c>
      <c r="AR103" s="102">
        <v>0.898876404494382</v>
      </c>
      <c r="AS103" s="102">
        <v>0.85416666666666663</v>
      </c>
      <c r="AT103" s="102">
        <v>0.87567567567567572</v>
      </c>
      <c r="AU103" s="101">
        <v>53</v>
      </c>
      <c r="AV103" s="101">
        <v>36</v>
      </c>
      <c r="AW103" s="101">
        <v>89</v>
      </c>
      <c r="AX103" s="102">
        <v>0.67088607594936711</v>
      </c>
      <c r="AY103" s="102">
        <v>0.44444444444444442</v>
      </c>
      <c r="AZ103" s="102">
        <v>0.55625000000000002</v>
      </c>
      <c r="BA103" s="101">
        <v>26</v>
      </c>
      <c r="BB103" s="101">
        <v>45</v>
      </c>
      <c r="BC103" s="101">
        <v>71</v>
      </c>
      <c r="BD103" s="102">
        <v>0.32911392405063289</v>
      </c>
      <c r="BE103" s="102">
        <v>0.55555555555555558</v>
      </c>
      <c r="BF103" s="102">
        <v>0.44374999999999998</v>
      </c>
      <c r="BG103" s="101">
        <v>21</v>
      </c>
      <c r="BH103" s="101">
        <v>34</v>
      </c>
      <c r="BI103" s="101">
        <v>55</v>
      </c>
      <c r="BJ103" s="102">
        <v>0.26582278481012656</v>
      </c>
      <c r="BK103" s="102">
        <v>0.41975308641975306</v>
      </c>
      <c r="BL103" s="102">
        <v>0.34375</v>
      </c>
      <c r="BM103" s="101">
        <v>5</v>
      </c>
      <c r="BN103" s="101">
        <v>11</v>
      </c>
      <c r="BO103" s="101">
        <v>16</v>
      </c>
      <c r="BP103" s="102">
        <v>6.3291139240506333E-2</v>
      </c>
      <c r="BQ103" s="102">
        <v>0.13580246913580246</v>
      </c>
      <c r="BR103" s="103">
        <v>0.1</v>
      </c>
    </row>
    <row r="104" spans="1:70" ht="11.85">
      <c r="A104" s="99" t="str">
        <f>IF(COUNTIFS(T_3G[[#This Row],[Secteur]],"  *"),A103,T_3G[[#This Row],[Secteur]])</f>
        <v>SEINE-ET-MARNE</v>
      </c>
      <c r="B104" s="99" t="str">
        <f>IF(COUNTIFS(T_3G[[#This Row],[Secteur]],"    *"),B103,T_3G[[#This Row],[Secteur]])</f>
        <v xml:space="preserve">   D08 - Melun</v>
      </c>
      <c r="C104" s="100" t="s">
        <v>401</v>
      </c>
      <c r="D104" s="100" t="s">
        <v>402</v>
      </c>
      <c r="E104" s="101">
        <v>82</v>
      </c>
      <c r="F104" s="101">
        <v>74</v>
      </c>
      <c r="G104" s="101">
        <v>156</v>
      </c>
      <c r="H104" s="101">
        <v>0</v>
      </c>
      <c r="I104" s="101">
        <v>3</v>
      </c>
      <c r="J104" s="101">
        <v>3</v>
      </c>
      <c r="K104" s="101">
        <v>82</v>
      </c>
      <c r="L104" s="101">
        <v>72</v>
      </c>
      <c r="M104" s="101">
        <v>154</v>
      </c>
      <c r="N104" s="102">
        <v>1</v>
      </c>
      <c r="O104" s="102">
        <v>1.0135135135135136</v>
      </c>
      <c r="P104" s="102">
        <v>1.0064102564102564</v>
      </c>
      <c r="Q104" s="101">
        <v>57</v>
      </c>
      <c r="R104" s="101">
        <v>45</v>
      </c>
      <c r="S104" s="101">
        <v>102</v>
      </c>
      <c r="T104" s="102">
        <v>0.69512195121951215</v>
      </c>
      <c r="U104" s="102">
        <v>0.625</v>
      </c>
      <c r="V104" s="102">
        <v>0.66233766233766234</v>
      </c>
      <c r="W104" s="101">
        <v>25</v>
      </c>
      <c r="X104" s="101">
        <v>27</v>
      </c>
      <c r="Y104" s="101">
        <v>52</v>
      </c>
      <c r="Z104" s="102">
        <v>0.3048780487804878</v>
      </c>
      <c r="AA104" s="102">
        <v>0.375</v>
      </c>
      <c r="AB104" s="102">
        <v>0.33766233766233766</v>
      </c>
      <c r="AC104" s="101">
        <v>21</v>
      </c>
      <c r="AD104" s="101">
        <v>20</v>
      </c>
      <c r="AE104" s="101">
        <v>41</v>
      </c>
      <c r="AF104" s="102">
        <v>0.25609756097560976</v>
      </c>
      <c r="AG104" s="102">
        <v>0.27777777777777779</v>
      </c>
      <c r="AH104" s="102">
        <v>0.26623376623376621</v>
      </c>
      <c r="AI104" s="101">
        <v>4</v>
      </c>
      <c r="AJ104" s="101">
        <v>7</v>
      </c>
      <c r="AK104" s="101">
        <v>11</v>
      </c>
      <c r="AL104" s="102">
        <v>4.878048780487805E-2</v>
      </c>
      <c r="AM104" s="102">
        <v>9.7222222222222224E-2</v>
      </c>
      <c r="AN104" s="102">
        <v>7.1428571428571425E-2</v>
      </c>
      <c r="AO104" s="101">
        <v>81</v>
      </c>
      <c r="AP104" s="101">
        <v>72</v>
      </c>
      <c r="AQ104" s="101">
        <v>153</v>
      </c>
      <c r="AR104" s="102">
        <v>0.98780487804878048</v>
      </c>
      <c r="AS104" s="102">
        <v>1.0135135135135136</v>
      </c>
      <c r="AT104" s="102">
        <v>1</v>
      </c>
      <c r="AU104" s="101">
        <v>48</v>
      </c>
      <c r="AV104" s="101">
        <v>39</v>
      </c>
      <c r="AW104" s="101">
        <v>87</v>
      </c>
      <c r="AX104" s="102">
        <v>0.59259259259259256</v>
      </c>
      <c r="AY104" s="102">
        <v>0.54166666666666663</v>
      </c>
      <c r="AZ104" s="102">
        <v>0.56862745098039214</v>
      </c>
      <c r="BA104" s="101">
        <v>33</v>
      </c>
      <c r="BB104" s="101">
        <v>33</v>
      </c>
      <c r="BC104" s="101">
        <v>66</v>
      </c>
      <c r="BD104" s="102">
        <v>0.40740740740740738</v>
      </c>
      <c r="BE104" s="102">
        <v>0.45833333333333331</v>
      </c>
      <c r="BF104" s="102">
        <v>0.43137254901960786</v>
      </c>
      <c r="BG104" s="101">
        <v>27</v>
      </c>
      <c r="BH104" s="101">
        <v>26</v>
      </c>
      <c r="BI104" s="101">
        <v>53</v>
      </c>
      <c r="BJ104" s="102">
        <v>0.33333333333333331</v>
      </c>
      <c r="BK104" s="102">
        <v>0.3611111111111111</v>
      </c>
      <c r="BL104" s="102">
        <v>0.34640522875816993</v>
      </c>
      <c r="BM104" s="101">
        <v>6</v>
      </c>
      <c r="BN104" s="101">
        <v>7</v>
      </c>
      <c r="BO104" s="101">
        <v>13</v>
      </c>
      <c r="BP104" s="102">
        <v>7.407407407407407E-2</v>
      </c>
      <c r="BQ104" s="102">
        <v>9.7222222222222224E-2</v>
      </c>
      <c r="BR104" s="103">
        <v>8.4967320261437912E-2</v>
      </c>
    </row>
    <row r="105" spans="1:70" ht="11.85">
      <c r="A105" s="99" t="str">
        <f>IF(COUNTIFS(T_3G[[#This Row],[Secteur]],"  *"),A104,T_3G[[#This Row],[Secteur]])</f>
        <v>SEINE-ET-MARNE</v>
      </c>
      <c r="B105" s="99" t="str">
        <f>IF(COUNTIFS(T_3G[[#This Row],[Secteur]],"    *"),B104,T_3G[[#This Row],[Secteur]])</f>
        <v xml:space="preserve">   D08 - Melun</v>
      </c>
      <c r="C105" s="100" t="s">
        <v>403</v>
      </c>
      <c r="D105" s="100" t="s">
        <v>404</v>
      </c>
      <c r="E105" s="101">
        <v>63</v>
      </c>
      <c r="F105" s="101">
        <v>86</v>
      </c>
      <c r="G105" s="101">
        <v>149</v>
      </c>
      <c r="H105" s="101">
        <v>0</v>
      </c>
      <c r="I105" s="101">
        <v>0</v>
      </c>
      <c r="J105" s="101">
        <v>0</v>
      </c>
      <c r="K105" s="101">
        <v>55</v>
      </c>
      <c r="L105" s="101">
        <v>71</v>
      </c>
      <c r="M105" s="101">
        <v>126</v>
      </c>
      <c r="N105" s="102">
        <v>0.87301587301587302</v>
      </c>
      <c r="O105" s="102">
        <v>0.82558139534883723</v>
      </c>
      <c r="P105" s="102">
        <v>0.84563758389261745</v>
      </c>
      <c r="Q105" s="101">
        <v>46</v>
      </c>
      <c r="R105" s="101">
        <v>55</v>
      </c>
      <c r="S105" s="101">
        <v>101</v>
      </c>
      <c r="T105" s="102">
        <v>0.83636363636363631</v>
      </c>
      <c r="U105" s="102">
        <v>0.77464788732394363</v>
      </c>
      <c r="V105" s="102">
        <v>0.80158730158730163</v>
      </c>
      <c r="W105" s="101">
        <v>9</v>
      </c>
      <c r="X105" s="101">
        <v>16</v>
      </c>
      <c r="Y105" s="101">
        <v>25</v>
      </c>
      <c r="Z105" s="102">
        <v>0.16363636363636364</v>
      </c>
      <c r="AA105" s="102">
        <v>0.22535211267605634</v>
      </c>
      <c r="AB105" s="102">
        <v>0.1984126984126984</v>
      </c>
      <c r="AC105" s="101">
        <v>7</v>
      </c>
      <c r="AD105" s="101">
        <v>14</v>
      </c>
      <c r="AE105" s="101">
        <v>21</v>
      </c>
      <c r="AF105" s="102">
        <v>0.12727272727272726</v>
      </c>
      <c r="AG105" s="102">
        <v>0.19718309859154928</v>
      </c>
      <c r="AH105" s="102">
        <v>0.16666666666666666</v>
      </c>
      <c r="AI105" s="101">
        <v>2</v>
      </c>
      <c r="AJ105" s="101">
        <v>2</v>
      </c>
      <c r="AK105" s="101">
        <v>4</v>
      </c>
      <c r="AL105" s="102">
        <v>3.6363636363636362E-2</v>
      </c>
      <c r="AM105" s="102">
        <v>2.8169014084507043E-2</v>
      </c>
      <c r="AN105" s="102">
        <v>3.1746031746031744E-2</v>
      </c>
      <c r="AO105" s="101">
        <v>55</v>
      </c>
      <c r="AP105" s="101">
        <v>71</v>
      </c>
      <c r="AQ105" s="101">
        <v>126</v>
      </c>
      <c r="AR105" s="102">
        <v>0.87301587301587302</v>
      </c>
      <c r="AS105" s="102">
        <v>0.82558139534883723</v>
      </c>
      <c r="AT105" s="102">
        <v>0.84563758389261745</v>
      </c>
      <c r="AU105" s="101">
        <v>44</v>
      </c>
      <c r="AV105" s="101">
        <v>49</v>
      </c>
      <c r="AW105" s="101">
        <v>93</v>
      </c>
      <c r="AX105" s="102">
        <v>0.8</v>
      </c>
      <c r="AY105" s="102">
        <v>0.6901408450704225</v>
      </c>
      <c r="AZ105" s="102">
        <v>0.73809523809523814</v>
      </c>
      <c r="BA105" s="101">
        <v>11</v>
      </c>
      <c r="BB105" s="101">
        <v>22</v>
      </c>
      <c r="BC105" s="101">
        <v>33</v>
      </c>
      <c r="BD105" s="102">
        <v>0.2</v>
      </c>
      <c r="BE105" s="102">
        <v>0.30985915492957744</v>
      </c>
      <c r="BF105" s="102">
        <v>0.26190476190476192</v>
      </c>
      <c r="BG105" s="101">
        <v>9</v>
      </c>
      <c r="BH105" s="101">
        <v>20</v>
      </c>
      <c r="BI105" s="101">
        <v>29</v>
      </c>
      <c r="BJ105" s="102">
        <v>0.16363636363636364</v>
      </c>
      <c r="BK105" s="102">
        <v>0.28169014084507044</v>
      </c>
      <c r="BL105" s="102">
        <v>0.23015873015873015</v>
      </c>
      <c r="BM105" s="101">
        <v>2</v>
      </c>
      <c r="BN105" s="101">
        <v>2</v>
      </c>
      <c r="BO105" s="101">
        <v>4</v>
      </c>
      <c r="BP105" s="102">
        <v>3.6363636363636362E-2</v>
      </c>
      <c r="BQ105" s="102">
        <v>2.8169014084507043E-2</v>
      </c>
      <c r="BR105" s="103">
        <v>3.1746031746031744E-2</v>
      </c>
    </row>
    <row r="106" spans="1:70" ht="11.85">
      <c r="A106" s="99" t="str">
        <f>IF(COUNTIFS(T_3G[[#This Row],[Secteur]],"  *"),A105,T_3G[[#This Row],[Secteur]])</f>
        <v>SEINE-ET-MARNE</v>
      </c>
      <c r="B106" s="99" t="str">
        <f>IF(COUNTIFS(T_3G[[#This Row],[Secteur]],"    *"),B105,T_3G[[#This Row],[Secteur]])</f>
        <v xml:space="preserve">   D09 - Provins</v>
      </c>
      <c r="C106" s="100" t="s">
        <v>405</v>
      </c>
      <c r="D106" s="100" t="s">
        <v>406</v>
      </c>
      <c r="E106" s="101">
        <v>537</v>
      </c>
      <c r="F106" s="101">
        <v>550</v>
      </c>
      <c r="G106" s="101">
        <v>1087</v>
      </c>
      <c r="H106" s="101">
        <v>3</v>
      </c>
      <c r="I106" s="101">
        <v>3</v>
      </c>
      <c r="J106" s="101">
        <v>6</v>
      </c>
      <c r="K106" s="101">
        <v>531</v>
      </c>
      <c r="L106" s="101">
        <v>546</v>
      </c>
      <c r="M106" s="101">
        <v>1077</v>
      </c>
      <c r="N106" s="102">
        <v>0.994413407821229</v>
      </c>
      <c r="O106" s="102">
        <v>0.99818181818181817</v>
      </c>
      <c r="P106" s="102">
        <v>0.99632014719411222</v>
      </c>
      <c r="Q106" s="101">
        <v>380</v>
      </c>
      <c r="R106" s="101">
        <v>352</v>
      </c>
      <c r="S106" s="101">
        <v>732</v>
      </c>
      <c r="T106" s="102">
        <v>0.71563088512241058</v>
      </c>
      <c r="U106" s="102">
        <v>0.64468864468864473</v>
      </c>
      <c r="V106" s="102">
        <v>0.67966573816155984</v>
      </c>
      <c r="W106" s="101">
        <v>151</v>
      </c>
      <c r="X106" s="101">
        <v>194</v>
      </c>
      <c r="Y106" s="101">
        <v>345</v>
      </c>
      <c r="Z106" s="102">
        <v>0.28436911487758948</v>
      </c>
      <c r="AA106" s="102">
        <v>0.35531135531135533</v>
      </c>
      <c r="AB106" s="102">
        <v>0.3203342618384401</v>
      </c>
      <c r="AC106" s="101">
        <v>115</v>
      </c>
      <c r="AD106" s="101">
        <v>116</v>
      </c>
      <c r="AE106" s="101">
        <v>231</v>
      </c>
      <c r="AF106" s="102">
        <v>0.21657250470809794</v>
      </c>
      <c r="AG106" s="102">
        <v>0.21245421245421245</v>
      </c>
      <c r="AH106" s="102">
        <v>0.21448467966573817</v>
      </c>
      <c r="AI106" s="101">
        <v>36</v>
      </c>
      <c r="AJ106" s="101">
        <v>78</v>
      </c>
      <c r="AK106" s="101">
        <v>114</v>
      </c>
      <c r="AL106" s="102">
        <v>6.7796610169491525E-2</v>
      </c>
      <c r="AM106" s="102">
        <v>0.14285714285714285</v>
      </c>
      <c r="AN106" s="102">
        <v>0.10584958217270195</v>
      </c>
      <c r="AO106" s="101">
        <v>531</v>
      </c>
      <c r="AP106" s="101">
        <v>545</v>
      </c>
      <c r="AQ106" s="101">
        <v>1076</v>
      </c>
      <c r="AR106" s="102">
        <v>0.994413407821229</v>
      </c>
      <c r="AS106" s="102">
        <v>0.99636363636363634</v>
      </c>
      <c r="AT106" s="102">
        <v>0.9954001839926403</v>
      </c>
      <c r="AU106" s="101">
        <v>361</v>
      </c>
      <c r="AV106" s="101">
        <v>324</v>
      </c>
      <c r="AW106" s="101">
        <v>685</v>
      </c>
      <c r="AX106" s="102">
        <v>0.67984934086629001</v>
      </c>
      <c r="AY106" s="102">
        <v>0.59449541284403673</v>
      </c>
      <c r="AZ106" s="102">
        <v>0.63661710037174724</v>
      </c>
      <c r="BA106" s="101">
        <v>170</v>
      </c>
      <c r="BB106" s="101">
        <v>221</v>
      </c>
      <c r="BC106" s="101">
        <v>391</v>
      </c>
      <c r="BD106" s="102">
        <v>0.32015065913370999</v>
      </c>
      <c r="BE106" s="102">
        <v>0.40550458715596333</v>
      </c>
      <c r="BF106" s="102">
        <v>0.36338289962825276</v>
      </c>
      <c r="BG106" s="101">
        <v>134</v>
      </c>
      <c r="BH106" s="101">
        <v>141</v>
      </c>
      <c r="BI106" s="101">
        <v>275</v>
      </c>
      <c r="BJ106" s="102">
        <v>0.25235404896421848</v>
      </c>
      <c r="BK106" s="102">
        <v>0.25871559633027524</v>
      </c>
      <c r="BL106" s="102">
        <v>0.25557620817843868</v>
      </c>
      <c r="BM106" s="101">
        <v>36</v>
      </c>
      <c r="BN106" s="101">
        <v>80</v>
      </c>
      <c r="BO106" s="101">
        <v>116</v>
      </c>
      <c r="BP106" s="102">
        <v>6.7796610169491525E-2</v>
      </c>
      <c r="BQ106" s="102">
        <v>0.14678899082568808</v>
      </c>
      <c r="BR106" s="103">
        <v>0.10780669144981413</v>
      </c>
    </row>
    <row r="107" spans="1:70" ht="11.85">
      <c r="A107" s="99" t="str">
        <f>IF(COUNTIFS(T_3G[[#This Row],[Secteur]],"  *"),A106,T_3G[[#This Row],[Secteur]])</f>
        <v>SEINE-ET-MARNE</v>
      </c>
      <c r="B107" s="99" t="str">
        <f>IF(COUNTIFS(T_3G[[#This Row],[Secteur]],"    *"),B106,T_3G[[#This Row],[Secteur]])</f>
        <v xml:space="preserve">   D09 - Provins</v>
      </c>
      <c r="C107" s="100" t="s">
        <v>407</v>
      </c>
      <c r="D107" s="100" t="s">
        <v>408</v>
      </c>
      <c r="E107" s="101">
        <v>72</v>
      </c>
      <c r="F107" s="101">
        <v>63</v>
      </c>
      <c r="G107" s="101">
        <v>135</v>
      </c>
      <c r="H107" s="101">
        <v>0</v>
      </c>
      <c r="I107" s="101">
        <v>0</v>
      </c>
      <c r="J107" s="101">
        <v>0</v>
      </c>
      <c r="K107" s="101">
        <v>72</v>
      </c>
      <c r="L107" s="101">
        <v>63</v>
      </c>
      <c r="M107" s="101">
        <v>135</v>
      </c>
      <c r="N107" s="102">
        <v>1</v>
      </c>
      <c r="O107" s="102">
        <v>1</v>
      </c>
      <c r="P107" s="102">
        <v>1</v>
      </c>
      <c r="Q107" s="101">
        <v>50</v>
      </c>
      <c r="R107" s="101">
        <v>35</v>
      </c>
      <c r="S107" s="101">
        <v>85</v>
      </c>
      <c r="T107" s="102">
        <v>0.69444444444444442</v>
      </c>
      <c r="U107" s="102">
        <v>0.55555555555555558</v>
      </c>
      <c r="V107" s="102">
        <v>0.62962962962962965</v>
      </c>
      <c r="W107" s="101">
        <v>22</v>
      </c>
      <c r="X107" s="101">
        <v>28</v>
      </c>
      <c r="Y107" s="101">
        <v>50</v>
      </c>
      <c r="Z107" s="102">
        <v>0.30555555555555558</v>
      </c>
      <c r="AA107" s="102">
        <v>0.44444444444444442</v>
      </c>
      <c r="AB107" s="102">
        <v>0.37037037037037035</v>
      </c>
      <c r="AC107" s="101">
        <v>19</v>
      </c>
      <c r="AD107" s="101">
        <v>20</v>
      </c>
      <c r="AE107" s="101">
        <v>39</v>
      </c>
      <c r="AF107" s="102">
        <v>0.2638888888888889</v>
      </c>
      <c r="AG107" s="102">
        <v>0.31746031746031744</v>
      </c>
      <c r="AH107" s="102">
        <v>0.28888888888888886</v>
      </c>
      <c r="AI107" s="101">
        <v>3</v>
      </c>
      <c r="AJ107" s="101">
        <v>8</v>
      </c>
      <c r="AK107" s="101">
        <v>11</v>
      </c>
      <c r="AL107" s="102">
        <v>4.1666666666666664E-2</v>
      </c>
      <c r="AM107" s="102">
        <v>0.12698412698412698</v>
      </c>
      <c r="AN107" s="102">
        <v>8.1481481481481488E-2</v>
      </c>
      <c r="AO107" s="101">
        <v>72</v>
      </c>
      <c r="AP107" s="101">
        <v>63</v>
      </c>
      <c r="AQ107" s="101">
        <v>135</v>
      </c>
      <c r="AR107" s="102">
        <v>1</v>
      </c>
      <c r="AS107" s="102">
        <v>1</v>
      </c>
      <c r="AT107" s="102">
        <v>1</v>
      </c>
      <c r="AU107" s="101">
        <v>43</v>
      </c>
      <c r="AV107" s="101">
        <v>31</v>
      </c>
      <c r="AW107" s="101">
        <v>74</v>
      </c>
      <c r="AX107" s="102">
        <v>0.59722222222222221</v>
      </c>
      <c r="AY107" s="102">
        <v>0.49206349206349204</v>
      </c>
      <c r="AZ107" s="102">
        <v>0.54814814814814816</v>
      </c>
      <c r="BA107" s="101">
        <v>29</v>
      </c>
      <c r="BB107" s="101">
        <v>32</v>
      </c>
      <c r="BC107" s="101">
        <v>61</v>
      </c>
      <c r="BD107" s="102">
        <v>0.40277777777777779</v>
      </c>
      <c r="BE107" s="102">
        <v>0.50793650793650791</v>
      </c>
      <c r="BF107" s="102">
        <v>0.45185185185185184</v>
      </c>
      <c r="BG107" s="101">
        <v>26</v>
      </c>
      <c r="BH107" s="101">
        <v>24</v>
      </c>
      <c r="BI107" s="101">
        <v>50</v>
      </c>
      <c r="BJ107" s="102">
        <v>0.3611111111111111</v>
      </c>
      <c r="BK107" s="102">
        <v>0.38095238095238093</v>
      </c>
      <c r="BL107" s="102">
        <v>0.37037037037037035</v>
      </c>
      <c r="BM107" s="101">
        <v>3</v>
      </c>
      <c r="BN107" s="101">
        <v>8</v>
      </c>
      <c r="BO107" s="101">
        <v>11</v>
      </c>
      <c r="BP107" s="102">
        <v>4.1666666666666664E-2</v>
      </c>
      <c r="BQ107" s="102">
        <v>0.12698412698412698</v>
      </c>
      <c r="BR107" s="103">
        <v>8.1481481481481488E-2</v>
      </c>
    </row>
    <row r="108" spans="1:70" ht="11.85">
      <c r="A108" s="99" t="str">
        <f>IF(COUNTIFS(T_3G[[#This Row],[Secteur]],"  *"),A107,T_3G[[#This Row],[Secteur]])</f>
        <v>SEINE-ET-MARNE</v>
      </c>
      <c r="B108" s="99" t="str">
        <f>IF(COUNTIFS(T_3G[[#This Row],[Secteur]],"    *"),B107,T_3G[[#This Row],[Secteur]])</f>
        <v xml:space="preserve">   D09 - Provins</v>
      </c>
      <c r="C108" s="100" t="s">
        <v>409</v>
      </c>
      <c r="D108" s="100" t="s">
        <v>410</v>
      </c>
      <c r="E108" s="101">
        <v>59</v>
      </c>
      <c r="F108" s="101">
        <v>53</v>
      </c>
      <c r="G108" s="101">
        <v>112</v>
      </c>
      <c r="H108" s="101">
        <v>1</v>
      </c>
      <c r="I108" s="101">
        <v>1</v>
      </c>
      <c r="J108" s="101">
        <v>2</v>
      </c>
      <c r="K108" s="101">
        <v>59</v>
      </c>
      <c r="L108" s="101">
        <v>53</v>
      </c>
      <c r="M108" s="101">
        <v>112</v>
      </c>
      <c r="N108" s="102">
        <v>1.0169491525423728</v>
      </c>
      <c r="O108" s="102">
        <v>1.0188679245283019</v>
      </c>
      <c r="P108" s="102">
        <v>1.0178571428571428</v>
      </c>
      <c r="Q108" s="101">
        <v>43</v>
      </c>
      <c r="R108" s="101">
        <v>34</v>
      </c>
      <c r="S108" s="101">
        <v>77</v>
      </c>
      <c r="T108" s="102">
        <v>0.72881355932203384</v>
      </c>
      <c r="U108" s="102">
        <v>0.64150943396226412</v>
      </c>
      <c r="V108" s="102">
        <v>0.6875</v>
      </c>
      <c r="W108" s="101">
        <v>16</v>
      </c>
      <c r="X108" s="101">
        <v>19</v>
      </c>
      <c r="Y108" s="101">
        <v>35</v>
      </c>
      <c r="Z108" s="102">
        <v>0.2711864406779661</v>
      </c>
      <c r="AA108" s="102">
        <v>0.35849056603773582</v>
      </c>
      <c r="AB108" s="102">
        <v>0.3125</v>
      </c>
      <c r="AC108" s="101">
        <v>12</v>
      </c>
      <c r="AD108" s="101">
        <v>12</v>
      </c>
      <c r="AE108" s="101">
        <v>24</v>
      </c>
      <c r="AF108" s="102">
        <v>0.20338983050847459</v>
      </c>
      <c r="AG108" s="102">
        <v>0.22641509433962265</v>
      </c>
      <c r="AH108" s="102">
        <v>0.21428571428571427</v>
      </c>
      <c r="AI108" s="101">
        <v>4</v>
      </c>
      <c r="AJ108" s="101">
        <v>7</v>
      </c>
      <c r="AK108" s="101">
        <v>11</v>
      </c>
      <c r="AL108" s="102">
        <v>6.7796610169491525E-2</v>
      </c>
      <c r="AM108" s="102">
        <v>0.13207547169811321</v>
      </c>
      <c r="AN108" s="102">
        <v>9.8214285714285712E-2</v>
      </c>
      <c r="AO108" s="101">
        <v>59</v>
      </c>
      <c r="AP108" s="101">
        <v>53</v>
      </c>
      <c r="AQ108" s="101">
        <v>112</v>
      </c>
      <c r="AR108" s="102">
        <v>1.0169491525423728</v>
      </c>
      <c r="AS108" s="102">
        <v>1.0188679245283019</v>
      </c>
      <c r="AT108" s="102">
        <v>1.0178571428571428</v>
      </c>
      <c r="AU108" s="101">
        <v>39</v>
      </c>
      <c r="AV108" s="101">
        <v>30</v>
      </c>
      <c r="AW108" s="101">
        <v>69</v>
      </c>
      <c r="AX108" s="102">
        <v>0.66101694915254239</v>
      </c>
      <c r="AY108" s="102">
        <v>0.56603773584905659</v>
      </c>
      <c r="AZ108" s="102">
        <v>0.6160714285714286</v>
      </c>
      <c r="BA108" s="101">
        <v>20</v>
      </c>
      <c r="BB108" s="101">
        <v>23</v>
      </c>
      <c r="BC108" s="101">
        <v>43</v>
      </c>
      <c r="BD108" s="102">
        <v>0.33898305084745761</v>
      </c>
      <c r="BE108" s="102">
        <v>0.43396226415094341</v>
      </c>
      <c r="BF108" s="102">
        <v>0.38392857142857145</v>
      </c>
      <c r="BG108" s="101">
        <v>16</v>
      </c>
      <c r="BH108" s="101">
        <v>16</v>
      </c>
      <c r="BI108" s="101">
        <v>32</v>
      </c>
      <c r="BJ108" s="102">
        <v>0.2711864406779661</v>
      </c>
      <c r="BK108" s="102">
        <v>0.30188679245283018</v>
      </c>
      <c r="BL108" s="102">
        <v>0.2857142857142857</v>
      </c>
      <c r="BM108" s="101">
        <v>4</v>
      </c>
      <c r="BN108" s="101">
        <v>7</v>
      </c>
      <c r="BO108" s="101">
        <v>11</v>
      </c>
      <c r="BP108" s="102">
        <v>6.7796610169491525E-2</v>
      </c>
      <c r="BQ108" s="102">
        <v>0.13207547169811321</v>
      </c>
      <c r="BR108" s="103">
        <v>9.8214285714285712E-2</v>
      </c>
    </row>
    <row r="109" spans="1:70" ht="11.85">
      <c r="A109" s="99" t="str">
        <f>IF(COUNTIFS(T_3G[[#This Row],[Secteur]],"  *"),A108,T_3G[[#This Row],[Secteur]])</f>
        <v>SEINE-ET-MARNE</v>
      </c>
      <c r="B109" s="99" t="str">
        <f>IF(COUNTIFS(T_3G[[#This Row],[Secteur]],"    *"),B108,T_3G[[#This Row],[Secteur]])</f>
        <v xml:space="preserve">   D09 - Provins</v>
      </c>
      <c r="C109" s="100" t="s">
        <v>411</v>
      </c>
      <c r="D109" s="100" t="s">
        <v>412</v>
      </c>
      <c r="E109" s="101">
        <v>92</v>
      </c>
      <c r="F109" s="101">
        <v>91</v>
      </c>
      <c r="G109" s="101">
        <v>183</v>
      </c>
      <c r="H109" s="101">
        <v>1</v>
      </c>
      <c r="I109" s="101">
        <v>1</v>
      </c>
      <c r="J109" s="101">
        <v>2</v>
      </c>
      <c r="K109" s="101">
        <v>92</v>
      </c>
      <c r="L109" s="101">
        <v>91</v>
      </c>
      <c r="M109" s="101">
        <v>183</v>
      </c>
      <c r="N109" s="102">
        <v>1.0108695652173914</v>
      </c>
      <c r="O109" s="102">
        <v>1.0109890109890109</v>
      </c>
      <c r="P109" s="102">
        <v>1.0109289617486339</v>
      </c>
      <c r="Q109" s="101">
        <v>58</v>
      </c>
      <c r="R109" s="101">
        <v>58</v>
      </c>
      <c r="S109" s="101">
        <v>116</v>
      </c>
      <c r="T109" s="102">
        <v>0.63043478260869568</v>
      </c>
      <c r="U109" s="102">
        <v>0.63736263736263732</v>
      </c>
      <c r="V109" s="102">
        <v>0.63387978142076506</v>
      </c>
      <c r="W109" s="101">
        <v>34</v>
      </c>
      <c r="X109" s="101">
        <v>33</v>
      </c>
      <c r="Y109" s="101">
        <v>67</v>
      </c>
      <c r="Z109" s="102">
        <v>0.36956521739130432</v>
      </c>
      <c r="AA109" s="102">
        <v>0.36263736263736263</v>
      </c>
      <c r="AB109" s="102">
        <v>0.36612021857923499</v>
      </c>
      <c r="AC109" s="101">
        <v>27</v>
      </c>
      <c r="AD109" s="101">
        <v>24</v>
      </c>
      <c r="AE109" s="101">
        <v>51</v>
      </c>
      <c r="AF109" s="102">
        <v>0.29347826086956524</v>
      </c>
      <c r="AG109" s="102">
        <v>0.26373626373626374</v>
      </c>
      <c r="AH109" s="102">
        <v>0.27868852459016391</v>
      </c>
      <c r="AI109" s="101">
        <v>7</v>
      </c>
      <c r="AJ109" s="101">
        <v>9</v>
      </c>
      <c r="AK109" s="101">
        <v>16</v>
      </c>
      <c r="AL109" s="102">
        <v>7.6086956521739135E-2</v>
      </c>
      <c r="AM109" s="102">
        <v>9.8901098901098897E-2</v>
      </c>
      <c r="AN109" s="102">
        <v>8.7431693989071038E-2</v>
      </c>
      <c r="AO109" s="101">
        <v>92</v>
      </c>
      <c r="AP109" s="101">
        <v>90</v>
      </c>
      <c r="AQ109" s="101">
        <v>182</v>
      </c>
      <c r="AR109" s="102">
        <v>1.0108695652173914</v>
      </c>
      <c r="AS109" s="102">
        <v>1</v>
      </c>
      <c r="AT109" s="102">
        <v>1.0054644808743169</v>
      </c>
      <c r="AU109" s="101">
        <v>56</v>
      </c>
      <c r="AV109" s="101">
        <v>54</v>
      </c>
      <c r="AW109" s="101">
        <v>110</v>
      </c>
      <c r="AX109" s="102">
        <v>0.60869565217391308</v>
      </c>
      <c r="AY109" s="102">
        <v>0.6</v>
      </c>
      <c r="AZ109" s="102">
        <v>0.60439560439560436</v>
      </c>
      <c r="BA109" s="101">
        <v>36</v>
      </c>
      <c r="BB109" s="101">
        <v>36</v>
      </c>
      <c r="BC109" s="101">
        <v>72</v>
      </c>
      <c r="BD109" s="102">
        <v>0.39130434782608697</v>
      </c>
      <c r="BE109" s="102">
        <v>0.4</v>
      </c>
      <c r="BF109" s="102">
        <v>0.39560439560439559</v>
      </c>
      <c r="BG109" s="101">
        <v>29</v>
      </c>
      <c r="BH109" s="101">
        <v>27</v>
      </c>
      <c r="BI109" s="101">
        <v>56</v>
      </c>
      <c r="BJ109" s="102">
        <v>0.31521739130434784</v>
      </c>
      <c r="BK109" s="102">
        <v>0.3</v>
      </c>
      <c r="BL109" s="102">
        <v>0.30769230769230771</v>
      </c>
      <c r="BM109" s="101">
        <v>7</v>
      </c>
      <c r="BN109" s="101">
        <v>9</v>
      </c>
      <c r="BO109" s="101">
        <v>16</v>
      </c>
      <c r="BP109" s="102">
        <v>7.6086956521739135E-2</v>
      </c>
      <c r="BQ109" s="102">
        <v>0.1</v>
      </c>
      <c r="BR109" s="103">
        <v>8.7912087912087919E-2</v>
      </c>
    </row>
    <row r="110" spans="1:70" ht="11.85">
      <c r="A110" s="99" t="str">
        <f>IF(COUNTIFS(T_3G[[#This Row],[Secteur]],"  *"),A109,T_3G[[#This Row],[Secteur]])</f>
        <v>SEINE-ET-MARNE</v>
      </c>
      <c r="B110" s="99" t="str">
        <f>IF(COUNTIFS(T_3G[[#This Row],[Secteur]],"    *"),B109,T_3G[[#This Row],[Secteur]])</f>
        <v xml:space="preserve">   D09 - Provins</v>
      </c>
      <c r="C110" s="100" t="s">
        <v>413</v>
      </c>
      <c r="D110" s="100" t="s">
        <v>414</v>
      </c>
      <c r="E110" s="101">
        <v>44</v>
      </c>
      <c r="F110" s="101">
        <v>47</v>
      </c>
      <c r="G110" s="101">
        <v>91</v>
      </c>
      <c r="H110" s="101">
        <v>0</v>
      </c>
      <c r="I110" s="101">
        <v>0</v>
      </c>
      <c r="J110" s="101">
        <v>0</v>
      </c>
      <c r="K110" s="101">
        <v>44</v>
      </c>
      <c r="L110" s="101">
        <v>47</v>
      </c>
      <c r="M110" s="101">
        <v>91</v>
      </c>
      <c r="N110" s="102">
        <v>1</v>
      </c>
      <c r="O110" s="102">
        <v>1</v>
      </c>
      <c r="P110" s="102">
        <v>1</v>
      </c>
      <c r="Q110" s="101">
        <v>33</v>
      </c>
      <c r="R110" s="101">
        <v>31</v>
      </c>
      <c r="S110" s="101">
        <v>64</v>
      </c>
      <c r="T110" s="102">
        <v>0.75</v>
      </c>
      <c r="U110" s="102">
        <v>0.65957446808510634</v>
      </c>
      <c r="V110" s="102">
        <v>0.70329670329670335</v>
      </c>
      <c r="W110" s="101">
        <v>11</v>
      </c>
      <c r="X110" s="101">
        <v>16</v>
      </c>
      <c r="Y110" s="101">
        <v>27</v>
      </c>
      <c r="Z110" s="102">
        <v>0.25</v>
      </c>
      <c r="AA110" s="102">
        <v>0.34042553191489361</v>
      </c>
      <c r="AB110" s="102">
        <v>0.2967032967032967</v>
      </c>
      <c r="AC110" s="101">
        <v>5</v>
      </c>
      <c r="AD110" s="101">
        <v>4</v>
      </c>
      <c r="AE110" s="101">
        <v>9</v>
      </c>
      <c r="AF110" s="102">
        <v>0.11363636363636363</v>
      </c>
      <c r="AG110" s="102">
        <v>8.5106382978723402E-2</v>
      </c>
      <c r="AH110" s="102">
        <v>9.8901098901098897E-2</v>
      </c>
      <c r="AI110" s="101">
        <v>6</v>
      </c>
      <c r="AJ110" s="101">
        <v>12</v>
      </c>
      <c r="AK110" s="101">
        <v>18</v>
      </c>
      <c r="AL110" s="102">
        <v>0.13636363636363635</v>
      </c>
      <c r="AM110" s="102">
        <v>0.25531914893617019</v>
      </c>
      <c r="AN110" s="102">
        <v>0.19780219780219779</v>
      </c>
      <c r="AO110" s="101">
        <v>44</v>
      </c>
      <c r="AP110" s="101">
        <v>47</v>
      </c>
      <c r="AQ110" s="101">
        <v>91</v>
      </c>
      <c r="AR110" s="102">
        <v>1</v>
      </c>
      <c r="AS110" s="102">
        <v>1</v>
      </c>
      <c r="AT110" s="102">
        <v>1</v>
      </c>
      <c r="AU110" s="101">
        <v>31</v>
      </c>
      <c r="AV110" s="101">
        <v>25</v>
      </c>
      <c r="AW110" s="101">
        <v>56</v>
      </c>
      <c r="AX110" s="102">
        <v>0.70454545454545459</v>
      </c>
      <c r="AY110" s="102">
        <v>0.53191489361702127</v>
      </c>
      <c r="AZ110" s="102">
        <v>0.61538461538461542</v>
      </c>
      <c r="BA110" s="101">
        <v>13</v>
      </c>
      <c r="BB110" s="101">
        <v>22</v>
      </c>
      <c r="BC110" s="101">
        <v>35</v>
      </c>
      <c r="BD110" s="102">
        <v>0.29545454545454547</v>
      </c>
      <c r="BE110" s="102">
        <v>0.46808510638297873</v>
      </c>
      <c r="BF110" s="102">
        <v>0.38461538461538464</v>
      </c>
      <c r="BG110" s="101">
        <v>7</v>
      </c>
      <c r="BH110" s="101">
        <v>10</v>
      </c>
      <c r="BI110" s="101">
        <v>17</v>
      </c>
      <c r="BJ110" s="102">
        <v>0.15909090909090909</v>
      </c>
      <c r="BK110" s="102">
        <v>0.21276595744680851</v>
      </c>
      <c r="BL110" s="102">
        <v>0.18681318681318682</v>
      </c>
      <c r="BM110" s="101">
        <v>6</v>
      </c>
      <c r="BN110" s="101">
        <v>12</v>
      </c>
      <c r="BO110" s="101">
        <v>18</v>
      </c>
      <c r="BP110" s="102">
        <v>0.13636363636363635</v>
      </c>
      <c r="BQ110" s="102">
        <v>0.25531914893617019</v>
      </c>
      <c r="BR110" s="103">
        <v>0.19780219780219779</v>
      </c>
    </row>
    <row r="111" spans="1:70" ht="11.85">
      <c r="A111" s="99" t="str">
        <f>IF(COUNTIFS(T_3G[[#This Row],[Secteur]],"  *"),A110,T_3G[[#This Row],[Secteur]])</f>
        <v>SEINE-ET-MARNE</v>
      </c>
      <c r="B111" s="99" t="str">
        <f>IF(COUNTIFS(T_3G[[#This Row],[Secteur]],"    *"),B110,T_3G[[#This Row],[Secteur]])</f>
        <v xml:space="preserve">   D09 - Provins</v>
      </c>
      <c r="C111" s="100" t="s">
        <v>415</v>
      </c>
      <c r="D111" s="100" t="s">
        <v>416</v>
      </c>
      <c r="E111" s="101">
        <v>37</v>
      </c>
      <c r="F111" s="101">
        <v>45</v>
      </c>
      <c r="G111" s="101">
        <v>82</v>
      </c>
      <c r="H111" s="101">
        <v>1</v>
      </c>
      <c r="I111" s="101">
        <v>1</v>
      </c>
      <c r="J111" s="101">
        <v>2</v>
      </c>
      <c r="K111" s="101">
        <v>35</v>
      </c>
      <c r="L111" s="101">
        <v>44</v>
      </c>
      <c r="M111" s="101">
        <v>79</v>
      </c>
      <c r="N111" s="102">
        <v>0.97297297297297303</v>
      </c>
      <c r="O111" s="102">
        <v>1</v>
      </c>
      <c r="P111" s="102">
        <v>0.98780487804878048</v>
      </c>
      <c r="Q111" s="101">
        <v>26</v>
      </c>
      <c r="R111" s="101">
        <v>30</v>
      </c>
      <c r="S111" s="101">
        <v>56</v>
      </c>
      <c r="T111" s="102">
        <v>0.74285714285714288</v>
      </c>
      <c r="U111" s="102">
        <v>0.68181818181818177</v>
      </c>
      <c r="V111" s="102">
        <v>0.70886075949367089</v>
      </c>
      <c r="W111" s="101">
        <v>9</v>
      </c>
      <c r="X111" s="101">
        <v>14</v>
      </c>
      <c r="Y111" s="101">
        <v>23</v>
      </c>
      <c r="Z111" s="102">
        <v>0.25714285714285712</v>
      </c>
      <c r="AA111" s="102">
        <v>0.31818181818181818</v>
      </c>
      <c r="AB111" s="102">
        <v>0.29113924050632911</v>
      </c>
      <c r="AC111" s="101">
        <v>6</v>
      </c>
      <c r="AD111" s="101">
        <v>11</v>
      </c>
      <c r="AE111" s="101">
        <v>17</v>
      </c>
      <c r="AF111" s="102">
        <v>0.17142857142857143</v>
      </c>
      <c r="AG111" s="102">
        <v>0.25</v>
      </c>
      <c r="AH111" s="102">
        <v>0.21518987341772153</v>
      </c>
      <c r="AI111" s="101">
        <v>3</v>
      </c>
      <c r="AJ111" s="101">
        <v>3</v>
      </c>
      <c r="AK111" s="101">
        <v>6</v>
      </c>
      <c r="AL111" s="102">
        <v>8.5714285714285715E-2</v>
      </c>
      <c r="AM111" s="102">
        <v>6.8181818181818177E-2</v>
      </c>
      <c r="AN111" s="102">
        <v>7.5949367088607597E-2</v>
      </c>
      <c r="AO111" s="101">
        <v>35</v>
      </c>
      <c r="AP111" s="101">
        <v>44</v>
      </c>
      <c r="AQ111" s="101">
        <v>79</v>
      </c>
      <c r="AR111" s="102">
        <v>0.97297297297297303</v>
      </c>
      <c r="AS111" s="102">
        <v>1</v>
      </c>
      <c r="AT111" s="102">
        <v>0.98780487804878048</v>
      </c>
      <c r="AU111" s="101">
        <v>25</v>
      </c>
      <c r="AV111" s="101">
        <v>25</v>
      </c>
      <c r="AW111" s="101">
        <v>50</v>
      </c>
      <c r="AX111" s="102">
        <v>0.7142857142857143</v>
      </c>
      <c r="AY111" s="102">
        <v>0.56818181818181823</v>
      </c>
      <c r="AZ111" s="102">
        <v>0.63291139240506333</v>
      </c>
      <c r="BA111" s="101">
        <v>10</v>
      </c>
      <c r="BB111" s="101">
        <v>19</v>
      </c>
      <c r="BC111" s="101">
        <v>29</v>
      </c>
      <c r="BD111" s="102">
        <v>0.2857142857142857</v>
      </c>
      <c r="BE111" s="102">
        <v>0.43181818181818182</v>
      </c>
      <c r="BF111" s="102">
        <v>0.36708860759493672</v>
      </c>
      <c r="BG111" s="101">
        <v>7</v>
      </c>
      <c r="BH111" s="101">
        <v>16</v>
      </c>
      <c r="BI111" s="101">
        <v>23</v>
      </c>
      <c r="BJ111" s="102">
        <v>0.2</v>
      </c>
      <c r="BK111" s="102">
        <v>0.36363636363636365</v>
      </c>
      <c r="BL111" s="102">
        <v>0.29113924050632911</v>
      </c>
      <c r="BM111" s="101">
        <v>3</v>
      </c>
      <c r="BN111" s="101">
        <v>3</v>
      </c>
      <c r="BO111" s="101">
        <v>6</v>
      </c>
      <c r="BP111" s="102">
        <v>8.5714285714285715E-2</v>
      </c>
      <c r="BQ111" s="102">
        <v>6.8181818181818177E-2</v>
      </c>
      <c r="BR111" s="103">
        <v>7.5949367088607597E-2</v>
      </c>
    </row>
    <row r="112" spans="1:70" ht="11.85">
      <c r="A112" s="99" t="str">
        <f>IF(COUNTIFS(T_3G[[#This Row],[Secteur]],"  *"),A111,T_3G[[#This Row],[Secteur]])</f>
        <v>SEINE-ET-MARNE</v>
      </c>
      <c r="B112" s="99" t="str">
        <f>IF(COUNTIFS(T_3G[[#This Row],[Secteur]],"    *"),B111,T_3G[[#This Row],[Secteur]])</f>
        <v xml:space="preserve">   D09 - Provins</v>
      </c>
      <c r="C112" s="100" t="s">
        <v>417</v>
      </c>
      <c r="D112" s="100" t="s">
        <v>418</v>
      </c>
      <c r="E112" s="101">
        <v>66</v>
      </c>
      <c r="F112" s="101">
        <v>76</v>
      </c>
      <c r="G112" s="101">
        <v>142</v>
      </c>
      <c r="H112" s="101">
        <v>0</v>
      </c>
      <c r="I112" s="101">
        <v>0</v>
      </c>
      <c r="J112" s="101">
        <v>0</v>
      </c>
      <c r="K112" s="101">
        <v>65</v>
      </c>
      <c r="L112" s="101">
        <v>76</v>
      </c>
      <c r="M112" s="101">
        <v>141</v>
      </c>
      <c r="N112" s="102">
        <v>0.98484848484848486</v>
      </c>
      <c r="O112" s="102">
        <v>1</v>
      </c>
      <c r="P112" s="102">
        <v>0.99295774647887325</v>
      </c>
      <c r="Q112" s="101">
        <v>48</v>
      </c>
      <c r="R112" s="101">
        <v>44</v>
      </c>
      <c r="S112" s="101">
        <v>92</v>
      </c>
      <c r="T112" s="102">
        <v>0.7384615384615385</v>
      </c>
      <c r="U112" s="102">
        <v>0.57894736842105265</v>
      </c>
      <c r="V112" s="102">
        <v>0.65248226950354615</v>
      </c>
      <c r="W112" s="101">
        <v>17</v>
      </c>
      <c r="X112" s="101">
        <v>32</v>
      </c>
      <c r="Y112" s="101">
        <v>49</v>
      </c>
      <c r="Z112" s="102">
        <v>0.26153846153846155</v>
      </c>
      <c r="AA112" s="102">
        <v>0.42105263157894735</v>
      </c>
      <c r="AB112" s="102">
        <v>0.3475177304964539</v>
      </c>
      <c r="AC112" s="101">
        <v>12</v>
      </c>
      <c r="AD112" s="101">
        <v>15</v>
      </c>
      <c r="AE112" s="101">
        <v>27</v>
      </c>
      <c r="AF112" s="102">
        <v>0.18461538461538463</v>
      </c>
      <c r="AG112" s="102">
        <v>0.19736842105263158</v>
      </c>
      <c r="AH112" s="102">
        <v>0.19148936170212766</v>
      </c>
      <c r="AI112" s="101">
        <v>5</v>
      </c>
      <c r="AJ112" s="101">
        <v>17</v>
      </c>
      <c r="AK112" s="101">
        <v>22</v>
      </c>
      <c r="AL112" s="102">
        <v>7.6923076923076927E-2</v>
      </c>
      <c r="AM112" s="102">
        <v>0.22368421052631579</v>
      </c>
      <c r="AN112" s="102">
        <v>0.15602836879432624</v>
      </c>
      <c r="AO112" s="101">
        <v>65</v>
      </c>
      <c r="AP112" s="101">
        <v>76</v>
      </c>
      <c r="AQ112" s="101">
        <v>141</v>
      </c>
      <c r="AR112" s="102">
        <v>0.98484848484848486</v>
      </c>
      <c r="AS112" s="102">
        <v>1</v>
      </c>
      <c r="AT112" s="102">
        <v>0.99295774647887325</v>
      </c>
      <c r="AU112" s="101">
        <v>47</v>
      </c>
      <c r="AV112" s="101">
        <v>43</v>
      </c>
      <c r="AW112" s="101">
        <v>90</v>
      </c>
      <c r="AX112" s="102">
        <v>0.72307692307692306</v>
      </c>
      <c r="AY112" s="102">
        <v>0.56578947368421051</v>
      </c>
      <c r="AZ112" s="102">
        <v>0.63829787234042556</v>
      </c>
      <c r="BA112" s="101">
        <v>18</v>
      </c>
      <c r="BB112" s="101">
        <v>33</v>
      </c>
      <c r="BC112" s="101">
        <v>51</v>
      </c>
      <c r="BD112" s="102">
        <v>0.27692307692307694</v>
      </c>
      <c r="BE112" s="102">
        <v>0.43421052631578949</v>
      </c>
      <c r="BF112" s="102">
        <v>0.36170212765957449</v>
      </c>
      <c r="BG112" s="101">
        <v>13</v>
      </c>
      <c r="BH112" s="101">
        <v>16</v>
      </c>
      <c r="BI112" s="101">
        <v>29</v>
      </c>
      <c r="BJ112" s="102">
        <v>0.2</v>
      </c>
      <c r="BK112" s="102">
        <v>0.21052631578947367</v>
      </c>
      <c r="BL112" s="102">
        <v>0.20567375886524822</v>
      </c>
      <c r="BM112" s="101">
        <v>5</v>
      </c>
      <c r="BN112" s="101">
        <v>17</v>
      </c>
      <c r="BO112" s="101">
        <v>22</v>
      </c>
      <c r="BP112" s="102">
        <v>7.6923076923076927E-2</v>
      </c>
      <c r="BQ112" s="102">
        <v>0.22368421052631579</v>
      </c>
      <c r="BR112" s="103">
        <v>0.15602836879432624</v>
      </c>
    </row>
    <row r="113" spans="1:70" ht="11.85">
      <c r="A113" s="99" t="str">
        <f>IF(COUNTIFS(T_3G[[#This Row],[Secteur]],"  *"),A112,T_3G[[#This Row],[Secteur]])</f>
        <v>SEINE-ET-MARNE</v>
      </c>
      <c r="B113" s="99" t="str">
        <f>IF(COUNTIFS(T_3G[[#This Row],[Secteur]],"    *"),B112,T_3G[[#This Row],[Secteur]])</f>
        <v xml:space="preserve">   D09 - Provins</v>
      </c>
      <c r="C113" s="100" t="s">
        <v>419</v>
      </c>
      <c r="D113" s="100" t="s">
        <v>420</v>
      </c>
      <c r="E113" s="101">
        <v>95</v>
      </c>
      <c r="F113" s="101">
        <v>92</v>
      </c>
      <c r="G113" s="101">
        <v>187</v>
      </c>
      <c r="H113" s="101">
        <v>0</v>
      </c>
      <c r="I113" s="101">
        <v>0</v>
      </c>
      <c r="J113" s="101">
        <v>0</v>
      </c>
      <c r="K113" s="101">
        <v>94</v>
      </c>
      <c r="L113" s="101">
        <v>89</v>
      </c>
      <c r="M113" s="101">
        <v>183</v>
      </c>
      <c r="N113" s="102">
        <v>0.98947368421052628</v>
      </c>
      <c r="O113" s="102">
        <v>0.96739130434782605</v>
      </c>
      <c r="P113" s="102">
        <v>0.97860962566844922</v>
      </c>
      <c r="Q113" s="101">
        <v>65</v>
      </c>
      <c r="R113" s="101">
        <v>56</v>
      </c>
      <c r="S113" s="101">
        <v>121</v>
      </c>
      <c r="T113" s="102">
        <v>0.69148936170212771</v>
      </c>
      <c r="U113" s="102">
        <v>0.6292134831460674</v>
      </c>
      <c r="V113" s="102">
        <v>0.66120218579234968</v>
      </c>
      <c r="W113" s="101">
        <v>29</v>
      </c>
      <c r="X113" s="101">
        <v>33</v>
      </c>
      <c r="Y113" s="101">
        <v>62</v>
      </c>
      <c r="Z113" s="102">
        <v>0.30851063829787234</v>
      </c>
      <c r="AA113" s="102">
        <v>0.3707865168539326</v>
      </c>
      <c r="AB113" s="102">
        <v>0.33879781420765026</v>
      </c>
      <c r="AC113" s="101">
        <v>23</v>
      </c>
      <c r="AD113" s="101">
        <v>20</v>
      </c>
      <c r="AE113" s="101">
        <v>43</v>
      </c>
      <c r="AF113" s="102">
        <v>0.24468085106382978</v>
      </c>
      <c r="AG113" s="102">
        <v>0.2247191011235955</v>
      </c>
      <c r="AH113" s="102">
        <v>0.23497267759562843</v>
      </c>
      <c r="AI113" s="101">
        <v>6</v>
      </c>
      <c r="AJ113" s="101">
        <v>13</v>
      </c>
      <c r="AK113" s="101">
        <v>19</v>
      </c>
      <c r="AL113" s="102">
        <v>6.3829787234042548E-2</v>
      </c>
      <c r="AM113" s="102">
        <v>0.14606741573033707</v>
      </c>
      <c r="AN113" s="102">
        <v>0.10382513661202186</v>
      </c>
      <c r="AO113" s="101">
        <v>94</v>
      </c>
      <c r="AP113" s="101">
        <v>89</v>
      </c>
      <c r="AQ113" s="101">
        <v>183</v>
      </c>
      <c r="AR113" s="102">
        <v>0.98947368421052628</v>
      </c>
      <c r="AS113" s="102">
        <v>0.96739130434782605</v>
      </c>
      <c r="AT113" s="102">
        <v>0.97860962566844922</v>
      </c>
      <c r="AU113" s="101">
        <v>64</v>
      </c>
      <c r="AV113" s="101">
        <v>55</v>
      </c>
      <c r="AW113" s="101">
        <v>119</v>
      </c>
      <c r="AX113" s="102">
        <v>0.68085106382978722</v>
      </c>
      <c r="AY113" s="102">
        <v>0.6179775280898876</v>
      </c>
      <c r="AZ113" s="102">
        <v>0.65027322404371579</v>
      </c>
      <c r="BA113" s="101">
        <v>30</v>
      </c>
      <c r="BB113" s="101">
        <v>34</v>
      </c>
      <c r="BC113" s="101">
        <v>64</v>
      </c>
      <c r="BD113" s="102">
        <v>0.31914893617021278</v>
      </c>
      <c r="BE113" s="102">
        <v>0.38202247191011235</v>
      </c>
      <c r="BF113" s="102">
        <v>0.34972677595628415</v>
      </c>
      <c r="BG113" s="101">
        <v>24</v>
      </c>
      <c r="BH113" s="101">
        <v>19</v>
      </c>
      <c r="BI113" s="101">
        <v>43</v>
      </c>
      <c r="BJ113" s="102">
        <v>0.25531914893617019</v>
      </c>
      <c r="BK113" s="102">
        <v>0.21348314606741572</v>
      </c>
      <c r="BL113" s="102">
        <v>0.23497267759562843</v>
      </c>
      <c r="BM113" s="101">
        <v>6</v>
      </c>
      <c r="BN113" s="101">
        <v>15</v>
      </c>
      <c r="BO113" s="101">
        <v>21</v>
      </c>
      <c r="BP113" s="102">
        <v>6.3829787234042548E-2</v>
      </c>
      <c r="BQ113" s="102">
        <v>0.16853932584269662</v>
      </c>
      <c r="BR113" s="103">
        <v>0.11475409836065574</v>
      </c>
    </row>
    <row r="114" spans="1:70" ht="11.85">
      <c r="A114" s="99" t="str">
        <f>IF(COUNTIFS(T_3G[[#This Row],[Secteur]],"  *"),A113,T_3G[[#This Row],[Secteur]])</f>
        <v>SEINE-ET-MARNE</v>
      </c>
      <c r="B114" s="99" t="str">
        <f>IF(COUNTIFS(T_3G[[#This Row],[Secteur]],"    *"),B113,T_3G[[#This Row],[Secteur]])</f>
        <v xml:space="preserve">   D09 - Provins</v>
      </c>
      <c r="C114" s="100" t="s">
        <v>421</v>
      </c>
      <c r="D114" s="100" t="s">
        <v>422</v>
      </c>
      <c r="E114" s="101">
        <v>34</v>
      </c>
      <c r="F114" s="101">
        <v>45</v>
      </c>
      <c r="G114" s="101">
        <v>79</v>
      </c>
      <c r="H114" s="101">
        <v>0</v>
      </c>
      <c r="I114" s="101">
        <v>0</v>
      </c>
      <c r="J114" s="101">
        <v>0</v>
      </c>
      <c r="K114" s="101">
        <v>32</v>
      </c>
      <c r="L114" s="101">
        <v>45</v>
      </c>
      <c r="M114" s="101">
        <v>77</v>
      </c>
      <c r="N114" s="102">
        <v>0.94117647058823528</v>
      </c>
      <c r="O114" s="102">
        <v>1</v>
      </c>
      <c r="P114" s="102">
        <v>0.97468354430379744</v>
      </c>
      <c r="Q114" s="101">
        <v>20</v>
      </c>
      <c r="R114" s="101">
        <v>27</v>
      </c>
      <c r="S114" s="101">
        <v>47</v>
      </c>
      <c r="T114" s="102">
        <v>0.625</v>
      </c>
      <c r="U114" s="102">
        <v>0.6</v>
      </c>
      <c r="V114" s="102">
        <v>0.61038961038961037</v>
      </c>
      <c r="W114" s="101">
        <v>12</v>
      </c>
      <c r="X114" s="101">
        <v>18</v>
      </c>
      <c r="Y114" s="101">
        <v>30</v>
      </c>
      <c r="Z114" s="102">
        <v>0.375</v>
      </c>
      <c r="AA114" s="102">
        <v>0.4</v>
      </c>
      <c r="AB114" s="102">
        <v>0.38961038961038963</v>
      </c>
      <c r="AC114" s="101">
        <v>10</v>
      </c>
      <c r="AD114" s="101">
        <v>10</v>
      </c>
      <c r="AE114" s="101">
        <v>20</v>
      </c>
      <c r="AF114" s="102">
        <v>0.3125</v>
      </c>
      <c r="AG114" s="102">
        <v>0.22222222222222221</v>
      </c>
      <c r="AH114" s="102">
        <v>0.25974025974025972</v>
      </c>
      <c r="AI114" s="101">
        <v>2</v>
      </c>
      <c r="AJ114" s="101">
        <v>8</v>
      </c>
      <c r="AK114" s="101">
        <v>10</v>
      </c>
      <c r="AL114" s="102">
        <v>6.25E-2</v>
      </c>
      <c r="AM114" s="102">
        <v>0.17777777777777778</v>
      </c>
      <c r="AN114" s="102">
        <v>0.12987012987012986</v>
      </c>
      <c r="AO114" s="101">
        <v>32</v>
      </c>
      <c r="AP114" s="101">
        <v>45</v>
      </c>
      <c r="AQ114" s="101">
        <v>77</v>
      </c>
      <c r="AR114" s="102">
        <v>0.94117647058823528</v>
      </c>
      <c r="AS114" s="102">
        <v>1</v>
      </c>
      <c r="AT114" s="102">
        <v>0.97468354430379744</v>
      </c>
      <c r="AU114" s="101">
        <v>20</v>
      </c>
      <c r="AV114" s="101">
        <v>27</v>
      </c>
      <c r="AW114" s="101">
        <v>47</v>
      </c>
      <c r="AX114" s="102">
        <v>0.625</v>
      </c>
      <c r="AY114" s="102">
        <v>0.6</v>
      </c>
      <c r="AZ114" s="102">
        <v>0.61038961038961037</v>
      </c>
      <c r="BA114" s="101">
        <v>12</v>
      </c>
      <c r="BB114" s="101">
        <v>18</v>
      </c>
      <c r="BC114" s="101">
        <v>30</v>
      </c>
      <c r="BD114" s="102">
        <v>0.375</v>
      </c>
      <c r="BE114" s="102">
        <v>0.4</v>
      </c>
      <c r="BF114" s="102">
        <v>0.38961038961038963</v>
      </c>
      <c r="BG114" s="101">
        <v>10</v>
      </c>
      <c r="BH114" s="101">
        <v>10</v>
      </c>
      <c r="BI114" s="101">
        <v>20</v>
      </c>
      <c r="BJ114" s="102">
        <v>0.3125</v>
      </c>
      <c r="BK114" s="102">
        <v>0.22222222222222221</v>
      </c>
      <c r="BL114" s="102">
        <v>0.25974025974025972</v>
      </c>
      <c r="BM114" s="101">
        <v>2</v>
      </c>
      <c r="BN114" s="101">
        <v>8</v>
      </c>
      <c r="BO114" s="101">
        <v>10</v>
      </c>
      <c r="BP114" s="102">
        <v>6.25E-2</v>
      </c>
      <c r="BQ114" s="102">
        <v>0.17777777777777778</v>
      </c>
      <c r="BR114" s="103">
        <v>0.12987012987012986</v>
      </c>
    </row>
    <row r="115" spans="1:70" ht="11.85">
      <c r="A115" s="99" t="str">
        <f>IF(COUNTIFS(T_3G[[#This Row],[Secteur]],"  *"),A114,T_3G[[#This Row],[Secteur]])</f>
        <v>SEINE-ET-MARNE</v>
      </c>
      <c r="B115" s="99" t="str">
        <f>IF(COUNTIFS(T_3G[[#This Row],[Secteur]],"    *"),B114,T_3G[[#This Row],[Secteur]])</f>
        <v xml:space="preserve">   D09 - Provins</v>
      </c>
      <c r="C115" s="100" t="s">
        <v>423</v>
      </c>
      <c r="D115" s="100" t="s">
        <v>424</v>
      </c>
      <c r="E115" s="101">
        <v>38</v>
      </c>
      <c r="F115" s="101">
        <v>38</v>
      </c>
      <c r="G115" s="101">
        <v>76</v>
      </c>
      <c r="H115" s="101">
        <v>0</v>
      </c>
      <c r="I115" s="101">
        <v>0</v>
      </c>
      <c r="J115" s="101">
        <v>0</v>
      </c>
      <c r="K115" s="101">
        <v>38</v>
      </c>
      <c r="L115" s="101">
        <v>38</v>
      </c>
      <c r="M115" s="101">
        <v>76</v>
      </c>
      <c r="N115" s="102">
        <v>1</v>
      </c>
      <c r="O115" s="102">
        <v>1</v>
      </c>
      <c r="P115" s="102">
        <v>1</v>
      </c>
      <c r="Q115" s="101">
        <v>37</v>
      </c>
      <c r="R115" s="101">
        <v>37</v>
      </c>
      <c r="S115" s="101">
        <v>74</v>
      </c>
      <c r="T115" s="102">
        <v>0.97368421052631582</v>
      </c>
      <c r="U115" s="102">
        <v>0.97368421052631582</v>
      </c>
      <c r="V115" s="102">
        <v>0.97368421052631582</v>
      </c>
      <c r="W115" s="101">
        <v>1</v>
      </c>
      <c r="X115" s="101">
        <v>1</v>
      </c>
      <c r="Y115" s="101">
        <v>2</v>
      </c>
      <c r="Z115" s="102">
        <v>2.6315789473684209E-2</v>
      </c>
      <c r="AA115" s="102">
        <v>2.6315789473684209E-2</v>
      </c>
      <c r="AB115" s="102">
        <v>2.6315789473684209E-2</v>
      </c>
      <c r="AC115" s="101">
        <v>1</v>
      </c>
      <c r="AD115" s="101">
        <v>0</v>
      </c>
      <c r="AE115" s="101">
        <v>1</v>
      </c>
      <c r="AF115" s="102">
        <v>2.6315789473684209E-2</v>
      </c>
      <c r="AG115" s="102">
        <v>0</v>
      </c>
      <c r="AH115" s="102">
        <v>1.3157894736842105E-2</v>
      </c>
      <c r="AI115" s="101">
        <v>0</v>
      </c>
      <c r="AJ115" s="101">
        <v>1</v>
      </c>
      <c r="AK115" s="101">
        <v>1</v>
      </c>
      <c r="AL115" s="102">
        <v>0</v>
      </c>
      <c r="AM115" s="102">
        <v>2.6315789473684209E-2</v>
      </c>
      <c r="AN115" s="102">
        <v>1.3157894736842105E-2</v>
      </c>
      <c r="AO115" s="101">
        <v>38</v>
      </c>
      <c r="AP115" s="101">
        <v>38</v>
      </c>
      <c r="AQ115" s="101">
        <v>76</v>
      </c>
      <c r="AR115" s="102">
        <v>1</v>
      </c>
      <c r="AS115" s="102">
        <v>1</v>
      </c>
      <c r="AT115" s="102">
        <v>1</v>
      </c>
      <c r="AU115" s="101">
        <v>36</v>
      </c>
      <c r="AV115" s="101">
        <v>34</v>
      </c>
      <c r="AW115" s="101">
        <v>70</v>
      </c>
      <c r="AX115" s="102">
        <v>0.94736842105263153</v>
      </c>
      <c r="AY115" s="102">
        <v>0.89473684210526316</v>
      </c>
      <c r="AZ115" s="102">
        <v>0.92105263157894735</v>
      </c>
      <c r="BA115" s="101">
        <v>2</v>
      </c>
      <c r="BB115" s="101">
        <v>4</v>
      </c>
      <c r="BC115" s="101">
        <v>6</v>
      </c>
      <c r="BD115" s="102">
        <v>5.2631578947368418E-2</v>
      </c>
      <c r="BE115" s="102">
        <v>0.10526315789473684</v>
      </c>
      <c r="BF115" s="102">
        <v>7.8947368421052627E-2</v>
      </c>
      <c r="BG115" s="101">
        <v>2</v>
      </c>
      <c r="BH115" s="101">
        <v>3</v>
      </c>
      <c r="BI115" s="101">
        <v>5</v>
      </c>
      <c r="BJ115" s="102">
        <v>5.2631578947368418E-2</v>
      </c>
      <c r="BK115" s="102">
        <v>7.8947368421052627E-2</v>
      </c>
      <c r="BL115" s="102">
        <v>6.5789473684210523E-2</v>
      </c>
      <c r="BM115" s="101">
        <v>0</v>
      </c>
      <c r="BN115" s="101">
        <v>1</v>
      </c>
      <c r="BO115" s="101">
        <v>1</v>
      </c>
      <c r="BP115" s="102">
        <v>0</v>
      </c>
      <c r="BQ115" s="102">
        <v>2.6315789473684209E-2</v>
      </c>
      <c r="BR115" s="103">
        <v>1.3157894736842105E-2</v>
      </c>
    </row>
    <row r="116" spans="1:70" ht="11.85">
      <c r="A116" s="99" t="str">
        <f>IF(COUNTIFS(T_3G[[#This Row],[Secteur]],"  *"),A115,T_3G[[#This Row],[Secteur]])</f>
        <v>SEINE-ET-MARNE</v>
      </c>
      <c r="B116" s="99" t="str">
        <f>IF(COUNTIFS(T_3G[[#This Row],[Secteur]],"    *"),B115,T_3G[[#This Row],[Secteur]])</f>
        <v xml:space="preserve">   D10 - Brie-Senart</v>
      </c>
      <c r="C116" s="100" t="s">
        <v>425</v>
      </c>
      <c r="D116" s="100" t="s">
        <v>426</v>
      </c>
      <c r="E116" s="101">
        <v>1103</v>
      </c>
      <c r="F116" s="101">
        <v>1139</v>
      </c>
      <c r="G116" s="101">
        <v>2242</v>
      </c>
      <c r="H116" s="101">
        <v>2</v>
      </c>
      <c r="I116" s="101">
        <v>2</v>
      </c>
      <c r="J116" s="101">
        <v>4</v>
      </c>
      <c r="K116" s="101">
        <v>1091</v>
      </c>
      <c r="L116" s="101">
        <v>1126</v>
      </c>
      <c r="M116" s="101">
        <v>2217</v>
      </c>
      <c r="N116" s="102">
        <v>0.99093381686310067</v>
      </c>
      <c r="O116" s="102">
        <v>0.99034240561896403</v>
      </c>
      <c r="P116" s="102">
        <v>0.99063336306868865</v>
      </c>
      <c r="Q116" s="101">
        <v>882</v>
      </c>
      <c r="R116" s="101">
        <v>724</v>
      </c>
      <c r="S116" s="101">
        <v>1606</v>
      </c>
      <c r="T116" s="102">
        <v>0.80843263061411552</v>
      </c>
      <c r="U116" s="102">
        <v>0.6429840142095915</v>
      </c>
      <c r="V116" s="102">
        <v>0.72440234551195304</v>
      </c>
      <c r="W116" s="101">
        <v>209</v>
      </c>
      <c r="X116" s="101">
        <v>402</v>
      </c>
      <c r="Y116" s="101">
        <v>611</v>
      </c>
      <c r="Z116" s="102">
        <v>0.19156736938588451</v>
      </c>
      <c r="AA116" s="102">
        <v>0.35701598579040855</v>
      </c>
      <c r="AB116" s="102">
        <v>0.27559765448804691</v>
      </c>
      <c r="AC116" s="101">
        <v>167</v>
      </c>
      <c r="AD116" s="101">
        <v>319</v>
      </c>
      <c r="AE116" s="101">
        <v>486</v>
      </c>
      <c r="AF116" s="102">
        <v>0.15307057745187902</v>
      </c>
      <c r="AG116" s="102">
        <v>0.28330373001776199</v>
      </c>
      <c r="AH116" s="102">
        <v>0.21921515561569688</v>
      </c>
      <c r="AI116" s="101">
        <v>42</v>
      </c>
      <c r="AJ116" s="101">
        <v>83</v>
      </c>
      <c r="AK116" s="101">
        <v>125</v>
      </c>
      <c r="AL116" s="102">
        <v>3.84967919340055E-2</v>
      </c>
      <c r="AM116" s="102">
        <v>7.3712255772646534E-2</v>
      </c>
      <c r="AN116" s="102">
        <v>5.6382498872350022E-2</v>
      </c>
      <c r="AO116" s="101">
        <v>1087</v>
      </c>
      <c r="AP116" s="101">
        <v>1124</v>
      </c>
      <c r="AQ116" s="101">
        <v>2211</v>
      </c>
      <c r="AR116" s="102">
        <v>0.98730734360834094</v>
      </c>
      <c r="AS116" s="102">
        <v>0.98858647936786659</v>
      </c>
      <c r="AT116" s="102">
        <v>0.98795718108831398</v>
      </c>
      <c r="AU116" s="101">
        <v>849</v>
      </c>
      <c r="AV116" s="101">
        <v>672</v>
      </c>
      <c r="AW116" s="101">
        <v>1521</v>
      </c>
      <c r="AX116" s="102">
        <v>0.78104875804967799</v>
      </c>
      <c r="AY116" s="102">
        <v>0.59786476868327398</v>
      </c>
      <c r="AZ116" s="102">
        <v>0.68792401628222521</v>
      </c>
      <c r="BA116" s="101">
        <v>238</v>
      </c>
      <c r="BB116" s="101">
        <v>452</v>
      </c>
      <c r="BC116" s="101">
        <v>690</v>
      </c>
      <c r="BD116" s="102">
        <v>0.21895124195032198</v>
      </c>
      <c r="BE116" s="102">
        <v>0.40213523131672596</v>
      </c>
      <c r="BF116" s="102">
        <v>0.31207598371777479</v>
      </c>
      <c r="BG116" s="101">
        <v>197</v>
      </c>
      <c r="BH116" s="101">
        <v>368</v>
      </c>
      <c r="BI116" s="101">
        <v>565</v>
      </c>
      <c r="BJ116" s="102">
        <v>0.18123275068997241</v>
      </c>
      <c r="BK116" s="102">
        <v>0.32740213523131673</v>
      </c>
      <c r="BL116" s="102">
        <v>0.25554047942107644</v>
      </c>
      <c r="BM116" s="101">
        <v>41</v>
      </c>
      <c r="BN116" s="101">
        <v>84</v>
      </c>
      <c r="BO116" s="101">
        <v>125</v>
      </c>
      <c r="BP116" s="102">
        <v>3.7718491260349589E-2</v>
      </c>
      <c r="BQ116" s="102">
        <v>7.4733096085409248E-2</v>
      </c>
      <c r="BR116" s="103">
        <v>5.6535504296698326E-2</v>
      </c>
    </row>
    <row r="117" spans="1:70" ht="11.85">
      <c r="A117" s="99" t="str">
        <f>IF(COUNTIFS(T_3G[[#This Row],[Secteur]],"  *"),A116,T_3G[[#This Row],[Secteur]])</f>
        <v>SEINE-ET-MARNE</v>
      </c>
      <c r="B117" s="99" t="str">
        <f>IF(COUNTIFS(T_3G[[#This Row],[Secteur]],"    *"),B116,T_3G[[#This Row],[Secteur]])</f>
        <v xml:space="preserve">   D10 - Brie-Senart</v>
      </c>
      <c r="C117" s="100" t="s">
        <v>427</v>
      </c>
      <c r="D117" s="100" t="s">
        <v>428</v>
      </c>
      <c r="E117" s="101">
        <v>100</v>
      </c>
      <c r="F117" s="101">
        <v>101</v>
      </c>
      <c r="G117" s="101">
        <v>201</v>
      </c>
      <c r="H117" s="101">
        <v>0</v>
      </c>
      <c r="I117" s="101">
        <v>0</v>
      </c>
      <c r="J117" s="101">
        <v>0</v>
      </c>
      <c r="K117" s="101">
        <v>100</v>
      </c>
      <c r="L117" s="101">
        <v>100</v>
      </c>
      <c r="M117" s="101">
        <v>200</v>
      </c>
      <c r="N117" s="102">
        <v>1</v>
      </c>
      <c r="O117" s="102">
        <v>0.99009900990099009</v>
      </c>
      <c r="P117" s="102">
        <v>0.99502487562189057</v>
      </c>
      <c r="Q117" s="101">
        <v>71</v>
      </c>
      <c r="R117" s="101">
        <v>55</v>
      </c>
      <c r="S117" s="101">
        <v>126</v>
      </c>
      <c r="T117" s="102">
        <v>0.71</v>
      </c>
      <c r="U117" s="102">
        <v>0.55000000000000004</v>
      </c>
      <c r="V117" s="102">
        <v>0.63</v>
      </c>
      <c r="W117" s="101">
        <v>29</v>
      </c>
      <c r="X117" s="101">
        <v>45</v>
      </c>
      <c r="Y117" s="101">
        <v>74</v>
      </c>
      <c r="Z117" s="102">
        <v>0.28999999999999998</v>
      </c>
      <c r="AA117" s="102">
        <v>0.45</v>
      </c>
      <c r="AB117" s="102">
        <v>0.37</v>
      </c>
      <c r="AC117" s="101">
        <v>26</v>
      </c>
      <c r="AD117" s="101">
        <v>29</v>
      </c>
      <c r="AE117" s="101">
        <v>55</v>
      </c>
      <c r="AF117" s="102">
        <v>0.26</v>
      </c>
      <c r="AG117" s="102">
        <v>0.28999999999999998</v>
      </c>
      <c r="AH117" s="102">
        <v>0.27500000000000002</v>
      </c>
      <c r="AI117" s="101">
        <v>3</v>
      </c>
      <c r="AJ117" s="101">
        <v>16</v>
      </c>
      <c r="AK117" s="101">
        <v>19</v>
      </c>
      <c r="AL117" s="102">
        <v>0.03</v>
      </c>
      <c r="AM117" s="102">
        <v>0.16</v>
      </c>
      <c r="AN117" s="102">
        <v>9.5000000000000001E-2</v>
      </c>
      <c r="AO117" s="101">
        <v>100</v>
      </c>
      <c r="AP117" s="101">
        <v>100</v>
      </c>
      <c r="AQ117" s="101">
        <v>200</v>
      </c>
      <c r="AR117" s="102">
        <v>1</v>
      </c>
      <c r="AS117" s="102">
        <v>0.99009900990099009</v>
      </c>
      <c r="AT117" s="102">
        <v>0.99502487562189057</v>
      </c>
      <c r="AU117" s="101">
        <v>68</v>
      </c>
      <c r="AV117" s="101">
        <v>48</v>
      </c>
      <c r="AW117" s="101">
        <v>116</v>
      </c>
      <c r="AX117" s="102">
        <v>0.68</v>
      </c>
      <c r="AY117" s="102">
        <v>0.48</v>
      </c>
      <c r="AZ117" s="102">
        <v>0.57999999999999996</v>
      </c>
      <c r="BA117" s="101">
        <v>32</v>
      </c>
      <c r="BB117" s="101">
        <v>52</v>
      </c>
      <c r="BC117" s="101">
        <v>84</v>
      </c>
      <c r="BD117" s="102">
        <v>0.32</v>
      </c>
      <c r="BE117" s="102">
        <v>0.52</v>
      </c>
      <c r="BF117" s="102">
        <v>0.42</v>
      </c>
      <c r="BG117" s="101">
        <v>29</v>
      </c>
      <c r="BH117" s="101">
        <v>35</v>
      </c>
      <c r="BI117" s="101">
        <v>64</v>
      </c>
      <c r="BJ117" s="102">
        <v>0.28999999999999998</v>
      </c>
      <c r="BK117" s="102">
        <v>0.35</v>
      </c>
      <c r="BL117" s="102">
        <v>0.32</v>
      </c>
      <c r="BM117" s="101">
        <v>3</v>
      </c>
      <c r="BN117" s="101">
        <v>17</v>
      </c>
      <c r="BO117" s="101">
        <v>20</v>
      </c>
      <c r="BP117" s="102">
        <v>0.03</v>
      </c>
      <c r="BQ117" s="102">
        <v>0.17</v>
      </c>
      <c r="BR117" s="103">
        <v>0.1</v>
      </c>
    </row>
    <row r="118" spans="1:70" ht="11.85">
      <c r="A118" s="99" t="str">
        <f>IF(COUNTIFS(T_3G[[#This Row],[Secteur]],"  *"),A117,T_3G[[#This Row],[Secteur]])</f>
        <v>SEINE-ET-MARNE</v>
      </c>
      <c r="B118" s="99" t="str">
        <f>IF(COUNTIFS(T_3G[[#This Row],[Secteur]],"    *"),B117,T_3G[[#This Row],[Secteur]])</f>
        <v xml:space="preserve">   D10 - Brie-Senart</v>
      </c>
      <c r="C118" s="100" t="s">
        <v>429</v>
      </c>
      <c r="D118" s="100" t="s">
        <v>430</v>
      </c>
      <c r="E118" s="101">
        <v>103</v>
      </c>
      <c r="F118" s="101">
        <v>124</v>
      </c>
      <c r="G118" s="101">
        <v>227</v>
      </c>
      <c r="H118" s="101">
        <v>0</v>
      </c>
      <c r="I118" s="101">
        <v>0</v>
      </c>
      <c r="J118" s="101">
        <v>0</v>
      </c>
      <c r="K118" s="101">
        <v>102</v>
      </c>
      <c r="L118" s="101">
        <v>123</v>
      </c>
      <c r="M118" s="101">
        <v>225</v>
      </c>
      <c r="N118" s="102">
        <v>0.99029126213592233</v>
      </c>
      <c r="O118" s="102">
        <v>0.99193548387096775</v>
      </c>
      <c r="P118" s="102">
        <v>0.99118942731277537</v>
      </c>
      <c r="Q118" s="101">
        <v>78</v>
      </c>
      <c r="R118" s="101">
        <v>77</v>
      </c>
      <c r="S118" s="101">
        <v>155</v>
      </c>
      <c r="T118" s="102">
        <v>0.76470588235294112</v>
      </c>
      <c r="U118" s="102">
        <v>0.62601626016260159</v>
      </c>
      <c r="V118" s="102">
        <v>0.68888888888888888</v>
      </c>
      <c r="W118" s="101">
        <v>24</v>
      </c>
      <c r="X118" s="101">
        <v>46</v>
      </c>
      <c r="Y118" s="101">
        <v>70</v>
      </c>
      <c r="Z118" s="102">
        <v>0.23529411764705882</v>
      </c>
      <c r="AA118" s="102">
        <v>0.37398373983739835</v>
      </c>
      <c r="AB118" s="102">
        <v>0.31111111111111112</v>
      </c>
      <c r="AC118" s="101">
        <v>21</v>
      </c>
      <c r="AD118" s="101">
        <v>34</v>
      </c>
      <c r="AE118" s="101">
        <v>55</v>
      </c>
      <c r="AF118" s="102">
        <v>0.20588235294117646</v>
      </c>
      <c r="AG118" s="102">
        <v>0.27642276422764228</v>
      </c>
      <c r="AH118" s="102">
        <v>0.24444444444444444</v>
      </c>
      <c r="AI118" s="101">
        <v>3</v>
      </c>
      <c r="AJ118" s="101">
        <v>12</v>
      </c>
      <c r="AK118" s="101">
        <v>15</v>
      </c>
      <c r="AL118" s="102">
        <v>2.9411764705882353E-2</v>
      </c>
      <c r="AM118" s="102">
        <v>9.7560975609756101E-2</v>
      </c>
      <c r="AN118" s="102">
        <v>6.6666666666666666E-2</v>
      </c>
      <c r="AO118" s="101">
        <v>100</v>
      </c>
      <c r="AP118" s="101">
        <v>122</v>
      </c>
      <c r="AQ118" s="101">
        <v>222</v>
      </c>
      <c r="AR118" s="102">
        <v>0.970873786407767</v>
      </c>
      <c r="AS118" s="102">
        <v>0.9838709677419355</v>
      </c>
      <c r="AT118" s="102">
        <v>0.97797356828193838</v>
      </c>
      <c r="AU118" s="101">
        <v>75</v>
      </c>
      <c r="AV118" s="101">
        <v>70</v>
      </c>
      <c r="AW118" s="101">
        <v>145</v>
      </c>
      <c r="AX118" s="102">
        <v>0.75</v>
      </c>
      <c r="AY118" s="102">
        <v>0.57377049180327866</v>
      </c>
      <c r="AZ118" s="102">
        <v>0.65315315315315314</v>
      </c>
      <c r="BA118" s="101">
        <v>25</v>
      </c>
      <c r="BB118" s="101">
        <v>52</v>
      </c>
      <c r="BC118" s="101">
        <v>77</v>
      </c>
      <c r="BD118" s="102">
        <v>0.25</v>
      </c>
      <c r="BE118" s="102">
        <v>0.42622950819672129</v>
      </c>
      <c r="BF118" s="102">
        <v>0.34684684684684686</v>
      </c>
      <c r="BG118" s="101">
        <v>22</v>
      </c>
      <c r="BH118" s="101">
        <v>40</v>
      </c>
      <c r="BI118" s="101">
        <v>62</v>
      </c>
      <c r="BJ118" s="102">
        <v>0.22</v>
      </c>
      <c r="BK118" s="102">
        <v>0.32786885245901637</v>
      </c>
      <c r="BL118" s="102">
        <v>0.27927927927927926</v>
      </c>
      <c r="BM118" s="101">
        <v>3</v>
      </c>
      <c r="BN118" s="101">
        <v>12</v>
      </c>
      <c r="BO118" s="101">
        <v>15</v>
      </c>
      <c r="BP118" s="102">
        <v>0.03</v>
      </c>
      <c r="BQ118" s="102">
        <v>9.8360655737704916E-2</v>
      </c>
      <c r="BR118" s="103">
        <v>6.7567567567567571E-2</v>
      </c>
    </row>
    <row r="119" spans="1:70" ht="11.85">
      <c r="A119" s="99" t="str">
        <f>IF(COUNTIFS(T_3G[[#This Row],[Secteur]],"  *"),A118,T_3G[[#This Row],[Secteur]])</f>
        <v>SEINE-ET-MARNE</v>
      </c>
      <c r="B119" s="99" t="str">
        <f>IF(COUNTIFS(T_3G[[#This Row],[Secteur]],"    *"),B118,T_3G[[#This Row],[Secteur]])</f>
        <v xml:space="preserve">   D10 - Brie-Senart</v>
      </c>
      <c r="C119" s="100" t="s">
        <v>431</v>
      </c>
      <c r="D119" s="100" t="s">
        <v>432</v>
      </c>
      <c r="E119" s="101">
        <v>103</v>
      </c>
      <c r="F119" s="101">
        <v>101</v>
      </c>
      <c r="G119" s="101">
        <v>204</v>
      </c>
      <c r="H119" s="101">
        <v>0</v>
      </c>
      <c r="I119" s="101">
        <v>0</v>
      </c>
      <c r="J119" s="101">
        <v>0</v>
      </c>
      <c r="K119" s="101">
        <v>101</v>
      </c>
      <c r="L119" s="101">
        <v>99</v>
      </c>
      <c r="M119" s="101">
        <v>200</v>
      </c>
      <c r="N119" s="102">
        <v>0.98058252427184467</v>
      </c>
      <c r="O119" s="102">
        <v>0.98019801980198018</v>
      </c>
      <c r="P119" s="102">
        <v>0.98039215686274506</v>
      </c>
      <c r="Q119" s="101">
        <v>90</v>
      </c>
      <c r="R119" s="101">
        <v>78</v>
      </c>
      <c r="S119" s="101">
        <v>168</v>
      </c>
      <c r="T119" s="102">
        <v>0.8910891089108911</v>
      </c>
      <c r="U119" s="102">
        <v>0.78787878787878785</v>
      </c>
      <c r="V119" s="102">
        <v>0.84</v>
      </c>
      <c r="W119" s="101">
        <v>11</v>
      </c>
      <c r="X119" s="101">
        <v>21</v>
      </c>
      <c r="Y119" s="101">
        <v>32</v>
      </c>
      <c r="Z119" s="102">
        <v>0.10891089108910891</v>
      </c>
      <c r="AA119" s="102">
        <v>0.21212121212121213</v>
      </c>
      <c r="AB119" s="102">
        <v>0.16</v>
      </c>
      <c r="AC119" s="101">
        <v>6</v>
      </c>
      <c r="AD119" s="101">
        <v>18</v>
      </c>
      <c r="AE119" s="101">
        <v>24</v>
      </c>
      <c r="AF119" s="102">
        <v>5.9405940594059403E-2</v>
      </c>
      <c r="AG119" s="102">
        <v>0.18181818181818182</v>
      </c>
      <c r="AH119" s="102">
        <v>0.12</v>
      </c>
      <c r="AI119" s="101">
        <v>5</v>
      </c>
      <c r="AJ119" s="101">
        <v>3</v>
      </c>
      <c r="AK119" s="101">
        <v>8</v>
      </c>
      <c r="AL119" s="102">
        <v>4.9504950495049507E-2</v>
      </c>
      <c r="AM119" s="102">
        <v>3.0303030303030304E-2</v>
      </c>
      <c r="AN119" s="102">
        <v>0.04</v>
      </c>
      <c r="AO119" s="101">
        <v>101</v>
      </c>
      <c r="AP119" s="101">
        <v>99</v>
      </c>
      <c r="AQ119" s="101">
        <v>200</v>
      </c>
      <c r="AR119" s="102">
        <v>0.98058252427184467</v>
      </c>
      <c r="AS119" s="102">
        <v>0.98019801980198018</v>
      </c>
      <c r="AT119" s="102">
        <v>0.98039215686274506</v>
      </c>
      <c r="AU119" s="101">
        <v>89</v>
      </c>
      <c r="AV119" s="101">
        <v>76</v>
      </c>
      <c r="AW119" s="101">
        <v>165</v>
      </c>
      <c r="AX119" s="102">
        <v>0.88118811881188119</v>
      </c>
      <c r="AY119" s="102">
        <v>0.76767676767676762</v>
      </c>
      <c r="AZ119" s="102">
        <v>0.82499999999999996</v>
      </c>
      <c r="BA119" s="101">
        <v>12</v>
      </c>
      <c r="BB119" s="101">
        <v>23</v>
      </c>
      <c r="BC119" s="101">
        <v>35</v>
      </c>
      <c r="BD119" s="102">
        <v>0.11881188118811881</v>
      </c>
      <c r="BE119" s="102">
        <v>0.23232323232323232</v>
      </c>
      <c r="BF119" s="102">
        <v>0.17499999999999999</v>
      </c>
      <c r="BG119" s="101">
        <v>7</v>
      </c>
      <c r="BH119" s="101">
        <v>20</v>
      </c>
      <c r="BI119" s="101">
        <v>27</v>
      </c>
      <c r="BJ119" s="102">
        <v>6.9306930693069313E-2</v>
      </c>
      <c r="BK119" s="102">
        <v>0.20202020202020202</v>
      </c>
      <c r="BL119" s="102">
        <v>0.13500000000000001</v>
      </c>
      <c r="BM119" s="101">
        <v>5</v>
      </c>
      <c r="BN119" s="101">
        <v>3</v>
      </c>
      <c r="BO119" s="101">
        <v>8</v>
      </c>
      <c r="BP119" s="102">
        <v>4.9504950495049507E-2</v>
      </c>
      <c r="BQ119" s="102">
        <v>3.0303030303030304E-2</v>
      </c>
      <c r="BR119" s="103">
        <v>0.04</v>
      </c>
    </row>
    <row r="120" spans="1:70" ht="11.85">
      <c r="A120" s="99" t="str">
        <f>IF(COUNTIFS(T_3G[[#This Row],[Secteur]],"  *"),A119,T_3G[[#This Row],[Secteur]])</f>
        <v>SEINE-ET-MARNE</v>
      </c>
      <c r="B120" s="99" t="str">
        <f>IF(COUNTIFS(T_3G[[#This Row],[Secteur]],"    *"),B119,T_3G[[#This Row],[Secteur]])</f>
        <v xml:space="preserve">   D10 - Brie-Senart</v>
      </c>
      <c r="C120" s="100" t="s">
        <v>433</v>
      </c>
      <c r="D120" s="100" t="s">
        <v>434</v>
      </c>
      <c r="E120" s="101">
        <v>89</v>
      </c>
      <c r="F120" s="101">
        <v>79</v>
      </c>
      <c r="G120" s="101">
        <v>168</v>
      </c>
      <c r="H120" s="101">
        <v>0</v>
      </c>
      <c r="I120" s="101">
        <v>0</v>
      </c>
      <c r="J120" s="101">
        <v>0</v>
      </c>
      <c r="K120" s="101">
        <v>86</v>
      </c>
      <c r="L120" s="101">
        <v>78</v>
      </c>
      <c r="M120" s="101">
        <v>164</v>
      </c>
      <c r="N120" s="102">
        <v>0.9662921348314607</v>
      </c>
      <c r="O120" s="102">
        <v>0.98734177215189878</v>
      </c>
      <c r="P120" s="102">
        <v>0.97619047619047616</v>
      </c>
      <c r="Q120" s="101">
        <v>68</v>
      </c>
      <c r="R120" s="101">
        <v>52</v>
      </c>
      <c r="S120" s="101">
        <v>120</v>
      </c>
      <c r="T120" s="102">
        <v>0.79069767441860461</v>
      </c>
      <c r="U120" s="102">
        <v>0.66666666666666663</v>
      </c>
      <c r="V120" s="102">
        <v>0.73170731707317072</v>
      </c>
      <c r="W120" s="101">
        <v>18</v>
      </c>
      <c r="X120" s="101">
        <v>26</v>
      </c>
      <c r="Y120" s="101">
        <v>44</v>
      </c>
      <c r="Z120" s="102">
        <v>0.20930232558139536</v>
      </c>
      <c r="AA120" s="102">
        <v>0.33333333333333331</v>
      </c>
      <c r="AB120" s="102">
        <v>0.26829268292682928</v>
      </c>
      <c r="AC120" s="101">
        <v>12</v>
      </c>
      <c r="AD120" s="101">
        <v>19</v>
      </c>
      <c r="AE120" s="101">
        <v>31</v>
      </c>
      <c r="AF120" s="102">
        <v>0.13953488372093023</v>
      </c>
      <c r="AG120" s="102">
        <v>0.24358974358974358</v>
      </c>
      <c r="AH120" s="102">
        <v>0.18902439024390244</v>
      </c>
      <c r="AI120" s="101">
        <v>6</v>
      </c>
      <c r="AJ120" s="101">
        <v>7</v>
      </c>
      <c r="AK120" s="101">
        <v>13</v>
      </c>
      <c r="AL120" s="102">
        <v>6.9767441860465115E-2</v>
      </c>
      <c r="AM120" s="102">
        <v>8.9743589743589744E-2</v>
      </c>
      <c r="AN120" s="102">
        <v>7.926829268292683E-2</v>
      </c>
      <c r="AO120" s="101">
        <v>86</v>
      </c>
      <c r="AP120" s="101">
        <v>78</v>
      </c>
      <c r="AQ120" s="101">
        <v>164</v>
      </c>
      <c r="AR120" s="102">
        <v>0.9662921348314607</v>
      </c>
      <c r="AS120" s="102">
        <v>0.98734177215189878</v>
      </c>
      <c r="AT120" s="102">
        <v>0.97619047619047616</v>
      </c>
      <c r="AU120" s="101">
        <v>67</v>
      </c>
      <c r="AV120" s="101">
        <v>50</v>
      </c>
      <c r="AW120" s="101">
        <v>117</v>
      </c>
      <c r="AX120" s="102">
        <v>0.77906976744186052</v>
      </c>
      <c r="AY120" s="102">
        <v>0.64102564102564108</v>
      </c>
      <c r="AZ120" s="102">
        <v>0.71341463414634143</v>
      </c>
      <c r="BA120" s="101">
        <v>19</v>
      </c>
      <c r="BB120" s="101">
        <v>28</v>
      </c>
      <c r="BC120" s="101">
        <v>47</v>
      </c>
      <c r="BD120" s="102">
        <v>0.22093023255813954</v>
      </c>
      <c r="BE120" s="102">
        <v>0.35897435897435898</v>
      </c>
      <c r="BF120" s="102">
        <v>0.28658536585365851</v>
      </c>
      <c r="BG120" s="101">
        <v>13</v>
      </c>
      <c r="BH120" s="101">
        <v>21</v>
      </c>
      <c r="BI120" s="101">
        <v>34</v>
      </c>
      <c r="BJ120" s="102">
        <v>0.15116279069767441</v>
      </c>
      <c r="BK120" s="102">
        <v>0.26923076923076922</v>
      </c>
      <c r="BL120" s="102">
        <v>0.2073170731707317</v>
      </c>
      <c r="BM120" s="101">
        <v>6</v>
      </c>
      <c r="BN120" s="101">
        <v>7</v>
      </c>
      <c r="BO120" s="101">
        <v>13</v>
      </c>
      <c r="BP120" s="102">
        <v>6.9767441860465115E-2</v>
      </c>
      <c r="BQ120" s="102">
        <v>8.9743589743589744E-2</v>
      </c>
      <c r="BR120" s="103">
        <v>7.926829268292683E-2</v>
      </c>
    </row>
    <row r="121" spans="1:70" ht="11.85">
      <c r="A121" s="99" t="str">
        <f>IF(COUNTIFS(T_3G[[#This Row],[Secteur]],"  *"),A120,T_3G[[#This Row],[Secteur]])</f>
        <v>SEINE-ET-MARNE</v>
      </c>
      <c r="B121" s="99" t="str">
        <f>IF(COUNTIFS(T_3G[[#This Row],[Secteur]],"    *"),B120,T_3G[[#This Row],[Secteur]])</f>
        <v xml:space="preserve">   D10 - Brie-Senart</v>
      </c>
      <c r="C121" s="100" t="s">
        <v>435</v>
      </c>
      <c r="D121" s="100" t="s">
        <v>436</v>
      </c>
      <c r="E121" s="101">
        <v>83</v>
      </c>
      <c r="F121" s="101">
        <v>91</v>
      </c>
      <c r="G121" s="101">
        <v>174</v>
      </c>
      <c r="H121" s="101">
        <v>0</v>
      </c>
      <c r="I121" s="101">
        <v>0</v>
      </c>
      <c r="J121" s="101">
        <v>0</v>
      </c>
      <c r="K121" s="101">
        <v>83</v>
      </c>
      <c r="L121" s="101">
        <v>90</v>
      </c>
      <c r="M121" s="101">
        <v>173</v>
      </c>
      <c r="N121" s="102">
        <v>1</v>
      </c>
      <c r="O121" s="102">
        <v>0.98901098901098905</v>
      </c>
      <c r="P121" s="102">
        <v>0.99425287356321834</v>
      </c>
      <c r="Q121" s="101">
        <v>62</v>
      </c>
      <c r="R121" s="101">
        <v>49</v>
      </c>
      <c r="S121" s="101">
        <v>111</v>
      </c>
      <c r="T121" s="102">
        <v>0.74698795180722888</v>
      </c>
      <c r="U121" s="102">
        <v>0.5444444444444444</v>
      </c>
      <c r="V121" s="102">
        <v>0.64161849710982655</v>
      </c>
      <c r="W121" s="101">
        <v>21</v>
      </c>
      <c r="X121" s="101">
        <v>41</v>
      </c>
      <c r="Y121" s="101">
        <v>62</v>
      </c>
      <c r="Z121" s="102">
        <v>0.25301204819277107</v>
      </c>
      <c r="AA121" s="102">
        <v>0.45555555555555555</v>
      </c>
      <c r="AB121" s="102">
        <v>0.3583815028901734</v>
      </c>
      <c r="AC121" s="101">
        <v>15</v>
      </c>
      <c r="AD121" s="101">
        <v>27</v>
      </c>
      <c r="AE121" s="101">
        <v>42</v>
      </c>
      <c r="AF121" s="102">
        <v>0.18072289156626506</v>
      </c>
      <c r="AG121" s="102">
        <v>0.3</v>
      </c>
      <c r="AH121" s="102">
        <v>0.24277456647398843</v>
      </c>
      <c r="AI121" s="101">
        <v>6</v>
      </c>
      <c r="AJ121" s="101">
        <v>14</v>
      </c>
      <c r="AK121" s="101">
        <v>20</v>
      </c>
      <c r="AL121" s="102">
        <v>7.2289156626506021E-2</v>
      </c>
      <c r="AM121" s="102">
        <v>0.15555555555555556</v>
      </c>
      <c r="AN121" s="102">
        <v>0.11560693641618497</v>
      </c>
      <c r="AO121" s="101">
        <v>82</v>
      </c>
      <c r="AP121" s="101">
        <v>90</v>
      </c>
      <c r="AQ121" s="101">
        <v>172</v>
      </c>
      <c r="AR121" s="102">
        <v>0.98795180722891562</v>
      </c>
      <c r="AS121" s="102">
        <v>0.98901098901098905</v>
      </c>
      <c r="AT121" s="102">
        <v>0.9885057471264368</v>
      </c>
      <c r="AU121" s="101">
        <v>57</v>
      </c>
      <c r="AV121" s="101">
        <v>47</v>
      </c>
      <c r="AW121" s="101">
        <v>104</v>
      </c>
      <c r="AX121" s="102">
        <v>0.69512195121951215</v>
      </c>
      <c r="AY121" s="102">
        <v>0.52222222222222225</v>
      </c>
      <c r="AZ121" s="102">
        <v>0.60465116279069764</v>
      </c>
      <c r="BA121" s="101">
        <v>25</v>
      </c>
      <c r="BB121" s="101">
        <v>43</v>
      </c>
      <c r="BC121" s="101">
        <v>68</v>
      </c>
      <c r="BD121" s="102">
        <v>0.3048780487804878</v>
      </c>
      <c r="BE121" s="102">
        <v>0.4777777777777778</v>
      </c>
      <c r="BF121" s="102">
        <v>0.39534883720930231</v>
      </c>
      <c r="BG121" s="101">
        <v>20</v>
      </c>
      <c r="BH121" s="101">
        <v>29</v>
      </c>
      <c r="BI121" s="101">
        <v>49</v>
      </c>
      <c r="BJ121" s="102">
        <v>0.24390243902439024</v>
      </c>
      <c r="BK121" s="102">
        <v>0.32222222222222224</v>
      </c>
      <c r="BL121" s="102">
        <v>0.28488372093023256</v>
      </c>
      <c r="BM121" s="101">
        <v>5</v>
      </c>
      <c r="BN121" s="101">
        <v>14</v>
      </c>
      <c r="BO121" s="101">
        <v>19</v>
      </c>
      <c r="BP121" s="102">
        <v>6.097560975609756E-2</v>
      </c>
      <c r="BQ121" s="102">
        <v>0.15555555555555556</v>
      </c>
      <c r="BR121" s="103">
        <v>0.11046511627906977</v>
      </c>
    </row>
    <row r="122" spans="1:70" ht="11.85">
      <c r="A122" s="99" t="str">
        <f>IF(COUNTIFS(T_3G[[#This Row],[Secteur]],"  *"),A121,T_3G[[#This Row],[Secteur]])</f>
        <v>SEINE-ET-MARNE</v>
      </c>
      <c r="B122" s="99" t="str">
        <f>IF(COUNTIFS(T_3G[[#This Row],[Secteur]],"    *"),B121,T_3G[[#This Row],[Secteur]])</f>
        <v xml:space="preserve">   D10 - Brie-Senart</v>
      </c>
      <c r="C122" s="100" t="s">
        <v>437</v>
      </c>
      <c r="D122" s="100" t="s">
        <v>438</v>
      </c>
      <c r="E122" s="101">
        <v>62</v>
      </c>
      <c r="F122" s="101">
        <v>81</v>
      </c>
      <c r="G122" s="101">
        <v>143</v>
      </c>
      <c r="H122" s="101">
        <v>0</v>
      </c>
      <c r="I122" s="101">
        <v>0</v>
      </c>
      <c r="J122" s="101">
        <v>0</v>
      </c>
      <c r="K122" s="101">
        <v>62</v>
      </c>
      <c r="L122" s="101">
        <v>81</v>
      </c>
      <c r="M122" s="101">
        <v>143</v>
      </c>
      <c r="N122" s="102">
        <v>1</v>
      </c>
      <c r="O122" s="102">
        <v>1</v>
      </c>
      <c r="P122" s="102">
        <v>1</v>
      </c>
      <c r="Q122" s="101">
        <v>55</v>
      </c>
      <c r="R122" s="101">
        <v>49</v>
      </c>
      <c r="S122" s="101">
        <v>104</v>
      </c>
      <c r="T122" s="102">
        <v>0.88709677419354838</v>
      </c>
      <c r="U122" s="102">
        <v>0.60493827160493829</v>
      </c>
      <c r="V122" s="102">
        <v>0.72727272727272729</v>
      </c>
      <c r="W122" s="101">
        <v>7</v>
      </c>
      <c r="X122" s="101">
        <v>32</v>
      </c>
      <c r="Y122" s="101">
        <v>39</v>
      </c>
      <c r="Z122" s="102">
        <v>0.11290322580645161</v>
      </c>
      <c r="AA122" s="102">
        <v>0.39506172839506171</v>
      </c>
      <c r="AB122" s="102">
        <v>0.27272727272727271</v>
      </c>
      <c r="AC122" s="101">
        <v>6</v>
      </c>
      <c r="AD122" s="101">
        <v>31</v>
      </c>
      <c r="AE122" s="101">
        <v>37</v>
      </c>
      <c r="AF122" s="102">
        <v>9.6774193548387094E-2</v>
      </c>
      <c r="AG122" s="102">
        <v>0.38271604938271603</v>
      </c>
      <c r="AH122" s="102">
        <v>0.25874125874125875</v>
      </c>
      <c r="AI122" s="101">
        <v>1</v>
      </c>
      <c r="AJ122" s="101">
        <v>1</v>
      </c>
      <c r="AK122" s="101">
        <v>2</v>
      </c>
      <c r="AL122" s="102">
        <v>1.6129032258064516E-2</v>
      </c>
      <c r="AM122" s="102">
        <v>1.2345679012345678E-2</v>
      </c>
      <c r="AN122" s="102">
        <v>1.3986013986013986E-2</v>
      </c>
      <c r="AO122" s="101">
        <v>62</v>
      </c>
      <c r="AP122" s="101">
        <v>81</v>
      </c>
      <c r="AQ122" s="101">
        <v>143</v>
      </c>
      <c r="AR122" s="102">
        <v>1</v>
      </c>
      <c r="AS122" s="102">
        <v>1</v>
      </c>
      <c r="AT122" s="102">
        <v>1</v>
      </c>
      <c r="AU122" s="101">
        <v>54</v>
      </c>
      <c r="AV122" s="101">
        <v>48</v>
      </c>
      <c r="AW122" s="101">
        <v>102</v>
      </c>
      <c r="AX122" s="102">
        <v>0.87096774193548387</v>
      </c>
      <c r="AY122" s="102">
        <v>0.59259259259259256</v>
      </c>
      <c r="AZ122" s="102">
        <v>0.71328671328671334</v>
      </c>
      <c r="BA122" s="101">
        <v>8</v>
      </c>
      <c r="BB122" s="101">
        <v>33</v>
      </c>
      <c r="BC122" s="101">
        <v>41</v>
      </c>
      <c r="BD122" s="102">
        <v>0.12903225806451613</v>
      </c>
      <c r="BE122" s="102">
        <v>0.40740740740740738</v>
      </c>
      <c r="BF122" s="102">
        <v>0.28671328671328672</v>
      </c>
      <c r="BG122" s="101">
        <v>7</v>
      </c>
      <c r="BH122" s="101">
        <v>32</v>
      </c>
      <c r="BI122" s="101">
        <v>39</v>
      </c>
      <c r="BJ122" s="102">
        <v>0.11290322580645161</v>
      </c>
      <c r="BK122" s="102">
        <v>0.39506172839506171</v>
      </c>
      <c r="BL122" s="102">
        <v>0.27272727272727271</v>
      </c>
      <c r="BM122" s="101">
        <v>1</v>
      </c>
      <c r="BN122" s="101">
        <v>1</v>
      </c>
      <c r="BO122" s="101">
        <v>2</v>
      </c>
      <c r="BP122" s="102">
        <v>1.6129032258064516E-2</v>
      </c>
      <c r="BQ122" s="102">
        <v>1.2345679012345678E-2</v>
      </c>
      <c r="BR122" s="103">
        <v>1.3986013986013986E-2</v>
      </c>
    </row>
    <row r="123" spans="1:70" ht="11.85">
      <c r="A123" s="99" t="str">
        <f>IF(COUNTIFS(T_3G[[#This Row],[Secteur]],"  *"),A122,T_3G[[#This Row],[Secteur]])</f>
        <v>SEINE-ET-MARNE</v>
      </c>
      <c r="B123" s="99" t="str">
        <f>IF(COUNTIFS(T_3G[[#This Row],[Secteur]],"    *"),B122,T_3G[[#This Row],[Secteur]])</f>
        <v xml:space="preserve">   D10 - Brie-Senart</v>
      </c>
      <c r="C123" s="100" t="s">
        <v>439</v>
      </c>
      <c r="D123" s="100" t="s">
        <v>440</v>
      </c>
      <c r="E123" s="101">
        <v>54</v>
      </c>
      <c r="F123" s="101">
        <v>80</v>
      </c>
      <c r="G123" s="101">
        <v>134</v>
      </c>
      <c r="H123" s="101">
        <v>1</v>
      </c>
      <c r="I123" s="101">
        <v>1</v>
      </c>
      <c r="J123" s="101">
        <v>2</v>
      </c>
      <c r="K123" s="101">
        <v>53</v>
      </c>
      <c r="L123" s="101">
        <v>79</v>
      </c>
      <c r="M123" s="101">
        <v>132</v>
      </c>
      <c r="N123" s="102">
        <v>1</v>
      </c>
      <c r="O123" s="102">
        <v>1</v>
      </c>
      <c r="P123" s="102">
        <v>1</v>
      </c>
      <c r="Q123" s="101">
        <v>44</v>
      </c>
      <c r="R123" s="101">
        <v>45</v>
      </c>
      <c r="S123" s="101">
        <v>89</v>
      </c>
      <c r="T123" s="102">
        <v>0.83018867924528306</v>
      </c>
      <c r="U123" s="102">
        <v>0.569620253164557</v>
      </c>
      <c r="V123" s="102">
        <v>0.6742424242424242</v>
      </c>
      <c r="W123" s="101">
        <v>9</v>
      </c>
      <c r="X123" s="101">
        <v>34</v>
      </c>
      <c r="Y123" s="101">
        <v>43</v>
      </c>
      <c r="Z123" s="102">
        <v>0.16981132075471697</v>
      </c>
      <c r="AA123" s="102">
        <v>0.43037974683544306</v>
      </c>
      <c r="AB123" s="102">
        <v>0.32575757575757575</v>
      </c>
      <c r="AC123" s="101">
        <v>6</v>
      </c>
      <c r="AD123" s="101">
        <v>25</v>
      </c>
      <c r="AE123" s="101">
        <v>31</v>
      </c>
      <c r="AF123" s="102">
        <v>0.11320754716981132</v>
      </c>
      <c r="AG123" s="102">
        <v>0.31645569620253167</v>
      </c>
      <c r="AH123" s="102">
        <v>0.23484848484848486</v>
      </c>
      <c r="AI123" s="101">
        <v>3</v>
      </c>
      <c r="AJ123" s="101">
        <v>9</v>
      </c>
      <c r="AK123" s="101">
        <v>12</v>
      </c>
      <c r="AL123" s="102">
        <v>5.6603773584905662E-2</v>
      </c>
      <c r="AM123" s="102">
        <v>0.11392405063291139</v>
      </c>
      <c r="AN123" s="102">
        <v>9.0909090909090912E-2</v>
      </c>
      <c r="AO123" s="101">
        <v>53</v>
      </c>
      <c r="AP123" s="101">
        <v>79</v>
      </c>
      <c r="AQ123" s="101">
        <v>132</v>
      </c>
      <c r="AR123" s="102">
        <v>1</v>
      </c>
      <c r="AS123" s="102">
        <v>1</v>
      </c>
      <c r="AT123" s="102">
        <v>1</v>
      </c>
      <c r="AU123" s="101">
        <v>42</v>
      </c>
      <c r="AV123" s="101">
        <v>39</v>
      </c>
      <c r="AW123" s="101">
        <v>81</v>
      </c>
      <c r="AX123" s="102">
        <v>0.79245283018867929</v>
      </c>
      <c r="AY123" s="102">
        <v>0.49367088607594939</v>
      </c>
      <c r="AZ123" s="102">
        <v>0.61363636363636365</v>
      </c>
      <c r="BA123" s="101">
        <v>11</v>
      </c>
      <c r="BB123" s="101">
        <v>40</v>
      </c>
      <c r="BC123" s="101">
        <v>51</v>
      </c>
      <c r="BD123" s="102">
        <v>0.20754716981132076</v>
      </c>
      <c r="BE123" s="102">
        <v>0.50632911392405067</v>
      </c>
      <c r="BF123" s="102">
        <v>0.38636363636363635</v>
      </c>
      <c r="BG123" s="101">
        <v>8</v>
      </c>
      <c r="BH123" s="101">
        <v>31</v>
      </c>
      <c r="BI123" s="101">
        <v>39</v>
      </c>
      <c r="BJ123" s="102">
        <v>0.15094339622641509</v>
      </c>
      <c r="BK123" s="102">
        <v>0.39240506329113922</v>
      </c>
      <c r="BL123" s="102">
        <v>0.29545454545454547</v>
      </c>
      <c r="BM123" s="101">
        <v>3</v>
      </c>
      <c r="BN123" s="101">
        <v>9</v>
      </c>
      <c r="BO123" s="101">
        <v>12</v>
      </c>
      <c r="BP123" s="102">
        <v>5.6603773584905662E-2</v>
      </c>
      <c r="BQ123" s="102">
        <v>0.11392405063291139</v>
      </c>
      <c r="BR123" s="103">
        <v>9.0909090909090912E-2</v>
      </c>
    </row>
    <row r="124" spans="1:70" ht="11.85">
      <c r="A124" s="99" t="str">
        <f>IF(COUNTIFS(T_3G[[#This Row],[Secteur]],"  *"),A123,T_3G[[#This Row],[Secteur]])</f>
        <v>SEINE-ET-MARNE</v>
      </c>
      <c r="B124" s="99" t="str">
        <f>IF(COUNTIFS(T_3G[[#This Row],[Secteur]],"    *"),B123,T_3G[[#This Row],[Secteur]])</f>
        <v xml:space="preserve">   D10 - Brie-Senart</v>
      </c>
      <c r="C124" s="100" t="s">
        <v>441</v>
      </c>
      <c r="D124" s="100" t="s">
        <v>442</v>
      </c>
      <c r="E124" s="101">
        <v>79</v>
      </c>
      <c r="F124" s="101">
        <v>86</v>
      </c>
      <c r="G124" s="101">
        <v>165</v>
      </c>
      <c r="H124" s="101">
        <v>0</v>
      </c>
      <c r="I124" s="101">
        <v>0</v>
      </c>
      <c r="J124" s="101">
        <v>0</v>
      </c>
      <c r="K124" s="101">
        <v>79</v>
      </c>
      <c r="L124" s="101">
        <v>83</v>
      </c>
      <c r="M124" s="101">
        <v>162</v>
      </c>
      <c r="N124" s="102">
        <v>1</v>
      </c>
      <c r="O124" s="102">
        <v>0.96511627906976749</v>
      </c>
      <c r="P124" s="102">
        <v>0.98181818181818181</v>
      </c>
      <c r="Q124" s="101">
        <v>60</v>
      </c>
      <c r="R124" s="101">
        <v>60</v>
      </c>
      <c r="S124" s="101">
        <v>120</v>
      </c>
      <c r="T124" s="102">
        <v>0.759493670886076</v>
      </c>
      <c r="U124" s="102">
        <v>0.72289156626506024</v>
      </c>
      <c r="V124" s="102">
        <v>0.7407407407407407</v>
      </c>
      <c r="W124" s="101">
        <v>19</v>
      </c>
      <c r="X124" s="101">
        <v>23</v>
      </c>
      <c r="Y124" s="101">
        <v>42</v>
      </c>
      <c r="Z124" s="102">
        <v>0.24050632911392406</v>
      </c>
      <c r="AA124" s="102">
        <v>0.27710843373493976</v>
      </c>
      <c r="AB124" s="102">
        <v>0.25925925925925924</v>
      </c>
      <c r="AC124" s="101">
        <v>13</v>
      </c>
      <c r="AD124" s="101">
        <v>20</v>
      </c>
      <c r="AE124" s="101">
        <v>33</v>
      </c>
      <c r="AF124" s="102">
        <v>0.16455696202531644</v>
      </c>
      <c r="AG124" s="102">
        <v>0.24096385542168675</v>
      </c>
      <c r="AH124" s="102">
        <v>0.20370370370370369</v>
      </c>
      <c r="AI124" s="101">
        <v>6</v>
      </c>
      <c r="AJ124" s="101">
        <v>3</v>
      </c>
      <c r="AK124" s="101">
        <v>9</v>
      </c>
      <c r="AL124" s="102">
        <v>7.5949367088607597E-2</v>
      </c>
      <c r="AM124" s="102">
        <v>3.614457831325301E-2</v>
      </c>
      <c r="AN124" s="102">
        <v>5.5555555555555552E-2</v>
      </c>
      <c r="AO124" s="101">
        <v>79</v>
      </c>
      <c r="AP124" s="101">
        <v>83</v>
      </c>
      <c r="AQ124" s="101">
        <v>162</v>
      </c>
      <c r="AR124" s="102">
        <v>1</v>
      </c>
      <c r="AS124" s="102">
        <v>0.96511627906976749</v>
      </c>
      <c r="AT124" s="102">
        <v>0.98181818181818181</v>
      </c>
      <c r="AU124" s="101">
        <v>58</v>
      </c>
      <c r="AV124" s="101">
        <v>57</v>
      </c>
      <c r="AW124" s="101">
        <v>115</v>
      </c>
      <c r="AX124" s="102">
        <v>0.73417721518987344</v>
      </c>
      <c r="AY124" s="102">
        <v>0.68674698795180722</v>
      </c>
      <c r="AZ124" s="102">
        <v>0.70987654320987659</v>
      </c>
      <c r="BA124" s="101">
        <v>21</v>
      </c>
      <c r="BB124" s="101">
        <v>26</v>
      </c>
      <c r="BC124" s="101">
        <v>47</v>
      </c>
      <c r="BD124" s="102">
        <v>0.26582278481012656</v>
      </c>
      <c r="BE124" s="102">
        <v>0.31325301204819278</v>
      </c>
      <c r="BF124" s="102">
        <v>0.29012345679012347</v>
      </c>
      <c r="BG124" s="101">
        <v>15</v>
      </c>
      <c r="BH124" s="101">
        <v>23</v>
      </c>
      <c r="BI124" s="101">
        <v>38</v>
      </c>
      <c r="BJ124" s="102">
        <v>0.189873417721519</v>
      </c>
      <c r="BK124" s="102">
        <v>0.27710843373493976</v>
      </c>
      <c r="BL124" s="102">
        <v>0.23456790123456789</v>
      </c>
      <c r="BM124" s="101">
        <v>6</v>
      </c>
      <c r="BN124" s="101">
        <v>3</v>
      </c>
      <c r="BO124" s="101">
        <v>9</v>
      </c>
      <c r="BP124" s="102">
        <v>7.5949367088607597E-2</v>
      </c>
      <c r="BQ124" s="102">
        <v>3.614457831325301E-2</v>
      </c>
      <c r="BR124" s="103">
        <v>5.5555555555555552E-2</v>
      </c>
    </row>
    <row r="125" spans="1:70" ht="11.85">
      <c r="A125" s="99" t="str">
        <f>IF(COUNTIFS(T_3G[[#This Row],[Secteur]],"  *"),A124,T_3G[[#This Row],[Secteur]])</f>
        <v>SEINE-ET-MARNE</v>
      </c>
      <c r="B125" s="99" t="str">
        <f>IF(COUNTIFS(T_3G[[#This Row],[Secteur]],"    *"),B124,T_3G[[#This Row],[Secteur]])</f>
        <v xml:space="preserve">   D10 - Brie-Senart</v>
      </c>
      <c r="C125" s="100" t="s">
        <v>443</v>
      </c>
      <c r="D125" s="100" t="s">
        <v>444</v>
      </c>
      <c r="E125" s="101">
        <v>81</v>
      </c>
      <c r="F125" s="101">
        <v>78</v>
      </c>
      <c r="G125" s="101">
        <v>159</v>
      </c>
      <c r="H125" s="101">
        <v>0</v>
      </c>
      <c r="I125" s="101">
        <v>1</v>
      </c>
      <c r="J125" s="101">
        <v>1</v>
      </c>
      <c r="K125" s="101">
        <v>81</v>
      </c>
      <c r="L125" s="101">
        <v>77</v>
      </c>
      <c r="M125" s="101">
        <v>158</v>
      </c>
      <c r="N125" s="102">
        <v>1</v>
      </c>
      <c r="O125" s="102">
        <v>1</v>
      </c>
      <c r="P125" s="102">
        <v>1</v>
      </c>
      <c r="Q125" s="101">
        <v>71</v>
      </c>
      <c r="R125" s="101">
        <v>48</v>
      </c>
      <c r="S125" s="101">
        <v>119</v>
      </c>
      <c r="T125" s="102">
        <v>0.87654320987654322</v>
      </c>
      <c r="U125" s="102">
        <v>0.62337662337662336</v>
      </c>
      <c r="V125" s="102">
        <v>0.75316455696202533</v>
      </c>
      <c r="W125" s="101">
        <v>10</v>
      </c>
      <c r="X125" s="101">
        <v>29</v>
      </c>
      <c r="Y125" s="101">
        <v>39</v>
      </c>
      <c r="Z125" s="102">
        <v>0.12345679012345678</v>
      </c>
      <c r="AA125" s="102">
        <v>0.37662337662337664</v>
      </c>
      <c r="AB125" s="102">
        <v>0.24683544303797469</v>
      </c>
      <c r="AC125" s="101">
        <v>8</v>
      </c>
      <c r="AD125" s="101">
        <v>25</v>
      </c>
      <c r="AE125" s="101">
        <v>33</v>
      </c>
      <c r="AF125" s="102">
        <v>9.8765432098765427E-2</v>
      </c>
      <c r="AG125" s="102">
        <v>0.32467532467532467</v>
      </c>
      <c r="AH125" s="102">
        <v>0.20886075949367089</v>
      </c>
      <c r="AI125" s="101">
        <v>2</v>
      </c>
      <c r="AJ125" s="101">
        <v>4</v>
      </c>
      <c r="AK125" s="101">
        <v>6</v>
      </c>
      <c r="AL125" s="102">
        <v>2.4691358024691357E-2</v>
      </c>
      <c r="AM125" s="102">
        <v>5.1948051948051951E-2</v>
      </c>
      <c r="AN125" s="102">
        <v>3.7974683544303799E-2</v>
      </c>
      <c r="AO125" s="101">
        <v>81</v>
      </c>
      <c r="AP125" s="101">
        <v>77</v>
      </c>
      <c r="AQ125" s="101">
        <v>158</v>
      </c>
      <c r="AR125" s="102">
        <v>1</v>
      </c>
      <c r="AS125" s="102">
        <v>1</v>
      </c>
      <c r="AT125" s="102">
        <v>1</v>
      </c>
      <c r="AU125" s="101">
        <v>69</v>
      </c>
      <c r="AV125" s="101">
        <v>44</v>
      </c>
      <c r="AW125" s="101">
        <v>113</v>
      </c>
      <c r="AX125" s="102">
        <v>0.85185185185185186</v>
      </c>
      <c r="AY125" s="102">
        <v>0.5714285714285714</v>
      </c>
      <c r="AZ125" s="102">
        <v>0.71518987341772156</v>
      </c>
      <c r="BA125" s="101">
        <v>12</v>
      </c>
      <c r="BB125" s="101">
        <v>33</v>
      </c>
      <c r="BC125" s="101">
        <v>45</v>
      </c>
      <c r="BD125" s="102">
        <v>0.14814814814814814</v>
      </c>
      <c r="BE125" s="102">
        <v>0.42857142857142855</v>
      </c>
      <c r="BF125" s="102">
        <v>0.2848101265822785</v>
      </c>
      <c r="BG125" s="101">
        <v>10</v>
      </c>
      <c r="BH125" s="101">
        <v>29</v>
      </c>
      <c r="BI125" s="101">
        <v>39</v>
      </c>
      <c r="BJ125" s="102">
        <v>0.12345679012345678</v>
      </c>
      <c r="BK125" s="102">
        <v>0.37662337662337664</v>
      </c>
      <c r="BL125" s="102">
        <v>0.24683544303797469</v>
      </c>
      <c r="BM125" s="101">
        <v>2</v>
      </c>
      <c r="BN125" s="101">
        <v>4</v>
      </c>
      <c r="BO125" s="101">
        <v>6</v>
      </c>
      <c r="BP125" s="102">
        <v>2.4691358024691357E-2</v>
      </c>
      <c r="BQ125" s="102">
        <v>5.1948051948051951E-2</v>
      </c>
      <c r="BR125" s="103">
        <v>3.7974683544303799E-2</v>
      </c>
    </row>
    <row r="126" spans="1:70" ht="11.85">
      <c r="A126" s="99" t="str">
        <f>IF(COUNTIFS(T_3G[[#This Row],[Secteur]],"  *"),A125,T_3G[[#This Row],[Secteur]])</f>
        <v>SEINE-ET-MARNE</v>
      </c>
      <c r="B126" s="99" t="str">
        <f>IF(COUNTIFS(T_3G[[#This Row],[Secteur]],"    *"),B125,T_3G[[#This Row],[Secteur]])</f>
        <v xml:space="preserve">   D10 - Brie-Senart</v>
      </c>
      <c r="C126" s="100" t="s">
        <v>445</v>
      </c>
      <c r="D126" s="100" t="s">
        <v>239</v>
      </c>
      <c r="E126" s="101">
        <v>59</v>
      </c>
      <c r="F126" s="101">
        <v>39</v>
      </c>
      <c r="G126" s="101">
        <v>98</v>
      </c>
      <c r="H126" s="101">
        <v>0</v>
      </c>
      <c r="I126" s="101">
        <v>0</v>
      </c>
      <c r="J126" s="101">
        <v>0</v>
      </c>
      <c r="K126" s="101">
        <v>59</v>
      </c>
      <c r="L126" s="101">
        <v>38</v>
      </c>
      <c r="M126" s="101">
        <v>97</v>
      </c>
      <c r="N126" s="102">
        <v>1</v>
      </c>
      <c r="O126" s="102">
        <v>0.97435897435897434</v>
      </c>
      <c r="P126" s="102">
        <v>0.98979591836734693</v>
      </c>
      <c r="Q126" s="101">
        <v>46</v>
      </c>
      <c r="R126" s="101">
        <v>20</v>
      </c>
      <c r="S126" s="101">
        <v>66</v>
      </c>
      <c r="T126" s="102">
        <v>0.77966101694915257</v>
      </c>
      <c r="U126" s="102">
        <v>0.52631578947368418</v>
      </c>
      <c r="V126" s="102">
        <v>0.68041237113402064</v>
      </c>
      <c r="W126" s="101">
        <v>13</v>
      </c>
      <c r="X126" s="101">
        <v>18</v>
      </c>
      <c r="Y126" s="101">
        <v>31</v>
      </c>
      <c r="Z126" s="102">
        <v>0.22033898305084745</v>
      </c>
      <c r="AA126" s="102">
        <v>0.47368421052631576</v>
      </c>
      <c r="AB126" s="102">
        <v>0.31958762886597936</v>
      </c>
      <c r="AC126" s="101">
        <v>12</v>
      </c>
      <c r="AD126" s="101">
        <v>14</v>
      </c>
      <c r="AE126" s="101">
        <v>26</v>
      </c>
      <c r="AF126" s="102">
        <v>0.20338983050847459</v>
      </c>
      <c r="AG126" s="102">
        <v>0.36842105263157893</v>
      </c>
      <c r="AH126" s="102">
        <v>0.26804123711340205</v>
      </c>
      <c r="AI126" s="101">
        <v>1</v>
      </c>
      <c r="AJ126" s="101">
        <v>4</v>
      </c>
      <c r="AK126" s="101">
        <v>5</v>
      </c>
      <c r="AL126" s="102">
        <v>1.6949152542372881E-2</v>
      </c>
      <c r="AM126" s="102">
        <v>0.10526315789473684</v>
      </c>
      <c r="AN126" s="102">
        <v>5.1546391752577317E-2</v>
      </c>
      <c r="AO126" s="101">
        <v>59</v>
      </c>
      <c r="AP126" s="101">
        <v>38</v>
      </c>
      <c r="AQ126" s="101">
        <v>97</v>
      </c>
      <c r="AR126" s="102">
        <v>1</v>
      </c>
      <c r="AS126" s="102">
        <v>0.97435897435897434</v>
      </c>
      <c r="AT126" s="102">
        <v>0.98979591836734693</v>
      </c>
      <c r="AU126" s="101">
        <v>43</v>
      </c>
      <c r="AV126" s="101">
        <v>17</v>
      </c>
      <c r="AW126" s="101">
        <v>60</v>
      </c>
      <c r="AX126" s="102">
        <v>0.72881355932203384</v>
      </c>
      <c r="AY126" s="102">
        <v>0.44736842105263158</v>
      </c>
      <c r="AZ126" s="102">
        <v>0.61855670103092786</v>
      </c>
      <c r="BA126" s="101">
        <v>16</v>
      </c>
      <c r="BB126" s="101">
        <v>21</v>
      </c>
      <c r="BC126" s="101">
        <v>37</v>
      </c>
      <c r="BD126" s="102">
        <v>0.2711864406779661</v>
      </c>
      <c r="BE126" s="102">
        <v>0.55263157894736847</v>
      </c>
      <c r="BF126" s="102">
        <v>0.38144329896907214</v>
      </c>
      <c r="BG126" s="101">
        <v>15</v>
      </c>
      <c r="BH126" s="101">
        <v>17</v>
      </c>
      <c r="BI126" s="101">
        <v>32</v>
      </c>
      <c r="BJ126" s="102">
        <v>0.25423728813559321</v>
      </c>
      <c r="BK126" s="102">
        <v>0.44736842105263158</v>
      </c>
      <c r="BL126" s="102">
        <v>0.32989690721649484</v>
      </c>
      <c r="BM126" s="101">
        <v>1</v>
      </c>
      <c r="BN126" s="101">
        <v>4</v>
      </c>
      <c r="BO126" s="101">
        <v>5</v>
      </c>
      <c r="BP126" s="102">
        <v>1.6949152542372881E-2</v>
      </c>
      <c r="BQ126" s="102">
        <v>0.10526315789473684</v>
      </c>
      <c r="BR126" s="103">
        <v>5.1546391752577317E-2</v>
      </c>
    </row>
    <row r="127" spans="1:70" ht="11.85">
      <c r="A127" s="99" t="str">
        <f>IF(COUNTIFS(T_3G[[#This Row],[Secteur]],"  *"),A126,T_3G[[#This Row],[Secteur]])</f>
        <v>SEINE-ET-MARNE</v>
      </c>
      <c r="B127" s="99" t="str">
        <f>IF(COUNTIFS(T_3G[[#This Row],[Secteur]],"    *"),B126,T_3G[[#This Row],[Secteur]])</f>
        <v xml:space="preserve">   D10 - Brie-Senart</v>
      </c>
      <c r="C127" s="100" t="s">
        <v>446</v>
      </c>
      <c r="D127" s="100" t="s">
        <v>447</v>
      </c>
      <c r="E127" s="101">
        <v>64</v>
      </c>
      <c r="F127" s="101">
        <v>57</v>
      </c>
      <c r="G127" s="101">
        <v>121</v>
      </c>
      <c r="H127" s="101">
        <v>0</v>
      </c>
      <c r="I127" s="101">
        <v>0</v>
      </c>
      <c r="J127" s="101">
        <v>0</v>
      </c>
      <c r="K127" s="101">
        <v>64</v>
      </c>
      <c r="L127" s="101">
        <v>57</v>
      </c>
      <c r="M127" s="101">
        <v>121</v>
      </c>
      <c r="N127" s="102">
        <v>1</v>
      </c>
      <c r="O127" s="102">
        <v>1</v>
      </c>
      <c r="P127" s="102">
        <v>1</v>
      </c>
      <c r="Q127" s="101">
        <v>54</v>
      </c>
      <c r="R127" s="101">
        <v>37</v>
      </c>
      <c r="S127" s="101">
        <v>91</v>
      </c>
      <c r="T127" s="102">
        <v>0.84375</v>
      </c>
      <c r="U127" s="102">
        <v>0.64912280701754388</v>
      </c>
      <c r="V127" s="102">
        <v>0.75206611570247939</v>
      </c>
      <c r="W127" s="101">
        <v>10</v>
      </c>
      <c r="X127" s="101">
        <v>20</v>
      </c>
      <c r="Y127" s="101">
        <v>30</v>
      </c>
      <c r="Z127" s="102">
        <v>0.15625</v>
      </c>
      <c r="AA127" s="102">
        <v>0.35087719298245612</v>
      </c>
      <c r="AB127" s="102">
        <v>0.24793388429752067</v>
      </c>
      <c r="AC127" s="101">
        <v>8</v>
      </c>
      <c r="AD127" s="101">
        <v>18</v>
      </c>
      <c r="AE127" s="101">
        <v>26</v>
      </c>
      <c r="AF127" s="102">
        <v>0.125</v>
      </c>
      <c r="AG127" s="102">
        <v>0.31578947368421051</v>
      </c>
      <c r="AH127" s="102">
        <v>0.21487603305785125</v>
      </c>
      <c r="AI127" s="101">
        <v>2</v>
      </c>
      <c r="AJ127" s="101">
        <v>2</v>
      </c>
      <c r="AK127" s="101">
        <v>4</v>
      </c>
      <c r="AL127" s="102">
        <v>3.125E-2</v>
      </c>
      <c r="AM127" s="102">
        <v>3.5087719298245612E-2</v>
      </c>
      <c r="AN127" s="102">
        <v>3.3057851239669422E-2</v>
      </c>
      <c r="AO127" s="101">
        <v>64</v>
      </c>
      <c r="AP127" s="101">
        <v>57</v>
      </c>
      <c r="AQ127" s="101">
        <v>121</v>
      </c>
      <c r="AR127" s="102">
        <v>1</v>
      </c>
      <c r="AS127" s="102">
        <v>1</v>
      </c>
      <c r="AT127" s="102">
        <v>1</v>
      </c>
      <c r="AU127" s="101">
        <v>51</v>
      </c>
      <c r="AV127" s="101">
        <v>33</v>
      </c>
      <c r="AW127" s="101">
        <v>84</v>
      </c>
      <c r="AX127" s="102">
        <v>0.796875</v>
      </c>
      <c r="AY127" s="102">
        <v>0.57894736842105265</v>
      </c>
      <c r="AZ127" s="102">
        <v>0.69421487603305787</v>
      </c>
      <c r="BA127" s="101">
        <v>13</v>
      </c>
      <c r="BB127" s="101">
        <v>24</v>
      </c>
      <c r="BC127" s="101">
        <v>37</v>
      </c>
      <c r="BD127" s="102">
        <v>0.203125</v>
      </c>
      <c r="BE127" s="102">
        <v>0.42105263157894735</v>
      </c>
      <c r="BF127" s="102">
        <v>0.30578512396694213</v>
      </c>
      <c r="BG127" s="101">
        <v>11</v>
      </c>
      <c r="BH127" s="101">
        <v>22</v>
      </c>
      <c r="BI127" s="101">
        <v>33</v>
      </c>
      <c r="BJ127" s="102">
        <v>0.171875</v>
      </c>
      <c r="BK127" s="102">
        <v>0.38596491228070173</v>
      </c>
      <c r="BL127" s="102">
        <v>0.27272727272727271</v>
      </c>
      <c r="BM127" s="101">
        <v>2</v>
      </c>
      <c r="BN127" s="101">
        <v>2</v>
      </c>
      <c r="BO127" s="101">
        <v>4</v>
      </c>
      <c r="BP127" s="102">
        <v>3.125E-2</v>
      </c>
      <c r="BQ127" s="102">
        <v>3.5087719298245612E-2</v>
      </c>
      <c r="BR127" s="103">
        <v>3.3057851239669422E-2</v>
      </c>
    </row>
    <row r="128" spans="1:70" ht="11.85">
      <c r="A128" s="99" t="str">
        <f>IF(COUNTIFS(T_3G[[#This Row],[Secteur]],"  *"),A127,T_3G[[#This Row],[Secteur]])</f>
        <v>SEINE-ET-MARNE</v>
      </c>
      <c r="B128" s="99" t="str">
        <f>IF(COUNTIFS(T_3G[[#This Row],[Secteur]],"    *"),B127,T_3G[[#This Row],[Secteur]])</f>
        <v xml:space="preserve">   D10 - Brie-Senart</v>
      </c>
      <c r="C128" s="100" t="s">
        <v>448</v>
      </c>
      <c r="D128" s="100" t="s">
        <v>449</v>
      </c>
      <c r="E128" s="101">
        <v>55</v>
      </c>
      <c r="F128" s="101">
        <v>51</v>
      </c>
      <c r="G128" s="101">
        <v>106</v>
      </c>
      <c r="H128" s="101">
        <v>0</v>
      </c>
      <c r="I128" s="101">
        <v>0</v>
      </c>
      <c r="J128" s="101">
        <v>0</v>
      </c>
      <c r="K128" s="101">
        <v>51</v>
      </c>
      <c r="L128" s="101">
        <v>50</v>
      </c>
      <c r="M128" s="101">
        <v>101</v>
      </c>
      <c r="N128" s="102">
        <v>0.92727272727272725</v>
      </c>
      <c r="O128" s="102">
        <v>0.98039215686274506</v>
      </c>
      <c r="P128" s="102">
        <v>0.95283018867924529</v>
      </c>
      <c r="Q128" s="101">
        <v>41</v>
      </c>
      <c r="R128" s="101">
        <v>33</v>
      </c>
      <c r="S128" s="101">
        <v>74</v>
      </c>
      <c r="T128" s="102">
        <v>0.80392156862745101</v>
      </c>
      <c r="U128" s="102">
        <v>0.66</v>
      </c>
      <c r="V128" s="102">
        <v>0.73267326732673266</v>
      </c>
      <c r="W128" s="101">
        <v>10</v>
      </c>
      <c r="X128" s="101">
        <v>17</v>
      </c>
      <c r="Y128" s="101">
        <v>27</v>
      </c>
      <c r="Z128" s="102">
        <v>0.19607843137254902</v>
      </c>
      <c r="AA128" s="102">
        <v>0.34</v>
      </c>
      <c r="AB128" s="102">
        <v>0.26732673267326734</v>
      </c>
      <c r="AC128" s="101">
        <v>10</v>
      </c>
      <c r="AD128" s="101">
        <v>17</v>
      </c>
      <c r="AE128" s="101">
        <v>27</v>
      </c>
      <c r="AF128" s="102">
        <v>0.19607843137254902</v>
      </c>
      <c r="AG128" s="102">
        <v>0.34</v>
      </c>
      <c r="AH128" s="102">
        <v>0.26732673267326734</v>
      </c>
      <c r="AI128" s="101">
        <v>0</v>
      </c>
      <c r="AJ128" s="101">
        <v>0</v>
      </c>
      <c r="AK128" s="101">
        <v>0</v>
      </c>
      <c r="AL128" s="102">
        <v>0</v>
      </c>
      <c r="AM128" s="102">
        <v>0</v>
      </c>
      <c r="AN128" s="102">
        <v>0</v>
      </c>
      <c r="AO128" s="101">
        <v>50</v>
      </c>
      <c r="AP128" s="101">
        <v>49</v>
      </c>
      <c r="AQ128" s="101">
        <v>99</v>
      </c>
      <c r="AR128" s="102">
        <v>0.90909090909090906</v>
      </c>
      <c r="AS128" s="102">
        <v>0.96078431372549022</v>
      </c>
      <c r="AT128" s="102">
        <v>0.93396226415094341</v>
      </c>
      <c r="AU128" s="101">
        <v>40</v>
      </c>
      <c r="AV128" s="101">
        <v>30</v>
      </c>
      <c r="AW128" s="101">
        <v>70</v>
      </c>
      <c r="AX128" s="102">
        <v>0.8</v>
      </c>
      <c r="AY128" s="102">
        <v>0.61224489795918369</v>
      </c>
      <c r="AZ128" s="102">
        <v>0.70707070707070707</v>
      </c>
      <c r="BA128" s="101">
        <v>10</v>
      </c>
      <c r="BB128" s="101">
        <v>19</v>
      </c>
      <c r="BC128" s="101">
        <v>29</v>
      </c>
      <c r="BD128" s="102">
        <v>0.2</v>
      </c>
      <c r="BE128" s="102">
        <v>0.38775510204081631</v>
      </c>
      <c r="BF128" s="102">
        <v>0.29292929292929293</v>
      </c>
      <c r="BG128" s="101">
        <v>10</v>
      </c>
      <c r="BH128" s="101">
        <v>19</v>
      </c>
      <c r="BI128" s="101">
        <v>29</v>
      </c>
      <c r="BJ128" s="102">
        <v>0.2</v>
      </c>
      <c r="BK128" s="102">
        <v>0.38775510204081631</v>
      </c>
      <c r="BL128" s="102">
        <v>0.29292929292929293</v>
      </c>
      <c r="BM128" s="101">
        <v>0</v>
      </c>
      <c r="BN128" s="101">
        <v>0</v>
      </c>
      <c r="BO128" s="101">
        <v>0</v>
      </c>
      <c r="BP128" s="102">
        <v>0</v>
      </c>
      <c r="BQ128" s="102">
        <v>0</v>
      </c>
      <c r="BR128" s="103">
        <v>0</v>
      </c>
    </row>
    <row r="129" spans="1:70" ht="11.85">
      <c r="A129" s="99" t="str">
        <f>IF(COUNTIFS(T_3G[[#This Row],[Secteur]],"  *"),A128,T_3G[[#This Row],[Secteur]])</f>
        <v>SEINE-ET-MARNE</v>
      </c>
      <c r="B129" s="99" t="str">
        <f>IF(COUNTIFS(T_3G[[#This Row],[Secteur]],"    *"),B128,T_3G[[#This Row],[Secteur]])</f>
        <v xml:space="preserve">   D10 - Brie-Senart</v>
      </c>
      <c r="C129" s="100" t="s">
        <v>450</v>
      </c>
      <c r="D129" s="100" t="s">
        <v>451</v>
      </c>
      <c r="E129" s="101">
        <v>56</v>
      </c>
      <c r="F129" s="101">
        <v>54</v>
      </c>
      <c r="G129" s="101">
        <v>110</v>
      </c>
      <c r="H129" s="101">
        <v>0</v>
      </c>
      <c r="I129" s="101">
        <v>0</v>
      </c>
      <c r="J129" s="101">
        <v>0</v>
      </c>
      <c r="K129" s="101">
        <v>56</v>
      </c>
      <c r="L129" s="101">
        <v>54</v>
      </c>
      <c r="M129" s="101">
        <v>110</v>
      </c>
      <c r="N129" s="102">
        <v>1</v>
      </c>
      <c r="O129" s="102">
        <v>1</v>
      </c>
      <c r="P129" s="102">
        <v>1</v>
      </c>
      <c r="Q129" s="101">
        <v>49</v>
      </c>
      <c r="R129" s="101">
        <v>45</v>
      </c>
      <c r="S129" s="101">
        <v>94</v>
      </c>
      <c r="T129" s="102">
        <v>0.875</v>
      </c>
      <c r="U129" s="102">
        <v>0.83333333333333337</v>
      </c>
      <c r="V129" s="102">
        <v>0.8545454545454545</v>
      </c>
      <c r="W129" s="101">
        <v>7</v>
      </c>
      <c r="X129" s="101">
        <v>9</v>
      </c>
      <c r="Y129" s="101">
        <v>16</v>
      </c>
      <c r="Z129" s="102">
        <v>0.125</v>
      </c>
      <c r="AA129" s="102">
        <v>0.16666666666666666</v>
      </c>
      <c r="AB129" s="102">
        <v>0.14545454545454545</v>
      </c>
      <c r="AC129" s="101">
        <v>7</v>
      </c>
      <c r="AD129" s="101">
        <v>9</v>
      </c>
      <c r="AE129" s="101">
        <v>16</v>
      </c>
      <c r="AF129" s="102">
        <v>0.125</v>
      </c>
      <c r="AG129" s="102">
        <v>0.16666666666666666</v>
      </c>
      <c r="AH129" s="102">
        <v>0.14545454545454545</v>
      </c>
      <c r="AI129" s="101">
        <v>0</v>
      </c>
      <c r="AJ129" s="101">
        <v>0</v>
      </c>
      <c r="AK129" s="101">
        <v>0</v>
      </c>
      <c r="AL129" s="102">
        <v>0</v>
      </c>
      <c r="AM129" s="102">
        <v>0</v>
      </c>
      <c r="AN129" s="102">
        <v>0</v>
      </c>
      <c r="AO129" s="101">
        <v>56</v>
      </c>
      <c r="AP129" s="101">
        <v>54</v>
      </c>
      <c r="AQ129" s="101">
        <v>110</v>
      </c>
      <c r="AR129" s="102">
        <v>1</v>
      </c>
      <c r="AS129" s="102">
        <v>1</v>
      </c>
      <c r="AT129" s="102">
        <v>1</v>
      </c>
      <c r="AU129" s="101">
        <v>47</v>
      </c>
      <c r="AV129" s="101">
        <v>43</v>
      </c>
      <c r="AW129" s="101">
        <v>90</v>
      </c>
      <c r="AX129" s="102">
        <v>0.8392857142857143</v>
      </c>
      <c r="AY129" s="102">
        <v>0.79629629629629628</v>
      </c>
      <c r="AZ129" s="102">
        <v>0.81818181818181823</v>
      </c>
      <c r="BA129" s="101">
        <v>9</v>
      </c>
      <c r="BB129" s="101">
        <v>11</v>
      </c>
      <c r="BC129" s="101">
        <v>20</v>
      </c>
      <c r="BD129" s="102">
        <v>0.16071428571428573</v>
      </c>
      <c r="BE129" s="102">
        <v>0.20370370370370369</v>
      </c>
      <c r="BF129" s="102">
        <v>0.18181818181818182</v>
      </c>
      <c r="BG129" s="101">
        <v>9</v>
      </c>
      <c r="BH129" s="101">
        <v>11</v>
      </c>
      <c r="BI129" s="101">
        <v>20</v>
      </c>
      <c r="BJ129" s="102">
        <v>0.16071428571428573</v>
      </c>
      <c r="BK129" s="102">
        <v>0.20370370370370369</v>
      </c>
      <c r="BL129" s="102">
        <v>0.18181818181818182</v>
      </c>
      <c r="BM129" s="101">
        <v>0</v>
      </c>
      <c r="BN129" s="101">
        <v>0</v>
      </c>
      <c r="BO129" s="101">
        <v>0</v>
      </c>
      <c r="BP129" s="102">
        <v>0</v>
      </c>
      <c r="BQ129" s="102">
        <v>0</v>
      </c>
      <c r="BR129" s="103">
        <v>0</v>
      </c>
    </row>
    <row r="130" spans="1:70" ht="11.85">
      <c r="A130" s="99" t="str">
        <f>IF(COUNTIFS(T_3G[[#This Row],[Secteur]],"  *"),A129,T_3G[[#This Row],[Secteur]])</f>
        <v>SEINE-ET-MARNE</v>
      </c>
      <c r="B130" s="99" t="str">
        <f>IF(COUNTIFS(T_3G[[#This Row],[Secteur]],"    *"),B129,T_3G[[#This Row],[Secteur]])</f>
        <v xml:space="preserve">   D10 - Brie-Senart</v>
      </c>
      <c r="C130" s="100" t="s">
        <v>452</v>
      </c>
      <c r="D130" s="100" t="s">
        <v>453</v>
      </c>
      <c r="E130" s="101">
        <v>67</v>
      </c>
      <c r="F130" s="101">
        <v>75</v>
      </c>
      <c r="G130" s="101">
        <v>142</v>
      </c>
      <c r="H130" s="101">
        <v>1</v>
      </c>
      <c r="I130" s="101">
        <v>0</v>
      </c>
      <c r="J130" s="101">
        <v>1</v>
      </c>
      <c r="K130" s="101">
        <v>66</v>
      </c>
      <c r="L130" s="101">
        <v>75</v>
      </c>
      <c r="M130" s="101">
        <v>141</v>
      </c>
      <c r="N130" s="102">
        <v>1</v>
      </c>
      <c r="O130" s="102">
        <v>1</v>
      </c>
      <c r="P130" s="102">
        <v>1</v>
      </c>
      <c r="Q130" s="101">
        <v>53</v>
      </c>
      <c r="R130" s="101">
        <v>48</v>
      </c>
      <c r="S130" s="101">
        <v>101</v>
      </c>
      <c r="T130" s="102">
        <v>0.80303030303030298</v>
      </c>
      <c r="U130" s="102">
        <v>0.64</v>
      </c>
      <c r="V130" s="102">
        <v>0.71631205673758869</v>
      </c>
      <c r="W130" s="101">
        <v>13</v>
      </c>
      <c r="X130" s="101">
        <v>27</v>
      </c>
      <c r="Y130" s="101">
        <v>40</v>
      </c>
      <c r="Z130" s="102">
        <v>0.19696969696969696</v>
      </c>
      <c r="AA130" s="102">
        <v>0.36</v>
      </c>
      <c r="AB130" s="102">
        <v>0.28368794326241137</v>
      </c>
      <c r="AC130" s="101">
        <v>11</v>
      </c>
      <c r="AD130" s="101">
        <v>24</v>
      </c>
      <c r="AE130" s="101">
        <v>35</v>
      </c>
      <c r="AF130" s="102">
        <v>0.16666666666666666</v>
      </c>
      <c r="AG130" s="102">
        <v>0.32</v>
      </c>
      <c r="AH130" s="102">
        <v>0.24822695035460993</v>
      </c>
      <c r="AI130" s="101">
        <v>2</v>
      </c>
      <c r="AJ130" s="101">
        <v>3</v>
      </c>
      <c r="AK130" s="101">
        <v>5</v>
      </c>
      <c r="AL130" s="102">
        <v>3.0303030303030304E-2</v>
      </c>
      <c r="AM130" s="102">
        <v>0.04</v>
      </c>
      <c r="AN130" s="102">
        <v>3.5460992907801421E-2</v>
      </c>
      <c r="AO130" s="101">
        <v>66</v>
      </c>
      <c r="AP130" s="101">
        <v>75</v>
      </c>
      <c r="AQ130" s="101">
        <v>141</v>
      </c>
      <c r="AR130" s="102">
        <v>1</v>
      </c>
      <c r="AS130" s="102">
        <v>1</v>
      </c>
      <c r="AT130" s="102">
        <v>1</v>
      </c>
      <c r="AU130" s="101">
        <v>52</v>
      </c>
      <c r="AV130" s="101">
        <v>46</v>
      </c>
      <c r="AW130" s="101">
        <v>98</v>
      </c>
      <c r="AX130" s="102">
        <v>0.78787878787878785</v>
      </c>
      <c r="AY130" s="102">
        <v>0.61333333333333329</v>
      </c>
      <c r="AZ130" s="102">
        <v>0.69503546099290781</v>
      </c>
      <c r="BA130" s="101">
        <v>14</v>
      </c>
      <c r="BB130" s="101">
        <v>29</v>
      </c>
      <c r="BC130" s="101">
        <v>43</v>
      </c>
      <c r="BD130" s="102">
        <v>0.21212121212121213</v>
      </c>
      <c r="BE130" s="102">
        <v>0.38666666666666666</v>
      </c>
      <c r="BF130" s="102">
        <v>0.30496453900709219</v>
      </c>
      <c r="BG130" s="101">
        <v>12</v>
      </c>
      <c r="BH130" s="101">
        <v>26</v>
      </c>
      <c r="BI130" s="101">
        <v>38</v>
      </c>
      <c r="BJ130" s="102">
        <v>0.18181818181818182</v>
      </c>
      <c r="BK130" s="102">
        <v>0.34666666666666668</v>
      </c>
      <c r="BL130" s="102">
        <v>0.26950354609929078</v>
      </c>
      <c r="BM130" s="101">
        <v>2</v>
      </c>
      <c r="BN130" s="101">
        <v>3</v>
      </c>
      <c r="BO130" s="101">
        <v>5</v>
      </c>
      <c r="BP130" s="102">
        <v>3.0303030303030304E-2</v>
      </c>
      <c r="BQ130" s="102">
        <v>0.04</v>
      </c>
      <c r="BR130" s="103">
        <v>3.5460992907801421E-2</v>
      </c>
    </row>
    <row r="131" spans="1:70" ht="11.85">
      <c r="A131" s="99" t="str">
        <f>IF(COUNTIFS(T_3G[[#This Row],[Secteur]],"  *"),A130,T_3G[[#This Row],[Secteur]])</f>
        <v>SEINE-ET-MARNE</v>
      </c>
      <c r="B131" s="99" t="str">
        <f>IF(COUNTIFS(T_3G[[#This Row],[Secteur]],"    *"),B130,T_3G[[#This Row],[Secteur]])</f>
        <v xml:space="preserve">   D10 - Brie-Senart</v>
      </c>
      <c r="C131" s="100" t="s">
        <v>454</v>
      </c>
      <c r="D131" s="100" t="s">
        <v>455</v>
      </c>
      <c r="E131" s="101">
        <v>48</v>
      </c>
      <c r="F131" s="101">
        <v>42</v>
      </c>
      <c r="G131" s="101">
        <v>90</v>
      </c>
      <c r="H131" s="101">
        <v>0</v>
      </c>
      <c r="I131" s="101">
        <v>0</v>
      </c>
      <c r="J131" s="101">
        <v>0</v>
      </c>
      <c r="K131" s="101">
        <v>48</v>
      </c>
      <c r="L131" s="101">
        <v>42</v>
      </c>
      <c r="M131" s="101">
        <v>90</v>
      </c>
      <c r="N131" s="102">
        <v>1</v>
      </c>
      <c r="O131" s="102">
        <v>1</v>
      </c>
      <c r="P131" s="102">
        <v>1</v>
      </c>
      <c r="Q131" s="101">
        <v>40</v>
      </c>
      <c r="R131" s="101">
        <v>28</v>
      </c>
      <c r="S131" s="101">
        <v>68</v>
      </c>
      <c r="T131" s="102">
        <v>0.83333333333333337</v>
      </c>
      <c r="U131" s="102">
        <v>0.66666666666666663</v>
      </c>
      <c r="V131" s="102">
        <v>0.75555555555555554</v>
      </c>
      <c r="W131" s="101">
        <v>8</v>
      </c>
      <c r="X131" s="101">
        <v>14</v>
      </c>
      <c r="Y131" s="101">
        <v>22</v>
      </c>
      <c r="Z131" s="102">
        <v>0.16666666666666666</v>
      </c>
      <c r="AA131" s="102">
        <v>0.33333333333333331</v>
      </c>
      <c r="AB131" s="102">
        <v>0.24444444444444444</v>
      </c>
      <c r="AC131" s="101">
        <v>6</v>
      </c>
      <c r="AD131" s="101">
        <v>9</v>
      </c>
      <c r="AE131" s="101">
        <v>15</v>
      </c>
      <c r="AF131" s="102">
        <v>0.125</v>
      </c>
      <c r="AG131" s="102">
        <v>0.21428571428571427</v>
      </c>
      <c r="AH131" s="102">
        <v>0.16666666666666666</v>
      </c>
      <c r="AI131" s="101">
        <v>2</v>
      </c>
      <c r="AJ131" s="101">
        <v>5</v>
      </c>
      <c r="AK131" s="101">
        <v>7</v>
      </c>
      <c r="AL131" s="102">
        <v>4.1666666666666664E-2</v>
      </c>
      <c r="AM131" s="102">
        <v>0.11904761904761904</v>
      </c>
      <c r="AN131" s="102">
        <v>7.7777777777777779E-2</v>
      </c>
      <c r="AO131" s="101">
        <v>48</v>
      </c>
      <c r="AP131" s="101">
        <v>42</v>
      </c>
      <c r="AQ131" s="101">
        <v>90</v>
      </c>
      <c r="AR131" s="102">
        <v>1</v>
      </c>
      <c r="AS131" s="102">
        <v>1</v>
      </c>
      <c r="AT131" s="102">
        <v>1</v>
      </c>
      <c r="AU131" s="101">
        <v>37</v>
      </c>
      <c r="AV131" s="101">
        <v>24</v>
      </c>
      <c r="AW131" s="101">
        <v>61</v>
      </c>
      <c r="AX131" s="102">
        <v>0.77083333333333337</v>
      </c>
      <c r="AY131" s="102">
        <v>0.5714285714285714</v>
      </c>
      <c r="AZ131" s="102">
        <v>0.67777777777777781</v>
      </c>
      <c r="BA131" s="101">
        <v>11</v>
      </c>
      <c r="BB131" s="101">
        <v>18</v>
      </c>
      <c r="BC131" s="101">
        <v>29</v>
      </c>
      <c r="BD131" s="102">
        <v>0.22916666666666666</v>
      </c>
      <c r="BE131" s="102">
        <v>0.42857142857142855</v>
      </c>
      <c r="BF131" s="102">
        <v>0.32222222222222224</v>
      </c>
      <c r="BG131" s="101">
        <v>9</v>
      </c>
      <c r="BH131" s="101">
        <v>13</v>
      </c>
      <c r="BI131" s="101">
        <v>22</v>
      </c>
      <c r="BJ131" s="102">
        <v>0.1875</v>
      </c>
      <c r="BK131" s="102">
        <v>0.30952380952380953</v>
      </c>
      <c r="BL131" s="102">
        <v>0.24444444444444444</v>
      </c>
      <c r="BM131" s="101">
        <v>2</v>
      </c>
      <c r="BN131" s="101">
        <v>5</v>
      </c>
      <c r="BO131" s="101">
        <v>7</v>
      </c>
      <c r="BP131" s="102">
        <v>4.1666666666666664E-2</v>
      </c>
      <c r="BQ131" s="102">
        <v>0.11904761904761904</v>
      </c>
      <c r="BR131" s="103">
        <v>7.7777777777777779E-2</v>
      </c>
    </row>
    <row r="132" spans="1:70" ht="11.85">
      <c r="A132" s="99" t="str">
        <f>IF(COUNTIFS(T_3G[[#This Row],[Secteur]],"  *"),A131,T_3G[[#This Row],[Secteur]])</f>
        <v>SEINE-ET-MARNE</v>
      </c>
      <c r="B132" s="99" t="str">
        <f>IF(COUNTIFS(T_3G[[#This Row],[Secteur]],"    *"),B131,T_3G[[#This Row],[Secteur]])</f>
        <v xml:space="preserve">   D11 - Montereau-Fault-Yonne</v>
      </c>
      <c r="C132" s="100" t="s">
        <v>456</v>
      </c>
      <c r="D132" s="100" t="s">
        <v>457</v>
      </c>
      <c r="E132" s="101">
        <v>314</v>
      </c>
      <c r="F132" s="101">
        <v>291</v>
      </c>
      <c r="G132" s="101">
        <v>605</v>
      </c>
      <c r="H132" s="101">
        <v>0</v>
      </c>
      <c r="I132" s="101">
        <v>1</v>
      </c>
      <c r="J132" s="101">
        <v>1</v>
      </c>
      <c r="K132" s="101">
        <v>310</v>
      </c>
      <c r="L132" s="101">
        <v>286</v>
      </c>
      <c r="M132" s="101">
        <v>596</v>
      </c>
      <c r="N132" s="102">
        <v>0.98726114649681529</v>
      </c>
      <c r="O132" s="102">
        <v>0.9862542955326461</v>
      </c>
      <c r="P132" s="102">
        <v>0.98677685950413219</v>
      </c>
      <c r="Q132" s="101">
        <v>225</v>
      </c>
      <c r="R132" s="101">
        <v>178</v>
      </c>
      <c r="S132" s="101">
        <v>403</v>
      </c>
      <c r="T132" s="102">
        <v>0.72580645161290325</v>
      </c>
      <c r="U132" s="102">
        <v>0.6223776223776224</v>
      </c>
      <c r="V132" s="102">
        <v>0.6761744966442953</v>
      </c>
      <c r="W132" s="101">
        <v>85</v>
      </c>
      <c r="X132" s="101">
        <v>108</v>
      </c>
      <c r="Y132" s="101">
        <v>193</v>
      </c>
      <c r="Z132" s="102">
        <v>0.27419354838709675</v>
      </c>
      <c r="AA132" s="102">
        <v>0.3776223776223776</v>
      </c>
      <c r="AB132" s="102">
        <v>0.3238255033557047</v>
      </c>
      <c r="AC132" s="101">
        <v>67</v>
      </c>
      <c r="AD132" s="101">
        <v>85</v>
      </c>
      <c r="AE132" s="101">
        <v>152</v>
      </c>
      <c r="AF132" s="102">
        <v>0.21612903225806451</v>
      </c>
      <c r="AG132" s="102">
        <v>0.29720279720279719</v>
      </c>
      <c r="AH132" s="102">
        <v>0.25503355704697989</v>
      </c>
      <c r="AI132" s="101">
        <v>18</v>
      </c>
      <c r="AJ132" s="101">
        <v>23</v>
      </c>
      <c r="AK132" s="101">
        <v>41</v>
      </c>
      <c r="AL132" s="102">
        <v>5.8064516129032261E-2</v>
      </c>
      <c r="AM132" s="102">
        <v>8.0419580419580416E-2</v>
      </c>
      <c r="AN132" s="102">
        <v>6.879194630872483E-2</v>
      </c>
      <c r="AO132" s="101">
        <v>309</v>
      </c>
      <c r="AP132" s="101">
        <v>286</v>
      </c>
      <c r="AQ132" s="101">
        <v>595</v>
      </c>
      <c r="AR132" s="102">
        <v>0.98407643312101911</v>
      </c>
      <c r="AS132" s="102">
        <v>0.9862542955326461</v>
      </c>
      <c r="AT132" s="102">
        <v>0.98512396694214877</v>
      </c>
      <c r="AU132" s="101">
        <v>205</v>
      </c>
      <c r="AV132" s="101">
        <v>167</v>
      </c>
      <c r="AW132" s="101">
        <v>372</v>
      </c>
      <c r="AX132" s="102">
        <v>0.66343042071197411</v>
      </c>
      <c r="AY132" s="102">
        <v>0.58391608391608396</v>
      </c>
      <c r="AZ132" s="102">
        <v>0.62521008403361344</v>
      </c>
      <c r="BA132" s="101">
        <v>104</v>
      </c>
      <c r="BB132" s="101">
        <v>119</v>
      </c>
      <c r="BC132" s="101">
        <v>223</v>
      </c>
      <c r="BD132" s="102">
        <v>0.33656957928802589</v>
      </c>
      <c r="BE132" s="102">
        <v>0.41608391608391609</v>
      </c>
      <c r="BF132" s="102">
        <v>0.37478991596638656</v>
      </c>
      <c r="BG132" s="101">
        <v>89</v>
      </c>
      <c r="BH132" s="101">
        <v>96</v>
      </c>
      <c r="BI132" s="101">
        <v>185</v>
      </c>
      <c r="BJ132" s="102">
        <v>0.28802588996763756</v>
      </c>
      <c r="BK132" s="102">
        <v>0.33566433566433568</v>
      </c>
      <c r="BL132" s="102">
        <v>0.31092436974789917</v>
      </c>
      <c r="BM132" s="101">
        <v>15</v>
      </c>
      <c r="BN132" s="101">
        <v>23</v>
      </c>
      <c r="BO132" s="101">
        <v>38</v>
      </c>
      <c r="BP132" s="102">
        <v>4.8543689320388349E-2</v>
      </c>
      <c r="BQ132" s="102">
        <v>8.0419580419580416E-2</v>
      </c>
      <c r="BR132" s="103">
        <v>6.386554621848739E-2</v>
      </c>
    </row>
    <row r="133" spans="1:70" ht="11.85">
      <c r="A133" s="99" t="str">
        <f>IF(COUNTIFS(T_3G[[#This Row],[Secteur]],"  *"),A132,T_3G[[#This Row],[Secteur]])</f>
        <v>SEINE-ET-MARNE</v>
      </c>
      <c r="B133" s="99" t="str">
        <f>IF(COUNTIFS(T_3G[[#This Row],[Secteur]],"    *"),B132,T_3G[[#This Row],[Secteur]])</f>
        <v xml:space="preserve">   D11 - Montereau-Fault-Yonne</v>
      </c>
      <c r="C133" s="100" t="s">
        <v>458</v>
      </c>
      <c r="D133" s="100" t="s">
        <v>390</v>
      </c>
      <c r="E133" s="101">
        <v>61</v>
      </c>
      <c r="F133" s="101">
        <v>66</v>
      </c>
      <c r="G133" s="101">
        <v>127</v>
      </c>
      <c r="H133" s="101">
        <v>0</v>
      </c>
      <c r="I133" s="101">
        <v>1</v>
      </c>
      <c r="J133" s="101">
        <v>1</v>
      </c>
      <c r="K133" s="101">
        <v>61</v>
      </c>
      <c r="L133" s="101">
        <v>65</v>
      </c>
      <c r="M133" s="101">
        <v>126</v>
      </c>
      <c r="N133" s="102">
        <v>1</v>
      </c>
      <c r="O133" s="102">
        <v>1</v>
      </c>
      <c r="P133" s="102">
        <v>1</v>
      </c>
      <c r="Q133" s="101">
        <v>44</v>
      </c>
      <c r="R133" s="101">
        <v>39</v>
      </c>
      <c r="S133" s="101">
        <v>83</v>
      </c>
      <c r="T133" s="102">
        <v>0.72131147540983609</v>
      </c>
      <c r="U133" s="102">
        <v>0.6</v>
      </c>
      <c r="V133" s="102">
        <v>0.65873015873015872</v>
      </c>
      <c r="W133" s="101">
        <v>17</v>
      </c>
      <c r="X133" s="101">
        <v>26</v>
      </c>
      <c r="Y133" s="101">
        <v>43</v>
      </c>
      <c r="Z133" s="102">
        <v>0.27868852459016391</v>
      </c>
      <c r="AA133" s="102">
        <v>0.4</v>
      </c>
      <c r="AB133" s="102">
        <v>0.34126984126984128</v>
      </c>
      <c r="AC133" s="101">
        <v>13</v>
      </c>
      <c r="AD133" s="101">
        <v>20</v>
      </c>
      <c r="AE133" s="101">
        <v>33</v>
      </c>
      <c r="AF133" s="102">
        <v>0.21311475409836064</v>
      </c>
      <c r="AG133" s="102">
        <v>0.30769230769230771</v>
      </c>
      <c r="AH133" s="102">
        <v>0.26190476190476192</v>
      </c>
      <c r="AI133" s="101">
        <v>4</v>
      </c>
      <c r="AJ133" s="101">
        <v>6</v>
      </c>
      <c r="AK133" s="101">
        <v>10</v>
      </c>
      <c r="AL133" s="102">
        <v>6.5573770491803282E-2</v>
      </c>
      <c r="AM133" s="102">
        <v>9.2307692307692313E-2</v>
      </c>
      <c r="AN133" s="102">
        <v>7.9365079365079361E-2</v>
      </c>
      <c r="AO133" s="101">
        <v>61</v>
      </c>
      <c r="AP133" s="101">
        <v>65</v>
      </c>
      <c r="AQ133" s="101">
        <v>126</v>
      </c>
      <c r="AR133" s="102">
        <v>1</v>
      </c>
      <c r="AS133" s="102">
        <v>1</v>
      </c>
      <c r="AT133" s="102">
        <v>1</v>
      </c>
      <c r="AU133" s="101">
        <v>40</v>
      </c>
      <c r="AV133" s="101">
        <v>36</v>
      </c>
      <c r="AW133" s="101">
        <v>76</v>
      </c>
      <c r="AX133" s="102">
        <v>0.65573770491803274</v>
      </c>
      <c r="AY133" s="102">
        <v>0.55384615384615388</v>
      </c>
      <c r="AZ133" s="102">
        <v>0.60317460317460314</v>
      </c>
      <c r="BA133" s="101">
        <v>21</v>
      </c>
      <c r="BB133" s="101">
        <v>29</v>
      </c>
      <c r="BC133" s="101">
        <v>50</v>
      </c>
      <c r="BD133" s="102">
        <v>0.34426229508196721</v>
      </c>
      <c r="BE133" s="102">
        <v>0.44615384615384618</v>
      </c>
      <c r="BF133" s="102">
        <v>0.3968253968253968</v>
      </c>
      <c r="BG133" s="101">
        <v>17</v>
      </c>
      <c r="BH133" s="101">
        <v>23</v>
      </c>
      <c r="BI133" s="101">
        <v>40</v>
      </c>
      <c r="BJ133" s="102">
        <v>0.27868852459016391</v>
      </c>
      <c r="BK133" s="102">
        <v>0.35384615384615387</v>
      </c>
      <c r="BL133" s="102">
        <v>0.31746031746031744</v>
      </c>
      <c r="BM133" s="101">
        <v>4</v>
      </c>
      <c r="BN133" s="101">
        <v>6</v>
      </c>
      <c r="BO133" s="101">
        <v>10</v>
      </c>
      <c r="BP133" s="102">
        <v>6.5573770491803282E-2</v>
      </c>
      <c r="BQ133" s="102">
        <v>9.2307692307692313E-2</v>
      </c>
      <c r="BR133" s="103">
        <v>7.9365079365079361E-2</v>
      </c>
    </row>
    <row r="134" spans="1:70" ht="11.85">
      <c r="A134" s="99" t="str">
        <f>IF(COUNTIFS(T_3G[[#This Row],[Secteur]],"  *"),A133,T_3G[[#This Row],[Secteur]])</f>
        <v>SEINE-ET-MARNE</v>
      </c>
      <c r="B134" s="99" t="str">
        <f>IF(COUNTIFS(T_3G[[#This Row],[Secteur]],"    *"),B133,T_3G[[#This Row],[Secteur]])</f>
        <v xml:space="preserve">   D11 - Montereau-Fault-Yonne</v>
      </c>
      <c r="C134" s="100" t="s">
        <v>459</v>
      </c>
      <c r="D134" s="100" t="s">
        <v>460</v>
      </c>
      <c r="E134" s="101">
        <v>65</v>
      </c>
      <c r="F134" s="101">
        <v>67</v>
      </c>
      <c r="G134" s="101">
        <v>132</v>
      </c>
      <c r="H134" s="101">
        <v>0</v>
      </c>
      <c r="I134" s="101">
        <v>0</v>
      </c>
      <c r="J134" s="101">
        <v>0</v>
      </c>
      <c r="K134" s="101">
        <v>64</v>
      </c>
      <c r="L134" s="101">
        <v>64</v>
      </c>
      <c r="M134" s="101">
        <v>128</v>
      </c>
      <c r="N134" s="102">
        <v>0.98461538461538467</v>
      </c>
      <c r="O134" s="102">
        <v>0.95522388059701491</v>
      </c>
      <c r="P134" s="102">
        <v>0.96969696969696972</v>
      </c>
      <c r="Q134" s="101">
        <v>41</v>
      </c>
      <c r="R134" s="101">
        <v>44</v>
      </c>
      <c r="S134" s="101">
        <v>85</v>
      </c>
      <c r="T134" s="102">
        <v>0.640625</v>
      </c>
      <c r="U134" s="102">
        <v>0.6875</v>
      </c>
      <c r="V134" s="102">
        <v>0.6640625</v>
      </c>
      <c r="W134" s="101">
        <v>23</v>
      </c>
      <c r="X134" s="101">
        <v>20</v>
      </c>
      <c r="Y134" s="101">
        <v>43</v>
      </c>
      <c r="Z134" s="102">
        <v>0.359375</v>
      </c>
      <c r="AA134" s="102">
        <v>0.3125</v>
      </c>
      <c r="AB134" s="102">
        <v>0.3359375</v>
      </c>
      <c r="AC134" s="101">
        <v>20</v>
      </c>
      <c r="AD134" s="101">
        <v>15</v>
      </c>
      <c r="AE134" s="101">
        <v>35</v>
      </c>
      <c r="AF134" s="102">
        <v>0.3125</v>
      </c>
      <c r="AG134" s="102">
        <v>0.234375</v>
      </c>
      <c r="AH134" s="102">
        <v>0.2734375</v>
      </c>
      <c r="AI134" s="101">
        <v>3</v>
      </c>
      <c r="AJ134" s="101">
        <v>5</v>
      </c>
      <c r="AK134" s="101">
        <v>8</v>
      </c>
      <c r="AL134" s="102">
        <v>4.6875E-2</v>
      </c>
      <c r="AM134" s="102">
        <v>7.8125E-2</v>
      </c>
      <c r="AN134" s="102">
        <v>6.25E-2</v>
      </c>
      <c r="AO134" s="101">
        <v>64</v>
      </c>
      <c r="AP134" s="101">
        <v>64</v>
      </c>
      <c r="AQ134" s="101">
        <v>128</v>
      </c>
      <c r="AR134" s="102">
        <v>0.98461538461538467</v>
      </c>
      <c r="AS134" s="102">
        <v>0.95522388059701491</v>
      </c>
      <c r="AT134" s="102">
        <v>0.96969696969696972</v>
      </c>
      <c r="AU134" s="101">
        <v>40</v>
      </c>
      <c r="AV134" s="101">
        <v>40</v>
      </c>
      <c r="AW134" s="101">
        <v>80</v>
      </c>
      <c r="AX134" s="102">
        <v>0.625</v>
      </c>
      <c r="AY134" s="102">
        <v>0.625</v>
      </c>
      <c r="AZ134" s="102">
        <v>0.625</v>
      </c>
      <c r="BA134" s="101">
        <v>24</v>
      </c>
      <c r="BB134" s="101">
        <v>24</v>
      </c>
      <c r="BC134" s="101">
        <v>48</v>
      </c>
      <c r="BD134" s="102">
        <v>0.375</v>
      </c>
      <c r="BE134" s="102">
        <v>0.375</v>
      </c>
      <c r="BF134" s="102">
        <v>0.375</v>
      </c>
      <c r="BG134" s="101">
        <v>21</v>
      </c>
      <c r="BH134" s="101">
        <v>19</v>
      </c>
      <c r="BI134" s="101">
        <v>40</v>
      </c>
      <c r="BJ134" s="102">
        <v>0.328125</v>
      </c>
      <c r="BK134" s="102">
        <v>0.296875</v>
      </c>
      <c r="BL134" s="102">
        <v>0.3125</v>
      </c>
      <c r="BM134" s="101">
        <v>3</v>
      </c>
      <c r="BN134" s="101">
        <v>5</v>
      </c>
      <c r="BO134" s="101">
        <v>8</v>
      </c>
      <c r="BP134" s="102">
        <v>4.6875E-2</v>
      </c>
      <c r="BQ134" s="102">
        <v>7.8125E-2</v>
      </c>
      <c r="BR134" s="103">
        <v>6.25E-2</v>
      </c>
    </row>
    <row r="135" spans="1:70" ht="11.85">
      <c r="A135" s="99" t="str">
        <f>IF(COUNTIFS(T_3G[[#This Row],[Secteur]],"  *"),A134,T_3G[[#This Row],[Secteur]])</f>
        <v>SEINE-ET-MARNE</v>
      </c>
      <c r="B135" s="99" t="str">
        <f>IF(COUNTIFS(T_3G[[#This Row],[Secteur]],"    *"),B134,T_3G[[#This Row],[Secteur]])</f>
        <v xml:space="preserve">   D11 - Montereau-Fault-Yonne</v>
      </c>
      <c r="C135" s="100" t="s">
        <v>461</v>
      </c>
      <c r="D135" s="100" t="s">
        <v>462</v>
      </c>
      <c r="E135" s="101">
        <v>102</v>
      </c>
      <c r="F135" s="101">
        <v>89</v>
      </c>
      <c r="G135" s="101">
        <v>191</v>
      </c>
      <c r="H135" s="101">
        <v>0</v>
      </c>
      <c r="I135" s="101">
        <v>0</v>
      </c>
      <c r="J135" s="101">
        <v>0</v>
      </c>
      <c r="K135" s="101">
        <v>101</v>
      </c>
      <c r="L135" s="101">
        <v>89</v>
      </c>
      <c r="M135" s="101">
        <v>190</v>
      </c>
      <c r="N135" s="102">
        <v>0.99019607843137258</v>
      </c>
      <c r="O135" s="102">
        <v>1</v>
      </c>
      <c r="P135" s="102">
        <v>0.99476439790575921</v>
      </c>
      <c r="Q135" s="101">
        <v>79</v>
      </c>
      <c r="R135" s="101">
        <v>58</v>
      </c>
      <c r="S135" s="101">
        <v>137</v>
      </c>
      <c r="T135" s="102">
        <v>0.78217821782178221</v>
      </c>
      <c r="U135" s="102">
        <v>0.651685393258427</v>
      </c>
      <c r="V135" s="102">
        <v>0.72105263157894739</v>
      </c>
      <c r="W135" s="101">
        <v>22</v>
      </c>
      <c r="X135" s="101">
        <v>31</v>
      </c>
      <c r="Y135" s="101">
        <v>53</v>
      </c>
      <c r="Z135" s="102">
        <v>0.21782178217821782</v>
      </c>
      <c r="AA135" s="102">
        <v>0.34831460674157305</v>
      </c>
      <c r="AB135" s="102">
        <v>0.27894736842105261</v>
      </c>
      <c r="AC135" s="101">
        <v>15</v>
      </c>
      <c r="AD135" s="101">
        <v>25</v>
      </c>
      <c r="AE135" s="101">
        <v>40</v>
      </c>
      <c r="AF135" s="102">
        <v>0.14851485148514851</v>
      </c>
      <c r="AG135" s="102">
        <v>0.2808988764044944</v>
      </c>
      <c r="AH135" s="102">
        <v>0.21052631578947367</v>
      </c>
      <c r="AI135" s="101">
        <v>7</v>
      </c>
      <c r="AJ135" s="101">
        <v>6</v>
      </c>
      <c r="AK135" s="101">
        <v>13</v>
      </c>
      <c r="AL135" s="102">
        <v>6.9306930693069313E-2</v>
      </c>
      <c r="AM135" s="102">
        <v>6.741573033707865E-2</v>
      </c>
      <c r="AN135" s="102">
        <v>6.8421052631578952E-2</v>
      </c>
      <c r="AO135" s="101">
        <v>101</v>
      </c>
      <c r="AP135" s="101">
        <v>89</v>
      </c>
      <c r="AQ135" s="101">
        <v>190</v>
      </c>
      <c r="AR135" s="102">
        <v>0.99019607843137258</v>
      </c>
      <c r="AS135" s="102">
        <v>1</v>
      </c>
      <c r="AT135" s="102">
        <v>0.99476439790575921</v>
      </c>
      <c r="AU135" s="101">
        <v>79</v>
      </c>
      <c r="AV135" s="101">
        <v>58</v>
      </c>
      <c r="AW135" s="101">
        <v>137</v>
      </c>
      <c r="AX135" s="102">
        <v>0.78217821782178221</v>
      </c>
      <c r="AY135" s="102">
        <v>0.651685393258427</v>
      </c>
      <c r="AZ135" s="102">
        <v>0.72105263157894739</v>
      </c>
      <c r="BA135" s="101">
        <v>22</v>
      </c>
      <c r="BB135" s="101">
        <v>31</v>
      </c>
      <c r="BC135" s="101">
        <v>53</v>
      </c>
      <c r="BD135" s="102">
        <v>0.21782178217821782</v>
      </c>
      <c r="BE135" s="102">
        <v>0.34831460674157305</v>
      </c>
      <c r="BF135" s="102">
        <v>0.27894736842105261</v>
      </c>
      <c r="BG135" s="101">
        <v>18</v>
      </c>
      <c r="BH135" s="101">
        <v>25</v>
      </c>
      <c r="BI135" s="101">
        <v>43</v>
      </c>
      <c r="BJ135" s="102">
        <v>0.17821782178217821</v>
      </c>
      <c r="BK135" s="102">
        <v>0.2808988764044944</v>
      </c>
      <c r="BL135" s="102">
        <v>0.22631578947368422</v>
      </c>
      <c r="BM135" s="101">
        <v>4</v>
      </c>
      <c r="BN135" s="101">
        <v>6</v>
      </c>
      <c r="BO135" s="101">
        <v>10</v>
      </c>
      <c r="BP135" s="102">
        <v>3.9603960396039604E-2</v>
      </c>
      <c r="BQ135" s="102">
        <v>6.741573033707865E-2</v>
      </c>
      <c r="BR135" s="103">
        <v>5.2631578947368418E-2</v>
      </c>
    </row>
    <row r="136" spans="1:70" ht="11.85">
      <c r="A136" s="99" t="str">
        <f>IF(COUNTIFS(T_3G[[#This Row],[Secteur]],"  *"),A135,T_3G[[#This Row],[Secteur]])</f>
        <v>SEINE-ET-MARNE</v>
      </c>
      <c r="B136" s="99" t="str">
        <f>IF(COUNTIFS(T_3G[[#This Row],[Secteur]],"    *"),B135,T_3G[[#This Row],[Secteur]])</f>
        <v xml:space="preserve">   D11 - Montereau-Fault-Yonne</v>
      </c>
      <c r="C136" s="100" t="s">
        <v>463</v>
      </c>
      <c r="D136" s="100" t="s">
        <v>464</v>
      </c>
      <c r="E136" s="101">
        <v>86</v>
      </c>
      <c r="F136" s="101">
        <v>69</v>
      </c>
      <c r="G136" s="101">
        <v>155</v>
      </c>
      <c r="H136" s="101">
        <v>0</v>
      </c>
      <c r="I136" s="101">
        <v>0</v>
      </c>
      <c r="J136" s="101">
        <v>0</v>
      </c>
      <c r="K136" s="101">
        <v>84</v>
      </c>
      <c r="L136" s="101">
        <v>68</v>
      </c>
      <c r="M136" s="101">
        <v>152</v>
      </c>
      <c r="N136" s="102">
        <v>0.97674418604651159</v>
      </c>
      <c r="O136" s="102">
        <v>0.98550724637681164</v>
      </c>
      <c r="P136" s="102">
        <v>0.98064516129032253</v>
      </c>
      <c r="Q136" s="101">
        <v>61</v>
      </c>
      <c r="R136" s="101">
        <v>37</v>
      </c>
      <c r="S136" s="101">
        <v>98</v>
      </c>
      <c r="T136" s="102">
        <v>0.72619047619047616</v>
      </c>
      <c r="U136" s="102">
        <v>0.54411764705882348</v>
      </c>
      <c r="V136" s="102">
        <v>0.64473684210526316</v>
      </c>
      <c r="W136" s="101">
        <v>23</v>
      </c>
      <c r="X136" s="101">
        <v>31</v>
      </c>
      <c r="Y136" s="101">
        <v>54</v>
      </c>
      <c r="Z136" s="102">
        <v>0.27380952380952384</v>
      </c>
      <c r="AA136" s="102">
        <v>0.45588235294117646</v>
      </c>
      <c r="AB136" s="102">
        <v>0.35526315789473684</v>
      </c>
      <c r="AC136" s="101">
        <v>19</v>
      </c>
      <c r="AD136" s="101">
        <v>25</v>
      </c>
      <c r="AE136" s="101">
        <v>44</v>
      </c>
      <c r="AF136" s="102">
        <v>0.22619047619047619</v>
      </c>
      <c r="AG136" s="102">
        <v>0.36764705882352944</v>
      </c>
      <c r="AH136" s="102">
        <v>0.28947368421052633</v>
      </c>
      <c r="AI136" s="101">
        <v>4</v>
      </c>
      <c r="AJ136" s="101">
        <v>6</v>
      </c>
      <c r="AK136" s="101">
        <v>10</v>
      </c>
      <c r="AL136" s="102">
        <v>4.7619047619047616E-2</v>
      </c>
      <c r="AM136" s="102">
        <v>8.8235294117647065E-2</v>
      </c>
      <c r="AN136" s="102">
        <v>6.5789473684210523E-2</v>
      </c>
      <c r="AO136" s="101">
        <v>83</v>
      </c>
      <c r="AP136" s="101">
        <v>68</v>
      </c>
      <c r="AQ136" s="101">
        <v>151</v>
      </c>
      <c r="AR136" s="102">
        <v>0.96511627906976749</v>
      </c>
      <c r="AS136" s="102">
        <v>0.98550724637681164</v>
      </c>
      <c r="AT136" s="102">
        <v>0.97419354838709682</v>
      </c>
      <c r="AU136" s="101">
        <v>46</v>
      </c>
      <c r="AV136" s="101">
        <v>33</v>
      </c>
      <c r="AW136" s="101">
        <v>79</v>
      </c>
      <c r="AX136" s="102">
        <v>0.55421686746987953</v>
      </c>
      <c r="AY136" s="102">
        <v>0.48529411764705882</v>
      </c>
      <c r="AZ136" s="102">
        <v>0.52317880794701987</v>
      </c>
      <c r="BA136" s="101">
        <v>37</v>
      </c>
      <c r="BB136" s="101">
        <v>35</v>
      </c>
      <c r="BC136" s="101">
        <v>72</v>
      </c>
      <c r="BD136" s="102">
        <v>0.44578313253012047</v>
      </c>
      <c r="BE136" s="102">
        <v>0.51470588235294112</v>
      </c>
      <c r="BF136" s="102">
        <v>0.47682119205298013</v>
      </c>
      <c r="BG136" s="101">
        <v>33</v>
      </c>
      <c r="BH136" s="101">
        <v>29</v>
      </c>
      <c r="BI136" s="101">
        <v>62</v>
      </c>
      <c r="BJ136" s="102">
        <v>0.39759036144578314</v>
      </c>
      <c r="BK136" s="102">
        <v>0.4264705882352941</v>
      </c>
      <c r="BL136" s="102">
        <v>0.41059602649006621</v>
      </c>
      <c r="BM136" s="101">
        <v>4</v>
      </c>
      <c r="BN136" s="101">
        <v>6</v>
      </c>
      <c r="BO136" s="101">
        <v>10</v>
      </c>
      <c r="BP136" s="102">
        <v>4.8192771084337352E-2</v>
      </c>
      <c r="BQ136" s="102">
        <v>8.8235294117647065E-2</v>
      </c>
      <c r="BR136" s="103">
        <v>6.6225165562913912E-2</v>
      </c>
    </row>
    <row r="137" spans="1:70" ht="11.85">
      <c r="A137" s="99" t="str">
        <f>IF(COUNTIFS(T_3G[[#This Row],[Secteur]],"  *"),A136,T_3G[[#This Row],[Secteur]])</f>
        <v>SEINE-ET-MARNE</v>
      </c>
      <c r="B137" s="99" t="str">
        <f>IF(COUNTIFS(T_3G[[#This Row],[Secteur]],"    *"),B136,T_3G[[#This Row],[Secteur]])</f>
        <v xml:space="preserve">   D12 - Fontainebleau</v>
      </c>
      <c r="C137" s="100" t="s">
        <v>465</v>
      </c>
      <c r="D137" s="100" t="s">
        <v>466</v>
      </c>
      <c r="E137" s="101">
        <v>810</v>
      </c>
      <c r="F137" s="101">
        <v>863</v>
      </c>
      <c r="G137" s="101">
        <v>1673</v>
      </c>
      <c r="H137" s="101">
        <v>5</v>
      </c>
      <c r="I137" s="101">
        <v>4</v>
      </c>
      <c r="J137" s="101">
        <v>9</v>
      </c>
      <c r="K137" s="101">
        <v>800</v>
      </c>
      <c r="L137" s="101">
        <v>856</v>
      </c>
      <c r="M137" s="101">
        <v>1656</v>
      </c>
      <c r="N137" s="102">
        <v>0.99382716049382713</v>
      </c>
      <c r="O137" s="102">
        <v>0.99652375434530704</v>
      </c>
      <c r="P137" s="102">
        <v>0.99521817095038856</v>
      </c>
      <c r="Q137" s="101">
        <v>643</v>
      </c>
      <c r="R137" s="101">
        <v>588</v>
      </c>
      <c r="S137" s="101">
        <v>1231</v>
      </c>
      <c r="T137" s="102">
        <v>0.80374999999999996</v>
      </c>
      <c r="U137" s="102">
        <v>0.68691588785046731</v>
      </c>
      <c r="V137" s="102">
        <v>0.74335748792270528</v>
      </c>
      <c r="W137" s="101">
        <v>157</v>
      </c>
      <c r="X137" s="101">
        <v>268</v>
      </c>
      <c r="Y137" s="101">
        <v>425</v>
      </c>
      <c r="Z137" s="102">
        <v>0.19625000000000001</v>
      </c>
      <c r="AA137" s="102">
        <v>0.31308411214953269</v>
      </c>
      <c r="AB137" s="102">
        <v>0.25664251207729466</v>
      </c>
      <c r="AC137" s="101">
        <v>123</v>
      </c>
      <c r="AD137" s="101">
        <v>189</v>
      </c>
      <c r="AE137" s="101">
        <v>312</v>
      </c>
      <c r="AF137" s="102">
        <v>0.15375</v>
      </c>
      <c r="AG137" s="102">
        <v>0.2207943925233645</v>
      </c>
      <c r="AH137" s="102">
        <v>0.18840579710144928</v>
      </c>
      <c r="AI137" s="101">
        <v>34</v>
      </c>
      <c r="AJ137" s="101">
        <v>79</v>
      </c>
      <c r="AK137" s="101">
        <v>113</v>
      </c>
      <c r="AL137" s="102">
        <v>4.2500000000000003E-2</v>
      </c>
      <c r="AM137" s="102">
        <v>9.2289719626168221E-2</v>
      </c>
      <c r="AN137" s="102">
        <v>6.8236714975845408E-2</v>
      </c>
      <c r="AO137" s="101">
        <v>798</v>
      </c>
      <c r="AP137" s="101">
        <v>854</v>
      </c>
      <c r="AQ137" s="101">
        <v>1652</v>
      </c>
      <c r="AR137" s="102">
        <v>0.99135802469135803</v>
      </c>
      <c r="AS137" s="102">
        <v>0.99420625724217848</v>
      </c>
      <c r="AT137" s="102">
        <v>0.99282725642558278</v>
      </c>
      <c r="AU137" s="101">
        <v>602</v>
      </c>
      <c r="AV137" s="101">
        <v>546</v>
      </c>
      <c r="AW137" s="101">
        <v>1148</v>
      </c>
      <c r="AX137" s="102">
        <v>0.75438596491228072</v>
      </c>
      <c r="AY137" s="102">
        <v>0.63934426229508201</v>
      </c>
      <c r="AZ137" s="102">
        <v>0.69491525423728817</v>
      </c>
      <c r="BA137" s="101">
        <v>196</v>
      </c>
      <c r="BB137" s="101">
        <v>308</v>
      </c>
      <c r="BC137" s="101">
        <v>504</v>
      </c>
      <c r="BD137" s="102">
        <v>0.24561403508771928</v>
      </c>
      <c r="BE137" s="102">
        <v>0.36065573770491804</v>
      </c>
      <c r="BF137" s="102">
        <v>0.30508474576271188</v>
      </c>
      <c r="BG137" s="101">
        <v>157</v>
      </c>
      <c r="BH137" s="101">
        <v>222</v>
      </c>
      <c r="BI137" s="101">
        <v>379</v>
      </c>
      <c r="BJ137" s="102">
        <v>0.19674185463659147</v>
      </c>
      <c r="BK137" s="102">
        <v>0.25995316159250587</v>
      </c>
      <c r="BL137" s="102">
        <v>0.22941888619854722</v>
      </c>
      <c r="BM137" s="101">
        <v>39</v>
      </c>
      <c r="BN137" s="101">
        <v>86</v>
      </c>
      <c r="BO137" s="101">
        <v>125</v>
      </c>
      <c r="BP137" s="102">
        <v>4.8872180451127817E-2</v>
      </c>
      <c r="BQ137" s="102">
        <v>0.10070257611241218</v>
      </c>
      <c r="BR137" s="103">
        <v>7.5665859564164648E-2</v>
      </c>
    </row>
    <row r="138" spans="1:70" ht="11.85">
      <c r="A138" s="99" t="str">
        <f>IF(COUNTIFS(T_3G[[#This Row],[Secteur]],"  *"),A137,T_3G[[#This Row],[Secteur]])</f>
        <v>SEINE-ET-MARNE</v>
      </c>
      <c r="B138" s="99" t="str">
        <f>IF(COUNTIFS(T_3G[[#This Row],[Secteur]],"    *"),B137,T_3G[[#This Row],[Secteur]])</f>
        <v xml:space="preserve">   D12 - Fontainebleau</v>
      </c>
      <c r="C138" s="100" t="s">
        <v>467</v>
      </c>
      <c r="D138" s="100" t="s">
        <v>468</v>
      </c>
      <c r="E138" s="101">
        <v>54</v>
      </c>
      <c r="F138" s="101">
        <v>84</v>
      </c>
      <c r="G138" s="101">
        <v>138</v>
      </c>
      <c r="H138" s="101">
        <v>0</v>
      </c>
      <c r="I138" s="101">
        <v>0</v>
      </c>
      <c r="J138" s="101">
        <v>0</v>
      </c>
      <c r="K138" s="101">
        <v>53</v>
      </c>
      <c r="L138" s="101">
        <v>83</v>
      </c>
      <c r="M138" s="101">
        <v>136</v>
      </c>
      <c r="N138" s="102">
        <v>0.98148148148148151</v>
      </c>
      <c r="O138" s="102">
        <v>0.98809523809523814</v>
      </c>
      <c r="P138" s="102">
        <v>0.98550724637681164</v>
      </c>
      <c r="Q138" s="101">
        <v>42</v>
      </c>
      <c r="R138" s="101">
        <v>61</v>
      </c>
      <c r="S138" s="101">
        <v>103</v>
      </c>
      <c r="T138" s="102">
        <v>0.79245283018867929</v>
      </c>
      <c r="U138" s="102">
        <v>0.73493975903614461</v>
      </c>
      <c r="V138" s="102">
        <v>0.75735294117647056</v>
      </c>
      <c r="W138" s="101">
        <v>11</v>
      </c>
      <c r="X138" s="101">
        <v>22</v>
      </c>
      <c r="Y138" s="101">
        <v>33</v>
      </c>
      <c r="Z138" s="102">
        <v>0.20754716981132076</v>
      </c>
      <c r="AA138" s="102">
        <v>0.26506024096385544</v>
      </c>
      <c r="AB138" s="102">
        <v>0.24264705882352941</v>
      </c>
      <c r="AC138" s="101">
        <v>10</v>
      </c>
      <c r="AD138" s="101">
        <v>12</v>
      </c>
      <c r="AE138" s="101">
        <v>22</v>
      </c>
      <c r="AF138" s="102">
        <v>0.18867924528301888</v>
      </c>
      <c r="AG138" s="102">
        <v>0.14457831325301204</v>
      </c>
      <c r="AH138" s="102">
        <v>0.16176470588235295</v>
      </c>
      <c r="AI138" s="101">
        <v>1</v>
      </c>
      <c r="AJ138" s="101">
        <v>10</v>
      </c>
      <c r="AK138" s="101">
        <v>11</v>
      </c>
      <c r="AL138" s="102">
        <v>1.8867924528301886E-2</v>
      </c>
      <c r="AM138" s="102">
        <v>0.12048192771084337</v>
      </c>
      <c r="AN138" s="102">
        <v>8.0882352941176475E-2</v>
      </c>
      <c r="AO138" s="101">
        <v>53</v>
      </c>
      <c r="AP138" s="101">
        <v>83</v>
      </c>
      <c r="AQ138" s="101">
        <v>136</v>
      </c>
      <c r="AR138" s="102">
        <v>0.98148148148148151</v>
      </c>
      <c r="AS138" s="102">
        <v>0.98809523809523814</v>
      </c>
      <c r="AT138" s="102">
        <v>0.98550724637681164</v>
      </c>
      <c r="AU138" s="101">
        <v>40</v>
      </c>
      <c r="AV138" s="101">
        <v>56</v>
      </c>
      <c r="AW138" s="101">
        <v>96</v>
      </c>
      <c r="AX138" s="102">
        <v>0.75471698113207553</v>
      </c>
      <c r="AY138" s="102">
        <v>0.67469879518072284</v>
      </c>
      <c r="AZ138" s="102">
        <v>0.70588235294117652</v>
      </c>
      <c r="BA138" s="101">
        <v>13</v>
      </c>
      <c r="BB138" s="101">
        <v>27</v>
      </c>
      <c r="BC138" s="101">
        <v>40</v>
      </c>
      <c r="BD138" s="102">
        <v>0.24528301886792453</v>
      </c>
      <c r="BE138" s="102">
        <v>0.3253012048192771</v>
      </c>
      <c r="BF138" s="102">
        <v>0.29411764705882354</v>
      </c>
      <c r="BG138" s="101">
        <v>12</v>
      </c>
      <c r="BH138" s="101">
        <v>17</v>
      </c>
      <c r="BI138" s="101">
        <v>29</v>
      </c>
      <c r="BJ138" s="102">
        <v>0.22641509433962265</v>
      </c>
      <c r="BK138" s="102">
        <v>0.20481927710843373</v>
      </c>
      <c r="BL138" s="102">
        <v>0.21323529411764705</v>
      </c>
      <c r="BM138" s="101">
        <v>1</v>
      </c>
      <c r="BN138" s="101">
        <v>10</v>
      </c>
      <c r="BO138" s="101">
        <v>11</v>
      </c>
      <c r="BP138" s="102">
        <v>1.8867924528301886E-2</v>
      </c>
      <c r="BQ138" s="102">
        <v>0.12048192771084337</v>
      </c>
      <c r="BR138" s="103">
        <v>8.0882352941176475E-2</v>
      </c>
    </row>
    <row r="139" spans="1:70" ht="11.85">
      <c r="A139" s="99" t="str">
        <f>IF(COUNTIFS(T_3G[[#This Row],[Secteur]],"  *"),A138,T_3G[[#This Row],[Secteur]])</f>
        <v>SEINE-ET-MARNE</v>
      </c>
      <c r="B139" s="99" t="str">
        <f>IF(COUNTIFS(T_3G[[#This Row],[Secteur]],"    *"),B138,T_3G[[#This Row],[Secteur]])</f>
        <v xml:space="preserve">   D12 - Fontainebleau</v>
      </c>
      <c r="C139" s="100" t="s">
        <v>469</v>
      </c>
      <c r="D139" s="100" t="s">
        <v>470</v>
      </c>
      <c r="E139" s="101">
        <v>64</v>
      </c>
      <c r="F139" s="101">
        <v>54</v>
      </c>
      <c r="G139" s="101">
        <v>118</v>
      </c>
      <c r="H139" s="101">
        <v>0</v>
      </c>
      <c r="I139" s="101">
        <v>0</v>
      </c>
      <c r="J139" s="101">
        <v>0</v>
      </c>
      <c r="K139" s="101">
        <v>64</v>
      </c>
      <c r="L139" s="101">
        <v>54</v>
      </c>
      <c r="M139" s="101">
        <v>118</v>
      </c>
      <c r="N139" s="102">
        <v>1</v>
      </c>
      <c r="O139" s="102">
        <v>1</v>
      </c>
      <c r="P139" s="102">
        <v>1</v>
      </c>
      <c r="Q139" s="101">
        <v>53</v>
      </c>
      <c r="R139" s="101">
        <v>37</v>
      </c>
      <c r="S139" s="101">
        <v>90</v>
      </c>
      <c r="T139" s="102">
        <v>0.828125</v>
      </c>
      <c r="U139" s="102">
        <v>0.68518518518518523</v>
      </c>
      <c r="V139" s="102">
        <v>0.76271186440677963</v>
      </c>
      <c r="W139" s="101">
        <v>11</v>
      </c>
      <c r="X139" s="101">
        <v>17</v>
      </c>
      <c r="Y139" s="101">
        <v>28</v>
      </c>
      <c r="Z139" s="102">
        <v>0.171875</v>
      </c>
      <c r="AA139" s="102">
        <v>0.31481481481481483</v>
      </c>
      <c r="AB139" s="102">
        <v>0.23728813559322035</v>
      </c>
      <c r="AC139" s="101">
        <v>5</v>
      </c>
      <c r="AD139" s="101">
        <v>8</v>
      </c>
      <c r="AE139" s="101">
        <v>13</v>
      </c>
      <c r="AF139" s="102">
        <v>7.8125E-2</v>
      </c>
      <c r="AG139" s="102">
        <v>0.14814814814814814</v>
      </c>
      <c r="AH139" s="102">
        <v>0.11016949152542373</v>
      </c>
      <c r="AI139" s="101">
        <v>6</v>
      </c>
      <c r="AJ139" s="101">
        <v>9</v>
      </c>
      <c r="AK139" s="101">
        <v>15</v>
      </c>
      <c r="AL139" s="102">
        <v>9.375E-2</v>
      </c>
      <c r="AM139" s="102">
        <v>0.16666666666666666</v>
      </c>
      <c r="AN139" s="102">
        <v>0.1271186440677966</v>
      </c>
      <c r="AO139" s="101">
        <v>63</v>
      </c>
      <c r="AP139" s="101">
        <v>54</v>
      </c>
      <c r="AQ139" s="101">
        <v>117</v>
      </c>
      <c r="AR139" s="102">
        <v>0.984375</v>
      </c>
      <c r="AS139" s="102">
        <v>1</v>
      </c>
      <c r="AT139" s="102">
        <v>0.99152542372881358</v>
      </c>
      <c r="AU139" s="101">
        <v>48</v>
      </c>
      <c r="AV139" s="101">
        <v>36</v>
      </c>
      <c r="AW139" s="101">
        <v>84</v>
      </c>
      <c r="AX139" s="102">
        <v>0.76190476190476186</v>
      </c>
      <c r="AY139" s="102">
        <v>0.66666666666666663</v>
      </c>
      <c r="AZ139" s="102">
        <v>0.71794871794871795</v>
      </c>
      <c r="BA139" s="101">
        <v>15</v>
      </c>
      <c r="BB139" s="101">
        <v>18</v>
      </c>
      <c r="BC139" s="101">
        <v>33</v>
      </c>
      <c r="BD139" s="102">
        <v>0.23809523809523808</v>
      </c>
      <c r="BE139" s="102">
        <v>0.33333333333333331</v>
      </c>
      <c r="BF139" s="102">
        <v>0.28205128205128205</v>
      </c>
      <c r="BG139" s="101">
        <v>9</v>
      </c>
      <c r="BH139" s="101">
        <v>9</v>
      </c>
      <c r="BI139" s="101">
        <v>18</v>
      </c>
      <c r="BJ139" s="102">
        <v>0.14285714285714285</v>
      </c>
      <c r="BK139" s="102">
        <v>0.16666666666666666</v>
      </c>
      <c r="BL139" s="102">
        <v>0.15384615384615385</v>
      </c>
      <c r="BM139" s="101">
        <v>6</v>
      </c>
      <c r="BN139" s="101">
        <v>9</v>
      </c>
      <c r="BO139" s="101">
        <v>15</v>
      </c>
      <c r="BP139" s="102">
        <v>9.5238095238095233E-2</v>
      </c>
      <c r="BQ139" s="102">
        <v>0.16666666666666666</v>
      </c>
      <c r="BR139" s="103">
        <v>0.12820512820512819</v>
      </c>
    </row>
    <row r="140" spans="1:70" ht="11.85">
      <c r="A140" s="99" t="str">
        <f>IF(COUNTIFS(T_3G[[#This Row],[Secteur]],"  *"),A139,T_3G[[#This Row],[Secteur]])</f>
        <v>SEINE-ET-MARNE</v>
      </c>
      <c r="B140" s="99" t="str">
        <f>IF(COUNTIFS(T_3G[[#This Row],[Secteur]],"    *"),B139,T_3G[[#This Row],[Secteur]])</f>
        <v xml:space="preserve">   D12 - Fontainebleau</v>
      </c>
      <c r="C140" s="100" t="s">
        <v>471</v>
      </c>
      <c r="D140" s="100" t="s">
        <v>472</v>
      </c>
      <c r="E140" s="101">
        <v>40</v>
      </c>
      <c r="F140" s="101">
        <v>39</v>
      </c>
      <c r="G140" s="101">
        <v>79</v>
      </c>
      <c r="H140" s="101">
        <v>0</v>
      </c>
      <c r="I140" s="101">
        <v>0</v>
      </c>
      <c r="J140" s="101">
        <v>0</v>
      </c>
      <c r="K140" s="101">
        <v>40</v>
      </c>
      <c r="L140" s="101">
        <v>39</v>
      </c>
      <c r="M140" s="101">
        <v>79</v>
      </c>
      <c r="N140" s="102">
        <v>1</v>
      </c>
      <c r="O140" s="102">
        <v>1</v>
      </c>
      <c r="P140" s="102">
        <v>1</v>
      </c>
      <c r="Q140" s="101">
        <v>28</v>
      </c>
      <c r="R140" s="101">
        <v>17</v>
      </c>
      <c r="S140" s="101">
        <v>45</v>
      </c>
      <c r="T140" s="102">
        <v>0.7</v>
      </c>
      <c r="U140" s="102">
        <v>0.4358974358974359</v>
      </c>
      <c r="V140" s="102">
        <v>0.569620253164557</v>
      </c>
      <c r="W140" s="101">
        <v>12</v>
      </c>
      <c r="X140" s="101">
        <v>22</v>
      </c>
      <c r="Y140" s="101">
        <v>34</v>
      </c>
      <c r="Z140" s="102">
        <v>0.3</v>
      </c>
      <c r="AA140" s="102">
        <v>0.5641025641025641</v>
      </c>
      <c r="AB140" s="102">
        <v>0.43037974683544306</v>
      </c>
      <c r="AC140" s="101">
        <v>10</v>
      </c>
      <c r="AD140" s="101">
        <v>16</v>
      </c>
      <c r="AE140" s="101">
        <v>26</v>
      </c>
      <c r="AF140" s="102">
        <v>0.25</v>
      </c>
      <c r="AG140" s="102">
        <v>0.41025641025641024</v>
      </c>
      <c r="AH140" s="102">
        <v>0.32911392405063289</v>
      </c>
      <c r="AI140" s="101">
        <v>2</v>
      </c>
      <c r="AJ140" s="101">
        <v>6</v>
      </c>
      <c r="AK140" s="101">
        <v>8</v>
      </c>
      <c r="AL140" s="102">
        <v>0.05</v>
      </c>
      <c r="AM140" s="102">
        <v>0.15384615384615385</v>
      </c>
      <c r="AN140" s="102">
        <v>0.10126582278481013</v>
      </c>
      <c r="AO140" s="101">
        <v>40</v>
      </c>
      <c r="AP140" s="101">
        <v>39</v>
      </c>
      <c r="AQ140" s="101">
        <v>79</v>
      </c>
      <c r="AR140" s="102">
        <v>1</v>
      </c>
      <c r="AS140" s="102">
        <v>1</v>
      </c>
      <c r="AT140" s="102">
        <v>1</v>
      </c>
      <c r="AU140" s="101">
        <v>26</v>
      </c>
      <c r="AV140" s="101">
        <v>17</v>
      </c>
      <c r="AW140" s="101">
        <v>43</v>
      </c>
      <c r="AX140" s="102">
        <v>0.65</v>
      </c>
      <c r="AY140" s="102">
        <v>0.4358974358974359</v>
      </c>
      <c r="AZ140" s="102">
        <v>0.54430379746835444</v>
      </c>
      <c r="BA140" s="101">
        <v>14</v>
      </c>
      <c r="BB140" s="101">
        <v>22</v>
      </c>
      <c r="BC140" s="101">
        <v>36</v>
      </c>
      <c r="BD140" s="102">
        <v>0.35</v>
      </c>
      <c r="BE140" s="102">
        <v>0.5641025641025641</v>
      </c>
      <c r="BF140" s="102">
        <v>0.45569620253164556</v>
      </c>
      <c r="BG140" s="101">
        <v>12</v>
      </c>
      <c r="BH140" s="101">
        <v>16</v>
      </c>
      <c r="BI140" s="101">
        <v>28</v>
      </c>
      <c r="BJ140" s="102">
        <v>0.3</v>
      </c>
      <c r="BK140" s="102">
        <v>0.41025641025641024</v>
      </c>
      <c r="BL140" s="102">
        <v>0.35443037974683544</v>
      </c>
      <c r="BM140" s="101">
        <v>2</v>
      </c>
      <c r="BN140" s="101">
        <v>6</v>
      </c>
      <c r="BO140" s="101">
        <v>8</v>
      </c>
      <c r="BP140" s="102">
        <v>0.05</v>
      </c>
      <c r="BQ140" s="102">
        <v>0.15384615384615385</v>
      </c>
      <c r="BR140" s="103">
        <v>0.10126582278481013</v>
      </c>
    </row>
    <row r="141" spans="1:70" ht="11.85">
      <c r="A141" s="99" t="str">
        <f>IF(COUNTIFS(T_3G[[#This Row],[Secteur]],"  *"),A140,T_3G[[#This Row],[Secteur]])</f>
        <v>SEINE-ET-MARNE</v>
      </c>
      <c r="B141" s="99" t="str">
        <f>IF(COUNTIFS(T_3G[[#This Row],[Secteur]],"    *"),B140,T_3G[[#This Row],[Secteur]])</f>
        <v xml:space="preserve">   D12 - Fontainebleau</v>
      </c>
      <c r="C141" s="100" t="s">
        <v>473</v>
      </c>
      <c r="D141" s="100" t="s">
        <v>347</v>
      </c>
      <c r="E141" s="101">
        <v>52</v>
      </c>
      <c r="F141" s="101">
        <v>73</v>
      </c>
      <c r="G141" s="101">
        <v>125</v>
      </c>
      <c r="H141" s="101">
        <v>0</v>
      </c>
      <c r="I141" s="101">
        <v>0</v>
      </c>
      <c r="J141" s="101">
        <v>0</v>
      </c>
      <c r="K141" s="101">
        <v>52</v>
      </c>
      <c r="L141" s="101">
        <v>73</v>
      </c>
      <c r="M141" s="101">
        <v>125</v>
      </c>
      <c r="N141" s="102">
        <v>1</v>
      </c>
      <c r="O141" s="102">
        <v>1</v>
      </c>
      <c r="P141" s="102">
        <v>1</v>
      </c>
      <c r="Q141" s="101">
        <v>40</v>
      </c>
      <c r="R141" s="101">
        <v>43</v>
      </c>
      <c r="S141" s="101">
        <v>83</v>
      </c>
      <c r="T141" s="102">
        <v>0.76923076923076927</v>
      </c>
      <c r="U141" s="102">
        <v>0.58904109589041098</v>
      </c>
      <c r="V141" s="102">
        <v>0.66400000000000003</v>
      </c>
      <c r="W141" s="101">
        <v>12</v>
      </c>
      <c r="X141" s="101">
        <v>30</v>
      </c>
      <c r="Y141" s="101">
        <v>42</v>
      </c>
      <c r="Z141" s="102">
        <v>0.23076923076923078</v>
      </c>
      <c r="AA141" s="102">
        <v>0.41095890410958902</v>
      </c>
      <c r="AB141" s="102">
        <v>0.33600000000000002</v>
      </c>
      <c r="AC141" s="101">
        <v>8</v>
      </c>
      <c r="AD141" s="101">
        <v>20</v>
      </c>
      <c r="AE141" s="101">
        <v>28</v>
      </c>
      <c r="AF141" s="102">
        <v>0.15384615384615385</v>
      </c>
      <c r="AG141" s="102">
        <v>0.27397260273972601</v>
      </c>
      <c r="AH141" s="102">
        <v>0.224</v>
      </c>
      <c r="AI141" s="101">
        <v>4</v>
      </c>
      <c r="AJ141" s="101">
        <v>10</v>
      </c>
      <c r="AK141" s="101">
        <v>14</v>
      </c>
      <c r="AL141" s="102">
        <v>7.6923076923076927E-2</v>
      </c>
      <c r="AM141" s="102">
        <v>0.13698630136986301</v>
      </c>
      <c r="AN141" s="102">
        <v>0.112</v>
      </c>
      <c r="AO141" s="101">
        <v>52</v>
      </c>
      <c r="AP141" s="101">
        <v>73</v>
      </c>
      <c r="AQ141" s="101">
        <v>125</v>
      </c>
      <c r="AR141" s="102">
        <v>1</v>
      </c>
      <c r="AS141" s="102">
        <v>1</v>
      </c>
      <c r="AT141" s="102">
        <v>1</v>
      </c>
      <c r="AU141" s="101">
        <v>40</v>
      </c>
      <c r="AV141" s="101">
        <v>43</v>
      </c>
      <c r="AW141" s="101">
        <v>83</v>
      </c>
      <c r="AX141" s="102">
        <v>0.76923076923076927</v>
      </c>
      <c r="AY141" s="102">
        <v>0.58904109589041098</v>
      </c>
      <c r="AZ141" s="102">
        <v>0.66400000000000003</v>
      </c>
      <c r="BA141" s="101">
        <v>12</v>
      </c>
      <c r="BB141" s="101">
        <v>30</v>
      </c>
      <c r="BC141" s="101">
        <v>42</v>
      </c>
      <c r="BD141" s="102">
        <v>0.23076923076923078</v>
      </c>
      <c r="BE141" s="102">
        <v>0.41095890410958902</v>
      </c>
      <c r="BF141" s="102">
        <v>0.33600000000000002</v>
      </c>
      <c r="BG141" s="101">
        <v>8</v>
      </c>
      <c r="BH141" s="101">
        <v>20</v>
      </c>
      <c r="BI141" s="101">
        <v>28</v>
      </c>
      <c r="BJ141" s="102">
        <v>0.15384615384615385</v>
      </c>
      <c r="BK141" s="102">
        <v>0.27397260273972601</v>
      </c>
      <c r="BL141" s="102">
        <v>0.224</v>
      </c>
      <c r="BM141" s="101">
        <v>4</v>
      </c>
      <c r="BN141" s="101">
        <v>10</v>
      </c>
      <c r="BO141" s="101">
        <v>14</v>
      </c>
      <c r="BP141" s="102">
        <v>7.6923076923076927E-2</v>
      </c>
      <c r="BQ141" s="102">
        <v>0.13698630136986301</v>
      </c>
      <c r="BR141" s="103">
        <v>0.112</v>
      </c>
    </row>
    <row r="142" spans="1:70" ht="11.85">
      <c r="A142" s="99" t="str">
        <f>IF(COUNTIFS(T_3G[[#This Row],[Secteur]],"  *"),A141,T_3G[[#This Row],[Secteur]])</f>
        <v>SEINE-ET-MARNE</v>
      </c>
      <c r="B142" s="99" t="str">
        <f>IF(COUNTIFS(T_3G[[#This Row],[Secteur]],"    *"),B141,T_3G[[#This Row],[Secteur]])</f>
        <v xml:space="preserve">   D12 - Fontainebleau</v>
      </c>
      <c r="C142" s="100" t="s">
        <v>474</v>
      </c>
      <c r="D142" s="100" t="s">
        <v>475</v>
      </c>
      <c r="E142" s="101">
        <v>79</v>
      </c>
      <c r="F142" s="101">
        <v>88</v>
      </c>
      <c r="G142" s="101">
        <v>167</v>
      </c>
      <c r="H142" s="101">
        <v>1</v>
      </c>
      <c r="I142" s="101">
        <v>0</v>
      </c>
      <c r="J142" s="101">
        <v>1</v>
      </c>
      <c r="K142" s="101">
        <v>76</v>
      </c>
      <c r="L142" s="101">
        <v>88</v>
      </c>
      <c r="M142" s="101">
        <v>164</v>
      </c>
      <c r="N142" s="102">
        <v>0.97468354430379744</v>
      </c>
      <c r="O142" s="102">
        <v>1</v>
      </c>
      <c r="P142" s="102">
        <v>0.9880239520958084</v>
      </c>
      <c r="Q142" s="101">
        <v>60</v>
      </c>
      <c r="R142" s="101">
        <v>71</v>
      </c>
      <c r="S142" s="101">
        <v>131</v>
      </c>
      <c r="T142" s="102">
        <v>0.78947368421052633</v>
      </c>
      <c r="U142" s="102">
        <v>0.80681818181818177</v>
      </c>
      <c r="V142" s="102">
        <v>0.79878048780487809</v>
      </c>
      <c r="W142" s="101">
        <v>16</v>
      </c>
      <c r="X142" s="101">
        <v>17</v>
      </c>
      <c r="Y142" s="101">
        <v>33</v>
      </c>
      <c r="Z142" s="102">
        <v>0.21052631578947367</v>
      </c>
      <c r="AA142" s="102">
        <v>0.19318181818181818</v>
      </c>
      <c r="AB142" s="102">
        <v>0.20121951219512196</v>
      </c>
      <c r="AC142" s="101">
        <v>14</v>
      </c>
      <c r="AD142" s="101">
        <v>15</v>
      </c>
      <c r="AE142" s="101">
        <v>29</v>
      </c>
      <c r="AF142" s="102">
        <v>0.18421052631578946</v>
      </c>
      <c r="AG142" s="102">
        <v>0.17045454545454544</v>
      </c>
      <c r="AH142" s="102">
        <v>0.17682926829268292</v>
      </c>
      <c r="AI142" s="101">
        <v>2</v>
      </c>
      <c r="AJ142" s="101">
        <v>2</v>
      </c>
      <c r="AK142" s="101">
        <v>4</v>
      </c>
      <c r="AL142" s="102">
        <v>2.6315789473684209E-2</v>
      </c>
      <c r="AM142" s="102">
        <v>2.2727272727272728E-2</v>
      </c>
      <c r="AN142" s="102">
        <v>2.4390243902439025E-2</v>
      </c>
      <c r="AO142" s="101">
        <v>76</v>
      </c>
      <c r="AP142" s="101">
        <v>87</v>
      </c>
      <c r="AQ142" s="101">
        <v>163</v>
      </c>
      <c r="AR142" s="102">
        <v>0.97468354430379744</v>
      </c>
      <c r="AS142" s="102">
        <v>0.98863636363636365</v>
      </c>
      <c r="AT142" s="102">
        <v>0.98203592814371254</v>
      </c>
      <c r="AU142" s="101">
        <v>60</v>
      </c>
      <c r="AV142" s="101">
        <v>66</v>
      </c>
      <c r="AW142" s="101">
        <v>126</v>
      </c>
      <c r="AX142" s="102">
        <v>0.78947368421052633</v>
      </c>
      <c r="AY142" s="102">
        <v>0.75862068965517238</v>
      </c>
      <c r="AZ142" s="102">
        <v>0.77300613496932513</v>
      </c>
      <c r="BA142" s="101">
        <v>16</v>
      </c>
      <c r="BB142" s="101">
        <v>21</v>
      </c>
      <c r="BC142" s="101">
        <v>37</v>
      </c>
      <c r="BD142" s="102">
        <v>0.21052631578947367</v>
      </c>
      <c r="BE142" s="102">
        <v>0.2413793103448276</v>
      </c>
      <c r="BF142" s="102">
        <v>0.22699386503067484</v>
      </c>
      <c r="BG142" s="101">
        <v>14</v>
      </c>
      <c r="BH142" s="101">
        <v>19</v>
      </c>
      <c r="BI142" s="101">
        <v>33</v>
      </c>
      <c r="BJ142" s="102">
        <v>0.18421052631578946</v>
      </c>
      <c r="BK142" s="102">
        <v>0.21839080459770116</v>
      </c>
      <c r="BL142" s="102">
        <v>0.20245398773006135</v>
      </c>
      <c r="BM142" s="101">
        <v>2</v>
      </c>
      <c r="BN142" s="101">
        <v>2</v>
      </c>
      <c r="BO142" s="101">
        <v>4</v>
      </c>
      <c r="BP142" s="102">
        <v>2.6315789473684209E-2</v>
      </c>
      <c r="BQ142" s="102">
        <v>2.2988505747126436E-2</v>
      </c>
      <c r="BR142" s="103">
        <v>2.4539877300613498E-2</v>
      </c>
    </row>
    <row r="143" spans="1:70" ht="11.85">
      <c r="A143" s="99" t="str">
        <f>IF(COUNTIFS(T_3G[[#This Row],[Secteur]],"  *"),A142,T_3G[[#This Row],[Secteur]])</f>
        <v>SEINE-ET-MARNE</v>
      </c>
      <c r="B143" s="99" t="str">
        <f>IF(COUNTIFS(T_3G[[#This Row],[Secteur]],"    *"),B142,T_3G[[#This Row],[Secteur]])</f>
        <v xml:space="preserve">   D12 - Fontainebleau</v>
      </c>
      <c r="C143" s="100" t="s">
        <v>476</v>
      </c>
      <c r="D143" s="100" t="s">
        <v>477</v>
      </c>
      <c r="E143" s="101">
        <v>33</v>
      </c>
      <c r="F143" s="101">
        <v>42</v>
      </c>
      <c r="G143" s="101">
        <v>75</v>
      </c>
      <c r="H143" s="101">
        <v>0</v>
      </c>
      <c r="I143" s="101">
        <v>0</v>
      </c>
      <c r="J143" s="101">
        <v>0</v>
      </c>
      <c r="K143" s="101">
        <v>33</v>
      </c>
      <c r="L143" s="101">
        <v>42</v>
      </c>
      <c r="M143" s="101">
        <v>75</v>
      </c>
      <c r="N143" s="102">
        <v>1</v>
      </c>
      <c r="O143" s="102">
        <v>1</v>
      </c>
      <c r="P143" s="102">
        <v>1</v>
      </c>
      <c r="Q143" s="101">
        <v>23</v>
      </c>
      <c r="R143" s="101">
        <v>20</v>
      </c>
      <c r="S143" s="101">
        <v>43</v>
      </c>
      <c r="T143" s="102">
        <v>0.69696969696969702</v>
      </c>
      <c r="U143" s="102">
        <v>0.47619047619047616</v>
      </c>
      <c r="V143" s="102">
        <v>0.57333333333333336</v>
      </c>
      <c r="W143" s="101">
        <v>10</v>
      </c>
      <c r="X143" s="101">
        <v>22</v>
      </c>
      <c r="Y143" s="101">
        <v>32</v>
      </c>
      <c r="Z143" s="102">
        <v>0.30303030303030304</v>
      </c>
      <c r="AA143" s="102">
        <v>0.52380952380952384</v>
      </c>
      <c r="AB143" s="102">
        <v>0.42666666666666669</v>
      </c>
      <c r="AC143" s="101">
        <v>9</v>
      </c>
      <c r="AD143" s="101">
        <v>12</v>
      </c>
      <c r="AE143" s="101">
        <v>21</v>
      </c>
      <c r="AF143" s="102">
        <v>0.27272727272727271</v>
      </c>
      <c r="AG143" s="102">
        <v>0.2857142857142857</v>
      </c>
      <c r="AH143" s="102">
        <v>0.28000000000000003</v>
      </c>
      <c r="AI143" s="101">
        <v>1</v>
      </c>
      <c r="AJ143" s="101">
        <v>10</v>
      </c>
      <c r="AK143" s="101">
        <v>11</v>
      </c>
      <c r="AL143" s="102">
        <v>3.0303030303030304E-2</v>
      </c>
      <c r="AM143" s="102">
        <v>0.23809523809523808</v>
      </c>
      <c r="AN143" s="102">
        <v>0.14666666666666667</v>
      </c>
      <c r="AO143" s="101">
        <v>33</v>
      </c>
      <c r="AP143" s="101">
        <v>42</v>
      </c>
      <c r="AQ143" s="101">
        <v>75</v>
      </c>
      <c r="AR143" s="102">
        <v>1</v>
      </c>
      <c r="AS143" s="102">
        <v>1</v>
      </c>
      <c r="AT143" s="102">
        <v>1</v>
      </c>
      <c r="AU143" s="101">
        <v>19</v>
      </c>
      <c r="AV143" s="101">
        <v>15</v>
      </c>
      <c r="AW143" s="101">
        <v>34</v>
      </c>
      <c r="AX143" s="102">
        <v>0.5757575757575758</v>
      </c>
      <c r="AY143" s="102">
        <v>0.35714285714285715</v>
      </c>
      <c r="AZ143" s="102">
        <v>0.45333333333333331</v>
      </c>
      <c r="BA143" s="101">
        <v>14</v>
      </c>
      <c r="BB143" s="101">
        <v>27</v>
      </c>
      <c r="BC143" s="101">
        <v>41</v>
      </c>
      <c r="BD143" s="102">
        <v>0.42424242424242425</v>
      </c>
      <c r="BE143" s="102">
        <v>0.6428571428571429</v>
      </c>
      <c r="BF143" s="102">
        <v>0.54666666666666663</v>
      </c>
      <c r="BG143" s="101">
        <v>13</v>
      </c>
      <c r="BH143" s="101">
        <v>15</v>
      </c>
      <c r="BI143" s="101">
        <v>28</v>
      </c>
      <c r="BJ143" s="102">
        <v>0.39393939393939392</v>
      </c>
      <c r="BK143" s="102">
        <v>0.35714285714285715</v>
      </c>
      <c r="BL143" s="102">
        <v>0.37333333333333335</v>
      </c>
      <c r="BM143" s="101">
        <v>1</v>
      </c>
      <c r="BN143" s="101">
        <v>12</v>
      </c>
      <c r="BO143" s="101">
        <v>13</v>
      </c>
      <c r="BP143" s="102">
        <v>3.0303030303030304E-2</v>
      </c>
      <c r="BQ143" s="102">
        <v>0.2857142857142857</v>
      </c>
      <c r="BR143" s="103">
        <v>0.17333333333333334</v>
      </c>
    </row>
    <row r="144" spans="1:70" ht="11.85">
      <c r="A144" s="99" t="str">
        <f>IF(COUNTIFS(T_3G[[#This Row],[Secteur]],"  *"),A143,T_3G[[#This Row],[Secteur]])</f>
        <v>SEINE-ET-MARNE</v>
      </c>
      <c r="B144" s="99" t="str">
        <f>IF(COUNTIFS(T_3G[[#This Row],[Secteur]],"    *"),B143,T_3G[[#This Row],[Secteur]])</f>
        <v xml:space="preserve">   D12 - Fontainebleau</v>
      </c>
      <c r="C144" s="100" t="s">
        <v>478</v>
      </c>
      <c r="D144" s="100" t="s">
        <v>479</v>
      </c>
      <c r="E144" s="101">
        <v>110</v>
      </c>
      <c r="F144" s="101">
        <v>116</v>
      </c>
      <c r="G144" s="101">
        <v>226</v>
      </c>
      <c r="H144" s="101">
        <v>0</v>
      </c>
      <c r="I144" s="101">
        <v>0</v>
      </c>
      <c r="J144" s="101">
        <v>0</v>
      </c>
      <c r="K144" s="101">
        <v>109</v>
      </c>
      <c r="L144" s="101">
        <v>115</v>
      </c>
      <c r="M144" s="101">
        <v>224</v>
      </c>
      <c r="N144" s="102">
        <v>0.99090909090909096</v>
      </c>
      <c r="O144" s="102">
        <v>0.99137931034482762</v>
      </c>
      <c r="P144" s="102">
        <v>0.99115044247787609</v>
      </c>
      <c r="Q144" s="101">
        <v>101</v>
      </c>
      <c r="R144" s="101">
        <v>103</v>
      </c>
      <c r="S144" s="101">
        <v>204</v>
      </c>
      <c r="T144" s="102">
        <v>0.92660550458715596</v>
      </c>
      <c r="U144" s="102">
        <v>0.89565217391304353</v>
      </c>
      <c r="V144" s="102">
        <v>0.9107142857142857</v>
      </c>
      <c r="W144" s="101">
        <v>8</v>
      </c>
      <c r="X144" s="101">
        <v>12</v>
      </c>
      <c r="Y144" s="101">
        <v>20</v>
      </c>
      <c r="Z144" s="102">
        <v>7.3394495412844041E-2</v>
      </c>
      <c r="AA144" s="102">
        <v>0.10434782608695652</v>
      </c>
      <c r="AB144" s="102">
        <v>8.9285714285714288E-2</v>
      </c>
      <c r="AC144" s="101">
        <v>7</v>
      </c>
      <c r="AD144" s="101">
        <v>12</v>
      </c>
      <c r="AE144" s="101">
        <v>19</v>
      </c>
      <c r="AF144" s="102">
        <v>6.4220183486238536E-2</v>
      </c>
      <c r="AG144" s="102">
        <v>0.10434782608695652</v>
      </c>
      <c r="AH144" s="102">
        <v>8.4821428571428575E-2</v>
      </c>
      <c r="AI144" s="101">
        <v>1</v>
      </c>
      <c r="AJ144" s="101">
        <v>0</v>
      </c>
      <c r="AK144" s="101">
        <v>1</v>
      </c>
      <c r="AL144" s="102">
        <v>9.1743119266055051E-3</v>
      </c>
      <c r="AM144" s="102">
        <v>0</v>
      </c>
      <c r="AN144" s="102">
        <v>4.464285714285714E-3</v>
      </c>
      <c r="AO144" s="101">
        <v>109</v>
      </c>
      <c r="AP144" s="101">
        <v>114</v>
      </c>
      <c r="AQ144" s="101">
        <v>223</v>
      </c>
      <c r="AR144" s="102">
        <v>0.99090909090909096</v>
      </c>
      <c r="AS144" s="102">
        <v>0.98275862068965514</v>
      </c>
      <c r="AT144" s="102">
        <v>0.98672566371681414</v>
      </c>
      <c r="AU144" s="101">
        <v>98</v>
      </c>
      <c r="AV144" s="101">
        <v>102</v>
      </c>
      <c r="AW144" s="101">
        <v>200</v>
      </c>
      <c r="AX144" s="102">
        <v>0.8990825688073395</v>
      </c>
      <c r="AY144" s="102">
        <v>0.89473684210526316</v>
      </c>
      <c r="AZ144" s="102">
        <v>0.89686098654708524</v>
      </c>
      <c r="BA144" s="101">
        <v>11</v>
      </c>
      <c r="BB144" s="101">
        <v>12</v>
      </c>
      <c r="BC144" s="101">
        <v>23</v>
      </c>
      <c r="BD144" s="102">
        <v>0.10091743119266056</v>
      </c>
      <c r="BE144" s="102">
        <v>0.10526315789473684</v>
      </c>
      <c r="BF144" s="102">
        <v>0.1031390134529148</v>
      </c>
      <c r="BG144" s="101">
        <v>10</v>
      </c>
      <c r="BH144" s="101">
        <v>12</v>
      </c>
      <c r="BI144" s="101">
        <v>22</v>
      </c>
      <c r="BJ144" s="102">
        <v>9.1743119266055051E-2</v>
      </c>
      <c r="BK144" s="102">
        <v>0.10526315789473684</v>
      </c>
      <c r="BL144" s="102">
        <v>9.8654708520179366E-2</v>
      </c>
      <c r="BM144" s="101">
        <v>1</v>
      </c>
      <c r="BN144" s="101">
        <v>0</v>
      </c>
      <c r="BO144" s="101">
        <v>1</v>
      </c>
      <c r="BP144" s="102">
        <v>9.1743119266055051E-3</v>
      </c>
      <c r="BQ144" s="102">
        <v>0</v>
      </c>
      <c r="BR144" s="103">
        <v>4.4843049327354259E-3</v>
      </c>
    </row>
    <row r="145" spans="1:70" ht="11.85">
      <c r="A145" s="99" t="str">
        <f>IF(COUNTIFS(T_3G[[#This Row],[Secteur]],"  *"),A144,T_3G[[#This Row],[Secteur]])</f>
        <v>SEINE-ET-MARNE</v>
      </c>
      <c r="B145" s="99" t="str">
        <f>IF(COUNTIFS(T_3G[[#This Row],[Secteur]],"    *"),B144,T_3G[[#This Row],[Secteur]])</f>
        <v xml:space="preserve">   D12 - Fontainebleau</v>
      </c>
      <c r="C145" s="100" t="s">
        <v>480</v>
      </c>
      <c r="D145" s="100" t="s">
        <v>481</v>
      </c>
      <c r="E145" s="101">
        <v>62</v>
      </c>
      <c r="F145" s="101">
        <v>61</v>
      </c>
      <c r="G145" s="101">
        <v>123</v>
      </c>
      <c r="H145" s="101">
        <v>0</v>
      </c>
      <c r="I145" s="101">
        <v>0</v>
      </c>
      <c r="J145" s="101">
        <v>0</v>
      </c>
      <c r="K145" s="101">
        <v>62</v>
      </c>
      <c r="L145" s="101">
        <v>61</v>
      </c>
      <c r="M145" s="101">
        <v>123</v>
      </c>
      <c r="N145" s="102">
        <v>1</v>
      </c>
      <c r="O145" s="102">
        <v>1</v>
      </c>
      <c r="P145" s="102">
        <v>1</v>
      </c>
      <c r="Q145" s="101">
        <v>54</v>
      </c>
      <c r="R145" s="101">
        <v>40</v>
      </c>
      <c r="S145" s="101">
        <v>94</v>
      </c>
      <c r="T145" s="102">
        <v>0.87096774193548387</v>
      </c>
      <c r="U145" s="102">
        <v>0.65573770491803274</v>
      </c>
      <c r="V145" s="102">
        <v>0.76422764227642281</v>
      </c>
      <c r="W145" s="101">
        <v>8</v>
      </c>
      <c r="X145" s="101">
        <v>21</v>
      </c>
      <c r="Y145" s="101">
        <v>29</v>
      </c>
      <c r="Z145" s="102">
        <v>0.12903225806451613</v>
      </c>
      <c r="AA145" s="102">
        <v>0.34426229508196721</v>
      </c>
      <c r="AB145" s="102">
        <v>0.23577235772357724</v>
      </c>
      <c r="AC145" s="101">
        <v>6</v>
      </c>
      <c r="AD145" s="101">
        <v>16</v>
      </c>
      <c r="AE145" s="101">
        <v>22</v>
      </c>
      <c r="AF145" s="102">
        <v>9.6774193548387094E-2</v>
      </c>
      <c r="AG145" s="102">
        <v>0.26229508196721313</v>
      </c>
      <c r="AH145" s="102">
        <v>0.17886178861788618</v>
      </c>
      <c r="AI145" s="101">
        <v>2</v>
      </c>
      <c r="AJ145" s="101">
        <v>5</v>
      </c>
      <c r="AK145" s="101">
        <v>7</v>
      </c>
      <c r="AL145" s="102">
        <v>3.2258064516129031E-2</v>
      </c>
      <c r="AM145" s="102">
        <v>8.1967213114754092E-2</v>
      </c>
      <c r="AN145" s="102">
        <v>5.6910569105691054E-2</v>
      </c>
      <c r="AO145" s="101">
        <v>62</v>
      </c>
      <c r="AP145" s="101">
        <v>61</v>
      </c>
      <c r="AQ145" s="101">
        <v>123</v>
      </c>
      <c r="AR145" s="102">
        <v>1</v>
      </c>
      <c r="AS145" s="102">
        <v>1</v>
      </c>
      <c r="AT145" s="102">
        <v>1</v>
      </c>
      <c r="AU145" s="101">
        <v>48</v>
      </c>
      <c r="AV145" s="101">
        <v>33</v>
      </c>
      <c r="AW145" s="101">
        <v>81</v>
      </c>
      <c r="AX145" s="102">
        <v>0.77419354838709675</v>
      </c>
      <c r="AY145" s="102">
        <v>0.54098360655737709</v>
      </c>
      <c r="AZ145" s="102">
        <v>0.65853658536585369</v>
      </c>
      <c r="BA145" s="101">
        <v>14</v>
      </c>
      <c r="BB145" s="101">
        <v>28</v>
      </c>
      <c r="BC145" s="101">
        <v>42</v>
      </c>
      <c r="BD145" s="102">
        <v>0.22580645161290322</v>
      </c>
      <c r="BE145" s="102">
        <v>0.45901639344262296</v>
      </c>
      <c r="BF145" s="102">
        <v>0.34146341463414637</v>
      </c>
      <c r="BG145" s="101">
        <v>12</v>
      </c>
      <c r="BH145" s="101">
        <v>22</v>
      </c>
      <c r="BI145" s="101">
        <v>34</v>
      </c>
      <c r="BJ145" s="102">
        <v>0.19354838709677419</v>
      </c>
      <c r="BK145" s="102">
        <v>0.36065573770491804</v>
      </c>
      <c r="BL145" s="102">
        <v>0.27642276422764228</v>
      </c>
      <c r="BM145" s="101">
        <v>2</v>
      </c>
      <c r="BN145" s="101">
        <v>6</v>
      </c>
      <c r="BO145" s="101">
        <v>8</v>
      </c>
      <c r="BP145" s="102">
        <v>3.2258064516129031E-2</v>
      </c>
      <c r="BQ145" s="102">
        <v>9.8360655737704916E-2</v>
      </c>
      <c r="BR145" s="103">
        <v>6.5040650406504072E-2</v>
      </c>
    </row>
    <row r="146" spans="1:70" ht="11.85">
      <c r="A146" s="99" t="str">
        <f>IF(COUNTIFS(T_3G[[#This Row],[Secteur]],"  *"),A145,T_3G[[#This Row],[Secteur]])</f>
        <v>SEINE-ET-MARNE</v>
      </c>
      <c r="B146" s="99" t="str">
        <f>IF(COUNTIFS(T_3G[[#This Row],[Secteur]],"    *"),B145,T_3G[[#This Row],[Secteur]])</f>
        <v xml:space="preserve">   D12 - Fontainebleau</v>
      </c>
      <c r="C146" s="100" t="s">
        <v>482</v>
      </c>
      <c r="D146" s="100" t="s">
        <v>483</v>
      </c>
      <c r="E146" s="101">
        <v>53</v>
      </c>
      <c r="F146" s="101">
        <v>56</v>
      </c>
      <c r="G146" s="101">
        <v>109</v>
      </c>
      <c r="H146" s="101">
        <v>0</v>
      </c>
      <c r="I146" s="101">
        <v>1</v>
      </c>
      <c r="J146" s="101">
        <v>1</v>
      </c>
      <c r="K146" s="101">
        <v>53</v>
      </c>
      <c r="L146" s="101">
        <v>55</v>
      </c>
      <c r="M146" s="101">
        <v>108</v>
      </c>
      <c r="N146" s="102">
        <v>1</v>
      </c>
      <c r="O146" s="102">
        <v>1</v>
      </c>
      <c r="P146" s="102">
        <v>1</v>
      </c>
      <c r="Q146" s="101">
        <v>42</v>
      </c>
      <c r="R146" s="101">
        <v>39</v>
      </c>
      <c r="S146" s="101">
        <v>81</v>
      </c>
      <c r="T146" s="102">
        <v>0.79245283018867929</v>
      </c>
      <c r="U146" s="102">
        <v>0.70909090909090911</v>
      </c>
      <c r="V146" s="102">
        <v>0.75</v>
      </c>
      <c r="W146" s="101">
        <v>11</v>
      </c>
      <c r="X146" s="101">
        <v>16</v>
      </c>
      <c r="Y146" s="101">
        <v>27</v>
      </c>
      <c r="Z146" s="102">
        <v>0.20754716981132076</v>
      </c>
      <c r="AA146" s="102">
        <v>0.29090909090909089</v>
      </c>
      <c r="AB146" s="102">
        <v>0.25</v>
      </c>
      <c r="AC146" s="101">
        <v>8</v>
      </c>
      <c r="AD146" s="101">
        <v>12</v>
      </c>
      <c r="AE146" s="101">
        <v>20</v>
      </c>
      <c r="AF146" s="102">
        <v>0.15094339622641509</v>
      </c>
      <c r="AG146" s="102">
        <v>0.21818181818181817</v>
      </c>
      <c r="AH146" s="102">
        <v>0.18518518518518517</v>
      </c>
      <c r="AI146" s="101">
        <v>3</v>
      </c>
      <c r="AJ146" s="101">
        <v>4</v>
      </c>
      <c r="AK146" s="101">
        <v>7</v>
      </c>
      <c r="AL146" s="102">
        <v>5.6603773584905662E-2</v>
      </c>
      <c r="AM146" s="102">
        <v>7.2727272727272724E-2</v>
      </c>
      <c r="AN146" s="102">
        <v>6.4814814814814811E-2</v>
      </c>
      <c r="AO146" s="101">
        <v>53</v>
      </c>
      <c r="AP146" s="101">
        <v>55</v>
      </c>
      <c r="AQ146" s="101">
        <v>108</v>
      </c>
      <c r="AR146" s="102">
        <v>1</v>
      </c>
      <c r="AS146" s="102">
        <v>1</v>
      </c>
      <c r="AT146" s="102">
        <v>1</v>
      </c>
      <c r="AU146" s="101">
        <v>40</v>
      </c>
      <c r="AV146" s="101">
        <v>37</v>
      </c>
      <c r="AW146" s="101">
        <v>77</v>
      </c>
      <c r="AX146" s="102">
        <v>0.75471698113207553</v>
      </c>
      <c r="AY146" s="102">
        <v>0.67272727272727273</v>
      </c>
      <c r="AZ146" s="102">
        <v>0.71296296296296291</v>
      </c>
      <c r="BA146" s="101">
        <v>13</v>
      </c>
      <c r="BB146" s="101">
        <v>18</v>
      </c>
      <c r="BC146" s="101">
        <v>31</v>
      </c>
      <c r="BD146" s="102">
        <v>0.24528301886792453</v>
      </c>
      <c r="BE146" s="102">
        <v>0.32727272727272727</v>
      </c>
      <c r="BF146" s="102">
        <v>0.28703703703703703</v>
      </c>
      <c r="BG146" s="101">
        <v>10</v>
      </c>
      <c r="BH146" s="101">
        <v>14</v>
      </c>
      <c r="BI146" s="101">
        <v>24</v>
      </c>
      <c r="BJ146" s="102">
        <v>0.18867924528301888</v>
      </c>
      <c r="BK146" s="102">
        <v>0.25454545454545452</v>
      </c>
      <c r="BL146" s="102">
        <v>0.22222222222222221</v>
      </c>
      <c r="BM146" s="101">
        <v>3</v>
      </c>
      <c r="BN146" s="101">
        <v>4</v>
      </c>
      <c r="BO146" s="101">
        <v>7</v>
      </c>
      <c r="BP146" s="102">
        <v>5.6603773584905662E-2</v>
      </c>
      <c r="BQ146" s="102">
        <v>7.2727272727272724E-2</v>
      </c>
      <c r="BR146" s="103">
        <v>6.4814814814814811E-2</v>
      </c>
    </row>
    <row r="147" spans="1:70" ht="11.85">
      <c r="A147" s="99" t="str">
        <f>IF(COUNTIFS(T_3G[[#This Row],[Secteur]],"  *"),A146,T_3G[[#This Row],[Secteur]])</f>
        <v>SEINE-ET-MARNE</v>
      </c>
      <c r="B147" s="99" t="str">
        <f>IF(COUNTIFS(T_3G[[#This Row],[Secteur]],"    *"),B146,T_3G[[#This Row],[Secteur]])</f>
        <v xml:space="preserve">   D12 - Fontainebleau</v>
      </c>
      <c r="C147" s="100" t="s">
        <v>484</v>
      </c>
      <c r="D147" s="100" t="s">
        <v>485</v>
      </c>
      <c r="E147" s="101">
        <v>50</v>
      </c>
      <c r="F147" s="101">
        <v>63</v>
      </c>
      <c r="G147" s="101">
        <v>113</v>
      </c>
      <c r="H147" s="101">
        <v>0</v>
      </c>
      <c r="I147" s="101">
        <v>0</v>
      </c>
      <c r="J147" s="101">
        <v>0</v>
      </c>
      <c r="K147" s="101">
        <v>50</v>
      </c>
      <c r="L147" s="101">
        <v>62</v>
      </c>
      <c r="M147" s="101">
        <v>112</v>
      </c>
      <c r="N147" s="102">
        <v>1</v>
      </c>
      <c r="O147" s="102">
        <v>0.98412698412698407</v>
      </c>
      <c r="P147" s="102">
        <v>0.99115044247787609</v>
      </c>
      <c r="Q147" s="101">
        <v>43</v>
      </c>
      <c r="R147" s="101">
        <v>48</v>
      </c>
      <c r="S147" s="101">
        <v>91</v>
      </c>
      <c r="T147" s="102">
        <v>0.86</v>
      </c>
      <c r="U147" s="102">
        <v>0.77419354838709675</v>
      </c>
      <c r="V147" s="102">
        <v>0.8125</v>
      </c>
      <c r="W147" s="101">
        <v>7</v>
      </c>
      <c r="X147" s="101">
        <v>14</v>
      </c>
      <c r="Y147" s="101">
        <v>21</v>
      </c>
      <c r="Z147" s="102">
        <v>0.14000000000000001</v>
      </c>
      <c r="AA147" s="102">
        <v>0.22580645161290322</v>
      </c>
      <c r="AB147" s="102">
        <v>0.1875</v>
      </c>
      <c r="AC147" s="101">
        <v>5</v>
      </c>
      <c r="AD147" s="101">
        <v>10</v>
      </c>
      <c r="AE147" s="101">
        <v>15</v>
      </c>
      <c r="AF147" s="102">
        <v>0.1</v>
      </c>
      <c r="AG147" s="102">
        <v>0.16129032258064516</v>
      </c>
      <c r="AH147" s="102">
        <v>0.13392857142857142</v>
      </c>
      <c r="AI147" s="101">
        <v>2</v>
      </c>
      <c r="AJ147" s="101">
        <v>4</v>
      </c>
      <c r="AK147" s="101">
        <v>6</v>
      </c>
      <c r="AL147" s="102">
        <v>0.04</v>
      </c>
      <c r="AM147" s="102">
        <v>6.4516129032258063E-2</v>
      </c>
      <c r="AN147" s="102">
        <v>5.3571428571428568E-2</v>
      </c>
      <c r="AO147" s="101">
        <v>50</v>
      </c>
      <c r="AP147" s="101">
        <v>62</v>
      </c>
      <c r="AQ147" s="101">
        <v>112</v>
      </c>
      <c r="AR147" s="102">
        <v>1</v>
      </c>
      <c r="AS147" s="102">
        <v>0.98412698412698407</v>
      </c>
      <c r="AT147" s="102">
        <v>0.99115044247787609</v>
      </c>
      <c r="AU147" s="101">
        <v>39</v>
      </c>
      <c r="AV147" s="101">
        <v>46</v>
      </c>
      <c r="AW147" s="101">
        <v>85</v>
      </c>
      <c r="AX147" s="102">
        <v>0.78</v>
      </c>
      <c r="AY147" s="102">
        <v>0.74193548387096775</v>
      </c>
      <c r="AZ147" s="102">
        <v>0.7589285714285714</v>
      </c>
      <c r="BA147" s="101">
        <v>11</v>
      </c>
      <c r="BB147" s="101">
        <v>16</v>
      </c>
      <c r="BC147" s="101">
        <v>27</v>
      </c>
      <c r="BD147" s="102">
        <v>0.22</v>
      </c>
      <c r="BE147" s="102">
        <v>0.25806451612903225</v>
      </c>
      <c r="BF147" s="102">
        <v>0.24107142857142858</v>
      </c>
      <c r="BG147" s="101">
        <v>9</v>
      </c>
      <c r="BH147" s="101">
        <v>12</v>
      </c>
      <c r="BI147" s="101">
        <v>21</v>
      </c>
      <c r="BJ147" s="102">
        <v>0.18</v>
      </c>
      <c r="BK147" s="102">
        <v>0.19354838709677419</v>
      </c>
      <c r="BL147" s="102">
        <v>0.1875</v>
      </c>
      <c r="BM147" s="101">
        <v>2</v>
      </c>
      <c r="BN147" s="101">
        <v>4</v>
      </c>
      <c r="BO147" s="101">
        <v>6</v>
      </c>
      <c r="BP147" s="102">
        <v>0.04</v>
      </c>
      <c r="BQ147" s="102">
        <v>6.4516129032258063E-2</v>
      </c>
      <c r="BR147" s="103">
        <v>5.3571428571428568E-2</v>
      </c>
    </row>
    <row r="148" spans="1:70" ht="11.85">
      <c r="A148" s="99" t="str">
        <f>IF(COUNTIFS(T_3G[[#This Row],[Secteur]],"  *"),A147,T_3G[[#This Row],[Secteur]])</f>
        <v>SEINE-ET-MARNE</v>
      </c>
      <c r="B148" s="99" t="str">
        <f>IF(COUNTIFS(T_3G[[#This Row],[Secteur]],"    *"),B147,T_3G[[#This Row],[Secteur]])</f>
        <v xml:space="preserve">   D12 - Fontainebleau</v>
      </c>
      <c r="C148" s="100" t="s">
        <v>486</v>
      </c>
      <c r="D148" s="100" t="s">
        <v>487</v>
      </c>
      <c r="E148" s="101">
        <v>54</v>
      </c>
      <c r="F148" s="101">
        <v>54</v>
      </c>
      <c r="G148" s="101">
        <v>108</v>
      </c>
      <c r="H148" s="101">
        <v>0</v>
      </c>
      <c r="I148" s="101">
        <v>0</v>
      </c>
      <c r="J148" s="101">
        <v>0</v>
      </c>
      <c r="K148" s="101">
        <v>53</v>
      </c>
      <c r="L148" s="101">
        <v>53</v>
      </c>
      <c r="M148" s="101">
        <v>106</v>
      </c>
      <c r="N148" s="102">
        <v>0.98148148148148151</v>
      </c>
      <c r="O148" s="102">
        <v>0.98148148148148151</v>
      </c>
      <c r="P148" s="102">
        <v>0.98148148148148151</v>
      </c>
      <c r="Q148" s="101">
        <v>42</v>
      </c>
      <c r="R148" s="101">
        <v>28</v>
      </c>
      <c r="S148" s="101">
        <v>70</v>
      </c>
      <c r="T148" s="102">
        <v>0.79245283018867929</v>
      </c>
      <c r="U148" s="102">
        <v>0.52830188679245282</v>
      </c>
      <c r="V148" s="102">
        <v>0.660377358490566</v>
      </c>
      <c r="W148" s="101">
        <v>11</v>
      </c>
      <c r="X148" s="101">
        <v>25</v>
      </c>
      <c r="Y148" s="101">
        <v>36</v>
      </c>
      <c r="Z148" s="102">
        <v>0.20754716981132076</v>
      </c>
      <c r="AA148" s="102">
        <v>0.47169811320754718</v>
      </c>
      <c r="AB148" s="102">
        <v>0.33962264150943394</v>
      </c>
      <c r="AC148" s="101">
        <v>8</v>
      </c>
      <c r="AD148" s="101">
        <v>17</v>
      </c>
      <c r="AE148" s="101">
        <v>25</v>
      </c>
      <c r="AF148" s="102">
        <v>0.15094339622641509</v>
      </c>
      <c r="AG148" s="102">
        <v>0.32075471698113206</v>
      </c>
      <c r="AH148" s="102">
        <v>0.23584905660377359</v>
      </c>
      <c r="AI148" s="101">
        <v>3</v>
      </c>
      <c r="AJ148" s="101">
        <v>8</v>
      </c>
      <c r="AK148" s="101">
        <v>11</v>
      </c>
      <c r="AL148" s="102">
        <v>5.6603773584905662E-2</v>
      </c>
      <c r="AM148" s="102">
        <v>0.15094339622641509</v>
      </c>
      <c r="AN148" s="102">
        <v>0.10377358490566038</v>
      </c>
      <c r="AO148" s="101">
        <v>53</v>
      </c>
      <c r="AP148" s="101">
        <v>53</v>
      </c>
      <c r="AQ148" s="101">
        <v>106</v>
      </c>
      <c r="AR148" s="102">
        <v>0.98148148148148151</v>
      </c>
      <c r="AS148" s="102">
        <v>0.98148148148148151</v>
      </c>
      <c r="AT148" s="102">
        <v>0.98148148148148151</v>
      </c>
      <c r="AU148" s="101">
        <v>40</v>
      </c>
      <c r="AV148" s="101">
        <v>23</v>
      </c>
      <c r="AW148" s="101">
        <v>63</v>
      </c>
      <c r="AX148" s="102">
        <v>0.75471698113207553</v>
      </c>
      <c r="AY148" s="102">
        <v>0.43396226415094341</v>
      </c>
      <c r="AZ148" s="102">
        <v>0.59433962264150941</v>
      </c>
      <c r="BA148" s="101">
        <v>13</v>
      </c>
      <c r="BB148" s="101">
        <v>30</v>
      </c>
      <c r="BC148" s="101">
        <v>43</v>
      </c>
      <c r="BD148" s="102">
        <v>0.24528301886792453</v>
      </c>
      <c r="BE148" s="102">
        <v>0.56603773584905659</v>
      </c>
      <c r="BF148" s="102">
        <v>0.40566037735849059</v>
      </c>
      <c r="BG148" s="101">
        <v>10</v>
      </c>
      <c r="BH148" s="101">
        <v>21</v>
      </c>
      <c r="BI148" s="101">
        <v>31</v>
      </c>
      <c r="BJ148" s="102">
        <v>0.18867924528301888</v>
      </c>
      <c r="BK148" s="102">
        <v>0.39622641509433965</v>
      </c>
      <c r="BL148" s="102">
        <v>0.29245283018867924</v>
      </c>
      <c r="BM148" s="101">
        <v>3</v>
      </c>
      <c r="BN148" s="101">
        <v>9</v>
      </c>
      <c r="BO148" s="101">
        <v>12</v>
      </c>
      <c r="BP148" s="102">
        <v>5.6603773584905662E-2</v>
      </c>
      <c r="BQ148" s="102">
        <v>0.16981132075471697</v>
      </c>
      <c r="BR148" s="103">
        <v>0.11320754716981132</v>
      </c>
    </row>
    <row r="149" spans="1:70" ht="11.85">
      <c r="A149" s="99" t="str">
        <f>IF(COUNTIFS(T_3G[[#This Row],[Secteur]],"  *"),A148,T_3G[[#This Row],[Secteur]])</f>
        <v>SEINE-ET-MARNE</v>
      </c>
      <c r="B149" s="99" t="str">
        <f>IF(COUNTIFS(T_3G[[#This Row],[Secteur]],"    *"),B148,T_3G[[#This Row],[Secteur]])</f>
        <v xml:space="preserve">   D12 - Fontainebleau</v>
      </c>
      <c r="C149" s="100" t="s">
        <v>488</v>
      </c>
      <c r="D149" s="100" t="s">
        <v>489</v>
      </c>
      <c r="E149" s="101">
        <v>56</v>
      </c>
      <c r="F149" s="101">
        <v>38</v>
      </c>
      <c r="G149" s="101">
        <v>94</v>
      </c>
      <c r="H149" s="101">
        <v>0</v>
      </c>
      <c r="I149" s="101">
        <v>0</v>
      </c>
      <c r="J149" s="101">
        <v>0</v>
      </c>
      <c r="K149" s="101">
        <v>56</v>
      </c>
      <c r="L149" s="101">
        <v>38</v>
      </c>
      <c r="M149" s="101">
        <v>94</v>
      </c>
      <c r="N149" s="102">
        <v>1</v>
      </c>
      <c r="O149" s="102">
        <v>1</v>
      </c>
      <c r="P149" s="102">
        <v>1</v>
      </c>
      <c r="Q149" s="101">
        <v>36</v>
      </c>
      <c r="R149" s="101">
        <v>20</v>
      </c>
      <c r="S149" s="101">
        <v>56</v>
      </c>
      <c r="T149" s="102">
        <v>0.6428571428571429</v>
      </c>
      <c r="U149" s="102">
        <v>0.52631578947368418</v>
      </c>
      <c r="V149" s="102">
        <v>0.5957446808510638</v>
      </c>
      <c r="W149" s="101">
        <v>20</v>
      </c>
      <c r="X149" s="101">
        <v>18</v>
      </c>
      <c r="Y149" s="101">
        <v>38</v>
      </c>
      <c r="Z149" s="102">
        <v>0.35714285714285715</v>
      </c>
      <c r="AA149" s="102">
        <v>0.47368421052631576</v>
      </c>
      <c r="AB149" s="102">
        <v>0.40425531914893614</v>
      </c>
      <c r="AC149" s="101">
        <v>18</v>
      </c>
      <c r="AD149" s="101">
        <v>14</v>
      </c>
      <c r="AE149" s="101">
        <v>32</v>
      </c>
      <c r="AF149" s="102">
        <v>0.32142857142857145</v>
      </c>
      <c r="AG149" s="102">
        <v>0.36842105263157893</v>
      </c>
      <c r="AH149" s="102">
        <v>0.34042553191489361</v>
      </c>
      <c r="AI149" s="101">
        <v>2</v>
      </c>
      <c r="AJ149" s="101">
        <v>4</v>
      </c>
      <c r="AK149" s="101">
        <v>6</v>
      </c>
      <c r="AL149" s="102">
        <v>3.5714285714285712E-2</v>
      </c>
      <c r="AM149" s="102">
        <v>0.10526315789473684</v>
      </c>
      <c r="AN149" s="102">
        <v>6.3829787234042548E-2</v>
      </c>
      <c r="AO149" s="101">
        <v>56</v>
      </c>
      <c r="AP149" s="101">
        <v>38</v>
      </c>
      <c r="AQ149" s="101">
        <v>94</v>
      </c>
      <c r="AR149" s="102">
        <v>1</v>
      </c>
      <c r="AS149" s="102">
        <v>1</v>
      </c>
      <c r="AT149" s="102">
        <v>1</v>
      </c>
      <c r="AU149" s="101">
        <v>30</v>
      </c>
      <c r="AV149" s="101">
        <v>14</v>
      </c>
      <c r="AW149" s="101">
        <v>44</v>
      </c>
      <c r="AX149" s="102">
        <v>0.5357142857142857</v>
      </c>
      <c r="AY149" s="102">
        <v>0.36842105263157893</v>
      </c>
      <c r="AZ149" s="102">
        <v>0.46808510638297873</v>
      </c>
      <c r="BA149" s="101">
        <v>26</v>
      </c>
      <c r="BB149" s="101">
        <v>24</v>
      </c>
      <c r="BC149" s="101">
        <v>50</v>
      </c>
      <c r="BD149" s="102">
        <v>0.4642857142857143</v>
      </c>
      <c r="BE149" s="102">
        <v>0.63157894736842102</v>
      </c>
      <c r="BF149" s="102">
        <v>0.53191489361702127</v>
      </c>
      <c r="BG149" s="101">
        <v>19</v>
      </c>
      <c r="BH149" s="101">
        <v>18</v>
      </c>
      <c r="BI149" s="101">
        <v>37</v>
      </c>
      <c r="BJ149" s="102">
        <v>0.3392857142857143</v>
      </c>
      <c r="BK149" s="102">
        <v>0.47368421052631576</v>
      </c>
      <c r="BL149" s="102">
        <v>0.39361702127659576</v>
      </c>
      <c r="BM149" s="101">
        <v>7</v>
      </c>
      <c r="BN149" s="101">
        <v>6</v>
      </c>
      <c r="BO149" s="101">
        <v>13</v>
      </c>
      <c r="BP149" s="102">
        <v>0.125</v>
      </c>
      <c r="BQ149" s="102">
        <v>0.15789473684210525</v>
      </c>
      <c r="BR149" s="103">
        <v>0.13829787234042554</v>
      </c>
    </row>
    <row r="150" spans="1:70" ht="11.85">
      <c r="A150" s="99" t="str">
        <f>IF(COUNTIFS(T_3G[[#This Row],[Secteur]],"  *"),A149,T_3G[[#This Row],[Secteur]])</f>
        <v>SEINE-ET-MARNE</v>
      </c>
      <c r="B150" s="99" t="str">
        <f>IF(COUNTIFS(T_3G[[#This Row],[Secteur]],"    *"),B149,T_3G[[#This Row],[Secteur]])</f>
        <v xml:space="preserve">   D12 - Fontainebleau</v>
      </c>
      <c r="C150" s="100" t="s">
        <v>490</v>
      </c>
      <c r="D150" s="100" t="s">
        <v>491</v>
      </c>
      <c r="E150" s="101">
        <v>39</v>
      </c>
      <c r="F150" s="101">
        <v>47</v>
      </c>
      <c r="G150" s="101">
        <v>86</v>
      </c>
      <c r="H150" s="101">
        <v>2</v>
      </c>
      <c r="I150" s="101">
        <v>1</v>
      </c>
      <c r="J150" s="101">
        <v>3</v>
      </c>
      <c r="K150" s="101">
        <v>37</v>
      </c>
      <c r="L150" s="101">
        <v>46</v>
      </c>
      <c r="M150" s="101">
        <v>83</v>
      </c>
      <c r="N150" s="102">
        <v>1</v>
      </c>
      <c r="O150" s="102">
        <v>1</v>
      </c>
      <c r="P150" s="102">
        <v>1</v>
      </c>
      <c r="Q150" s="101">
        <v>24</v>
      </c>
      <c r="R150" s="101">
        <v>24</v>
      </c>
      <c r="S150" s="101">
        <v>48</v>
      </c>
      <c r="T150" s="102">
        <v>0.64864864864864868</v>
      </c>
      <c r="U150" s="102">
        <v>0.52173913043478259</v>
      </c>
      <c r="V150" s="102">
        <v>0.57831325301204817</v>
      </c>
      <c r="W150" s="101">
        <v>13</v>
      </c>
      <c r="X150" s="101">
        <v>22</v>
      </c>
      <c r="Y150" s="101">
        <v>35</v>
      </c>
      <c r="Z150" s="102">
        <v>0.35135135135135137</v>
      </c>
      <c r="AA150" s="102">
        <v>0.47826086956521741</v>
      </c>
      <c r="AB150" s="102">
        <v>0.42168674698795183</v>
      </c>
      <c r="AC150" s="101">
        <v>9</v>
      </c>
      <c r="AD150" s="101">
        <v>17</v>
      </c>
      <c r="AE150" s="101">
        <v>26</v>
      </c>
      <c r="AF150" s="102">
        <v>0.24324324324324326</v>
      </c>
      <c r="AG150" s="102">
        <v>0.36956521739130432</v>
      </c>
      <c r="AH150" s="102">
        <v>0.31325301204819278</v>
      </c>
      <c r="AI150" s="101">
        <v>4</v>
      </c>
      <c r="AJ150" s="101">
        <v>5</v>
      </c>
      <c r="AK150" s="101">
        <v>9</v>
      </c>
      <c r="AL150" s="102">
        <v>0.10810810810810811</v>
      </c>
      <c r="AM150" s="102">
        <v>0.10869565217391304</v>
      </c>
      <c r="AN150" s="102">
        <v>0.10843373493975904</v>
      </c>
      <c r="AO150" s="101">
        <v>36</v>
      </c>
      <c r="AP150" s="101">
        <v>46</v>
      </c>
      <c r="AQ150" s="101">
        <v>82</v>
      </c>
      <c r="AR150" s="102">
        <v>0.97435897435897434</v>
      </c>
      <c r="AS150" s="102">
        <v>1</v>
      </c>
      <c r="AT150" s="102">
        <v>0.98837209302325579</v>
      </c>
      <c r="AU150" s="101">
        <v>22</v>
      </c>
      <c r="AV150" s="101">
        <v>23</v>
      </c>
      <c r="AW150" s="101">
        <v>45</v>
      </c>
      <c r="AX150" s="102">
        <v>0.61111111111111116</v>
      </c>
      <c r="AY150" s="102">
        <v>0.5</v>
      </c>
      <c r="AZ150" s="102">
        <v>0.54878048780487809</v>
      </c>
      <c r="BA150" s="101">
        <v>14</v>
      </c>
      <c r="BB150" s="101">
        <v>23</v>
      </c>
      <c r="BC150" s="101">
        <v>37</v>
      </c>
      <c r="BD150" s="102">
        <v>0.3888888888888889</v>
      </c>
      <c r="BE150" s="102">
        <v>0.5</v>
      </c>
      <c r="BF150" s="102">
        <v>0.45121951219512196</v>
      </c>
      <c r="BG150" s="101">
        <v>10</v>
      </c>
      <c r="BH150" s="101">
        <v>18</v>
      </c>
      <c r="BI150" s="101">
        <v>28</v>
      </c>
      <c r="BJ150" s="102">
        <v>0.27777777777777779</v>
      </c>
      <c r="BK150" s="102">
        <v>0.39130434782608697</v>
      </c>
      <c r="BL150" s="102">
        <v>0.34146341463414637</v>
      </c>
      <c r="BM150" s="101">
        <v>4</v>
      </c>
      <c r="BN150" s="101">
        <v>5</v>
      </c>
      <c r="BO150" s="101">
        <v>9</v>
      </c>
      <c r="BP150" s="102">
        <v>0.1111111111111111</v>
      </c>
      <c r="BQ150" s="102">
        <v>0.10869565217391304</v>
      </c>
      <c r="BR150" s="103">
        <v>0.10975609756097561</v>
      </c>
    </row>
    <row r="151" spans="1:70" ht="11.85">
      <c r="A151" s="99" t="str">
        <f>IF(COUNTIFS(T_3G[[#This Row],[Secteur]],"  *"),A150,T_3G[[#This Row],[Secteur]])</f>
        <v>SEINE-ET-MARNE</v>
      </c>
      <c r="B151" s="99" t="str">
        <f>IF(COUNTIFS(T_3G[[#This Row],[Secteur]],"    *"),B150,T_3G[[#This Row],[Secteur]])</f>
        <v xml:space="preserve">   D12 - Fontainebleau</v>
      </c>
      <c r="C151" s="100" t="s">
        <v>492</v>
      </c>
      <c r="D151" s="100" t="s">
        <v>493</v>
      </c>
      <c r="E151" s="101">
        <v>64</v>
      </c>
      <c r="F151" s="101">
        <v>48</v>
      </c>
      <c r="G151" s="101">
        <v>112</v>
      </c>
      <c r="H151" s="101">
        <v>2</v>
      </c>
      <c r="I151" s="101">
        <v>2</v>
      </c>
      <c r="J151" s="101">
        <v>4</v>
      </c>
      <c r="K151" s="101">
        <v>62</v>
      </c>
      <c r="L151" s="101">
        <v>47</v>
      </c>
      <c r="M151" s="101">
        <v>109</v>
      </c>
      <c r="N151" s="102">
        <v>1</v>
      </c>
      <c r="O151" s="102">
        <v>1.0208333333333333</v>
      </c>
      <c r="P151" s="102">
        <v>1.0089285714285714</v>
      </c>
      <c r="Q151" s="101">
        <v>55</v>
      </c>
      <c r="R151" s="101">
        <v>37</v>
      </c>
      <c r="S151" s="101">
        <v>92</v>
      </c>
      <c r="T151" s="102">
        <v>0.88709677419354838</v>
      </c>
      <c r="U151" s="102">
        <v>0.78723404255319152</v>
      </c>
      <c r="V151" s="102">
        <v>0.84403669724770647</v>
      </c>
      <c r="W151" s="101">
        <v>7</v>
      </c>
      <c r="X151" s="101">
        <v>10</v>
      </c>
      <c r="Y151" s="101">
        <v>17</v>
      </c>
      <c r="Z151" s="102">
        <v>0.11290322580645161</v>
      </c>
      <c r="AA151" s="102">
        <v>0.21276595744680851</v>
      </c>
      <c r="AB151" s="102">
        <v>0.15596330275229359</v>
      </c>
      <c r="AC151" s="101">
        <v>6</v>
      </c>
      <c r="AD151" s="101">
        <v>8</v>
      </c>
      <c r="AE151" s="101">
        <v>14</v>
      </c>
      <c r="AF151" s="102">
        <v>9.6774193548387094E-2</v>
      </c>
      <c r="AG151" s="102">
        <v>0.1702127659574468</v>
      </c>
      <c r="AH151" s="102">
        <v>0.12844036697247707</v>
      </c>
      <c r="AI151" s="101">
        <v>1</v>
      </c>
      <c r="AJ151" s="101">
        <v>2</v>
      </c>
      <c r="AK151" s="101">
        <v>3</v>
      </c>
      <c r="AL151" s="102">
        <v>1.6129032258064516E-2</v>
      </c>
      <c r="AM151" s="102">
        <v>4.2553191489361701E-2</v>
      </c>
      <c r="AN151" s="102">
        <v>2.7522935779816515E-2</v>
      </c>
      <c r="AO151" s="101">
        <v>62</v>
      </c>
      <c r="AP151" s="101">
        <v>47</v>
      </c>
      <c r="AQ151" s="101">
        <v>109</v>
      </c>
      <c r="AR151" s="102">
        <v>1</v>
      </c>
      <c r="AS151" s="102">
        <v>1.0208333333333333</v>
      </c>
      <c r="AT151" s="102">
        <v>1.0089285714285714</v>
      </c>
      <c r="AU151" s="101">
        <v>52</v>
      </c>
      <c r="AV151" s="101">
        <v>35</v>
      </c>
      <c r="AW151" s="101">
        <v>87</v>
      </c>
      <c r="AX151" s="102">
        <v>0.83870967741935487</v>
      </c>
      <c r="AY151" s="102">
        <v>0.74468085106382975</v>
      </c>
      <c r="AZ151" s="102">
        <v>0.79816513761467889</v>
      </c>
      <c r="BA151" s="101">
        <v>10</v>
      </c>
      <c r="BB151" s="101">
        <v>12</v>
      </c>
      <c r="BC151" s="101">
        <v>22</v>
      </c>
      <c r="BD151" s="102">
        <v>0.16129032258064516</v>
      </c>
      <c r="BE151" s="102">
        <v>0.25531914893617019</v>
      </c>
      <c r="BF151" s="102">
        <v>0.20183486238532111</v>
      </c>
      <c r="BG151" s="101">
        <v>9</v>
      </c>
      <c r="BH151" s="101">
        <v>9</v>
      </c>
      <c r="BI151" s="101">
        <v>18</v>
      </c>
      <c r="BJ151" s="102">
        <v>0.14516129032258066</v>
      </c>
      <c r="BK151" s="102">
        <v>0.19148936170212766</v>
      </c>
      <c r="BL151" s="102">
        <v>0.16513761467889909</v>
      </c>
      <c r="BM151" s="101">
        <v>1</v>
      </c>
      <c r="BN151" s="101">
        <v>3</v>
      </c>
      <c r="BO151" s="101">
        <v>4</v>
      </c>
      <c r="BP151" s="102">
        <v>1.6129032258064516E-2</v>
      </c>
      <c r="BQ151" s="102">
        <v>6.3829787234042548E-2</v>
      </c>
      <c r="BR151" s="103">
        <v>3.669724770642202E-2</v>
      </c>
    </row>
    <row r="152" spans="1:70" ht="11.85">
      <c r="A152" s="99" t="str">
        <f>IF(COUNTIFS(T_3G[[#This Row],[Secteur]],"  *"),A151,T_3G[[#This Row],[Secteur]])</f>
        <v>SEINE-SAINT-DENIS</v>
      </c>
      <c r="B152" s="99" t="str">
        <f>IF(COUNTIFS(T_3G[[#This Row],[Secteur]],"    *"),B151,T_3G[[#This Row],[Secteur]])</f>
        <v>SEINE-SAINT-DENIS</v>
      </c>
      <c r="C152" s="100" t="s">
        <v>93</v>
      </c>
      <c r="D152" s="100" t="s">
        <v>93</v>
      </c>
      <c r="E152" s="101">
        <v>9658</v>
      </c>
      <c r="F152" s="101">
        <v>10253</v>
      </c>
      <c r="G152" s="101">
        <v>19911</v>
      </c>
      <c r="H152" s="101">
        <v>19</v>
      </c>
      <c r="I152" s="101">
        <v>24</v>
      </c>
      <c r="J152" s="101">
        <v>43</v>
      </c>
      <c r="K152" s="101">
        <v>9260</v>
      </c>
      <c r="L152" s="101">
        <v>9696</v>
      </c>
      <c r="M152" s="101">
        <v>18956</v>
      </c>
      <c r="N152" s="102">
        <v>0.96075792089459511</v>
      </c>
      <c r="O152" s="102">
        <v>0.9480152150590071</v>
      </c>
      <c r="P152" s="102">
        <v>0.95419617296971526</v>
      </c>
      <c r="Q152" s="101">
        <v>7264</v>
      </c>
      <c r="R152" s="101">
        <v>6424</v>
      </c>
      <c r="S152" s="101">
        <v>13688</v>
      </c>
      <c r="T152" s="102">
        <v>0.78444924406047511</v>
      </c>
      <c r="U152" s="102">
        <v>0.66254125412541254</v>
      </c>
      <c r="V152" s="102">
        <v>0.72209326862207213</v>
      </c>
      <c r="W152" s="101">
        <v>1996</v>
      </c>
      <c r="X152" s="101">
        <v>3272</v>
      </c>
      <c r="Y152" s="101">
        <v>5268</v>
      </c>
      <c r="Z152" s="102">
        <v>0.21555075593952483</v>
      </c>
      <c r="AA152" s="102">
        <v>0.33745874587458746</v>
      </c>
      <c r="AB152" s="102">
        <v>0.27790673137792782</v>
      </c>
      <c r="AC152" s="101">
        <v>1753</v>
      </c>
      <c r="AD152" s="101">
        <v>2662</v>
      </c>
      <c r="AE152" s="101">
        <v>4415</v>
      </c>
      <c r="AF152" s="102">
        <v>0.18930885529157668</v>
      </c>
      <c r="AG152" s="102">
        <v>0.27454620462046203</v>
      </c>
      <c r="AH152" s="102">
        <v>0.23290778645283816</v>
      </c>
      <c r="AI152" s="101">
        <v>243</v>
      </c>
      <c r="AJ152" s="101">
        <v>610</v>
      </c>
      <c r="AK152" s="101">
        <v>853</v>
      </c>
      <c r="AL152" s="102">
        <v>2.6241900647948162E-2</v>
      </c>
      <c r="AM152" s="102">
        <v>6.2912541254125418E-2</v>
      </c>
      <c r="AN152" s="102">
        <v>4.4998944925089684E-2</v>
      </c>
      <c r="AO152" s="101">
        <v>9135</v>
      </c>
      <c r="AP152" s="101">
        <v>9552</v>
      </c>
      <c r="AQ152" s="101">
        <v>18687</v>
      </c>
      <c r="AR152" s="102">
        <v>0.94781528266721893</v>
      </c>
      <c r="AS152" s="102">
        <v>0.93397054520628109</v>
      </c>
      <c r="AT152" s="102">
        <v>0.94068605293556329</v>
      </c>
      <c r="AU152" s="101">
        <v>6668</v>
      </c>
      <c r="AV152" s="101">
        <v>5632</v>
      </c>
      <c r="AW152" s="101">
        <v>12300</v>
      </c>
      <c r="AX152" s="102">
        <v>0.72993979200875747</v>
      </c>
      <c r="AY152" s="102">
        <v>0.58961474036850925</v>
      </c>
      <c r="AZ152" s="102">
        <v>0.65821159094557713</v>
      </c>
      <c r="BA152" s="101">
        <v>2467</v>
      </c>
      <c r="BB152" s="101">
        <v>3920</v>
      </c>
      <c r="BC152" s="101">
        <v>6387</v>
      </c>
      <c r="BD152" s="102">
        <v>0.27006020799124247</v>
      </c>
      <c r="BE152" s="102">
        <v>0.41038525963149081</v>
      </c>
      <c r="BF152" s="102">
        <v>0.34178840905442287</v>
      </c>
      <c r="BG152" s="101">
        <v>2214</v>
      </c>
      <c r="BH152" s="101">
        <v>3291</v>
      </c>
      <c r="BI152" s="101">
        <v>5505</v>
      </c>
      <c r="BJ152" s="102">
        <v>0.24236453201970443</v>
      </c>
      <c r="BK152" s="102">
        <v>0.34453517587939697</v>
      </c>
      <c r="BL152" s="102">
        <v>0.29458982180125221</v>
      </c>
      <c r="BM152" s="101">
        <v>253</v>
      </c>
      <c r="BN152" s="101">
        <v>629</v>
      </c>
      <c r="BO152" s="101">
        <v>882</v>
      </c>
      <c r="BP152" s="102">
        <v>2.769567597153804E-2</v>
      </c>
      <c r="BQ152" s="102">
        <v>6.5850083752093808E-2</v>
      </c>
      <c r="BR152" s="103">
        <v>4.7198587253170651E-2</v>
      </c>
    </row>
    <row r="153" spans="1:70" ht="11.85">
      <c r="A153" s="99" t="str">
        <f>IF(COUNTIFS(T_3G[[#This Row],[Secteur]],"  *"),A152,T_3G[[#This Row],[Secteur]])</f>
        <v>SEINE-SAINT-DENIS</v>
      </c>
      <c r="B153" s="99" t="str">
        <f>IF(COUNTIFS(T_3G[[#This Row],[Secteur]],"    *"),B152,T_3G[[#This Row],[Secteur]])</f>
        <v xml:space="preserve">   D01 - Saint-Denis</v>
      </c>
      <c r="C153" s="100" t="s">
        <v>494</v>
      </c>
      <c r="D153" s="100" t="s">
        <v>495</v>
      </c>
      <c r="E153" s="101">
        <v>1308</v>
      </c>
      <c r="F153" s="101">
        <v>1342</v>
      </c>
      <c r="G153" s="101">
        <v>2650</v>
      </c>
      <c r="H153" s="101">
        <v>5</v>
      </c>
      <c r="I153" s="101">
        <v>1</v>
      </c>
      <c r="J153" s="101">
        <v>6</v>
      </c>
      <c r="K153" s="101">
        <v>1278</v>
      </c>
      <c r="L153" s="101">
        <v>1282</v>
      </c>
      <c r="M153" s="101">
        <v>2560</v>
      </c>
      <c r="N153" s="102">
        <v>0.98088685015290522</v>
      </c>
      <c r="O153" s="102">
        <v>0.95603576751117736</v>
      </c>
      <c r="P153" s="102">
        <v>0.96830188679245288</v>
      </c>
      <c r="Q153" s="101">
        <v>980</v>
      </c>
      <c r="R153" s="101">
        <v>830</v>
      </c>
      <c r="S153" s="101">
        <v>1810</v>
      </c>
      <c r="T153" s="102">
        <v>0.76682316118935834</v>
      </c>
      <c r="U153" s="102">
        <v>0.64742589703588138</v>
      </c>
      <c r="V153" s="102">
        <v>0.70703125</v>
      </c>
      <c r="W153" s="101">
        <v>298</v>
      </c>
      <c r="X153" s="101">
        <v>452</v>
      </c>
      <c r="Y153" s="101">
        <v>750</v>
      </c>
      <c r="Z153" s="102">
        <v>0.23317683881064163</v>
      </c>
      <c r="AA153" s="102">
        <v>0.35257410296411856</v>
      </c>
      <c r="AB153" s="102">
        <v>0.29296875</v>
      </c>
      <c r="AC153" s="101">
        <v>277</v>
      </c>
      <c r="AD153" s="101">
        <v>398</v>
      </c>
      <c r="AE153" s="101">
        <v>675</v>
      </c>
      <c r="AF153" s="102">
        <v>0.21674491392801251</v>
      </c>
      <c r="AG153" s="102">
        <v>0.31045241809672386</v>
      </c>
      <c r="AH153" s="102">
        <v>0.263671875</v>
      </c>
      <c r="AI153" s="101">
        <v>21</v>
      </c>
      <c r="AJ153" s="101">
        <v>54</v>
      </c>
      <c r="AK153" s="101">
        <v>75</v>
      </c>
      <c r="AL153" s="102">
        <v>1.6431924882629109E-2</v>
      </c>
      <c r="AM153" s="102">
        <v>4.2121684867394697E-2</v>
      </c>
      <c r="AN153" s="102">
        <v>2.9296875E-2</v>
      </c>
      <c r="AO153" s="101">
        <v>1271</v>
      </c>
      <c r="AP153" s="101">
        <v>1272</v>
      </c>
      <c r="AQ153" s="101">
        <v>2543</v>
      </c>
      <c r="AR153" s="102">
        <v>0.97553516819571862</v>
      </c>
      <c r="AS153" s="102">
        <v>0.94858420268256338</v>
      </c>
      <c r="AT153" s="102">
        <v>0.96188679245283015</v>
      </c>
      <c r="AU153" s="101">
        <v>884</v>
      </c>
      <c r="AV153" s="101">
        <v>726</v>
      </c>
      <c r="AW153" s="101">
        <v>1610</v>
      </c>
      <c r="AX153" s="102">
        <v>0.69551534225019673</v>
      </c>
      <c r="AY153" s="102">
        <v>0.57075471698113212</v>
      </c>
      <c r="AZ153" s="102">
        <v>0.63311049941014552</v>
      </c>
      <c r="BA153" s="101">
        <v>387</v>
      </c>
      <c r="BB153" s="101">
        <v>546</v>
      </c>
      <c r="BC153" s="101">
        <v>933</v>
      </c>
      <c r="BD153" s="102">
        <v>0.30448465774980332</v>
      </c>
      <c r="BE153" s="102">
        <v>0.42924528301886794</v>
      </c>
      <c r="BF153" s="102">
        <v>0.36688950058985448</v>
      </c>
      <c r="BG153" s="101">
        <v>363</v>
      </c>
      <c r="BH153" s="101">
        <v>488</v>
      </c>
      <c r="BI153" s="101">
        <v>851</v>
      </c>
      <c r="BJ153" s="102">
        <v>0.28560188827694727</v>
      </c>
      <c r="BK153" s="102">
        <v>0.38364779874213839</v>
      </c>
      <c r="BL153" s="102">
        <v>0.3346441211167912</v>
      </c>
      <c r="BM153" s="101">
        <v>24</v>
      </c>
      <c r="BN153" s="101">
        <v>58</v>
      </c>
      <c r="BO153" s="101">
        <v>82</v>
      </c>
      <c r="BP153" s="102">
        <v>1.8882769472856019E-2</v>
      </c>
      <c r="BQ153" s="102">
        <v>4.5597484276729557E-2</v>
      </c>
      <c r="BR153" s="103">
        <v>3.2245379473063308E-2</v>
      </c>
    </row>
    <row r="154" spans="1:70" ht="11.85">
      <c r="A154" s="99" t="str">
        <f>IF(COUNTIFS(T_3G[[#This Row],[Secteur]],"  *"),A153,T_3G[[#This Row],[Secteur]])</f>
        <v>SEINE-SAINT-DENIS</v>
      </c>
      <c r="B154" s="99" t="str">
        <f>IF(COUNTIFS(T_3G[[#This Row],[Secteur]],"    *"),B153,T_3G[[#This Row],[Secteur]])</f>
        <v xml:space="preserve">   D01 - Saint-Denis</v>
      </c>
      <c r="C154" s="100" t="s">
        <v>496</v>
      </c>
      <c r="D154" s="100" t="s">
        <v>497</v>
      </c>
      <c r="E154" s="101">
        <v>8</v>
      </c>
      <c r="F154" s="101">
        <v>13</v>
      </c>
      <c r="G154" s="101">
        <v>21</v>
      </c>
      <c r="H154" s="101">
        <v>0</v>
      </c>
      <c r="I154" s="101">
        <v>0</v>
      </c>
      <c r="J154" s="101">
        <v>0</v>
      </c>
      <c r="K154" s="101">
        <v>0</v>
      </c>
      <c r="L154" s="101">
        <v>0</v>
      </c>
      <c r="M154" s="101">
        <v>0</v>
      </c>
      <c r="N154" s="102">
        <v>0</v>
      </c>
      <c r="O154" s="102">
        <v>0</v>
      </c>
      <c r="P154" s="102">
        <v>0</v>
      </c>
      <c r="Q154" s="101">
        <v>0</v>
      </c>
      <c r="R154" s="101">
        <v>0</v>
      </c>
      <c r="S154" s="101">
        <v>0</v>
      </c>
      <c r="T154" s="102" t="s">
        <v>92</v>
      </c>
      <c r="U154" s="102" t="s">
        <v>92</v>
      </c>
      <c r="V154" s="102" t="s">
        <v>92</v>
      </c>
      <c r="W154" s="101">
        <v>0</v>
      </c>
      <c r="X154" s="101">
        <v>0</v>
      </c>
      <c r="Y154" s="101">
        <v>0</v>
      </c>
      <c r="Z154" s="102" t="s">
        <v>92</v>
      </c>
      <c r="AA154" s="102" t="s">
        <v>92</v>
      </c>
      <c r="AB154" s="102" t="s">
        <v>92</v>
      </c>
      <c r="AC154" s="101">
        <v>0</v>
      </c>
      <c r="AD154" s="101">
        <v>0</v>
      </c>
      <c r="AE154" s="101">
        <v>0</v>
      </c>
      <c r="AF154" s="102" t="s">
        <v>92</v>
      </c>
      <c r="AG154" s="102" t="s">
        <v>92</v>
      </c>
      <c r="AH154" s="102" t="s">
        <v>92</v>
      </c>
      <c r="AI154" s="101">
        <v>0</v>
      </c>
      <c r="AJ154" s="101">
        <v>0</v>
      </c>
      <c r="AK154" s="101">
        <v>0</v>
      </c>
      <c r="AL154" s="102" t="s">
        <v>92</v>
      </c>
      <c r="AM154" s="102" t="s">
        <v>92</v>
      </c>
      <c r="AN154" s="102" t="s">
        <v>92</v>
      </c>
      <c r="AO154" s="101">
        <v>0</v>
      </c>
      <c r="AP154" s="101">
        <v>0</v>
      </c>
      <c r="AQ154" s="101">
        <v>0</v>
      </c>
      <c r="AR154" s="102">
        <v>0</v>
      </c>
      <c r="AS154" s="102">
        <v>0</v>
      </c>
      <c r="AT154" s="102">
        <v>0</v>
      </c>
      <c r="AU154" s="101">
        <v>0</v>
      </c>
      <c r="AV154" s="101">
        <v>0</v>
      </c>
      <c r="AW154" s="101">
        <v>0</v>
      </c>
      <c r="AX154" s="102" t="s">
        <v>92</v>
      </c>
      <c r="AY154" s="102" t="s">
        <v>92</v>
      </c>
      <c r="AZ154" s="102" t="s">
        <v>92</v>
      </c>
      <c r="BA154" s="101">
        <v>0</v>
      </c>
      <c r="BB154" s="101">
        <v>0</v>
      </c>
      <c r="BC154" s="101">
        <v>0</v>
      </c>
      <c r="BD154" s="102" t="s">
        <v>92</v>
      </c>
      <c r="BE154" s="102" t="s">
        <v>92</v>
      </c>
      <c r="BF154" s="102" t="s">
        <v>92</v>
      </c>
      <c r="BG154" s="101">
        <v>0</v>
      </c>
      <c r="BH154" s="101">
        <v>0</v>
      </c>
      <c r="BI154" s="101">
        <v>0</v>
      </c>
      <c r="BJ154" s="102" t="s">
        <v>92</v>
      </c>
      <c r="BK154" s="102" t="s">
        <v>92</v>
      </c>
      <c r="BL154" s="102" t="s">
        <v>92</v>
      </c>
      <c r="BM154" s="101">
        <v>0</v>
      </c>
      <c r="BN154" s="101">
        <v>0</v>
      </c>
      <c r="BO154" s="101">
        <v>0</v>
      </c>
      <c r="BP154" s="102" t="s">
        <v>92</v>
      </c>
      <c r="BQ154" s="102" t="s">
        <v>92</v>
      </c>
      <c r="BR154" s="103" t="s">
        <v>92</v>
      </c>
    </row>
    <row r="155" spans="1:70" ht="11.85">
      <c r="A155" s="99" t="str">
        <f>IF(COUNTIFS(T_3G[[#This Row],[Secteur]],"  *"),A154,T_3G[[#This Row],[Secteur]])</f>
        <v>SEINE-SAINT-DENIS</v>
      </c>
      <c r="B155" s="99" t="str">
        <f>IF(COUNTIFS(T_3G[[#This Row],[Secteur]],"    *"),B154,T_3G[[#This Row],[Secteur]])</f>
        <v xml:space="preserve">   D01 - Saint-Denis</v>
      </c>
      <c r="C155" s="100" t="s">
        <v>498</v>
      </c>
      <c r="D155" s="100" t="s">
        <v>499</v>
      </c>
      <c r="E155" s="101">
        <v>79</v>
      </c>
      <c r="F155" s="101">
        <v>56</v>
      </c>
      <c r="G155" s="101">
        <v>135</v>
      </c>
      <c r="H155" s="101">
        <v>0</v>
      </c>
      <c r="I155" s="101">
        <v>0</v>
      </c>
      <c r="J155" s="101">
        <v>0</v>
      </c>
      <c r="K155" s="101">
        <v>78</v>
      </c>
      <c r="L155" s="101">
        <v>55</v>
      </c>
      <c r="M155" s="101">
        <v>133</v>
      </c>
      <c r="N155" s="102">
        <v>0.98734177215189878</v>
      </c>
      <c r="O155" s="102">
        <v>0.9821428571428571</v>
      </c>
      <c r="P155" s="102">
        <v>0.98518518518518516</v>
      </c>
      <c r="Q155" s="101">
        <v>64</v>
      </c>
      <c r="R155" s="101">
        <v>28</v>
      </c>
      <c r="S155" s="101">
        <v>92</v>
      </c>
      <c r="T155" s="102">
        <v>0.82051282051282048</v>
      </c>
      <c r="U155" s="102">
        <v>0.50909090909090904</v>
      </c>
      <c r="V155" s="102">
        <v>0.69172932330827064</v>
      </c>
      <c r="W155" s="101">
        <v>14</v>
      </c>
      <c r="X155" s="101">
        <v>27</v>
      </c>
      <c r="Y155" s="101">
        <v>41</v>
      </c>
      <c r="Z155" s="102">
        <v>0.17948717948717949</v>
      </c>
      <c r="AA155" s="102">
        <v>0.49090909090909091</v>
      </c>
      <c r="AB155" s="102">
        <v>0.30827067669172931</v>
      </c>
      <c r="AC155" s="101">
        <v>13</v>
      </c>
      <c r="AD155" s="101">
        <v>26</v>
      </c>
      <c r="AE155" s="101">
        <v>39</v>
      </c>
      <c r="AF155" s="102">
        <v>0.16666666666666666</v>
      </c>
      <c r="AG155" s="102">
        <v>0.47272727272727272</v>
      </c>
      <c r="AH155" s="102">
        <v>0.2932330827067669</v>
      </c>
      <c r="AI155" s="101">
        <v>1</v>
      </c>
      <c r="AJ155" s="101">
        <v>1</v>
      </c>
      <c r="AK155" s="101">
        <v>2</v>
      </c>
      <c r="AL155" s="102">
        <v>1.282051282051282E-2</v>
      </c>
      <c r="AM155" s="102">
        <v>1.8181818181818181E-2</v>
      </c>
      <c r="AN155" s="102">
        <v>1.5037593984962405E-2</v>
      </c>
      <c r="AO155" s="101">
        <v>78</v>
      </c>
      <c r="AP155" s="101">
        <v>55</v>
      </c>
      <c r="AQ155" s="101">
        <v>133</v>
      </c>
      <c r="AR155" s="102">
        <v>0.98734177215189878</v>
      </c>
      <c r="AS155" s="102">
        <v>0.9821428571428571</v>
      </c>
      <c r="AT155" s="102">
        <v>0.98518518518518516</v>
      </c>
      <c r="AU155" s="101">
        <v>56</v>
      </c>
      <c r="AV155" s="101">
        <v>27</v>
      </c>
      <c r="AW155" s="101">
        <v>83</v>
      </c>
      <c r="AX155" s="102">
        <v>0.71794871794871795</v>
      </c>
      <c r="AY155" s="102">
        <v>0.49090909090909091</v>
      </c>
      <c r="AZ155" s="102">
        <v>0.62406015037593987</v>
      </c>
      <c r="BA155" s="101">
        <v>22</v>
      </c>
      <c r="BB155" s="101">
        <v>28</v>
      </c>
      <c r="BC155" s="101">
        <v>50</v>
      </c>
      <c r="BD155" s="102">
        <v>0.28205128205128205</v>
      </c>
      <c r="BE155" s="102">
        <v>0.50909090909090904</v>
      </c>
      <c r="BF155" s="102">
        <v>0.37593984962406013</v>
      </c>
      <c r="BG155" s="101">
        <v>21</v>
      </c>
      <c r="BH155" s="101">
        <v>27</v>
      </c>
      <c r="BI155" s="101">
        <v>48</v>
      </c>
      <c r="BJ155" s="102">
        <v>0.26923076923076922</v>
      </c>
      <c r="BK155" s="102">
        <v>0.49090909090909091</v>
      </c>
      <c r="BL155" s="102">
        <v>0.36090225563909772</v>
      </c>
      <c r="BM155" s="101">
        <v>1</v>
      </c>
      <c r="BN155" s="101">
        <v>1</v>
      </c>
      <c r="BO155" s="101">
        <v>2</v>
      </c>
      <c r="BP155" s="102">
        <v>1.282051282051282E-2</v>
      </c>
      <c r="BQ155" s="102">
        <v>1.8181818181818181E-2</v>
      </c>
      <c r="BR155" s="103">
        <v>1.5037593984962405E-2</v>
      </c>
    </row>
    <row r="156" spans="1:70" ht="11.85">
      <c r="A156" s="99" t="str">
        <f>IF(COUNTIFS(T_3G[[#This Row],[Secteur]],"  *"),A155,T_3G[[#This Row],[Secteur]])</f>
        <v>SEINE-SAINT-DENIS</v>
      </c>
      <c r="B156" s="99" t="str">
        <f>IF(COUNTIFS(T_3G[[#This Row],[Secteur]],"    *"),B155,T_3G[[#This Row],[Secteur]])</f>
        <v xml:space="preserve">   D01 - Saint-Denis</v>
      </c>
      <c r="C156" s="100" t="s">
        <v>500</v>
      </c>
      <c r="D156" s="100" t="s">
        <v>501</v>
      </c>
      <c r="E156" s="101">
        <v>109</v>
      </c>
      <c r="F156" s="101">
        <v>104</v>
      </c>
      <c r="G156" s="101">
        <v>213</v>
      </c>
      <c r="H156" s="101">
        <v>0</v>
      </c>
      <c r="I156" s="101">
        <v>0</v>
      </c>
      <c r="J156" s="101">
        <v>0</v>
      </c>
      <c r="K156" s="101">
        <v>107</v>
      </c>
      <c r="L156" s="101">
        <v>101</v>
      </c>
      <c r="M156" s="101">
        <v>208</v>
      </c>
      <c r="N156" s="102">
        <v>0.98165137614678899</v>
      </c>
      <c r="O156" s="102">
        <v>0.97115384615384615</v>
      </c>
      <c r="P156" s="102">
        <v>0.97652582159624413</v>
      </c>
      <c r="Q156" s="101">
        <v>81</v>
      </c>
      <c r="R156" s="101">
        <v>71</v>
      </c>
      <c r="S156" s="101">
        <v>152</v>
      </c>
      <c r="T156" s="102">
        <v>0.7570093457943925</v>
      </c>
      <c r="U156" s="102">
        <v>0.70297029702970293</v>
      </c>
      <c r="V156" s="102">
        <v>0.73076923076923073</v>
      </c>
      <c r="W156" s="101">
        <v>26</v>
      </c>
      <c r="X156" s="101">
        <v>30</v>
      </c>
      <c r="Y156" s="101">
        <v>56</v>
      </c>
      <c r="Z156" s="102">
        <v>0.24299065420560748</v>
      </c>
      <c r="AA156" s="102">
        <v>0.29702970297029702</v>
      </c>
      <c r="AB156" s="102">
        <v>0.26923076923076922</v>
      </c>
      <c r="AC156" s="101">
        <v>25</v>
      </c>
      <c r="AD156" s="101">
        <v>26</v>
      </c>
      <c r="AE156" s="101">
        <v>51</v>
      </c>
      <c r="AF156" s="102">
        <v>0.23364485981308411</v>
      </c>
      <c r="AG156" s="102">
        <v>0.25742574257425743</v>
      </c>
      <c r="AH156" s="102">
        <v>0.24519230769230768</v>
      </c>
      <c r="AI156" s="101">
        <v>1</v>
      </c>
      <c r="AJ156" s="101">
        <v>4</v>
      </c>
      <c r="AK156" s="101">
        <v>5</v>
      </c>
      <c r="AL156" s="102">
        <v>9.3457943925233638E-3</v>
      </c>
      <c r="AM156" s="102">
        <v>3.9603960396039604E-2</v>
      </c>
      <c r="AN156" s="102">
        <v>2.403846153846154E-2</v>
      </c>
      <c r="AO156" s="101">
        <v>104</v>
      </c>
      <c r="AP156" s="101">
        <v>99</v>
      </c>
      <c r="AQ156" s="101">
        <v>203</v>
      </c>
      <c r="AR156" s="102">
        <v>0.95412844036697253</v>
      </c>
      <c r="AS156" s="102">
        <v>0.95192307692307687</v>
      </c>
      <c r="AT156" s="102">
        <v>0.95305164319248825</v>
      </c>
      <c r="AU156" s="101">
        <v>76</v>
      </c>
      <c r="AV156" s="101">
        <v>63</v>
      </c>
      <c r="AW156" s="101">
        <v>139</v>
      </c>
      <c r="AX156" s="102">
        <v>0.73076923076923073</v>
      </c>
      <c r="AY156" s="102">
        <v>0.63636363636363635</v>
      </c>
      <c r="AZ156" s="102">
        <v>0.68472906403940892</v>
      </c>
      <c r="BA156" s="101">
        <v>28</v>
      </c>
      <c r="BB156" s="101">
        <v>36</v>
      </c>
      <c r="BC156" s="101">
        <v>64</v>
      </c>
      <c r="BD156" s="102">
        <v>0.26923076923076922</v>
      </c>
      <c r="BE156" s="102">
        <v>0.36363636363636365</v>
      </c>
      <c r="BF156" s="102">
        <v>0.31527093596059114</v>
      </c>
      <c r="BG156" s="101">
        <v>27</v>
      </c>
      <c r="BH156" s="101">
        <v>32</v>
      </c>
      <c r="BI156" s="101">
        <v>59</v>
      </c>
      <c r="BJ156" s="102">
        <v>0.25961538461538464</v>
      </c>
      <c r="BK156" s="102">
        <v>0.32323232323232326</v>
      </c>
      <c r="BL156" s="102">
        <v>0.29064039408866993</v>
      </c>
      <c r="BM156" s="101">
        <v>1</v>
      </c>
      <c r="BN156" s="101">
        <v>4</v>
      </c>
      <c r="BO156" s="101">
        <v>5</v>
      </c>
      <c r="BP156" s="102">
        <v>9.6153846153846159E-3</v>
      </c>
      <c r="BQ156" s="102">
        <v>4.0404040404040407E-2</v>
      </c>
      <c r="BR156" s="103">
        <v>2.4630541871921183E-2</v>
      </c>
    </row>
    <row r="157" spans="1:70" ht="11.85">
      <c r="A157" s="99" t="str">
        <f>IF(COUNTIFS(T_3G[[#This Row],[Secteur]],"  *"),A156,T_3G[[#This Row],[Secteur]])</f>
        <v>SEINE-SAINT-DENIS</v>
      </c>
      <c r="B157" s="99" t="str">
        <f>IF(COUNTIFS(T_3G[[#This Row],[Secteur]],"    *"),B156,T_3G[[#This Row],[Secteur]])</f>
        <v xml:space="preserve">   D01 - Saint-Denis</v>
      </c>
      <c r="C157" s="100" t="s">
        <v>502</v>
      </c>
      <c r="D157" s="100" t="s">
        <v>213</v>
      </c>
      <c r="E157" s="101">
        <v>86</v>
      </c>
      <c r="F157" s="101">
        <v>73</v>
      </c>
      <c r="G157" s="101">
        <v>159</v>
      </c>
      <c r="H157" s="101">
        <v>0</v>
      </c>
      <c r="I157" s="101">
        <v>0</v>
      </c>
      <c r="J157" s="101">
        <v>0</v>
      </c>
      <c r="K157" s="101">
        <v>86</v>
      </c>
      <c r="L157" s="101">
        <v>71</v>
      </c>
      <c r="M157" s="101">
        <v>157</v>
      </c>
      <c r="N157" s="102">
        <v>1</v>
      </c>
      <c r="O157" s="102">
        <v>0.9726027397260274</v>
      </c>
      <c r="P157" s="102">
        <v>0.98742138364779874</v>
      </c>
      <c r="Q157" s="101">
        <v>64</v>
      </c>
      <c r="R157" s="101">
        <v>50</v>
      </c>
      <c r="S157" s="101">
        <v>114</v>
      </c>
      <c r="T157" s="102">
        <v>0.7441860465116279</v>
      </c>
      <c r="U157" s="102">
        <v>0.70422535211267601</v>
      </c>
      <c r="V157" s="102">
        <v>0.72611464968152861</v>
      </c>
      <c r="W157" s="101">
        <v>22</v>
      </c>
      <c r="X157" s="101">
        <v>21</v>
      </c>
      <c r="Y157" s="101">
        <v>43</v>
      </c>
      <c r="Z157" s="102">
        <v>0.2558139534883721</v>
      </c>
      <c r="AA157" s="102">
        <v>0.29577464788732394</v>
      </c>
      <c r="AB157" s="102">
        <v>0.27388535031847133</v>
      </c>
      <c r="AC157" s="101">
        <v>22</v>
      </c>
      <c r="AD157" s="101">
        <v>19</v>
      </c>
      <c r="AE157" s="101">
        <v>41</v>
      </c>
      <c r="AF157" s="102">
        <v>0.2558139534883721</v>
      </c>
      <c r="AG157" s="102">
        <v>0.26760563380281688</v>
      </c>
      <c r="AH157" s="102">
        <v>0.26114649681528662</v>
      </c>
      <c r="AI157" s="101">
        <v>0</v>
      </c>
      <c r="AJ157" s="101">
        <v>2</v>
      </c>
      <c r="AK157" s="101">
        <v>2</v>
      </c>
      <c r="AL157" s="102">
        <v>0</v>
      </c>
      <c r="AM157" s="102">
        <v>2.8169014084507043E-2</v>
      </c>
      <c r="AN157" s="102">
        <v>1.2738853503184714E-2</v>
      </c>
      <c r="AO157" s="101">
        <v>86</v>
      </c>
      <c r="AP157" s="101">
        <v>71</v>
      </c>
      <c r="AQ157" s="101">
        <v>157</v>
      </c>
      <c r="AR157" s="102">
        <v>1</v>
      </c>
      <c r="AS157" s="102">
        <v>0.9726027397260274</v>
      </c>
      <c r="AT157" s="102">
        <v>0.98742138364779874</v>
      </c>
      <c r="AU157" s="101">
        <v>56</v>
      </c>
      <c r="AV157" s="101">
        <v>41</v>
      </c>
      <c r="AW157" s="101">
        <v>97</v>
      </c>
      <c r="AX157" s="102">
        <v>0.65116279069767447</v>
      </c>
      <c r="AY157" s="102">
        <v>0.57746478873239437</v>
      </c>
      <c r="AZ157" s="102">
        <v>0.61783439490445857</v>
      </c>
      <c r="BA157" s="101">
        <v>30</v>
      </c>
      <c r="BB157" s="101">
        <v>30</v>
      </c>
      <c r="BC157" s="101">
        <v>60</v>
      </c>
      <c r="BD157" s="102">
        <v>0.34883720930232559</v>
      </c>
      <c r="BE157" s="102">
        <v>0.42253521126760563</v>
      </c>
      <c r="BF157" s="102">
        <v>0.38216560509554143</v>
      </c>
      <c r="BG157" s="101">
        <v>29</v>
      </c>
      <c r="BH157" s="101">
        <v>25</v>
      </c>
      <c r="BI157" s="101">
        <v>54</v>
      </c>
      <c r="BJ157" s="102">
        <v>0.33720930232558138</v>
      </c>
      <c r="BK157" s="102">
        <v>0.352112676056338</v>
      </c>
      <c r="BL157" s="102">
        <v>0.34394904458598724</v>
      </c>
      <c r="BM157" s="101">
        <v>1</v>
      </c>
      <c r="BN157" s="101">
        <v>5</v>
      </c>
      <c r="BO157" s="101">
        <v>6</v>
      </c>
      <c r="BP157" s="102">
        <v>1.1627906976744186E-2</v>
      </c>
      <c r="BQ157" s="102">
        <v>7.0422535211267609E-2</v>
      </c>
      <c r="BR157" s="103">
        <v>3.8216560509554139E-2</v>
      </c>
    </row>
    <row r="158" spans="1:70" ht="11.85">
      <c r="A158" s="99" t="str">
        <f>IF(COUNTIFS(T_3G[[#This Row],[Secteur]],"  *"),A157,T_3G[[#This Row],[Secteur]])</f>
        <v>SEINE-SAINT-DENIS</v>
      </c>
      <c r="B158" s="99" t="str">
        <f>IF(COUNTIFS(T_3G[[#This Row],[Secteur]],"    *"),B157,T_3G[[#This Row],[Secteur]])</f>
        <v xml:space="preserve">   D01 - Saint-Denis</v>
      </c>
      <c r="C158" s="100" t="s">
        <v>503</v>
      </c>
      <c r="D158" s="100" t="s">
        <v>504</v>
      </c>
      <c r="E158" s="101">
        <v>41</v>
      </c>
      <c r="F158" s="101">
        <v>48</v>
      </c>
      <c r="G158" s="101">
        <v>89</v>
      </c>
      <c r="H158" s="101">
        <v>0</v>
      </c>
      <c r="I158" s="101">
        <v>0</v>
      </c>
      <c r="J158" s="101">
        <v>0</v>
      </c>
      <c r="K158" s="101">
        <v>41</v>
      </c>
      <c r="L158" s="101">
        <v>47</v>
      </c>
      <c r="M158" s="101">
        <v>88</v>
      </c>
      <c r="N158" s="102">
        <v>1</v>
      </c>
      <c r="O158" s="102">
        <v>0.97916666666666663</v>
      </c>
      <c r="P158" s="102">
        <v>0.9887640449438202</v>
      </c>
      <c r="Q158" s="101">
        <v>32</v>
      </c>
      <c r="R158" s="101">
        <v>29</v>
      </c>
      <c r="S158" s="101">
        <v>61</v>
      </c>
      <c r="T158" s="102">
        <v>0.78048780487804881</v>
      </c>
      <c r="U158" s="102">
        <v>0.61702127659574468</v>
      </c>
      <c r="V158" s="102">
        <v>0.69318181818181823</v>
      </c>
      <c r="W158" s="101">
        <v>9</v>
      </c>
      <c r="X158" s="101">
        <v>18</v>
      </c>
      <c r="Y158" s="101">
        <v>27</v>
      </c>
      <c r="Z158" s="102">
        <v>0.21951219512195122</v>
      </c>
      <c r="AA158" s="102">
        <v>0.38297872340425532</v>
      </c>
      <c r="AB158" s="102">
        <v>0.30681818181818182</v>
      </c>
      <c r="AC158" s="101">
        <v>9</v>
      </c>
      <c r="AD158" s="101">
        <v>16</v>
      </c>
      <c r="AE158" s="101">
        <v>25</v>
      </c>
      <c r="AF158" s="102">
        <v>0.21951219512195122</v>
      </c>
      <c r="AG158" s="102">
        <v>0.34042553191489361</v>
      </c>
      <c r="AH158" s="102">
        <v>0.28409090909090912</v>
      </c>
      <c r="AI158" s="101">
        <v>0</v>
      </c>
      <c r="AJ158" s="101">
        <v>2</v>
      </c>
      <c r="AK158" s="101">
        <v>2</v>
      </c>
      <c r="AL158" s="102">
        <v>0</v>
      </c>
      <c r="AM158" s="102">
        <v>4.2553191489361701E-2</v>
      </c>
      <c r="AN158" s="102">
        <v>2.2727272727272728E-2</v>
      </c>
      <c r="AO158" s="101">
        <v>41</v>
      </c>
      <c r="AP158" s="101">
        <v>44</v>
      </c>
      <c r="AQ158" s="101">
        <v>85</v>
      </c>
      <c r="AR158" s="102">
        <v>1</v>
      </c>
      <c r="AS158" s="102">
        <v>0.91666666666666663</v>
      </c>
      <c r="AT158" s="102">
        <v>0.9550561797752809</v>
      </c>
      <c r="AU158" s="101">
        <v>26</v>
      </c>
      <c r="AV158" s="101">
        <v>23</v>
      </c>
      <c r="AW158" s="101">
        <v>49</v>
      </c>
      <c r="AX158" s="102">
        <v>0.63414634146341464</v>
      </c>
      <c r="AY158" s="102">
        <v>0.52272727272727271</v>
      </c>
      <c r="AZ158" s="102">
        <v>0.57647058823529407</v>
      </c>
      <c r="BA158" s="101">
        <v>15</v>
      </c>
      <c r="BB158" s="101">
        <v>21</v>
      </c>
      <c r="BC158" s="101">
        <v>36</v>
      </c>
      <c r="BD158" s="102">
        <v>0.36585365853658536</v>
      </c>
      <c r="BE158" s="102">
        <v>0.47727272727272729</v>
      </c>
      <c r="BF158" s="102">
        <v>0.42352941176470588</v>
      </c>
      <c r="BG158" s="101">
        <v>15</v>
      </c>
      <c r="BH158" s="101">
        <v>19</v>
      </c>
      <c r="BI158" s="101">
        <v>34</v>
      </c>
      <c r="BJ158" s="102">
        <v>0.36585365853658536</v>
      </c>
      <c r="BK158" s="102">
        <v>0.43181818181818182</v>
      </c>
      <c r="BL158" s="102">
        <v>0.4</v>
      </c>
      <c r="BM158" s="101">
        <v>0</v>
      </c>
      <c r="BN158" s="101">
        <v>2</v>
      </c>
      <c r="BO158" s="101">
        <v>2</v>
      </c>
      <c r="BP158" s="102">
        <v>0</v>
      </c>
      <c r="BQ158" s="102">
        <v>4.5454545454545456E-2</v>
      </c>
      <c r="BR158" s="103">
        <v>2.3529411764705882E-2</v>
      </c>
    </row>
    <row r="159" spans="1:70" ht="11.85">
      <c r="A159" s="99" t="str">
        <f>IF(COUNTIFS(T_3G[[#This Row],[Secteur]],"  *"),A158,T_3G[[#This Row],[Secteur]])</f>
        <v>SEINE-SAINT-DENIS</v>
      </c>
      <c r="B159" s="99" t="str">
        <f>IF(COUNTIFS(T_3G[[#This Row],[Secteur]],"    *"),B158,T_3G[[#This Row],[Secteur]])</f>
        <v xml:space="preserve">   D01 - Saint-Denis</v>
      </c>
      <c r="C159" s="100" t="s">
        <v>505</v>
      </c>
      <c r="D159" s="100" t="s">
        <v>506</v>
      </c>
      <c r="E159" s="101">
        <v>91</v>
      </c>
      <c r="F159" s="101">
        <v>88</v>
      </c>
      <c r="G159" s="101">
        <v>179</v>
      </c>
      <c r="H159" s="101">
        <v>0</v>
      </c>
      <c r="I159" s="101">
        <v>0</v>
      </c>
      <c r="J159" s="101">
        <v>0</v>
      </c>
      <c r="K159" s="101">
        <v>91</v>
      </c>
      <c r="L159" s="101">
        <v>87</v>
      </c>
      <c r="M159" s="101">
        <v>178</v>
      </c>
      <c r="N159" s="102">
        <v>1</v>
      </c>
      <c r="O159" s="102">
        <v>0.98863636363636365</v>
      </c>
      <c r="P159" s="102">
        <v>0.994413407821229</v>
      </c>
      <c r="Q159" s="101">
        <v>78</v>
      </c>
      <c r="R159" s="101">
        <v>68</v>
      </c>
      <c r="S159" s="101">
        <v>146</v>
      </c>
      <c r="T159" s="102">
        <v>0.8571428571428571</v>
      </c>
      <c r="U159" s="102">
        <v>0.7816091954022989</v>
      </c>
      <c r="V159" s="102">
        <v>0.8202247191011236</v>
      </c>
      <c r="W159" s="101">
        <v>13</v>
      </c>
      <c r="X159" s="101">
        <v>19</v>
      </c>
      <c r="Y159" s="101">
        <v>32</v>
      </c>
      <c r="Z159" s="102">
        <v>0.14285714285714285</v>
      </c>
      <c r="AA159" s="102">
        <v>0.21839080459770116</v>
      </c>
      <c r="AB159" s="102">
        <v>0.1797752808988764</v>
      </c>
      <c r="AC159" s="101">
        <v>12</v>
      </c>
      <c r="AD159" s="101">
        <v>14</v>
      </c>
      <c r="AE159" s="101">
        <v>26</v>
      </c>
      <c r="AF159" s="102">
        <v>0.13186813186813187</v>
      </c>
      <c r="AG159" s="102">
        <v>0.16091954022988506</v>
      </c>
      <c r="AH159" s="102">
        <v>0.14606741573033707</v>
      </c>
      <c r="AI159" s="101">
        <v>1</v>
      </c>
      <c r="AJ159" s="101">
        <v>5</v>
      </c>
      <c r="AK159" s="101">
        <v>6</v>
      </c>
      <c r="AL159" s="102">
        <v>1.098901098901099E-2</v>
      </c>
      <c r="AM159" s="102">
        <v>5.7471264367816091E-2</v>
      </c>
      <c r="AN159" s="102">
        <v>3.3707865168539325E-2</v>
      </c>
      <c r="AO159" s="101">
        <v>91</v>
      </c>
      <c r="AP159" s="101">
        <v>87</v>
      </c>
      <c r="AQ159" s="101">
        <v>178</v>
      </c>
      <c r="AR159" s="102">
        <v>1</v>
      </c>
      <c r="AS159" s="102">
        <v>0.98863636363636365</v>
      </c>
      <c r="AT159" s="102">
        <v>0.994413407821229</v>
      </c>
      <c r="AU159" s="101">
        <v>73</v>
      </c>
      <c r="AV159" s="101">
        <v>63</v>
      </c>
      <c r="AW159" s="101">
        <v>136</v>
      </c>
      <c r="AX159" s="102">
        <v>0.80219780219780223</v>
      </c>
      <c r="AY159" s="102">
        <v>0.72413793103448276</v>
      </c>
      <c r="AZ159" s="102">
        <v>0.7640449438202247</v>
      </c>
      <c r="BA159" s="101">
        <v>18</v>
      </c>
      <c r="BB159" s="101">
        <v>24</v>
      </c>
      <c r="BC159" s="101">
        <v>42</v>
      </c>
      <c r="BD159" s="102">
        <v>0.19780219780219779</v>
      </c>
      <c r="BE159" s="102">
        <v>0.27586206896551724</v>
      </c>
      <c r="BF159" s="102">
        <v>0.23595505617977527</v>
      </c>
      <c r="BG159" s="101">
        <v>17</v>
      </c>
      <c r="BH159" s="101">
        <v>19</v>
      </c>
      <c r="BI159" s="101">
        <v>36</v>
      </c>
      <c r="BJ159" s="102">
        <v>0.18681318681318682</v>
      </c>
      <c r="BK159" s="102">
        <v>0.21839080459770116</v>
      </c>
      <c r="BL159" s="102">
        <v>0.20224719101123595</v>
      </c>
      <c r="BM159" s="101">
        <v>1</v>
      </c>
      <c r="BN159" s="101">
        <v>5</v>
      </c>
      <c r="BO159" s="101">
        <v>6</v>
      </c>
      <c r="BP159" s="102">
        <v>1.098901098901099E-2</v>
      </c>
      <c r="BQ159" s="102">
        <v>5.7471264367816091E-2</v>
      </c>
      <c r="BR159" s="103">
        <v>3.3707865168539325E-2</v>
      </c>
    </row>
    <row r="160" spans="1:70" ht="11.85">
      <c r="A160" s="99" t="str">
        <f>IF(COUNTIFS(T_3G[[#This Row],[Secteur]],"  *"),A159,T_3G[[#This Row],[Secteur]])</f>
        <v>SEINE-SAINT-DENIS</v>
      </c>
      <c r="B160" s="99" t="str">
        <f>IF(COUNTIFS(T_3G[[#This Row],[Secteur]],"    *"),B159,T_3G[[#This Row],[Secteur]])</f>
        <v xml:space="preserve">   D01 - Saint-Denis</v>
      </c>
      <c r="C160" s="100" t="s">
        <v>507</v>
      </c>
      <c r="D160" s="100" t="s">
        <v>430</v>
      </c>
      <c r="E160" s="101">
        <v>74</v>
      </c>
      <c r="F160" s="101">
        <v>66</v>
      </c>
      <c r="G160" s="101">
        <v>140</v>
      </c>
      <c r="H160" s="101">
        <v>0</v>
      </c>
      <c r="I160" s="101">
        <v>0</v>
      </c>
      <c r="J160" s="101">
        <v>0</v>
      </c>
      <c r="K160" s="101">
        <v>74</v>
      </c>
      <c r="L160" s="101">
        <v>66</v>
      </c>
      <c r="M160" s="101">
        <v>140</v>
      </c>
      <c r="N160" s="102">
        <v>1</v>
      </c>
      <c r="O160" s="102">
        <v>1</v>
      </c>
      <c r="P160" s="102">
        <v>1</v>
      </c>
      <c r="Q160" s="101">
        <v>63</v>
      </c>
      <c r="R160" s="101">
        <v>40</v>
      </c>
      <c r="S160" s="101">
        <v>103</v>
      </c>
      <c r="T160" s="102">
        <v>0.85135135135135132</v>
      </c>
      <c r="U160" s="102">
        <v>0.60606060606060608</v>
      </c>
      <c r="V160" s="102">
        <v>0.73571428571428577</v>
      </c>
      <c r="W160" s="101">
        <v>11</v>
      </c>
      <c r="X160" s="101">
        <v>26</v>
      </c>
      <c r="Y160" s="101">
        <v>37</v>
      </c>
      <c r="Z160" s="102">
        <v>0.14864864864864866</v>
      </c>
      <c r="AA160" s="102">
        <v>0.39393939393939392</v>
      </c>
      <c r="AB160" s="102">
        <v>0.26428571428571429</v>
      </c>
      <c r="AC160" s="101">
        <v>8</v>
      </c>
      <c r="AD160" s="101">
        <v>25</v>
      </c>
      <c r="AE160" s="101">
        <v>33</v>
      </c>
      <c r="AF160" s="102">
        <v>0.10810810810810811</v>
      </c>
      <c r="AG160" s="102">
        <v>0.37878787878787878</v>
      </c>
      <c r="AH160" s="102">
        <v>0.23571428571428571</v>
      </c>
      <c r="AI160" s="101">
        <v>3</v>
      </c>
      <c r="AJ160" s="101">
        <v>1</v>
      </c>
      <c r="AK160" s="101">
        <v>4</v>
      </c>
      <c r="AL160" s="102">
        <v>4.0540540540540543E-2</v>
      </c>
      <c r="AM160" s="102">
        <v>1.5151515151515152E-2</v>
      </c>
      <c r="AN160" s="102">
        <v>2.8571428571428571E-2</v>
      </c>
      <c r="AO160" s="101">
        <v>74</v>
      </c>
      <c r="AP160" s="101">
        <v>66</v>
      </c>
      <c r="AQ160" s="101">
        <v>140</v>
      </c>
      <c r="AR160" s="102">
        <v>1</v>
      </c>
      <c r="AS160" s="102">
        <v>1</v>
      </c>
      <c r="AT160" s="102">
        <v>1</v>
      </c>
      <c r="AU160" s="101">
        <v>59</v>
      </c>
      <c r="AV160" s="101">
        <v>33</v>
      </c>
      <c r="AW160" s="101">
        <v>92</v>
      </c>
      <c r="AX160" s="102">
        <v>0.79729729729729726</v>
      </c>
      <c r="AY160" s="102">
        <v>0.5</v>
      </c>
      <c r="AZ160" s="102">
        <v>0.65714285714285714</v>
      </c>
      <c r="BA160" s="101">
        <v>15</v>
      </c>
      <c r="BB160" s="101">
        <v>33</v>
      </c>
      <c r="BC160" s="101">
        <v>48</v>
      </c>
      <c r="BD160" s="102">
        <v>0.20270270270270271</v>
      </c>
      <c r="BE160" s="102">
        <v>0.5</v>
      </c>
      <c r="BF160" s="102">
        <v>0.34285714285714286</v>
      </c>
      <c r="BG160" s="101">
        <v>12</v>
      </c>
      <c r="BH160" s="101">
        <v>32</v>
      </c>
      <c r="BI160" s="101">
        <v>44</v>
      </c>
      <c r="BJ160" s="102">
        <v>0.16216216216216217</v>
      </c>
      <c r="BK160" s="102">
        <v>0.48484848484848486</v>
      </c>
      <c r="BL160" s="102">
        <v>0.31428571428571428</v>
      </c>
      <c r="BM160" s="101">
        <v>3</v>
      </c>
      <c r="BN160" s="101">
        <v>1</v>
      </c>
      <c r="BO160" s="101">
        <v>4</v>
      </c>
      <c r="BP160" s="102">
        <v>4.0540540540540543E-2</v>
      </c>
      <c r="BQ160" s="102">
        <v>1.5151515151515152E-2</v>
      </c>
      <c r="BR160" s="103">
        <v>2.8571428571428571E-2</v>
      </c>
    </row>
    <row r="161" spans="1:70" ht="11.85">
      <c r="A161" s="99" t="str">
        <f>IF(COUNTIFS(T_3G[[#This Row],[Secteur]],"  *"),A160,T_3G[[#This Row],[Secteur]])</f>
        <v>SEINE-SAINT-DENIS</v>
      </c>
      <c r="B161" s="99" t="str">
        <f>IF(COUNTIFS(T_3G[[#This Row],[Secteur]],"    *"),B160,T_3G[[#This Row],[Secteur]])</f>
        <v xml:space="preserve">   D01 - Saint-Denis</v>
      </c>
      <c r="C161" s="100" t="s">
        <v>508</v>
      </c>
      <c r="D161" s="100" t="s">
        <v>509</v>
      </c>
      <c r="E161" s="101">
        <v>57</v>
      </c>
      <c r="F161" s="101">
        <v>67</v>
      </c>
      <c r="G161" s="101">
        <v>124</v>
      </c>
      <c r="H161" s="101">
        <v>0</v>
      </c>
      <c r="I161" s="101">
        <v>0</v>
      </c>
      <c r="J161" s="101">
        <v>0</v>
      </c>
      <c r="K161" s="101">
        <v>57</v>
      </c>
      <c r="L161" s="101">
        <v>65</v>
      </c>
      <c r="M161" s="101">
        <v>122</v>
      </c>
      <c r="N161" s="102">
        <v>1</v>
      </c>
      <c r="O161" s="102">
        <v>0.97014925373134331</v>
      </c>
      <c r="P161" s="102">
        <v>0.9838709677419355</v>
      </c>
      <c r="Q161" s="101">
        <v>38</v>
      </c>
      <c r="R161" s="101">
        <v>46</v>
      </c>
      <c r="S161" s="101">
        <v>84</v>
      </c>
      <c r="T161" s="102">
        <v>0.66666666666666663</v>
      </c>
      <c r="U161" s="102">
        <v>0.70769230769230773</v>
      </c>
      <c r="V161" s="102">
        <v>0.68852459016393441</v>
      </c>
      <c r="W161" s="101">
        <v>19</v>
      </c>
      <c r="X161" s="101">
        <v>19</v>
      </c>
      <c r="Y161" s="101">
        <v>38</v>
      </c>
      <c r="Z161" s="102">
        <v>0.33333333333333331</v>
      </c>
      <c r="AA161" s="102">
        <v>0.29230769230769232</v>
      </c>
      <c r="AB161" s="102">
        <v>0.31147540983606559</v>
      </c>
      <c r="AC161" s="101">
        <v>18</v>
      </c>
      <c r="AD161" s="101">
        <v>16</v>
      </c>
      <c r="AE161" s="101">
        <v>34</v>
      </c>
      <c r="AF161" s="102">
        <v>0.31578947368421051</v>
      </c>
      <c r="AG161" s="102">
        <v>0.24615384615384617</v>
      </c>
      <c r="AH161" s="102">
        <v>0.27868852459016391</v>
      </c>
      <c r="AI161" s="101">
        <v>1</v>
      </c>
      <c r="AJ161" s="101">
        <v>3</v>
      </c>
      <c r="AK161" s="101">
        <v>4</v>
      </c>
      <c r="AL161" s="102">
        <v>1.7543859649122806E-2</v>
      </c>
      <c r="AM161" s="102">
        <v>4.6153846153846156E-2</v>
      </c>
      <c r="AN161" s="102">
        <v>3.2786885245901641E-2</v>
      </c>
      <c r="AO161" s="101">
        <v>56</v>
      </c>
      <c r="AP161" s="101">
        <v>65</v>
      </c>
      <c r="AQ161" s="101">
        <v>121</v>
      </c>
      <c r="AR161" s="102">
        <v>0.98245614035087714</v>
      </c>
      <c r="AS161" s="102">
        <v>0.97014925373134331</v>
      </c>
      <c r="AT161" s="102">
        <v>0.97580645161290325</v>
      </c>
      <c r="AU161" s="101">
        <v>30</v>
      </c>
      <c r="AV161" s="101">
        <v>36</v>
      </c>
      <c r="AW161" s="101">
        <v>66</v>
      </c>
      <c r="AX161" s="102">
        <v>0.5357142857142857</v>
      </c>
      <c r="AY161" s="102">
        <v>0.55384615384615388</v>
      </c>
      <c r="AZ161" s="102">
        <v>0.54545454545454541</v>
      </c>
      <c r="BA161" s="101">
        <v>26</v>
      </c>
      <c r="BB161" s="101">
        <v>29</v>
      </c>
      <c r="BC161" s="101">
        <v>55</v>
      </c>
      <c r="BD161" s="102">
        <v>0.4642857142857143</v>
      </c>
      <c r="BE161" s="102">
        <v>0.44615384615384618</v>
      </c>
      <c r="BF161" s="102">
        <v>0.45454545454545453</v>
      </c>
      <c r="BG161" s="101">
        <v>25</v>
      </c>
      <c r="BH161" s="101">
        <v>26</v>
      </c>
      <c r="BI161" s="101">
        <v>51</v>
      </c>
      <c r="BJ161" s="102">
        <v>0.44642857142857145</v>
      </c>
      <c r="BK161" s="102">
        <v>0.4</v>
      </c>
      <c r="BL161" s="102">
        <v>0.42148760330578511</v>
      </c>
      <c r="BM161" s="101">
        <v>1</v>
      </c>
      <c r="BN161" s="101">
        <v>3</v>
      </c>
      <c r="BO161" s="101">
        <v>4</v>
      </c>
      <c r="BP161" s="102">
        <v>1.7857142857142856E-2</v>
      </c>
      <c r="BQ161" s="102">
        <v>4.6153846153846156E-2</v>
      </c>
      <c r="BR161" s="103">
        <v>3.3057851239669422E-2</v>
      </c>
    </row>
    <row r="162" spans="1:70" ht="11.85">
      <c r="A162" s="99" t="str">
        <f>IF(COUNTIFS(T_3G[[#This Row],[Secteur]],"  *"),A161,T_3G[[#This Row],[Secteur]])</f>
        <v>SEINE-SAINT-DENIS</v>
      </c>
      <c r="B162" s="99" t="str">
        <f>IF(COUNTIFS(T_3G[[#This Row],[Secteur]],"    *"),B161,T_3G[[#This Row],[Secteur]])</f>
        <v xml:space="preserve">   D01 - Saint-Denis</v>
      </c>
      <c r="C162" s="100" t="s">
        <v>510</v>
      </c>
      <c r="D162" s="100" t="s">
        <v>511</v>
      </c>
      <c r="E162" s="101">
        <v>84</v>
      </c>
      <c r="F162" s="101">
        <v>82</v>
      </c>
      <c r="G162" s="101">
        <v>166</v>
      </c>
      <c r="H162" s="101">
        <v>0</v>
      </c>
      <c r="I162" s="101">
        <v>0</v>
      </c>
      <c r="J162" s="101">
        <v>0</v>
      </c>
      <c r="K162" s="101">
        <v>83</v>
      </c>
      <c r="L162" s="101">
        <v>75</v>
      </c>
      <c r="M162" s="101">
        <v>158</v>
      </c>
      <c r="N162" s="102">
        <v>0.98809523809523814</v>
      </c>
      <c r="O162" s="102">
        <v>0.91463414634146345</v>
      </c>
      <c r="P162" s="102">
        <v>0.95180722891566261</v>
      </c>
      <c r="Q162" s="101">
        <v>63</v>
      </c>
      <c r="R162" s="101">
        <v>54</v>
      </c>
      <c r="S162" s="101">
        <v>117</v>
      </c>
      <c r="T162" s="102">
        <v>0.75903614457831325</v>
      </c>
      <c r="U162" s="102">
        <v>0.72</v>
      </c>
      <c r="V162" s="102">
        <v>0.740506329113924</v>
      </c>
      <c r="W162" s="101">
        <v>20</v>
      </c>
      <c r="X162" s="101">
        <v>21</v>
      </c>
      <c r="Y162" s="101">
        <v>41</v>
      </c>
      <c r="Z162" s="102">
        <v>0.24096385542168675</v>
      </c>
      <c r="AA162" s="102">
        <v>0.28000000000000003</v>
      </c>
      <c r="AB162" s="102">
        <v>0.25949367088607594</v>
      </c>
      <c r="AC162" s="101">
        <v>20</v>
      </c>
      <c r="AD162" s="101">
        <v>20</v>
      </c>
      <c r="AE162" s="101">
        <v>40</v>
      </c>
      <c r="AF162" s="102">
        <v>0.24096385542168675</v>
      </c>
      <c r="AG162" s="102">
        <v>0.26666666666666666</v>
      </c>
      <c r="AH162" s="102">
        <v>0.25316455696202533</v>
      </c>
      <c r="AI162" s="101">
        <v>0</v>
      </c>
      <c r="AJ162" s="101">
        <v>1</v>
      </c>
      <c r="AK162" s="101">
        <v>1</v>
      </c>
      <c r="AL162" s="102">
        <v>0</v>
      </c>
      <c r="AM162" s="102">
        <v>1.3333333333333334E-2</v>
      </c>
      <c r="AN162" s="102">
        <v>6.3291139240506328E-3</v>
      </c>
      <c r="AO162" s="101">
        <v>81</v>
      </c>
      <c r="AP162" s="101">
        <v>74</v>
      </c>
      <c r="AQ162" s="101">
        <v>155</v>
      </c>
      <c r="AR162" s="102">
        <v>0.9642857142857143</v>
      </c>
      <c r="AS162" s="102">
        <v>0.90243902439024393</v>
      </c>
      <c r="AT162" s="102">
        <v>0.9337349397590361</v>
      </c>
      <c r="AU162" s="101">
        <v>56</v>
      </c>
      <c r="AV162" s="101">
        <v>47</v>
      </c>
      <c r="AW162" s="101">
        <v>103</v>
      </c>
      <c r="AX162" s="102">
        <v>0.69135802469135799</v>
      </c>
      <c r="AY162" s="102">
        <v>0.63513513513513509</v>
      </c>
      <c r="AZ162" s="102">
        <v>0.6645161290322581</v>
      </c>
      <c r="BA162" s="101">
        <v>25</v>
      </c>
      <c r="BB162" s="101">
        <v>27</v>
      </c>
      <c r="BC162" s="101">
        <v>52</v>
      </c>
      <c r="BD162" s="102">
        <v>0.30864197530864196</v>
      </c>
      <c r="BE162" s="102">
        <v>0.36486486486486486</v>
      </c>
      <c r="BF162" s="102">
        <v>0.33548387096774196</v>
      </c>
      <c r="BG162" s="101">
        <v>25</v>
      </c>
      <c r="BH162" s="101">
        <v>26</v>
      </c>
      <c r="BI162" s="101">
        <v>51</v>
      </c>
      <c r="BJ162" s="102">
        <v>0.30864197530864196</v>
      </c>
      <c r="BK162" s="102">
        <v>0.35135135135135137</v>
      </c>
      <c r="BL162" s="102">
        <v>0.32903225806451614</v>
      </c>
      <c r="BM162" s="101">
        <v>0</v>
      </c>
      <c r="BN162" s="101">
        <v>1</v>
      </c>
      <c r="BO162" s="101">
        <v>1</v>
      </c>
      <c r="BP162" s="102">
        <v>0</v>
      </c>
      <c r="BQ162" s="102">
        <v>1.3513513513513514E-2</v>
      </c>
      <c r="BR162" s="103">
        <v>6.4516129032258064E-3</v>
      </c>
    </row>
    <row r="163" spans="1:70" ht="11.85">
      <c r="A163" s="99" t="str">
        <f>IF(COUNTIFS(T_3G[[#This Row],[Secteur]],"  *"),A162,T_3G[[#This Row],[Secteur]])</f>
        <v>SEINE-SAINT-DENIS</v>
      </c>
      <c r="B163" s="99" t="str">
        <f>IF(COUNTIFS(T_3G[[#This Row],[Secteur]],"    *"),B162,T_3G[[#This Row],[Secteur]])</f>
        <v xml:space="preserve">   D01 - Saint-Denis</v>
      </c>
      <c r="C163" s="100" t="s">
        <v>512</v>
      </c>
      <c r="D163" s="100" t="s">
        <v>390</v>
      </c>
      <c r="E163" s="101">
        <v>59</v>
      </c>
      <c r="F163" s="101">
        <v>56</v>
      </c>
      <c r="G163" s="101">
        <v>115</v>
      </c>
      <c r="H163" s="101">
        <v>5</v>
      </c>
      <c r="I163" s="101">
        <v>1</v>
      </c>
      <c r="J163" s="101">
        <v>6</v>
      </c>
      <c r="K163" s="101">
        <v>56</v>
      </c>
      <c r="L163" s="101">
        <v>52</v>
      </c>
      <c r="M163" s="101">
        <v>108</v>
      </c>
      <c r="N163" s="102">
        <v>1.0338983050847457</v>
      </c>
      <c r="O163" s="102">
        <v>0.9464285714285714</v>
      </c>
      <c r="P163" s="102">
        <v>0.99130434782608701</v>
      </c>
      <c r="Q163" s="101">
        <v>49</v>
      </c>
      <c r="R163" s="101">
        <v>35</v>
      </c>
      <c r="S163" s="101">
        <v>84</v>
      </c>
      <c r="T163" s="102">
        <v>0.875</v>
      </c>
      <c r="U163" s="102">
        <v>0.67307692307692313</v>
      </c>
      <c r="V163" s="102">
        <v>0.77777777777777779</v>
      </c>
      <c r="W163" s="101">
        <v>7</v>
      </c>
      <c r="X163" s="101">
        <v>17</v>
      </c>
      <c r="Y163" s="101">
        <v>24</v>
      </c>
      <c r="Z163" s="102">
        <v>0.125</v>
      </c>
      <c r="AA163" s="102">
        <v>0.32692307692307693</v>
      </c>
      <c r="AB163" s="102">
        <v>0.22222222222222221</v>
      </c>
      <c r="AC163" s="101">
        <v>7</v>
      </c>
      <c r="AD163" s="101">
        <v>16</v>
      </c>
      <c r="AE163" s="101">
        <v>23</v>
      </c>
      <c r="AF163" s="102">
        <v>0.125</v>
      </c>
      <c r="AG163" s="102">
        <v>0.30769230769230771</v>
      </c>
      <c r="AH163" s="102">
        <v>0.21296296296296297</v>
      </c>
      <c r="AI163" s="101">
        <v>0</v>
      </c>
      <c r="AJ163" s="101">
        <v>1</v>
      </c>
      <c r="AK163" s="101">
        <v>1</v>
      </c>
      <c r="AL163" s="102">
        <v>0</v>
      </c>
      <c r="AM163" s="102">
        <v>1.9230769230769232E-2</v>
      </c>
      <c r="AN163" s="102">
        <v>9.2592592592592587E-3</v>
      </c>
      <c r="AO163" s="101">
        <v>56</v>
      </c>
      <c r="AP163" s="101">
        <v>51</v>
      </c>
      <c r="AQ163" s="101">
        <v>107</v>
      </c>
      <c r="AR163" s="102">
        <v>1.0338983050847457</v>
      </c>
      <c r="AS163" s="102">
        <v>0.9285714285714286</v>
      </c>
      <c r="AT163" s="102">
        <v>0.9826086956521739</v>
      </c>
      <c r="AU163" s="101">
        <v>39</v>
      </c>
      <c r="AV163" s="101">
        <v>28</v>
      </c>
      <c r="AW163" s="101">
        <v>67</v>
      </c>
      <c r="AX163" s="102">
        <v>0.6964285714285714</v>
      </c>
      <c r="AY163" s="102">
        <v>0.5490196078431373</v>
      </c>
      <c r="AZ163" s="102">
        <v>0.62616822429906538</v>
      </c>
      <c r="BA163" s="101">
        <v>17</v>
      </c>
      <c r="BB163" s="101">
        <v>23</v>
      </c>
      <c r="BC163" s="101">
        <v>40</v>
      </c>
      <c r="BD163" s="102">
        <v>0.30357142857142855</v>
      </c>
      <c r="BE163" s="102">
        <v>0.45098039215686275</v>
      </c>
      <c r="BF163" s="102">
        <v>0.37383177570093457</v>
      </c>
      <c r="BG163" s="101">
        <v>17</v>
      </c>
      <c r="BH163" s="101">
        <v>22</v>
      </c>
      <c r="BI163" s="101">
        <v>39</v>
      </c>
      <c r="BJ163" s="102">
        <v>0.30357142857142855</v>
      </c>
      <c r="BK163" s="102">
        <v>0.43137254901960786</v>
      </c>
      <c r="BL163" s="102">
        <v>0.3644859813084112</v>
      </c>
      <c r="BM163" s="101">
        <v>0</v>
      </c>
      <c r="BN163" s="101">
        <v>1</v>
      </c>
      <c r="BO163" s="101">
        <v>1</v>
      </c>
      <c r="BP163" s="102">
        <v>0</v>
      </c>
      <c r="BQ163" s="102">
        <v>1.9607843137254902E-2</v>
      </c>
      <c r="BR163" s="103">
        <v>9.3457943925233638E-3</v>
      </c>
    </row>
    <row r="164" spans="1:70" ht="11.85">
      <c r="A164" s="99" t="str">
        <f>IF(COUNTIFS(T_3G[[#This Row],[Secteur]],"  *"),A163,T_3G[[#This Row],[Secteur]])</f>
        <v>SEINE-SAINT-DENIS</v>
      </c>
      <c r="B164" s="99" t="str">
        <f>IF(COUNTIFS(T_3G[[#This Row],[Secteur]],"    *"),B163,T_3G[[#This Row],[Secteur]])</f>
        <v xml:space="preserve">   D01 - Saint-Denis</v>
      </c>
      <c r="C164" s="100" t="s">
        <v>513</v>
      </c>
      <c r="D164" s="100" t="s">
        <v>514</v>
      </c>
      <c r="E164" s="101">
        <v>63</v>
      </c>
      <c r="F164" s="101">
        <v>75</v>
      </c>
      <c r="G164" s="101">
        <v>138</v>
      </c>
      <c r="H164" s="101">
        <v>0</v>
      </c>
      <c r="I164" s="101">
        <v>0</v>
      </c>
      <c r="J164" s="101">
        <v>0</v>
      </c>
      <c r="K164" s="101">
        <v>63</v>
      </c>
      <c r="L164" s="101">
        <v>70</v>
      </c>
      <c r="M164" s="101">
        <v>133</v>
      </c>
      <c r="N164" s="102">
        <v>1</v>
      </c>
      <c r="O164" s="102">
        <v>0.93333333333333335</v>
      </c>
      <c r="P164" s="102">
        <v>0.96376811594202894</v>
      </c>
      <c r="Q164" s="101">
        <v>53</v>
      </c>
      <c r="R164" s="101">
        <v>45</v>
      </c>
      <c r="S164" s="101">
        <v>98</v>
      </c>
      <c r="T164" s="102">
        <v>0.84126984126984128</v>
      </c>
      <c r="U164" s="102">
        <v>0.6428571428571429</v>
      </c>
      <c r="V164" s="102">
        <v>0.73684210526315785</v>
      </c>
      <c r="W164" s="101">
        <v>10</v>
      </c>
      <c r="X164" s="101">
        <v>25</v>
      </c>
      <c r="Y164" s="101">
        <v>35</v>
      </c>
      <c r="Z164" s="102">
        <v>0.15873015873015872</v>
      </c>
      <c r="AA164" s="102">
        <v>0.35714285714285715</v>
      </c>
      <c r="AB164" s="102">
        <v>0.26315789473684209</v>
      </c>
      <c r="AC164" s="101">
        <v>10</v>
      </c>
      <c r="AD164" s="101">
        <v>24</v>
      </c>
      <c r="AE164" s="101">
        <v>34</v>
      </c>
      <c r="AF164" s="102">
        <v>0.15873015873015872</v>
      </c>
      <c r="AG164" s="102">
        <v>0.34285714285714286</v>
      </c>
      <c r="AH164" s="102">
        <v>0.25563909774436089</v>
      </c>
      <c r="AI164" s="101">
        <v>0</v>
      </c>
      <c r="AJ164" s="101">
        <v>1</v>
      </c>
      <c r="AK164" s="101">
        <v>1</v>
      </c>
      <c r="AL164" s="102">
        <v>0</v>
      </c>
      <c r="AM164" s="102">
        <v>1.4285714285714285E-2</v>
      </c>
      <c r="AN164" s="102">
        <v>7.5187969924812026E-3</v>
      </c>
      <c r="AO164" s="101">
        <v>62</v>
      </c>
      <c r="AP164" s="101">
        <v>69</v>
      </c>
      <c r="AQ164" s="101">
        <v>131</v>
      </c>
      <c r="AR164" s="102">
        <v>0.98412698412698407</v>
      </c>
      <c r="AS164" s="102">
        <v>0.92</v>
      </c>
      <c r="AT164" s="102">
        <v>0.94927536231884058</v>
      </c>
      <c r="AU164" s="101">
        <v>46</v>
      </c>
      <c r="AV164" s="101">
        <v>39</v>
      </c>
      <c r="AW164" s="101">
        <v>85</v>
      </c>
      <c r="AX164" s="102">
        <v>0.74193548387096775</v>
      </c>
      <c r="AY164" s="102">
        <v>0.56521739130434778</v>
      </c>
      <c r="AZ164" s="102">
        <v>0.64885496183206104</v>
      </c>
      <c r="BA164" s="101">
        <v>16</v>
      </c>
      <c r="BB164" s="101">
        <v>30</v>
      </c>
      <c r="BC164" s="101">
        <v>46</v>
      </c>
      <c r="BD164" s="102">
        <v>0.25806451612903225</v>
      </c>
      <c r="BE164" s="102">
        <v>0.43478260869565216</v>
      </c>
      <c r="BF164" s="102">
        <v>0.35114503816793891</v>
      </c>
      <c r="BG164" s="101">
        <v>16</v>
      </c>
      <c r="BH164" s="101">
        <v>29</v>
      </c>
      <c r="BI164" s="101">
        <v>45</v>
      </c>
      <c r="BJ164" s="102">
        <v>0.25806451612903225</v>
      </c>
      <c r="BK164" s="102">
        <v>0.42028985507246375</v>
      </c>
      <c r="BL164" s="102">
        <v>0.34351145038167941</v>
      </c>
      <c r="BM164" s="101">
        <v>0</v>
      </c>
      <c r="BN164" s="101">
        <v>1</v>
      </c>
      <c r="BO164" s="101">
        <v>1</v>
      </c>
      <c r="BP164" s="102">
        <v>0</v>
      </c>
      <c r="BQ164" s="102">
        <v>1.4492753623188406E-2</v>
      </c>
      <c r="BR164" s="103">
        <v>7.6335877862595417E-3</v>
      </c>
    </row>
    <row r="165" spans="1:70" ht="11.85">
      <c r="A165" s="99" t="str">
        <f>IF(COUNTIFS(T_3G[[#This Row],[Secteur]],"  *"),A164,T_3G[[#This Row],[Secteur]])</f>
        <v>SEINE-SAINT-DENIS</v>
      </c>
      <c r="B165" s="99" t="str">
        <f>IF(COUNTIFS(T_3G[[#This Row],[Secteur]],"    *"),B164,T_3G[[#This Row],[Secteur]])</f>
        <v xml:space="preserve">   D01 - Saint-Denis</v>
      </c>
      <c r="C165" s="100" t="s">
        <v>515</v>
      </c>
      <c r="D165" s="100" t="s">
        <v>516</v>
      </c>
      <c r="E165" s="101">
        <v>65</v>
      </c>
      <c r="F165" s="101">
        <v>78</v>
      </c>
      <c r="G165" s="101">
        <v>143</v>
      </c>
      <c r="H165" s="101">
        <v>0</v>
      </c>
      <c r="I165" s="101">
        <v>0</v>
      </c>
      <c r="J165" s="101">
        <v>0</v>
      </c>
      <c r="K165" s="101">
        <v>65</v>
      </c>
      <c r="L165" s="101">
        <v>78</v>
      </c>
      <c r="M165" s="101">
        <v>143</v>
      </c>
      <c r="N165" s="102">
        <v>1</v>
      </c>
      <c r="O165" s="102">
        <v>1</v>
      </c>
      <c r="P165" s="102">
        <v>1</v>
      </c>
      <c r="Q165" s="101">
        <v>52</v>
      </c>
      <c r="R165" s="101">
        <v>58</v>
      </c>
      <c r="S165" s="101">
        <v>110</v>
      </c>
      <c r="T165" s="102">
        <v>0.8</v>
      </c>
      <c r="U165" s="102">
        <v>0.74358974358974361</v>
      </c>
      <c r="V165" s="102">
        <v>0.76923076923076927</v>
      </c>
      <c r="W165" s="101">
        <v>13</v>
      </c>
      <c r="X165" s="101">
        <v>20</v>
      </c>
      <c r="Y165" s="101">
        <v>33</v>
      </c>
      <c r="Z165" s="102">
        <v>0.2</v>
      </c>
      <c r="AA165" s="102">
        <v>0.25641025641025639</v>
      </c>
      <c r="AB165" s="102">
        <v>0.23076923076923078</v>
      </c>
      <c r="AC165" s="101">
        <v>9</v>
      </c>
      <c r="AD165" s="101">
        <v>15</v>
      </c>
      <c r="AE165" s="101">
        <v>24</v>
      </c>
      <c r="AF165" s="102">
        <v>0.13846153846153847</v>
      </c>
      <c r="AG165" s="102">
        <v>0.19230769230769232</v>
      </c>
      <c r="AH165" s="102">
        <v>0.16783216783216784</v>
      </c>
      <c r="AI165" s="101">
        <v>4</v>
      </c>
      <c r="AJ165" s="101">
        <v>5</v>
      </c>
      <c r="AK165" s="101">
        <v>9</v>
      </c>
      <c r="AL165" s="102">
        <v>6.1538461538461542E-2</v>
      </c>
      <c r="AM165" s="102">
        <v>6.4102564102564097E-2</v>
      </c>
      <c r="AN165" s="102">
        <v>6.2937062937062943E-2</v>
      </c>
      <c r="AO165" s="101">
        <v>65</v>
      </c>
      <c r="AP165" s="101">
        <v>77</v>
      </c>
      <c r="AQ165" s="101">
        <v>142</v>
      </c>
      <c r="AR165" s="102">
        <v>1</v>
      </c>
      <c r="AS165" s="102">
        <v>0.98717948717948723</v>
      </c>
      <c r="AT165" s="102">
        <v>0.99300699300699302</v>
      </c>
      <c r="AU165" s="101">
        <v>47</v>
      </c>
      <c r="AV165" s="101">
        <v>44</v>
      </c>
      <c r="AW165" s="101">
        <v>91</v>
      </c>
      <c r="AX165" s="102">
        <v>0.72307692307692306</v>
      </c>
      <c r="AY165" s="102">
        <v>0.5714285714285714</v>
      </c>
      <c r="AZ165" s="102">
        <v>0.64084507042253525</v>
      </c>
      <c r="BA165" s="101">
        <v>18</v>
      </c>
      <c r="BB165" s="101">
        <v>33</v>
      </c>
      <c r="BC165" s="101">
        <v>51</v>
      </c>
      <c r="BD165" s="102">
        <v>0.27692307692307694</v>
      </c>
      <c r="BE165" s="102">
        <v>0.42857142857142855</v>
      </c>
      <c r="BF165" s="102">
        <v>0.35915492957746481</v>
      </c>
      <c r="BG165" s="101">
        <v>14</v>
      </c>
      <c r="BH165" s="101">
        <v>27</v>
      </c>
      <c r="BI165" s="101">
        <v>41</v>
      </c>
      <c r="BJ165" s="102">
        <v>0.2153846153846154</v>
      </c>
      <c r="BK165" s="102">
        <v>0.35064935064935066</v>
      </c>
      <c r="BL165" s="102">
        <v>0.28873239436619719</v>
      </c>
      <c r="BM165" s="101">
        <v>4</v>
      </c>
      <c r="BN165" s="101">
        <v>6</v>
      </c>
      <c r="BO165" s="101">
        <v>10</v>
      </c>
      <c r="BP165" s="102">
        <v>6.1538461538461542E-2</v>
      </c>
      <c r="BQ165" s="102">
        <v>7.792207792207792E-2</v>
      </c>
      <c r="BR165" s="103">
        <v>7.0422535211267609E-2</v>
      </c>
    </row>
    <row r="166" spans="1:70" ht="11.85">
      <c r="A166" s="99" t="str">
        <f>IF(COUNTIFS(T_3G[[#This Row],[Secteur]],"  *"),A165,T_3G[[#This Row],[Secteur]])</f>
        <v>SEINE-SAINT-DENIS</v>
      </c>
      <c r="B166" s="99" t="str">
        <f>IF(COUNTIFS(T_3G[[#This Row],[Secteur]],"    *"),B165,T_3G[[#This Row],[Secteur]])</f>
        <v xml:space="preserve">   D01 - Saint-Denis</v>
      </c>
      <c r="C166" s="100" t="s">
        <v>517</v>
      </c>
      <c r="D166" s="100" t="s">
        <v>518</v>
      </c>
      <c r="E166" s="101">
        <v>78</v>
      </c>
      <c r="F166" s="101">
        <v>93</v>
      </c>
      <c r="G166" s="101">
        <v>171</v>
      </c>
      <c r="H166" s="101">
        <v>0</v>
      </c>
      <c r="I166" s="101">
        <v>0</v>
      </c>
      <c r="J166" s="101">
        <v>0</v>
      </c>
      <c r="K166" s="101">
        <v>78</v>
      </c>
      <c r="L166" s="101">
        <v>93</v>
      </c>
      <c r="M166" s="101">
        <v>171</v>
      </c>
      <c r="N166" s="102">
        <v>1</v>
      </c>
      <c r="O166" s="102">
        <v>1</v>
      </c>
      <c r="P166" s="102">
        <v>1</v>
      </c>
      <c r="Q166" s="101">
        <v>62</v>
      </c>
      <c r="R166" s="101">
        <v>58</v>
      </c>
      <c r="S166" s="101">
        <v>120</v>
      </c>
      <c r="T166" s="102">
        <v>0.79487179487179482</v>
      </c>
      <c r="U166" s="102">
        <v>0.62365591397849462</v>
      </c>
      <c r="V166" s="102">
        <v>0.70175438596491224</v>
      </c>
      <c r="W166" s="101">
        <v>16</v>
      </c>
      <c r="X166" s="101">
        <v>35</v>
      </c>
      <c r="Y166" s="101">
        <v>51</v>
      </c>
      <c r="Z166" s="102">
        <v>0.20512820512820512</v>
      </c>
      <c r="AA166" s="102">
        <v>0.37634408602150538</v>
      </c>
      <c r="AB166" s="102">
        <v>0.2982456140350877</v>
      </c>
      <c r="AC166" s="101">
        <v>16</v>
      </c>
      <c r="AD166" s="101">
        <v>34</v>
      </c>
      <c r="AE166" s="101">
        <v>50</v>
      </c>
      <c r="AF166" s="102">
        <v>0.20512820512820512</v>
      </c>
      <c r="AG166" s="102">
        <v>0.36559139784946237</v>
      </c>
      <c r="AH166" s="102">
        <v>0.29239766081871343</v>
      </c>
      <c r="AI166" s="101">
        <v>0</v>
      </c>
      <c r="AJ166" s="101">
        <v>1</v>
      </c>
      <c r="AK166" s="101">
        <v>1</v>
      </c>
      <c r="AL166" s="102">
        <v>0</v>
      </c>
      <c r="AM166" s="102">
        <v>1.0752688172043012E-2</v>
      </c>
      <c r="AN166" s="102">
        <v>5.8479532163742687E-3</v>
      </c>
      <c r="AO166" s="101">
        <v>78</v>
      </c>
      <c r="AP166" s="101">
        <v>93</v>
      </c>
      <c r="AQ166" s="101">
        <v>171</v>
      </c>
      <c r="AR166" s="102">
        <v>1</v>
      </c>
      <c r="AS166" s="102">
        <v>1</v>
      </c>
      <c r="AT166" s="102">
        <v>1</v>
      </c>
      <c r="AU166" s="101">
        <v>55</v>
      </c>
      <c r="AV166" s="101">
        <v>54</v>
      </c>
      <c r="AW166" s="101">
        <v>109</v>
      </c>
      <c r="AX166" s="102">
        <v>0.70512820512820518</v>
      </c>
      <c r="AY166" s="102">
        <v>0.58064516129032262</v>
      </c>
      <c r="AZ166" s="102">
        <v>0.63742690058479534</v>
      </c>
      <c r="BA166" s="101">
        <v>23</v>
      </c>
      <c r="BB166" s="101">
        <v>39</v>
      </c>
      <c r="BC166" s="101">
        <v>62</v>
      </c>
      <c r="BD166" s="102">
        <v>0.29487179487179488</v>
      </c>
      <c r="BE166" s="102">
        <v>0.41935483870967744</v>
      </c>
      <c r="BF166" s="102">
        <v>0.36257309941520466</v>
      </c>
      <c r="BG166" s="101">
        <v>23</v>
      </c>
      <c r="BH166" s="101">
        <v>38</v>
      </c>
      <c r="BI166" s="101">
        <v>61</v>
      </c>
      <c r="BJ166" s="102">
        <v>0.29487179487179488</v>
      </c>
      <c r="BK166" s="102">
        <v>0.40860215053763443</v>
      </c>
      <c r="BL166" s="102">
        <v>0.35672514619883039</v>
      </c>
      <c r="BM166" s="101">
        <v>0</v>
      </c>
      <c r="BN166" s="101">
        <v>1</v>
      </c>
      <c r="BO166" s="101">
        <v>1</v>
      </c>
      <c r="BP166" s="102">
        <v>0</v>
      </c>
      <c r="BQ166" s="102">
        <v>1.0752688172043012E-2</v>
      </c>
      <c r="BR166" s="103">
        <v>5.8479532163742687E-3</v>
      </c>
    </row>
    <row r="167" spans="1:70" ht="11.85">
      <c r="A167" s="99" t="str">
        <f>IF(COUNTIFS(T_3G[[#This Row],[Secteur]],"  *"),A166,T_3G[[#This Row],[Secteur]])</f>
        <v>SEINE-SAINT-DENIS</v>
      </c>
      <c r="B167" s="99" t="str">
        <f>IF(COUNTIFS(T_3G[[#This Row],[Secteur]],"    *"),B166,T_3G[[#This Row],[Secteur]])</f>
        <v xml:space="preserve">   D01 - Saint-Denis</v>
      </c>
      <c r="C167" s="100" t="s">
        <v>519</v>
      </c>
      <c r="D167" s="100" t="s">
        <v>520</v>
      </c>
      <c r="E167" s="101">
        <v>61</v>
      </c>
      <c r="F167" s="101">
        <v>61</v>
      </c>
      <c r="G167" s="101">
        <v>122</v>
      </c>
      <c r="H167" s="101">
        <v>0</v>
      </c>
      <c r="I167" s="101">
        <v>0</v>
      </c>
      <c r="J167" s="101">
        <v>0</v>
      </c>
      <c r="K167" s="101">
        <v>61</v>
      </c>
      <c r="L167" s="101">
        <v>61</v>
      </c>
      <c r="M167" s="101">
        <v>122</v>
      </c>
      <c r="N167" s="102">
        <v>1</v>
      </c>
      <c r="O167" s="102">
        <v>1</v>
      </c>
      <c r="P167" s="102">
        <v>1</v>
      </c>
      <c r="Q167" s="101">
        <v>43</v>
      </c>
      <c r="R167" s="101">
        <v>24</v>
      </c>
      <c r="S167" s="101">
        <v>67</v>
      </c>
      <c r="T167" s="102">
        <v>0.70491803278688525</v>
      </c>
      <c r="U167" s="102">
        <v>0.39344262295081966</v>
      </c>
      <c r="V167" s="102">
        <v>0.54918032786885251</v>
      </c>
      <c r="W167" s="101">
        <v>18</v>
      </c>
      <c r="X167" s="101">
        <v>37</v>
      </c>
      <c r="Y167" s="101">
        <v>55</v>
      </c>
      <c r="Z167" s="102">
        <v>0.29508196721311475</v>
      </c>
      <c r="AA167" s="102">
        <v>0.60655737704918034</v>
      </c>
      <c r="AB167" s="102">
        <v>0.45081967213114754</v>
      </c>
      <c r="AC167" s="101">
        <v>18</v>
      </c>
      <c r="AD167" s="101">
        <v>36</v>
      </c>
      <c r="AE167" s="101">
        <v>54</v>
      </c>
      <c r="AF167" s="102">
        <v>0.29508196721311475</v>
      </c>
      <c r="AG167" s="102">
        <v>0.5901639344262295</v>
      </c>
      <c r="AH167" s="102">
        <v>0.44262295081967212</v>
      </c>
      <c r="AI167" s="101">
        <v>0</v>
      </c>
      <c r="AJ167" s="101">
        <v>1</v>
      </c>
      <c r="AK167" s="101">
        <v>1</v>
      </c>
      <c r="AL167" s="102">
        <v>0</v>
      </c>
      <c r="AM167" s="102">
        <v>1.6393442622950821E-2</v>
      </c>
      <c r="AN167" s="102">
        <v>8.1967213114754103E-3</v>
      </c>
      <c r="AO167" s="101">
        <v>61</v>
      </c>
      <c r="AP167" s="101">
        <v>61</v>
      </c>
      <c r="AQ167" s="101">
        <v>122</v>
      </c>
      <c r="AR167" s="102">
        <v>1</v>
      </c>
      <c r="AS167" s="102">
        <v>1</v>
      </c>
      <c r="AT167" s="102">
        <v>1</v>
      </c>
      <c r="AU167" s="101">
        <v>42</v>
      </c>
      <c r="AV167" s="101">
        <v>24</v>
      </c>
      <c r="AW167" s="101">
        <v>66</v>
      </c>
      <c r="AX167" s="102">
        <v>0.68852459016393441</v>
      </c>
      <c r="AY167" s="102">
        <v>0.39344262295081966</v>
      </c>
      <c r="AZ167" s="102">
        <v>0.54098360655737709</v>
      </c>
      <c r="BA167" s="101">
        <v>19</v>
      </c>
      <c r="BB167" s="101">
        <v>37</v>
      </c>
      <c r="BC167" s="101">
        <v>56</v>
      </c>
      <c r="BD167" s="102">
        <v>0.31147540983606559</v>
      </c>
      <c r="BE167" s="102">
        <v>0.60655737704918034</v>
      </c>
      <c r="BF167" s="102">
        <v>0.45901639344262296</v>
      </c>
      <c r="BG167" s="101">
        <v>19</v>
      </c>
      <c r="BH167" s="101">
        <v>36</v>
      </c>
      <c r="BI167" s="101">
        <v>55</v>
      </c>
      <c r="BJ167" s="102">
        <v>0.31147540983606559</v>
      </c>
      <c r="BK167" s="102">
        <v>0.5901639344262295</v>
      </c>
      <c r="BL167" s="102">
        <v>0.45081967213114754</v>
      </c>
      <c r="BM167" s="101">
        <v>0</v>
      </c>
      <c r="BN167" s="101">
        <v>1</v>
      </c>
      <c r="BO167" s="101">
        <v>1</v>
      </c>
      <c r="BP167" s="102">
        <v>0</v>
      </c>
      <c r="BQ167" s="102">
        <v>1.6393442622950821E-2</v>
      </c>
      <c r="BR167" s="103">
        <v>8.1967213114754103E-3</v>
      </c>
    </row>
    <row r="168" spans="1:70" ht="11.85">
      <c r="A168" s="99" t="str">
        <f>IF(COUNTIFS(T_3G[[#This Row],[Secteur]],"  *"),A167,T_3G[[#This Row],[Secteur]])</f>
        <v>SEINE-SAINT-DENIS</v>
      </c>
      <c r="B168" s="99" t="str">
        <f>IF(COUNTIFS(T_3G[[#This Row],[Secteur]],"    *"),B167,T_3G[[#This Row],[Secteur]])</f>
        <v xml:space="preserve">   D01 - Saint-Denis</v>
      </c>
      <c r="C168" s="100" t="s">
        <v>521</v>
      </c>
      <c r="D168" s="100" t="s">
        <v>522</v>
      </c>
      <c r="E168" s="101">
        <v>43</v>
      </c>
      <c r="F168" s="101">
        <v>53</v>
      </c>
      <c r="G168" s="101">
        <v>96</v>
      </c>
      <c r="H168" s="101">
        <v>0</v>
      </c>
      <c r="I168" s="101">
        <v>0</v>
      </c>
      <c r="J168" s="101">
        <v>0</v>
      </c>
      <c r="K168" s="101">
        <v>43</v>
      </c>
      <c r="L168" s="101">
        <v>53</v>
      </c>
      <c r="M168" s="101">
        <v>96</v>
      </c>
      <c r="N168" s="102">
        <v>1</v>
      </c>
      <c r="O168" s="102">
        <v>1</v>
      </c>
      <c r="P168" s="102">
        <v>1</v>
      </c>
      <c r="Q168" s="101">
        <v>25</v>
      </c>
      <c r="R168" s="101">
        <v>29</v>
      </c>
      <c r="S168" s="101">
        <v>54</v>
      </c>
      <c r="T168" s="102">
        <v>0.58139534883720934</v>
      </c>
      <c r="U168" s="102">
        <v>0.54716981132075471</v>
      </c>
      <c r="V168" s="102">
        <v>0.5625</v>
      </c>
      <c r="W168" s="101">
        <v>18</v>
      </c>
      <c r="X168" s="101">
        <v>24</v>
      </c>
      <c r="Y168" s="101">
        <v>42</v>
      </c>
      <c r="Z168" s="102">
        <v>0.41860465116279072</v>
      </c>
      <c r="AA168" s="102">
        <v>0.45283018867924529</v>
      </c>
      <c r="AB168" s="102">
        <v>0.4375</v>
      </c>
      <c r="AC168" s="101">
        <v>13</v>
      </c>
      <c r="AD168" s="101">
        <v>19</v>
      </c>
      <c r="AE168" s="101">
        <v>32</v>
      </c>
      <c r="AF168" s="102">
        <v>0.30232558139534882</v>
      </c>
      <c r="AG168" s="102">
        <v>0.35849056603773582</v>
      </c>
      <c r="AH168" s="102">
        <v>0.33333333333333331</v>
      </c>
      <c r="AI168" s="101">
        <v>5</v>
      </c>
      <c r="AJ168" s="101">
        <v>5</v>
      </c>
      <c r="AK168" s="101">
        <v>10</v>
      </c>
      <c r="AL168" s="102">
        <v>0.11627906976744186</v>
      </c>
      <c r="AM168" s="102">
        <v>9.4339622641509441E-2</v>
      </c>
      <c r="AN168" s="102">
        <v>0.10416666666666667</v>
      </c>
      <c r="AO168" s="101">
        <v>43</v>
      </c>
      <c r="AP168" s="101">
        <v>53</v>
      </c>
      <c r="AQ168" s="101">
        <v>96</v>
      </c>
      <c r="AR168" s="102">
        <v>1</v>
      </c>
      <c r="AS168" s="102">
        <v>1</v>
      </c>
      <c r="AT168" s="102">
        <v>1</v>
      </c>
      <c r="AU168" s="101">
        <v>22</v>
      </c>
      <c r="AV168" s="101">
        <v>27</v>
      </c>
      <c r="AW168" s="101">
        <v>49</v>
      </c>
      <c r="AX168" s="102">
        <v>0.51162790697674421</v>
      </c>
      <c r="AY168" s="102">
        <v>0.50943396226415094</v>
      </c>
      <c r="AZ168" s="102">
        <v>0.51041666666666663</v>
      </c>
      <c r="BA168" s="101">
        <v>21</v>
      </c>
      <c r="BB168" s="101">
        <v>26</v>
      </c>
      <c r="BC168" s="101">
        <v>47</v>
      </c>
      <c r="BD168" s="102">
        <v>0.48837209302325579</v>
      </c>
      <c r="BE168" s="102">
        <v>0.49056603773584906</v>
      </c>
      <c r="BF168" s="102">
        <v>0.48958333333333331</v>
      </c>
      <c r="BG168" s="101">
        <v>16</v>
      </c>
      <c r="BH168" s="101">
        <v>21</v>
      </c>
      <c r="BI168" s="101">
        <v>37</v>
      </c>
      <c r="BJ168" s="102">
        <v>0.37209302325581395</v>
      </c>
      <c r="BK168" s="102">
        <v>0.39622641509433965</v>
      </c>
      <c r="BL168" s="102">
        <v>0.38541666666666669</v>
      </c>
      <c r="BM168" s="101">
        <v>5</v>
      </c>
      <c r="BN168" s="101">
        <v>5</v>
      </c>
      <c r="BO168" s="101">
        <v>10</v>
      </c>
      <c r="BP168" s="102">
        <v>0.11627906976744186</v>
      </c>
      <c r="BQ168" s="102">
        <v>9.4339622641509441E-2</v>
      </c>
      <c r="BR168" s="103">
        <v>0.10416666666666667</v>
      </c>
    </row>
    <row r="169" spans="1:70" ht="11.85">
      <c r="A169" s="99" t="str">
        <f>IF(COUNTIFS(T_3G[[#This Row],[Secteur]],"  *"),A168,T_3G[[#This Row],[Secteur]])</f>
        <v>SEINE-SAINT-DENIS</v>
      </c>
      <c r="B169" s="99" t="str">
        <f>IF(COUNTIFS(T_3G[[#This Row],[Secteur]],"    *"),B168,T_3G[[#This Row],[Secteur]])</f>
        <v xml:space="preserve">   D01 - Saint-Denis</v>
      </c>
      <c r="C169" s="100" t="s">
        <v>523</v>
      </c>
      <c r="D169" s="100" t="s">
        <v>475</v>
      </c>
      <c r="E169" s="101">
        <v>53</v>
      </c>
      <c r="F169" s="101">
        <v>43</v>
      </c>
      <c r="G169" s="101">
        <v>96</v>
      </c>
      <c r="H169" s="101">
        <v>0</v>
      </c>
      <c r="I169" s="101">
        <v>0</v>
      </c>
      <c r="J169" s="101">
        <v>0</v>
      </c>
      <c r="K169" s="101">
        <v>52</v>
      </c>
      <c r="L169" s="101">
        <v>43</v>
      </c>
      <c r="M169" s="101">
        <v>95</v>
      </c>
      <c r="N169" s="102">
        <v>0.98113207547169812</v>
      </c>
      <c r="O169" s="102">
        <v>1</v>
      </c>
      <c r="P169" s="102">
        <v>0.98958333333333337</v>
      </c>
      <c r="Q169" s="101">
        <v>34</v>
      </c>
      <c r="R169" s="101">
        <v>27</v>
      </c>
      <c r="S169" s="101">
        <v>61</v>
      </c>
      <c r="T169" s="102">
        <v>0.65384615384615385</v>
      </c>
      <c r="U169" s="102">
        <v>0.62790697674418605</v>
      </c>
      <c r="V169" s="102">
        <v>0.64210526315789473</v>
      </c>
      <c r="W169" s="101">
        <v>18</v>
      </c>
      <c r="X169" s="101">
        <v>16</v>
      </c>
      <c r="Y169" s="101">
        <v>34</v>
      </c>
      <c r="Z169" s="102">
        <v>0.34615384615384615</v>
      </c>
      <c r="AA169" s="102">
        <v>0.37209302325581395</v>
      </c>
      <c r="AB169" s="102">
        <v>0.35789473684210527</v>
      </c>
      <c r="AC169" s="101">
        <v>15</v>
      </c>
      <c r="AD169" s="101">
        <v>10</v>
      </c>
      <c r="AE169" s="101">
        <v>25</v>
      </c>
      <c r="AF169" s="102">
        <v>0.28846153846153844</v>
      </c>
      <c r="AG169" s="102">
        <v>0.23255813953488372</v>
      </c>
      <c r="AH169" s="102">
        <v>0.26315789473684209</v>
      </c>
      <c r="AI169" s="101">
        <v>3</v>
      </c>
      <c r="AJ169" s="101">
        <v>6</v>
      </c>
      <c r="AK169" s="101">
        <v>9</v>
      </c>
      <c r="AL169" s="102">
        <v>5.7692307692307696E-2</v>
      </c>
      <c r="AM169" s="102">
        <v>0.13953488372093023</v>
      </c>
      <c r="AN169" s="102">
        <v>9.4736842105263161E-2</v>
      </c>
      <c r="AO169" s="101">
        <v>52</v>
      </c>
      <c r="AP169" s="101">
        <v>43</v>
      </c>
      <c r="AQ169" s="101">
        <v>95</v>
      </c>
      <c r="AR169" s="102">
        <v>0.98113207547169812</v>
      </c>
      <c r="AS169" s="102">
        <v>1</v>
      </c>
      <c r="AT169" s="102">
        <v>0.98958333333333337</v>
      </c>
      <c r="AU169" s="101">
        <v>34</v>
      </c>
      <c r="AV169" s="101">
        <v>25</v>
      </c>
      <c r="AW169" s="101">
        <v>59</v>
      </c>
      <c r="AX169" s="102">
        <v>0.65384615384615385</v>
      </c>
      <c r="AY169" s="102">
        <v>0.58139534883720934</v>
      </c>
      <c r="AZ169" s="102">
        <v>0.62105263157894741</v>
      </c>
      <c r="BA169" s="101">
        <v>18</v>
      </c>
      <c r="BB169" s="101">
        <v>18</v>
      </c>
      <c r="BC169" s="101">
        <v>36</v>
      </c>
      <c r="BD169" s="102">
        <v>0.34615384615384615</v>
      </c>
      <c r="BE169" s="102">
        <v>0.41860465116279072</v>
      </c>
      <c r="BF169" s="102">
        <v>0.37894736842105264</v>
      </c>
      <c r="BG169" s="101">
        <v>14</v>
      </c>
      <c r="BH169" s="101">
        <v>12</v>
      </c>
      <c r="BI169" s="101">
        <v>26</v>
      </c>
      <c r="BJ169" s="102">
        <v>0.26923076923076922</v>
      </c>
      <c r="BK169" s="102">
        <v>0.27906976744186046</v>
      </c>
      <c r="BL169" s="102">
        <v>0.27368421052631581</v>
      </c>
      <c r="BM169" s="101">
        <v>4</v>
      </c>
      <c r="BN169" s="101">
        <v>6</v>
      </c>
      <c r="BO169" s="101">
        <v>10</v>
      </c>
      <c r="BP169" s="102">
        <v>7.6923076923076927E-2</v>
      </c>
      <c r="BQ169" s="102">
        <v>0.13953488372093023</v>
      </c>
      <c r="BR169" s="103">
        <v>0.10526315789473684</v>
      </c>
    </row>
    <row r="170" spans="1:70" ht="11.85">
      <c r="A170" s="99" t="str">
        <f>IF(COUNTIFS(T_3G[[#This Row],[Secteur]],"  *"),A169,T_3G[[#This Row],[Secteur]])</f>
        <v>SEINE-SAINT-DENIS</v>
      </c>
      <c r="B170" s="99" t="str">
        <f>IF(COUNTIFS(T_3G[[#This Row],[Secteur]],"    *"),B169,T_3G[[#This Row],[Secteur]])</f>
        <v xml:space="preserve">   D01 - Saint-Denis</v>
      </c>
      <c r="C170" s="100" t="s">
        <v>524</v>
      </c>
      <c r="D170" s="100" t="s">
        <v>525</v>
      </c>
      <c r="E170" s="101">
        <v>58</v>
      </c>
      <c r="F170" s="101">
        <v>71</v>
      </c>
      <c r="G170" s="101">
        <v>129</v>
      </c>
      <c r="H170" s="101">
        <v>0</v>
      </c>
      <c r="I170" s="101">
        <v>0</v>
      </c>
      <c r="J170" s="101">
        <v>0</v>
      </c>
      <c r="K170" s="101">
        <v>49</v>
      </c>
      <c r="L170" s="101">
        <v>52</v>
      </c>
      <c r="M170" s="101">
        <v>101</v>
      </c>
      <c r="N170" s="102">
        <v>0.84482758620689657</v>
      </c>
      <c r="O170" s="102">
        <v>0.73239436619718312</v>
      </c>
      <c r="P170" s="102">
        <v>0.78294573643410847</v>
      </c>
      <c r="Q170" s="101">
        <v>40</v>
      </c>
      <c r="R170" s="101">
        <v>33</v>
      </c>
      <c r="S170" s="101">
        <v>73</v>
      </c>
      <c r="T170" s="102">
        <v>0.81632653061224492</v>
      </c>
      <c r="U170" s="102">
        <v>0.63461538461538458</v>
      </c>
      <c r="V170" s="102">
        <v>0.72277227722772275</v>
      </c>
      <c r="W170" s="101">
        <v>9</v>
      </c>
      <c r="X170" s="101">
        <v>19</v>
      </c>
      <c r="Y170" s="101">
        <v>28</v>
      </c>
      <c r="Z170" s="102">
        <v>0.18367346938775511</v>
      </c>
      <c r="AA170" s="102">
        <v>0.36538461538461536</v>
      </c>
      <c r="AB170" s="102">
        <v>0.27722772277227725</v>
      </c>
      <c r="AC170" s="101">
        <v>9</v>
      </c>
      <c r="AD170" s="101">
        <v>13</v>
      </c>
      <c r="AE170" s="101">
        <v>22</v>
      </c>
      <c r="AF170" s="102">
        <v>0.18367346938775511</v>
      </c>
      <c r="AG170" s="102">
        <v>0.25</v>
      </c>
      <c r="AH170" s="102">
        <v>0.21782178217821782</v>
      </c>
      <c r="AI170" s="101">
        <v>0</v>
      </c>
      <c r="AJ170" s="101">
        <v>6</v>
      </c>
      <c r="AK170" s="101">
        <v>6</v>
      </c>
      <c r="AL170" s="102">
        <v>0</v>
      </c>
      <c r="AM170" s="102">
        <v>0.11538461538461539</v>
      </c>
      <c r="AN170" s="102">
        <v>5.9405940594059403E-2</v>
      </c>
      <c r="AO170" s="101">
        <v>49</v>
      </c>
      <c r="AP170" s="101">
        <v>52</v>
      </c>
      <c r="AQ170" s="101">
        <v>101</v>
      </c>
      <c r="AR170" s="102">
        <v>0.84482758620689657</v>
      </c>
      <c r="AS170" s="102">
        <v>0.73239436619718312</v>
      </c>
      <c r="AT170" s="102">
        <v>0.78294573643410847</v>
      </c>
      <c r="AU170" s="101">
        <v>40</v>
      </c>
      <c r="AV170" s="101">
        <v>28</v>
      </c>
      <c r="AW170" s="101">
        <v>68</v>
      </c>
      <c r="AX170" s="102">
        <v>0.81632653061224492</v>
      </c>
      <c r="AY170" s="102">
        <v>0.53846153846153844</v>
      </c>
      <c r="AZ170" s="102">
        <v>0.67326732673267331</v>
      </c>
      <c r="BA170" s="101">
        <v>9</v>
      </c>
      <c r="BB170" s="101">
        <v>24</v>
      </c>
      <c r="BC170" s="101">
        <v>33</v>
      </c>
      <c r="BD170" s="102">
        <v>0.18367346938775511</v>
      </c>
      <c r="BE170" s="102">
        <v>0.46153846153846156</v>
      </c>
      <c r="BF170" s="102">
        <v>0.32673267326732675</v>
      </c>
      <c r="BG170" s="101">
        <v>9</v>
      </c>
      <c r="BH170" s="101">
        <v>18</v>
      </c>
      <c r="BI170" s="101">
        <v>27</v>
      </c>
      <c r="BJ170" s="102">
        <v>0.18367346938775511</v>
      </c>
      <c r="BK170" s="102">
        <v>0.34615384615384615</v>
      </c>
      <c r="BL170" s="102">
        <v>0.26732673267326734</v>
      </c>
      <c r="BM170" s="101">
        <v>0</v>
      </c>
      <c r="BN170" s="101">
        <v>6</v>
      </c>
      <c r="BO170" s="101">
        <v>6</v>
      </c>
      <c r="BP170" s="102">
        <v>0</v>
      </c>
      <c r="BQ170" s="102">
        <v>0.11538461538461539</v>
      </c>
      <c r="BR170" s="103">
        <v>5.9405940594059403E-2</v>
      </c>
    </row>
    <row r="171" spans="1:70" ht="11.85">
      <c r="A171" s="99" t="str">
        <f>IF(COUNTIFS(T_3G[[#This Row],[Secteur]],"  *"),A170,T_3G[[#This Row],[Secteur]])</f>
        <v>SEINE-SAINT-DENIS</v>
      </c>
      <c r="B171" s="99" t="str">
        <f>IF(COUNTIFS(T_3G[[#This Row],[Secteur]],"    *"),B170,T_3G[[#This Row],[Secteur]])</f>
        <v xml:space="preserve">   D01 - Saint-Denis</v>
      </c>
      <c r="C171" s="100" t="s">
        <v>526</v>
      </c>
      <c r="D171" s="100" t="s">
        <v>527</v>
      </c>
      <c r="E171" s="101">
        <v>67</v>
      </c>
      <c r="F171" s="101">
        <v>71</v>
      </c>
      <c r="G171" s="101">
        <v>138</v>
      </c>
      <c r="H171" s="101">
        <v>0</v>
      </c>
      <c r="I171" s="101">
        <v>0</v>
      </c>
      <c r="J171" s="101">
        <v>0</v>
      </c>
      <c r="K171" s="101">
        <v>63</v>
      </c>
      <c r="L171" s="101">
        <v>69</v>
      </c>
      <c r="M171" s="101">
        <v>132</v>
      </c>
      <c r="N171" s="102">
        <v>0.94029850746268662</v>
      </c>
      <c r="O171" s="102">
        <v>0.971830985915493</v>
      </c>
      <c r="P171" s="102">
        <v>0.95652173913043481</v>
      </c>
      <c r="Q171" s="101">
        <v>46</v>
      </c>
      <c r="R171" s="101">
        <v>48</v>
      </c>
      <c r="S171" s="101">
        <v>94</v>
      </c>
      <c r="T171" s="102">
        <v>0.73015873015873012</v>
      </c>
      <c r="U171" s="102">
        <v>0.69565217391304346</v>
      </c>
      <c r="V171" s="102">
        <v>0.71212121212121215</v>
      </c>
      <c r="W171" s="101">
        <v>17</v>
      </c>
      <c r="X171" s="101">
        <v>21</v>
      </c>
      <c r="Y171" s="101">
        <v>38</v>
      </c>
      <c r="Z171" s="102">
        <v>0.26984126984126983</v>
      </c>
      <c r="AA171" s="102">
        <v>0.30434782608695654</v>
      </c>
      <c r="AB171" s="102">
        <v>0.2878787878787879</v>
      </c>
      <c r="AC171" s="101">
        <v>17</v>
      </c>
      <c r="AD171" s="101">
        <v>16</v>
      </c>
      <c r="AE171" s="101">
        <v>33</v>
      </c>
      <c r="AF171" s="102">
        <v>0.26984126984126983</v>
      </c>
      <c r="AG171" s="102">
        <v>0.2318840579710145</v>
      </c>
      <c r="AH171" s="102">
        <v>0.25</v>
      </c>
      <c r="AI171" s="101">
        <v>0</v>
      </c>
      <c r="AJ171" s="101">
        <v>5</v>
      </c>
      <c r="AK171" s="101">
        <v>5</v>
      </c>
      <c r="AL171" s="102">
        <v>0</v>
      </c>
      <c r="AM171" s="102">
        <v>7.2463768115942032E-2</v>
      </c>
      <c r="AN171" s="102">
        <v>3.787878787878788E-2</v>
      </c>
      <c r="AO171" s="101">
        <v>63</v>
      </c>
      <c r="AP171" s="101">
        <v>69</v>
      </c>
      <c r="AQ171" s="101">
        <v>132</v>
      </c>
      <c r="AR171" s="102">
        <v>0.94029850746268662</v>
      </c>
      <c r="AS171" s="102">
        <v>0.971830985915493</v>
      </c>
      <c r="AT171" s="102">
        <v>0.95652173913043481</v>
      </c>
      <c r="AU171" s="101">
        <v>46</v>
      </c>
      <c r="AV171" s="101">
        <v>48</v>
      </c>
      <c r="AW171" s="101">
        <v>94</v>
      </c>
      <c r="AX171" s="102">
        <v>0.73015873015873012</v>
      </c>
      <c r="AY171" s="102">
        <v>0.69565217391304346</v>
      </c>
      <c r="AZ171" s="102">
        <v>0.71212121212121215</v>
      </c>
      <c r="BA171" s="101">
        <v>17</v>
      </c>
      <c r="BB171" s="101">
        <v>21</v>
      </c>
      <c r="BC171" s="101">
        <v>38</v>
      </c>
      <c r="BD171" s="102">
        <v>0.26984126984126983</v>
      </c>
      <c r="BE171" s="102">
        <v>0.30434782608695654</v>
      </c>
      <c r="BF171" s="102">
        <v>0.2878787878787879</v>
      </c>
      <c r="BG171" s="101">
        <v>17</v>
      </c>
      <c r="BH171" s="101">
        <v>16</v>
      </c>
      <c r="BI171" s="101">
        <v>33</v>
      </c>
      <c r="BJ171" s="102">
        <v>0.26984126984126983</v>
      </c>
      <c r="BK171" s="102">
        <v>0.2318840579710145</v>
      </c>
      <c r="BL171" s="102">
        <v>0.25</v>
      </c>
      <c r="BM171" s="101">
        <v>0</v>
      </c>
      <c r="BN171" s="101">
        <v>5</v>
      </c>
      <c r="BO171" s="101">
        <v>5</v>
      </c>
      <c r="BP171" s="102">
        <v>0</v>
      </c>
      <c r="BQ171" s="102">
        <v>7.2463768115942032E-2</v>
      </c>
      <c r="BR171" s="103">
        <v>3.787878787878788E-2</v>
      </c>
    </row>
    <row r="172" spans="1:70" ht="11.85">
      <c r="A172" s="99" t="str">
        <f>IF(COUNTIFS(T_3G[[#This Row],[Secteur]],"  *"),A171,T_3G[[#This Row],[Secteur]])</f>
        <v>SEINE-SAINT-DENIS</v>
      </c>
      <c r="B172" s="99" t="str">
        <f>IF(COUNTIFS(T_3G[[#This Row],[Secteur]],"    *"),B171,T_3G[[#This Row],[Secteur]])</f>
        <v xml:space="preserve">   D01 - Saint-Denis</v>
      </c>
      <c r="C172" s="100" t="s">
        <v>528</v>
      </c>
      <c r="D172" s="100" t="s">
        <v>333</v>
      </c>
      <c r="E172" s="101">
        <v>55</v>
      </c>
      <c r="F172" s="101">
        <v>62</v>
      </c>
      <c r="G172" s="101">
        <v>117</v>
      </c>
      <c r="H172" s="101">
        <v>0</v>
      </c>
      <c r="I172" s="101">
        <v>0</v>
      </c>
      <c r="J172" s="101">
        <v>0</v>
      </c>
      <c r="K172" s="101">
        <v>55</v>
      </c>
      <c r="L172" s="101">
        <v>62</v>
      </c>
      <c r="M172" s="101">
        <v>117</v>
      </c>
      <c r="N172" s="102">
        <v>1</v>
      </c>
      <c r="O172" s="102">
        <v>1</v>
      </c>
      <c r="P172" s="102">
        <v>1</v>
      </c>
      <c r="Q172" s="101">
        <v>39</v>
      </c>
      <c r="R172" s="101">
        <v>40</v>
      </c>
      <c r="S172" s="101">
        <v>79</v>
      </c>
      <c r="T172" s="102">
        <v>0.70909090909090911</v>
      </c>
      <c r="U172" s="102">
        <v>0.64516129032258063</v>
      </c>
      <c r="V172" s="102">
        <v>0.67521367521367526</v>
      </c>
      <c r="W172" s="101">
        <v>16</v>
      </c>
      <c r="X172" s="101">
        <v>22</v>
      </c>
      <c r="Y172" s="101">
        <v>38</v>
      </c>
      <c r="Z172" s="102">
        <v>0.29090909090909089</v>
      </c>
      <c r="AA172" s="102">
        <v>0.35483870967741937</v>
      </c>
      <c r="AB172" s="102">
        <v>0.3247863247863248</v>
      </c>
      <c r="AC172" s="101">
        <v>16</v>
      </c>
      <c r="AD172" s="101">
        <v>21</v>
      </c>
      <c r="AE172" s="101">
        <v>37</v>
      </c>
      <c r="AF172" s="102">
        <v>0.29090909090909089</v>
      </c>
      <c r="AG172" s="102">
        <v>0.33870967741935482</v>
      </c>
      <c r="AH172" s="102">
        <v>0.31623931623931623</v>
      </c>
      <c r="AI172" s="101">
        <v>0</v>
      </c>
      <c r="AJ172" s="101">
        <v>1</v>
      </c>
      <c r="AK172" s="101">
        <v>1</v>
      </c>
      <c r="AL172" s="102">
        <v>0</v>
      </c>
      <c r="AM172" s="102">
        <v>1.6129032258064516E-2</v>
      </c>
      <c r="AN172" s="102">
        <v>8.5470085470085479E-3</v>
      </c>
      <c r="AO172" s="101">
        <v>55</v>
      </c>
      <c r="AP172" s="101">
        <v>62</v>
      </c>
      <c r="AQ172" s="101">
        <v>117</v>
      </c>
      <c r="AR172" s="102">
        <v>1</v>
      </c>
      <c r="AS172" s="102">
        <v>1</v>
      </c>
      <c r="AT172" s="102">
        <v>1</v>
      </c>
      <c r="AU172" s="101">
        <v>29</v>
      </c>
      <c r="AV172" s="101">
        <v>31</v>
      </c>
      <c r="AW172" s="101">
        <v>60</v>
      </c>
      <c r="AX172" s="102">
        <v>0.52727272727272723</v>
      </c>
      <c r="AY172" s="102">
        <v>0.5</v>
      </c>
      <c r="AZ172" s="102">
        <v>0.51282051282051277</v>
      </c>
      <c r="BA172" s="101">
        <v>26</v>
      </c>
      <c r="BB172" s="101">
        <v>31</v>
      </c>
      <c r="BC172" s="101">
        <v>57</v>
      </c>
      <c r="BD172" s="102">
        <v>0.47272727272727272</v>
      </c>
      <c r="BE172" s="102">
        <v>0.5</v>
      </c>
      <c r="BF172" s="102">
        <v>0.48717948717948717</v>
      </c>
      <c r="BG172" s="101">
        <v>26</v>
      </c>
      <c r="BH172" s="101">
        <v>30</v>
      </c>
      <c r="BI172" s="101">
        <v>56</v>
      </c>
      <c r="BJ172" s="102">
        <v>0.47272727272727272</v>
      </c>
      <c r="BK172" s="102">
        <v>0.4838709677419355</v>
      </c>
      <c r="BL172" s="102">
        <v>0.47863247863247865</v>
      </c>
      <c r="BM172" s="101">
        <v>0</v>
      </c>
      <c r="BN172" s="101">
        <v>1</v>
      </c>
      <c r="BO172" s="101">
        <v>1</v>
      </c>
      <c r="BP172" s="102">
        <v>0</v>
      </c>
      <c r="BQ172" s="102">
        <v>1.6129032258064516E-2</v>
      </c>
      <c r="BR172" s="103">
        <v>8.5470085470085479E-3</v>
      </c>
    </row>
    <row r="173" spans="1:70" ht="11.85">
      <c r="A173" s="99" t="str">
        <f>IF(COUNTIFS(T_3G[[#This Row],[Secteur]],"  *"),A172,T_3G[[#This Row],[Secteur]])</f>
        <v>SEINE-SAINT-DENIS</v>
      </c>
      <c r="B173" s="99" t="str">
        <f>IF(COUNTIFS(T_3G[[#This Row],[Secteur]],"    *"),B172,T_3G[[#This Row],[Secteur]])</f>
        <v xml:space="preserve">   D01 - Saint-Denis</v>
      </c>
      <c r="C173" s="100" t="s">
        <v>529</v>
      </c>
      <c r="D173" s="100" t="s">
        <v>530</v>
      </c>
      <c r="E173" s="101">
        <v>77</v>
      </c>
      <c r="F173" s="101">
        <v>82</v>
      </c>
      <c r="G173" s="101">
        <v>159</v>
      </c>
      <c r="H173" s="101">
        <v>0</v>
      </c>
      <c r="I173" s="101">
        <v>0</v>
      </c>
      <c r="J173" s="101">
        <v>0</v>
      </c>
      <c r="K173" s="101">
        <v>76</v>
      </c>
      <c r="L173" s="101">
        <v>82</v>
      </c>
      <c r="M173" s="101">
        <v>158</v>
      </c>
      <c r="N173" s="102">
        <v>0.98701298701298701</v>
      </c>
      <c r="O173" s="102">
        <v>1</v>
      </c>
      <c r="P173" s="102">
        <v>0.99371069182389937</v>
      </c>
      <c r="Q173" s="101">
        <v>54</v>
      </c>
      <c r="R173" s="101">
        <v>47</v>
      </c>
      <c r="S173" s="101">
        <v>101</v>
      </c>
      <c r="T173" s="102">
        <v>0.71052631578947367</v>
      </c>
      <c r="U173" s="102">
        <v>0.57317073170731703</v>
      </c>
      <c r="V173" s="102">
        <v>0.63924050632911389</v>
      </c>
      <c r="W173" s="101">
        <v>22</v>
      </c>
      <c r="X173" s="101">
        <v>35</v>
      </c>
      <c r="Y173" s="101">
        <v>57</v>
      </c>
      <c r="Z173" s="102">
        <v>0.28947368421052633</v>
      </c>
      <c r="AA173" s="102">
        <v>0.42682926829268292</v>
      </c>
      <c r="AB173" s="102">
        <v>0.36075949367088606</v>
      </c>
      <c r="AC173" s="101">
        <v>20</v>
      </c>
      <c r="AD173" s="101">
        <v>32</v>
      </c>
      <c r="AE173" s="101">
        <v>52</v>
      </c>
      <c r="AF173" s="102">
        <v>0.26315789473684209</v>
      </c>
      <c r="AG173" s="102">
        <v>0.3902439024390244</v>
      </c>
      <c r="AH173" s="102">
        <v>0.32911392405063289</v>
      </c>
      <c r="AI173" s="101">
        <v>2</v>
      </c>
      <c r="AJ173" s="101">
        <v>3</v>
      </c>
      <c r="AK173" s="101">
        <v>5</v>
      </c>
      <c r="AL173" s="102">
        <v>2.6315789473684209E-2</v>
      </c>
      <c r="AM173" s="102">
        <v>3.6585365853658534E-2</v>
      </c>
      <c r="AN173" s="102">
        <v>3.1645569620253167E-2</v>
      </c>
      <c r="AO173" s="101">
        <v>76</v>
      </c>
      <c r="AP173" s="101">
        <v>81</v>
      </c>
      <c r="AQ173" s="101">
        <v>157</v>
      </c>
      <c r="AR173" s="102">
        <v>0.98701298701298701</v>
      </c>
      <c r="AS173" s="102">
        <v>0.98780487804878048</v>
      </c>
      <c r="AT173" s="102">
        <v>0.98742138364779874</v>
      </c>
      <c r="AU173" s="101">
        <v>52</v>
      </c>
      <c r="AV173" s="101">
        <v>45</v>
      </c>
      <c r="AW173" s="101">
        <v>97</v>
      </c>
      <c r="AX173" s="102">
        <v>0.68421052631578949</v>
      </c>
      <c r="AY173" s="102">
        <v>0.55555555555555558</v>
      </c>
      <c r="AZ173" s="102">
        <v>0.61783439490445857</v>
      </c>
      <c r="BA173" s="101">
        <v>24</v>
      </c>
      <c r="BB173" s="101">
        <v>36</v>
      </c>
      <c r="BC173" s="101">
        <v>60</v>
      </c>
      <c r="BD173" s="102">
        <v>0.31578947368421051</v>
      </c>
      <c r="BE173" s="102">
        <v>0.44444444444444442</v>
      </c>
      <c r="BF173" s="102">
        <v>0.38216560509554143</v>
      </c>
      <c r="BG173" s="101">
        <v>21</v>
      </c>
      <c r="BH173" s="101">
        <v>33</v>
      </c>
      <c r="BI173" s="101">
        <v>54</v>
      </c>
      <c r="BJ173" s="102">
        <v>0.27631578947368424</v>
      </c>
      <c r="BK173" s="102">
        <v>0.40740740740740738</v>
      </c>
      <c r="BL173" s="102">
        <v>0.34394904458598724</v>
      </c>
      <c r="BM173" s="101">
        <v>3</v>
      </c>
      <c r="BN173" s="101">
        <v>3</v>
      </c>
      <c r="BO173" s="101">
        <v>6</v>
      </c>
      <c r="BP173" s="102">
        <v>3.9473684210526314E-2</v>
      </c>
      <c r="BQ173" s="102">
        <v>3.7037037037037035E-2</v>
      </c>
      <c r="BR173" s="103">
        <v>3.8216560509554139E-2</v>
      </c>
    </row>
    <row r="174" spans="1:70" ht="11.85">
      <c r="A174" s="99" t="str">
        <f>IF(COUNTIFS(T_3G[[#This Row],[Secteur]],"  *"),A173,T_3G[[#This Row],[Secteur]])</f>
        <v>SEINE-SAINT-DENIS</v>
      </c>
      <c r="B174" s="99" t="str">
        <f>IF(COUNTIFS(T_3G[[#This Row],[Secteur]],"    *"),B173,T_3G[[#This Row],[Secteur]])</f>
        <v xml:space="preserve">   D02 - La Courneuve</v>
      </c>
      <c r="C174" s="100" t="s">
        <v>531</v>
      </c>
      <c r="D174" s="100" t="s">
        <v>532</v>
      </c>
      <c r="E174" s="101">
        <v>1301</v>
      </c>
      <c r="F174" s="101">
        <v>1361</v>
      </c>
      <c r="G174" s="101">
        <v>2662</v>
      </c>
      <c r="H174" s="101">
        <v>9</v>
      </c>
      <c r="I174" s="101">
        <v>13</v>
      </c>
      <c r="J174" s="101">
        <v>22</v>
      </c>
      <c r="K174" s="101">
        <v>1201</v>
      </c>
      <c r="L174" s="101">
        <v>1246</v>
      </c>
      <c r="M174" s="101">
        <v>2447</v>
      </c>
      <c r="N174" s="102">
        <v>0.93005380476556498</v>
      </c>
      <c r="O174" s="102">
        <v>0.92505510653930934</v>
      </c>
      <c r="P174" s="102">
        <v>0.92749812171299773</v>
      </c>
      <c r="Q174" s="101">
        <v>938</v>
      </c>
      <c r="R174" s="101">
        <v>844</v>
      </c>
      <c r="S174" s="101">
        <v>1782</v>
      </c>
      <c r="T174" s="102">
        <v>0.78101582014987514</v>
      </c>
      <c r="U174" s="102">
        <v>0.6773675762439807</v>
      </c>
      <c r="V174" s="102">
        <v>0.72823865958316303</v>
      </c>
      <c r="W174" s="101">
        <v>263</v>
      </c>
      <c r="X174" s="101">
        <v>402</v>
      </c>
      <c r="Y174" s="101">
        <v>665</v>
      </c>
      <c r="Z174" s="102">
        <v>0.21898417985012489</v>
      </c>
      <c r="AA174" s="102">
        <v>0.32263242375601925</v>
      </c>
      <c r="AB174" s="102">
        <v>0.27176134041683692</v>
      </c>
      <c r="AC174" s="101">
        <v>224</v>
      </c>
      <c r="AD174" s="101">
        <v>317</v>
      </c>
      <c r="AE174" s="101">
        <v>541</v>
      </c>
      <c r="AF174" s="102">
        <v>0.186511240632806</v>
      </c>
      <c r="AG174" s="102">
        <v>0.25441412520064205</v>
      </c>
      <c r="AH174" s="102">
        <v>0.22108704536166734</v>
      </c>
      <c r="AI174" s="101">
        <v>39</v>
      </c>
      <c r="AJ174" s="101">
        <v>85</v>
      </c>
      <c r="AK174" s="101">
        <v>124</v>
      </c>
      <c r="AL174" s="102">
        <v>3.2472939217318898E-2</v>
      </c>
      <c r="AM174" s="102">
        <v>6.8218298555377213E-2</v>
      </c>
      <c r="AN174" s="102">
        <v>5.0674295055169592E-2</v>
      </c>
      <c r="AO174" s="101">
        <v>1174</v>
      </c>
      <c r="AP174" s="101">
        <v>1213</v>
      </c>
      <c r="AQ174" s="101">
        <v>2387</v>
      </c>
      <c r="AR174" s="102">
        <v>0.90930053804765565</v>
      </c>
      <c r="AS174" s="102">
        <v>0.90080822924320347</v>
      </c>
      <c r="AT174" s="102">
        <v>0.9049586776859504</v>
      </c>
      <c r="AU174" s="101">
        <v>850</v>
      </c>
      <c r="AV174" s="101">
        <v>722</v>
      </c>
      <c r="AW174" s="101">
        <v>1572</v>
      </c>
      <c r="AX174" s="102">
        <v>0.72402044293015333</v>
      </c>
      <c r="AY174" s="102">
        <v>0.59521846661170652</v>
      </c>
      <c r="AZ174" s="102">
        <v>0.65856723921240046</v>
      </c>
      <c r="BA174" s="101">
        <v>324</v>
      </c>
      <c r="BB174" s="101">
        <v>491</v>
      </c>
      <c r="BC174" s="101">
        <v>815</v>
      </c>
      <c r="BD174" s="102">
        <v>0.27597955706984667</v>
      </c>
      <c r="BE174" s="102">
        <v>0.40478153338829348</v>
      </c>
      <c r="BF174" s="102">
        <v>0.34143276078759949</v>
      </c>
      <c r="BG174" s="101">
        <v>283</v>
      </c>
      <c r="BH174" s="101">
        <v>408</v>
      </c>
      <c r="BI174" s="101">
        <v>691</v>
      </c>
      <c r="BJ174" s="102">
        <v>0.24105621805792163</v>
      </c>
      <c r="BK174" s="102">
        <v>0.33635614179719703</v>
      </c>
      <c r="BL174" s="102">
        <v>0.28948470883954752</v>
      </c>
      <c r="BM174" s="101">
        <v>41</v>
      </c>
      <c r="BN174" s="101">
        <v>83</v>
      </c>
      <c r="BO174" s="101">
        <v>124</v>
      </c>
      <c r="BP174" s="102">
        <v>3.4923339011925042E-2</v>
      </c>
      <c r="BQ174" s="102">
        <v>6.8425391591096452E-2</v>
      </c>
      <c r="BR174" s="103">
        <v>5.1948051948051951E-2</v>
      </c>
    </row>
    <row r="175" spans="1:70" ht="11.85">
      <c r="A175" s="99" t="str">
        <f>IF(COUNTIFS(T_3G[[#This Row],[Secteur]],"  *"),A174,T_3G[[#This Row],[Secteur]])</f>
        <v>SEINE-SAINT-DENIS</v>
      </c>
      <c r="B175" s="99" t="str">
        <f>IF(COUNTIFS(T_3G[[#This Row],[Secteur]],"    *"),B174,T_3G[[#This Row],[Secteur]])</f>
        <v xml:space="preserve">   D02 - La Courneuve</v>
      </c>
      <c r="C175" s="100" t="s">
        <v>533</v>
      </c>
      <c r="D175" s="100" t="s">
        <v>534</v>
      </c>
      <c r="E175" s="101">
        <v>8</v>
      </c>
      <c r="F175" s="101">
        <v>14</v>
      </c>
      <c r="G175" s="101">
        <v>22</v>
      </c>
      <c r="H175" s="101">
        <v>4</v>
      </c>
      <c r="I175" s="101">
        <v>3</v>
      </c>
      <c r="J175" s="101">
        <v>7</v>
      </c>
      <c r="K175" s="101">
        <v>7</v>
      </c>
      <c r="L175" s="101">
        <v>13</v>
      </c>
      <c r="M175" s="101">
        <v>20</v>
      </c>
      <c r="N175" s="102">
        <v>1.375</v>
      </c>
      <c r="O175" s="102">
        <v>1.1428571428571428</v>
      </c>
      <c r="P175" s="102">
        <v>1.2272727272727273</v>
      </c>
      <c r="Q175" s="101">
        <v>1</v>
      </c>
      <c r="R175" s="101">
        <v>2</v>
      </c>
      <c r="S175" s="101">
        <v>3</v>
      </c>
      <c r="T175" s="102">
        <v>0.14285714285714285</v>
      </c>
      <c r="U175" s="102">
        <v>0.15384615384615385</v>
      </c>
      <c r="V175" s="102">
        <v>0.15</v>
      </c>
      <c r="W175" s="101">
        <v>6</v>
      </c>
      <c r="X175" s="101">
        <v>11</v>
      </c>
      <c r="Y175" s="101">
        <v>17</v>
      </c>
      <c r="Z175" s="102">
        <v>0.8571428571428571</v>
      </c>
      <c r="AA175" s="102">
        <v>0.84615384615384615</v>
      </c>
      <c r="AB175" s="102">
        <v>0.85</v>
      </c>
      <c r="AC175" s="101">
        <v>4</v>
      </c>
      <c r="AD175" s="101">
        <v>4</v>
      </c>
      <c r="AE175" s="101">
        <v>8</v>
      </c>
      <c r="AF175" s="102">
        <v>0.5714285714285714</v>
      </c>
      <c r="AG175" s="102">
        <v>0.30769230769230771</v>
      </c>
      <c r="AH175" s="102">
        <v>0.4</v>
      </c>
      <c r="AI175" s="101">
        <v>2</v>
      </c>
      <c r="AJ175" s="101">
        <v>7</v>
      </c>
      <c r="AK175" s="101">
        <v>9</v>
      </c>
      <c r="AL175" s="102">
        <v>0.2857142857142857</v>
      </c>
      <c r="AM175" s="102">
        <v>0.53846153846153844</v>
      </c>
      <c r="AN175" s="102">
        <v>0.45</v>
      </c>
      <c r="AO175" s="101">
        <v>7</v>
      </c>
      <c r="AP175" s="101">
        <v>13</v>
      </c>
      <c r="AQ175" s="101">
        <v>20</v>
      </c>
      <c r="AR175" s="102">
        <v>1.375</v>
      </c>
      <c r="AS175" s="102">
        <v>1.1428571428571428</v>
      </c>
      <c r="AT175" s="102">
        <v>1.2272727272727273</v>
      </c>
      <c r="AU175" s="101">
        <v>1</v>
      </c>
      <c r="AV175" s="101">
        <v>1</v>
      </c>
      <c r="AW175" s="101">
        <v>2</v>
      </c>
      <c r="AX175" s="102">
        <v>0.14285714285714285</v>
      </c>
      <c r="AY175" s="102">
        <v>7.6923076923076927E-2</v>
      </c>
      <c r="AZ175" s="102">
        <v>0.1</v>
      </c>
      <c r="BA175" s="101">
        <v>6</v>
      </c>
      <c r="BB175" s="101">
        <v>12</v>
      </c>
      <c r="BC175" s="101">
        <v>18</v>
      </c>
      <c r="BD175" s="102">
        <v>0.8571428571428571</v>
      </c>
      <c r="BE175" s="102">
        <v>0.92307692307692313</v>
      </c>
      <c r="BF175" s="102">
        <v>0.9</v>
      </c>
      <c r="BG175" s="101">
        <v>4</v>
      </c>
      <c r="BH175" s="101">
        <v>4</v>
      </c>
      <c r="BI175" s="101">
        <v>8</v>
      </c>
      <c r="BJ175" s="102">
        <v>0.5714285714285714</v>
      </c>
      <c r="BK175" s="102">
        <v>0.30769230769230771</v>
      </c>
      <c r="BL175" s="102">
        <v>0.4</v>
      </c>
      <c r="BM175" s="101">
        <v>2</v>
      </c>
      <c r="BN175" s="101">
        <v>8</v>
      </c>
      <c r="BO175" s="101">
        <v>10</v>
      </c>
      <c r="BP175" s="102">
        <v>0.2857142857142857</v>
      </c>
      <c r="BQ175" s="102">
        <v>0.61538461538461542</v>
      </c>
      <c r="BR175" s="103">
        <v>0.5</v>
      </c>
    </row>
    <row r="176" spans="1:70" ht="11.85">
      <c r="A176" s="99" t="str">
        <f>IF(COUNTIFS(T_3G[[#This Row],[Secteur]],"  *"),A175,T_3G[[#This Row],[Secteur]])</f>
        <v>SEINE-SAINT-DENIS</v>
      </c>
      <c r="B176" s="99" t="str">
        <f>IF(COUNTIFS(T_3G[[#This Row],[Secteur]],"    *"),B175,T_3G[[#This Row],[Secteur]])</f>
        <v xml:space="preserve">   D02 - La Courneuve</v>
      </c>
      <c r="C176" s="100" t="s">
        <v>535</v>
      </c>
      <c r="D176" s="100" t="s">
        <v>536</v>
      </c>
      <c r="E176" s="101">
        <v>4</v>
      </c>
      <c r="F176" s="101">
        <v>18</v>
      </c>
      <c r="G176" s="101">
        <v>22</v>
      </c>
      <c r="H176" s="101">
        <v>0</v>
      </c>
      <c r="I176" s="101">
        <v>0</v>
      </c>
      <c r="J176" s="101">
        <v>0</v>
      </c>
      <c r="K176" s="101">
        <v>0</v>
      </c>
      <c r="L176" s="101">
        <v>0</v>
      </c>
      <c r="M176" s="101">
        <v>0</v>
      </c>
      <c r="N176" s="102">
        <v>0</v>
      </c>
      <c r="O176" s="102">
        <v>0</v>
      </c>
      <c r="P176" s="102">
        <v>0</v>
      </c>
      <c r="Q176" s="101">
        <v>0</v>
      </c>
      <c r="R176" s="101">
        <v>0</v>
      </c>
      <c r="S176" s="101">
        <v>0</v>
      </c>
      <c r="T176" s="102" t="s">
        <v>92</v>
      </c>
      <c r="U176" s="102" t="s">
        <v>92</v>
      </c>
      <c r="V176" s="102" t="s">
        <v>92</v>
      </c>
      <c r="W176" s="101">
        <v>0</v>
      </c>
      <c r="X176" s="101">
        <v>0</v>
      </c>
      <c r="Y176" s="101">
        <v>0</v>
      </c>
      <c r="Z176" s="102" t="s">
        <v>92</v>
      </c>
      <c r="AA176" s="102" t="s">
        <v>92</v>
      </c>
      <c r="AB176" s="102" t="s">
        <v>92</v>
      </c>
      <c r="AC176" s="101">
        <v>0</v>
      </c>
      <c r="AD176" s="101">
        <v>0</v>
      </c>
      <c r="AE176" s="101">
        <v>0</v>
      </c>
      <c r="AF176" s="102" t="s">
        <v>92</v>
      </c>
      <c r="AG176" s="102" t="s">
        <v>92</v>
      </c>
      <c r="AH176" s="102" t="s">
        <v>92</v>
      </c>
      <c r="AI176" s="101">
        <v>0</v>
      </c>
      <c r="AJ176" s="101">
        <v>0</v>
      </c>
      <c r="AK176" s="101">
        <v>0</v>
      </c>
      <c r="AL176" s="102" t="s">
        <v>92</v>
      </c>
      <c r="AM176" s="102" t="s">
        <v>92</v>
      </c>
      <c r="AN176" s="102" t="s">
        <v>92</v>
      </c>
      <c r="AO176" s="101">
        <v>0</v>
      </c>
      <c r="AP176" s="101">
        <v>0</v>
      </c>
      <c r="AQ176" s="101">
        <v>0</v>
      </c>
      <c r="AR176" s="102">
        <v>0</v>
      </c>
      <c r="AS176" s="102">
        <v>0</v>
      </c>
      <c r="AT176" s="102">
        <v>0</v>
      </c>
      <c r="AU176" s="101">
        <v>0</v>
      </c>
      <c r="AV176" s="101">
        <v>0</v>
      </c>
      <c r="AW176" s="101">
        <v>0</v>
      </c>
      <c r="AX176" s="102" t="s">
        <v>92</v>
      </c>
      <c r="AY176" s="102" t="s">
        <v>92</v>
      </c>
      <c r="AZ176" s="102" t="s">
        <v>92</v>
      </c>
      <c r="BA176" s="101">
        <v>0</v>
      </c>
      <c r="BB176" s="101">
        <v>0</v>
      </c>
      <c r="BC176" s="101">
        <v>0</v>
      </c>
      <c r="BD176" s="102" t="s">
        <v>92</v>
      </c>
      <c r="BE176" s="102" t="s">
        <v>92</v>
      </c>
      <c r="BF176" s="102" t="s">
        <v>92</v>
      </c>
      <c r="BG176" s="101">
        <v>0</v>
      </c>
      <c r="BH176" s="101">
        <v>0</v>
      </c>
      <c r="BI176" s="101">
        <v>0</v>
      </c>
      <c r="BJ176" s="102" t="s">
        <v>92</v>
      </c>
      <c r="BK176" s="102" t="s">
        <v>92</v>
      </c>
      <c r="BL176" s="102" t="s">
        <v>92</v>
      </c>
      <c r="BM176" s="101">
        <v>0</v>
      </c>
      <c r="BN176" s="101">
        <v>0</v>
      </c>
      <c r="BO176" s="101">
        <v>0</v>
      </c>
      <c r="BP176" s="102" t="s">
        <v>92</v>
      </c>
      <c r="BQ176" s="102" t="s">
        <v>92</v>
      </c>
      <c r="BR176" s="103" t="s">
        <v>92</v>
      </c>
    </row>
    <row r="177" spans="1:70" ht="11.85">
      <c r="A177" s="99" t="str">
        <f>IF(COUNTIFS(T_3G[[#This Row],[Secteur]],"  *"),A176,T_3G[[#This Row],[Secteur]])</f>
        <v>SEINE-SAINT-DENIS</v>
      </c>
      <c r="B177" s="99" t="str">
        <f>IF(COUNTIFS(T_3G[[#This Row],[Secteur]],"    *"),B176,T_3G[[#This Row],[Secteur]])</f>
        <v xml:space="preserve">   D02 - La Courneuve</v>
      </c>
      <c r="C177" s="100" t="s">
        <v>537</v>
      </c>
      <c r="D177" s="100" t="s">
        <v>538</v>
      </c>
      <c r="E177" s="101">
        <v>65</v>
      </c>
      <c r="F177" s="101">
        <v>78</v>
      </c>
      <c r="G177" s="101">
        <v>143</v>
      </c>
      <c r="H177" s="101">
        <v>0</v>
      </c>
      <c r="I177" s="101">
        <v>0</v>
      </c>
      <c r="J177" s="101">
        <v>0</v>
      </c>
      <c r="K177" s="101">
        <v>64</v>
      </c>
      <c r="L177" s="101">
        <v>77</v>
      </c>
      <c r="M177" s="101">
        <v>141</v>
      </c>
      <c r="N177" s="102">
        <v>0.98461538461538467</v>
      </c>
      <c r="O177" s="102">
        <v>0.98717948717948723</v>
      </c>
      <c r="P177" s="102">
        <v>0.98601398601398604</v>
      </c>
      <c r="Q177" s="101">
        <v>58</v>
      </c>
      <c r="R177" s="101">
        <v>51</v>
      </c>
      <c r="S177" s="101">
        <v>109</v>
      </c>
      <c r="T177" s="102">
        <v>0.90625</v>
      </c>
      <c r="U177" s="102">
        <v>0.66233766233766234</v>
      </c>
      <c r="V177" s="102">
        <v>0.77304964539007093</v>
      </c>
      <c r="W177" s="101">
        <v>6</v>
      </c>
      <c r="X177" s="101">
        <v>26</v>
      </c>
      <c r="Y177" s="101">
        <v>32</v>
      </c>
      <c r="Z177" s="102">
        <v>9.375E-2</v>
      </c>
      <c r="AA177" s="102">
        <v>0.33766233766233766</v>
      </c>
      <c r="AB177" s="102">
        <v>0.22695035460992907</v>
      </c>
      <c r="AC177" s="101">
        <v>4</v>
      </c>
      <c r="AD177" s="101">
        <v>23</v>
      </c>
      <c r="AE177" s="101">
        <v>27</v>
      </c>
      <c r="AF177" s="102">
        <v>6.25E-2</v>
      </c>
      <c r="AG177" s="102">
        <v>0.29870129870129869</v>
      </c>
      <c r="AH177" s="102">
        <v>0.19148936170212766</v>
      </c>
      <c r="AI177" s="101">
        <v>2</v>
      </c>
      <c r="AJ177" s="101">
        <v>3</v>
      </c>
      <c r="AK177" s="101">
        <v>5</v>
      </c>
      <c r="AL177" s="102">
        <v>3.125E-2</v>
      </c>
      <c r="AM177" s="102">
        <v>3.896103896103896E-2</v>
      </c>
      <c r="AN177" s="102">
        <v>3.5460992907801421E-2</v>
      </c>
      <c r="AO177" s="101">
        <v>64</v>
      </c>
      <c r="AP177" s="101">
        <v>77</v>
      </c>
      <c r="AQ177" s="101">
        <v>141</v>
      </c>
      <c r="AR177" s="102">
        <v>0.98461538461538467</v>
      </c>
      <c r="AS177" s="102">
        <v>0.98717948717948723</v>
      </c>
      <c r="AT177" s="102">
        <v>0.98601398601398604</v>
      </c>
      <c r="AU177" s="101">
        <v>58</v>
      </c>
      <c r="AV177" s="101">
        <v>52</v>
      </c>
      <c r="AW177" s="101">
        <v>110</v>
      </c>
      <c r="AX177" s="102">
        <v>0.90625</v>
      </c>
      <c r="AY177" s="102">
        <v>0.67532467532467533</v>
      </c>
      <c r="AZ177" s="102">
        <v>0.78014184397163122</v>
      </c>
      <c r="BA177" s="101">
        <v>6</v>
      </c>
      <c r="BB177" s="101">
        <v>25</v>
      </c>
      <c r="BC177" s="101">
        <v>31</v>
      </c>
      <c r="BD177" s="102">
        <v>9.375E-2</v>
      </c>
      <c r="BE177" s="102">
        <v>0.32467532467532467</v>
      </c>
      <c r="BF177" s="102">
        <v>0.21985815602836881</v>
      </c>
      <c r="BG177" s="101">
        <v>4</v>
      </c>
      <c r="BH177" s="101">
        <v>22</v>
      </c>
      <c r="BI177" s="101">
        <v>26</v>
      </c>
      <c r="BJ177" s="102">
        <v>6.25E-2</v>
      </c>
      <c r="BK177" s="102">
        <v>0.2857142857142857</v>
      </c>
      <c r="BL177" s="102">
        <v>0.18439716312056736</v>
      </c>
      <c r="BM177" s="101">
        <v>2</v>
      </c>
      <c r="BN177" s="101">
        <v>3</v>
      </c>
      <c r="BO177" s="101">
        <v>5</v>
      </c>
      <c r="BP177" s="102">
        <v>3.125E-2</v>
      </c>
      <c r="BQ177" s="102">
        <v>3.896103896103896E-2</v>
      </c>
      <c r="BR177" s="103">
        <v>3.5460992907801421E-2</v>
      </c>
    </row>
    <row r="178" spans="1:70" ht="11.85">
      <c r="A178" s="99" t="str">
        <f>IF(COUNTIFS(T_3G[[#This Row],[Secteur]],"  *"),A177,T_3G[[#This Row],[Secteur]])</f>
        <v>SEINE-SAINT-DENIS</v>
      </c>
      <c r="B178" s="99" t="str">
        <f>IF(COUNTIFS(T_3G[[#This Row],[Secteur]],"    *"),B177,T_3G[[#This Row],[Secteur]])</f>
        <v xml:space="preserve">   D02 - La Courneuve</v>
      </c>
      <c r="C178" s="100" t="s">
        <v>539</v>
      </c>
      <c r="D178" s="100" t="s">
        <v>394</v>
      </c>
      <c r="E178" s="101">
        <v>84</v>
      </c>
      <c r="F178" s="101">
        <v>81</v>
      </c>
      <c r="G178" s="101">
        <v>165</v>
      </c>
      <c r="H178" s="101">
        <v>0</v>
      </c>
      <c r="I178" s="101">
        <v>0</v>
      </c>
      <c r="J178" s="101">
        <v>0</v>
      </c>
      <c r="K178" s="101">
        <v>83</v>
      </c>
      <c r="L178" s="101">
        <v>78</v>
      </c>
      <c r="M178" s="101">
        <v>161</v>
      </c>
      <c r="N178" s="102">
        <v>0.98809523809523814</v>
      </c>
      <c r="O178" s="102">
        <v>0.96296296296296291</v>
      </c>
      <c r="P178" s="102">
        <v>0.97575757575757571</v>
      </c>
      <c r="Q178" s="101">
        <v>74</v>
      </c>
      <c r="R178" s="101">
        <v>55</v>
      </c>
      <c r="S178" s="101">
        <v>129</v>
      </c>
      <c r="T178" s="102">
        <v>0.89156626506024095</v>
      </c>
      <c r="U178" s="102">
        <v>0.70512820512820518</v>
      </c>
      <c r="V178" s="102">
        <v>0.80124223602484468</v>
      </c>
      <c r="W178" s="101">
        <v>9</v>
      </c>
      <c r="X178" s="101">
        <v>23</v>
      </c>
      <c r="Y178" s="101">
        <v>32</v>
      </c>
      <c r="Z178" s="102">
        <v>0.10843373493975904</v>
      </c>
      <c r="AA178" s="102">
        <v>0.29487179487179488</v>
      </c>
      <c r="AB178" s="102">
        <v>0.19875776397515527</v>
      </c>
      <c r="AC178" s="101">
        <v>7</v>
      </c>
      <c r="AD178" s="101">
        <v>21</v>
      </c>
      <c r="AE178" s="101">
        <v>28</v>
      </c>
      <c r="AF178" s="102">
        <v>8.4337349397590355E-2</v>
      </c>
      <c r="AG178" s="102">
        <v>0.26923076923076922</v>
      </c>
      <c r="AH178" s="102">
        <v>0.17391304347826086</v>
      </c>
      <c r="AI178" s="101">
        <v>2</v>
      </c>
      <c r="AJ178" s="101">
        <v>2</v>
      </c>
      <c r="AK178" s="101">
        <v>4</v>
      </c>
      <c r="AL178" s="102">
        <v>2.4096385542168676E-2</v>
      </c>
      <c r="AM178" s="102">
        <v>2.564102564102564E-2</v>
      </c>
      <c r="AN178" s="102">
        <v>2.4844720496894408E-2</v>
      </c>
      <c r="AO178" s="101">
        <v>83</v>
      </c>
      <c r="AP178" s="101">
        <v>78</v>
      </c>
      <c r="AQ178" s="101">
        <v>161</v>
      </c>
      <c r="AR178" s="102">
        <v>0.98809523809523814</v>
      </c>
      <c r="AS178" s="102">
        <v>0.96296296296296291</v>
      </c>
      <c r="AT178" s="102">
        <v>0.97575757575757571</v>
      </c>
      <c r="AU178" s="101">
        <v>67</v>
      </c>
      <c r="AV178" s="101">
        <v>48</v>
      </c>
      <c r="AW178" s="101">
        <v>115</v>
      </c>
      <c r="AX178" s="102">
        <v>0.80722891566265065</v>
      </c>
      <c r="AY178" s="102">
        <v>0.61538461538461542</v>
      </c>
      <c r="AZ178" s="102">
        <v>0.7142857142857143</v>
      </c>
      <c r="BA178" s="101">
        <v>16</v>
      </c>
      <c r="BB178" s="101">
        <v>30</v>
      </c>
      <c r="BC178" s="101">
        <v>46</v>
      </c>
      <c r="BD178" s="102">
        <v>0.19277108433734941</v>
      </c>
      <c r="BE178" s="102">
        <v>0.38461538461538464</v>
      </c>
      <c r="BF178" s="102">
        <v>0.2857142857142857</v>
      </c>
      <c r="BG178" s="101">
        <v>14</v>
      </c>
      <c r="BH178" s="101">
        <v>28</v>
      </c>
      <c r="BI178" s="101">
        <v>42</v>
      </c>
      <c r="BJ178" s="102">
        <v>0.16867469879518071</v>
      </c>
      <c r="BK178" s="102">
        <v>0.35897435897435898</v>
      </c>
      <c r="BL178" s="102">
        <v>0.2608695652173913</v>
      </c>
      <c r="BM178" s="101">
        <v>2</v>
      </c>
      <c r="BN178" s="101">
        <v>2</v>
      </c>
      <c r="BO178" s="101">
        <v>4</v>
      </c>
      <c r="BP178" s="102">
        <v>2.4096385542168676E-2</v>
      </c>
      <c r="BQ178" s="102">
        <v>2.564102564102564E-2</v>
      </c>
      <c r="BR178" s="103">
        <v>2.4844720496894408E-2</v>
      </c>
    </row>
    <row r="179" spans="1:70" ht="11.85">
      <c r="A179" s="99" t="str">
        <f>IF(COUNTIFS(T_3G[[#This Row],[Secteur]],"  *"),A178,T_3G[[#This Row],[Secteur]])</f>
        <v>SEINE-SAINT-DENIS</v>
      </c>
      <c r="B179" s="99" t="str">
        <f>IF(COUNTIFS(T_3G[[#This Row],[Secteur]],"    *"),B178,T_3G[[#This Row],[Secteur]])</f>
        <v xml:space="preserve">   D02 - La Courneuve</v>
      </c>
      <c r="C179" s="100" t="s">
        <v>540</v>
      </c>
      <c r="D179" s="100" t="s">
        <v>295</v>
      </c>
      <c r="E179" s="101">
        <v>84</v>
      </c>
      <c r="F179" s="101">
        <v>86</v>
      </c>
      <c r="G179" s="101">
        <v>170</v>
      </c>
      <c r="H179" s="101">
        <v>4</v>
      </c>
      <c r="I179" s="101">
        <v>6</v>
      </c>
      <c r="J179" s="101">
        <v>10</v>
      </c>
      <c r="K179" s="101">
        <v>80</v>
      </c>
      <c r="L179" s="101">
        <v>81</v>
      </c>
      <c r="M179" s="101">
        <v>161</v>
      </c>
      <c r="N179" s="102">
        <v>1</v>
      </c>
      <c r="O179" s="102">
        <v>1.0116279069767442</v>
      </c>
      <c r="P179" s="102">
        <v>1.0058823529411764</v>
      </c>
      <c r="Q179" s="101">
        <v>61</v>
      </c>
      <c r="R179" s="101">
        <v>51</v>
      </c>
      <c r="S179" s="101">
        <v>112</v>
      </c>
      <c r="T179" s="102">
        <v>0.76249999999999996</v>
      </c>
      <c r="U179" s="102">
        <v>0.62962962962962965</v>
      </c>
      <c r="V179" s="102">
        <v>0.69565217391304346</v>
      </c>
      <c r="W179" s="101">
        <v>19</v>
      </c>
      <c r="X179" s="101">
        <v>30</v>
      </c>
      <c r="Y179" s="101">
        <v>49</v>
      </c>
      <c r="Z179" s="102">
        <v>0.23749999999999999</v>
      </c>
      <c r="AA179" s="102">
        <v>0.37037037037037035</v>
      </c>
      <c r="AB179" s="102">
        <v>0.30434782608695654</v>
      </c>
      <c r="AC179" s="101">
        <v>14</v>
      </c>
      <c r="AD179" s="101">
        <v>18</v>
      </c>
      <c r="AE179" s="101">
        <v>32</v>
      </c>
      <c r="AF179" s="102">
        <v>0.17499999999999999</v>
      </c>
      <c r="AG179" s="102">
        <v>0.22222222222222221</v>
      </c>
      <c r="AH179" s="102">
        <v>0.19875776397515527</v>
      </c>
      <c r="AI179" s="101">
        <v>5</v>
      </c>
      <c r="AJ179" s="101">
        <v>12</v>
      </c>
      <c r="AK179" s="101">
        <v>17</v>
      </c>
      <c r="AL179" s="102">
        <v>6.25E-2</v>
      </c>
      <c r="AM179" s="102">
        <v>0.14814814814814814</v>
      </c>
      <c r="AN179" s="102">
        <v>0.10559006211180125</v>
      </c>
      <c r="AO179" s="101">
        <v>80</v>
      </c>
      <c r="AP179" s="101">
        <v>79</v>
      </c>
      <c r="AQ179" s="101">
        <v>159</v>
      </c>
      <c r="AR179" s="102">
        <v>1</v>
      </c>
      <c r="AS179" s="102">
        <v>0.98837209302325579</v>
      </c>
      <c r="AT179" s="102">
        <v>0.99411764705882355</v>
      </c>
      <c r="AU179" s="101">
        <v>57</v>
      </c>
      <c r="AV179" s="101">
        <v>44</v>
      </c>
      <c r="AW179" s="101">
        <v>101</v>
      </c>
      <c r="AX179" s="102">
        <v>0.71250000000000002</v>
      </c>
      <c r="AY179" s="102">
        <v>0.55696202531645567</v>
      </c>
      <c r="AZ179" s="102">
        <v>0.63522012578616349</v>
      </c>
      <c r="BA179" s="101">
        <v>23</v>
      </c>
      <c r="BB179" s="101">
        <v>35</v>
      </c>
      <c r="BC179" s="101">
        <v>58</v>
      </c>
      <c r="BD179" s="102">
        <v>0.28749999999999998</v>
      </c>
      <c r="BE179" s="102">
        <v>0.44303797468354428</v>
      </c>
      <c r="BF179" s="102">
        <v>0.36477987421383645</v>
      </c>
      <c r="BG179" s="101">
        <v>18</v>
      </c>
      <c r="BH179" s="101">
        <v>25</v>
      </c>
      <c r="BI179" s="101">
        <v>43</v>
      </c>
      <c r="BJ179" s="102">
        <v>0.22500000000000001</v>
      </c>
      <c r="BK179" s="102">
        <v>0.31645569620253167</v>
      </c>
      <c r="BL179" s="102">
        <v>0.27044025157232704</v>
      </c>
      <c r="BM179" s="101">
        <v>5</v>
      </c>
      <c r="BN179" s="101">
        <v>10</v>
      </c>
      <c r="BO179" s="101">
        <v>15</v>
      </c>
      <c r="BP179" s="102">
        <v>6.25E-2</v>
      </c>
      <c r="BQ179" s="102">
        <v>0.12658227848101267</v>
      </c>
      <c r="BR179" s="103">
        <v>9.4339622641509441E-2</v>
      </c>
    </row>
    <row r="180" spans="1:70" ht="11.85">
      <c r="A180" s="99" t="str">
        <f>IF(COUNTIFS(T_3G[[#This Row],[Secteur]],"  *"),A179,T_3G[[#This Row],[Secteur]])</f>
        <v>SEINE-SAINT-DENIS</v>
      </c>
      <c r="B180" s="99" t="str">
        <f>IF(COUNTIFS(T_3G[[#This Row],[Secteur]],"    *"),B179,T_3G[[#This Row],[Secteur]])</f>
        <v xml:space="preserve">   D02 - La Courneuve</v>
      </c>
      <c r="C180" s="100" t="s">
        <v>541</v>
      </c>
      <c r="D180" s="100" t="s">
        <v>542</v>
      </c>
      <c r="E180" s="101">
        <v>84</v>
      </c>
      <c r="F180" s="101">
        <v>90</v>
      </c>
      <c r="G180" s="101">
        <v>174</v>
      </c>
      <c r="H180" s="101">
        <v>0</v>
      </c>
      <c r="I180" s="101">
        <v>0</v>
      </c>
      <c r="J180" s="101">
        <v>0</v>
      </c>
      <c r="K180" s="101">
        <v>81</v>
      </c>
      <c r="L180" s="101">
        <v>84</v>
      </c>
      <c r="M180" s="101">
        <v>165</v>
      </c>
      <c r="N180" s="102">
        <v>0.9642857142857143</v>
      </c>
      <c r="O180" s="102">
        <v>0.93333333333333335</v>
      </c>
      <c r="P180" s="102">
        <v>0.94827586206896552</v>
      </c>
      <c r="Q180" s="101">
        <v>61</v>
      </c>
      <c r="R180" s="101">
        <v>47</v>
      </c>
      <c r="S180" s="101">
        <v>108</v>
      </c>
      <c r="T180" s="102">
        <v>0.75308641975308643</v>
      </c>
      <c r="U180" s="102">
        <v>0.55952380952380953</v>
      </c>
      <c r="V180" s="102">
        <v>0.65454545454545454</v>
      </c>
      <c r="W180" s="101">
        <v>20</v>
      </c>
      <c r="X180" s="101">
        <v>37</v>
      </c>
      <c r="Y180" s="101">
        <v>57</v>
      </c>
      <c r="Z180" s="102">
        <v>0.24691358024691357</v>
      </c>
      <c r="AA180" s="102">
        <v>0.44047619047619047</v>
      </c>
      <c r="AB180" s="102">
        <v>0.34545454545454546</v>
      </c>
      <c r="AC180" s="101">
        <v>19</v>
      </c>
      <c r="AD180" s="101">
        <v>29</v>
      </c>
      <c r="AE180" s="101">
        <v>48</v>
      </c>
      <c r="AF180" s="102">
        <v>0.23456790123456789</v>
      </c>
      <c r="AG180" s="102">
        <v>0.34523809523809523</v>
      </c>
      <c r="AH180" s="102">
        <v>0.29090909090909089</v>
      </c>
      <c r="AI180" s="101">
        <v>1</v>
      </c>
      <c r="AJ180" s="101">
        <v>8</v>
      </c>
      <c r="AK180" s="101">
        <v>9</v>
      </c>
      <c r="AL180" s="102">
        <v>1.2345679012345678E-2</v>
      </c>
      <c r="AM180" s="102">
        <v>9.5238095238095233E-2</v>
      </c>
      <c r="AN180" s="102">
        <v>5.4545454545454543E-2</v>
      </c>
      <c r="AO180" s="101">
        <v>79</v>
      </c>
      <c r="AP180" s="101">
        <v>83</v>
      </c>
      <c r="AQ180" s="101">
        <v>162</v>
      </c>
      <c r="AR180" s="102">
        <v>0.94047619047619047</v>
      </c>
      <c r="AS180" s="102">
        <v>0.92222222222222228</v>
      </c>
      <c r="AT180" s="102">
        <v>0.93103448275862066</v>
      </c>
      <c r="AU180" s="101">
        <v>55</v>
      </c>
      <c r="AV180" s="101">
        <v>41</v>
      </c>
      <c r="AW180" s="101">
        <v>96</v>
      </c>
      <c r="AX180" s="102">
        <v>0.69620253164556967</v>
      </c>
      <c r="AY180" s="102">
        <v>0.49397590361445781</v>
      </c>
      <c r="AZ180" s="102">
        <v>0.59259259259259256</v>
      </c>
      <c r="BA180" s="101">
        <v>24</v>
      </c>
      <c r="BB180" s="101">
        <v>42</v>
      </c>
      <c r="BC180" s="101">
        <v>66</v>
      </c>
      <c r="BD180" s="102">
        <v>0.30379746835443039</v>
      </c>
      <c r="BE180" s="102">
        <v>0.50602409638554213</v>
      </c>
      <c r="BF180" s="102">
        <v>0.40740740740740738</v>
      </c>
      <c r="BG180" s="101">
        <v>23</v>
      </c>
      <c r="BH180" s="101">
        <v>34</v>
      </c>
      <c r="BI180" s="101">
        <v>57</v>
      </c>
      <c r="BJ180" s="102">
        <v>0.29113924050632911</v>
      </c>
      <c r="BK180" s="102">
        <v>0.40963855421686746</v>
      </c>
      <c r="BL180" s="102">
        <v>0.35185185185185186</v>
      </c>
      <c r="BM180" s="101">
        <v>1</v>
      </c>
      <c r="BN180" s="101">
        <v>8</v>
      </c>
      <c r="BO180" s="101">
        <v>9</v>
      </c>
      <c r="BP180" s="102">
        <v>1.2658227848101266E-2</v>
      </c>
      <c r="BQ180" s="102">
        <v>9.6385542168674704E-2</v>
      </c>
      <c r="BR180" s="103">
        <v>5.5555555555555552E-2</v>
      </c>
    </row>
    <row r="181" spans="1:70" ht="11.85">
      <c r="A181" s="99" t="str">
        <f>IF(COUNTIFS(T_3G[[#This Row],[Secteur]],"  *"),A180,T_3G[[#This Row],[Secteur]])</f>
        <v>SEINE-SAINT-DENIS</v>
      </c>
      <c r="B181" s="99" t="str">
        <f>IF(COUNTIFS(T_3G[[#This Row],[Secteur]],"    *"),B180,T_3G[[#This Row],[Secteur]])</f>
        <v xml:space="preserve">   D02 - La Courneuve</v>
      </c>
      <c r="C181" s="100" t="s">
        <v>543</v>
      </c>
      <c r="D181" s="100" t="s">
        <v>544</v>
      </c>
      <c r="E181" s="101">
        <v>78</v>
      </c>
      <c r="F181" s="101">
        <v>87</v>
      </c>
      <c r="G181" s="101">
        <v>165</v>
      </c>
      <c r="H181" s="101">
        <v>0</v>
      </c>
      <c r="I181" s="101">
        <v>0</v>
      </c>
      <c r="J181" s="101">
        <v>0</v>
      </c>
      <c r="K181" s="101">
        <v>77</v>
      </c>
      <c r="L181" s="101">
        <v>80</v>
      </c>
      <c r="M181" s="101">
        <v>157</v>
      </c>
      <c r="N181" s="102">
        <v>0.98717948717948723</v>
      </c>
      <c r="O181" s="102">
        <v>0.91954022988505746</v>
      </c>
      <c r="P181" s="102">
        <v>0.95151515151515154</v>
      </c>
      <c r="Q181" s="101">
        <v>65</v>
      </c>
      <c r="R181" s="101">
        <v>67</v>
      </c>
      <c r="S181" s="101">
        <v>132</v>
      </c>
      <c r="T181" s="102">
        <v>0.8441558441558441</v>
      </c>
      <c r="U181" s="102">
        <v>0.83750000000000002</v>
      </c>
      <c r="V181" s="102">
        <v>0.84076433121019112</v>
      </c>
      <c r="W181" s="101">
        <v>12</v>
      </c>
      <c r="X181" s="101">
        <v>13</v>
      </c>
      <c r="Y181" s="101">
        <v>25</v>
      </c>
      <c r="Z181" s="102">
        <v>0.15584415584415584</v>
      </c>
      <c r="AA181" s="102">
        <v>0.16250000000000001</v>
      </c>
      <c r="AB181" s="102">
        <v>0.15923566878980891</v>
      </c>
      <c r="AC181" s="101">
        <v>12</v>
      </c>
      <c r="AD181" s="101">
        <v>10</v>
      </c>
      <c r="AE181" s="101">
        <v>22</v>
      </c>
      <c r="AF181" s="102">
        <v>0.15584415584415584</v>
      </c>
      <c r="AG181" s="102">
        <v>0.125</v>
      </c>
      <c r="AH181" s="102">
        <v>0.14012738853503184</v>
      </c>
      <c r="AI181" s="101">
        <v>0</v>
      </c>
      <c r="AJ181" s="101">
        <v>3</v>
      </c>
      <c r="AK181" s="101">
        <v>3</v>
      </c>
      <c r="AL181" s="102">
        <v>0</v>
      </c>
      <c r="AM181" s="102">
        <v>3.7499999999999999E-2</v>
      </c>
      <c r="AN181" s="102">
        <v>1.9108280254777069E-2</v>
      </c>
      <c r="AO181" s="101">
        <v>77</v>
      </c>
      <c r="AP181" s="101">
        <v>80</v>
      </c>
      <c r="AQ181" s="101">
        <v>157</v>
      </c>
      <c r="AR181" s="102">
        <v>0.98717948717948723</v>
      </c>
      <c r="AS181" s="102">
        <v>0.91954022988505746</v>
      </c>
      <c r="AT181" s="102">
        <v>0.95151515151515154</v>
      </c>
      <c r="AU181" s="101">
        <v>63</v>
      </c>
      <c r="AV181" s="101">
        <v>63</v>
      </c>
      <c r="AW181" s="101">
        <v>126</v>
      </c>
      <c r="AX181" s="102">
        <v>0.81818181818181823</v>
      </c>
      <c r="AY181" s="102">
        <v>0.78749999999999998</v>
      </c>
      <c r="AZ181" s="102">
        <v>0.80254777070063699</v>
      </c>
      <c r="BA181" s="101">
        <v>14</v>
      </c>
      <c r="BB181" s="101">
        <v>17</v>
      </c>
      <c r="BC181" s="101">
        <v>31</v>
      </c>
      <c r="BD181" s="102">
        <v>0.18181818181818182</v>
      </c>
      <c r="BE181" s="102">
        <v>0.21249999999999999</v>
      </c>
      <c r="BF181" s="102">
        <v>0.19745222929936307</v>
      </c>
      <c r="BG181" s="101">
        <v>14</v>
      </c>
      <c r="BH181" s="101">
        <v>14</v>
      </c>
      <c r="BI181" s="101">
        <v>28</v>
      </c>
      <c r="BJ181" s="102">
        <v>0.18181818181818182</v>
      </c>
      <c r="BK181" s="102">
        <v>0.17499999999999999</v>
      </c>
      <c r="BL181" s="102">
        <v>0.17834394904458598</v>
      </c>
      <c r="BM181" s="101">
        <v>0</v>
      </c>
      <c r="BN181" s="101">
        <v>3</v>
      </c>
      <c r="BO181" s="101">
        <v>3</v>
      </c>
      <c r="BP181" s="102">
        <v>0</v>
      </c>
      <c r="BQ181" s="102">
        <v>3.7499999999999999E-2</v>
      </c>
      <c r="BR181" s="103">
        <v>1.9108280254777069E-2</v>
      </c>
    </row>
    <row r="182" spans="1:70" ht="11.85">
      <c r="A182" s="99" t="str">
        <f>IF(COUNTIFS(T_3G[[#This Row],[Secteur]],"  *"),A181,T_3G[[#This Row],[Secteur]])</f>
        <v>SEINE-SAINT-DENIS</v>
      </c>
      <c r="B182" s="99" t="str">
        <f>IF(COUNTIFS(T_3G[[#This Row],[Secteur]],"    *"),B181,T_3G[[#This Row],[Secteur]])</f>
        <v xml:space="preserve">   D02 - La Courneuve</v>
      </c>
      <c r="C182" s="100" t="s">
        <v>545</v>
      </c>
      <c r="D182" s="100" t="s">
        <v>546</v>
      </c>
      <c r="E182" s="101">
        <v>76</v>
      </c>
      <c r="F182" s="101">
        <v>80</v>
      </c>
      <c r="G182" s="101">
        <v>156</v>
      </c>
      <c r="H182" s="101">
        <v>0</v>
      </c>
      <c r="I182" s="101">
        <v>0</v>
      </c>
      <c r="J182" s="101">
        <v>0</v>
      </c>
      <c r="K182" s="101">
        <v>32</v>
      </c>
      <c r="L182" s="101">
        <v>46</v>
      </c>
      <c r="M182" s="101">
        <v>78</v>
      </c>
      <c r="N182" s="102">
        <v>0.42105263157894735</v>
      </c>
      <c r="O182" s="102">
        <v>0.57499999999999996</v>
      </c>
      <c r="P182" s="102">
        <v>0.5</v>
      </c>
      <c r="Q182" s="101">
        <v>31</v>
      </c>
      <c r="R182" s="101">
        <v>42</v>
      </c>
      <c r="S182" s="101">
        <v>73</v>
      </c>
      <c r="T182" s="102">
        <v>0.96875</v>
      </c>
      <c r="U182" s="102">
        <v>0.91304347826086951</v>
      </c>
      <c r="V182" s="102">
        <v>0.9358974358974359</v>
      </c>
      <c r="W182" s="101">
        <v>1</v>
      </c>
      <c r="X182" s="101">
        <v>4</v>
      </c>
      <c r="Y182" s="101">
        <v>5</v>
      </c>
      <c r="Z182" s="102">
        <v>3.125E-2</v>
      </c>
      <c r="AA182" s="102">
        <v>8.6956521739130432E-2</v>
      </c>
      <c r="AB182" s="102">
        <v>6.4102564102564097E-2</v>
      </c>
      <c r="AC182" s="101">
        <v>1</v>
      </c>
      <c r="AD182" s="101">
        <v>4</v>
      </c>
      <c r="AE182" s="101">
        <v>5</v>
      </c>
      <c r="AF182" s="102">
        <v>3.125E-2</v>
      </c>
      <c r="AG182" s="102">
        <v>8.6956521739130432E-2</v>
      </c>
      <c r="AH182" s="102">
        <v>6.4102564102564097E-2</v>
      </c>
      <c r="AI182" s="101">
        <v>0</v>
      </c>
      <c r="AJ182" s="101">
        <v>0</v>
      </c>
      <c r="AK182" s="101">
        <v>0</v>
      </c>
      <c r="AL182" s="102">
        <v>0</v>
      </c>
      <c r="AM182" s="102">
        <v>0</v>
      </c>
      <c r="AN182" s="102">
        <v>0</v>
      </c>
      <c r="AO182" s="101">
        <v>32</v>
      </c>
      <c r="AP182" s="101">
        <v>46</v>
      </c>
      <c r="AQ182" s="101">
        <v>78</v>
      </c>
      <c r="AR182" s="102">
        <v>0.42105263157894735</v>
      </c>
      <c r="AS182" s="102">
        <v>0.57499999999999996</v>
      </c>
      <c r="AT182" s="102">
        <v>0.5</v>
      </c>
      <c r="AU182" s="101">
        <v>29</v>
      </c>
      <c r="AV182" s="101">
        <v>40</v>
      </c>
      <c r="AW182" s="101">
        <v>69</v>
      </c>
      <c r="AX182" s="102">
        <v>0.90625</v>
      </c>
      <c r="AY182" s="102">
        <v>0.86956521739130432</v>
      </c>
      <c r="AZ182" s="102">
        <v>0.88461538461538458</v>
      </c>
      <c r="BA182" s="101">
        <v>3</v>
      </c>
      <c r="BB182" s="101">
        <v>6</v>
      </c>
      <c r="BC182" s="101">
        <v>9</v>
      </c>
      <c r="BD182" s="102">
        <v>9.375E-2</v>
      </c>
      <c r="BE182" s="102">
        <v>0.13043478260869565</v>
      </c>
      <c r="BF182" s="102">
        <v>0.11538461538461539</v>
      </c>
      <c r="BG182" s="101">
        <v>3</v>
      </c>
      <c r="BH182" s="101">
        <v>6</v>
      </c>
      <c r="BI182" s="101">
        <v>9</v>
      </c>
      <c r="BJ182" s="102">
        <v>9.375E-2</v>
      </c>
      <c r="BK182" s="102">
        <v>0.13043478260869565</v>
      </c>
      <c r="BL182" s="102">
        <v>0.11538461538461539</v>
      </c>
      <c r="BM182" s="101">
        <v>0</v>
      </c>
      <c r="BN182" s="101">
        <v>0</v>
      </c>
      <c r="BO182" s="101">
        <v>0</v>
      </c>
      <c r="BP182" s="102">
        <v>0</v>
      </c>
      <c r="BQ182" s="102">
        <v>0</v>
      </c>
      <c r="BR182" s="103">
        <v>0</v>
      </c>
    </row>
    <row r="183" spans="1:70" ht="11.85">
      <c r="A183" s="99" t="str">
        <f>IF(COUNTIFS(T_3G[[#This Row],[Secteur]],"  *"),A182,T_3G[[#This Row],[Secteur]])</f>
        <v>SEINE-SAINT-DENIS</v>
      </c>
      <c r="B183" s="99" t="str">
        <f>IF(COUNTIFS(T_3G[[#This Row],[Secteur]],"    *"),B182,T_3G[[#This Row],[Secteur]])</f>
        <v xml:space="preserve">   D02 - La Courneuve</v>
      </c>
      <c r="C183" s="100" t="s">
        <v>547</v>
      </c>
      <c r="D183" s="100" t="s">
        <v>548</v>
      </c>
      <c r="E183" s="101">
        <v>95</v>
      </c>
      <c r="F183" s="101">
        <v>101</v>
      </c>
      <c r="G183" s="101">
        <v>196</v>
      </c>
      <c r="H183" s="101">
        <v>0</v>
      </c>
      <c r="I183" s="101">
        <v>1</v>
      </c>
      <c r="J183" s="101">
        <v>1</v>
      </c>
      <c r="K183" s="101">
        <v>95</v>
      </c>
      <c r="L183" s="101">
        <v>101</v>
      </c>
      <c r="M183" s="101">
        <v>196</v>
      </c>
      <c r="N183" s="102">
        <v>1</v>
      </c>
      <c r="O183" s="102">
        <v>1.0099009900990099</v>
      </c>
      <c r="P183" s="102">
        <v>1.0051020408163265</v>
      </c>
      <c r="Q183" s="101">
        <v>73</v>
      </c>
      <c r="R183" s="101">
        <v>62</v>
      </c>
      <c r="S183" s="101">
        <v>135</v>
      </c>
      <c r="T183" s="102">
        <v>0.76842105263157889</v>
      </c>
      <c r="U183" s="102">
        <v>0.61386138613861385</v>
      </c>
      <c r="V183" s="102">
        <v>0.68877551020408168</v>
      </c>
      <c r="W183" s="101">
        <v>22</v>
      </c>
      <c r="X183" s="101">
        <v>39</v>
      </c>
      <c r="Y183" s="101">
        <v>61</v>
      </c>
      <c r="Z183" s="102">
        <v>0.23157894736842105</v>
      </c>
      <c r="AA183" s="102">
        <v>0.38613861386138615</v>
      </c>
      <c r="AB183" s="102">
        <v>0.31122448979591838</v>
      </c>
      <c r="AC183" s="101">
        <v>21</v>
      </c>
      <c r="AD183" s="101">
        <v>33</v>
      </c>
      <c r="AE183" s="101">
        <v>54</v>
      </c>
      <c r="AF183" s="102">
        <v>0.22105263157894736</v>
      </c>
      <c r="AG183" s="102">
        <v>0.32673267326732675</v>
      </c>
      <c r="AH183" s="102">
        <v>0.27551020408163263</v>
      </c>
      <c r="AI183" s="101">
        <v>1</v>
      </c>
      <c r="AJ183" s="101">
        <v>6</v>
      </c>
      <c r="AK183" s="101">
        <v>7</v>
      </c>
      <c r="AL183" s="102">
        <v>1.0526315789473684E-2</v>
      </c>
      <c r="AM183" s="102">
        <v>5.9405940594059403E-2</v>
      </c>
      <c r="AN183" s="102">
        <v>3.5714285714285712E-2</v>
      </c>
      <c r="AO183" s="101">
        <v>95</v>
      </c>
      <c r="AP183" s="101">
        <v>101</v>
      </c>
      <c r="AQ183" s="101">
        <v>196</v>
      </c>
      <c r="AR183" s="102">
        <v>1</v>
      </c>
      <c r="AS183" s="102">
        <v>1.0099009900990099</v>
      </c>
      <c r="AT183" s="102">
        <v>1.0051020408163265</v>
      </c>
      <c r="AU183" s="101">
        <v>69</v>
      </c>
      <c r="AV183" s="101">
        <v>49</v>
      </c>
      <c r="AW183" s="101">
        <v>118</v>
      </c>
      <c r="AX183" s="102">
        <v>0.72631578947368425</v>
      </c>
      <c r="AY183" s="102">
        <v>0.48514851485148514</v>
      </c>
      <c r="AZ183" s="102">
        <v>0.60204081632653061</v>
      </c>
      <c r="BA183" s="101">
        <v>26</v>
      </c>
      <c r="BB183" s="101">
        <v>52</v>
      </c>
      <c r="BC183" s="101">
        <v>78</v>
      </c>
      <c r="BD183" s="102">
        <v>0.27368421052631581</v>
      </c>
      <c r="BE183" s="102">
        <v>0.51485148514851486</v>
      </c>
      <c r="BF183" s="102">
        <v>0.39795918367346939</v>
      </c>
      <c r="BG183" s="101">
        <v>25</v>
      </c>
      <c r="BH183" s="101">
        <v>46</v>
      </c>
      <c r="BI183" s="101">
        <v>71</v>
      </c>
      <c r="BJ183" s="102">
        <v>0.26315789473684209</v>
      </c>
      <c r="BK183" s="102">
        <v>0.45544554455445546</v>
      </c>
      <c r="BL183" s="102">
        <v>0.36224489795918369</v>
      </c>
      <c r="BM183" s="101">
        <v>1</v>
      </c>
      <c r="BN183" s="101">
        <v>6</v>
      </c>
      <c r="BO183" s="101">
        <v>7</v>
      </c>
      <c r="BP183" s="102">
        <v>1.0526315789473684E-2</v>
      </c>
      <c r="BQ183" s="102">
        <v>5.9405940594059403E-2</v>
      </c>
      <c r="BR183" s="103">
        <v>3.5714285714285712E-2</v>
      </c>
    </row>
    <row r="184" spans="1:70" ht="11.85">
      <c r="A184" s="99" t="str">
        <f>IF(COUNTIFS(T_3G[[#This Row],[Secteur]],"  *"),A183,T_3G[[#This Row],[Secteur]])</f>
        <v>SEINE-SAINT-DENIS</v>
      </c>
      <c r="B184" s="99" t="str">
        <f>IF(COUNTIFS(T_3G[[#This Row],[Secteur]],"    *"),B183,T_3G[[#This Row],[Secteur]])</f>
        <v xml:space="preserve">   D02 - La Courneuve</v>
      </c>
      <c r="C184" s="100" t="s">
        <v>549</v>
      </c>
      <c r="D184" s="100" t="s">
        <v>550</v>
      </c>
      <c r="E184" s="101">
        <v>99</v>
      </c>
      <c r="F184" s="101">
        <v>69</v>
      </c>
      <c r="G184" s="101">
        <v>168</v>
      </c>
      <c r="H184" s="101">
        <v>0</v>
      </c>
      <c r="I184" s="101">
        <v>0</v>
      </c>
      <c r="J184" s="101">
        <v>0</v>
      </c>
      <c r="K184" s="101">
        <v>99</v>
      </c>
      <c r="L184" s="101">
        <v>69</v>
      </c>
      <c r="M184" s="101">
        <v>168</v>
      </c>
      <c r="N184" s="102">
        <v>1</v>
      </c>
      <c r="O184" s="102">
        <v>1</v>
      </c>
      <c r="P184" s="102">
        <v>1</v>
      </c>
      <c r="Q184" s="101">
        <v>86</v>
      </c>
      <c r="R184" s="101">
        <v>51</v>
      </c>
      <c r="S184" s="101">
        <v>137</v>
      </c>
      <c r="T184" s="102">
        <v>0.86868686868686873</v>
      </c>
      <c r="U184" s="102">
        <v>0.73913043478260865</v>
      </c>
      <c r="V184" s="102">
        <v>0.81547619047619047</v>
      </c>
      <c r="W184" s="101">
        <v>13</v>
      </c>
      <c r="X184" s="101">
        <v>18</v>
      </c>
      <c r="Y184" s="101">
        <v>31</v>
      </c>
      <c r="Z184" s="102">
        <v>0.13131313131313133</v>
      </c>
      <c r="AA184" s="102">
        <v>0.2608695652173913</v>
      </c>
      <c r="AB184" s="102">
        <v>0.18452380952380953</v>
      </c>
      <c r="AC184" s="101">
        <v>12</v>
      </c>
      <c r="AD184" s="101">
        <v>15</v>
      </c>
      <c r="AE184" s="101">
        <v>27</v>
      </c>
      <c r="AF184" s="102">
        <v>0.12121212121212122</v>
      </c>
      <c r="AG184" s="102">
        <v>0.21739130434782608</v>
      </c>
      <c r="AH184" s="102">
        <v>0.16071428571428573</v>
      </c>
      <c r="AI184" s="101">
        <v>1</v>
      </c>
      <c r="AJ184" s="101">
        <v>3</v>
      </c>
      <c r="AK184" s="101">
        <v>4</v>
      </c>
      <c r="AL184" s="102">
        <v>1.0101010101010102E-2</v>
      </c>
      <c r="AM184" s="102">
        <v>4.3478260869565216E-2</v>
      </c>
      <c r="AN184" s="102">
        <v>2.3809523809523808E-2</v>
      </c>
      <c r="AO184" s="101">
        <v>99</v>
      </c>
      <c r="AP184" s="101">
        <v>69</v>
      </c>
      <c r="AQ184" s="101">
        <v>168</v>
      </c>
      <c r="AR184" s="102">
        <v>1</v>
      </c>
      <c r="AS184" s="102">
        <v>1</v>
      </c>
      <c r="AT184" s="102">
        <v>1</v>
      </c>
      <c r="AU184" s="101">
        <v>82</v>
      </c>
      <c r="AV184" s="101">
        <v>36</v>
      </c>
      <c r="AW184" s="101">
        <v>118</v>
      </c>
      <c r="AX184" s="102">
        <v>0.82828282828282829</v>
      </c>
      <c r="AY184" s="102">
        <v>0.52173913043478259</v>
      </c>
      <c r="AZ184" s="102">
        <v>0.70238095238095233</v>
      </c>
      <c r="BA184" s="101">
        <v>17</v>
      </c>
      <c r="BB184" s="101">
        <v>33</v>
      </c>
      <c r="BC184" s="101">
        <v>50</v>
      </c>
      <c r="BD184" s="102">
        <v>0.17171717171717171</v>
      </c>
      <c r="BE184" s="102">
        <v>0.47826086956521741</v>
      </c>
      <c r="BF184" s="102">
        <v>0.29761904761904762</v>
      </c>
      <c r="BG184" s="101">
        <v>16</v>
      </c>
      <c r="BH184" s="101">
        <v>30</v>
      </c>
      <c r="BI184" s="101">
        <v>46</v>
      </c>
      <c r="BJ184" s="102">
        <v>0.16161616161616163</v>
      </c>
      <c r="BK184" s="102">
        <v>0.43478260869565216</v>
      </c>
      <c r="BL184" s="102">
        <v>0.27380952380952384</v>
      </c>
      <c r="BM184" s="101">
        <v>1</v>
      </c>
      <c r="BN184" s="101">
        <v>3</v>
      </c>
      <c r="BO184" s="101">
        <v>4</v>
      </c>
      <c r="BP184" s="102">
        <v>1.0101010101010102E-2</v>
      </c>
      <c r="BQ184" s="102">
        <v>4.3478260869565216E-2</v>
      </c>
      <c r="BR184" s="103">
        <v>2.3809523809523808E-2</v>
      </c>
    </row>
    <row r="185" spans="1:70" ht="11.85">
      <c r="A185" s="99" t="str">
        <f>IF(COUNTIFS(T_3G[[#This Row],[Secteur]],"  *"),A184,T_3G[[#This Row],[Secteur]])</f>
        <v>SEINE-SAINT-DENIS</v>
      </c>
      <c r="B185" s="99" t="str">
        <f>IF(COUNTIFS(T_3G[[#This Row],[Secteur]],"    *"),B184,T_3G[[#This Row],[Secteur]])</f>
        <v xml:space="preserve">   D02 - La Courneuve</v>
      </c>
      <c r="C185" s="100" t="s">
        <v>551</v>
      </c>
      <c r="D185" s="100" t="s">
        <v>552</v>
      </c>
      <c r="E185" s="101">
        <v>87</v>
      </c>
      <c r="F185" s="101">
        <v>85</v>
      </c>
      <c r="G185" s="101">
        <v>172</v>
      </c>
      <c r="H185" s="101">
        <v>0</v>
      </c>
      <c r="I185" s="101">
        <v>0</v>
      </c>
      <c r="J185" s="101">
        <v>0</v>
      </c>
      <c r="K185" s="101">
        <v>85</v>
      </c>
      <c r="L185" s="101">
        <v>85</v>
      </c>
      <c r="M185" s="101">
        <v>170</v>
      </c>
      <c r="N185" s="102">
        <v>0.97701149425287359</v>
      </c>
      <c r="O185" s="102">
        <v>1</v>
      </c>
      <c r="P185" s="102">
        <v>0.98837209302325579</v>
      </c>
      <c r="Q185" s="101">
        <v>53</v>
      </c>
      <c r="R185" s="101">
        <v>47</v>
      </c>
      <c r="S185" s="101">
        <v>100</v>
      </c>
      <c r="T185" s="102">
        <v>0.62352941176470589</v>
      </c>
      <c r="U185" s="102">
        <v>0.55294117647058827</v>
      </c>
      <c r="V185" s="102">
        <v>0.58823529411764708</v>
      </c>
      <c r="W185" s="101">
        <v>32</v>
      </c>
      <c r="X185" s="101">
        <v>38</v>
      </c>
      <c r="Y185" s="101">
        <v>70</v>
      </c>
      <c r="Z185" s="102">
        <v>0.37647058823529411</v>
      </c>
      <c r="AA185" s="102">
        <v>0.44705882352941179</v>
      </c>
      <c r="AB185" s="102">
        <v>0.41176470588235292</v>
      </c>
      <c r="AC185" s="101">
        <v>30</v>
      </c>
      <c r="AD185" s="101">
        <v>38</v>
      </c>
      <c r="AE185" s="101">
        <v>68</v>
      </c>
      <c r="AF185" s="102">
        <v>0.35294117647058826</v>
      </c>
      <c r="AG185" s="102">
        <v>0.44705882352941179</v>
      </c>
      <c r="AH185" s="102">
        <v>0.4</v>
      </c>
      <c r="AI185" s="101">
        <v>2</v>
      </c>
      <c r="AJ185" s="101">
        <v>0</v>
      </c>
      <c r="AK185" s="101">
        <v>2</v>
      </c>
      <c r="AL185" s="102">
        <v>2.3529411764705882E-2</v>
      </c>
      <c r="AM185" s="102">
        <v>0</v>
      </c>
      <c r="AN185" s="102">
        <v>1.1764705882352941E-2</v>
      </c>
      <c r="AO185" s="101">
        <v>85</v>
      </c>
      <c r="AP185" s="101">
        <v>85</v>
      </c>
      <c r="AQ185" s="101">
        <v>170</v>
      </c>
      <c r="AR185" s="102">
        <v>0.97701149425287359</v>
      </c>
      <c r="AS185" s="102">
        <v>1</v>
      </c>
      <c r="AT185" s="102">
        <v>0.98837209302325579</v>
      </c>
      <c r="AU185" s="101">
        <v>44</v>
      </c>
      <c r="AV185" s="101">
        <v>43</v>
      </c>
      <c r="AW185" s="101">
        <v>87</v>
      </c>
      <c r="AX185" s="102">
        <v>0.51764705882352946</v>
      </c>
      <c r="AY185" s="102">
        <v>0.50588235294117645</v>
      </c>
      <c r="AZ185" s="102">
        <v>0.5117647058823529</v>
      </c>
      <c r="BA185" s="101">
        <v>41</v>
      </c>
      <c r="BB185" s="101">
        <v>42</v>
      </c>
      <c r="BC185" s="101">
        <v>83</v>
      </c>
      <c r="BD185" s="102">
        <v>0.4823529411764706</v>
      </c>
      <c r="BE185" s="102">
        <v>0.49411764705882355</v>
      </c>
      <c r="BF185" s="102">
        <v>0.48823529411764705</v>
      </c>
      <c r="BG185" s="101">
        <v>39</v>
      </c>
      <c r="BH185" s="101">
        <v>42</v>
      </c>
      <c r="BI185" s="101">
        <v>81</v>
      </c>
      <c r="BJ185" s="102">
        <v>0.45882352941176469</v>
      </c>
      <c r="BK185" s="102">
        <v>0.49411764705882355</v>
      </c>
      <c r="BL185" s="102">
        <v>0.47647058823529409</v>
      </c>
      <c r="BM185" s="101">
        <v>2</v>
      </c>
      <c r="BN185" s="101">
        <v>0</v>
      </c>
      <c r="BO185" s="101">
        <v>2</v>
      </c>
      <c r="BP185" s="102">
        <v>2.3529411764705882E-2</v>
      </c>
      <c r="BQ185" s="102">
        <v>0</v>
      </c>
      <c r="BR185" s="103">
        <v>1.1764705882352941E-2</v>
      </c>
    </row>
    <row r="186" spans="1:70" ht="11.85">
      <c r="A186" s="99" t="str">
        <f>IF(COUNTIFS(T_3G[[#This Row],[Secteur]],"  *"),A185,T_3G[[#This Row],[Secteur]])</f>
        <v>SEINE-SAINT-DENIS</v>
      </c>
      <c r="B186" s="99" t="str">
        <f>IF(COUNTIFS(T_3G[[#This Row],[Secteur]],"    *"),B185,T_3G[[#This Row],[Secteur]])</f>
        <v xml:space="preserve">   D02 - La Courneuve</v>
      </c>
      <c r="C186" s="100" t="s">
        <v>553</v>
      </c>
      <c r="D186" s="100" t="s">
        <v>554</v>
      </c>
      <c r="E186" s="101">
        <v>80</v>
      </c>
      <c r="F186" s="101">
        <v>75</v>
      </c>
      <c r="G186" s="101">
        <v>155</v>
      </c>
      <c r="H186" s="101">
        <v>0</v>
      </c>
      <c r="I186" s="101">
        <v>0</v>
      </c>
      <c r="J186" s="101">
        <v>0</v>
      </c>
      <c r="K186" s="101">
        <v>79</v>
      </c>
      <c r="L186" s="101">
        <v>69</v>
      </c>
      <c r="M186" s="101">
        <v>148</v>
      </c>
      <c r="N186" s="102">
        <v>0.98750000000000004</v>
      </c>
      <c r="O186" s="102">
        <v>0.92</v>
      </c>
      <c r="P186" s="102">
        <v>0.95483870967741935</v>
      </c>
      <c r="Q186" s="101">
        <v>61</v>
      </c>
      <c r="R186" s="101">
        <v>46</v>
      </c>
      <c r="S186" s="101">
        <v>107</v>
      </c>
      <c r="T186" s="102">
        <v>0.77215189873417722</v>
      </c>
      <c r="U186" s="102">
        <v>0.66666666666666663</v>
      </c>
      <c r="V186" s="102">
        <v>0.72297297297297303</v>
      </c>
      <c r="W186" s="101">
        <v>18</v>
      </c>
      <c r="X186" s="101">
        <v>23</v>
      </c>
      <c r="Y186" s="101">
        <v>41</v>
      </c>
      <c r="Z186" s="102">
        <v>0.22784810126582278</v>
      </c>
      <c r="AA186" s="102">
        <v>0.33333333333333331</v>
      </c>
      <c r="AB186" s="102">
        <v>0.27702702702702703</v>
      </c>
      <c r="AC186" s="101">
        <v>16</v>
      </c>
      <c r="AD186" s="101">
        <v>19</v>
      </c>
      <c r="AE186" s="101">
        <v>35</v>
      </c>
      <c r="AF186" s="102">
        <v>0.20253164556962025</v>
      </c>
      <c r="AG186" s="102">
        <v>0.27536231884057971</v>
      </c>
      <c r="AH186" s="102">
        <v>0.23648648648648649</v>
      </c>
      <c r="AI186" s="101">
        <v>2</v>
      </c>
      <c r="AJ186" s="101">
        <v>4</v>
      </c>
      <c r="AK186" s="101">
        <v>6</v>
      </c>
      <c r="AL186" s="102">
        <v>2.5316455696202531E-2</v>
      </c>
      <c r="AM186" s="102">
        <v>5.7971014492753624E-2</v>
      </c>
      <c r="AN186" s="102">
        <v>4.0540540540540543E-2</v>
      </c>
      <c r="AO186" s="101">
        <v>78</v>
      </c>
      <c r="AP186" s="101">
        <v>69</v>
      </c>
      <c r="AQ186" s="101">
        <v>147</v>
      </c>
      <c r="AR186" s="102">
        <v>0.97499999999999998</v>
      </c>
      <c r="AS186" s="102">
        <v>0.92</v>
      </c>
      <c r="AT186" s="102">
        <v>0.94838709677419353</v>
      </c>
      <c r="AU186" s="101">
        <v>55</v>
      </c>
      <c r="AV186" s="101">
        <v>40</v>
      </c>
      <c r="AW186" s="101">
        <v>95</v>
      </c>
      <c r="AX186" s="102">
        <v>0.70512820512820518</v>
      </c>
      <c r="AY186" s="102">
        <v>0.57971014492753625</v>
      </c>
      <c r="AZ186" s="102">
        <v>0.6462585034013606</v>
      </c>
      <c r="BA186" s="101">
        <v>23</v>
      </c>
      <c r="BB186" s="101">
        <v>29</v>
      </c>
      <c r="BC186" s="101">
        <v>52</v>
      </c>
      <c r="BD186" s="102">
        <v>0.29487179487179488</v>
      </c>
      <c r="BE186" s="102">
        <v>0.42028985507246375</v>
      </c>
      <c r="BF186" s="102">
        <v>0.35374149659863946</v>
      </c>
      <c r="BG186" s="101">
        <v>18</v>
      </c>
      <c r="BH186" s="101">
        <v>23</v>
      </c>
      <c r="BI186" s="101">
        <v>41</v>
      </c>
      <c r="BJ186" s="102">
        <v>0.23076923076923078</v>
      </c>
      <c r="BK186" s="102">
        <v>0.33333333333333331</v>
      </c>
      <c r="BL186" s="102">
        <v>0.27891156462585032</v>
      </c>
      <c r="BM186" s="101">
        <v>5</v>
      </c>
      <c r="BN186" s="101">
        <v>6</v>
      </c>
      <c r="BO186" s="101">
        <v>11</v>
      </c>
      <c r="BP186" s="102">
        <v>6.4102564102564097E-2</v>
      </c>
      <c r="BQ186" s="102">
        <v>8.6956521739130432E-2</v>
      </c>
      <c r="BR186" s="103">
        <v>7.4829931972789115E-2</v>
      </c>
    </row>
    <row r="187" spans="1:70" ht="11.85">
      <c r="A187" s="99" t="str">
        <f>IF(COUNTIFS(T_3G[[#This Row],[Secteur]],"  *"),A186,T_3G[[#This Row],[Secteur]])</f>
        <v>SEINE-SAINT-DENIS</v>
      </c>
      <c r="B187" s="99" t="str">
        <f>IF(COUNTIFS(T_3G[[#This Row],[Secteur]],"    *"),B186,T_3G[[#This Row],[Secteur]])</f>
        <v xml:space="preserve">   D02 - La Courneuve</v>
      </c>
      <c r="C187" s="100" t="s">
        <v>555</v>
      </c>
      <c r="D187" s="100" t="s">
        <v>552</v>
      </c>
      <c r="E187" s="101">
        <v>72</v>
      </c>
      <c r="F187" s="101">
        <v>94</v>
      </c>
      <c r="G187" s="101">
        <v>166</v>
      </c>
      <c r="H187" s="101">
        <v>0</v>
      </c>
      <c r="I187" s="101">
        <v>0</v>
      </c>
      <c r="J187" s="101">
        <v>0</v>
      </c>
      <c r="K187" s="101">
        <v>71</v>
      </c>
      <c r="L187" s="101">
        <v>92</v>
      </c>
      <c r="M187" s="101">
        <v>163</v>
      </c>
      <c r="N187" s="102">
        <v>0.98611111111111116</v>
      </c>
      <c r="O187" s="102">
        <v>0.97872340425531912</v>
      </c>
      <c r="P187" s="102">
        <v>0.98192771084337349</v>
      </c>
      <c r="Q187" s="101">
        <v>54</v>
      </c>
      <c r="R187" s="101">
        <v>63</v>
      </c>
      <c r="S187" s="101">
        <v>117</v>
      </c>
      <c r="T187" s="102">
        <v>0.76056338028169013</v>
      </c>
      <c r="U187" s="102">
        <v>0.68478260869565222</v>
      </c>
      <c r="V187" s="102">
        <v>0.71779141104294475</v>
      </c>
      <c r="W187" s="101">
        <v>17</v>
      </c>
      <c r="X187" s="101">
        <v>29</v>
      </c>
      <c r="Y187" s="101">
        <v>46</v>
      </c>
      <c r="Z187" s="102">
        <v>0.23943661971830985</v>
      </c>
      <c r="AA187" s="102">
        <v>0.31521739130434784</v>
      </c>
      <c r="AB187" s="102">
        <v>0.2822085889570552</v>
      </c>
      <c r="AC187" s="101">
        <v>17</v>
      </c>
      <c r="AD187" s="101">
        <v>23</v>
      </c>
      <c r="AE187" s="101">
        <v>40</v>
      </c>
      <c r="AF187" s="102">
        <v>0.23943661971830985</v>
      </c>
      <c r="AG187" s="102">
        <v>0.25</v>
      </c>
      <c r="AH187" s="102">
        <v>0.24539877300613497</v>
      </c>
      <c r="AI187" s="101">
        <v>0</v>
      </c>
      <c r="AJ187" s="101">
        <v>6</v>
      </c>
      <c r="AK187" s="101">
        <v>6</v>
      </c>
      <c r="AL187" s="102">
        <v>0</v>
      </c>
      <c r="AM187" s="102">
        <v>6.5217391304347824E-2</v>
      </c>
      <c r="AN187" s="102">
        <v>3.6809815950920248E-2</v>
      </c>
      <c r="AO187" s="101">
        <v>71</v>
      </c>
      <c r="AP187" s="101">
        <v>91</v>
      </c>
      <c r="AQ187" s="101">
        <v>162</v>
      </c>
      <c r="AR187" s="102">
        <v>0.98611111111111116</v>
      </c>
      <c r="AS187" s="102">
        <v>0.96808510638297873</v>
      </c>
      <c r="AT187" s="102">
        <v>0.97590361445783136</v>
      </c>
      <c r="AU187" s="101">
        <v>51</v>
      </c>
      <c r="AV187" s="101">
        <v>55</v>
      </c>
      <c r="AW187" s="101">
        <v>106</v>
      </c>
      <c r="AX187" s="102">
        <v>0.71830985915492962</v>
      </c>
      <c r="AY187" s="102">
        <v>0.60439560439560436</v>
      </c>
      <c r="AZ187" s="102">
        <v>0.65432098765432101</v>
      </c>
      <c r="BA187" s="101">
        <v>20</v>
      </c>
      <c r="BB187" s="101">
        <v>36</v>
      </c>
      <c r="BC187" s="101">
        <v>56</v>
      </c>
      <c r="BD187" s="102">
        <v>0.28169014084507044</v>
      </c>
      <c r="BE187" s="102">
        <v>0.39560439560439559</v>
      </c>
      <c r="BF187" s="102">
        <v>0.34567901234567899</v>
      </c>
      <c r="BG187" s="101">
        <v>20</v>
      </c>
      <c r="BH187" s="101">
        <v>31</v>
      </c>
      <c r="BI187" s="101">
        <v>51</v>
      </c>
      <c r="BJ187" s="102">
        <v>0.28169014084507044</v>
      </c>
      <c r="BK187" s="102">
        <v>0.34065934065934067</v>
      </c>
      <c r="BL187" s="102">
        <v>0.31481481481481483</v>
      </c>
      <c r="BM187" s="101">
        <v>0</v>
      </c>
      <c r="BN187" s="101">
        <v>5</v>
      </c>
      <c r="BO187" s="101">
        <v>5</v>
      </c>
      <c r="BP187" s="102">
        <v>0</v>
      </c>
      <c r="BQ187" s="102">
        <v>5.4945054945054944E-2</v>
      </c>
      <c r="BR187" s="103">
        <v>3.0864197530864196E-2</v>
      </c>
    </row>
    <row r="188" spans="1:70" ht="11.85">
      <c r="A188" s="99" t="str">
        <f>IF(COUNTIFS(T_3G[[#This Row],[Secteur]],"  *"),A187,T_3G[[#This Row],[Secteur]])</f>
        <v>SEINE-SAINT-DENIS</v>
      </c>
      <c r="B188" s="99" t="str">
        <f>IF(COUNTIFS(T_3G[[#This Row],[Secteur]],"    *"),B187,T_3G[[#This Row],[Secteur]])</f>
        <v xml:space="preserve">   D02 - La Courneuve</v>
      </c>
      <c r="C188" s="100" t="s">
        <v>556</v>
      </c>
      <c r="D188" s="100" t="s">
        <v>557</v>
      </c>
      <c r="E188" s="101">
        <v>74</v>
      </c>
      <c r="F188" s="101">
        <v>76</v>
      </c>
      <c r="G188" s="101">
        <v>150</v>
      </c>
      <c r="H188" s="101">
        <v>0</v>
      </c>
      <c r="I188" s="101">
        <v>0</v>
      </c>
      <c r="J188" s="101">
        <v>0</v>
      </c>
      <c r="K188" s="101">
        <v>73</v>
      </c>
      <c r="L188" s="101">
        <v>74</v>
      </c>
      <c r="M188" s="101">
        <v>147</v>
      </c>
      <c r="N188" s="102">
        <v>0.98648648648648651</v>
      </c>
      <c r="O188" s="102">
        <v>0.97368421052631582</v>
      </c>
      <c r="P188" s="102">
        <v>0.98</v>
      </c>
      <c r="Q188" s="101">
        <v>50</v>
      </c>
      <c r="R188" s="101">
        <v>50</v>
      </c>
      <c r="S188" s="101">
        <v>100</v>
      </c>
      <c r="T188" s="102">
        <v>0.68493150684931503</v>
      </c>
      <c r="U188" s="102">
        <v>0.67567567567567566</v>
      </c>
      <c r="V188" s="102">
        <v>0.68027210884353739</v>
      </c>
      <c r="W188" s="101">
        <v>23</v>
      </c>
      <c r="X188" s="101">
        <v>24</v>
      </c>
      <c r="Y188" s="101">
        <v>47</v>
      </c>
      <c r="Z188" s="102">
        <v>0.31506849315068491</v>
      </c>
      <c r="AA188" s="102">
        <v>0.32432432432432434</v>
      </c>
      <c r="AB188" s="102">
        <v>0.31972789115646261</v>
      </c>
      <c r="AC188" s="101">
        <v>17</v>
      </c>
      <c r="AD188" s="101">
        <v>16</v>
      </c>
      <c r="AE188" s="101">
        <v>33</v>
      </c>
      <c r="AF188" s="102">
        <v>0.23287671232876711</v>
      </c>
      <c r="AG188" s="102">
        <v>0.21621621621621623</v>
      </c>
      <c r="AH188" s="102">
        <v>0.22448979591836735</v>
      </c>
      <c r="AI188" s="101">
        <v>6</v>
      </c>
      <c r="AJ188" s="101">
        <v>8</v>
      </c>
      <c r="AK188" s="101">
        <v>14</v>
      </c>
      <c r="AL188" s="102">
        <v>8.2191780821917804E-2</v>
      </c>
      <c r="AM188" s="102">
        <v>0.10810810810810811</v>
      </c>
      <c r="AN188" s="102">
        <v>9.5238095238095233E-2</v>
      </c>
      <c r="AO188" s="101">
        <v>73</v>
      </c>
      <c r="AP188" s="101">
        <v>74</v>
      </c>
      <c r="AQ188" s="101">
        <v>147</v>
      </c>
      <c r="AR188" s="102">
        <v>0.98648648648648651</v>
      </c>
      <c r="AS188" s="102">
        <v>0.97368421052631582</v>
      </c>
      <c r="AT188" s="102">
        <v>0.98</v>
      </c>
      <c r="AU188" s="101">
        <v>42</v>
      </c>
      <c r="AV188" s="101">
        <v>37</v>
      </c>
      <c r="AW188" s="101">
        <v>79</v>
      </c>
      <c r="AX188" s="102">
        <v>0.57534246575342463</v>
      </c>
      <c r="AY188" s="102">
        <v>0.5</v>
      </c>
      <c r="AZ188" s="102">
        <v>0.5374149659863946</v>
      </c>
      <c r="BA188" s="101">
        <v>31</v>
      </c>
      <c r="BB188" s="101">
        <v>37</v>
      </c>
      <c r="BC188" s="101">
        <v>68</v>
      </c>
      <c r="BD188" s="102">
        <v>0.42465753424657532</v>
      </c>
      <c r="BE188" s="102">
        <v>0.5</v>
      </c>
      <c r="BF188" s="102">
        <v>0.46258503401360546</v>
      </c>
      <c r="BG188" s="101">
        <v>25</v>
      </c>
      <c r="BH188" s="101">
        <v>29</v>
      </c>
      <c r="BI188" s="101">
        <v>54</v>
      </c>
      <c r="BJ188" s="102">
        <v>0.34246575342465752</v>
      </c>
      <c r="BK188" s="102">
        <v>0.39189189189189189</v>
      </c>
      <c r="BL188" s="102">
        <v>0.36734693877551022</v>
      </c>
      <c r="BM188" s="101">
        <v>6</v>
      </c>
      <c r="BN188" s="101">
        <v>8</v>
      </c>
      <c r="BO188" s="101">
        <v>14</v>
      </c>
      <c r="BP188" s="102">
        <v>8.2191780821917804E-2</v>
      </c>
      <c r="BQ188" s="102">
        <v>0.10810810810810811</v>
      </c>
      <c r="BR188" s="103">
        <v>9.5238095238095233E-2</v>
      </c>
    </row>
    <row r="189" spans="1:70" ht="11.85">
      <c r="A189" s="99" t="str">
        <f>IF(COUNTIFS(T_3G[[#This Row],[Secteur]],"  *"),A188,T_3G[[#This Row],[Secteur]])</f>
        <v>SEINE-SAINT-DENIS</v>
      </c>
      <c r="B189" s="99" t="str">
        <f>IF(COUNTIFS(T_3G[[#This Row],[Secteur]],"    *"),B188,T_3G[[#This Row],[Secteur]])</f>
        <v xml:space="preserve">   D02 - La Courneuve</v>
      </c>
      <c r="C189" s="100" t="s">
        <v>558</v>
      </c>
      <c r="D189" s="100" t="s">
        <v>430</v>
      </c>
      <c r="E189" s="101">
        <v>85</v>
      </c>
      <c r="F189" s="101">
        <v>83</v>
      </c>
      <c r="G189" s="101">
        <v>168</v>
      </c>
      <c r="H189" s="101">
        <v>0</v>
      </c>
      <c r="I189" s="101">
        <v>0</v>
      </c>
      <c r="J189" s="101">
        <v>0</v>
      </c>
      <c r="K189" s="101">
        <v>73</v>
      </c>
      <c r="L189" s="101">
        <v>72</v>
      </c>
      <c r="M189" s="101">
        <v>145</v>
      </c>
      <c r="N189" s="102">
        <v>0.85882352941176465</v>
      </c>
      <c r="O189" s="102">
        <v>0.86746987951807231</v>
      </c>
      <c r="P189" s="102">
        <v>0.86309523809523814</v>
      </c>
      <c r="Q189" s="101">
        <v>63</v>
      </c>
      <c r="R189" s="101">
        <v>54</v>
      </c>
      <c r="S189" s="101">
        <v>117</v>
      </c>
      <c r="T189" s="102">
        <v>0.86301369863013699</v>
      </c>
      <c r="U189" s="102">
        <v>0.75</v>
      </c>
      <c r="V189" s="102">
        <v>0.80689655172413788</v>
      </c>
      <c r="W189" s="101">
        <v>10</v>
      </c>
      <c r="X189" s="101">
        <v>18</v>
      </c>
      <c r="Y189" s="101">
        <v>28</v>
      </c>
      <c r="Z189" s="102">
        <v>0.13698630136986301</v>
      </c>
      <c r="AA189" s="102">
        <v>0.25</v>
      </c>
      <c r="AB189" s="102">
        <v>0.19310344827586207</v>
      </c>
      <c r="AC189" s="101">
        <v>9</v>
      </c>
      <c r="AD189" s="101">
        <v>18</v>
      </c>
      <c r="AE189" s="101">
        <v>27</v>
      </c>
      <c r="AF189" s="102">
        <v>0.12328767123287671</v>
      </c>
      <c r="AG189" s="102">
        <v>0.25</v>
      </c>
      <c r="AH189" s="102">
        <v>0.18620689655172415</v>
      </c>
      <c r="AI189" s="101">
        <v>1</v>
      </c>
      <c r="AJ189" s="101">
        <v>0</v>
      </c>
      <c r="AK189" s="101">
        <v>1</v>
      </c>
      <c r="AL189" s="102">
        <v>1.3698630136986301E-2</v>
      </c>
      <c r="AM189" s="102">
        <v>0</v>
      </c>
      <c r="AN189" s="102">
        <v>6.8965517241379309E-3</v>
      </c>
      <c r="AO189" s="101">
        <v>72</v>
      </c>
      <c r="AP189" s="101">
        <v>71</v>
      </c>
      <c r="AQ189" s="101">
        <v>143</v>
      </c>
      <c r="AR189" s="102">
        <v>0.84705882352941175</v>
      </c>
      <c r="AS189" s="102">
        <v>0.85542168674698793</v>
      </c>
      <c r="AT189" s="102">
        <v>0.85119047619047616</v>
      </c>
      <c r="AU189" s="101">
        <v>56</v>
      </c>
      <c r="AV189" s="101">
        <v>49</v>
      </c>
      <c r="AW189" s="101">
        <v>105</v>
      </c>
      <c r="AX189" s="102">
        <v>0.77777777777777779</v>
      </c>
      <c r="AY189" s="102">
        <v>0.6901408450704225</v>
      </c>
      <c r="AZ189" s="102">
        <v>0.73426573426573427</v>
      </c>
      <c r="BA189" s="101">
        <v>16</v>
      </c>
      <c r="BB189" s="101">
        <v>22</v>
      </c>
      <c r="BC189" s="101">
        <v>38</v>
      </c>
      <c r="BD189" s="102">
        <v>0.22222222222222221</v>
      </c>
      <c r="BE189" s="102">
        <v>0.30985915492957744</v>
      </c>
      <c r="BF189" s="102">
        <v>0.26573426573426573</v>
      </c>
      <c r="BG189" s="101">
        <v>15</v>
      </c>
      <c r="BH189" s="101">
        <v>22</v>
      </c>
      <c r="BI189" s="101">
        <v>37</v>
      </c>
      <c r="BJ189" s="102">
        <v>0.20833333333333334</v>
      </c>
      <c r="BK189" s="102">
        <v>0.30985915492957744</v>
      </c>
      <c r="BL189" s="102">
        <v>0.25874125874125875</v>
      </c>
      <c r="BM189" s="101">
        <v>1</v>
      </c>
      <c r="BN189" s="101">
        <v>0</v>
      </c>
      <c r="BO189" s="101">
        <v>1</v>
      </c>
      <c r="BP189" s="102">
        <v>1.3888888888888888E-2</v>
      </c>
      <c r="BQ189" s="102">
        <v>0</v>
      </c>
      <c r="BR189" s="103">
        <v>6.993006993006993E-3</v>
      </c>
    </row>
    <row r="190" spans="1:70" ht="11.85">
      <c r="A190" s="99" t="str">
        <f>IF(COUNTIFS(T_3G[[#This Row],[Secteur]],"  *"),A189,T_3G[[#This Row],[Secteur]])</f>
        <v>SEINE-SAINT-DENIS</v>
      </c>
      <c r="B190" s="99" t="str">
        <f>IF(COUNTIFS(T_3G[[#This Row],[Secteur]],"    *"),B189,T_3G[[#This Row],[Secteur]])</f>
        <v xml:space="preserve">   D02 - La Courneuve</v>
      </c>
      <c r="C190" s="100" t="s">
        <v>559</v>
      </c>
      <c r="D190" s="100" t="s">
        <v>444</v>
      </c>
      <c r="E190" s="101">
        <v>56</v>
      </c>
      <c r="F190" s="101">
        <v>62</v>
      </c>
      <c r="G190" s="101">
        <v>118</v>
      </c>
      <c r="H190" s="101">
        <v>0</v>
      </c>
      <c r="I190" s="101">
        <v>0</v>
      </c>
      <c r="J190" s="101">
        <v>0</v>
      </c>
      <c r="K190" s="101">
        <v>55</v>
      </c>
      <c r="L190" s="101">
        <v>61</v>
      </c>
      <c r="M190" s="101">
        <v>116</v>
      </c>
      <c r="N190" s="102">
        <v>0.9821428571428571</v>
      </c>
      <c r="O190" s="102">
        <v>0.9838709677419355</v>
      </c>
      <c r="P190" s="102">
        <v>0.98305084745762716</v>
      </c>
      <c r="Q190" s="101">
        <v>36</v>
      </c>
      <c r="R190" s="101">
        <v>40</v>
      </c>
      <c r="S190" s="101">
        <v>76</v>
      </c>
      <c r="T190" s="102">
        <v>0.65454545454545454</v>
      </c>
      <c r="U190" s="102">
        <v>0.65573770491803274</v>
      </c>
      <c r="V190" s="102">
        <v>0.65517241379310343</v>
      </c>
      <c r="W190" s="101">
        <v>19</v>
      </c>
      <c r="X190" s="101">
        <v>21</v>
      </c>
      <c r="Y190" s="101">
        <v>40</v>
      </c>
      <c r="Z190" s="102">
        <v>0.34545454545454546</v>
      </c>
      <c r="AA190" s="102">
        <v>0.34426229508196721</v>
      </c>
      <c r="AB190" s="102">
        <v>0.34482758620689657</v>
      </c>
      <c r="AC190" s="101">
        <v>17</v>
      </c>
      <c r="AD190" s="101">
        <v>15</v>
      </c>
      <c r="AE190" s="101">
        <v>32</v>
      </c>
      <c r="AF190" s="102">
        <v>0.30909090909090908</v>
      </c>
      <c r="AG190" s="102">
        <v>0.24590163934426229</v>
      </c>
      <c r="AH190" s="102">
        <v>0.27586206896551724</v>
      </c>
      <c r="AI190" s="101">
        <v>2</v>
      </c>
      <c r="AJ190" s="101">
        <v>6</v>
      </c>
      <c r="AK190" s="101">
        <v>8</v>
      </c>
      <c r="AL190" s="102">
        <v>3.6363636363636362E-2</v>
      </c>
      <c r="AM190" s="102">
        <v>9.8360655737704916E-2</v>
      </c>
      <c r="AN190" s="102">
        <v>6.8965517241379309E-2</v>
      </c>
      <c r="AO190" s="101">
        <v>55</v>
      </c>
      <c r="AP190" s="101">
        <v>61</v>
      </c>
      <c r="AQ190" s="101">
        <v>116</v>
      </c>
      <c r="AR190" s="102">
        <v>0.9821428571428571</v>
      </c>
      <c r="AS190" s="102">
        <v>0.9838709677419355</v>
      </c>
      <c r="AT190" s="102">
        <v>0.98305084745762716</v>
      </c>
      <c r="AU190" s="101">
        <v>34</v>
      </c>
      <c r="AV190" s="101">
        <v>40</v>
      </c>
      <c r="AW190" s="101">
        <v>74</v>
      </c>
      <c r="AX190" s="102">
        <v>0.61818181818181817</v>
      </c>
      <c r="AY190" s="102">
        <v>0.65573770491803274</v>
      </c>
      <c r="AZ190" s="102">
        <v>0.63793103448275867</v>
      </c>
      <c r="BA190" s="101">
        <v>21</v>
      </c>
      <c r="BB190" s="101">
        <v>21</v>
      </c>
      <c r="BC190" s="101">
        <v>42</v>
      </c>
      <c r="BD190" s="102">
        <v>0.38181818181818183</v>
      </c>
      <c r="BE190" s="102">
        <v>0.34426229508196721</v>
      </c>
      <c r="BF190" s="102">
        <v>0.36206896551724138</v>
      </c>
      <c r="BG190" s="101">
        <v>19</v>
      </c>
      <c r="BH190" s="101">
        <v>15</v>
      </c>
      <c r="BI190" s="101">
        <v>34</v>
      </c>
      <c r="BJ190" s="102">
        <v>0.34545454545454546</v>
      </c>
      <c r="BK190" s="102">
        <v>0.24590163934426229</v>
      </c>
      <c r="BL190" s="102">
        <v>0.29310344827586204</v>
      </c>
      <c r="BM190" s="101">
        <v>2</v>
      </c>
      <c r="BN190" s="101">
        <v>6</v>
      </c>
      <c r="BO190" s="101">
        <v>8</v>
      </c>
      <c r="BP190" s="102">
        <v>3.6363636363636362E-2</v>
      </c>
      <c r="BQ190" s="102">
        <v>9.8360655737704916E-2</v>
      </c>
      <c r="BR190" s="103">
        <v>6.8965517241379309E-2</v>
      </c>
    </row>
    <row r="191" spans="1:70" ht="11.85">
      <c r="A191" s="99" t="str">
        <f>IF(COUNTIFS(T_3G[[#This Row],[Secteur]],"  *"),A190,T_3G[[#This Row],[Secteur]])</f>
        <v>SEINE-SAINT-DENIS</v>
      </c>
      <c r="B191" s="99" t="str">
        <f>IF(COUNTIFS(T_3G[[#This Row],[Secteur]],"    *"),B190,T_3G[[#This Row],[Secteur]])</f>
        <v xml:space="preserve">   D02 - La Courneuve</v>
      </c>
      <c r="C191" s="100" t="s">
        <v>560</v>
      </c>
      <c r="D191" s="100" t="s">
        <v>487</v>
      </c>
      <c r="E191" s="101">
        <v>14</v>
      </c>
      <c r="F191" s="101">
        <v>8</v>
      </c>
      <c r="G191" s="101">
        <v>22</v>
      </c>
      <c r="H191" s="101">
        <v>0</v>
      </c>
      <c r="I191" s="101">
        <v>0</v>
      </c>
      <c r="J191" s="101">
        <v>0</v>
      </c>
      <c r="K191" s="101">
        <v>1</v>
      </c>
      <c r="L191" s="101">
        <v>0</v>
      </c>
      <c r="M191" s="101">
        <v>1</v>
      </c>
      <c r="N191" s="102">
        <v>7.1428571428571425E-2</v>
      </c>
      <c r="O191" s="102">
        <v>0</v>
      </c>
      <c r="P191" s="102">
        <v>4.5454545454545456E-2</v>
      </c>
      <c r="Q191" s="101">
        <v>0</v>
      </c>
      <c r="R191" s="101">
        <v>0</v>
      </c>
      <c r="S191" s="101">
        <v>0</v>
      </c>
      <c r="T191" s="102">
        <v>0</v>
      </c>
      <c r="U191" s="102" t="s">
        <v>92</v>
      </c>
      <c r="V191" s="102">
        <v>0</v>
      </c>
      <c r="W191" s="101">
        <v>1</v>
      </c>
      <c r="X191" s="101">
        <v>0</v>
      </c>
      <c r="Y191" s="101">
        <v>1</v>
      </c>
      <c r="Z191" s="102">
        <v>1</v>
      </c>
      <c r="AA191" s="102" t="s">
        <v>92</v>
      </c>
      <c r="AB191" s="102">
        <v>1</v>
      </c>
      <c r="AC191" s="101">
        <v>0</v>
      </c>
      <c r="AD191" s="101">
        <v>0</v>
      </c>
      <c r="AE191" s="101">
        <v>0</v>
      </c>
      <c r="AF191" s="102">
        <v>0</v>
      </c>
      <c r="AG191" s="102" t="s">
        <v>92</v>
      </c>
      <c r="AH191" s="102">
        <v>0</v>
      </c>
      <c r="AI191" s="101">
        <v>1</v>
      </c>
      <c r="AJ191" s="101">
        <v>0</v>
      </c>
      <c r="AK191" s="101">
        <v>1</v>
      </c>
      <c r="AL191" s="102">
        <v>1</v>
      </c>
      <c r="AM191" s="102" t="s">
        <v>92</v>
      </c>
      <c r="AN191" s="102">
        <v>1</v>
      </c>
      <c r="AO191" s="101">
        <v>0</v>
      </c>
      <c r="AP191" s="101">
        <v>0</v>
      </c>
      <c r="AQ191" s="101">
        <v>0</v>
      </c>
      <c r="AR191" s="102">
        <v>0</v>
      </c>
      <c r="AS191" s="102">
        <v>0</v>
      </c>
      <c r="AT191" s="102">
        <v>0</v>
      </c>
      <c r="AU191" s="101">
        <v>0</v>
      </c>
      <c r="AV191" s="101">
        <v>0</v>
      </c>
      <c r="AW191" s="101">
        <v>0</v>
      </c>
      <c r="AX191" s="102" t="s">
        <v>92</v>
      </c>
      <c r="AY191" s="102" t="s">
        <v>92</v>
      </c>
      <c r="AZ191" s="102" t="s">
        <v>92</v>
      </c>
      <c r="BA191" s="101">
        <v>0</v>
      </c>
      <c r="BB191" s="101">
        <v>0</v>
      </c>
      <c r="BC191" s="101">
        <v>0</v>
      </c>
      <c r="BD191" s="102" t="s">
        <v>92</v>
      </c>
      <c r="BE191" s="102" t="s">
        <v>92</v>
      </c>
      <c r="BF191" s="102" t="s">
        <v>92</v>
      </c>
      <c r="BG191" s="101">
        <v>0</v>
      </c>
      <c r="BH191" s="101">
        <v>0</v>
      </c>
      <c r="BI191" s="101">
        <v>0</v>
      </c>
      <c r="BJ191" s="102" t="s">
        <v>92</v>
      </c>
      <c r="BK191" s="102" t="s">
        <v>92</v>
      </c>
      <c r="BL191" s="102" t="s">
        <v>92</v>
      </c>
      <c r="BM191" s="101">
        <v>0</v>
      </c>
      <c r="BN191" s="101">
        <v>0</v>
      </c>
      <c r="BO191" s="101">
        <v>0</v>
      </c>
      <c r="BP191" s="102" t="s">
        <v>92</v>
      </c>
      <c r="BQ191" s="102" t="s">
        <v>92</v>
      </c>
      <c r="BR191" s="103" t="s">
        <v>92</v>
      </c>
    </row>
    <row r="192" spans="1:70" ht="11.85">
      <c r="A192" s="99" t="str">
        <f>IF(COUNTIFS(T_3G[[#This Row],[Secteur]],"  *"),A191,T_3G[[#This Row],[Secteur]])</f>
        <v>SEINE-SAINT-DENIS</v>
      </c>
      <c r="B192" s="99" t="str">
        <f>IF(COUNTIFS(T_3G[[#This Row],[Secteur]],"    *"),B191,T_3G[[#This Row],[Secteur]])</f>
        <v xml:space="preserve">   D02 - La Courneuve</v>
      </c>
      <c r="C192" s="100" t="s">
        <v>561</v>
      </c>
      <c r="D192" s="100" t="s">
        <v>562</v>
      </c>
      <c r="E192" s="101">
        <v>10</v>
      </c>
      <c r="F192" s="101">
        <v>11</v>
      </c>
      <c r="G192" s="101">
        <v>21</v>
      </c>
      <c r="H192" s="101">
        <v>0</v>
      </c>
      <c r="I192" s="101">
        <v>0</v>
      </c>
      <c r="J192" s="101">
        <v>0</v>
      </c>
      <c r="K192" s="101">
        <v>10</v>
      </c>
      <c r="L192" s="101">
        <v>11</v>
      </c>
      <c r="M192" s="101">
        <v>21</v>
      </c>
      <c r="N192" s="102">
        <v>1</v>
      </c>
      <c r="O192" s="102">
        <v>1</v>
      </c>
      <c r="P192" s="102">
        <v>1</v>
      </c>
      <c r="Q192" s="101">
        <v>2</v>
      </c>
      <c r="R192" s="101">
        <v>1</v>
      </c>
      <c r="S192" s="101">
        <v>3</v>
      </c>
      <c r="T192" s="102">
        <v>0.2</v>
      </c>
      <c r="U192" s="102">
        <v>9.0909090909090912E-2</v>
      </c>
      <c r="V192" s="102">
        <v>0.14285714285714285</v>
      </c>
      <c r="W192" s="101">
        <v>8</v>
      </c>
      <c r="X192" s="101">
        <v>10</v>
      </c>
      <c r="Y192" s="101">
        <v>18</v>
      </c>
      <c r="Z192" s="102">
        <v>0.8</v>
      </c>
      <c r="AA192" s="102">
        <v>0.90909090909090906</v>
      </c>
      <c r="AB192" s="102">
        <v>0.8571428571428571</v>
      </c>
      <c r="AC192" s="101">
        <v>3</v>
      </c>
      <c r="AD192" s="101">
        <v>6</v>
      </c>
      <c r="AE192" s="101">
        <v>9</v>
      </c>
      <c r="AF192" s="102">
        <v>0.3</v>
      </c>
      <c r="AG192" s="102">
        <v>0.54545454545454541</v>
      </c>
      <c r="AH192" s="102">
        <v>0.42857142857142855</v>
      </c>
      <c r="AI192" s="101">
        <v>5</v>
      </c>
      <c r="AJ192" s="101">
        <v>4</v>
      </c>
      <c r="AK192" s="101">
        <v>9</v>
      </c>
      <c r="AL192" s="102">
        <v>0.5</v>
      </c>
      <c r="AM192" s="102">
        <v>0.36363636363636365</v>
      </c>
      <c r="AN192" s="102">
        <v>0.42857142857142855</v>
      </c>
      <c r="AO192" s="101">
        <v>10</v>
      </c>
      <c r="AP192" s="101">
        <v>11</v>
      </c>
      <c r="AQ192" s="101">
        <v>21</v>
      </c>
      <c r="AR192" s="102">
        <v>1</v>
      </c>
      <c r="AS192" s="102">
        <v>1</v>
      </c>
      <c r="AT192" s="102">
        <v>1</v>
      </c>
      <c r="AU192" s="101">
        <v>2</v>
      </c>
      <c r="AV192" s="101">
        <v>1</v>
      </c>
      <c r="AW192" s="101">
        <v>3</v>
      </c>
      <c r="AX192" s="102">
        <v>0.2</v>
      </c>
      <c r="AY192" s="102">
        <v>9.0909090909090912E-2</v>
      </c>
      <c r="AZ192" s="102">
        <v>0.14285714285714285</v>
      </c>
      <c r="BA192" s="101">
        <v>8</v>
      </c>
      <c r="BB192" s="101">
        <v>10</v>
      </c>
      <c r="BC192" s="101">
        <v>18</v>
      </c>
      <c r="BD192" s="102">
        <v>0.8</v>
      </c>
      <c r="BE192" s="102">
        <v>0.90909090909090906</v>
      </c>
      <c r="BF192" s="102">
        <v>0.8571428571428571</v>
      </c>
      <c r="BG192" s="101">
        <v>3</v>
      </c>
      <c r="BH192" s="101">
        <v>6</v>
      </c>
      <c r="BI192" s="101">
        <v>9</v>
      </c>
      <c r="BJ192" s="102">
        <v>0.3</v>
      </c>
      <c r="BK192" s="102">
        <v>0.54545454545454541</v>
      </c>
      <c r="BL192" s="102">
        <v>0.42857142857142855</v>
      </c>
      <c r="BM192" s="101">
        <v>5</v>
      </c>
      <c r="BN192" s="101">
        <v>4</v>
      </c>
      <c r="BO192" s="101">
        <v>9</v>
      </c>
      <c r="BP192" s="102">
        <v>0.5</v>
      </c>
      <c r="BQ192" s="102">
        <v>0.36363636363636365</v>
      </c>
      <c r="BR192" s="103">
        <v>0.42857142857142855</v>
      </c>
    </row>
    <row r="193" spans="1:70" ht="11.85">
      <c r="A193" s="99" t="str">
        <f>IF(COUNTIFS(T_3G[[#This Row],[Secteur]],"  *"),A192,T_3G[[#This Row],[Secteur]])</f>
        <v>SEINE-SAINT-DENIS</v>
      </c>
      <c r="B193" s="99" t="str">
        <f>IF(COUNTIFS(T_3G[[#This Row],[Secteur]],"    *"),B192,T_3G[[#This Row],[Secteur]])</f>
        <v xml:space="preserve">   D02 - La Courneuve</v>
      </c>
      <c r="C193" s="100" t="s">
        <v>563</v>
      </c>
      <c r="D193" s="100" t="s">
        <v>564</v>
      </c>
      <c r="E193" s="101">
        <v>57</v>
      </c>
      <c r="F193" s="101">
        <v>57</v>
      </c>
      <c r="G193" s="101">
        <v>114</v>
      </c>
      <c r="H193" s="101">
        <v>0</v>
      </c>
      <c r="I193" s="101">
        <v>0</v>
      </c>
      <c r="J193" s="101">
        <v>0</v>
      </c>
      <c r="K193" s="101">
        <v>56</v>
      </c>
      <c r="L193" s="101">
        <v>55</v>
      </c>
      <c r="M193" s="101">
        <v>111</v>
      </c>
      <c r="N193" s="102">
        <v>0.98245614035087714</v>
      </c>
      <c r="O193" s="102">
        <v>0.96491228070175439</v>
      </c>
      <c r="P193" s="102">
        <v>0.97368421052631582</v>
      </c>
      <c r="Q193" s="101">
        <v>47</v>
      </c>
      <c r="R193" s="101">
        <v>45</v>
      </c>
      <c r="S193" s="101">
        <v>92</v>
      </c>
      <c r="T193" s="102">
        <v>0.8392857142857143</v>
      </c>
      <c r="U193" s="102">
        <v>0.81818181818181823</v>
      </c>
      <c r="V193" s="102">
        <v>0.8288288288288288</v>
      </c>
      <c r="W193" s="101">
        <v>9</v>
      </c>
      <c r="X193" s="101">
        <v>10</v>
      </c>
      <c r="Y193" s="101">
        <v>19</v>
      </c>
      <c r="Z193" s="102">
        <v>0.16071428571428573</v>
      </c>
      <c r="AA193" s="102">
        <v>0.18181818181818182</v>
      </c>
      <c r="AB193" s="102">
        <v>0.17117117117117117</v>
      </c>
      <c r="AC193" s="101">
        <v>8</v>
      </c>
      <c r="AD193" s="101">
        <v>8</v>
      </c>
      <c r="AE193" s="101">
        <v>16</v>
      </c>
      <c r="AF193" s="102">
        <v>0.14285714285714285</v>
      </c>
      <c r="AG193" s="102">
        <v>0.14545454545454545</v>
      </c>
      <c r="AH193" s="102">
        <v>0.14414414414414414</v>
      </c>
      <c r="AI193" s="101">
        <v>1</v>
      </c>
      <c r="AJ193" s="101">
        <v>2</v>
      </c>
      <c r="AK193" s="101">
        <v>3</v>
      </c>
      <c r="AL193" s="102">
        <v>1.7857142857142856E-2</v>
      </c>
      <c r="AM193" s="102">
        <v>3.6363636363636362E-2</v>
      </c>
      <c r="AN193" s="102">
        <v>2.7027027027027029E-2</v>
      </c>
      <c r="AO193" s="101">
        <v>49</v>
      </c>
      <c r="AP193" s="101">
        <v>48</v>
      </c>
      <c r="AQ193" s="101">
        <v>97</v>
      </c>
      <c r="AR193" s="102">
        <v>0.85964912280701755</v>
      </c>
      <c r="AS193" s="102">
        <v>0.84210526315789469</v>
      </c>
      <c r="AT193" s="102">
        <v>0.85087719298245612</v>
      </c>
      <c r="AU193" s="101">
        <v>39</v>
      </c>
      <c r="AV193" s="101">
        <v>37</v>
      </c>
      <c r="AW193" s="101">
        <v>76</v>
      </c>
      <c r="AX193" s="102">
        <v>0.79591836734693877</v>
      </c>
      <c r="AY193" s="102">
        <v>0.77083333333333337</v>
      </c>
      <c r="AZ193" s="102">
        <v>0.78350515463917525</v>
      </c>
      <c r="BA193" s="101">
        <v>10</v>
      </c>
      <c r="BB193" s="101">
        <v>11</v>
      </c>
      <c r="BC193" s="101">
        <v>21</v>
      </c>
      <c r="BD193" s="102">
        <v>0.20408163265306123</v>
      </c>
      <c r="BE193" s="102">
        <v>0.22916666666666666</v>
      </c>
      <c r="BF193" s="102">
        <v>0.21649484536082475</v>
      </c>
      <c r="BG193" s="101">
        <v>9</v>
      </c>
      <c r="BH193" s="101">
        <v>10</v>
      </c>
      <c r="BI193" s="101">
        <v>19</v>
      </c>
      <c r="BJ193" s="102">
        <v>0.18367346938775511</v>
      </c>
      <c r="BK193" s="102">
        <v>0.20833333333333334</v>
      </c>
      <c r="BL193" s="102">
        <v>0.19587628865979381</v>
      </c>
      <c r="BM193" s="101">
        <v>1</v>
      </c>
      <c r="BN193" s="101">
        <v>1</v>
      </c>
      <c r="BO193" s="101">
        <v>2</v>
      </c>
      <c r="BP193" s="102">
        <v>2.0408163265306121E-2</v>
      </c>
      <c r="BQ193" s="102">
        <v>2.0833333333333332E-2</v>
      </c>
      <c r="BR193" s="103">
        <v>2.0618556701030927E-2</v>
      </c>
    </row>
    <row r="194" spans="1:70" ht="11.85">
      <c r="A194" s="99" t="str">
        <f>IF(COUNTIFS(T_3G[[#This Row],[Secteur]],"  *"),A193,T_3G[[#This Row],[Secteur]])</f>
        <v>SEINE-SAINT-DENIS</v>
      </c>
      <c r="B194" s="99" t="str">
        <f>IF(COUNTIFS(T_3G[[#This Row],[Secteur]],"    *"),B193,T_3G[[#This Row],[Secteur]])</f>
        <v xml:space="preserve">   D02 - La Courneuve</v>
      </c>
      <c r="C194" s="100" t="s">
        <v>565</v>
      </c>
      <c r="D194" s="100" t="s">
        <v>566</v>
      </c>
      <c r="E194" s="101">
        <v>47</v>
      </c>
      <c r="F194" s="101">
        <v>52</v>
      </c>
      <c r="G194" s="101">
        <v>99</v>
      </c>
      <c r="H194" s="101">
        <v>1</v>
      </c>
      <c r="I194" s="101">
        <v>3</v>
      </c>
      <c r="J194" s="101">
        <v>4</v>
      </c>
      <c r="K194" s="101">
        <v>46</v>
      </c>
      <c r="L194" s="101">
        <v>49</v>
      </c>
      <c r="M194" s="101">
        <v>95</v>
      </c>
      <c r="N194" s="102">
        <v>1</v>
      </c>
      <c r="O194" s="102">
        <v>1</v>
      </c>
      <c r="P194" s="102">
        <v>1</v>
      </c>
      <c r="Q194" s="101">
        <v>37</v>
      </c>
      <c r="R194" s="101">
        <v>31</v>
      </c>
      <c r="S194" s="101">
        <v>68</v>
      </c>
      <c r="T194" s="102">
        <v>0.80434782608695654</v>
      </c>
      <c r="U194" s="102">
        <v>0.63265306122448983</v>
      </c>
      <c r="V194" s="102">
        <v>0.71578947368421053</v>
      </c>
      <c r="W194" s="101">
        <v>9</v>
      </c>
      <c r="X194" s="101">
        <v>18</v>
      </c>
      <c r="Y194" s="101">
        <v>27</v>
      </c>
      <c r="Z194" s="102">
        <v>0.19565217391304349</v>
      </c>
      <c r="AA194" s="102">
        <v>0.36734693877551022</v>
      </c>
      <c r="AB194" s="102">
        <v>0.28421052631578947</v>
      </c>
      <c r="AC194" s="101">
        <v>5</v>
      </c>
      <c r="AD194" s="101">
        <v>10</v>
      </c>
      <c r="AE194" s="101">
        <v>15</v>
      </c>
      <c r="AF194" s="102">
        <v>0.10869565217391304</v>
      </c>
      <c r="AG194" s="102">
        <v>0.20408163265306123</v>
      </c>
      <c r="AH194" s="102">
        <v>0.15789473684210525</v>
      </c>
      <c r="AI194" s="101">
        <v>4</v>
      </c>
      <c r="AJ194" s="101">
        <v>8</v>
      </c>
      <c r="AK194" s="101">
        <v>12</v>
      </c>
      <c r="AL194" s="102">
        <v>8.6956521739130432E-2</v>
      </c>
      <c r="AM194" s="102">
        <v>0.16326530612244897</v>
      </c>
      <c r="AN194" s="102">
        <v>0.12631578947368421</v>
      </c>
      <c r="AO194" s="101">
        <v>46</v>
      </c>
      <c r="AP194" s="101">
        <v>49</v>
      </c>
      <c r="AQ194" s="101">
        <v>95</v>
      </c>
      <c r="AR194" s="102">
        <v>1</v>
      </c>
      <c r="AS194" s="102">
        <v>1</v>
      </c>
      <c r="AT194" s="102">
        <v>1</v>
      </c>
      <c r="AU194" s="101">
        <v>34</v>
      </c>
      <c r="AV194" s="101">
        <v>26</v>
      </c>
      <c r="AW194" s="101">
        <v>60</v>
      </c>
      <c r="AX194" s="102">
        <v>0.73913043478260865</v>
      </c>
      <c r="AY194" s="102">
        <v>0.53061224489795922</v>
      </c>
      <c r="AZ194" s="102">
        <v>0.63157894736842102</v>
      </c>
      <c r="BA194" s="101">
        <v>12</v>
      </c>
      <c r="BB194" s="101">
        <v>23</v>
      </c>
      <c r="BC194" s="101">
        <v>35</v>
      </c>
      <c r="BD194" s="102">
        <v>0.2608695652173913</v>
      </c>
      <c r="BE194" s="102">
        <v>0.46938775510204084</v>
      </c>
      <c r="BF194" s="102">
        <v>0.36842105263157893</v>
      </c>
      <c r="BG194" s="101">
        <v>8</v>
      </c>
      <c r="BH194" s="101">
        <v>15</v>
      </c>
      <c r="BI194" s="101">
        <v>23</v>
      </c>
      <c r="BJ194" s="102">
        <v>0.17391304347826086</v>
      </c>
      <c r="BK194" s="102">
        <v>0.30612244897959184</v>
      </c>
      <c r="BL194" s="102">
        <v>0.24210526315789474</v>
      </c>
      <c r="BM194" s="101">
        <v>4</v>
      </c>
      <c r="BN194" s="101">
        <v>8</v>
      </c>
      <c r="BO194" s="101">
        <v>12</v>
      </c>
      <c r="BP194" s="102">
        <v>8.6956521739130432E-2</v>
      </c>
      <c r="BQ194" s="102">
        <v>0.16326530612244897</v>
      </c>
      <c r="BR194" s="103">
        <v>0.12631578947368421</v>
      </c>
    </row>
    <row r="195" spans="1:70" ht="11.85">
      <c r="A195" s="99" t="str">
        <f>IF(COUNTIFS(T_3G[[#This Row],[Secteur]],"  *"),A194,T_3G[[#This Row],[Secteur]])</f>
        <v>SEINE-SAINT-DENIS</v>
      </c>
      <c r="B195" s="99" t="str">
        <f>IF(COUNTIFS(T_3G[[#This Row],[Secteur]],"    *"),B194,T_3G[[#This Row],[Secteur]])</f>
        <v xml:space="preserve">   D02 - La Courneuve</v>
      </c>
      <c r="C195" s="100" t="s">
        <v>567</v>
      </c>
      <c r="D195" s="100" t="s">
        <v>568</v>
      </c>
      <c r="E195" s="101">
        <v>42</v>
      </c>
      <c r="F195" s="101">
        <v>54</v>
      </c>
      <c r="G195" s="101">
        <v>96</v>
      </c>
      <c r="H195" s="101">
        <v>0</v>
      </c>
      <c r="I195" s="101">
        <v>0</v>
      </c>
      <c r="J195" s="101">
        <v>0</v>
      </c>
      <c r="K195" s="101">
        <v>34</v>
      </c>
      <c r="L195" s="101">
        <v>49</v>
      </c>
      <c r="M195" s="101">
        <v>83</v>
      </c>
      <c r="N195" s="102">
        <v>0.80952380952380953</v>
      </c>
      <c r="O195" s="102">
        <v>0.90740740740740744</v>
      </c>
      <c r="P195" s="102">
        <v>0.86458333333333337</v>
      </c>
      <c r="Q195" s="101">
        <v>25</v>
      </c>
      <c r="R195" s="101">
        <v>39</v>
      </c>
      <c r="S195" s="101">
        <v>64</v>
      </c>
      <c r="T195" s="102">
        <v>0.73529411764705888</v>
      </c>
      <c r="U195" s="102">
        <v>0.79591836734693877</v>
      </c>
      <c r="V195" s="102">
        <v>0.77108433734939763</v>
      </c>
      <c r="W195" s="101">
        <v>9</v>
      </c>
      <c r="X195" s="101">
        <v>10</v>
      </c>
      <c r="Y195" s="101">
        <v>19</v>
      </c>
      <c r="Z195" s="102">
        <v>0.26470588235294118</v>
      </c>
      <c r="AA195" s="102">
        <v>0.20408163265306123</v>
      </c>
      <c r="AB195" s="102">
        <v>0.2289156626506024</v>
      </c>
      <c r="AC195" s="101">
        <v>8</v>
      </c>
      <c r="AD195" s="101">
        <v>7</v>
      </c>
      <c r="AE195" s="101">
        <v>15</v>
      </c>
      <c r="AF195" s="102">
        <v>0.23529411764705882</v>
      </c>
      <c r="AG195" s="102">
        <v>0.14285714285714285</v>
      </c>
      <c r="AH195" s="102">
        <v>0.18072289156626506</v>
      </c>
      <c r="AI195" s="101">
        <v>1</v>
      </c>
      <c r="AJ195" s="101">
        <v>3</v>
      </c>
      <c r="AK195" s="101">
        <v>4</v>
      </c>
      <c r="AL195" s="102">
        <v>2.9411764705882353E-2</v>
      </c>
      <c r="AM195" s="102">
        <v>6.1224489795918366E-2</v>
      </c>
      <c r="AN195" s="102">
        <v>4.8192771084337352E-2</v>
      </c>
      <c r="AO195" s="101">
        <v>19</v>
      </c>
      <c r="AP195" s="101">
        <v>28</v>
      </c>
      <c r="AQ195" s="101">
        <v>47</v>
      </c>
      <c r="AR195" s="102">
        <v>0.45238095238095238</v>
      </c>
      <c r="AS195" s="102">
        <v>0.51851851851851849</v>
      </c>
      <c r="AT195" s="102">
        <v>0.48958333333333331</v>
      </c>
      <c r="AU195" s="101">
        <v>12</v>
      </c>
      <c r="AV195" s="101">
        <v>20</v>
      </c>
      <c r="AW195" s="101">
        <v>32</v>
      </c>
      <c r="AX195" s="102">
        <v>0.63157894736842102</v>
      </c>
      <c r="AY195" s="102">
        <v>0.7142857142857143</v>
      </c>
      <c r="AZ195" s="102">
        <v>0.68085106382978722</v>
      </c>
      <c r="BA195" s="101">
        <v>7</v>
      </c>
      <c r="BB195" s="101">
        <v>8</v>
      </c>
      <c r="BC195" s="101">
        <v>15</v>
      </c>
      <c r="BD195" s="102">
        <v>0.36842105263157893</v>
      </c>
      <c r="BE195" s="102">
        <v>0.2857142857142857</v>
      </c>
      <c r="BF195" s="102">
        <v>0.31914893617021278</v>
      </c>
      <c r="BG195" s="101">
        <v>6</v>
      </c>
      <c r="BH195" s="101">
        <v>6</v>
      </c>
      <c r="BI195" s="101">
        <v>12</v>
      </c>
      <c r="BJ195" s="102">
        <v>0.31578947368421051</v>
      </c>
      <c r="BK195" s="102">
        <v>0.21428571428571427</v>
      </c>
      <c r="BL195" s="102">
        <v>0.25531914893617019</v>
      </c>
      <c r="BM195" s="101">
        <v>1</v>
      </c>
      <c r="BN195" s="101">
        <v>2</v>
      </c>
      <c r="BO195" s="101">
        <v>3</v>
      </c>
      <c r="BP195" s="102">
        <v>5.2631578947368418E-2</v>
      </c>
      <c r="BQ195" s="102">
        <v>7.1428571428571425E-2</v>
      </c>
      <c r="BR195" s="103">
        <v>6.3829787234042548E-2</v>
      </c>
    </row>
    <row r="196" spans="1:70" ht="11.85">
      <c r="A196" s="99" t="str">
        <f>IF(COUNTIFS(T_3G[[#This Row],[Secteur]],"  *"),A195,T_3G[[#This Row],[Secteur]])</f>
        <v>SEINE-SAINT-DENIS</v>
      </c>
      <c r="B196" s="99" t="str">
        <f>IF(COUNTIFS(T_3G[[#This Row],[Secteur]],"    *"),B195,T_3G[[#This Row],[Secteur]])</f>
        <v xml:space="preserve">   D03 - Drancy</v>
      </c>
      <c r="C196" s="100" t="s">
        <v>569</v>
      </c>
      <c r="D196" s="100" t="s">
        <v>570</v>
      </c>
      <c r="E196" s="101">
        <v>879</v>
      </c>
      <c r="F196" s="101">
        <v>922</v>
      </c>
      <c r="G196" s="101">
        <v>1801</v>
      </c>
      <c r="H196" s="101">
        <v>0</v>
      </c>
      <c r="I196" s="101">
        <v>0</v>
      </c>
      <c r="J196" s="101">
        <v>0</v>
      </c>
      <c r="K196" s="101">
        <v>845</v>
      </c>
      <c r="L196" s="101">
        <v>875</v>
      </c>
      <c r="M196" s="101">
        <v>1720</v>
      </c>
      <c r="N196" s="102">
        <v>0.96131968145620028</v>
      </c>
      <c r="O196" s="102">
        <v>0.94902386117136661</v>
      </c>
      <c r="P196" s="102">
        <v>0.95502498611882292</v>
      </c>
      <c r="Q196" s="101">
        <v>695</v>
      </c>
      <c r="R196" s="101">
        <v>612</v>
      </c>
      <c r="S196" s="101">
        <v>1307</v>
      </c>
      <c r="T196" s="102">
        <v>0.8224852071005917</v>
      </c>
      <c r="U196" s="102">
        <v>0.6994285714285714</v>
      </c>
      <c r="V196" s="102">
        <v>0.7598837209302326</v>
      </c>
      <c r="W196" s="101">
        <v>150</v>
      </c>
      <c r="X196" s="101">
        <v>263</v>
      </c>
      <c r="Y196" s="101">
        <v>413</v>
      </c>
      <c r="Z196" s="102">
        <v>0.17751479289940827</v>
      </c>
      <c r="AA196" s="102">
        <v>0.30057142857142854</v>
      </c>
      <c r="AB196" s="102">
        <v>0.24011627906976743</v>
      </c>
      <c r="AC196" s="101">
        <v>133</v>
      </c>
      <c r="AD196" s="101">
        <v>230</v>
      </c>
      <c r="AE196" s="101">
        <v>363</v>
      </c>
      <c r="AF196" s="102">
        <v>0.15739644970414202</v>
      </c>
      <c r="AG196" s="102">
        <v>0.26285714285714284</v>
      </c>
      <c r="AH196" s="102">
        <v>0.21104651162790697</v>
      </c>
      <c r="AI196" s="101">
        <v>17</v>
      </c>
      <c r="AJ196" s="101">
        <v>33</v>
      </c>
      <c r="AK196" s="101">
        <v>50</v>
      </c>
      <c r="AL196" s="102">
        <v>2.0118343195266272E-2</v>
      </c>
      <c r="AM196" s="102">
        <v>3.7714285714285714E-2</v>
      </c>
      <c r="AN196" s="102">
        <v>2.9069767441860465E-2</v>
      </c>
      <c r="AO196" s="101">
        <v>830</v>
      </c>
      <c r="AP196" s="101">
        <v>857</v>
      </c>
      <c r="AQ196" s="101">
        <v>1687</v>
      </c>
      <c r="AR196" s="102">
        <v>0.944254835039818</v>
      </c>
      <c r="AS196" s="102">
        <v>0.92950108459869851</v>
      </c>
      <c r="AT196" s="102">
        <v>0.93670183231538029</v>
      </c>
      <c r="AU196" s="101">
        <v>654</v>
      </c>
      <c r="AV196" s="101">
        <v>556</v>
      </c>
      <c r="AW196" s="101">
        <v>1210</v>
      </c>
      <c r="AX196" s="102">
        <v>0.78795180722891567</v>
      </c>
      <c r="AY196" s="102">
        <v>0.64877479579929986</v>
      </c>
      <c r="AZ196" s="102">
        <v>0.71724955542382929</v>
      </c>
      <c r="BA196" s="101">
        <v>176</v>
      </c>
      <c r="BB196" s="101">
        <v>301</v>
      </c>
      <c r="BC196" s="101">
        <v>477</v>
      </c>
      <c r="BD196" s="102">
        <v>0.21204819277108433</v>
      </c>
      <c r="BE196" s="102">
        <v>0.35122520420070014</v>
      </c>
      <c r="BF196" s="102">
        <v>0.28275044457617071</v>
      </c>
      <c r="BG196" s="101">
        <v>160</v>
      </c>
      <c r="BH196" s="101">
        <v>268</v>
      </c>
      <c r="BI196" s="101">
        <v>428</v>
      </c>
      <c r="BJ196" s="102">
        <v>0.19277108433734941</v>
      </c>
      <c r="BK196" s="102">
        <v>0.31271878646441076</v>
      </c>
      <c r="BL196" s="102">
        <v>0.25370480142264373</v>
      </c>
      <c r="BM196" s="101">
        <v>16</v>
      </c>
      <c r="BN196" s="101">
        <v>33</v>
      </c>
      <c r="BO196" s="101">
        <v>49</v>
      </c>
      <c r="BP196" s="102">
        <v>1.9277108433734941E-2</v>
      </c>
      <c r="BQ196" s="102">
        <v>3.8506417736289385E-2</v>
      </c>
      <c r="BR196" s="103">
        <v>2.9045643153526972E-2</v>
      </c>
    </row>
    <row r="197" spans="1:70" ht="11.85">
      <c r="A197" s="99" t="str">
        <f>IF(COUNTIFS(T_3G[[#This Row],[Secteur]],"  *"),A196,T_3G[[#This Row],[Secteur]])</f>
        <v>SEINE-SAINT-DENIS</v>
      </c>
      <c r="B197" s="99" t="str">
        <f>IF(COUNTIFS(T_3G[[#This Row],[Secteur]],"    *"),B196,T_3G[[#This Row],[Secteur]])</f>
        <v xml:space="preserve">   D03 - Drancy</v>
      </c>
      <c r="C197" s="100" t="s">
        <v>571</v>
      </c>
      <c r="D197" s="100" t="s">
        <v>572</v>
      </c>
      <c r="E197" s="101">
        <v>73</v>
      </c>
      <c r="F197" s="101">
        <v>90</v>
      </c>
      <c r="G197" s="101">
        <v>163</v>
      </c>
      <c r="H197" s="101">
        <v>0</v>
      </c>
      <c r="I197" s="101">
        <v>0</v>
      </c>
      <c r="J197" s="101">
        <v>0</v>
      </c>
      <c r="K197" s="101">
        <v>72</v>
      </c>
      <c r="L197" s="101">
        <v>88</v>
      </c>
      <c r="M197" s="101">
        <v>160</v>
      </c>
      <c r="N197" s="102">
        <v>0.98630136986301364</v>
      </c>
      <c r="O197" s="102">
        <v>0.97777777777777775</v>
      </c>
      <c r="P197" s="102">
        <v>0.98159509202453987</v>
      </c>
      <c r="Q197" s="101">
        <v>59</v>
      </c>
      <c r="R197" s="101">
        <v>64</v>
      </c>
      <c r="S197" s="101">
        <v>123</v>
      </c>
      <c r="T197" s="102">
        <v>0.81944444444444442</v>
      </c>
      <c r="U197" s="102">
        <v>0.72727272727272729</v>
      </c>
      <c r="V197" s="102">
        <v>0.76875000000000004</v>
      </c>
      <c r="W197" s="101">
        <v>13</v>
      </c>
      <c r="X197" s="101">
        <v>24</v>
      </c>
      <c r="Y197" s="101">
        <v>37</v>
      </c>
      <c r="Z197" s="102">
        <v>0.18055555555555555</v>
      </c>
      <c r="AA197" s="102">
        <v>0.27272727272727271</v>
      </c>
      <c r="AB197" s="102">
        <v>0.23125000000000001</v>
      </c>
      <c r="AC197" s="101">
        <v>12</v>
      </c>
      <c r="AD197" s="101">
        <v>20</v>
      </c>
      <c r="AE197" s="101">
        <v>32</v>
      </c>
      <c r="AF197" s="102">
        <v>0.16666666666666666</v>
      </c>
      <c r="AG197" s="102">
        <v>0.22727272727272727</v>
      </c>
      <c r="AH197" s="102">
        <v>0.2</v>
      </c>
      <c r="AI197" s="101">
        <v>1</v>
      </c>
      <c r="AJ197" s="101">
        <v>4</v>
      </c>
      <c r="AK197" s="101">
        <v>5</v>
      </c>
      <c r="AL197" s="102">
        <v>1.3888888888888888E-2</v>
      </c>
      <c r="AM197" s="102">
        <v>4.5454545454545456E-2</v>
      </c>
      <c r="AN197" s="102">
        <v>3.125E-2</v>
      </c>
      <c r="AO197" s="101">
        <v>72</v>
      </c>
      <c r="AP197" s="101">
        <v>88</v>
      </c>
      <c r="AQ197" s="101">
        <v>160</v>
      </c>
      <c r="AR197" s="102">
        <v>0.98630136986301364</v>
      </c>
      <c r="AS197" s="102">
        <v>0.97777777777777775</v>
      </c>
      <c r="AT197" s="102">
        <v>0.98159509202453987</v>
      </c>
      <c r="AU197" s="101">
        <v>56</v>
      </c>
      <c r="AV197" s="101">
        <v>54</v>
      </c>
      <c r="AW197" s="101">
        <v>110</v>
      </c>
      <c r="AX197" s="102">
        <v>0.77777777777777779</v>
      </c>
      <c r="AY197" s="102">
        <v>0.61363636363636365</v>
      </c>
      <c r="AZ197" s="102">
        <v>0.6875</v>
      </c>
      <c r="BA197" s="101">
        <v>16</v>
      </c>
      <c r="BB197" s="101">
        <v>34</v>
      </c>
      <c r="BC197" s="101">
        <v>50</v>
      </c>
      <c r="BD197" s="102">
        <v>0.22222222222222221</v>
      </c>
      <c r="BE197" s="102">
        <v>0.38636363636363635</v>
      </c>
      <c r="BF197" s="102">
        <v>0.3125</v>
      </c>
      <c r="BG197" s="101">
        <v>15</v>
      </c>
      <c r="BH197" s="101">
        <v>29</v>
      </c>
      <c r="BI197" s="101">
        <v>44</v>
      </c>
      <c r="BJ197" s="102">
        <v>0.20833333333333334</v>
      </c>
      <c r="BK197" s="102">
        <v>0.32954545454545453</v>
      </c>
      <c r="BL197" s="102">
        <v>0.27500000000000002</v>
      </c>
      <c r="BM197" s="101">
        <v>1</v>
      </c>
      <c r="BN197" s="101">
        <v>5</v>
      </c>
      <c r="BO197" s="101">
        <v>6</v>
      </c>
      <c r="BP197" s="102">
        <v>1.3888888888888888E-2</v>
      </c>
      <c r="BQ197" s="102">
        <v>5.6818181818181816E-2</v>
      </c>
      <c r="BR197" s="103">
        <v>3.7499999999999999E-2</v>
      </c>
    </row>
    <row r="198" spans="1:70" ht="11.85">
      <c r="A198" s="99" t="str">
        <f>IF(COUNTIFS(T_3G[[#This Row],[Secteur]],"  *"),A197,T_3G[[#This Row],[Secteur]])</f>
        <v>SEINE-SAINT-DENIS</v>
      </c>
      <c r="B198" s="99" t="str">
        <f>IF(COUNTIFS(T_3G[[#This Row],[Secteur]],"    *"),B197,T_3G[[#This Row],[Secteur]])</f>
        <v xml:space="preserve">   D03 - Drancy</v>
      </c>
      <c r="C198" s="100" t="s">
        <v>573</v>
      </c>
      <c r="D198" s="100" t="s">
        <v>574</v>
      </c>
      <c r="E198" s="101">
        <v>90</v>
      </c>
      <c r="F198" s="101">
        <v>83</v>
      </c>
      <c r="G198" s="101">
        <v>173</v>
      </c>
      <c r="H198" s="101">
        <v>0</v>
      </c>
      <c r="I198" s="101">
        <v>0</v>
      </c>
      <c r="J198" s="101">
        <v>0</v>
      </c>
      <c r="K198" s="101">
        <v>89</v>
      </c>
      <c r="L198" s="101">
        <v>80</v>
      </c>
      <c r="M198" s="101">
        <v>169</v>
      </c>
      <c r="N198" s="102">
        <v>0.98888888888888893</v>
      </c>
      <c r="O198" s="102">
        <v>0.96385542168674698</v>
      </c>
      <c r="P198" s="102">
        <v>0.97687861271676302</v>
      </c>
      <c r="Q198" s="101">
        <v>71</v>
      </c>
      <c r="R198" s="101">
        <v>52</v>
      </c>
      <c r="S198" s="101">
        <v>123</v>
      </c>
      <c r="T198" s="102">
        <v>0.797752808988764</v>
      </c>
      <c r="U198" s="102">
        <v>0.65</v>
      </c>
      <c r="V198" s="102">
        <v>0.72781065088757402</v>
      </c>
      <c r="W198" s="101">
        <v>18</v>
      </c>
      <c r="X198" s="101">
        <v>28</v>
      </c>
      <c r="Y198" s="101">
        <v>46</v>
      </c>
      <c r="Z198" s="102">
        <v>0.20224719101123595</v>
      </c>
      <c r="AA198" s="102">
        <v>0.35</v>
      </c>
      <c r="AB198" s="102">
        <v>0.27218934911242604</v>
      </c>
      <c r="AC198" s="101">
        <v>15</v>
      </c>
      <c r="AD198" s="101">
        <v>22</v>
      </c>
      <c r="AE198" s="101">
        <v>37</v>
      </c>
      <c r="AF198" s="102">
        <v>0.16853932584269662</v>
      </c>
      <c r="AG198" s="102">
        <v>0.27500000000000002</v>
      </c>
      <c r="AH198" s="102">
        <v>0.21893491124260356</v>
      </c>
      <c r="AI198" s="101">
        <v>3</v>
      </c>
      <c r="AJ198" s="101">
        <v>6</v>
      </c>
      <c r="AK198" s="101">
        <v>9</v>
      </c>
      <c r="AL198" s="102">
        <v>3.3707865168539325E-2</v>
      </c>
      <c r="AM198" s="102">
        <v>7.4999999999999997E-2</v>
      </c>
      <c r="AN198" s="102">
        <v>5.3254437869822487E-2</v>
      </c>
      <c r="AO198" s="101">
        <v>89</v>
      </c>
      <c r="AP198" s="101">
        <v>80</v>
      </c>
      <c r="AQ198" s="101">
        <v>169</v>
      </c>
      <c r="AR198" s="102">
        <v>0.98888888888888893</v>
      </c>
      <c r="AS198" s="102">
        <v>0.96385542168674698</v>
      </c>
      <c r="AT198" s="102">
        <v>0.97687861271676302</v>
      </c>
      <c r="AU198" s="101">
        <v>69</v>
      </c>
      <c r="AV198" s="101">
        <v>44</v>
      </c>
      <c r="AW198" s="101">
        <v>113</v>
      </c>
      <c r="AX198" s="102">
        <v>0.7752808988764045</v>
      </c>
      <c r="AY198" s="102">
        <v>0.55000000000000004</v>
      </c>
      <c r="AZ198" s="102">
        <v>0.66863905325443784</v>
      </c>
      <c r="BA198" s="101">
        <v>20</v>
      </c>
      <c r="BB198" s="101">
        <v>36</v>
      </c>
      <c r="BC198" s="101">
        <v>56</v>
      </c>
      <c r="BD198" s="102">
        <v>0.2247191011235955</v>
      </c>
      <c r="BE198" s="102">
        <v>0.45</v>
      </c>
      <c r="BF198" s="102">
        <v>0.33136094674556216</v>
      </c>
      <c r="BG198" s="101">
        <v>17</v>
      </c>
      <c r="BH198" s="101">
        <v>30</v>
      </c>
      <c r="BI198" s="101">
        <v>47</v>
      </c>
      <c r="BJ198" s="102">
        <v>0.19101123595505617</v>
      </c>
      <c r="BK198" s="102">
        <v>0.375</v>
      </c>
      <c r="BL198" s="102">
        <v>0.27810650887573962</v>
      </c>
      <c r="BM198" s="101">
        <v>3</v>
      </c>
      <c r="BN198" s="101">
        <v>6</v>
      </c>
      <c r="BO198" s="101">
        <v>9</v>
      </c>
      <c r="BP198" s="102">
        <v>3.3707865168539325E-2</v>
      </c>
      <c r="BQ198" s="102">
        <v>7.4999999999999997E-2</v>
      </c>
      <c r="BR198" s="103">
        <v>5.3254437869822487E-2</v>
      </c>
    </row>
    <row r="199" spans="1:70" ht="11.85">
      <c r="A199" s="99" t="str">
        <f>IF(COUNTIFS(T_3G[[#This Row],[Secteur]],"  *"),A198,T_3G[[#This Row],[Secteur]])</f>
        <v>SEINE-SAINT-DENIS</v>
      </c>
      <c r="B199" s="99" t="str">
        <f>IF(COUNTIFS(T_3G[[#This Row],[Secteur]],"    *"),B198,T_3G[[#This Row],[Secteur]])</f>
        <v xml:space="preserve">   D03 - Drancy</v>
      </c>
      <c r="C199" s="100" t="s">
        <v>575</v>
      </c>
      <c r="D199" s="100" t="s">
        <v>576</v>
      </c>
      <c r="E199" s="101">
        <v>75</v>
      </c>
      <c r="F199" s="101">
        <v>75</v>
      </c>
      <c r="G199" s="101">
        <v>150</v>
      </c>
      <c r="H199" s="101">
        <v>0</v>
      </c>
      <c r="I199" s="101">
        <v>0</v>
      </c>
      <c r="J199" s="101">
        <v>0</v>
      </c>
      <c r="K199" s="101">
        <v>75</v>
      </c>
      <c r="L199" s="101">
        <v>75</v>
      </c>
      <c r="M199" s="101">
        <v>150</v>
      </c>
      <c r="N199" s="102">
        <v>1</v>
      </c>
      <c r="O199" s="102">
        <v>1</v>
      </c>
      <c r="P199" s="102">
        <v>1</v>
      </c>
      <c r="Q199" s="101">
        <v>72</v>
      </c>
      <c r="R199" s="101">
        <v>56</v>
      </c>
      <c r="S199" s="101">
        <v>128</v>
      </c>
      <c r="T199" s="102">
        <v>0.96</v>
      </c>
      <c r="U199" s="102">
        <v>0.7466666666666667</v>
      </c>
      <c r="V199" s="102">
        <v>0.85333333333333339</v>
      </c>
      <c r="W199" s="101">
        <v>3</v>
      </c>
      <c r="X199" s="101">
        <v>19</v>
      </c>
      <c r="Y199" s="101">
        <v>22</v>
      </c>
      <c r="Z199" s="102">
        <v>0.04</v>
      </c>
      <c r="AA199" s="102">
        <v>0.25333333333333335</v>
      </c>
      <c r="AB199" s="102">
        <v>0.14666666666666667</v>
      </c>
      <c r="AC199" s="101">
        <v>2</v>
      </c>
      <c r="AD199" s="101">
        <v>14</v>
      </c>
      <c r="AE199" s="101">
        <v>16</v>
      </c>
      <c r="AF199" s="102">
        <v>2.6666666666666668E-2</v>
      </c>
      <c r="AG199" s="102">
        <v>0.18666666666666668</v>
      </c>
      <c r="AH199" s="102">
        <v>0.10666666666666667</v>
      </c>
      <c r="AI199" s="101">
        <v>1</v>
      </c>
      <c r="AJ199" s="101">
        <v>5</v>
      </c>
      <c r="AK199" s="101">
        <v>6</v>
      </c>
      <c r="AL199" s="102">
        <v>1.3333333333333334E-2</v>
      </c>
      <c r="AM199" s="102">
        <v>6.6666666666666666E-2</v>
      </c>
      <c r="AN199" s="102">
        <v>0.04</v>
      </c>
      <c r="AO199" s="101">
        <v>75</v>
      </c>
      <c r="AP199" s="101">
        <v>75</v>
      </c>
      <c r="AQ199" s="101">
        <v>150</v>
      </c>
      <c r="AR199" s="102">
        <v>1</v>
      </c>
      <c r="AS199" s="102">
        <v>1</v>
      </c>
      <c r="AT199" s="102">
        <v>1</v>
      </c>
      <c r="AU199" s="101">
        <v>71</v>
      </c>
      <c r="AV199" s="101">
        <v>51</v>
      </c>
      <c r="AW199" s="101">
        <v>122</v>
      </c>
      <c r="AX199" s="102">
        <v>0.94666666666666666</v>
      </c>
      <c r="AY199" s="102">
        <v>0.68</v>
      </c>
      <c r="AZ199" s="102">
        <v>0.81333333333333335</v>
      </c>
      <c r="BA199" s="101">
        <v>4</v>
      </c>
      <c r="BB199" s="101">
        <v>24</v>
      </c>
      <c r="BC199" s="101">
        <v>28</v>
      </c>
      <c r="BD199" s="102">
        <v>5.3333333333333337E-2</v>
      </c>
      <c r="BE199" s="102">
        <v>0.32</v>
      </c>
      <c r="BF199" s="102">
        <v>0.18666666666666668</v>
      </c>
      <c r="BG199" s="101">
        <v>3</v>
      </c>
      <c r="BH199" s="101">
        <v>20</v>
      </c>
      <c r="BI199" s="101">
        <v>23</v>
      </c>
      <c r="BJ199" s="102">
        <v>0.04</v>
      </c>
      <c r="BK199" s="102">
        <v>0.26666666666666666</v>
      </c>
      <c r="BL199" s="102">
        <v>0.15333333333333332</v>
      </c>
      <c r="BM199" s="101">
        <v>1</v>
      </c>
      <c r="BN199" s="101">
        <v>4</v>
      </c>
      <c r="BO199" s="101">
        <v>5</v>
      </c>
      <c r="BP199" s="102">
        <v>1.3333333333333334E-2</v>
      </c>
      <c r="BQ199" s="102">
        <v>5.3333333333333337E-2</v>
      </c>
      <c r="BR199" s="103">
        <v>3.3333333333333333E-2</v>
      </c>
    </row>
    <row r="200" spans="1:70" ht="11.85">
      <c r="A200" s="99" t="str">
        <f>IF(COUNTIFS(T_3G[[#This Row],[Secteur]],"  *"),A199,T_3G[[#This Row],[Secteur]])</f>
        <v>SEINE-SAINT-DENIS</v>
      </c>
      <c r="B200" s="99" t="str">
        <f>IF(COUNTIFS(T_3G[[#This Row],[Secteur]],"    *"),B199,T_3G[[#This Row],[Secteur]])</f>
        <v xml:space="preserve">   D03 - Drancy</v>
      </c>
      <c r="C200" s="100" t="s">
        <v>577</v>
      </c>
      <c r="D200" s="100" t="s">
        <v>578</v>
      </c>
      <c r="E200" s="101">
        <v>85</v>
      </c>
      <c r="F200" s="101">
        <v>83</v>
      </c>
      <c r="G200" s="101">
        <v>168</v>
      </c>
      <c r="H200" s="101">
        <v>0</v>
      </c>
      <c r="I200" s="101">
        <v>0</v>
      </c>
      <c r="J200" s="101">
        <v>0</v>
      </c>
      <c r="K200" s="101">
        <v>81</v>
      </c>
      <c r="L200" s="101">
        <v>82</v>
      </c>
      <c r="M200" s="101">
        <v>163</v>
      </c>
      <c r="N200" s="102">
        <v>0.95294117647058818</v>
      </c>
      <c r="O200" s="102">
        <v>0.98795180722891562</v>
      </c>
      <c r="P200" s="102">
        <v>0.97023809523809523</v>
      </c>
      <c r="Q200" s="101">
        <v>69</v>
      </c>
      <c r="R200" s="101">
        <v>53</v>
      </c>
      <c r="S200" s="101">
        <v>122</v>
      </c>
      <c r="T200" s="102">
        <v>0.85185185185185186</v>
      </c>
      <c r="U200" s="102">
        <v>0.64634146341463417</v>
      </c>
      <c r="V200" s="102">
        <v>0.74846625766871167</v>
      </c>
      <c r="W200" s="101">
        <v>12</v>
      </c>
      <c r="X200" s="101">
        <v>29</v>
      </c>
      <c r="Y200" s="101">
        <v>41</v>
      </c>
      <c r="Z200" s="102">
        <v>0.14814814814814814</v>
      </c>
      <c r="AA200" s="102">
        <v>0.35365853658536583</v>
      </c>
      <c r="AB200" s="102">
        <v>0.25153374233128833</v>
      </c>
      <c r="AC200" s="101">
        <v>9</v>
      </c>
      <c r="AD200" s="101">
        <v>22</v>
      </c>
      <c r="AE200" s="101">
        <v>31</v>
      </c>
      <c r="AF200" s="102">
        <v>0.1111111111111111</v>
      </c>
      <c r="AG200" s="102">
        <v>0.26829268292682928</v>
      </c>
      <c r="AH200" s="102">
        <v>0.19018404907975461</v>
      </c>
      <c r="AI200" s="101">
        <v>3</v>
      </c>
      <c r="AJ200" s="101">
        <v>7</v>
      </c>
      <c r="AK200" s="101">
        <v>10</v>
      </c>
      <c r="AL200" s="102">
        <v>3.7037037037037035E-2</v>
      </c>
      <c r="AM200" s="102">
        <v>8.5365853658536592E-2</v>
      </c>
      <c r="AN200" s="102">
        <v>6.1349693251533742E-2</v>
      </c>
      <c r="AO200" s="101">
        <v>81</v>
      </c>
      <c r="AP200" s="101">
        <v>82</v>
      </c>
      <c r="AQ200" s="101">
        <v>163</v>
      </c>
      <c r="AR200" s="102">
        <v>0.95294117647058818</v>
      </c>
      <c r="AS200" s="102">
        <v>0.98795180722891562</v>
      </c>
      <c r="AT200" s="102">
        <v>0.97023809523809523</v>
      </c>
      <c r="AU200" s="101">
        <v>68</v>
      </c>
      <c r="AV200" s="101">
        <v>50</v>
      </c>
      <c r="AW200" s="101">
        <v>118</v>
      </c>
      <c r="AX200" s="102">
        <v>0.83950617283950613</v>
      </c>
      <c r="AY200" s="102">
        <v>0.6097560975609756</v>
      </c>
      <c r="AZ200" s="102">
        <v>0.7239263803680982</v>
      </c>
      <c r="BA200" s="101">
        <v>13</v>
      </c>
      <c r="BB200" s="101">
        <v>32</v>
      </c>
      <c r="BC200" s="101">
        <v>45</v>
      </c>
      <c r="BD200" s="102">
        <v>0.16049382716049382</v>
      </c>
      <c r="BE200" s="102">
        <v>0.3902439024390244</v>
      </c>
      <c r="BF200" s="102">
        <v>0.27607361963190186</v>
      </c>
      <c r="BG200" s="101">
        <v>10</v>
      </c>
      <c r="BH200" s="101">
        <v>25</v>
      </c>
      <c r="BI200" s="101">
        <v>35</v>
      </c>
      <c r="BJ200" s="102">
        <v>0.12345679012345678</v>
      </c>
      <c r="BK200" s="102">
        <v>0.3048780487804878</v>
      </c>
      <c r="BL200" s="102">
        <v>0.21472392638036811</v>
      </c>
      <c r="BM200" s="101">
        <v>3</v>
      </c>
      <c r="BN200" s="101">
        <v>7</v>
      </c>
      <c r="BO200" s="101">
        <v>10</v>
      </c>
      <c r="BP200" s="102">
        <v>3.7037037037037035E-2</v>
      </c>
      <c r="BQ200" s="102">
        <v>8.5365853658536592E-2</v>
      </c>
      <c r="BR200" s="103">
        <v>6.1349693251533742E-2</v>
      </c>
    </row>
    <row r="201" spans="1:70" ht="11.85">
      <c r="A201" s="99" t="str">
        <f>IF(COUNTIFS(T_3G[[#This Row],[Secteur]],"  *"),A200,T_3G[[#This Row],[Secteur]])</f>
        <v>SEINE-SAINT-DENIS</v>
      </c>
      <c r="B201" s="99" t="str">
        <f>IF(COUNTIFS(T_3G[[#This Row],[Secteur]],"    *"),B200,T_3G[[#This Row],[Secteur]])</f>
        <v xml:space="preserve">   D03 - Drancy</v>
      </c>
      <c r="C201" s="100" t="s">
        <v>579</v>
      </c>
      <c r="D201" s="100" t="s">
        <v>580</v>
      </c>
      <c r="E201" s="101">
        <v>78</v>
      </c>
      <c r="F201" s="101">
        <v>68</v>
      </c>
      <c r="G201" s="101">
        <v>146</v>
      </c>
      <c r="H201" s="101">
        <v>0</v>
      </c>
      <c r="I201" s="101">
        <v>0</v>
      </c>
      <c r="J201" s="101">
        <v>0</v>
      </c>
      <c r="K201" s="101">
        <v>78</v>
      </c>
      <c r="L201" s="101">
        <v>68</v>
      </c>
      <c r="M201" s="101">
        <v>146</v>
      </c>
      <c r="N201" s="102">
        <v>1</v>
      </c>
      <c r="O201" s="102">
        <v>1</v>
      </c>
      <c r="P201" s="102">
        <v>1</v>
      </c>
      <c r="Q201" s="101">
        <v>69</v>
      </c>
      <c r="R201" s="101">
        <v>54</v>
      </c>
      <c r="S201" s="101">
        <v>123</v>
      </c>
      <c r="T201" s="102">
        <v>0.88461538461538458</v>
      </c>
      <c r="U201" s="102">
        <v>0.79411764705882348</v>
      </c>
      <c r="V201" s="102">
        <v>0.84246575342465757</v>
      </c>
      <c r="W201" s="101">
        <v>9</v>
      </c>
      <c r="X201" s="101">
        <v>14</v>
      </c>
      <c r="Y201" s="101">
        <v>23</v>
      </c>
      <c r="Z201" s="102">
        <v>0.11538461538461539</v>
      </c>
      <c r="AA201" s="102">
        <v>0.20588235294117646</v>
      </c>
      <c r="AB201" s="102">
        <v>0.15753424657534246</v>
      </c>
      <c r="AC201" s="101">
        <v>9</v>
      </c>
      <c r="AD201" s="101">
        <v>10</v>
      </c>
      <c r="AE201" s="101">
        <v>19</v>
      </c>
      <c r="AF201" s="102">
        <v>0.11538461538461539</v>
      </c>
      <c r="AG201" s="102">
        <v>0.14705882352941177</v>
      </c>
      <c r="AH201" s="102">
        <v>0.13013698630136986</v>
      </c>
      <c r="AI201" s="101">
        <v>0</v>
      </c>
      <c r="AJ201" s="101">
        <v>4</v>
      </c>
      <c r="AK201" s="101">
        <v>4</v>
      </c>
      <c r="AL201" s="102">
        <v>0</v>
      </c>
      <c r="AM201" s="102">
        <v>5.8823529411764705E-2</v>
      </c>
      <c r="AN201" s="102">
        <v>2.7397260273972601E-2</v>
      </c>
      <c r="AO201" s="101">
        <v>78</v>
      </c>
      <c r="AP201" s="101">
        <v>68</v>
      </c>
      <c r="AQ201" s="101">
        <v>146</v>
      </c>
      <c r="AR201" s="102">
        <v>1</v>
      </c>
      <c r="AS201" s="102">
        <v>1</v>
      </c>
      <c r="AT201" s="102">
        <v>1</v>
      </c>
      <c r="AU201" s="101">
        <v>59</v>
      </c>
      <c r="AV201" s="101">
        <v>47</v>
      </c>
      <c r="AW201" s="101">
        <v>106</v>
      </c>
      <c r="AX201" s="102">
        <v>0.75641025641025639</v>
      </c>
      <c r="AY201" s="102">
        <v>0.69117647058823528</v>
      </c>
      <c r="AZ201" s="102">
        <v>0.72602739726027399</v>
      </c>
      <c r="BA201" s="101">
        <v>19</v>
      </c>
      <c r="BB201" s="101">
        <v>21</v>
      </c>
      <c r="BC201" s="101">
        <v>40</v>
      </c>
      <c r="BD201" s="102">
        <v>0.24358974358974358</v>
      </c>
      <c r="BE201" s="102">
        <v>0.30882352941176472</v>
      </c>
      <c r="BF201" s="102">
        <v>0.27397260273972601</v>
      </c>
      <c r="BG201" s="101">
        <v>19</v>
      </c>
      <c r="BH201" s="101">
        <v>17</v>
      </c>
      <c r="BI201" s="101">
        <v>36</v>
      </c>
      <c r="BJ201" s="102">
        <v>0.24358974358974358</v>
      </c>
      <c r="BK201" s="102">
        <v>0.25</v>
      </c>
      <c r="BL201" s="102">
        <v>0.24657534246575341</v>
      </c>
      <c r="BM201" s="101">
        <v>0</v>
      </c>
      <c r="BN201" s="101">
        <v>4</v>
      </c>
      <c r="BO201" s="101">
        <v>4</v>
      </c>
      <c r="BP201" s="102">
        <v>0</v>
      </c>
      <c r="BQ201" s="102">
        <v>5.8823529411764705E-2</v>
      </c>
      <c r="BR201" s="103">
        <v>2.7397260273972601E-2</v>
      </c>
    </row>
    <row r="202" spans="1:70" ht="11.85">
      <c r="A202" s="99" t="str">
        <f>IF(COUNTIFS(T_3G[[#This Row],[Secteur]],"  *"),A201,T_3G[[#This Row],[Secteur]])</f>
        <v>SEINE-SAINT-DENIS</v>
      </c>
      <c r="B202" s="99" t="str">
        <f>IF(COUNTIFS(T_3G[[#This Row],[Secteur]],"    *"),B201,T_3G[[#This Row],[Secteur]])</f>
        <v xml:space="preserve">   D03 - Drancy</v>
      </c>
      <c r="C202" s="100" t="s">
        <v>581</v>
      </c>
      <c r="D202" s="100" t="s">
        <v>582</v>
      </c>
      <c r="E202" s="101">
        <v>82</v>
      </c>
      <c r="F202" s="101">
        <v>80</v>
      </c>
      <c r="G202" s="101">
        <v>162</v>
      </c>
      <c r="H202" s="101">
        <v>0</v>
      </c>
      <c r="I202" s="101">
        <v>0</v>
      </c>
      <c r="J202" s="101">
        <v>0</v>
      </c>
      <c r="K202" s="101">
        <v>82</v>
      </c>
      <c r="L202" s="101">
        <v>78</v>
      </c>
      <c r="M202" s="101">
        <v>160</v>
      </c>
      <c r="N202" s="102">
        <v>1</v>
      </c>
      <c r="O202" s="102">
        <v>0.97499999999999998</v>
      </c>
      <c r="P202" s="102">
        <v>0.98765432098765427</v>
      </c>
      <c r="Q202" s="101">
        <v>67</v>
      </c>
      <c r="R202" s="101">
        <v>58</v>
      </c>
      <c r="S202" s="101">
        <v>125</v>
      </c>
      <c r="T202" s="102">
        <v>0.81707317073170727</v>
      </c>
      <c r="U202" s="102">
        <v>0.74358974358974361</v>
      </c>
      <c r="V202" s="102">
        <v>0.78125</v>
      </c>
      <c r="W202" s="101">
        <v>15</v>
      </c>
      <c r="X202" s="101">
        <v>20</v>
      </c>
      <c r="Y202" s="101">
        <v>35</v>
      </c>
      <c r="Z202" s="102">
        <v>0.18292682926829268</v>
      </c>
      <c r="AA202" s="102">
        <v>0.25641025641025639</v>
      </c>
      <c r="AB202" s="102">
        <v>0.21875</v>
      </c>
      <c r="AC202" s="101">
        <v>13</v>
      </c>
      <c r="AD202" s="101">
        <v>19</v>
      </c>
      <c r="AE202" s="101">
        <v>32</v>
      </c>
      <c r="AF202" s="102">
        <v>0.15853658536585366</v>
      </c>
      <c r="AG202" s="102">
        <v>0.24358974358974358</v>
      </c>
      <c r="AH202" s="102">
        <v>0.2</v>
      </c>
      <c r="AI202" s="101">
        <v>2</v>
      </c>
      <c r="AJ202" s="101">
        <v>1</v>
      </c>
      <c r="AK202" s="101">
        <v>3</v>
      </c>
      <c r="AL202" s="102">
        <v>2.4390243902439025E-2</v>
      </c>
      <c r="AM202" s="102">
        <v>1.282051282051282E-2</v>
      </c>
      <c r="AN202" s="102">
        <v>1.8749999999999999E-2</v>
      </c>
      <c r="AO202" s="101">
        <v>82</v>
      </c>
      <c r="AP202" s="101">
        <v>77</v>
      </c>
      <c r="AQ202" s="101">
        <v>159</v>
      </c>
      <c r="AR202" s="102">
        <v>1</v>
      </c>
      <c r="AS202" s="102">
        <v>0.96250000000000002</v>
      </c>
      <c r="AT202" s="102">
        <v>0.98148148148148151</v>
      </c>
      <c r="AU202" s="101">
        <v>65</v>
      </c>
      <c r="AV202" s="101">
        <v>54</v>
      </c>
      <c r="AW202" s="101">
        <v>119</v>
      </c>
      <c r="AX202" s="102">
        <v>0.79268292682926833</v>
      </c>
      <c r="AY202" s="102">
        <v>0.70129870129870131</v>
      </c>
      <c r="AZ202" s="102">
        <v>0.74842767295597479</v>
      </c>
      <c r="BA202" s="101">
        <v>17</v>
      </c>
      <c r="BB202" s="101">
        <v>23</v>
      </c>
      <c r="BC202" s="101">
        <v>40</v>
      </c>
      <c r="BD202" s="102">
        <v>0.2073170731707317</v>
      </c>
      <c r="BE202" s="102">
        <v>0.29870129870129869</v>
      </c>
      <c r="BF202" s="102">
        <v>0.25157232704402516</v>
      </c>
      <c r="BG202" s="101">
        <v>15</v>
      </c>
      <c r="BH202" s="101">
        <v>22</v>
      </c>
      <c r="BI202" s="101">
        <v>37</v>
      </c>
      <c r="BJ202" s="102">
        <v>0.18292682926829268</v>
      </c>
      <c r="BK202" s="102">
        <v>0.2857142857142857</v>
      </c>
      <c r="BL202" s="102">
        <v>0.23270440251572327</v>
      </c>
      <c r="BM202" s="101">
        <v>2</v>
      </c>
      <c r="BN202" s="101">
        <v>1</v>
      </c>
      <c r="BO202" s="101">
        <v>3</v>
      </c>
      <c r="BP202" s="102">
        <v>2.4390243902439025E-2</v>
      </c>
      <c r="BQ202" s="102">
        <v>1.2987012987012988E-2</v>
      </c>
      <c r="BR202" s="103">
        <v>1.8867924528301886E-2</v>
      </c>
    </row>
    <row r="203" spans="1:70" ht="11.85">
      <c r="A203" s="99" t="str">
        <f>IF(COUNTIFS(T_3G[[#This Row],[Secteur]],"  *"),A202,T_3G[[#This Row],[Secteur]])</f>
        <v>SEINE-SAINT-DENIS</v>
      </c>
      <c r="B203" s="99" t="str">
        <f>IF(COUNTIFS(T_3G[[#This Row],[Secteur]],"    *"),B202,T_3G[[#This Row],[Secteur]])</f>
        <v xml:space="preserve">   D03 - Drancy</v>
      </c>
      <c r="C203" s="100" t="s">
        <v>583</v>
      </c>
      <c r="D203" s="100" t="s">
        <v>584</v>
      </c>
      <c r="E203" s="101">
        <v>80</v>
      </c>
      <c r="F203" s="101">
        <v>62</v>
      </c>
      <c r="G203" s="101">
        <v>142</v>
      </c>
      <c r="H203" s="101">
        <v>0</v>
      </c>
      <c r="I203" s="101">
        <v>0</v>
      </c>
      <c r="J203" s="101">
        <v>0</v>
      </c>
      <c r="K203" s="101">
        <v>80</v>
      </c>
      <c r="L203" s="101">
        <v>62</v>
      </c>
      <c r="M203" s="101">
        <v>142</v>
      </c>
      <c r="N203" s="102">
        <v>1</v>
      </c>
      <c r="O203" s="102">
        <v>1</v>
      </c>
      <c r="P203" s="102">
        <v>1</v>
      </c>
      <c r="Q203" s="101">
        <v>63</v>
      </c>
      <c r="R203" s="101">
        <v>44</v>
      </c>
      <c r="S203" s="101">
        <v>107</v>
      </c>
      <c r="T203" s="102">
        <v>0.78749999999999998</v>
      </c>
      <c r="U203" s="102">
        <v>0.70967741935483875</v>
      </c>
      <c r="V203" s="102">
        <v>0.75352112676056338</v>
      </c>
      <c r="W203" s="101">
        <v>17</v>
      </c>
      <c r="X203" s="101">
        <v>18</v>
      </c>
      <c r="Y203" s="101">
        <v>35</v>
      </c>
      <c r="Z203" s="102">
        <v>0.21249999999999999</v>
      </c>
      <c r="AA203" s="102">
        <v>0.29032258064516131</v>
      </c>
      <c r="AB203" s="102">
        <v>0.24647887323943662</v>
      </c>
      <c r="AC203" s="101">
        <v>14</v>
      </c>
      <c r="AD203" s="101">
        <v>18</v>
      </c>
      <c r="AE203" s="101">
        <v>32</v>
      </c>
      <c r="AF203" s="102">
        <v>0.17499999999999999</v>
      </c>
      <c r="AG203" s="102">
        <v>0.29032258064516131</v>
      </c>
      <c r="AH203" s="102">
        <v>0.22535211267605634</v>
      </c>
      <c r="AI203" s="101">
        <v>3</v>
      </c>
      <c r="AJ203" s="101">
        <v>0</v>
      </c>
      <c r="AK203" s="101">
        <v>3</v>
      </c>
      <c r="AL203" s="102">
        <v>3.7499999999999999E-2</v>
      </c>
      <c r="AM203" s="102">
        <v>0</v>
      </c>
      <c r="AN203" s="102">
        <v>2.1126760563380281E-2</v>
      </c>
      <c r="AO203" s="101">
        <v>80</v>
      </c>
      <c r="AP203" s="101">
        <v>62</v>
      </c>
      <c r="AQ203" s="101">
        <v>142</v>
      </c>
      <c r="AR203" s="102">
        <v>1</v>
      </c>
      <c r="AS203" s="102">
        <v>1</v>
      </c>
      <c r="AT203" s="102">
        <v>1</v>
      </c>
      <c r="AU203" s="101">
        <v>57</v>
      </c>
      <c r="AV203" s="101">
        <v>44</v>
      </c>
      <c r="AW203" s="101">
        <v>101</v>
      </c>
      <c r="AX203" s="102">
        <v>0.71250000000000002</v>
      </c>
      <c r="AY203" s="102">
        <v>0.70967741935483875</v>
      </c>
      <c r="AZ203" s="102">
        <v>0.71126760563380287</v>
      </c>
      <c r="BA203" s="101">
        <v>23</v>
      </c>
      <c r="BB203" s="101">
        <v>18</v>
      </c>
      <c r="BC203" s="101">
        <v>41</v>
      </c>
      <c r="BD203" s="102">
        <v>0.28749999999999998</v>
      </c>
      <c r="BE203" s="102">
        <v>0.29032258064516131</v>
      </c>
      <c r="BF203" s="102">
        <v>0.28873239436619719</v>
      </c>
      <c r="BG203" s="101">
        <v>20</v>
      </c>
      <c r="BH203" s="101">
        <v>18</v>
      </c>
      <c r="BI203" s="101">
        <v>38</v>
      </c>
      <c r="BJ203" s="102">
        <v>0.25</v>
      </c>
      <c r="BK203" s="102">
        <v>0.29032258064516131</v>
      </c>
      <c r="BL203" s="102">
        <v>0.26760563380281688</v>
      </c>
      <c r="BM203" s="101">
        <v>3</v>
      </c>
      <c r="BN203" s="101">
        <v>0</v>
      </c>
      <c r="BO203" s="101">
        <v>3</v>
      </c>
      <c r="BP203" s="102">
        <v>3.7499999999999999E-2</v>
      </c>
      <c r="BQ203" s="102">
        <v>0</v>
      </c>
      <c r="BR203" s="103">
        <v>2.1126760563380281E-2</v>
      </c>
    </row>
    <row r="204" spans="1:70" ht="11.85">
      <c r="A204" s="99" t="str">
        <f>IF(COUNTIFS(T_3G[[#This Row],[Secteur]],"  *"),A203,T_3G[[#This Row],[Secteur]])</f>
        <v>SEINE-SAINT-DENIS</v>
      </c>
      <c r="B204" s="99" t="str">
        <f>IF(COUNTIFS(T_3G[[#This Row],[Secteur]],"    *"),B203,T_3G[[#This Row],[Secteur]])</f>
        <v xml:space="preserve">   D03 - Drancy</v>
      </c>
      <c r="C204" s="100" t="s">
        <v>585</v>
      </c>
      <c r="D204" s="100" t="s">
        <v>586</v>
      </c>
      <c r="E204" s="101">
        <v>87</v>
      </c>
      <c r="F204" s="101">
        <v>105</v>
      </c>
      <c r="G204" s="101">
        <v>192</v>
      </c>
      <c r="H204" s="101">
        <v>0</v>
      </c>
      <c r="I204" s="101">
        <v>0</v>
      </c>
      <c r="J204" s="101">
        <v>0</v>
      </c>
      <c r="K204" s="101">
        <v>82</v>
      </c>
      <c r="L204" s="101">
        <v>102</v>
      </c>
      <c r="M204" s="101">
        <v>184</v>
      </c>
      <c r="N204" s="102">
        <v>0.94252873563218387</v>
      </c>
      <c r="O204" s="102">
        <v>0.97142857142857142</v>
      </c>
      <c r="P204" s="102">
        <v>0.95833333333333337</v>
      </c>
      <c r="Q204" s="101">
        <v>62</v>
      </c>
      <c r="R204" s="101">
        <v>61</v>
      </c>
      <c r="S204" s="101">
        <v>123</v>
      </c>
      <c r="T204" s="102">
        <v>0.75609756097560976</v>
      </c>
      <c r="U204" s="102">
        <v>0.59803921568627449</v>
      </c>
      <c r="V204" s="102">
        <v>0.66847826086956519</v>
      </c>
      <c r="W204" s="101">
        <v>20</v>
      </c>
      <c r="X204" s="101">
        <v>41</v>
      </c>
      <c r="Y204" s="101">
        <v>61</v>
      </c>
      <c r="Z204" s="102">
        <v>0.24390243902439024</v>
      </c>
      <c r="AA204" s="102">
        <v>0.40196078431372551</v>
      </c>
      <c r="AB204" s="102">
        <v>0.33152173913043476</v>
      </c>
      <c r="AC204" s="101">
        <v>17</v>
      </c>
      <c r="AD204" s="101">
        <v>38</v>
      </c>
      <c r="AE204" s="101">
        <v>55</v>
      </c>
      <c r="AF204" s="102">
        <v>0.2073170731707317</v>
      </c>
      <c r="AG204" s="102">
        <v>0.37254901960784315</v>
      </c>
      <c r="AH204" s="102">
        <v>0.29891304347826086</v>
      </c>
      <c r="AI204" s="101">
        <v>3</v>
      </c>
      <c r="AJ204" s="101">
        <v>3</v>
      </c>
      <c r="AK204" s="101">
        <v>6</v>
      </c>
      <c r="AL204" s="102">
        <v>3.6585365853658534E-2</v>
      </c>
      <c r="AM204" s="102">
        <v>2.9411764705882353E-2</v>
      </c>
      <c r="AN204" s="102">
        <v>3.2608695652173912E-2</v>
      </c>
      <c r="AO204" s="101">
        <v>81</v>
      </c>
      <c r="AP204" s="101">
        <v>102</v>
      </c>
      <c r="AQ204" s="101">
        <v>183</v>
      </c>
      <c r="AR204" s="102">
        <v>0.93103448275862066</v>
      </c>
      <c r="AS204" s="102">
        <v>0.97142857142857142</v>
      </c>
      <c r="AT204" s="102">
        <v>0.953125</v>
      </c>
      <c r="AU204" s="101">
        <v>62</v>
      </c>
      <c r="AV204" s="101">
        <v>61</v>
      </c>
      <c r="AW204" s="101">
        <v>123</v>
      </c>
      <c r="AX204" s="102">
        <v>0.76543209876543206</v>
      </c>
      <c r="AY204" s="102">
        <v>0.59803921568627449</v>
      </c>
      <c r="AZ204" s="102">
        <v>0.67213114754098358</v>
      </c>
      <c r="BA204" s="101">
        <v>19</v>
      </c>
      <c r="BB204" s="101">
        <v>41</v>
      </c>
      <c r="BC204" s="101">
        <v>60</v>
      </c>
      <c r="BD204" s="102">
        <v>0.23456790123456789</v>
      </c>
      <c r="BE204" s="102">
        <v>0.40196078431372551</v>
      </c>
      <c r="BF204" s="102">
        <v>0.32786885245901637</v>
      </c>
      <c r="BG204" s="101">
        <v>17</v>
      </c>
      <c r="BH204" s="101">
        <v>38</v>
      </c>
      <c r="BI204" s="101">
        <v>55</v>
      </c>
      <c r="BJ204" s="102">
        <v>0.20987654320987653</v>
      </c>
      <c r="BK204" s="102">
        <v>0.37254901960784315</v>
      </c>
      <c r="BL204" s="102">
        <v>0.30054644808743169</v>
      </c>
      <c r="BM204" s="101">
        <v>2</v>
      </c>
      <c r="BN204" s="101">
        <v>3</v>
      </c>
      <c r="BO204" s="101">
        <v>5</v>
      </c>
      <c r="BP204" s="102">
        <v>2.4691358024691357E-2</v>
      </c>
      <c r="BQ204" s="102">
        <v>2.9411764705882353E-2</v>
      </c>
      <c r="BR204" s="103">
        <v>2.7322404371584699E-2</v>
      </c>
    </row>
    <row r="205" spans="1:70" ht="11.85">
      <c r="A205" s="99" t="str">
        <f>IF(COUNTIFS(T_3G[[#This Row],[Secteur]],"  *"),A204,T_3G[[#This Row],[Secteur]])</f>
        <v>SEINE-SAINT-DENIS</v>
      </c>
      <c r="B205" s="99" t="str">
        <f>IF(COUNTIFS(T_3G[[#This Row],[Secteur]],"    *"),B204,T_3G[[#This Row],[Secteur]])</f>
        <v xml:space="preserve">   D03 - Drancy</v>
      </c>
      <c r="C205" s="100" t="s">
        <v>587</v>
      </c>
      <c r="D205" s="100" t="s">
        <v>588</v>
      </c>
      <c r="E205" s="101">
        <v>73</v>
      </c>
      <c r="F205" s="101">
        <v>101</v>
      </c>
      <c r="G205" s="101">
        <v>174</v>
      </c>
      <c r="H205" s="101">
        <v>0</v>
      </c>
      <c r="I205" s="101">
        <v>0</v>
      </c>
      <c r="J205" s="101">
        <v>0</v>
      </c>
      <c r="K205" s="101">
        <v>68</v>
      </c>
      <c r="L205" s="101">
        <v>95</v>
      </c>
      <c r="M205" s="101">
        <v>163</v>
      </c>
      <c r="N205" s="102">
        <v>0.93150684931506844</v>
      </c>
      <c r="O205" s="102">
        <v>0.94059405940594054</v>
      </c>
      <c r="P205" s="102">
        <v>0.93678160919540232</v>
      </c>
      <c r="Q205" s="101">
        <v>51</v>
      </c>
      <c r="R205" s="101">
        <v>74</v>
      </c>
      <c r="S205" s="101">
        <v>125</v>
      </c>
      <c r="T205" s="102">
        <v>0.75</v>
      </c>
      <c r="U205" s="102">
        <v>0.77894736842105261</v>
      </c>
      <c r="V205" s="102">
        <v>0.76687116564417179</v>
      </c>
      <c r="W205" s="101">
        <v>17</v>
      </c>
      <c r="X205" s="101">
        <v>21</v>
      </c>
      <c r="Y205" s="101">
        <v>38</v>
      </c>
      <c r="Z205" s="102">
        <v>0.25</v>
      </c>
      <c r="AA205" s="102">
        <v>0.22105263157894736</v>
      </c>
      <c r="AB205" s="102">
        <v>0.23312883435582821</v>
      </c>
      <c r="AC205" s="101">
        <v>16</v>
      </c>
      <c r="AD205" s="101">
        <v>18</v>
      </c>
      <c r="AE205" s="101">
        <v>34</v>
      </c>
      <c r="AF205" s="102">
        <v>0.23529411764705882</v>
      </c>
      <c r="AG205" s="102">
        <v>0.18947368421052632</v>
      </c>
      <c r="AH205" s="102">
        <v>0.20858895705521471</v>
      </c>
      <c r="AI205" s="101">
        <v>1</v>
      </c>
      <c r="AJ205" s="101">
        <v>3</v>
      </c>
      <c r="AK205" s="101">
        <v>4</v>
      </c>
      <c r="AL205" s="102">
        <v>1.4705882352941176E-2</v>
      </c>
      <c r="AM205" s="102">
        <v>3.1578947368421054E-2</v>
      </c>
      <c r="AN205" s="102">
        <v>2.4539877300613498E-2</v>
      </c>
      <c r="AO205" s="101">
        <v>68</v>
      </c>
      <c r="AP205" s="101">
        <v>93</v>
      </c>
      <c r="AQ205" s="101">
        <v>161</v>
      </c>
      <c r="AR205" s="102">
        <v>0.93150684931506844</v>
      </c>
      <c r="AS205" s="102">
        <v>0.92079207920792083</v>
      </c>
      <c r="AT205" s="102">
        <v>0.92528735632183912</v>
      </c>
      <c r="AU205" s="101">
        <v>49</v>
      </c>
      <c r="AV205" s="101">
        <v>66</v>
      </c>
      <c r="AW205" s="101">
        <v>115</v>
      </c>
      <c r="AX205" s="102">
        <v>0.72058823529411764</v>
      </c>
      <c r="AY205" s="102">
        <v>0.70967741935483875</v>
      </c>
      <c r="AZ205" s="102">
        <v>0.7142857142857143</v>
      </c>
      <c r="BA205" s="101">
        <v>19</v>
      </c>
      <c r="BB205" s="101">
        <v>27</v>
      </c>
      <c r="BC205" s="101">
        <v>46</v>
      </c>
      <c r="BD205" s="102">
        <v>0.27941176470588236</v>
      </c>
      <c r="BE205" s="102">
        <v>0.29032258064516131</v>
      </c>
      <c r="BF205" s="102">
        <v>0.2857142857142857</v>
      </c>
      <c r="BG205" s="101">
        <v>18</v>
      </c>
      <c r="BH205" s="101">
        <v>24</v>
      </c>
      <c r="BI205" s="101">
        <v>42</v>
      </c>
      <c r="BJ205" s="102">
        <v>0.26470588235294118</v>
      </c>
      <c r="BK205" s="102">
        <v>0.25806451612903225</v>
      </c>
      <c r="BL205" s="102">
        <v>0.2608695652173913</v>
      </c>
      <c r="BM205" s="101">
        <v>1</v>
      </c>
      <c r="BN205" s="101">
        <v>3</v>
      </c>
      <c r="BO205" s="101">
        <v>4</v>
      </c>
      <c r="BP205" s="102">
        <v>1.4705882352941176E-2</v>
      </c>
      <c r="BQ205" s="102">
        <v>3.2258064516129031E-2</v>
      </c>
      <c r="BR205" s="103">
        <v>2.4844720496894408E-2</v>
      </c>
    </row>
    <row r="206" spans="1:70" ht="11.85">
      <c r="A206" s="99" t="str">
        <f>IF(COUNTIFS(T_3G[[#This Row],[Secteur]],"  *"),A205,T_3G[[#This Row],[Secteur]])</f>
        <v>SEINE-SAINT-DENIS</v>
      </c>
      <c r="B206" s="99" t="str">
        <f>IF(COUNTIFS(T_3G[[#This Row],[Secteur]],"    *"),B205,T_3G[[#This Row],[Secteur]])</f>
        <v xml:space="preserve">   D03 - Drancy</v>
      </c>
      <c r="C206" s="100" t="s">
        <v>589</v>
      </c>
      <c r="D206" s="100" t="s">
        <v>590</v>
      </c>
      <c r="E206" s="101">
        <v>79</v>
      </c>
      <c r="F206" s="101">
        <v>89</v>
      </c>
      <c r="G206" s="101">
        <v>168</v>
      </c>
      <c r="H206" s="101">
        <v>0</v>
      </c>
      <c r="I206" s="101">
        <v>0</v>
      </c>
      <c r="J206" s="101">
        <v>0</v>
      </c>
      <c r="K206" s="101">
        <v>78</v>
      </c>
      <c r="L206" s="101">
        <v>88</v>
      </c>
      <c r="M206" s="101">
        <v>166</v>
      </c>
      <c r="N206" s="102">
        <v>0.98734177215189878</v>
      </c>
      <c r="O206" s="102">
        <v>0.9887640449438202</v>
      </c>
      <c r="P206" s="102">
        <v>0.98809523809523814</v>
      </c>
      <c r="Q206" s="101">
        <v>54</v>
      </c>
      <c r="R206" s="101">
        <v>56</v>
      </c>
      <c r="S206" s="101">
        <v>110</v>
      </c>
      <c r="T206" s="102">
        <v>0.69230769230769229</v>
      </c>
      <c r="U206" s="102">
        <v>0.63636363636363635</v>
      </c>
      <c r="V206" s="102">
        <v>0.66265060240963858</v>
      </c>
      <c r="W206" s="101">
        <v>24</v>
      </c>
      <c r="X206" s="101">
        <v>32</v>
      </c>
      <c r="Y206" s="101">
        <v>56</v>
      </c>
      <c r="Z206" s="102">
        <v>0.30769230769230771</v>
      </c>
      <c r="AA206" s="102">
        <v>0.36363636363636365</v>
      </c>
      <c r="AB206" s="102">
        <v>0.33734939759036142</v>
      </c>
      <c r="AC206" s="101">
        <v>24</v>
      </c>
      <c r="AD206" s="101">
        <v>32</v>
      </c>
      <c r="AE206" s="101">
        <v>56</v>
      </c>
      <c r="AF206" s="102">
        <v>0.30769230769230771</v>
      </c>
      <c r="AG206" s="102">
        <v>0.36363636363636365</v>
      </c>
      <c r="AH206" s="102">
        <v>0.33734939759036142</v>
      </c>
      <c r="AI206" s="101">
        <v>0</v>
      </c>
      <c r="AJ206" s="101">
        <v>0</v>
      </c>
      <c r="AK206" s="101">
        <v>0</v>
      </c>
      <c r="AL206" s="102">
        <v>0</v>
      </c>
      <c r="AM206" s="102">
        <v>0</v>
      </c>
      <c r="AN206" s="102">
        <v>0</v>
      </c>
      <c r="AO206" s="101">
        <v>78</v>
      </c>
      <c r="AP206" s="101">
        <v>88</v>
      </c>
      <c r="AQ206" s="101">
        <v>166</v>
      </c>
      <c r="AR206" s="102">
        <v>0.98734177215189878</v>
      </c>
      <c r="AS206" s="102">
        <v>0.9887640449438202</v>
      </c>
      <c r="AT206" s="102">
        <v>0.98809523809523814</v>
      </c>
      <c r="AU206" s="101">
        <v>54</v>
      </c>
      <c r="AV206" s="101">
        <v>56</v>
      </c>
      <c r="AW206" s="101">
        <v>110</v>
      </c>
      <c r="AX206" s="102">
        <v>0.69230769230769229</v>
      </c>
      <c r="AY206" s="102">
        <v>0.63636363636363635</v>
      </c>
      <c r="AZ206" s="102">
        <v>0.66265060240963858</v>
      </c>
      <c r="BA206" s="101">
        <v>24</v>
      </c>
      <c r="BB206" s="101">
        <v>32</v>
      </c>
      <c r="BC206" s="101">
        <v>56</v>
      </c>
      <c r="BD206" s="102">
        <v>0.30769230769230771</v>
      </c>
      <c r="BE206" s="102">
        <v>0.36363636363636365</v>
      </c>
      <c r="BF206" s="102">
        <v>0.33734939759036142</v>
      </c>
      <c r="BG206" s="101">
        <v>24</v>
      </c>
      <c r="BH206" s="101">
        <v>32</v>
      </c>
      <c r="BI206" s="101">
        <v>56</v>
      </c>
      <c r="BJ206" s="102">
        <v>0.30769230769230771</v>
      </c>
      <c r="BK206" s="102">
        <v>0.36363636363636365</v>
      </c>
      <c r="BL206" s="102">
        <v>0.33734939759036142</v>
      </c>
      <c r="BM206" s="101">
        <v>0</v>
      </c>
      <c r="BN206" s="101">
        <v>0</v>
      </c>
      <c r="BO206" s="101">
        <v>0</v>
      </c>
      <c r="BP206" s="102">
        <v>0</v>
      </c>
      <c r="BQ206" s="102">
        <v>0</v>
      </c>
      <c r="BR206" s="103">
        <v>0</v>
      </c>
    </row>
    <row r="207" spans="1:70" ht="11.85">
      <c r="A207" s="99" t="str">
        <f>IF(COUNTIFS(T_3G[[#This Row],[Secteur]],"  *"),A206,T_3G[[#This Row],[Secteur]])</f>
        <v>SEINE-SAINT-DENIS</v>
      </c>
      <c r="B207" s="99" t="str">
        <f>IF(COUNTIFS(T_3G[[#This Row],[Secteur]],"    *"),B206,T_3G[[#This Row],[Secteur]])</f>
        <v xml:space="preserve">   D03 - Drancy</v>
      </c>
      <c r="C207" s="100" t="s">
        <v>591</v>
      </c>
      <c r="D207" s="100" t="s">
        <v>592</v>
      </c>
      <c r="E207" s="101">
        <v>6</v>
      </c>
      <c r="F207" s="101">
        <v>16</v>
      </c>
      <c r="G207" s="101">
        <v>22</v>
      </c>
      <c r="H207" s="101">
        <v>0</v>
      </c>
      <c r="I207" s="101">
        <v>0</v>
      </c>
      <c r="J207" s="101">
        <v>0</v>
      </c>
      <c r="K207" s="101">
        <v>0</v>
      </c>
      <c r="L207" s="101">
        <v>0</v>
      </c>
      <c r="M207" s="101">
        <v>0</v>
      </c>
      <c r="N207" s="102">
        <v>0</v>
      </c>
      <c r="O207" s="102">
        <v>0</v>
      </c>
      <c r="P207" s="102">
        <v>0</v>
      </c>
      <c r="Q207" s="101">
        <v>0</v>
      </c>
      <c r="R207" s="101">
        <v>0</v>
      </c>
      <c r="S207" s="101">
        <v>0</v>
      </c>
      <c r="T207" s="102" t="s">
        <v>92</v>
      </c>
      <c r="U207" s="102" t="s">
        <v>92</v>
      </c>
      <c r="V207" s="102" t="s">
        <v>92</v>
      </c>
      <c r="W207" s="101">
        <v>0</v>
      </c>
      <c r="X207" s="101">
        <v>0</v>
      </c>
      <c r="Y207" s="101">
        <v>0</v>
      </c>
      <c r="Z207" s="102" t="s">
        <v>92</v>
      </c>
      <c r="AA207" s="102" t="s">
        <v>92</v>
      </c>
      <c r="AB207" s="102" t="s">
        <v>92</v>
      </c>
      <c r="AC207" s="101">
        <v>0</v>
      </c>
      <c r="AD207" s="101">
        <v>0</v>
      </c>
      <c r="AE207" s="101">
        <v>0</v>
      </c>
      <c r="AF207" s="102" t="s">
        <v>92</v>
      </c>
      <c r="AG207" s="102" t="s">
        <v>92</v>
      </c>
      <c r="AH207" s="102" t="s">
        <v>92</v>
      </c>
      <c r="AI207" s="101">
        <v>0</v>
      </c>
      <c r="AJ207" s="101">
        <v>0</v>
      </c>
      <c r="AK207" s="101">
        <v>0</v>
      </c>
      <c r="AL207" s="102" t="s">
        <v>92</v>
      </c>
      <c r="AM207" s="102" t="s">
        <v>92</v>
      </c>
      <c r="AN207" s="102" t="s">
        <v>92</v>
      </c>
      <c r="AO207" s="101">
        <v>0</v>
      </c>
      <c r="AP207" s="101">
        <v>0</v>
      </c>
      <c r="AQ207" s="101">
        <v>0</v>
      </c>
      <c r="AR207" s="102">
        <v>0</v>
      </c>
      <c r="AS207" s="102">
        <v>0</v>
      </c>
      <c r="AT207" s="102">
        <v>0</v>
      </c>
      <c r="AU207" s="101">
        <v>0</v>
      </c>
      <c r="AV207" s="101">
        <v>0</v>
      </c>
      <c r="AW207" s="101">
        <v>0</v>
      </c>
      <c r="AX207" s="102" t="s">
        <v>92</v>
      </c>
      <c r="AY207" s="102" t="s">
        <v>92</v>
      </c>
      <c r="AZ207" s="102" t="s">
        <v>92</v>
      </c>
      <c r="BA207" s="101">
        <v>0</v>
      </c>
      <c r="BB207" s="101">
        <v>0</v>
      </c>
      <c r="BC207" s="101">
        <v>0</v>
      </c>
      <c r="BD207" s="102" t="s">
        <v>92</v>
      </c>
      <c r="BE207" s="102" t="s">
        <v>92</v>
      </c>
      <c r="BF207" s="102" t="s">
        <v>92</v>
      </c>
      <c r="BG207" s="101">
        <v>0</v>
      </c>
      <c r="BH207" s="101">
        <v>0</v>
      </c>
      <c r="BI207" s="101">
        <v>0</v>
      </c>
      <c r="BJ207" s="102" t="s">
        <v>92</v>
      </c>
      <c r="BK207" s="102" t="s">
        <v>92</v>
      </c>
      <c r="BL207" s="102" t="s">
        <v>92</v>
      </c>
      <c r="BM207" s="101">
        <v>0</v>
      </c>
      <c r="BN207" s="101">
        <v>0</v>
      </c>
      <c r="BO207" s="101">
        <v>0</v>
      </c>
      <c r="BP207" s="102" t="s">
        <v>92</v>
      </c>
      <c r="BQ207" s="102" t="s">
        <v>92</v>
      </c>
      <c r="BR207" s="103" t="s">
        <v>92</v>
      </c>
    </row>
    <row r="208" spans="1:70" ht="11.85">
      <c r="A208" s="99" t="str">
        <f>IF(COUNTIFS(T_3G[[#This Row],[Secteur]],"  *"),A207,T_3G[[#This Row],[Secteur]])</f>
        <v>SEINE-SAINT-DENIS</v>
      </c>
      <c r="B208" s="99" t="str">
        <f>IF(COUNTIFS(T_3G[[#This Row],[Secteur]],"    *"),B207,T_3G[[#This Row],[Secteur]])</f>
        <v xml:space="preserve">   D03 - Drancy</v>
      </c>
      <c r="C208" s="100" t="s">
        <v>593</v>
      </c>
      <c r="D208" s="100" t="s">
        <v>331</v>
      </c>
      <c r="E208" s="101">
        <v>71</v>
      </c>
      <c r="F208" s="101">
        <v>70</v>
      </c>
      <c r="G208" s="101">
        <v>141</v>
      </c>
      <c r="H208" s="101">
        <v>0</v>
      </c>
      <c r="I208" s="101">
        <v>0</v>
      </c>
      <c r="J208" s="101">
        <v>0</v>
      </c>
      <c r="K208" s="101">
        <v>60</v>
      </c>
      <c r="L208" s="101">
        <v>57</v>
      </c>
      <c r="M208" s="101">
        <v>117</v>
      </c>
      <c r="N208" s="102">
        <v>0.84507042253521125</v>
      </c>
      <c r="O208" s="102">
        <v>0.81428571428571428</v>
      </c>
      <c r="P208" s="102">
        <v>0.82978723404255317</v>
      </c>
      <c r="Q208" s="101">
        <v>58</v>
      </c>
      <c r="R208" s="101">
        <v>40</v>
      </c>
      <c r="S208" s="101">
        <v>98</v>
      </c>
      <c r="T208" s="102">
        <v>0.96666666666666667</v>
      </c>
      <c r="U208" s="102">
        <v>0.70175438596491224</v>
      </c>
      <c r="V208" s="102">
        <v>0.83760683760683763</v>
      </c>
      <c r="W208" s="101">
        <v>2</v>
      </c>
      <c r="X208" s="101">
        <v>17</v>
      </c>
      <c r="Y208" s="101">
        <v>19</v>
      </c>
      <c r="Z208" s="102">
        <v>3.3333333333333333E-2</v>
      </c>
      <c r="AA208" s="102">
        <v>0.2982456140350877</v>
      </c>
      <c r="AB208" s="102">
        <v>0.1623931623931624</v>
      </c>
      <c r="AC208" s="101">
        <v>2</v>
      </c>
      <c r="AD208" s="101">
        <v>17</v>
      </c>
      <c r="AE208" s="101">
        <v>19</v>
      </c>
      <c r="AF208" s="102">
        <v>3.3333333333333333E-2</v>
      </c>
      <c r="AG208" s="102">
        <v>0.2982456140350877</v>
      </c>
      <c r="AH208" s="102">
        <v>0.1623931623931624</v>
      </c>
      <c r="AI208" s="101">
        <v>0</v>
      </c>
      <c r="AJ208" s="101">
        <v>0</v>
      </c>
      <c r="AK208" s="101">
        <v>0</v>
      </c>
      <c r="AL208" s="102">
        <v>0</v>
      </c>
      <c r="AM208" s="102">
        <v>0</v>
      </c>
      <c r="AN208" s="102">
        <v>0</v>
      </c>
      <c r="AO208" s="101">
        <v>46</v>
      </c>
      <c r="AP208" s="101">
        <v>42</v>
      </c>
      <c r="AQ208" s="101">
        <v>88</v>
      </c>
      <c r="AR208" s="102">
        <v>0.647887323943662</v>
      </c>
      <c r="AS208" s="102">
        <v>0.6</v>
      </c>
      <c r="AT208" s="102">
        <v>0.62411347517730498</v>
      </c>
      <c r="AU208" s="101">
        <v>44</v>
      </c>
      <c r="AV208" s="101">
        <v>29</v>
      </c>
      <c r="AW208" s="101">
        <v>73</v>
      </c>
      <c r="AX208" s="102">
        <v>0.95652173913043481</v>
      </c>
      <c r="AY208" s="102">
        <v>0.69047619047619047</v>
      </c>
      <c r="AZ208" s="102">
        <v>0.82954545454545459</v>
      </c>
      <c r="BA208" s="101">
        <v>2</v>
      </c>
      <c r="BB208" s="101">
        <v>13</v>
      </c>
      <c r="BC208" s="101">
        <v>15</v>
      </c>
      <c r="BD208" s="102">
        <v>4.3478260869565216E-2</v>
      </c>
      <c r="BE208" s="102">
        <v>0.30952380952380953</v>
      </c>
      <c r="BF208" s="102">
        <v>0.17045454545454544</v>
      </c>
      <c r="BG208" s="101">
        <v>2</v>
      </c>
      <c r="BH208" s="101">
        <v>13</v>
      </c>
      <c r="BI208" s="101">
        <v>15</v>
      </c>
      <c r="BJ208" s="102">
        <v>4.3478260869565216E-2</v>
      </c>
      <c r="BK208" s="102">
        <v>0.30952380952380953</v>
      </c>
      <c r="BL208" s="102">
        <v>0.17045454545454544</v>
      </c>
      <c r="BM208" s="101">
        <v>0</v>
      </c>
      <c r="BN208" s="101">
        <v>0</v>
      </c>
      <c r="BO208" s="101">
        <v>0</v>
      </c>
      <c r="BP208" s="102">
        <v>0</v>
      </c>
      <c r="BQ208" s="102">
        <v>0</v>
      </c>
      <c r="BR208" s="103">
        <v>0</v>
      </c>
    </row>
    <row r="209" spans="1:70" ht="11.85">
      <c r="A209" s="99" t="str">
        <f>IF(COUNTIFS(T_3G[[#This Row],[Secteur]],"  *"),A208,T_3G[[#This Row],[Secteur]])</f>
        <v>SEINE-SAINT-DENIS</v>
      </c>
      <c r="B209" s="99" t="str">
        <f>IF(COUNTIFS(T_3G[[#This Row],[Secteur]],"    *"),B208,T_3G[[#This Row],[Secteur]])</f>
        <v xml:space="preserve">   D04 - Aulnay-Sous-Bois</v>
      </c>
      <c r="C209" s="100" t="s">
        <v>594</v>
      </c>
      <c r="D209" s="100" t="s">
        <v>595</v>
      </c>
      <c r="E209" s="101">
        <v>1441</v>
      </c>
      <c r="F209" s="101">
        <v>1632</v>
      </c>
      <c r="G209" s="101">
        <v>3073</v>
      </c>
      <c r="H209" s="101">
        <v>3</v>
      </c>
      <c r="I209" s="101">
        <v>2</v>
      </c>
      <c r="J209" s="101">
        <v>5</v>
      </c>
      <c r="K209" s="101">
        <v>1388</v>
      </c>
      <c r="L209" s="101">
        <v>1549</v>
      </c>
      <c r="M209" s="101">
        <v>2937</v>
      </c>
      <c r="N209" s="102">
        <v>0.96530187369882026</v>
      </c>
      <c r="O209" s="102">
        <v>0.95036764705882348</v>
      </c>
      <c r="P209" s="102">
        <v>0.95737064757565893</v>
      </c>
      <c r="Q209" s="101">
        <v>1065</v>
      </c>
      <c r="R209" s="101">
        <v>986</v>
      </c>
      <c r="S209" s="101">
        <v>2051</v>
      </c>
      <c r="T209" s="102">
        <v>0.76729106628242072</v>
      </c>
      <c r="U209" s="102">
        <v>0.63653970303421559</v>
      </c>
      <c r="V209" s="102">
        <v>0.69833163091590056</v>
      </c>
      <c r="W209" s="101">
        <v>323</v>
      </c>
      <c r="X209" s="101">
        <v>563</v>
      </c>
      <c r="Y209" s="101">
        <v>886</v>
      </c>
      <c r="Z209" s="102">
        <v>0.23270893371757925</v>
      </c>
      <c r="AA209" s="102">
        <v>0.36346029696578436</v>
      </c>
      <c r="AB209" s="102">
        <v>0.30166836908409944</v>
      </c>
      <c r="AC209" s="101">
        <v>285</v>
      </c>
      <c r="AD209" s="101">
        <v>447</v>
      </c>
      <c r="AE209" s="101">
        <v>732</v>
      </c>
      <c r="AF209" s="102">
        <v>0.20533141210374639</v>
      </c>
      <c r="AG209" s="102">
        <v>0.28857327307940606</v>
      </c>
      <c r="AH209" s="102">
        <v>0.24923391215526047</v>
      </c>
      <c r="AI209" s="101">
        <v>38</v>
      </c>
      <c r="AJ209" s="101">
        <v>116</v>
      </c>
      <c r="AK209" s="101">
        <v>154</v>
      </c>
      <c r="AL209" s="102">
        <v>2.7377521613832854E-2</v>
      </c>
      <c r="AM209" s="102">
        <v>7.4887023886378315E-2</v>
      </c>
      <c r="AN209" s="102">
        <v>5.2434456928838954E-2</v>
      </c>
      <c r="AO209" s="101">
        <v>1358</v>
      </c>
      <c r="AP209" s="101">
        <v>1526</v>
      </c>
      <c r="AQ209" s="101">
        <v>2884</v>
      </c>
      <c r="AR209" s="102">
        <v>0.94448299791811241</v>
      </c>
      <c r="AS209" s="102">
        <v>0.93627450980392157</v>
      </c>
      <c r="AT209" s="102">
        <v>0.94012365766352102</v>
      </c>
      <c r="AU209" s="101">
        <v>981</v>
      </c>
      <c r="AV209" s="101">
        <v>879</v>
      </c>
      <c r="AW209" s="101">
        <v>1860</v>
      </c>
      <c r="AX209" s="102">
        <v>0.72238586156111928</v>
      </c>
      <c r="AY209" s="102">
        <v>0.57601572739187423</v>
      </c>
      <c r="AZ209" s="102">
        <v>0.64493758668515955</v>
      </c>
      <c r="BA209" s="101">
        <v>377</v>
      </c>
      <c r="BB209" s="101">
        <v>647</v>
      </c>
      <c r="BC209" s="101">
        <v>1024</v>
      </c>
      <c r="BD209" s="102">
        <v>0.27761413843888072</v>
      </c>
      <c r="BE209" s="102">
        <v>0.42398427260812582</v>
      </c>
      <c r="BF209" s="102">
        <v>0.35506241331484051</v>
      </c>
      <c r="BG209" s="101">
        <v>342</v>
      </c>
      <c r="BH209" s="101">
        <v>527</v>
      </c>
      <c r="BI209" s="101">
        <v>869</v>
      </c>
      <c r="BJ209" s="102">
        <v>0.25184094256259204</v>
      </c>
      <c r="BK209" s="102">
        <v>0.34534731323722151</v>
      </c>
      <c r="BL209" s="102">
        <v>0.30131761442441052</v>
      </c>
      <c r="BM209" s="101">
        <v>35</v>
      </c>
      <c r="BN209" s="101">
        <v>120</v>
      </c>
      <c r="BO209" s="101">
        <v>155</v>
      </c>
      <c r="BP209" s="102">
        <v>2.5773195876288658E-2</v>
      </c>
      <c r="BQ209" s="102">
        <v>7.8636959370904327E-2</v>
      </c>
      <c r="BR209" s="103">
        <v>5.3744798890429955E-2</v>
      </c>
    </row>
    <row r="210" spans="1:70" ht="11.85">
      <c r="A210" s="99" t="str">
        <f>IF(COUNTIFS(T_3G[[#This Row],[Secteur]],"  *"),A209,T_3G[[#This Row],[Secteur]])</f>
        <v>SEINE-SAINT-DENIS</v>
      </c>
      <c r="B210" s="99" t="str">
        <f>IF(COUNTIFS(T_3G[[#This Row],[Secteur]],"    *"),B209,T_3G[[#This Row],[Secteur]])</f>
        <v xml:space="preserve">   D04 - Aulnay-Sous-Bois</v>
      </c>
      <c r="C210" s="100" t="s">
        <v>596</v>
      </c>
      <c r="D210" s="100" t="s">
        <v>597</v>
      </c>
      <c r="E210" s="101">
        <v>11</v>
      </c>
      <c r="F210" s="101">
        <v>10</v>
      </c>
      <c r="G210" s="101">
        <v>21</v>
      </c>
      <c r="H210" s="101">
        <v>3</v>
      </c>
      <c r="I210" s="101">
        <v>2</v>
      </c>
      <c r="J210" s="101">
        <v>5</v>
      </c>
      <c r="K210" s="101">
        <v>11</v>
      </c>
      <c r="L210" s="101">
        <v>10</v>
      </c>
      <c r="M210" s="101">
        <v>21</v>
      </c>
      <c r="N210" s="102">
        <v>1.2727272727272727</v>
      </c>
      <c r="O210" s="102">
        <v>1.2</v>
      </c>
      <c r="P210" s="102">
        <v>1.2380952380952381</v>
      </c>
      <c r="Q210" s="101">
        <v>1</v>
      </c>
      <c r="R210" s="101">
        <v>0</v>
      </c>
      <c r="S210" s="101">
        <v>1</v>
      </c>
      <c r="T210" s="102">
        <v>9.0909090909090912E-2</v>
      </c>
      <c r="U210" s="102">
        <v>0</v>
      </c>
      <c r="V210" s="102">
        <v>4.7619047619047616E-2</v>
      </c>
      <c r="W210" s="101">
        <v>10</v>
      </c>
      <c r="X210" s="101">
        <v>10</v>
      </c>
      <c r="Y210" s="101">
        <v>20</v>
      </c>
      <c r="Z210" s="102">
        <v>0.90909090909090906</v>
      </c>
      <c r="AA210" s="102">
        <v>1</v>
      </c>
      <c r="AB210" s="102">
        <v>0.95238095238095233</v>
      </c>
      <c r="AC210" s="101">
        <v>3</v>
      </c>
      <c r="AD210" s="101">
        <v>4</v>
      </c>
      <c r="AE210" s="101">
        <v>7</v>
      </c>
      <c r="AF210" s="102">
        <v>0.27272727272727271</v>
      </c>
      <c r="AG210" s="102">
        <v>0.4</v>
      </c>
      <c r="AH210" s="102">
        <v>0.33333333333333331</v>
      </c>
      <c r="AI210" s="101">
        <v>7</v>
      </c>
      <c r="AJ210" s="101">
        <v>6</v>
      </c>
      <c r="AK210" s="101">
        <v>13</v>
      </c>
      <c r="AL210" s="102">
        <v>0.63636363636363635</v>
      </c>
      <c r="AM210" s="102">
        <v>0.6</v>
      </c>
      <c r="AN210" s="102">
        <v>0.61904761904761907</v>
      </c>
      <c r="AO210" s="101">
        <v>1</v>
      </c>
      <c r="AP210" s="101">
        <v>1</v>
      </c>
      <c r="AQ210" s="101">
        <v>2</v>
      </c>
      <c r="AR210" s="102">
        <v>0.36363636363636365</v>
      </c>
      <c r="AS210" s="102">
        <v>0.3</v>
      </c>
      <c r="AT210" s="102">
        <v>0.33333333333333331</v>
      </c>
      <c r="AU210" s="101">
        <v>0</v>
      </c>
      <c r="AV210" s="101">
        <v>0</v>
      </c>
      <c r="AW210" s="101">
        <v>0</v>
      </c>
      <c r="AX210" s="102">
        <v>0</v>
      </c>
      <c r="AY210" s="102">
        <v>0</v>
      </c>
      <c r="AZ210" s="102">
        <v>0</v>
      </c>
      <c r="BA210" s="101">
        <v>1</v>
      </c>
      <c r="BB210" s="101">
        <v>1</v>
      </c>
      <c r="BC210" s="101">
        <v>2</v>
      </c>
      <c r="BD210" s="102">
        <v>1</v>
      </c>
      <c r="BE210" s="102">
        <v>1</v>
      </c>
      <c r="BF210" s="102">
        <v>1</v>
      </c>
      <c r="BG210" s="101">
        <v>0</v>
      </c>
      <c r="BH210" s="101">
        <v>1</v>
      </c>
      <c r="BI210" s="101">
        <v>1</v>
      </c>
      <c r="BJ210" s="102">
        <v>0</v>
      </c>
      <c r="BK210" s="102">
        <v>1</v>
      </c>
      <c r="BL210" s="102">
        <v>0.5</v>
      </c>
      <c r="BM210" s="101">
        <v>1</v>
      </c>
      <c r="BN210" s="101">
        <v>0</v>
      </c>
      <c r="BO210" s="101">
        <v>1</v>
      </c>
      <c r="BP210" s="102">
        <v>1</v>
      </c>
      <c r="BQ210" s="102">
        <v>0</v>
      </c>
      <c r="BR210" s="103">
        <v>0.5</v>
      </c>
    </row>
    <row r="211" spans="1:70" ht="11.85">
      <c r="A211" s="99" t="str">
        <f>IF(COUNTIFS(T_3G[[#This Row],[Secteur]],"  *"),A210,T_3G[[#This Row],[Secteur]])</f>
        <v>SEINE-SAINT-DENIS</v>
      </c>
      <c r="B211" s="99" t="str">
        <f>IF(COUNTIFS(T_3G[[#This Row],[Secteur]],"    *"),B210,T_3G[[#This Row],[Secteur]])</f>
        <v xml:space="preserve">   D04 - Aulnay-Sous-Bois</v>
      </c>
      <c r="C211" s="100" t="s">
        <v>598</v>
      </c>
      <c r="D211" s="100" t="s">
        <v>235</v>
      </c>
      <c r="E211" s="101">
        <v>95</v>
      </c>
      <c r="F211" s="101">
        <v>149</v>
      </c>
      <c r="G211" s="101">
        <v>244</v>
      </c>
      <c r="H211" s="101">
        <v>0</v>
      </c>
      <c r="I211" s="101">
        <v>0</v>
      </c>
      <c r="J211" s="101">
        <v>0</v>
      </c>
      <c r="K211" s="101">
        <v>93</v>
      </c>
      <c r="L211" s="101">
        <v>145</v>
      </c>
      <c r="M211" s="101">
        <v>238</v>
      </c>
      <c r="N211" s="102">
        <v>0.97894736842105268</v>
      </c>
      <c r="O211" s="102">
        <v>0.97315436241610742</v>
      </c>
      <c r="P211" s="102">
        <v>0.97540983606557374</v>
      </c>
      <c r="Q211" s="101">
        <v>79</v>
      </c>
      <c r="R211" s="101">
        <v>101</v>
      </c>
      <c r="S211" s="101">
        <v>180</v>
      </c>
      <c r="T211" s="102">
        <v>0.84946236559139787</v>
      </c>
      <c r="U211" s="102">
        <v>0.69655172413793098</v>
      </c>
      <c r="V211" s="102">
        <v>0.75630252100840334</v>
      </c>
      <c r="W211" s="101">
        <v>14</v>
      </c>
      <c r="X211" s="101">
        <v>44</v>
      </c>
      <c r="Y211" s="101">
        <v>58</v>
      </c>
      <c r="Z211" s="102">
        <v>0.15053763440860216</v>
      </c>
      <c r="AA211" s="102">
        <v>0.30344827586206896</v>
      </c>
      <c r="AB211" s="102">
        <v>0.24369747899159663</v>
      </c>
      <c r="AC211" s="101">
        <v>13</v>
      </c>
      <c r="AD211" s="101">
        <v>35</v>
      </c>
      <c r="AE211" s="101">
        <v>48</v>
      </c>
      <c r="AF211" s="102">
        <v>0.13978494623655913</v>
      </c>
      <c r="AG211" s="102">
        <v>0.2413793103448276</v>
      </c>
      <c r="AH211" s="102">
        <v>0.20168067226890757</v>
      </c>
      <c r="AI211" s="101">
        <v>1</v>
      </c>
      <c r="AJ211" s="101">
        <v>9</v>
      </c>
      <c r="AK211" s="101">
        <v>10</v>
      </c>
      <c r="AL211" s="102">
        <v>1.0752688172043012E-2</v>
      </c>
      <c r="AM211" s="102">
        <v>6.2068965517241378E-2</v>
      </c>
      <c r="AN211" s="102">
        <v>4.2016806722689079E-2</v>
      </c>
      <c r="AO211" s="101">
        <v>93</v>
      </c>
      <c r="AP211" s="101">
        <v>145</v>
      </c>
      <c r="AQ211" s="101">
        <v>238</v>
      </c>
      <c r="AR211" s="102">
        <v>0.97894736842105268</v>
      </c>
      <c r="AS211" s="102">
        <v>0.97315436241610742</v>
      </c>
      <c r="AT211" s="102">
        <v>0.97540983606557374</v>
      </c>
      <c r="AU211" s="101">
        <v>68</v>
      </c>
      <c r="AV211" s="101">
        <v>84</v>
      </c>
      <c r="AW211" s="101">
        <v>152</v>
      </c>
      <c r="AX211" s="102">
        <v>0.73118279569892475</v>
      </c>
      <c r="AY211" s="102">
        <v>0.57931034482758625</v>
      </c>
      <c r="AZ211" s="102">
        <v>0.6386554621848739</v>
      </c>
      <c r="BA211" s="101">
        <v>25</v>
      </c>
      <c r="BB211" s="101">
        <v>61</v>
      </c>
      <c r="BC211" s="101">
        <v>86</v>
      </c>
      <c r="BD211" s="102">
        <v>0.26881720430107525</v>
      </c>
      <c r="BE211" s="102">
        <v>0.4206896551724138</v>
      </c>
      <c r="BF211" s="102">
        <v>0.36134453781512604</v>
      </c>
      <c r="BG211" s="101">
        <v>24</v>
      </c>
      <c r="BH211" s="101">
        <v>52</v>
      </c>
      <c r="BI211" s="101">
        <v>76</v>
      </c>
      <c r="BJ211" s="102">
        <v>0.25806451612903225</v>
      </c>
      <c r="BK211" s="102">
        <v>0.35862068965517241</v>
      </c>
      <c r="BL211" s="102">
        <v>0.31932773109243695</v>
      </c>
      <c r="BM211" s="101">
        <v>1</v>
      </c>
      <c r="BN211" s="101">
        <v>9</v>
      </c>
      <c r="BO211" s="101">
        <v>10</v>
      </c>
      <c r="BP211" s="102">
        <v>1.0752688172043012E-2</v>
      </c>
      <c r="BQ211" s="102">
        <v>6.2068965517241378E-2</v>
      </c>
      <c r="BR211" s="103">
        <v>4.2016806722689079E-2</v>
      </c>
    </row>
    <row r="212" spans="1:70" ht="11.85">
      <c r="A212" s="99" t="str">
        <f>IF(COUNTIFS(T_3G[[#This Row],[Secteur]],"  *"),A211,T_3G[[#This Row],[Secteur]])</f>
        <v>SEINE-SAINT-DENIS</v>
      </c>
      <c r="B212" s="99" t="str">
        <f>IF(COUNTIFS(T_3G[[#This Row],[Secteur]],"    *"),B211,T_3G[[#This Row],[Secteur]])</f>
        <v xml:space="preserve">   D04 - Aulnay-Sous-Bois</v>
      </c>
      <c r="C212" s="100" t="s">
        <v>599</v>
      </c>
      <c r="D212" s="100" t="s">
        <v>600</v>
      </c>
      <c r="E212" s="101">
        <v>55</v>
      </c>
      <c r="F212" s="101">
        <v>59</v>
      </c>
      <c r="G212" s="101">
        <v>114</v>
      </c>
      <c r="H212" s="101">
        <v>0</v>
      </c>
      <c r="I212" s="101">
        <v>0</v>
      </c>
      <c r="J212" s="101">
        <v>0</v>
      </c>
      <c r="K212" s="101">
        <v>55</v>
      </c>
      <c r="L212" s="101">
        <v>59</v>
      </c>
      <c r="M212" s="101">
        <v>114</v>
      </c>
      <c r="N212" s="102">
        <v>1</v>
      </c>
      <c r="O212" s="102">
        <v>1</v>
      </c>
      <c r="P212" s="102">
        <v>1</v>
      </c>
      <c r="Q212" s="101">
        <v>45</v>
      </c>
      <c r="R212" s="101">
        <v>27</v>
      </c>
      <c r="S212" s="101">
        <v>72</v>
      </c>
      <c r="T212" s="102">
        <v>0.81818181818181823</v>
      </c>
      <c r="U212" s="102">
        <v>0.4576271186440678</v>
      </c>
      <c r="V212" s="102">
        <v>0.63157894736842102</v>
      </c>
      <c r="W212" s="101">
        <v>10</v>
      </c>
      <c r="X212" s="101">
        <v>32</v>
      </c>
      <c r="Y212" s="101">
        <v>42</v>
      </c>
      <c r="Z212" s="102">
        <v>0.18181818181818182</v>
      </c>
      <c r="AA212" s="102">
        <v>0.5423728813559322</v>
      </c>
      <c r="AB212" s="102">
        <v>0.36842105263157893</v>
      </c>
      <c r="AC212" s="101">
        <v>8</v>
      </c>
      <c r="AD212" s="101">
        <v>18</v>
      </c>
      <c r="AE212" s="101">
        <v>26</v>
      </c>
      <c r="AF212" s="102">
        <v>0.14545454545454545</v>
      </c>
      <c r="AG212" s="102">
        <v>0.30508474576271188</v>
      </c>
      <c r="AH212" s="102">
        <v>0.22807017543859648</v>
      </c>
      <c r="AI212" s="101">
        <v>2</v>
      </c>
      <c r="AJ212" s="101">
        <v>14</v>
      </c>
      <c r="AK212" s="101">
        <v>16</v>
      </c>
      <c r="AL212" s="102">
        <v>3.6363636363636362E-2</v>
      </c>
      <c r="AM212" s="102">
        <v>0.23728813559322035</v>
      </c>
      <c r="AN212" s="102">
        <v>0.14035087719298245</v>
      </c>
      <c r="AO212" s="101">
        <v>54</v>
      </c>
      <c r="AP212" s="101">
        <v>58</v>
      </c>
      <c r="AQ212" s="101">
        <v>112</v>
      </c>
      <c r="AR212" s="102">
        <v>0.98181818181818181</v>
      </c>
      <c r="AS212" s="102">
        <v>0.98305084745762716</v>
      </c>
      <c r="AT212" s="102">
        <v>0.98245614035087714</v>
      </c>
      <c r="AU212" s="101">
        <v>37</v>
      </c>
      <c r="AV212" s="101">
        <v>17</v>
      </c>
      <c r="AW212" s="101">
        <v>54</v>
      </c>
      <c r="AX212" s="102">
        <v>0.68518518518518523</v>
      </c>
      <c r="AY212" s="102">
        <v>0.29310344827586204</v>
      </c>
      <c r="AZ212" s="102">
        <v>0.48214285714285715</v>
      </c>
      <c r="BA212" s="101">
        <v>17</v>
      </c>
      <c r="BB212" s="101">
        <v>41</v>
      </c>
      <c r="BC212" s="101">
        <v>58</v>
      </c>
      <c r="BD212" s="102">
        <v>0.31481481481481483</v>
      </c>
      <c r="BE212" s="102">
        <v>0.7068965517241379</v>
      </c>
      <c r="BF212" s="102">
        <v>0.5178571428571429</v>
      </c>
      <c r="BG212" s="101">
        <v>14</v>
      </c>
      <c r="BH212" s="101">
        <v>27</v>
      </c>
      <c r="BI212" s="101">
        <v>41</v>
      </c>
      <c r="BJ212" s="102">
        <v>0.25925925925925924</v>
      </c>
      <c r="BK212" s="102">
        <v>0.46551724137931033</v>
      </c>
      <c r="BL212" s="102">
        <v>0.36607142857142855</v>
      </c>
      <c r="BM212" s="101">
        <v>3</v>
      </c>
      <c r="BN212" s="101">
        <v>14</v>
      </c>
      <c r="BO212" s="101">
        <v>17</v>
      </c>
      <c r="BP212" s="102">
        <v>5.5555555555555552E-2</v>
      </c>
      <c r="BQ212" s="102">
        <v>0.2413793103448276</v>
      </c>
      <c r="BR212" s="103">
        <v>0.15178571428571427</v>
      </c>
    </row>
    <row r="213" spans="1:70" ht="11.85">
      <c r="A213" s="99" t="str">
        <f>IF(COUNTIFS(T_3G[[#This Row],[Secteur]],"  *"),A212,T_3G[[#This Row],[Secteur]])</f>
        <v>SEINE-SAINT-DENIS</v>
      </c>
      <c r="B213" s="99" t="str">
        <f>IF(COUNTIFS(T_3G[[#This Row],[Secteur]],"    *"),B212,T_3G[[#This Row],[Secteur]])</f>
        <v xml:space="preserve">   D04 - Aulnay-Sous-Bois</v>
      </c>
      <c r="C213" s="100" t="s">
        <v>601</v>
      </c>
      <c r="D213" s="100" t="s">
        <v>602</v>
      </c>
      <c r="E213" s="101">
        <v>76</v>
      </c>
      <c r="F213" s="101">
        <v>80</v>
      </c>
      <c r="G213" s="101">
        <v>156</v>
      </c>
      <c r="H213" s="101">
        <v>0</v>
      </c>
      <c r="I213" s="101">
        <v>0</v>
      </c>
      <c r="J213" s="101">
        <v>0</v>
      </c>
      <c r="K213" s="101">
        <v>72</v>
      </c>
      <c r="L213" s="101">
        <v>77</v>
      </c>
      <c r="M213" s="101">
        <v>149</v>
      </c>
      <c r="N213" s="102">
        <v>0.94736842105263153</v>
      </c>
      <c r="O213" s="102">
        <v>0.96250000000000002</v>
      </c>
      <c r="P213" s="102">
        <v>0.95512820512820518</v>
      </c>
      <c r="Q213" s="101">
        <v>50</v>
      </c>
      <c r="R213" s="101">
        <v>44</v>
      </c>
      <c r="S213" s="101">
        <v>94</v>
      </c>
      <c r="T213" s="102">
        <v>0.69444444444444442</v>
      </c>
      <c r="U213" s="102">
        <v>0.5714285714285714</v>
      </c>
      <c r="V213" s="102">
        <v>0.63087248322147649</v>
      </c>
      <c r="W213" s="101">
        <v>22</v>
      </c>
      <c r="X213" s="101">
        <v>33</v>
      </c>
      <c r="Y213" s="101">
        <v>55</v>
      </c>
      <c r="Z213" s="102">
        <v>0.30555555555555558</v>
      </c>
      <c r="AA213" s="102">
        <v>0.42857142857142855</v>
      </c>
      <c r="AB213" s="102">
        <v>0.36912751677852351</v>
      </c>
      <c r="AC213" s="101">
        <v>20</v>
      </c>
      <c r="AD213" s="101">
        <v>17</v>
      </c>
      <c r="AE213" s="101">
        <v>37</v>
      </c>
      <c r="AF213" s="102">
        <v>0.27777777777777779</v>
      </c>
      <c r="AG213" s="102">
        <v>0.22077922077922077</v>
      </c>
      <c r="AH213" s="102">
        <v>0.24832214765100671</v>
      </c>
      <c r="AI213" s="101">
        <v>2</v>
      </c>
      <c r="AJ213" s="101">
        <v>16</v>
      </c>
      <c r="AK213" s="101">
        <v>18</v>
      </c>
      <c r="AL213" s="102">
        <v>2.7777777777777776E-2</v>
      </c>
      <c r="AM213" s="102">
        <v>0.20779220779220781</v>
      </c>
      <c r="AN213" s="102">
        <v>0.12080536912751678</v>
      </c>
      <c r="AO213" s="101">
        <v>72</v>
      </c>
      <c r="AP213" s="101">
        <v>77</v>
      </c>
      <c r="AQ213" s="101">
        <v>149</v>
      </c>
      <c r="AR213" s="102">
        <v>0.94736842105263153</v>
      </c>
      <c r="AS213" s="102">
        <v>0.96250000000000002</v>
      </c>
      <c r="AT213" s="102">
        <v>0.95512820512820518</v>
      </c>
      <c r="AU213" s="101">
        <v>49</v>
      </c>
      <c r="AV213" s="101">
        <v>41</v>
      </c>
      <c r="AW213" s="101">
        <v>90</v>
      </c>
      <c r="AX213" s="102">
        <v>0.68055555555555558</v>
      </c>
      <c r="AY213" s="102">
        <v>0.53246753246753242</v>
      </c>
      <c r="AZ213" s="102">
        <v>0.60402684563758391</v>
      </c>
      <c r="BA213" s="101">
        <v>23</v>
      </c>
      <c r="BB213" s="101">
        <v>36</v>
      </c>
      <c r="BC213" s="101">
        <v>59</v>
      </c>
      <c r="BD213" s="102">
        <v>0.31944444444444442</v>
      </c>
      <c r="BE213" s="102">
        <v>0.46753246753246752</v>
      </c>
      <c r="BF213" s="102">
        <v>0.39597315436241609</v>
      </c>
      <c r="BG213" s="101">
        <v>21</v>
      </c>
      <c r="BH213" s="101">
        <v>20</v>
      </c>
      <c r="BI213" s="101">
        <v>41</v>
      </c>
      <c r="BJ213" s="102">
        <v>0.29166666666666669</v>
      </c>
      <c r="BK213" s="102">
        <v>0.25974025974025972</v>
      </c>
      <c r="BL213" s="102">
        <v>0.27516778523489932</v>
      </c>
      <c r="BM213" s="101">
        <v>2</v>
      </c>
      <c r="BN213" s="101">
        <v>16</v>
      </c>
      <c r="BO213" s="101">
        <v>18</v>
      </c>
      <c r="BP213" s="102">
        <v>2.7777777777777776E-2</v>
      </c>
      <c r="BQ213" s="102">
        <v>0.20779220779220781</v>
      </c>
      <c r="BR213" s="103">
        <v>0.12080536912751678</v>
      </c>
    </row>
    <row r="214" spans="1:70" ht="11.85">
      <c r="A214" s="99" t="str">
        <f>IF(COUNTIFS(T_3G[[#This Row],[Secteur]],"  *"),A213,T_3G[[#This Row],[Secteur]])</f>
        <v>SEINE-SAINT-DENIS</v>
      </c>
      <c r="B214" s="99" t="str">
        <f>IF(COUNTIFS(T_3G[[#This Row],[Secteur]],"    *"),B213,T_3G[[#This Row],[Secteur]])</f>
        <v xml:space="preserve">   D04 - Aulnay-Sous-Bois</v>
      </c>
      <c r="C214" s="100" t="s">
        <v>603</v>
      </c>
      <c r="D214" s="100" t="s">
        <v>604</v>
      </c>
      <c r="E214" s="101">
        <v>108</v>
      </c>
      <c r="F214" s="101">
        <v>111</v>
      </c>
      <c r="G214" s="101">
        <v>219</v>
      </c>
      <c r="H214" s="101">
        <v>0</v>
      </c>
      <c r="I214" s="101">
        <v>0</v>
      </c>
      <c r="J214" s="101">
        <v>0</v>
      </c>
      <c r="K214" s="101">
        <v>107</v>
      </c>
      <c r="L214" s="101">
        <v>108</v>
      </c>
      <c r="M214" s="101">
        <v>215</v>
      </c>
      <c r="N214" s="102">
        <v>0.9907407407407407</v>
      </c>
      <c r="O214" s="102">
        <v>0.97297297297297303</v>
      </c>
      <c r="P214" s="102">
        <v>0.9817351598173516</v>
      </c>
      <c r="Q214" s="101">
        <v>86</v>
      </c>
      <c r="R214" s="101">
        <v>81</v>
      </c>
      <c r="S214" s="101">
        <v>167</v>
      </c>
      <c r="T214" s="102">
        <v>0.80373831775700932</v>
      </c>
      <c r="U214" s="102">
        <v>0.75</v>
      </c>
      <c r="V214" s="102">
        <v>0.77674418604651163</v>
      </c>
      <c r="W214" s="101">
        <v>21</v>
      </c>
      <c r="X214" s="101">
        <v>27</v>
      </c>
      <c r="Y214" s="101">
        <v>48</v>
      </c>
      <c r="Z214" s="102">
        <v>0.19626168224299065</v>
      </c>
      <c r="AA214" s="102">
        <v>0.25</v>
      </c>
      <c r="AB214" s="102">
        <v>0.22325581395348837</v>
      </c>
      <c r="AC214" s="101">
        <v>17</v>
      </c>
      <c r="AD214" s="101">
        <v>23</v>
      </c>
      <c r="AE214" s="101">
        <v>40</v>
      </c>
      <c r="AF214" s="102">
        <v>0.15887850467289719</v>
      </c>
      <c r="AG214" s="102">
        <v>0.21296296296296297</v>
      </c>
      <c r="AH214" s="102">
        <v>0.18604651162790697</v>
      </c>
      <c r="AI214" s="101">
        <v>4</v>
      </c>
      <c r="AJ214" s="101">
        <v>4</v>
      </c>
      <c r="AK214" s="101">
        <v>8</v>
      </c>
      <c r="AL214" s="102">
        <v>3.7383177570093455E-2</v>
      </c>
      <c r="AM214" s="102">
        <v>3.7037037037037035E-2</v>
      </c>
      <c r="AN214" s="102">
        <v>3.7209302325581395E-2</v>
      </c>
      <c r="AO214" s="101">
        <v>107</v>
      </c>
      <c r="AP214" s="101">
        <v>108</v>
      </c>
      <c r="AQ214" s="101">
        <v>215</v>
      </c>
      <c r="AR214" s="102">
        <v>0.9907407407407407</v>
      </c>
      <c r="AS214" s="102">
        <v>0.97297297297297303</v>
      </c>
      <c r="AT214" s="102">
        <v>0.9817351598173516</v>
      </c>
      <c r="AU214" s="101">
        <v>81</v>
      </c>
      <c r="AV214" s="101">
        <v>77</v>
      </c>
      <c r="AW214" s="101">
        <v>158</v>
      </c>
      <c r="AX214" s="102">
        <v>0.7570093457943925</v>
      </c>
      <c r="AY214" s="102">
        <v>0.71296296296296291</v>
      </c>
      <c r="AZ214" s="102">
        <v>0.73488372093023258</v>
      </c>
      <c r="BA214" s="101">
        <v>26</v>
      </c>
      <c r="BB214" s="101">
        <v>31</v>
      </c>
      <c r="BC214" s="101">
        <v>57</v>
      </c>
      <c r="BD214" s="102">
        <v>0.24299065420560748</v>
      </c>
      <c r="BE214" s="102">
        <v>0.28703703703703703</v>
      </c>
      <c r="BF214" s="102">
        <v>0.26511627906976742</v>
      </c>
      <c r="BG214" s="101">
        <v>22</v>
      </c>
      <c r="BH214" s="101">
        <v>27</v>
      </c>
      <c r="BI214" s="101">
        <v>49</v>
      </c>
      <c r="BJ214" s="102">
        <v>0.20560747663551401</v>
      </c>
      <c r="BK214" s="102">
        <v>0.25</v>
      </c>
      <c r="BL214" s="102">
        <v>0.22790697674418606</v>
      </c>
      <c r="BM214" s="101">
        <v>4</v>
      </c>
      <c r="BN214" s="101">
        <v>4</v>
      </c>
      <c r="BO214" s="101">
        <v>8</v>
      </c>
      <c r="BP214" s="102">
        <v>3.7383177570093455E-2</v>
      </c>
      <c r="BQ214" s="102">
        <v>3.7037037037037035E-2</v>
      </c>
      <c r="BR214" s="103">
        <v>3.7209302325581395E-2</v>
      </c>
    </row>
    <row r="215" spans="1:70" ht="11.85">
      <c r="A215" s="99" t="str">
        <f>IF(COUNTIFS(T_3G[[#This Row],[Secteur]],"  *"),A214,T_3G[[#This Row],[Secteur]])</f>
        <v>SEINE-SAINT-DENIS</v>
      </c>
      <c r="B215" s="99" t="str">
        <f>IF(COUNTIFS(T_3G[[#This Row],[Secteur]],"    *"),B214,T_3G[[#This Row],[Secteur]])</f>
        <v xml:space="preserve">   D04 - Aulnay-Sous-Bois</v>
      </c>
      <c r="C215" s="100" t="s">
        <v>605</v>
      </c>
      <c r="D215" s="100" t="s">
        <v>606</v>
      </c>
      <c r="E215" s="101">
        <v>74</v>
      </c>
      <c r="F215" s="101">
        <v>82</v>
      </c>
      <c r="G215" s="101">
        <v>156</v>
      </c>
      <c r="H215" s="101">
        <v>0</v>
      </c>
      <c r="I215" s="101">
        <v>0</v>
      </c>
      <c r="J215" s="101">
        <v>0</v>
      </c>
      <c r="K215" s="101">
        <v>74</v>
      </c>
      <c r="L215" s="101">
        <v>78</v>
      </c>
      <c r="M215" s="101">
        <v>152</v>
      </c>
      <c r="N215" s="102">
        <v>1</v>
      </c>
      <c r="O215" s="102">
        <v>0.95121951219512191</v>
      </c>
      <c r="P215" s="102">
        <v>0.97435897435897434</v>
      </c>
      <c r="Q215" s="101">
        <v>61</v>
      </c>
      <c r="R215" s="101">
        <v>53</v>
      </c>
      <c r="S215" s="101">
        <v>114</v>
      </c>
      <c r="T215" s="102">
        <v>0.82432432432432434</v>
      </c>
      <c r="U215" s="102">
        <v>0.67948717948717952</v>
      </c>
      <c r="V215" s="102">
        <v>0.75</v>
      </c>
      <c r="W215" s="101">
        <v>13</v>
      </c>
      <c r="X215" s="101">
        <v>25</v>
      </c>
      <c r="Y215" s="101">
        <v>38</v>
      </c>
      <c r="Z215" s="102">
        <v>0.17567567567567569</v>
      </c>
      <c r="AA215" s="102">
        <v>0.32051282051282054</v>
      </c>
      <c r="AB215" s="102">
        <v>0.25</v>
      </c>
      <c r="AC215" s="101">
        <v>10</v>
      </c>
      <c r="AD215" s="101">
        <v>19</v>
      </c>
      <c r="AE215" s="101">
        <v>29</v>
      </c>
      <c r="AF215" s="102">
        <v>0.13513513513513514</v>
      </c>
      <c r="AG215" s="102">
        <v>0.24358974358974358</v>
      </c>
      <c r="AH215" s="102">
        <v>0.19078947368421054</v>
      </c>
      <c r="AI215" s="101">
        <v>3</v>
      </c>
      <c r="AJ215" s="101">
        <v>6</v>
      </c>
      <c r="AK215" s="101">
        <v>9</v>
      </c>
      <c r="AL215" s="102">
        <v>4.0540540540540543E-2</v>
      </c>
      <c r="AM215" s="102">
        <v>7.6923076923076927E-2</v>
      </c>
      <c r="AN215" s="102">
        <v>5.921052631578947E-2</v>
      </c>
      <c r="AO215" s="101">
        <v>74</v>
      </c>
      <c r="AP215" s="101">
        <v>78</v>
      </c>
      <c r="AQ215" s="101">
        <v>152</v>
      </c>
      <c r="AR215" s="102">
        <v>1</v>
      </c>
      <c r="AS215" s="102">
        <v>0.95121951219512191</v>
      </c>
      <c r="AT215" s="102">
        <v>0.97435897435897434</v>
      </c>
      <c r="AU215" s="101">
        <v>52</v>
      </c>
      <c r="AV215" s="101">
        <v>39</v>
      </c>
      <c r="AW215" s="101">
        <v>91</v>
      </c>
      <c r="AX215" s="102">
        <v>0.70270270270270274</v>
      </c>
      <c r="AY215" s="102">
        <v>0.5</v>
      </c>
      <c r="AZ215" s="102">
        <v>0.59868421052631582</v>
      </c>
      <c r="BA215" s="101">
        <v>22</v>
      </c>
      <c r="BB215" s="101">
        <v>39</v>
      </c>
      <c r="BC215" s="101">
        <v>61</v>
      </c>
      <c r="BD215" s="102">
        <v>0.29729729729729731</v>
      </c>
      <c r="BE215" s="102">
        <v>0.5</v>
      </c>
      <c r="BF215" s="102">
        <v>0.40131578947368424</v>
      </c>
      <c r="BG215" s="101">
        <v>19</v>
      </c>
      <c r="BH215" s="101">
        <v>33</v>
      </c>
      <c r="BI215" s="101">
        <v>52</v>
      </c>
      <c r="BJ215" s="102">
        <v>0.25675675675675674</v>
      </c>
      <c r="BK215" s="102">
        <v>0.42307692307692307</v>
      </c>
      <c r="BL215" s="102">
        <v>0.34210526315789475</v>
      </c>
      <c r="BM215" s="101">
        <v>3</v>
      </c>
      <c r="BN215" s="101">
        <v>6</v>
      </c>
      <c r="BO215" s="101">
        <v>9</v>
      </c>
      <c r="BP215" s="102">
        <v>4.0540540540540543E-2</v>
      </c>
      <c r="BQ215" s="102">
        <v>7.6923076923076927E-2</v>
      </c>
      <c r="BR215" s="103">
        <v>5.921052631578947E-2</v>
      </c>
    </row>
    <row r="216" spans="1:70" ht="11.85">
      <c r="A216" s="99" t="str">
        <f>IF(COUNTIFS(T_3G[[#This Row],[Secteur]],"  *"),A215,T_3G[[#This Row],[Secteur]])</f>
        <v>SEINE-SAINT-DENIS</v>
      </c>
      <c r="B216" s="99" t="str">
        <f>IF(COUNTIFS(T_3G[[#This Row],[Secteur]],"    *"),B215,T_3G[[#This Row],[Secteur]])</f>
        <v xml:space="preserve">   D04 - Aulnay-Sous-Bois</v>
      </c>
      <c r="C216" s="100" t="s">
        <v>607</v>
      </c>
      <c r="D216" s="100" t="s">
        <v>509</v>
      </c>
      <c r="E216" s="101">
        <v>83</v>
      </c>
      <c r="F216" s="101">
        <v>87</v>
      </c>
      <c r="G216" s="101">
        <v>170</v>
      </c>
      <c r="H216" s="101">
        <v>0</v>
      </c>
      <c r="I216" s="101">
        <v>0</v>
      </c>
      <c r="J216" s="101">
        <v>0</v>
      </c>
      <c r="K216" s="101">
        <v>83</v>
      </c>
      <c r="L216" s="101">
        <v>87</v>
      </c>
      <c r="M216" s="101">
        <v>170</v>
      </c>
      <c r="N216" s="102">
        <v>1</v>
      </c>
      <c r="O216" s="102">
        <v>1</v>
      </c>
      <c r="P216" s="102">
        <v>1</v>
      </c>
      <c r="Q216" s="101">
        <v>52</v>
      </c>
      <c r="R216" s="101">
        <v>44</v>
      </c>
      <c r="S216" s="101">
        <v>96</v>
      </c>
      <c r="T216" s="102">
        <v>0.62650602409638556</v>
      </c>
      <c r="U216" s="102">
        <v>0.50574712643678166</v>
      </c>
      <c r="V216" s="102">
        <v>0.56470588235294117</v>
      </c>
      <c r="W216" s="101">
        <v>31</v>
      </c>
      <c r="X216" s="101">
        <v>43</v>
      </c>
      <c r="Y216" s="101">
        <v>74</v>
      </c>
      <c r="Z216" s="102">
        <v>0.37349397590361444</v>
      </c>
      <c r="AA216" s="102">
        <v>0.4942528735632184</v>
      </c>
      <c r="AB216" s="102">
        <v>0.43529411764705883</v>
      </c>
      <c r="AC216" s="101">
        <v>29</v>
      </c>
      <c r="AD216" s="101">
        <v>36</v>
      </c>
      <c r="AE216" s="101">
        <v>65</v>
      </c>
      <c r="AF216" s="102">
        <v>0.3493975903614458</v>
      </c>
      <c r="AG216" s="102">
        <v>0.41379310344827586</v>
      </c>
      <c r="AH216" s="102">
        <v>0.38235294117647056</v>
      </c>
      <c r="AI216" s="101">
        <v>2</v>
      </c>
      <c r="AJ216" s="101">
        <v>7</v>
      </c>
      <c r="AK216" s="101">
        <v>9</v>
      </c>
      <c r="AL216" s="102">
        <v>2.4096385542168676E-2</v>
      </c>
      <c r="AM216" s="102">
        <v>8.0459770114942528E-2</v>
      </c>
      <c r="AN216" s="102">
        <v>5.2941176470588235E-2</v>
      </c>
      <c r="AO216" s="101">
        <v>83</v>
      </c>
      <c r="AP216" s="101">
        <v>87</v>
      </c>
      <c r="AQ216" s="101">
        <v>170</v>
      </c>
      <c r="AR216" s="102">
        <v>1</v>
      </c>
      <c r="AS216" s="102">
        <v>1</v>
      </c>
      <c r="AT216" s="102">
        <v>1</v>
      </c>
      <c r="AU216" s="101">
        <v>48</v>
      </c>
      <c r="AV216" s="101">
        <v>37</v>
      </c>
      <c r="AW216" s="101">
        <v>85</v>
      </c>
      <c r="AX216" s="102">
        <v>0.57831325301204817</v>
      </c>
      <c r="AY216" s="102">
        <v>0.42528735632183906</v>
      </c>
      <c r="AZ216" s="102">
        <v>0.5</v>
      </c>
      <c r="BA216" s="101">
        <v>35</v>
      </c>
      <c r="BB216" s="101">
        <v>50</v>
      </c>
      <c r="BC216" s="101">
        <v>85</v>
      </c>
      <c r="BD216" s="102">
        <v>0.42168674698795183</v>
      </c>
      <c r="BE216" s="102">
        <v>0.57471264367816088</v>
      </c>
      <c r="BF216" s="102">
        <v>0.5</v>
      </c>
      <c r="BG216" s="101">
        <v>31</v>
      </c>
      <c r="BH216" s="101">
        <v>41</v>
      </c>
      <c r="BI216" s="101">
        <v>72</v>
      </c>
      <c r="BJ216" s="102">
        <v>0.37349397590361444</v>
      </c>
      <c r="BK216" s="102">
        <v>0.47126436781609193</v>
      </c>
      <c r="BL216" s="102">
        <v>0.42352941176470588</v>
      </c>
      <c r="BM216" s="101">
        <v>4</v>
      </c>
      <c r="BN216" s="101">
        <v>9</v>
      </c>
      <c r="BO216" s="101">
        <v>13</v>
      </c>
      <c r="BP216" s="102">
        <v>4.8192771084337352E-2</v>
      </c>
      <c r="BQ216" s="102">
        <v>0.10344827586206896</v>
      </c>
      <c r="BR216" s="103">
        <v>7.6470588235294124E-2</v>
      </c>
    </row>
    <row r="217" spans="1:70" ht="11.85">
      <c r="A217" s="99" t="str">
        <f>IF(COUNTIFS(T_3G[[#This Row],[Secteur]],"  *"),A216,T_3G[[#This Row],[Secteur]])</f>
        <v>SEINE-SAINT-DENIS</v>
      </c>
      <c r="B217" s="99" t="str">
        <f>IF(COUNTIFS(T_3G[[#This Row],[Secteur]],"    *"),B216,T_3G[[#This Row],[Secteur]])</f>
        <v xml:space="preserve">   D04 - Aulnay-Sous-Bois</v>
      </c>
      <c r="C217" s="100" t="s">
        <v>608</v>
      </c>
      <c r="D217" s="100" t="s">
        <v>609</v>
      </c>
      <c r="E217" s="101">
        <v>78</v>
      </c>
      <c r="F217" s="101">
        <v>79</v>
      </c>
      <c r="G217" s="101">
        <v>157</v>
      </c>
      <c r="H217" s="101">
        <v>0</v>
      </c>
      <c r="I217" s="101">
        <v>0</v>
      </c>
      <c r="J217" s="101">
        <v>0</v>
      </c>
      <c r="K217" s="101">
        <v>78</v>
      </c>
      <c r="L217" s="101">
        <v>79</v>
      </c>
      <c r="M217" s="101">
        <v>157</v>
      </c>
      <c r="N217" s="102">
        <v>1</v>
      </c>
      <c r="O217" s="102">
        <v>1</v>
      </c>
      <c r="P217" s="102">
        <v>1</v>
      </c>
      <c r="Q217" s="101">
        <v>68</v>
      </c>
      <c r="R217" s="101">
        <v>46</v>
      </c>
      <c r="S217" s="101">
        <v>114</v>
      </c>
      <c r="T217" s="102">
        <v>0.87179487179487181</v>
      </c>
      <c r="U217" s="102">
        <v>0.58227848101265822</v>
      </c>
      <c r="V217" s="102">
        <v>0.72611464968152861</v>
      </c>
      <c r="W217" s="101">
        <v>10</v>
      </c>
      <c r="X217" s="101">
        <v>33</v>
      </c>
      <c r="Y217" s="101">
        <v>43</v>
      </c>
      <c r="Z217" s="102">
        <v>0.12820512820512819</v>
      </c>
      <c r="AA217" s="102">
        <v>0.41772151898734178</v>
      </c>
      <c r="AB217" s="102">
        <v>0.27388535031847133</v>
      </c>
      <c r="AC217" s="101">
        <v>8</v>
      </c>
      <c r="AD217" s="101">
        <v>25</v>
      </c>
      <c r="AE217" s="101">
        <v>33</v>
      </c>
      <c r="AF217" s="102">
        <v>0.10256410256410256</v>
      </c>
      <c r="AG217" s="102">
        <v>0.31645569620253167</v>
      </c>
      <c r="AH217" s="102">
        <v>0.21019108280254778</v>
      </c>
      <c r="AI217" s="101">
        <v>2</v>
      </c>
      <c r="AJ217" s="101">
        <v>8</v>
      </c>
      <c r="AK217" s="101">
        <v>10</v>
      </c>
      <c r="AL217" s="102">
        <v>2.564102564102564E-2</v>
      </c>
      <c r="AM217" s="102">
        <v>0.10126582278481013</v>
      </c>
      <c r="AN217" s="102">
        <v>6.3694267515923567E-2</v>
      </c>
      <c r="AO217" s="101">
        <v>78</v>
      </c>
      <c r="AP217" s="101">
        <v>79</v>
      </c>
      <c r="AQ217" s="101">
        <v>157</v>
      </c>
      <c r="AR217" s="102">
        <v>1</v>
      </c>
      <c r="AS217" s="102">
        <v>1</v>
      </c>
      <c r="AT217" s="102">
        <v>1</v>
      </c>
      <c r="AU217" s="101">
        <v>63</v>
      </c>
      <c r="AV217" s="101">
        <v>41</v>
      </c>
      <c r="AW217" s="101">
        <v>104</v>
      </c>
      <c r="AX217" s="102">
        <v>0.80769230769230771</v>
      </c>
      <c r="AY217" s="102">
        <v>0.51898734177215189</v>
      </c>
      <c r="AZ217" s="102">
        <v>0.66242038216560506</v>
      </c>
      <c r="BA217" s="101">
        <v>15</v>
      </c>
      <c r="BB217" s="101">
        <v>38</v>
      </c>
      <c r="BC217" s="101">
        <v>53</v>
      </c>
      <c r="BD217" s="102">
        <v>0.19230769230769232</v>
      </c>
      <c r="BE217" s="102">
        <v>0.48101265822784811</v>
      </c>
      <c r="BF217" s="102">
        <v>0.33757961783439489</v>
      </c>
      <c r="BG217" s="101">
        <v>13</v>
      </c>
      <c r="BH217" s="101">
        <v>30</v>
      </c>
      <c r="BI217" s="101">
        <v>43</v>
      </c>
      <c r="BJ217" s="102">
        <v>0.16666666666666666</v>
      </c>
      <c r="BK217" s="102">
        <v>0.379746835443038</v>
      </c>
      <c r="BL217" s="102">
        <v>0.27388535031847133</v>
      </c>
      <c r="BM217" s="101">
        <v>2</v>
      </c>
      <c r="BN217" s="101">
        <v>8</v>
      </c>
      <c r="BO217" s="101">
        <v>10</v>
      </c>
      <c r="BP217" s="102">
        <v>2.564102564102564E-2</v>
      </c>
      <c r="BQ217" s="102">
        <v>0.10126582278481013</v>
      </c>
      <c r="BR217" s="103">
        <v>6.3694267515923567E-2</v>
      </c>
    </row>
    <row r="218" spans="1:70" ht="11.85">
      <c r="A218" s="99" t="str">
        <f>IF(COUNTIFS(T_3G[[#This Row],[Secteur]],"  *"),A217,T_3G[[#This Row],[Secteur]])</f>
        <v>SEINE-SAINT-DENIS</v>
      </c>
      <c r="B218" s="99" t="str">
        <f>IF(COUNTIFS(T_3G[[#This Row],[Secteur]],"    *"),B217,T_3G[[#This Row],[Secteur]])</f>
        <v xml:space="preserve">   D04 - Aulnay-Sous-Bois</v>
      </c>
      <c r="C218" s="100" t="s">
        <v>610</v>
      </c>
      <c r="D218" s="100" t="s">
        <v>611</v>
      </c>
      <c r="E218" s="101">
        <v>75</v>
      </c>
      <c r="F218" s="101">
        <v>91</v>
      </c>
      <c r="G218" s="101">
        <v>166</v>
      </c>
      <c r="H218" s="101">
        <v>0</v>
      </c>
      <c r="I218" s="101">
        <v>0</v>
      </c>
      <c r="J218" s="101">
        <v>0</v>
      </c>
      <c r="K218" s="101">
        <v>75</v>
      </c>
      <c r="L218" s="101">
        <v>91</v>
      </c>
      <c r="M218" s="101">
        <v>166</v>
      </c>
      <c r="N218" s="102">
        <v>1</v>
      </c>
      <c r="O218" s="102">
        <v>1</v>
      </c>
      <c r="P218" s="102">
        <v>1</v>
      </c>
      <c r="Q218" s="101">
        <v>56</v>
      </c>
      <c r="R218" s="101">
        <v>64</v>
      </c>
      <c r="S218" s="101">
        <v>120</v>
      </c>
      <c r="T218" s="102">
        <v>0.7466666666666667</v>
      </c>
      <c r="U218" s="102">
        <v>0.70329670329670335</v>
      </c>
      <c r="V218" s="102">
        <v>0.72289156626506024</v>
      </c>
      <c r="W218" s="101">
        <v>19</v>
      </c>
      <c r="X218" s="101">
        <v>27</v>
      </c>
      <c r="Y218" s="101">
        <v>46</v>
      </c>
      <c r="Z218" s="102">
        <v>0.25333333333333335</v>
      </c>
      <c r="AA218" s="102">
        <v>0.2967032967032967</v>
      </c>
      <c r="AB218" s="102">
        <v>0.27710843373493976</v>
      </c>
      <c r="AC218" s="101">
        <v>19</v>
      </c>
      <c r="AD218" s="101">
        <v>23</v>
      </c>
      <c r="AE218" s="101">
        <v>42</v>
      </c>
      <c r="AF218" s="102">
        <v>0.25333333333333335</v>
      </c>
      <c r="AG218" s="102">
        <v>0.25274725274725274</v>
      </c>
      <c r="AH218" s="102">
        <v>0.25301204819277107</v>
      </c>
      <c r="AI218" s="101">
        <v>0</v>
      </c>
      <c r="AJ218" s="101">
        <v>4</v>
      </c>
      <c r="AK218" s="101">
        <v>4</v>
      </c>
      <c r="AL218" s="102">
        <v>0</v>
      </c>
      <c r="AM218" s="102">
        <v>4.3956043956043959E-2</v>
      </c>
      <c r="AN218" s="102">
        <v>2.4096385542168676E-2</v>
      </c>
      <c r="AO218" s="101">
        <v>75</v>
      </c>
      <c r="AP218" s="101">
        <v>91</v>
      </c>
      <c r="AQ218" s="101">
        <v>166</v>
      </c>
      <c r="AR218" s="102">
        <v>1</v>
      </c>
      <c r="AS218" s="102">
        <v>1</v>
      </c>
      <c r="AT218" s="102">
        <v>1</v>
      </c>
      <c r="AU218" s="101">
        <v>51</v>
      </c>
      <c r="AV218" s="101">
        <v>57</v>
      </c>
      <c r="AW218" s="101">
        <v>108</v>
      </c>
      <c r="AX218" s="102">
        <v>0.68</v>
      </c>
      <c r="AY218" s="102">
        <v>0.62637362637362637</v>
      </c>
      <c r="AZ218" s="102">
        <v>0.6506024096385542</v>
      </c>
      <c r="BA218" s="101">
        <v>24</v>
      </c>
      <c r="BB218" s="101">
        <v>34</v>
      </c>
      <c r="BC218" s="101">
        <v>58</v>
      </c>
      <c r="BD218" s="102">
        <v>0.32</v>
      </c>
      <c r="BE218" s="102">
        <v>0.37362637362637363</v>
      </c>
      <c r="BF218" s="102">
        <v>0.3493975903614458</v>
      </c>
      <c r="BG218" s="101">
        <v>22</v>
      </c>
      <c r="BH218" s="101">
        <v>24</v>
      </c>
      <c r="BI218" s="101">
        <v>46</v>
      </c>
      <c r="BJ218" s="102">
        <v>0.29333333333333333</v>
      </c>
      <c r="BK218" s="102">
        <v>0.26373626373626374</v>
      </c>
      <c r="BL218" s="102">
        <v>0.27710843373493976</v>
      </c>
      <c r="BM218" s="101">
        <v>2</v>
      </c>
      <c r="BN218" s="101">
        <v>10</v>
      </c>
      <c r="BO218" s="101">
        <v>12</v>
      </c>
      <c r="BP218" s="102">
        <v>2.6666666666666668E-2</v>
      </c>
      <c r="BQ218" s="102">
        <v>0.10989010989010989</v>
      </c>
      <c r="BR218" s="103">
        <v>7.2289156626506021E-2</v>
      </c>
    </row>
    <row r="219" spans="1:70" ht="11.85">
      <c r="A219" s="99" t="str">
        <f>IF(COUNTIFS(T_3G[[#This Row],[Secteur]],"  *"),A218,T_3G[[#This Row],[Secteur]])</f>
        <v>SEINE-SAINT-DENIS</v>
      </c>
      <c r="B219" s="99" t="str">
        <f>IF(COUNTIFS(T_3G[[#This Row],[Secteur]],"    *"),B218,T_3G[[#This Row],[Secteur]])</f>
        <v xml:space="preserve">   D04 - Aulnay-Sous-Bois</v>
      </c>
      <c r="C219" s="100" t="s">
        <v>612</v>
      </c>
      <c r="D219" s="100" t="s">
        <v>552</v>
      </c>
      <c r="E219" s="101">
        <v>69</v>
      </c>
      <c r="F219" s="101">
        <v>109</v>
      </c>
      <c r="G219" s="101">
        <v>178</v>
      </c>
      <c r="H219" s="101">
        <v>0</v>
      </c>
      <c r="I219" s="101">
        <v>0</v>
      </c>
      <c r="J219" s="101">
        <v>0</v>
      </c>
      <c r="K219" s="101">
        <v>66</v>
      </c>
      <c r="L219" s="101">
        <v>99</v>
      </c>
      <c r="M219" s="101">
        <v>165</v>
      </c>
      <c r="N219" s="102">
        <v>0.95652173913043481</v>
      </c>
      <c r="O219" s="102">
        <v>0.90825688073394495</v>
      </c>
      <c r="P219" s="102">
        <v>0.9269662921348315</v>
      </c>
      <c r="Q219" s="101">
        <v>47</v>
      </c>
      <c r="R219" s="101">
        <v>60</v>
      </c>
      <c r="S219" s="101">
        <v>107</v>
      </c>
      <c r="T219" s="102">
        <v>0.71212121212121215</v>
      </c>
      <c r="U219" s="102">
        <v>0.60606060606060608</v>
      </c>
      <c r="V219" s="102">
        <v>0.64848484848484844</v>
      </c>
      <c r="W219" s="101">
        <v>19</v>
      </c>
      <c r="X219" s="101">
        <v>39</v>
      </c>
      <c r="Y219" s="101">
        <v>58</v>
      </c>
      <c r="Z219" s="102">
        <v>0.2878787878787879</v>
      </c>
      <c r="AA219" s="102">
        <v>0.39393939393939392</v>
      </c>
      <c r="AB219" s="102">
        <v>0.3515151515151515</v>
      </c>
      <c r="AC219" s="101">
        <v>18</v>
      </c>
      <c r="AD219" s="101">
        <v>36</v>
      </c>
      <c r="AE219" s="101">
        <v>54</v>
      </c>
      <c r="AF219" s="102">
        <v>0.27272727272727271</v>
      </c>
      <c r="AG219" s="102">
        <v>0.36363636363636365</v>
      </c>
      <c r="AH219" s="102">
        <v>0.32727272727272727</v>
      </c>
      <c r="AI219" s="101">
        <v>1</v>
      </c>
      <c r="AJ219" s="101">
        <v>3</v>
      </c>
      <c r="AK219" s="101">
        <v>4</v>
      </c>
      <c r="AL219" s="102">
        <v>1.5151515151515152E-2</v>
      </c>
      <c r="AM219" s="102">
        <v>3.0303030303030304E-2</v>
      </c>
      <c r="AN219" s="102">
        <v>2.4242424242424242E-2</v>
      </c>
      <c r="AO219" s="101">
        <v>66</v>
      </c>
      <c r="AP219" s="101">
        <v>99</v>
      </c>
      <c r="AQ219" s="101">
        <v>165</v>
      </c>
      <c r="AR219" s="102">
        <v>0.95652173913043481</v>
      </c>
      <c r="AS219" s="102">
        <v>0.90825688073394495</v>
      </c>
      <c r="AT219" s="102">
        <v>0.9269662921348315</v>
      </c>
      <c r="AU219" s="101">
        <v>47</v>
      </c>
      <c r="AV219" s="101">
        <v>58</v>
      </c>
      <c r="AW219" s="101">
        <v>105</v>
      </c>
      <c r="AX219" s="102">
        <v>0.71212121212121215</v>
      </c>
      <c r="AY219" s="102">
        <v>0.58585858585858586</v>
      </c>
      <c r="AZ219" s="102">
        <v>0.63636363636363635</v>
      </c>
      <c r="BA219" s="101">
        <v>19</v>
      </c>
      <c r="BB219" s="101">
        <v>41</v>
      </c>
      <c r="BC219" s="101">
        <v>60</v>
      </c>
      <c r="BD219" s="102">
        <v>0.2878787878787879</v>
      </c>
      <c r="BE219" s="102">
        <v>0.41414141414141414</v>
      </c>
      <c r="BF219" s="102">
        <v>0.36363636363636365</v>
      </c>
      <c r="BG219" s="101">
        <v>18</v>
      </c>
      <c r="BH219" s="101">
        <v>38</v>
      </c>
      <c r="BI219" s="101">
        <v>56</v>
      </c>
      <c r="BJ219" s="102">
        <v>0.27272727272727271</v>
      </c>
      <c r="BK219" s="102">
        <v>0.38383838383838381</v>
      </c>
      <c r="BL219" s="102">
        <v>0.33939393939393941</v>
      </c>
      <c r="BM219" s="101">
        <v>1</v>
      </c>
      <c r="BN219" s="101">
        <v>3</v>
      </c>
      <c r="BO219" s="101">
        <v>4</v>
      </c>
      <c r="BP219" s="102">
        <v>1.5151515151515152E-2</v>
      </c>
      <c r="BQ219" s="102">
        <v>3.0303030303030304E-2</v>
      </c>
      <c r="BR219" s="103">
        <v>2.4242424242424242E-2</v>
      </c>
    </row>
    <row r="220" spans="1:70" ht="11.85">
      <c r="A220" s="99" t="str">
        <f>IF(COUNTIFS(T_3G[[#This Row],[Secteur]],"  *"),A219,T_3G[[#This Row],[Secteur]])</f>
        <v>SEINE-SAINT-DENIS</v>
      </c>
      <c r="B220" s="99" t="str">
        <f>IF(COUNTIFS(T_3G[[#This Row],[Secteur]],"    *"),B219,T_3G[[#This Row],[Secteur]])</f>
        <v xml:space="preserve">   D04 - Aulnay-Sous-Bois</v>
      </c>
      <c r="C220" s="100" t="s">
        <v>613</v>
      </c>
      <c r="D220" s="100" t="s">
        <v>614</v>
      </c>
      <c r="E220" s="101">
        <v>78</v>
      </c>
      <c r="F220" s="101">
        <v>90</v>
      </c>
      <c r="G220" s="101">
        <v>168</v>
      </c>
      <c r="H220" s="101">
        <v>0</v>
      </c>
      <c r="I220" s="101">
        <v>0</v>
      </c>
      <c r="J220" s="101">
        <v>0</v>
      </c>
      <c r="K220" s="101">
        <v>78</v>
      </c>
      <c r="L220" s="101">
        <v>90</v>
      </c>
      <c r="M220" s="101">
        <v>168</v>
      </c>
      <c r="N220" s="102">
        <v>1</v>
      </c>
      <c r="O220" s="102">
        <v>1</v>
      </c>
      <c r="P220" s="102">
        <v>1</v>
      </c>
      <c r="Q220" s="101">
        <v>65</v>
      </c>
      <c r="R220" s="101">
        <v>50</v>
      </c>
      <c r="S220" s="101">
        <v>115</v>
      </c>
      <c r="T220" s="102">
        <v>0.83333333333333337</v>
      </c>
      <c r="U220" s="102">
        <v>0.55555555555555558</v>
      </c>
      <c r="V220" s="102">
        <v>0.68452380952380953</v>
      </c>
      <c r="W220" s="101">
        <v>13</v>
      </c>
      <c r="X220" s="101">
        <v>40</v>
      </c>
      <c r="Y220" s="101">
        <v>53</v>
      </c>
      <c r="Z220" s="102">
        <v>0.16666666666666666</v>
      </c>
      <c r="AA220" s="102">
        <v>0.44444444444444442</v>
      </c>
      <c r="AB220" s="102">
        <v>0.31547619047619047</v>
      </c>
      <c r="AC220" s="101">
        <v>9</v>
      </c>
      <c r="AD220" s="101">
        <v>33</v>
      </c>
      <c r="AE220" s="101">
        <v>42</v>
      </c>
      <c r="AF220" s="102">
        <v>0.11538461538461539</v>
      </c>
      <c r="AG220" s="102">
        <v>0.36666666666666664</v>
      </c>
      <c r="AH220" s="102">
        <v>0.25</v>
      </c>
      <c r="AI220" s="101">
        <v>4</v>
      </c>
      <c r="AJ220" s="101">
        <v>7</v>
      </c>
      <c r="AK220" s="101">
        <v>11</v>
      </c>
      <c r="AL220" s="102">
        <v>5.128205128205128E-2</v>
      </c>
      <c r="AM220" s="102">
        <v>7.7777777777777779E-2</v>
      </c>
      <c r="AN220" s="102">
        <v>6.5476190476190479E-2</v>
      </c>
      <c r="AO220" s="101">
        <v>78</v>
      </c>
      <c r="AP220" s="101">
        <v>90</v>
      </c>
      <c r="AQ220" s="101">
        <v>168</v>
      </c>
      <c r="AR220" s="102">
        <v>1</v>
      </c>
      <c r="AS220" s="102">
        <v>1</v>
      </c>
      <c r="AT220" s="102">
        <v>1</v>
      </c>
      <c r="AU220" s="101">
        <v>63</v>
      </c>
      <c r="AV220" s="101">
        <v>48</v>
      </c>
      <c r="AW220" s="101">
        <v>111</v>
      </c>
      <c r="AX220" s="102">
        <v>0.80769230769230771</v>
      </c>
      <c r="AY220" s="102">
        <v>0.53333333333333333</v>
      </c>
      <c r="AZ220" s="102">
        <v>0.6607142857142857</v>
      </c>
      <c r="BA220" s="101">
        <v>15</v>
      </c>
      <c r="BB220" s="101">
        <v>42</v>
      </c>
      <c r="BC220" s="101">
        <v>57</v>
      </c>
      <c r="BD220" s="102">
        <v>0.19230769230769232</v>
      </c>
      <c r="BE220" s="102">
        <v>0.46666666666666667</v>
      </c>
      <c r="BF220" s="102">
        <v>0.3392857142857143</v>
      </c>
      <c r="BG220" s="101">
        <v>11</v>
      </c>
      <c r="BH220" s="101">
        <v>34</v>
      </c>
      <c r="BI220" s="101">
        <v>45</v>
      </c>
      <c r="BJ220" s="102">
        <v>0.14102564102564102</v>
      </c>
      <c r="BK220" s="102">
        <v>0.37777777777777777</v>
      </c>
      <c r="BL220" s="102">
        <v>0.26785714285714285</v>
      </c>
      <c r="BM220" s="101">
        <v>4</v>
      </c>
      <c r="BN220" s="101">
        <v>8</v>
      </c>
      <c r="BO220" s="101">
        <v>12</v>
      </c>
      <c r="BP220" s="102">
        <v>5.128205128205128E-2</v>
      </c>
      <c r="BQ220" s="102">
        <v>8.8888888888888892E-2</v>
      </c>
      <c r="BR220" s="103">
        <v>7.1428571428571425E-2</v>
      </c>
    </row>
    <row r="221" spans="1:70" ht="11.85">
      <c r="A221" s="99" t="str">
        <f>IF(COUNTIFS(T_3G[[#This Row],[Secteur]],"  *"),A220,T_3G[[#This Row],[Secteur]])</f>
        <v>SEINE-SAINT-DENIS</v>
      </c>
      <c r="B221" s="99" t="str">
        <f>IF(COUNTIFS(T_3G[[#This Row],[Secteur]],"    *"),B220,T_3G[[#This Row],[Secteur]])</f>
        <v xml:space="preserve">   D04 - Aulnay-Sous-Bois</v>
      </c>
      <c r="C221" s="100" t="s">
        <v>615</v>
      </c>
      <c r="D221" s="100" t="s">
        <v>616</v>
      </c>
      <c r="E221" s="101">
        <v>80</v>
      </c>
      <c r="F221" s="101">
        <v>86</v>
      </c>
      <c r="G221" s="101">
        <v>166</v>
      </c>
      <c r="H221" s="101">
        <v>0</v>
      </c>
      <c r="I221" s="101">
        <v>0</v>
      </c>
      <c r="J221" s="101">
        <v>0</v>
      </c>
      <c r="K221" s="101">
        <v>80</v>
      </c>
      <c r="L221" s="101">
        <v>85</v>
      </c>
      <c r="M221" s="101">
        <v>165</v>
      </c>
      <c r="N221" s="102">
        <v>1</v>
      </c>
      <c r="O221" s="102">
        <v>0.98837209302325579</v>
      </c>
      <c r="P221" s="102">
        <v>0.99397590361445787</v>
      </c>
      <c r="Q221" s="101">
        <v>56</v>
      </c>
      <c r="R221" s="101">
        <v>59</v>
      </c>
      <c r="S221" s="101">
        <v>115</v>
      </c>
      <c r="T221" s="102">
        <v>0.7</v>
      </c>
      <c r="U221" s="102">
        <v>0.69411764705882351</v>
      </c>
      <c r="V221" s="102">
        <v>0.69696969696969702</v>
      </c>
      <c r="W221" s="101">
        <v>24</v>
      </c>
      <c r="X221" s="101">
        <v>26</v>
      </c>
      <c r="Y221" s="101">
        <v>50</v>
      </c>
      <c r="Z221" s="102">
        <v>0.3</v>
      </c>
      <c r="AA221" s="102">
        <v>0.30588235294117649</v>
      </c>
      <c r="AB221" s="102">
        <v>0.30303030303030304</v>
      </c>
      <c r="AC221" s="101">
        <v>21</v>
      </c>
      <c r="AD221" s="101">
        <v>23</v>
      </c>
      <c r="AE221" s="101">
        <v>44</v>
      </c>
      <c r="AF221" s="102">
        <v>0.26250000000000001</v>
      </c>
      <c r="AG221" s="102">
        <v>0.27058823529411763</v>
      </c>
      <c r="AH221" s="102">
        <v>0.26666666666666666</v>
      </c>
      <c r="AI221" s="101">
        <v>3</v>
      </c>
      <c r="AJ221" s="101">
        <v>3</v>
      </c>
      <c r="AK221" s="101">
        <v>6</v>
      </c>
      <c r="AL221" s="102">
        <v>3.7499999999999999E-2</v>
      </c>
      <c r="AM221" s="102">
        <v>3.5294117647058823E-2</v>
      </c>
      <c r="AN221" s="102">
        <v>3.6363636363636362E-2</v>
      </c>
      <c r="AO221" s="101">
        <v>80</v>
      </c>
      <c r="AP221" s="101">
        <v>84</v>
      </c>
      <c r="AQ221" s="101">
        <v>164</v>
      </c>
      <c r="AR221" s="102">
        <v>1</v>
      </c>
      <c r="AS221" s="102">
        <v>0.97674418604651159</v>
      </c>
      <c r="AT221" s="102">
        <v>0.98795180722891562</v>
      </c>
      <c r="AU221" s="101">
        <v>53</v>
      </c>
      <c r="AV221" s="101">
        <v>52</v>
      </c>
      <c r="AW221" s="101">
        <v>105</v>
      </c>
      <c r="AX221" s="102">
        <v>0.66249999999999998</v>
      </c>
      <c r="AY221" s="102">
        <v>0.61904761904761907</v>
      </c>
      <c r="AZ221" s="102">
        <v>0.6402439024390244</v>
      </c>
      <c r="BA221" s="101">
        <v>27</v>
      </c>
      <c r="BB221" s="101">
        <v>32</v>
      </c>
      <c r="BC221" s="101">
        <v>59</v>
      </c>
      <c r="BD221" s="102">
        <v>0.33750000000000002</v>
      </c>
      <c r="BE221" s="102">
        <v>0.38095238095238093</v>
      </c>
      <c r="BF221" s="102">
        <v>0.3597560975609756</v>
      </c>
      <c r="BG221" s="101">
        <v>24</v>
      </c>
      <c r="BH221" s="101">
        <v>29</v>
      </c>
      <c r="BI221" s="101">
        <v>53</v>
      </c>
      <c r="BJ221" s="102">
        <v>0.3</v>
      </c>
      <c r="BK221" s="102">
        <v>0.34523809523809523</v>
      </c>
      <c r="BL221" s="102">
        <v>0.32317073170731708</v>
      </c>
      <c r="BM221" s="101">
        <v>3</v>
      </c>
      <c r="BN221" s="101">
        <v>3</v>
      </c>
      <c r="BO221" s="101">
        <v>6</v>
      </c>
      <c r="BP221" s="102">
        <v>3.7499999999999999E-2</v>
      </c>
      <c r="BQ221" s="102">
        <v>3.5714285714285712E-2</v>
      </c>
      <c r="BR221" s="103">
        <v>3.6585365853658534E-2</v>
      </c>
    </row>
    <row r="222" spans="1:70" ht="11.85">
      <c r="A222" s="99" t="str">
        <f>IF(COUNTIFS(T_3G[[#This Row],[Secteur]],"  *"),A221,T_3G[[#This Row],[Secteur]])</f>
        <v>SEINE-SAINT-DENIS</v>
      </c>
      <c r="B222" s="99" t="str">
        <f>IF(COUNTIFS(T_3G[[#This Row],[Secteur]],"    *"),B221,T_3G[[#This Row],[Secteur]])</f>
        <v xml:space="preserve">   D04 - Aulnay-Sous-Bois</v>
      </c>
      <c r="C222" s="100" t="s">
        <v>617</v>
      </c>
      <c r="D222" s="100" t="s">
        <v>213</v>
      </c>
      <c r="E222" s="101">
        <v>70</v>
      </c>
      <c r="F222" s="101">
        <v>77</v>
      </c>
      <c r="G222" s="101">
        <v>147</v>
      </c>
      <c r="H222" s="101">
        <v>0</v>
      </c>
      <c r="I222" s="101">
        <v>0</v>
      </c>
      <c r="J222" s="101">
        <v>0</v>
      </c>
      <c r="K222" s="101">
        <v>70</v>
      </c>
      <c r="L222" s="101">
        <v>74</v>
      </c>
      <c r="M222" s="101">
        <v>144</v>
      </c>
      <c r="N222" s="102">
        <v>1</v>
      </c>
      <c r="O222" s="102">
        <v>0.96103896103896103</v>
      </c>
      <c r="P222" s="102">
        <v>0.97959183673469385</v>
      </c>
      <c r="Q222" s="101">
        <v>52</v>
      </c>
      <c r="R222" s="101">
        <v>45</v>
      </c>
      <c r="S222" s="101">
        <v>97</v>
      </c>
      <c r="T222" s="102">
        <v>0.74285714285714288</v>
      </c>
      <c r="U222" s="102">
        <v>0.60810810810810811</v>
      </c>
      <c r="V222" s="102">
        <v>0.67361111111111116</v>
      </c>
      <c r="W222" s="101">
        <v>18</v>
      </c>
      <c r="X222" s="101">
        <v>29</v>
      </c>
      <c r="Y222" s="101">
        <v>47</v>
      </c>
      <c r="Z222" s="102">
        <v>0.25714285714285712</v>
      </c>
      <c r="AA222" s="102">
        <v>0.39189189189189189</v>
      </c>
      <c r="AB222" s="102">
        <v>0.3263888888888889</v>
      </c>
      <c r="AC222" s="101">
        <v>16</v>
      </c>
      <c r="AD222" s="101">
        <v>20</v>
      </c>
      <c r="AE222" s="101">
        <v>36</v>
      </c>
      <c r="AF222" s="102">
        <v>0.22857142857142856</v>
      </c>
      <c r="AG222" s="102">
        <v>0.27027027027027029</v>
      </c>
      <c r="AH222" s="102">
        <v>0.25</v>
      </c>
      <c r="AI222" s="101">
        <v>2</v>
      </c>
      <c r="AJ222" s="101">
        <v>9</v>
      </c>
      <c r="AK222" s="101">
        <v>11</v>
      </c>
      <c r="AL222" s="102">
        <v>2.8571428571428571E-2</v>
      </c>
      <c r="AM222" s="102">
        <v>0.12162162162162163</v>
      </c>
      <c r="AN222" s="102">
        <v>7.6388888888888895E-2</v>
      </c>
      <c r="AO222" s="101">
        <v>67</v>
      </c>
      <c r="AP222" s="101">
        <v>72</v>
      </c>
      <c r="AQ222" s="101">
        <v>139</v>
      </c>
      <c r="AR222" s="102">
        <v>0.95714285714285718</v>
      </c>
      <c r="AS222" s="102">
        <v>0.93506493506493504</v>
      </c>
      <c r="AT222" s="102">
        <v>0.94557823129251706</v>
      </c>
      <c r="AU222" s="101">
        <v>48</v>
      </c>
      <c r="AV222" s="101">
        <v>41</v>
      </c>
      <c r="AW222" s="101">
        <v>89</v>
      </c>
      <c r="AX222" s="102">
        <v>0.71641791044776115</v>
      </c>
      <c r="AY222" s="102">
        <v>0.56944444444444442</v>
      </c>
      <c r="AZ222" s="102">
        <v>0.64028776978417268</v>
      </c>
      <c r="BA222" s="101">
        <v>19</v>
      </c>
      <c r="BB222" s="101">
        <v>31</v>
      </c>
      <c r="BC222" s="101">
        <v>50</v>
      </c>
      <c r="BD222" s="102">
        <v>0.28358208955223879</v>
      </c>
      <c r="BE222" s="102">
        <v>0.43055555555555558</v>
      </c>
      <c r="BF222" s="102">
        <v>0.35971223021582732</v>
      </c>
      <c r="BG222" s="101">
        <v>18</v>
      </c>
      <c r="BH222" s="101">
        <v>23</v>
      </c>
      <c r="BI222" s="101">
        <v>41</v>
      </c>
      <c r="BJ222" s="102">
        <v>0.26865671641791045</v>
      </c>
      <c r="BK222" s="102">
        <v>0.31944444444444442</v>
      </c>
      <c r="BL222" s="102">
        <v>0.29496402877697842</v>
      </c>
      <c r="BM222" s="101">
        <v>1</v>
      </c>
      <c r="BN222" s="101">
        <v>8</v>
      </c>
      <c r="BO222" s="101">
        <v>9</v>
      </c>
      <c r="BP222" s="102">
        <v>1.4925373134328358E-2</v>
      </c>
      <c r="BQ222" s="102">
        <v>0.1111111111111111</v>
      </c>
      <c r="BR222" s="103">
        <v>6.4748201438848921E-2</v>
      </c>
    </row>
    <row r="223" spans="1:70" ht="11.85">
      <c r="A223" s="99" t="str">
        <f>IF(COUNTIFS(T_3G[[#This Row],[Secteur]],"  *"),A222,T_3G[[#This Row],[Secteur]])</f>
        <v>SEINE-SAINT-DENIS</v>
      </c>
      <c r="B223" s="99" t="str">
        <f>IF(COUNTIFS(T_3G[[#This Row],[Secteur]],"    *"),B222,T_3G[[#This Row],[Secteur]])</f>
        <v xml:space="preserve">   D04 - Aulnay-Sous-Bois</v>
      </c>
      <c r="C223" s="100" t="s">
        <v>618</v>
      </c>
      <c r="D223" s="100" t="s">
        <v>239</v>
      </c>
      <c r="E223" s="101">
        <v>80</v>
      </c>
      <c r="F223" s="101">
        <v>116</v>
      </c>
      <c r="G223" s="101">
        <v>196</v>
      </c>
      <c r="H223" s="101">
        <v>0</v>
      </c>
      <c r="I223" s="101">
        <v>0</v>
      </c>
      <c r="J223" s="101">
        <v>0</v>
      </c>
      <c r="K223" s="101">
        <v>80</v>
      </c>
      <c r="L223" s="101">
        <v>116</v>
      </c>
      <c r="M223" s="101">
        <v>196</v>
      </c>
      <c r="N223" s="102">
        <v>1</v>
      </c>
      <c r="O223" s="102">
        <v>1</v>
      </c>
      <c r="P223" s="102">
        <v>1</v>
      </c>
      <c r="Q223" s="101">
        <v>54</v>
      </c>
      <c r="R223" s="101">
        <v>76</v>
      </c>
      <c r="S223" s="101">
        <v>130</v>
      </c>
      <c r="T223" s="102">
        <v>0.67500000000000004</v>
      </c>
      <c r="U223" s="102">
        <v>0.65517241379310343</v>
      </c>
      <c r="V223" s="102">
        <v>0.66326530612244894</v>
      </c>
      <c r="W223" s="101">
        <v>26</v>
      </c>
      <c r="X223" s="101">
        <v>40</v>
      </c>
      <c r="Y223" s="101">
        <v>66</v>
      </c>
      <c r="Z223" s="102">
        <v>0.32500000000000001</v>
      </c>
      <c r="AA223" s="102">
        <v>0.34482758620689657</v>
      </c>
      <c r="AB223" s="102">
        <v>0.33673469387755101</v>
      </c>
      <c r="AC223" s="101">
        <v>23</v>
      </c>
      <c r="AD223" s="101">
        <v>34</v>
      </c>
      <c r="AE223" s="101">
        <v>57</v>
      </c>
      <c r="AF223" s="102">
        <v>0.28749999999999998</v>
      </c>
      <c r="AG223" s="102">
        <v>0.29310344827586204</v>
      </c>
      <c r="AH223" s="102">
        <v>0.29081632653061223</v>
      </c>
      <c r="AI223" s="101">
        <v>3</v>
      </c>
      <c r="AJ223" s="101">
        <v>6</v>
      </c>
      <c r="AK223" s="101">
        <v>9</v>
      </c>
      <c r="AL223" s="102">
        <v>3.7499999999999999E-2</v>
      </c>
      <c r="AM223" s="102">
        <v>5.1724137931034482E-2</v>
      </c>
      <c r="AN223" s="102">
        <v>4.5918367346938778E-2</v>
      </c>
      <c r="AO223" s="101">
        <v>80</v>
      </c>
      <c r="AP223" s="101">
        <v>116</v>
      </c>
      <c r="AQ223" s="101">
        <v>196</v>
      </c>
      <c r="AR223" s="102">
        <v>1</v>
      </c>
      <c r="AS223" s="102">
        <v>1</v>
      </c>
      <c r="AT223" s="102">
        <v>1</v>
      </c>
      <c r="AU223" s="101">
        <v>52</v>
      </c>
      <c r="AV223" s="101">
        <v>68</v>
      </c>
      <c r="AW223" s="101">
        <v>120</v>
      </c>
      <c r="AX223" s="102">
        <v>0.65</v>
      </c>
      <c r="AY223" s="102">
        <v>0.58620689655172409</v>
      </c>
      <c r="AZ223" s="102">
        <v>0.61224489795918369</v>
      </c>
      <c r="BA223" s="101">
        <v>28</v>
      </c>
      <c r="BB223" s="101">
        <v>48</v>
      </c>
      <c r="BC223" s="101">
        <v>76</v>
      </c>
      <c r="BD223" s="102">
        <v>0.35</v>
      </c>
      <c r="BE223" s="102">
        <v>0.41379310344827586</v>
      </c>
      <c r="BF223" s="102">
        <v>0.38775510204081631</v>
      </c>
      <c r="BG223" s="101">
        <v>26</v>
      </c>
      <c r="BH223" s="101">
        <v>42</v>
      </c>
      <c r="BI223" s="101">
        <v>68</v>
      </c>
      <c r="BJ223" s="102">
        <v>0.32500000000000001</v>
      </c>
      <c r="BK223" s="102">
        <v>0.36206896551724138</v>
      </c>
      <c r="BL223" s="102">
        <v>0.34693877551020408</v>
      </c>
      <c r="BM223" s="101">
        <v>2</v>
      </c>
      <c r="BN223" s="101">
        <v>6</v>
      </c>
      <c r="BO223" s="101">
        <v>8</v>
      </c>
      <c r="BP223" s="102">
        <v>2.5000000000000001E-2</v>
      </c>
      <c r="BQ223" s="102">
        <v>5.1724137931034482E-2</v>
      </c>
      <c r="BR223" s="103">
        <v>4.0816326530612242E-2</v>
      </c>
    </row>
    <row r="224" spans="1:70" ht="11.85">
      <c r="A224" s="99" t="str">
        <f>IF(COUNTIFS(T_3G[[#This Row],[Secteur]],"  *"),A223,T_3G[[#This Row],[Secteur]])</f>
        <v>SEINE-SAINT-DENIS</v>
      </c>
      <c r="B224" s="99" t="str">
        <f>IF(COUNTIFS(T_3G[[#This Row],[Secteur]],"    *"),B223,T_3G[[#This Row],[Secteur]])</f>
        <v xml:space="preserve">   D04 - Aulnay-Sous-Bois</v>
      </c>
      <c r="C224" s="100" t="s">
        <v>619</v>
      </c>
      <c r="D224" s="100" t="s">
        <v>620</v>
      </c>
      <c r="E224" s="101">
        <v>80</v>
      </c>
      <c r="F224" s="101">
        <v>79</v>
      </c>
      <c r="G224" s="101">
        <v>159</v>
      </c>
      <c r="H224" s="101">
        <v>0</v>
      </c>
      <c r="I224" s="101">
        <v>0</v>
      </c>
      <c r="J224" s="101">
        <v>0</v>
      </c>
      <c r="K224" s="101">
        <v>80</v>
      </c>
      <c r="L224" s="101">
        <v>78</v>
      </c>
      <c r="M224" s="101">
        <v>158</v>
      </c>
      <c r="N224" s="102">
        <v>1</v>
      </c>
      <c r="O224" s="102">
        <v>0.98734177215189878</v>
      </c>
      <c r="P224" s="102">
        <v>0.99371069182389937</v>
      </c>
      <c r="Q224" s="101">
        <v>58</v>
      </c>
      <c r="R224" s="101">
        <v>59</v>
      </c>
      <c r="S224" s="101">
        <v>117</v>
      </c>
      <c r="T224" s="102">
        <v>0.72499999999999998</v>
      </c>
      <c r="U224" s="102">
        <v>0.75641025641025639</v>
      </c>
      <c r="V224" s="102">
        <v>0.740506329113924</v>
      </c>
      <c r="W224" s="101">
        <v>22</v>
      </c>
      <c r="X224" s="101">
        <v>19</v>
      </c>
      <c r="Y224" s="101">
        <v>41</v>
      </c>
      <c r="Z224" s="102">
        <v>0.27500000000000002</v>
      </c>
      <c r="AA224" s="102">
        <v>0.24358974358974358</v>
      </c>
      <c r="AB224" s="102">
        <v>0.25949367088607594</v>
      </c>
      <c r="AC224" s="101">
        <v>20</v>
      </c>
      <c r="AD224" s="101">
        <v>13</v>
      </c>
      <c r="AE224" s="101">
        <v>33</v>
      </c>
      <c r="AF224" s="102">
        <v>0.25</v>
      </c>
      <c r="AG224" s="102">
        <v>0.16666666666666666</v>
      </c>
      <c r="AH224" s="102">
        <v>0.20886075949367089</v>
      </c>
      <c r="AI224" s="101">
        <v>2</v>
      </c>
      <c r="AJ224" s="101">
        <v>6</v>
      </c>
      <c r="AK224" s="101">
        <v>8</v>
      </c>
      <c r="AL224" s="102">
        <v>2.5000000000000001E-2</v>
      </c>
      <c r="AM224" s="102">
        <v>7.6923076923076927E-2</v>
      </c>
      <c r="AN224" s="102">
        <v>5.0632911392405063E-2</v>
      </c>
      <c r="AO224" s="101">
        <v>80</v>
      </c>
      <c r="AP224" s="101">
        <v>78</v>
      </c>
      <c r="AQ224" s="101">
        <v>158</v>
      </c>
      <c r="AR224" s="102">
        <v>1</v>
      </c>
      <c r="AS224" s="102">
        <v>0.98734177215189878</v>
      </c>
      <c r="AT224" s="102">
        <v>0.99371069182389937</v>
      </c>
      <c r="AU224" s="101">
        <v>53</v>
      </c>
      <c r="AV224" s="101">
        <v>54</v>
      </c>
      <c r="AW224" s="101">
        <v>107</v>
      </c>
      <c r="AX224" s="102">
        <v>0.66249999999999998</v>
      </c>
      <c r="AY224" s="102">
        <v>0.69230769230769229</v>
      </c>
      <c r="AZ224" s="102">
        <v>0.67721518987341767</v>
      </c>
      <c r="BA224" s="101">
        <v>27</v>
      </c>
      <c r="BB224" s="101">
        <v>24</v>
      </c>
      <c r="BC224" s="101">
        <v>51</v>
      </c>
      <c r="BD224" s="102">
        <v>0.33750000000000002</v>
      </c>
      <c r="BE224" s="102">
        <v>0.30769230769230771</v>
      </c>
      <c r="BF224" s="102">
        <v>0.32278481012658228</v>
      </c>
      <c r="BG224" s="101">
        <v>25</v>
      </c>
      <c r="BH224" s="101">
        <v>16</v>
      </c>
      <c r="BI224" s="101">
        <v>41</v>
      </c>
      <c r="BJ224" s="102">
        <v>0.3125</v>
      </c>
      <c r="BK224" s="102">
        <v>0.20512820512820512</v>
      </c>
      <c r="BL224" s="102">
        <v>0.25949367088607594</v>
      </c>
      <c r="BM224" s="101">
        <v>2</v>
      </c>
      <c r="BN224" s="101">
        <v>8</v>
      </c>
      <c r="BO224" s="101">
        <v>10</v>
      </c>
      <c r="BP224" s="102">
        <v>2.5000000000000001E-2</v>
      </c>
      <c r="BQ224" s="102">
        <v>0.10256410256410256</v>
      </c>
      <c r="BR224" s="103">
        <v>6.3291139240506333E-2</v>
      </c>
    </row>
    <row r="225" spans="1:70" ht="11.85">
      <c r="A225" s="99" t="str">
        <f>IF(COUNTIFS(T_3G[[#This Row],[Secteur]],"  *"),A224,T_3G[[#This Row],[Secteur]])</f>
        <v>SEINE-SAINT-DENIS</v>
      </c>
      <c r="B225" s="99" t="str">
        <f>IF(COUNTIFS(T_3G[[#This Row],[Secteur]],"    *"),B224,T_3G[[#This Row],[Secteur]])</f>
        <v xml:space="preserve">   D04 - Aulnay-Sous-Bois</v>
      </c>
      <c r="C225" s="100" t="s">
        <v>621</v>
      </c>
      <c r="D225" s="100" t="s">
        <v>239</v>
      </c>
      <c r="E225" s="101">
        <v>4</v>
      </c>
      <c r="F225" s="101">
        <v>17</v>
      </c>
      <c r="G225" s="101">
        <v>21</v>
      </c>
      <c r="H225" s="101">
        <v>0</v>
      </c>
      <c r="I225" s="101">
        <v>0</v>
      </c>
      <c r="J225" s="101">
        <v>0</v>
      </c>
      <c r="K225" s="101">
        <v>0</v>
      </c>
      <c r="L225" s="101">
        <v>0</v>
      </c>
      <c r="M225" s="101">
        <v>0</v>
      </c>
      <c r="N225" s="102">
        <v>0</v>
      </c>
      <c r="O225" s="102">
        <v>0</v>
      </c>
      <c r="P225" s="102">
        <v>0</v>
      </c>
      <c r="Q225" s="101">
        <v>0</v>
      </c>
      <c r="R225" s="101">
        <v>0</v>
      </c>
      <c r="S225" s="101">
        <v>0</v>
      </c>
      <c r="T225" s="102" t="s">
        <v>92</v>
      </c>
      <c r="U225" s="102" t="s">
        <v>92</v>
      </c>
      <c r="V225" s="102" t="s">
        <v>92</v>
      </c>
      <c r="W225" s="101">
        <v>0</v>
      </c>
      <c r="X225" s="101">
        <v>0</v>
      </c>
      <c r="Y225" s="101">
        <v>0</v>
      </c>
      <c r="Z225" s="102" t="s">
        <v>92</v>
      </c>
      <c r="AA225" s="102" t="s">
        <v>92</v>
      </c>
      <c r="AB225" s="102" t="s">
        <v>92</v>
      </c>
      <c r="AC225" s="101">
        <v>0</v>
      </c>
      <c r="AD225" s="101">
        <v>0</v>
      </c>
      <c r="AE225" s="101">
        <v>0</v>
      </c>
      <c r="AF225" s="102" t="s">
        <v>92</v>
      </c>
      <c r="AG225" s="102" t="s">
        <v>92</v>
      </c>
      <c r="AH225" s="102" t="s">
        <v>92</v>
      </c>
      <c r="AI225" s="101">
        <v>0</v>
      </c>
      <c r="AJ225" s="101">
        <v>0</v>
      </c>
      <c r="AK225" s="101">
        <v>0</v>
      </c>
      <c r="AL225" s="102" t="s">
        <v>92</v>
      </c>
      <c r="AM225" s="102" t="s">
        <v>92</v>
      </c>
      <c r="AN225" s="102" t="s">
        <v>92</v>
      </c>
      <c r="AO225" s="101">
        <v>0</v>
      </c>
      <c r="AP225" s="101">
        <v>0</v>
      </c>
      <c r="AQ225" s="101">
        <v>0</v>
      </c>
      <c r="AR225" s="102">
        <v>0</v>
      </c>
      <c r="AS225" s="102">
        <v>0</v>
      </c>
      <c r="AT225" s="102">
        <v>0</v>
      </c>
      <c r="AU225" s="101">
        <v>0</v>
      </c>
      <c r="AV225" s="101">
        <v>0</v>
      </c>
      <c r="AW225" s="101">
        <v>0</v>
      </c>
      <c r="AX225" s="102" t="s">
        <v>92</v>
      </c>
      <c r="AY225" s="102" t="s">
        <v>92</v>
      </c>
      <c r="AZ225" s="102" t="s">
        <v>92</v>
      </c>
      <c r="BA225" s="101">
        <v>0</v>
      </c>
      <c r="BB225" s="101">
        <v>0</v>
      </c>
      <c r="BC225" s="101">
        <v>0</v>
      </c>
      <c r="BD225" s="102" t="s">
        <v>92</v>
      </c>
      <c r="BE225" s="102" t="s">
        <v>92</v>
      </c>
      <c r="BF225" s="102" t="s">
        <v>92</v>
      </c>
      <c r="BG225" s="101">
        <v>0</v>
      </c>
      <c r="BH225" s="101">
        <v>0</v>
      </c>
      <c r="BI225" s="101">
        <v>0</v>
      </c>
      <c r="BJ225" s="102" t="s">
        <v>92</v>
      </c>
      <c r="BK225" s="102" t="s">
        <v>92</v>
      </c>
      <c r="BL225" s="102" t="s">
        <v>92</v>
      </c>
      <c r="BM225" s="101">
        <v>0</v>
      </c>
      <c r="BN225" s="101">
        <v>0</v>
      </c>
      <c r="BO225" s="101">
        <v>0</v>
      </c>
      <c r="BP225" s="102" t="s">
        <v>92</v>
      </c>
      <c r="BQ225" s="102" t="s">
        <v>92</v>
      </c>
      <c r="BR225" s="103" t="s">
        <v>92</v>
      </c>
    </row>
    <row r="226" spans="1:70" ht="11.85">
      <c r="A226" s="99" t="str">
        <f>IF(COUNTIFS(T_3G[[#This Row],[Secteur]],"  *"),A225,T_3G[[#This Row],[Secteur]])</f>
        <v>SEINE-SAINT-DENIS</v>
      </c>
      <c r="B226" s="99" t="str">
        <f>IF(COUNTIFS(T_3G[[#This Row],[Secteur]],"    *"),B225,T_3G[[#This Row],[Secteur]])</f>
        <v xml:space="preserve">   D04 - Aulnay-Sous-Bois</v>
      </c>
      <c r="C226" s="100" t="s">
        <v>622</v>
      </c>
      <c r="D226" s="100" t="s">
        <v>623</v>
      </c>
      <c r="E226" s="101">
        <v>99</v>
      </c>
      <c r="F226" s="101">
        <v>68</v>
      </c>
      <c r="G226" s="101">
        <v>167</v>
      </c>
      <c r="H226" s="101">
        <v>0</v>
      </c>
      <c r="I226" s="101">
        <v>0</v>
      </c>
      <c r="J226" s="101">
        <v>0</v>
      </c>
      <c r="K226" s="101">
        <v>84</v>
      </c>
      <c r="L226" s="101">
        <v>58</v>
      </c>
      <c r="M226" s="101">
        <v>142</v>
      </c>
      <c r="N226" s="102">
        <v>0.84848484848484851</v>
      </c>
      <c r="O226" s="102">
        <v>0.8529411764705882</v>
      </c>
      <c r="P226" s="102">
        <v>0.85029940119760483</v>
      </c>
      <c r="Q226" s="101">
        <v>72</v>
      </c>
      <c r="R226" s="101">
        <v>28</v>
      </c>
      <c r="S226" s="101">
        <v>100</v>
      </c>
      <c r="T226" s="102">
        <v>0.8571428571428571</v>
      </c>
      <c r="U226" s="102">
        <v>0.48275862068965519</v>
      </c>
      <c r="V226" s="102">
        <v>0.70422535211267601</v>
      </c>
      <c r="W226" s="101">
        <v>12</v>
      </c>
      <c r="X226" s="101">
        <v>30</v>
      </c>
      <c r="Y226" s="101">
        <v>42</v>
      </c>
      <c r="Z226" s="102">
        <v>0.14285714285714285</v>
      </c>
      <c r="AA226" s="102">
        <v>0.51724137931034486</v>
      </c>
      <c r="AB226" s="102">
        <v>0.29577464788732394</v>
      </c>
      <c r="AC226" s="101">
        <v>12</v>
      </c>
      <c r="AD226" s="101">
        <v>30</v>
      </c>
      <c r="AE226" s="101">
        <v>42</v>
      </c>
      <c r="AF226" s="102">
        <v>0.14285714285714285</v>
      </c>
      <c r="AG226" s="102">
        <v>0.51724137931034486</v>
      </c>
      <c r="AH226" s="102">
        <v>0.29577464788732394</v>
      </c>
      <c r="AI226" s="101">
        <v>0</v>
      </c>
      <c r="AJ226" s="101">
        <v>0</v>
      </c>
      <c r="AK226" s="101">
        <v>0</v>
      </c>
      <c r="AL226" s="102">
        <v>0</v>
      </c>
      <c r="AM226" s="102">
        <v>0</v>
      </c>
      <c r="AN226" s="102">
        <v>0</v>
      </c>
      <c r="AO226" s="101">
        <v>68</v>
      </c>
      <c r="AP226" s="101">
        <v>49</v>
      </c>
      <c r="AQ226" s="101">
        <v>117</v>
      </c>
      <c r="AR226" s="102">
        <v>0.68686868686868685</v>
      </c>
      <c r="AS226" s="102">
        <v>0.72058823529411764</v>
      </c>
      <c r="AT226" s="102">
        <v>0.70059880239520955</v>
      </c>
      <c r="AU226" s="101">
        <v>57</v>
      </c>
      <c r="AV226" s="101">
        <v>25</v>
      </c>
      <c r="AW226" s="101">
        <v>82</v>
      </c>
      <c r="AX226" s="102">
        <v>0.83823529411764708</v>
      </c>
      <c r="AY226" s="102">
        <v>0.51020408163265307</v>
      </c>
      <c r="AZ226" s="102">
        <v>0.70085470085470081</v>
      </c>
      <c r="BA226" s="101">
        <v>11</v>
      </c>
      <c r="BB226" s="101">
        <v>24</v>
      </c>
      <c r="BC226" s="101">
        <v>35</v>
      </c>
      <c r="BD226" s="102">
        <v>0.16176470588235295</v>
      </c>
      <c r="BE226" s="102">
        <v>0.48979591836734693</v>
      </c>
      <c r="BF226" s="102">
        <v>0.29914529914529914</v>
      </c>
      <c r="BG226" s="101">
        <v>11</v>
      </c>
      <c r="BH226" s="101">
        <v>24</v>
      </c>
      <c r="BI226" s="101">
        <v>35</v>
      </c>
      <c r="BJ226" s="102">
        <v>0.16176470588235295</v>
      </c>
      <c r="BK226" s="102">
        <v>0.48979591836734693</v>
      </c>
      <c r="BL226" s="102">
        <v>0.29914529914529914</v>
      </c>
      <c r="BM226" s="101">
        <v>0</v>
      </c>
      <c r="BN226" s="101">
        <v>0</v>
      </c>
      <c r="BO226" s="101">
        <v>0</v>
      </c>
      <c r="BP226" s="102">
        <v>0</v>
      </c>
      <c r="BQ226" s="102">
        <v>0</v>
      </c>
      <c r="BR226" s="103">
        <v>0</v>
      </c>
    </row>
    <row r="227" spans="1:70" ht="11.85">
      <c r="A227" s="99" t="str">
        <f>IF(COUNTIFS(T_3G[[#This Row],[Secteur]],"  *"),A226,T_3G[[#This Row],[Secteur]])</f>
        <v>SEINE-SAINT-DENIS</v>
      </c>
      <c r="B227" s="99" t="str">
        <f>IF(COUNTIFS(T_3G[[#This Row],[Secteur]],"    *"),B226,T_3G[[#This Row],[Secteur]])</f>
        <v xml:space="preserve">   D04 - Aulnay-Sous-Bois</v>
      </c>
      <c r="C227" s="100" t="s">
        <v>624</v>
      </c>
      <c r="D227" s="100" t="s">
        <v>625</v>
      </c>
      <c r="E227" s="101">
        <v>73</v>
      </c>
      <c r="F227" s="101">
        <v>71</v>
      </c>
      <c r="G227" s="101">
        <v>144</v>
      </c>
      <c r="H227" s="101">
        <v>0</v>
      </c>
      <c r="I227" s="101">
        <v>0</v>
      </c>
      <c r="J227" s="101">
        <v>0</v>
      </c>
      <c r="K227" s="101">
        <v>72</v>
      </c>
      <c r="L227" s="101">
        <v>71</v>
      </c>
      <c r="M227" s="101">
        <v>143</v>
      </c>
      <c r="N227" s="102">
        <v>0.98630136986301364</v>
      </c>
      <c r="O227" s="102">
        <v>1</v>
      </c>
      <c r="P227" s="102">
        <v>0.99305555555555558</v>
      </c>
      <c r="Q227" s="101">
        <v>59</v>
      </c>
      <c r="R227" s="101">
        <v>49</v>
      </c>
      <c r="S227" s="101">
        <v>108</v>
      </c>
      <c r="T227" s="102">
        <v>0.81944444444444442</v>
      </c>
      <c r="U227" s="102">
        <v>0.6901408450704225</v>
      </c>
      <c r="V227" s="102">
        <v>0.75524475524475521</v>
      </c>
      <c r="W227" s="101">
        <v>13</v>
      </c>
      <c r="X227" s="101">
        <v>22</v>
      </c>
      <c r="Y227" s="101">
        <v>35</v>
      </c>
      <c r="Z227" s="102">
        <v>0.18055555555555555</v>
      </c>
      <c r="AA227" s="102">
        <v>0.30985915492957744</v>
      </c>
      <c r="AB227" s="102">
        <v>0.24475524475524477</v>
      </c>
      <c r="AC227" s="101">
        <v>13</v>
      </c>
      <c r="AD227" s="101">
        <v>19</v>
      </c>
      <c r="AE227" s="101">
        <v>32</v>
      </c>
      <c r="AF227" s="102">
        <v>0.18055555555555555</v>
      </c>
      <c r="AG227" s="102">
        <v>0.26760563380281688</v>
      </c>
      <c r="AH227" s="102">
        <v>0.22377622377622378</v>
      </c>
      <c r="AI227" s="101">
        <v>0</v>
      </c>
      <c r="AJ227" s="101">
        <v>3</v>
      </c>
      <c r="AK227" s="101">
        <v>3</v>
      </c>
      <c r="AL227" s="102">
        <v>0</v>
      </c>
      <c r="AM227" s="102">
        <v>4.2253521126760563E-2</v>
      </c>
      <c r="AN227" s="102">
        <v>2.097902097902098E-2</v>
      </c>
      <c r="AO227" s="101">
        <v>72</v>
      </c>
      <c r="AP227" s="101">
        <v>70</v>
      </c>
      <c r="AQ227" s="101">
        <v>142</v>
      </c>
      <c r="AR227" s="102">
        <v>0.98630136986301364</v>
      </c>
      <c r="AS227" s="102">
        <v>0.9859154929577465</v>
      </c>
      <c r="AT227" s="102">
        <v>0.98611111111111116</v>
      </c>
      <c r="AU227" s="101">
        <v>57</v>
      </c>
      <c r="AV227" s="101">
        <v>43</v>
      </c>
      <c r="AW227" s="101">
        <v>100</v>
      </c>
      <c r="AX227" s="102">
        <v>0.79166666666666663</v>
      </c>
      <c r="AY227" s="102">
        <v>0.61428571428571432</v>
      </c>
      <c r="AZ227" s="102">
        <v>0.70422535211267601</v>
      </c>
      <c r="BA227" s="101">
        <v>15</v>
      </c>
      <c r="BB227" s="101">
        <v>27</v>
      </c>
      <c r="BC227" s="101">
        <v>42</v>
      </c>
      <c r="BD227" s="102">
        <v>0.20833333333333334</v>
      </c>
      <c r="BE227" s="102">
        <v>0.38571428571428573</v>
      </c>
      <c r="BF227" s="102">
        <v>0.29577464788732394</v>
      </c>
      <c r="BG227" s="101">
        <v>15</v>
      </c>
      <c r="BH227" s="101">
        <v>25</v>
      </c>
      <c r="BI227" s="101">
        <v>40</v>
      </c>
      <c r="BJ227" s="102">
        <v>0.20833333333333334</v>
      </c>
      <c r="BK227" s="102">
        <v>0.35714285714285715</v>
      </c>
      <c r="BL227" s="102">
        <v>0.28169014084507044</v>
      </c>
      <c r="BM227" s="101">
        <v>0</v>
      </c>
      <c r="BN227" s="101">
        <v>2</v>
      </c>
      <c r="BO227" s="101">
        <v>2</v>
      </c>
      <c r="BP227" s="102">
        <v>0</v>
      </c>
      <c r="BQ227" s="102">
        <v>2.8571428571428571E-2</v>
      </c>
      <c r="BR227" s="103">
        <v>1.4084507042253521E-2</v>
      </c>
    </row>
    <row r="228" spans="1:70" ht="11.85">
      <c r="A228" s="99" t="str">
        <f>IF(COUNTIFS(T_3G[[#This Row],[Secteur]],"  *"),A227,T_3G[[#This Row],[Secteur]])</f>
        <v>SEINE-SAINT-DENIS</v>
      </c>
      <c r="B228" s="99" t="str">
        <f>IF(COUNTIFS(T_3G[[#This Row],[Secteur]],"    *"),B227,T_3G[[#This Row],[Secteur]])</f>
        <v xml:space="preserve">   D04 - Aulnay-Sous-Bois</v>
      </c>
      <c r="C228" s="100" t="s">
        <v>626</v>
      </c>
      <c r="D228" s="100" t="s">
        <v>404</v>
      </c>
      <c r="E228" s="101">
        <v>80</v>
      </c>
      <c r="F228" s="101">
        <v>87</v>
      </c>
      <c r="G228" s="101">
        <v>167</v>
      </c>
      <c r="H228" s="101">
        <v>0</v>
      </c>
      <c r="I228" s="101">
        <v>0</v>
      </c>
      <c r="J228" s="101">
        <v>0</v>
      </c>
      <c r="K228" s="101">
        <v>61</v>
      </c>
      <c r="L228" s="101">
        <v>71</v>
      </c>
      <c r="M228" s="101">
        <v>132</v>
      </c>
      <c r="N228" s="102">
        <v>0.76249999999999996</v>
      </c>
      <c r="O228" s="102">
        <v>0.81609195402298851</v>
      </c>
      <c r="P228" s="102">
        <v>0.79041916167664672</v>
      </c>
      <c r="Q228" s="101">
        <v>49</v>
      </c>
      <c r="R228" s="101">
        <v>46</v>
      </c>
      <c r="S228" s="101">
        <v>95</v>
      </c>
      <c r="T228" s="102">
        <v>0.80327868852459017</v>
      </c>
      <c r="U228" s="102">
        <v>0.647887323943662</v>
      </c>
      <c r="V228" s="102">
        <v>0.71969696969696972</v>
      </c>
      <c r="W228" s="101">
        <v>12</v>
      </c>
      <c r="X228" s="101">
        <v>25</v>
      </c>
      <c r="Y228" s="101">
        <v>37</v>
      </c>
      <c r="Z228" s="102">
        <v>0.19672131147540983</v>
      </c>
      <c r="AA228" s="102">
        <v>0.352112676056338</v>
      </c>
      <c r="AB228" s="102">
        <v>0.28030303030303028</v>
      </c>
      <c r="AC228" s="101">
        <v>12</v>
      </c>
      <c r="AD228" s="101">
        <v>23</v>
      </c>
      <c r="AE228" s="101">
        <v>35</v>
      </c>
      <c r="AF228" s="102">
        <v>0.19672131147540983</v>
      </c>
      <c r="AG228" s="102">
        <v>0.323943661971831</v>
      </c>
      <c r="AH228" s="102">
        <v>0.26515151515151514</v>
      </c>
      <c r="AI228" s="101">
        <v>0</v>
      </c>
      <c r="AJ228" s="101">
        <v>2</v>
      </c>
      <c r="AK228" s="101">
        <v>2</v>
      </c>
      <c r="AL228" s="102">
        <v>0</v>
      </c>
      <c r="AM228" s="102">
        <v>2.8169014084507043E-2</v>
      </c>
      <c r="AN228" s="102">
        <v>1.5151515151515152E-2</v>
      </c>
      <c r="AO228" s="101">
        <v>61</v>
      </c>
      <c r="AP228" s="101">
        <v>71</v>
      </c>
      <c r="AQ228" s="101">
        <v>132</v>
      </c>
      <c r="AR228" s="102">
        <v>0.76249999999999996</v>
      </c>
      <c r="AS228" s="102">
        <v>0.81609195402298851</v>
      </c>
      <c r="AT228" s="102">
        <v>0.79041916167664672</v>
      </c>
      <c r="AU228" s="101">
        <v>49</v>
      </c>
      <c r="AV228" s="101">
        <v>46</v>
      </c>
      <c r="AW228" s="101">
        <v>95</v>
      </c>
      <c r="AX228" s="102">
        <v>0.80327868852459017</v>
      </c>
      <c r="AY228" s="102">
        <v>0.647887323943662</v>
      </c>
      <c r="AZ228" s="102">
        <v>0.71969696969696972</v>
      </c>
      <c r="BA228" s="101">
        <v>12</v>
      </c>
      <c r="BB228" s="101">
        <v>25</v>
      </c>
      <c r="BC228" s="101">
        <v>37</v>
      </c>
      <c r="BD228" s="102">
        <v>0.19672131147540983</v>
      </c>
      <c r="BE228" s="102">
        <v>0.352112676056338</v>
      </c>
      <c r="BF228" s="102">
        <v>0.28030303030303028</v>
      </c>
      <c r="BG228" s="101">
        <v>12</v>
      </c>
      <c r="BH228" s="101">
        <v>22</v>
      </c>
      <c r="BI228" s="101">
        <v>34</v>
      </c>
      <c r="BJ228" s="102">
        <v>0.19672131147540983</v>
      </c>
      <c r="BK228" s="102">
        <v>0.30985915492957744</v>
      </c>
      <c r="BL228" s="102">
        <v>0.25757575757575757</v>
      </c>
      <c r="BM228" s="101">
        <v>0</v>
      </c>
      <c r="BN228" s="101">
        <v>3</v>
      </c>
      <c r="BO228" s="101">
        <v>3</v>
      </c>
      <c r="BP228" s="102">
        <v>0</v>
      </c>
      <c r="BQ228" s="102">
        <v>4.2253521126760563E-2</v>
      </c>
      <c r="BR228" s="103">
        <v>2.2727272727272728E-2</v>
      </c>
    </row>
    <row r="229" spans="1:70" ht="11.85">
      <c r="A229" s="99" t="str">
        <f>IF(COUNTIFS(T_3G[[#This Row],[Secteur]],"  *"),A228,T_3G[[#This Row],[Secteur]])</f>
        <v>SEINE-SAINT-DENIS</v>
      </c>
      <c r="B229" s="99" t="str">
        <f>IF(COUNTIFS(T_3G[[#This Row],[Secteur]],"    *"),B228,T_3G[[#This Row],[Secteur]])</f>
        <v xml:space="preserve">   D04 - Aulnay-Sous-Bois</v>
      </c>
      <c r="C229" s="100" t="s">
        <v>627</v>
      </c>
      <c r="D229" s="100" t="s">
        <v>628</v>
      </c>
      <c r="E229" s="101">
        <v>73</v>
      </c>
      <c r="F229" s="101">
        <v>84</v>
      </c>
      <c r="G229" s="101">
        <v>157</v>
      </c>
      <c r="H229" s="101">
        <v>0</v>
      </c>
      <c r="I229" s="101">
        <v>0</v>
      </c>
      <c r="J229" s="101">
        <v>0</v>
      </c>
      <c r="K229" s="101">
        <v>69</v>
      </c>
      <c r="L229" s="101">
        <v>73</v>
      </c>
      <c r="M229" s="101">
        <v>142</v>
      </c>
      <c r="N229" s="102">
        <v>0.9452054794520548</v>
      </c>
      <c r="O229" s="102">
        <v>0.86904761904761907</v>
      </c>
      <c r="P229" s="102">
        <v>0.90445859872611467</v>
      </c>
      <c r="Q229" s="101">
        <v>55</v>
      </c>
      <c r="R229" s="101">
        <v>54</v>
      </c>
      <c r="S229" s="101">
        <v>109</v>
      </c>
      <c r="T229" s="102">
        <v>0.79710144927536231</v>
      </c>
      <c r="U229" s="102">
        <v>0.73972602739726023</v>
      </c>
      <c r="V229" s="102">
        <v>0.76760563380281688</v>
      </c>
      <c r="W229" s="101">
        <v>14</v>
      </c>
      <c r="X229" s="101">
        <v>19</v>
      </c>
      <c r="Y229" s="101">
        <v>33</v>
      </c>
      <c r="Z229" s="102">
        <v>0.20289855072463769</v>
      </c>
      <c r="AA229" s="102">
        <v>0.26027397260273971</v>
      </c>
      <c r="AB229" s="102">
        <v>0.23239436619718309</v>
      </c>
      <c r="AC229" s="101">
        <v>14</v>
      </c>
      <c r="AD229" s="101">
        <v>16</v>
      </c>
      <c r="AE229" s="101">
        <v>30</v>
      </c>
      <c r="AF229" s="102">
        <v>0.20289855072463769</v>
      </c>
      <c r="AG229" s="102">
        <v>0.21917808219178081</v>
      </c>
      <c r="AH229" s="102">
        <v>0.21126760563380281</v>
      </c>
      <c r="AI229" s="101">
        <v>0</v>
      </c>
      <c r="AJ229" s="101">
        <v>3</v>
      </c>
      <c r="AK229" s="101">
        <v>3</v>
      </c>
      <c r="AL229" s="102">
        <v>0</v>
      </c>
      <c r="AM229" s="102">
        <v>4.1095890410958902E-2</v>
      </c>
      <c r="AN229" s="102">
        <v>2.1126760563380281E-2</v>
      </c>
      <c r="AO229" s="101">
        <v>69</v>
      </c>
      <c r="AP229" s="101">
        <v>73</v>
      </c>
      <c r="AQ229" s="101">
        <v>142</v>
      </c>
      <c r="AR229" s="102">
        <v>0.9452054794520548</v>
      </c>
      <c r="AS229" s="102">
        <v>0.86904761904761907</v>
      </c>
      <c r="AT229" s="102">
        <v>0.90445859872611467</v>
      </c>
      <c r="AU229" s="101">
        <v>53</v>
      </c>
      <c r="AV229" s="101">
        <v>51</v>
      </c>
      <c r="AW229" s="101">
        <v>104</v>
      </c>
      <c r="AX229" s="102">
        <v>0.76811594202898548</v>
      </c>
      <c r="AY229" s="102">
        <v>0.69863013698630139</v>
      </c>
      <c r="AZ229" s="102">
        <v>0.73239436619718312</v>
      </c>
      <c r="BA229" s="101">
        <v>16</v>
      </c>
      <c r="BB229" s="101">
        <v>22</v>
      </c>
      <c r="BC229" s="101">
        <v>38</v>
      </c>
      <c r="BD229" s="102">
        <v>0.2318840579710145</v>
      </c>
      <c r="BE229" s="102">
        <v>0.30136986301369861</v>
      </c>
      <c r="BF229" s="102">
        <v>0.26760563380281688</v>
      </c>
      <c r="BG229" s="101">
        <v>16</v>
      </c>
      <c r="BH229" s="101">
        <v>19</v>
      </c>
      <c r="BI229" s="101">
        <v>35</v>
      </c>
      <c r="BJ229" s="102">
        <v>0.2318840579710145</v>
      </c>
      <c r="BK229" s="102">
        <v>0.26027397260273971</v>
      </c>
      <c r="BL229" s="102">
        <v>0.24647887323943662</v>
      </c>
      <c r="BM229" s="101">
        <v>0</v>
      </c>
      <c r="BN229" s="101">
        <v>3</v>
      </c>
      <c r="BO229" s="101">
        <v>3</v>
      </c>
      <c r="BP229" s="102">
        <v>0</v>
      </c>
      <c r="BQ229" s="102">
        <v>4.1095890410958902E-2</v>
      </c>
      <c r="BR229" s="103">
        <v>2.1126760563380281E-2</v>
      </c>
    </row>
    <row r="230" spans="1:70" ht="11.85">
      <c r="A230" s="99" t="str">
        <f>IF(COUNTIFS(T_3G[[#This Row],[Secteur]],"  *"),A229,T_3G[[#This Row],[Secteur]])</f>
        <v>SEINE-SAINT-DENIS</v>
      </c>
      <c r="B230" s="99" t="str">
        <f>IF(COUNTIFS(T_3G[[#This Row],[Secteur]],"    *"),B229,T_3G[[#This Row],[Secteur]])</f>
        <v xml:space="preserve">   D05 - Bobigny</v>
      </c>
      <c r="C230" s="100" t="s">
        <v>629</v>
      </c>
      <c r="D230" s="100" t="s">
        <v>630</v>
      </c>
      <c r="E230" s="101">
        <v>754</v>
      </c>
      <c r="F230" s="101">
        <v>817</v>
      </c>
      <c r="G230" s="101">
        <v>1571</v>
      </c>
      <c r="H230" s="101">
        <v>0</v>
      </c>
      <c r="I230" s="101">
        <v>2</v>
      </c>
      <c r="J230" s="101">
        <v>2</v>
      </c>
      <c r="K230" s="101">
        <v>733</v>
      </c>
      <c r="L230" s="101">
        <v>781</v>
      </c>
      <c r="M230" s="101">
        <v>1514</v>
      </c>
      <c r="N230" s="102">
        <v>0.97214854111405835</v>
      </c>
      <c r="O230" s="102">
        <v>0.95838433292533665</v>
      </c>
      <c r="P230" s="102">
        <v>0.96499045194143862</v>
      </c>
      <c r="Q230" s="101">
        <v>586</v>
      </c>
      <c r="R230" s="101">
        <v>538</v>
      </c>
      <c r="S230" s="101">
        <v>1124</v>
      </c>
      <c r="T230" s="102">
        <v>0.79945429740791274</v>
      </c>
      <c r="U230" s="102">
        <v>0.68886043533930863</v>
      </c>
      <c r="V230" s="102">
        <v>0.74240422721268162</v>
      </c>
      <c r="W230" s="101">
        <v>147</v>
      </c>
      <c r="X230" s="101">
        <v>243</v>
      </c>
      <c r="Y230" s="101">
        <v>390</v>
      </c>
      <c r="Z230" s="102">
        <v>0.20054570259208732</v>
      </c>
      <c r="AA230" s="102">
        <v>0.31113956466069143</v>
      </c>
      <c r="AB230" s="102">
        <v>0.25759577278731838</v>
      </c>
      <c r="AC230" s="101">
        <v>132</v>
      </c>
      <c r="AD230" s="101">
        <v>180</v>
      </c>
      <c r="AE230" s="101">
        <v>312</v>
      </c>
      <c r="AF230" s="102">
        <v>0.18008185538881311</v>
      </c>
      <c r="AG230" s="102">
        <v>0.23047375160051217</v>
      </c>
      <c r="AH230" s="102">
        <v>0.20607661822985468</v>
      </c>
      <c r="AI230" s="101">
        <v>15</v>
      </c>
      <c r="AJ230" s="101">
        <v>63</v>
      </c>
      <c r="AK230" s="101">
        <v>78</v>
      </c>
      <c r="AL230" s="102">
        <v>2.0463847203274217E-2</v>
      </c>
      <c r="AM230" s="102">
        <v>8.0665813060179253E-2</v>
      </c>
      <c r="AN230" s="102">
        <v>5.151915455746367E-2</v>
      </c>
      <c r="AO230" s="101">
        <v>728</v>
      </c>
      <c r="AP230" s="101">
        <v>768</v>
      </c>
      <c r="AQ230" s="101">
        <v>1496</v>
      </c>
      <c r="AR230" s="102">
        <v>0.96551724137931039</v>
      </c>
      <c r="AS230" s="102">
        <v>0.94247246022031828</v>
      </c>
      <c r="AT230" s="102">
        <v>0.95353278166772759</v>
      </c>
      <c r="AU230" s="101">
        <v>523</v>
      </c>
      <c r="AV230" s="101">
        <v>450</v>
      </c>
      <c r="AW230" s="101">
        <v>973</v>
      </c>
      <c r="AX230" s="102">
        <v>0.71840659340659341</v>
      </c>
      <c r="AY230" s="102">
        <v>0.5859375</v>
      </c>
      <c r="AZ230" s="102">
        <v>0.65040106951871657</v>
      </c>
      <c r="BA230" s="101">
        <v>205</v>
      </c>
      <c r="BB230" s="101">
        <v>318</v>
      </c>
      <c r="BC230" s="101">
        <v>523</v>
      </c>
      <c r="BD230" s="102">
        <v>0.28159340659340659</v>
      </c>
      <c r="BE230" s="102">
        <v>0.4140625</v>
      </c>
      <c r="BF230" s="102">
        <v>0.34959893048128343</v>
      </c>
      <c r="BG230" s="101">
        <v>189</v>
      </c>
      <c r="BH230" s="101">
        <v>254</v>
      </c>
      <c r="BI230" s="101">
        <v>443</v>
      </c>
      <c r="BJ230" s="102">
        <v>0.25961538461538464</v>
      </c>
      <c r="BK230" s="102">
        <v>0.33072916666666669</v>
      </c>
      <c r="BL230" s="102">
        <v>0.29612299465240643</v>
      </c>
      <c r="BM230" s="101">
        <v>16</v>
      </c>
      <c r="BN230" s="101">
        <v>64</v>
      </c>
      <c r="BO230" s="101">
        <v>80</v>
      </c>
      <c r="BP230" s="102">
        <v>2.197802197802198E-2</v>
      </c>
      <c r="BQ230" s="102">
        <v>8.3333333333333329E-2</v>
      </c>
      <c r="BR230" s="103">
        <v>5.3475935828877004E-2</v>
      </c>
    </row>
    <row r="231" spans="1:70" ht="11.85">
      <c r="A231" s="99" t="str">
        <f>IF(COUNTIFS(T_3G[[#This Row],[Secteur]],"  *"),A230,T_3G[[#This Row],[Secteur]])</f>
        <v>SEINE-SAINT-DENIS</v>
      </c>
      <c r="B231" s="99" t="str">
        <f>IF(COUNTIFS(T_3G[[#This Row],[Secteur]],"    *"),B230,T_3G[[#This Row],[Secteur]])</f>
        <v xml:space="preserve">   D05 - Bobigny</v>
      </c>
      <c r="C231" s="100" t="s">
        <v>631</v>
      </c>
      <c r="D231" s="100" t="s">
        <v>632</v>
      </c>
      <c r="E231" s="101">
        <v>5</v>
      </c>
      <c r="F231" s="101">
        <v>17</v>
      </c>
      <c r="G231" s="101">
        <v>22</v>
      </c>
      <c r="H231" s="101">
        <v>0</v>
      </c>
      <c r="I231" s="101">
        <v>0</v>
      </c>
      <c r="J231" s="101">
        <v>0</v>
      </c>
      <c r="K231" s="101">
        <v>4</v>
      </c>
      <c r="L231" s="101">
        <v>17</v>
      </c>
      <c r="M231" s="101">
        <v>21</v>
      </c>
      <c r="N231" s="102">
        <v>0.8</v>
      </c>
      <c r="O231" s="102">
        <v>1</v>
      </c>
      <c r="P231" s="102">
        <v>0.95454545454545459</v>
      </c>
      <c r="Q231" s="101">
        <v>2</v>
      </c>
      <c r="R231" s="101">
        <v>0</v>
      </c>
      <c r="S231" s="101">
        <v>2</v>
      </c>
      <c r="T231" s="102">
        <v>0.5</v>
      </c>
      <c r="U231" s="102">
        <v>0</v>
      </c>
      <c r="V231" s="102">
        <v>9.5238095238095233E-2</v>
      </c>
      <c r="W231" s="101">
        <v>2</v>
      </c>
      <c r="X231" s="101">
        <v>17</v>
      </c>
      <c r="Y231" s="101">
        <v>19</v>
      </c>
      <c r="Z231" s="102">
        <v>0.5</v>
      </c>
      <c r="AA231" s="102">
        <v>1</v>
      </c>
      <c r="AB231" s="102">
        <v>0.90476190476190477</v>
      </c>
      <c r="AC231" s="101">
        <v>1</v>
      </c>
      <c r="AD231" s="101">
        <v>2</v>
      </c>
      <c r="AE231" s="101">
        <v>3</v>
      </c>
      <c r="AF231" s="102">
        <v>0.25</v>
      </c>
      <c r="AG231" s="102">
        <v>0.11764705882352941</v>
      </c>
      <c r="AH231" s="102">
        <v>0.14285714285714285</v>
      </c>
      <c r="AI231" s="101">
        <v>1</v>
      </c>
      <c r="AJ231" s="101">
        <v>15</v>
      </c>
      <c r="AK231" s="101">
        <v>16</v>
      </c>
      <c r="AL231" s="102">
        <v>0.25</v>
      </c>
      <c r="AM231" s="102">
        <v>0.88235294117647056</v>
      </c>
      <c r="AN231" s="102">
        <v>0.76190476190476186</v>
      </c>
      <c r="AO231" s="101">
        <v>4</v>
      </c>
      <c r="AP231" s="101">
        <v>17</v>
      </c>
      <c r="AQ231" s="101">
        <v>21</v>
      </c>
      <c r="AR231" s="102">
        <v>0.8</v>
      </c>
      <c r="AS231" s="102">
        <v>1</v>
      </c>
      <c r="AT231" s="102">
        <v>0.95454545454545459</v>
      </c>
      <c r="AU231" s="101">
        <v>2</v>
      </c>
      <c r="AV231" s="101">
        <v>0</v>
      </c>
      <c r="AW231" s="101">
        <v>2</v>
      </c>
      <c r="AX231" s="102">
        <v>0.5</v>
      </c>
      <c r="AY231" s="102">
        <v>0</v>
      </c>
      <c r="AZ231" s="102">
        <v>9.5238095238095233E-2</v>
      </c>
      <c r="BA231" s="101">
        <v>2</v>
      </c>
      <c r="BB231" s="101">
        <v>17</v>
      </c>
      <c r="BC231" s="101">
        <v>19</v>
      </c>
      <c r="BD231" s="102">
        <v>0.5</v>
      </c>
      <c r="BE231" s="102">
        <v>1</v>
      </c>
      <c r="BF231" s="102">
        <v>0.90476190476190477</v>
      </c>
      <c r="BG231" s="101">
        <v>1</v>
      </c>
      <c r="BH231" s="101">
        <v>2</v>
      </c>
      <c r="BI231" s="101">
        <v>3</v>
      </c>
      <c r="BJ231" s="102">
        <v>0.25</v>
      </c>
      <c r="BK231" s="102">
        <v>0.11764705882352941</v>
      </c>
      <c r="BL231" s="102">
        <v>0.14285714285714285</v>
      </c>
      <c r="BM231" s="101">
        <v>1</v>
      </c>
      <c r="BN231" s="101">
        <v>15</v>
      </c>
      <c r="BO231" s="101">
        <v>16</v>
      </c>
      <c r="BP231" s="102">
        <v>0.25</v>
      </c>
      <c r="BQ231" s="102">
        <v>0.88235294117647056</v>
      </c>
      <c r="BR231" s="103">
        <v>0.76190476190476186</v>
      </c>
    </row>
    <row r="232" spans="1:70" ht="11.85">
      <c r="A232" s="99" t="str">
        <f>IF(COUNTIFS(T_3G[[#This Row],[Secteur]],"  *"),A231,T_3G[[#This Row],[Secteur]])</f>
        <v>SEINE-SAINT-DENIS</v>
      </c>
      <c r="B232" s="99" t="str">
        <f>IF(COUNTIFS(T_3G[[#This Row],[Secteur]],"    *"),B231,T_3G[[#This Row],[Secteur]])</f>
        <v xml:space="preserve">   D05 - Bobigny</v>
      </c>
      <c r="C232" s="100" t="s">
        <v>633</v>
      </c>
      <c r="D232" s="100" t="s">
        <v>536</v>
      </c>
      <c r="E232" s="101">
        <v>79</v>
      </c>
      <c r="F232" s="101">
        <v>86</v>
      </c>
      <c r="G232" s="101">
        <v>165</v>
      </c>
      <c r="H232" s="101">
        <v>0</v>
      </c>
      <c r="I232" s="101">
        <v>0</v>
      </c>
      <c r="J232" s="101">
        <v>0</v>
      </c>
      <c r="K232" s="101">
        <v>79</v>
      </c>
      <c r="L232" s="101">
        <v>85</v>
      </c>
      <c r="M232" s="101">
        <v>164</v>
      </c>
      <c r="N232" s="102">
        <v>1</v>
      </c>
      <c r="O232" s="102">
        <v>0.98837209302325579</v>
      </c>
      <c r="P232" s="102">
        <v>0.9939393939393939</v>
      </c>
      <c r="Q232" s="101">
        <v>65</v>
      </c>
      <c r="R232" s="101">
        <v>46</v>
      </c>
      <c r="S232" s="101">
        <v>111</v>
      </c>
      <c r="T232" s="102">
        <v>0.82278481012658233</v>
      </c>
      <c r="U232" s="102">
        <v>0.54117647058823526</v>
      </c>
      <c r="V232" s="102">
        <v>0.67682926829268297</v>
      </c>
      <c r="W232" s="101">
        <v>14</v>
      </c>
      <c r="X232" s="101">
        <v>39</v>
      </c>
      <c r="Y232" s="101">
        <v>53</v>
      </c>
      <c r="Z232" s="102">
        <v>0.17721518987341772</v>
      </c>
      <c r="AA232" s="102">
        <v>0.45882352941176469</v>
      </c>
      <c r="AB232" s="102">
        <v>0.32317073170731708</v>
      </c>
      <c r="AC232" s="101">
        <v>11</v>
      </c>
      <c r="AD232" s="101">
        <v>27</v>
      </c>
      <c r="AE232" s="101">
        <v>38</v>
      </c>
      <c r="AF232" s="102">
        <v>0.13924050632911392</v>
      </c>
      <c r="AG232" s="102">
        <v>0.31764705882352939</v>
      </c>
      <c r="AH232" s="102">
        <v>0.23170731707317074</v>
      </c>
      <c r="AI232" s="101">
        <v>3</v>
      </c>
      <c r="AJ232" s="101">
        <v>12</v>
      </c>
      <c r="AK232" s="101">
        <v>15</v>
      </c>
      <c r="AL232" s="102">
        <v>3.7974683544303799E-2</v>
      </c>
      <c r="AM232" s="102">
        <v>0.14117647058823529</v>
      </c>
      <c r="AN232" s="102">
        <v>9.1463414634146339E-2</v>
      </c>
      <c r="AO232" s="101">
        <v>79</v>
      </c>
      <c r="AP232" s="101">
        <v>85</v>
      </c>
      <c r="AQ232" s="101">
        <v>164</v>
      </c>
      <c r="AR232" s="102">
        <v>1</v>
      </c>
      <c r="AS232" s="102">
        <v>0.98837209302325579</v>
      </c>
      <c r="AT232" s="102">
        <v>0.9939393939393939</v>
      </c>
      <c r="AU232" s="101">
        <v>50</v>
      </c>
      <c r="AV232" s="101">
        <v>34</v>
      </c>
      <c r="AW232" s="101">
        <v>84</v>
      </c>
      <c r="AX232" s="102">
        <v>0.63291139240506333</v>
      </c>
      <c r="AY232" s="102">
        <v>0.4</v>
      </c>
      <c r="AZ232" s="102">
        <v>0.51219512195121952</v>
      </c>
      <c r="BA232" s="101">
        <v>29</v>
      </c>
      <c r="BB232" s="101">
        <v>51</v>
      </c>
      <c r="BC232" s="101">
        <v>80</v>
      </c>
      <c r="BD232" s="102">
        <v>0.36708860759493672</v>
      </c>
      <c r="BE232" s="102">
        <v>0.6</v>
      </c>
      <c r="BF232" s="102">
        <v>0.48780487804878048</v>
      </c>
      <c r="BG232" s="101">
        <v>26</v>
      </c>
      <c r="BH232" s="101">
        <v>39</v>
      </c>
      <c r="BI232" s="101">
        <v>65</v>
      </c>
      <c r="BJ232" s="102">
        <v>0.32911392405063289</v>
      </c>
      <c r="BK232" s="102">
        <v>0.45882352941176469</v>
      </c>
      <c r="BL232" s="102">
        <v>0.39634146341463417</v>
      </c>
      <c r="BM232" s="101">
        <v>3</v>
      </c>
      <c r="BN232" s="101">
        <v>12</v>
      </c>
      <c r="BO232" s="101">
        <v>15</v>
      </c>
      <c r="BP232" s="102">
        <v>3.7974683544303799E-2</v>
      </c>
      <c r="BQ232" s="102">
        <v>0.14117647058823529</v>
      </c>
      <c r="BR232" s="103">
        <v>9.1463414634146339E-2</v>
      </c>
    </row>
    <row r="233" spans="1:70" ht="11.85">
      <c r="A233" s="99" t="str">
        <f>IF(COUNTIFS(T_3G[[#This Row],[Secteur]],"  *"),A232,T_3G[[#This Row],[Secteur]])</f>
        <v>SEINE-SAINT-DENIS</v>
      </c>
      <c r="B233" s="99" t="str">
        <f>IF(COUNTIFS(T_3G[[#This Row],[Secteur]],"    *"),B232,T_3G[[#This Row],[Secteur]])</f>
        <v xml:space="preserve">   D05 - Bobigny</v>
      </c>
      <c r="C233" s="100" t="s">
        <v>634</v>
      </c>
      <c r="D233" s="100" t="s">
        <v>635</v>
      </c>
      <c r="E233" s="101">
        <v>97</v>
      </c>
      <c r="F233" s="101">
        <v>85</v>
      </c>
      <c r="G233" s="101">
        <v>182</v>
      </c>
      <c r="H233" s="101">
        <v>0</v>
      </c>
      <c r="I233" s="101">
        <v>0</v>
      </c>
      <c r="J233" s="101">
        <v>0</v>
      </c>
      <c r="K233" s="101">
        <v>97</v>
      </c>
      <c r="L233" s="101">
        <v>85</v>
      </c>
      <c r="M233" s="101">
        <v>182</v>
      </c>
      <c r="N233" s="102">
        <v>1</v>
      </c>
      <c r="O233" s="102">
        <v>1</v>
      </c>
      <c r="P233" s="102">
        <v>1</v>
      </c>
      <c r="Q233" s="101">
        <v>71</v>
      </c>
      <c r="R233" s="101">
        <v>61</v>
      </c>
      <c r="S233" s="101">
        <v>132</v>
      </c>
      <c r="T233" s="102">
        <v>0.73195876288659789</v>
      </c>
      <c r="U233" s="102">
        <v>0.71764705882352942</v>
      </c>
      <c r="V233" s="102">
        <v>0.72527472527472525</v>
      </c>
      <c r="W233" s="101">
        <v>26</v>
      </c>
      <c r="X233" s="101">
        <v>24</v>
      </c>
      <c r="Y233" s="101">
        <v>50</v>
      </c>
      <c r="Z233" s="102">
        <v>0.26804123711340205</v>
      </c>
      <c r="AA233" s="102">
        <v>0.28235294117647058</v>
      </c>
      <c r="AB233" s="102">
        <v>0.27472527472527475</v>
      </c>
      <c r="AC233" s="101">
        <v>23</v>
      </c>
      <c r="AD233" s="101">
        <v>21</v>
      </c>
      <c r="AE233" s="101">
        <v>44</v>
      </c>
      <c r="AF233" s="102">
        <v>0.23711340206185566</v>
      </c>
      <c r="AG233" s="102">
        <v>0.24705882352941178</v>
      </c>
      <c r="AH233" s="102">
        <v>0.24175824175824176</v>
      </c>
      <c r="AI233" s="101">
        <v>3</v>
      </c>
      <c r="AJ233" s="101">
        <v>3</v>
      </c>
      <c r="AK233" s="101">
        <v>6</v>
      </c>
      <c r="AL233" s="102">
        <v>3.0927835051546393E-2</v>
      </c>
      <c r="AM233" s="102">
        <v>3.5294117647058823E-2</v>
      </c>
      <c r="AN233" s="102">
        <v>3.2967032967032968E-2</v>
      </c>
      <c r="AO233" s="101">
        <v>97</v>
      </c>
      <c r="AP233" s="101">
        <v>85</v>
      </c>
      <c r="AQ233" s="101">
        <v>182</v>
      </c>
      <c r="AR233" s="102">
        <v>1</v>
      </c>
      <c r="AS233" s="102">
        <v>1</v>
      </c>
      <c r="AT233" s="102">
        <v>1</v>
      </c>
      <c r="AU233" s="101">
        <v>62</v>
      </c>
      <c r="AV233" s="101">
        <v>55</v>
      </c>
      <c r="AW233" s="101">
        <v>117</v>
      </c>
      <c r="AX233" s="102">
        <v>0.63917525773195871</v>
      </c>
      <c r="AY233" s="102">
        <v>0.6470588235294118</v>
      </c>
      <c r="AZ233" s="102">
        <v>0.6428571428571429</v>
      </c>
      <c r="BA233" s="101">
        <v>35</v>
      </c>
      <c r="BB233" s="101">
        <v>30</v>
      </c>
      <c r="BC233" s="101">
        <v>65</v>
      </c>
      <c r="BD233" s="102">
        <v>0.36082474226804123</v>
      </c>
      <c r="BE233" s="102">
        <v>0.35294117647058826</v>
      </c>
      <c r="BF233" s="102">
        <v>0.35714285714285715</v>
      </c>
      <c r="BG233" s="101">
        <v>32</v>
      </c>
      <c r="BH233" s="101">
        <v>27</v>
      </c>
      <c r="BI233" s="101">
        <v>59</v>
      </c>
      <c r="BJ233" s="102">
        <v>0.32989690721649484</v>
      </c>
      <c r="BK233" s="102">
        <v>0.31764705882352939</v>
      </c>
      <c r="BL233" s="102">
        <v>0.32417582417582419</v>
      </c>
      <c r="BM233" s="101">
        <v>3</v>
      </c>
      <c r="BN233" s="101">
        <v>3</v>
      </c>
      <c r="BO233" s="101">
        <v>6</v>
      </c>
      <c r="BP233" s="102">
        <v>3.0927835051546393E-2</v>
      </c>
      <c r="BQ233" s="102">
        <v>3.5294117647058823E-2</v>
      </c>
      <c r="BR233" s="103">
        <v>3.2967032967032968E-2</v>
      </c>
    </row>
    <row r="234" spans="1:70" ht="11.85">
      <c r="A234" s="99" t="str">
        <f>IF(COUNTIFS(T_3G[[#This Row],[Secteur]],"  *"),A233,T_3G[[#This Row],[Secteur]])</f>
        <v>SEINE-SAINT-DENIS</v>
      </c>
      <c r="B234" s="99" t="str">
        <f>IF(COUNTIFS(T_3G[[#This Row],[Secteur]],"    *"),B233,T_3G[[#This Row],[Secteur]])</f>
        <v xml:space="preserve">   D05 - Bobigny</v>
      </c>
      <c r="C234" s="100" t="s">
        <v>636</v>
      </c>
      <c r="D234" s="100" t="s">
        <v>637</v>
      </c>
      <c r="E234" s="101">
        <v>76</v>
      </c>
      <c r="F234" s="101">
        <v>74</v>
      </c>
      <c r="G234" s="101">
        <v>150</v>
      </c>
      <c r="H234" s="101">
        <v>0</v>
      </c>
      <c r="I234" s="101">
        <v>0</v>
      </c>
      <c r="J234" s="101">
        <v>0</v>
      </c>
      <c r="K234" s="101">
        <v>74</v>
      </c>
      <c r="L234" s="101">
        <v>64</v>
      </c>
      <c r="M234" s="101">
        <v>138</v>
      </c>
      <c r="N234" s="102">
        <v>0.97368421052631582</v>
      </c>
      <c r="O234" s="102">
        <v>0.86486486486486491</v>
      </c>
      <c r="P234" s="102">
        <v>0.92</v>
      </c>
      <c r="Q234" s="101">
        <v>63</v>
      </c>
      <c r="R234" s="101">
        <v>45</v>
      </c>
      <c r="S234" s="101">
        <v>108</v>
      </c>
      <c r="T234" s="102">
        <v>0.85135135135135132</v>
      </c>
      <c r="U234" s="102">
        <v>0.703125</v>
      </c>
      <c r="V234" s="102">
        <v>0.78260869565217395</v>
      </c>
      <c r="W234" s="101">
        <v>11</v>
      </c>
      <c r="X234" s="101">
        <v>19</v>
      </c>
      <c r="Y234" s="101">
        <v>30</v>
      </c>
      <c r="Z234" s="102">
        <v>0.14864864864864866</v>
      </c>
      <c r="AA234" s="102">
        <v>0.296875</v>
      </c>
      <c r="AB234" s="102">
        <v>0.21739130434782608</v>
      </c>
      <c r="AC234" s="101">
        <v>10</v>
      </c>
      <c r="AD234" s="101">
        <v>14</v>
      </c>
      <c r="AE234" s="101">
        <v>24</v>
      </c>
      <c r="AF234" s="102">
        <v>0.13513513513513514</v>
      </c>
      <c r="AG234" s="102">
        <v>0.21875</v>
      </c>
      <c r="AH234" s="102">
        <v>0.17391304347826086</v>
      </c>
      <c r="AI234" s="101">
        <v>1</v>
      </c>
      <c r="AJ234" s="101">
        <v>5</v>
      </c>
      <c r="AK234" s="101">
        <v>6</v>
      </c>
      <c r="AL234" s="102">
        <v>1.3513513513513514E-2</v>
      </c>
      <c r="AM234" s="102">
        <v>7.8125E-2</v>
      </c>
      <c r="AN234" s="102">
        <v>4.3478260869565216E-2</v>
      </c>
      <c r="AO234" s="101">
        <v>73</v>
      </c>
      <c r="AP234" s="101">
        <v>62</v>
      </c>
      <c r="AQ234" s="101">
        <v>135</v>
      </c>
      <c r="AR234" s="102">
        <v>0.96052631578947367</v>
      </c>
      <c r="AS234" s="102">
        <v>0.83783783783783783</v>
      </c>
      <c r="AT234" s="102">
        <v>0.9</v>
      </c>
      <c r="AU234" s="101">
        <v>62</v>
      </c>
      <c r="AV234" s="101">
        <v>42</v>
      </c>
      <c r="AW234" s="101">
        <v>104</v>
      </c>
      <c r="AX234" s="102">
        <v>0.84931506849315064</v>
      </c>
      <c r="AY234" s="102">
        <v>0.67741935483870963</v>
      </c>
      <c r="AZ234" s="102">
        <v>0.77037037037037037</v>
      </c>
      <c r="BA234" s="101">
        <v>11</v>
      </c>
      <c r="BB234" s="101">
        <v>20</v>
      </c>
      <c r="BC234" s="101">
        <v>31</v>
      </c>
      <c r="BD234" s="102">
        <v>0.15068493150684931</v>
      </c>
      <c r="BE234" s="102">
        <v>0.32258064516129031</v>
      </c>
      <c r="BF234" s="102">
        <v>0.22962962962962963</v>
      </c>
      <c r="BG234" s="101">
        <v>10</v>
      </c>
      <c r="BH234" s="101">
        <v>15</v>
      </c>
      <c r="BI234" s="101">
        <v>25</v>
      </c>
      <c r="BJ234" s="102">
        <v>0.13698630136986301</v>
      </c>
      <c r="BK234" s="102">
        <v>0.24193548387096775</v>
      </c>
      <c r="BL234" s="102">
        <v>0.18518518518518517</v>
      </c>
      <c r="BM234" s="101">
        <v>1</v>
      </c>
      <c r="BN234" s="101">
        <v>5</v>
      </c>
      <c r="BO234" s="101">
        <v>6</v>
      </c>
      <c r="BP234" s="102">
        <v>1.3698630136986301E-2</v>
      </c>
      <c r="BQ234" s="102">
        <v>8.0645161290322578E-2</v>
      </c>
      <c r="BR234" s="103">
        <v>4.4444444444444446E-2</v>
      </c>
    </row>
    <row r="235" spans="1:70" ht="11.85">
      <c r="A235" s="99" t="str">
        <f>IF(COUNTIFS(T_3G[[#This Row],[Secteur]],"  *"),A234,T_3G[[#This Row],[Secteur]])</f>
        <v>SEINE-SAINT-DENIS</v>
      </c>
      <c r="B235" s="99" t="str">
        <f>IF(COUNTIFS(T_3G[[#This Row],[Secteur]],"    *"),B234,T_3G[[#This Row],[Secteur]])</f>
        <v xml:space="preserve">   D05 - Bobigny</v>
      </c>
      <c r="C235" s="100" t="s">
        <v>638</v>
      </c>
      <c r="D235" s="100" t="s">
        <v>580</v>
      </c>
      <c r="E235" s="101">
        <v>74</v>
      </c>
      <c r="F235" s="101">
        <v>90</v>
      </c>
      <c r="G235" s="101">
        <v>164</v>
      </c>
      <c r="H235" s="101">
        <v>0</v>
      </c>
      <c r="I235" s="101">
        <v>0</v>
      </c>
      <c r="J235" s="101">
        <v>0</v>
      </c>
      <c r="K235" s="101">
        <v>73</v>
      </c>
      <c r="L235" s="101">
        <v>88</v>
      </c>
      <c r="M235" s="101">
        <v>161</v>
      </c>
      <c r="N235" s="102">
        <v>0.98648648648648651</v>
      </c>
      <c r="O235" s="102">
        <v>0.97777777777777775</v>
      </c>
      <c r="P235" s="102">
        <v>0.98170731707317072</v>
      </c>
      <c r="Q235" s="101">
        <v>58</v>
      </c>
      <c r="R235" s="101">
        <v>62</v>
      </c>
      <c r="S235" s="101">
        <v>120</v>
      </c>
      <c r="T235" s="102">
        <v>0.79452054794520544</v>
      </c>
      <c r="U235" s="102">
        <v>0.70454545454545459</v>
      </c>
      <c r="V235" s="102">
        <v>0.74534161490683226</v>
      </c>
      <c r="W235" s="101">
        <v>15</v>
      </c>
      <c r="X235" s="101">
        <v>26</v>
      </c>
      <c r="Y235" s="101">
        <v>41</v>
      </c>
      <c r="Z235" s="102">
        <v>0.20547945205479451</v>
      </c>
      <c r="AA235" s="102">
        <v>0.29545454545454547</v>
      </c>
      <c r="AB235" s="102">
        <v>0.25465838509316768</v>
      </c>
      <c r="AC235" s="101">
        <v>14</v>
      </c>
      <c r="AD235" s="101">
        <v>19</v>
      </c>
      <c r="AE235" s="101">
        <v>33</v>
      </c>
      <c r="AF235" s="102">
        <v>0.19178082191780821</v>
      </c>
      <c r="AG235" s="102">
        <v>0.21590909090909091</v>
      </c>
      <c r="AH235" s="102">
        <v>0.20496894409937888</v>
      </c>
      <c r="AI235" s="101">
        <v>1</v>
      </c>
      <c r="AJ235" s="101">
        <v>7</v>
      </c>
      <c r="AK235" s="101">
        <v>8</v>
      </c>
      <c r="AL235" s="102">
        <v>1.3698630136986301E-2</v>
      </c>
      <c r="AM235" s="102">
        <v>7.9545454545454544E-2</v>
      </c>
      <c r="AN235" s="102">
        <v>4.9689440993788817E-2</v>
      </c>
      <c r="AO235" s="101">
        <v>73</v>
      </c>
      <c r="AP235" s="101">
        <v>88</v>
      </c>
      <c r="AQ235" s="101">
        <v>161</v>
      </c>
      <c r="AR235" s="102">
        <v>0.98648648648648651</v>
      </c>
      <c r="AS235" s="102">
        <v>0.97777777777777775</v>
      </c>
      <c r="AT235" s="102">
        <v>0.98170731707317072</v>
      </c>
      <c r="AU235" s="101">
        <v>55</v>
      </c>
      <c r="AV235" s="101">
        <v>53</v>
      </c>
      <c r="AW235" s="101">
        <v>108</v>
      </c>
      <c r="AX235" s="102">
        <v>0.75342465753424659</v>
      </c>
      <c r="AY235" s="102">
        <v>0.60227272727272729</v>
      </c>
      <c r="AZ235" s="102">
        <v>0.67080745341614911</v>
      </c>
      <c r="BA235" s="101">
        <v>18</v>
      </c>
      <c r="BB235" s="101">
        <v>35</v>
      </c>
      <c r="BC235" s="101">
        <v>53</v>
      </c>
      <c r="BD235" s="102">
        <v>0.24657534246575341</v>
      </c>
      <c r="BE235" s="102">
        <v>0.39772727272727271</v>
      </c>
      <c r="BF235" s="102">
        <v>0.32919254658385094</v>
      </c>
      <c r="BG235" s="101">
        <v>17</v>
      </c>
      <c r="BH235" s="101">
        <v>27</v>
      </c>
      <c r="BI235" s="101">
        <v>44</v>
      </c>
      <c r="BJ235" s="102">
        <v>0.23287671232876711</v>
      </c>
      <c r="BK235" s="102">
        <v>0.30681818181818182</v>
      </c>
      <c r="BL235" s="102">
        <v>0.27329192546583853</v>
      </c>
      <c r="BM235" s="101">
        <v>1</v>
      </c>
      <c r="BN235" s="101">
        <v>8</v>
      </c>
      <c r="BO235" s="101">
        <v>9</v>
      </c>
      <c r="BP235" s="102">
        <v>1.3698630136986301E-2</v>
      </c>
      <c r="BQ235" s="102">
        <v>9.0909090909090912E-2</v>
      </c>
      <c r="BR235" s="103">
        <v>5.5900621118012424E-2</v>
      </c>
    </row>
    <row r="236" spans="1:70" ht="11.85">
      <c r="A236" s="99" t="str">
        <f>IF(COUNTIFS(T_3G[[#This Row],[Secteur]],"  *"),A235,T_3G[[#This Row],[Secteur]])</f>
        <v>SEINE-SAINT-DENIS</v>
      </c>
      <c r="B236" s="99" t="str">
        <f>IF(COUNTIFS(T_3G[[#This Row],[Secteur]],"    *"),B235,T_3G[[#This Row],[Secteur]])</f>
        <v xml:space="preserve">   D05 - Bobigny</v>
      </c>
      <c r="C236" s="100" t="s">
        <v>639</v>
      </c>
      <c r="D236" s="100" t="s">
        <v>640</v>
      </c>
      <c r="E236" s="101">
        <v>5</v>
      </c>
      <c r="F236" s="101">
        <v>8</v>
      </c>
      <c r="G236" s="101">
        <v>13</v>
      </c>
      <c r="H236" s="101">
        <v>0</v>
      </c>
      <c r="I236" s="101">
        <v>0</v>
      </c>
      <c r="J236" s="101">
        <v>0</v>
      </c>
      <c r="K236" s="101">
        <v>0</v>
      </c>
      <c r="L236" s="101">
        <v>0</v>
      </c>
      <c r="M236" s="101">
        <v>0</v>
      </c>
      <c r="N236" s="102">
        <v>0</v>
      </c>
      <c r="O236" s="102">
        <v>0</v>
      </c>
      <c r="P236" s="102">
        <v>0</v>
      </c>
      <c r="Q236" s="101">
        <v>0</v>
      </c>
      <c r="R236" s="101">
        <v>0</v>
      </c>
      <c r="S236" s="101">
        <v>0</v>
      </c>
      <c r="T236" s="102" t="s">
        <v>92</v>
      </c>
      <c r="U236" s="102" t="s">
        <v>92</v>
      </c>
      <c r="V236" s="102" t="s">
        <v>92</v>
      </c>
      <c r="W236" s="101">
        <v>0</v>
      </c>
      <c r="X236" s="101">
        <v>0</v>
      </c>
      <c r="Y236" s="101">
        <v>0</v>
      </c>
      <c r="Z236" s="102" t="s">
        <v>92</v>
      </c>
      <c r="AA236" s="102" t="s">
        <v>92</v>
      </c>
      <c r="AB236" s="102" t="s">
        <v>92</v>
      </c>
      <c r="AC236" s="101">
        <v>0</v>
      </c>
      <c r="AD236" s="101">
        <v>0</v>
      </c>
      <c r="AE236" s="101">
        <v>0</v>
      </c>
      <c r="AF236" s="102" t="s">
        <v>92</v>
      </c>
      <c r="AG236" s="102" t="s">
        <v>92</v>
      </c>
      <c r="AH236" s="102" t="s">
        <v>92</v>
      </c>
      <c r="AI236" s="101">
        <v>0</v>
      </c>
      <c r="AJ236" s="101">
        <v>0</v>
      </c>
      <c r="AK236" s="101">
        <v>0</v>
      </c>
      <c r="AL236" s="102" t="s">
        <v>92</v>
      </c>
      <c r="AM236" s="102" t="s">
        <v>92</v>
      </c>
      <c r="AN236" s="102" t="s">
        <v>92</v>
      </c>
      <c r="AO236" s="101">
        <v>0</v>
      </c>
      <c r="AP236" s="101">
        <v>0</v>
      </c>
      <c r="AQ236" s="101">
        <v>0</v>
      </c>
      <c r="AR236" s="102">
        <v>0</v>
      </c>
      <c r="AS236" s="102">
        <v>0</v>
      </c>
      <c r="AT236" s="102">
        <v>0</v>
      </c>
      <c r="AU236" s="101">
        <v>0</v>
      </c>
      <c r="AV236" s="101">
        <v>0</v>
      </c>
      <c r="AW236" s="101">
        <v>0</v>
      </c>
      <c r="AX236" s="102" t="s">
        <v>92</v>
      </c>
      <c r="AY236" s="102" t="s">
        <v>92</v>
      </c>
      <c r="AZ236" s="102" t="s">
        <v>92</v>
      </c>
      <c r="BA236" s="101">
        <v>0</v>
      </c>
      <c r="BB236" s="101">
        <v>0</v>
      </c>
      <c r="BC236" s="101">
        <v>0</v>
      </c>
      <c r="BD236" s="102" t="s">
        <v>92</v>
      </c>
      <c r="BE236" s="102" t="s">
        <v>92</v>
      </c>
      <c r="BF236" s="102" t="s">
        <v>92</v>
      </c>
      <c r="BG236" s="101">
        <v>0</v>
      </c>
      <c r="BH236" s="101">
        <v>0</v>
      </c>
      <c r="BI236" s="101">
        <v>0</v>
      </c>
      <c r="BJ236" s="102" t="s">
        <v>92</v>
      </c>
      <c r="BK236" s="102" t="s">
        <v>92</v>
      </c>
      <c r="BL236" s="102" t="s">
        <v>92</v>
      </c>
      <c r="BM236" s="101">
        <v>0</v>
      </c>
      <c r="BN236" s="101">
        <v>0</v>
      </c>
      <c r="BO236" s="101">
        <v>0</v>
      </c>
      <c r="BP236" s="102" t="s">
        <v>92</v>
      </c>
      <c r="BQ236" s="102" t="s">
        <v>92</v>
      </c>
      <c r="BR236" s="103" t="s">
        <v>92</v>
      </c>
    </row>
    <row r="237" spans="1:70" ht="11.85">
      <c r="A237" s="99" t="str">
        <f>IF(COUNTIFS(T_3G[[#This Row],[Secteur]],"  *"),A236,T_3G[[#This Row],[Secteur]])</f>
        <v>SEINE-SAINT-DENIS</v>
      </c>
      <c r="B237" s="99" t="str">
        <f>IF(COUNTIFS(T_3G[[#This Row],[Secteur]],"    *"),B236,T_3G[[#This Row],[Secteur]])</f>
        <v xml:space="preserve">   D05 - Bobigny</v>
      </c>
      <c r="C237" s="100" t="s">
        <v>641</v>
      </c>
      <c r="D237" s="100" t="s">
        <v>213</v>
      </c>
      <c r="E237" s="101">
        <v>63</v>
      </c>
      <c r="F237" s="101">
        <v>67</v>
      </c>
      <c r="G237" s="101">
        <v>130</v>
      </c>
      <c r="H237" s="101">
        <v>0</v>
      </c>
      <c r="I237" s="101">
        <v>1</v>
      </c>
      <c r="J237" s="101">
        <v>1</v>
      </c>
      <c r="K237" s="101">
        <v>62</v>
      </c>
      <c r="L237" s="101">
        <v>65</v>
      </c>
      <c r="M237" s="101">
        <v>127</v>
      </c>
      <c r="N237" s="102">
        <v>0.98412698412698407</v>
      </c>
      <c r="O237" s="102">
        <v>0.9850746268656716</v>
      </c>
      <c r="P237" s="102">
        <v>0.98461538461538467</v>
      </c>
      <c r="Q237" s="101">
        <v>46</v>
      </c>
      <c r="R237" s="101">
        <v>43</v>
      </c>
      <c r="S237" s="101">
        <v>89</v>
      </c>
      <c r="T237" s="102">
        <v>0.74193548387096775</v>
      </c>
      <c r="U237" s="102">
        <v>0.66153846153846152</v>
      </c>
      <c r="V237" s="102">
        <v>0.70078740157480313</v>
      </c>
      <c r="W237" s="101">
        <v>16</v>
      </c>
      <c r="X237" s="101">
        <v>22</v>
      </c>
      <c r="Y237" s="101">
        <v>38</v>
      </c>
      <c r="Z237" s="102">
        <v>0.25806451612903225</v>
      </c>
      <c r="AA237" s="102">
        <v>0.33846153846153848</v>
      </c>
      <c r="AB237" s="102">
        <v>0.29921259842519687</v>
      </c>
      <c r="AC237" s="101">
        <v>14</v>
      </c>
      <c r="AD237" s="101">
        <v>18</v>
      </c>
      <c r="AE237" s="101">
        <v>32</v>
      </c>
      <c r="AF237" s="102">
        <v>0.22580645161290322</v>
      </c>
      <c r="AG237" s="102">
        <v>0.27692307692307694</v>
      </c>
      <c r="AH237" s="102">
        <v>0.25196850393700787</v>
      </c>
      <c r="AI237" s="101">
        <v>2</v>
      </c>
      <c r="AJ237" s="101">
        <v>4</v>
      </c>
      <c r="AK237" s="101">
        <v>6</v>
      </c>
      <c r="AL237" s="102">
        <v>3.2258064516129031E-2</v>
      </c>
      <c r="AM237" s="102">
        <v>6.1538461538461542E-2</v>
      </c>
      <c r="AN237" s="102">
        <v>4.7244094488188976E-2</v>
      </c>
      <c r="AO237" s="101">
        <v>62</v>
      </c>
      <c r="AP237" s="101">
        <v>65</v>
      </c>
      <c r="AQ237" s="101">
        <v>127</v>
      </c>
      <c r="AR237" s="102">
        <v>0.98412698412698407</v>
      </c>
      <c r="AS237" s="102">
        <v>0.9850746268656716</v>
      </c>
      <c r="AT237" s="102">
        <v>0.98461538461538467</v>
      </c>
      <c r="AU237" s="101">
        <v>43</v>
      </c>
      <c r="AV237" s="101">
        <v>32</v>
      </c>
      <c r="AW237" s="101">
        <v>75</v>
      </c>
      <c r="AX237" s="102">
        <v>0.69354838709677424</v>
      </c>
      <c r="AY237" s="102">
        <v>0.49230769230769234</v>
      </c>
      <c r="AZ237" s="102">
        <v>0.59055118110236215</v>
      </c>
      <c r="BA237" s="101">
        <v>19</v>
      </c>
      <c r="BB237" s="101">
        <v>33</v>
      </c>
      <c r="BC237" s="101">
        <v>52</v>
      </c>
      <c r="BD237" s="102">
        <v>0.30645161290322581</v>
      </c>
      <c r="BE237" s="102">
        <v>0.50769230769230766</v>
      </c>
      <c r="BF237" s="102">
        <v>0.40944881889763779</v>
      </c>
      <c r="BG237" s="101">
        <v>17</v>
      </c>
      <c r="BH237" s="101">
        <v>29</v>
      </c>
      <c r="BI237" s="101">
        <v>46</v>
      </c>
      <c r="BJ237" s="102">
        <v>0.27419354838709675</v>
      </c>
      <c r="BK237" s="102">
        <v>0.44615384615384618</v>
      </c>
      <c r="BL237" s="102">
        <v>0.36220472440944884</v>
      </c>
      <c r="BM237" s="101">
        <v>2</v>
      </c>
      <c r="BN237" s="101">
        <v>4</v>
      </c>
      <c r="BO237" s="101">
        <v>6</v>
      </c>
      <c r="BP237" s="102">
        <v>3.2258064516129031E-2</v>
      </c>
      <c r="BQ237" s="102">
        <v>6.1538461538461542E-2</v>
      </c>
      <c r="BR237" s="103">
        <v>4.7244094488188976E-2</v>
      </c>
    </row>
    <row r="238" spans="1:70" ht="11.85">
      <c r="A238" s="99" t="str">
        <f>IF(COUNTIFS(T_3G[[#This Row],[Secteur]],"  *"),A237,T_3G[[#This Row],[Secteur]])</f>
        <v>SEINE-SAINT-DENIS</v>
      </c>
      <c r="B238" s="99" t="str">
        <f>IF(COUNTIFS(T_3G[[#This Row],[Secteur]],"    *"),B237,T_3G[[#This Row],[Secteur]])</f>
        <v xml:space="preserve">   D05 - Bobigny</v>
      </c>
      <c r="C238" s="100" t="s">
        <v>642</v>
      </c>
      <c r="D238" s="100" t="s">
        <v>643</v>
      </c>
      <c r="E238" s="101">
        <v>52</v>
      </c>
      <c r="F238" s="101">
        <v>63</v>
      </c>
      <c r="G238" s="101">
        <v>115</v>
      </c>
      <c r="H238" s="101">
        <v>0</v>
      </c>
      <c r="I238" s="101">
        <v>1</v>
      </c>
      <c r="J238" s="101">
        <v>1</v>
      </c>
      <c r="K238" s="101">
        <v>52</v>
      </c>
      <c r="L238" s="101">
        <v>62</v>
      </c>
      <c r="M238" s="101">
        <v>114</v>
      </c>
      <c r="N238" s="102">
        <v>1</v>
      </c>
      <c r="O238" s="102">
        <v>1</v>
      </c>
      <c r="P238" s="102">
        <v>1</v>
      </c>
      <c r="Q238" s="101">
        <v>43</v>
      </c>
      <c r="R238" s="101">
        <v>43</v>
      </c>
      <c r="S238" s="101">
        <v>86</v>
      </c>
      <c r="T238" s="102">
        <v>0.82692307692307687</v>
      </c>
      <c r="U238" s="102">
        <v>0.69354838709677424</v>
      </c>
      <c r="V238" s="102">
        <v>0.75438596491228072</v>
      </c>
      <c r="W238" s="101">
        <v>9</v>
      </c>
      <c r="X238" s="101">
        <v>19</v>
      </c>
      <c r="Y238" s="101">
        <v>28</v>
      </c>
      <c r="Z238" s="102">
        <v>0.17307692307692307</v>
      </c>
      <c r="AA238" s="102">
        <v>0.30645161290322581</v>
      </c>
      <c r="AB238" s="102">
        <v>0.24561403508771928</v>
      </c>
      <c r="AC238" s="101">
        <v>9</v>
      </c>
      <c r="AD238" s="101">
        <v>14</v>
      </c>
      <c r="AE238" s="101">
        <v>23</v>
      </c>
      <c r="AF238" s="102">
        <v>0.17307692307692307</v>
      </c>
      <c r="AG238" s="102">
        <v>0.22580645161290322</v>
      </c>
      <c r="AH238" s="102">
        <v>0.20175438596491227</v>
      </c>
      <c r="AI238" s="101">
        <v>0</v>
      </c>
      <c r="AJ238" s="101">
        <v>5</v>
      </c>
      <c r="AK238" s="101">
        <v>5</v>
      </c>
      <c r="AL238" s="102">
        <v>0</v>
      </c>
      <c r="AM238" s="102">
        <v>8.0645161290322578E-2</v>
      </c>
      <c r="AN238" s="102">
        <v>4.3859649122807015E-2</v>
      </c>
      <c r="AO238" s="101">
        <v>52</v>
      </c>
      <c r="AP238" s="101">
        <v>62</v>
      </c>
      <c r="AQ238" s="101">
        <v>114</v>
      </c>
      <c r="AR238" s="102">
        <v>1</v>
      </c>
      <c r="AS238" s="102">
        <v>1</v>
      </c>
      <c r="AT238" s="102">
        <v>1</v>
      </c>
      <c r="AU238" s="101">
        <v>37</v>
      </c>
      <c r="AV238" s="101">
        <v>38</v>
      </c>
      <c r="AW238" s="101">
        <v>75</v>
      </c>
      <c r="AX238" s="102">
        <v>0.71153846153846156</v>
      </c>
      <c r="AY238" s="102">
        <v>0.61290322580645162</v>
      </c>
      <c r="AZ238" s="102">
        <v>0.65789473684210531</v>
      </c>
      <c r="BA238" s="101">
        <v>15</v>
      </c>
      <c r="BB238" s="101">
        <v>24</v>
      </c>
      <c r="BC238" s="101">
        <v>39</v>
      </c>
      <c r="BD238" s="102">
        <v>0.28846153846153844</v>
      </c>
      <c r="BE238" s="102">
        <v>0.38709677419354838</v>
      </c>
      <c r="BF238" s="102">
        <v>0.34210526315789475</v>
      </c>
      <c r="BG238" s="101">
        <v>15</v>
      </c>
      <c r="BH238" s="101">
        <v>19</v>
      </c>
      <c r="BI238" s="101">
        <v>34</v>
      </c>
      <c r="BJ238" s="102">
        <v>0.28846153846153844</v>
      </c>
      <c r="BK238" s="102">
        <v>0.30645161290322581</v>
      </c>
      <c r="BL238" s="102">
        <v>0.2982456140350877</v>
      </c>
      <c r="BM238" s="101">
        <v>0</v>
      </c>
      <c r="BN238" s="101">
        <v>5</v>
      </c>
      <c r="BO238" s="101">
        <v>5</v>
      </c>
      <c r="BP238" s="102">
        <v>0</v>
      </c>
      <c r="BQ238" s="102">
        <v>8.0645161290322578E-2</v>
      </c>
      <c r="BR238" s="103">
        <v>4.3859649122807015E-2</v>
      </c>
    </row>
    <row r="239" spans="1:70" ht="11.85">
      <c r="A239" s="99" t="str">
        <f>IF(COUNTIFS(T_3G[[#This Row],[Secteur]],"  *"),A238,T_3G[[#This Row],[Secteur]])</f>
        <v>SEINE-SAINT-DENIS</v>
      </c>
      <c r="B239" s="99" t="str">
        <f>IF(COUNTIFS(T_3G[[#This Row],[Secteur]],"    *"),B238,T_3G[[#This Row],[Secteur]])</f>
        <v xml:space="preserve">   D05 - Bobigny</v>
      </c>
      <c r="C239" s="100" t="s">
        <v>644</v>
      </c>
      <c r="D239" s="100" t="s">
        <v>645</v>
      </c>
      <c r="E239" s="101">
        <v>56</v>
      </c>
      <c r="F239" s="101">
        <v>59</v>
      </c>
      <c r="G239" s="101">
        <v>115</v>
      </c>
      <c r="H239" s="101">
        <v>0</v>
      </c>
      <c r="I239" s="101">
        <v>0</v>
      </c>
      <c r="J239" s="101">
        <v>0</v>
      </c>
      <c r="K239" s="101">
        <v>56</v>
      </c>
      <c r="L239" s="101">
        <v>59</v>
      </c>
      <c r="M239" s="101">
        <v>115</v>
      </c>
      <c r="N239" s="102">
        <v>1</v>
      </c>
      <c r="O239" s="102">
        <v>1</v>
      </c>
      <c r="P239" s="102">
        <v>1</v>
      </c>
      <c r="Q239" s="101">
        <v>40</v>
      </c>
      <c r="R239" s="101">
        <v>40</v>
      </c>
      <c r="S239" s="101">
        <v>80</v>
      </c>
      <c r="T239" s="102">
        <v>0.7142857142857143</v>
      </c>
      <c r="U239" s="102">
        <v>0.67796610169491522</v>
      </c>
      <c r="V239" s="102">
        <v>0.69565217391304346</v>
      </c>
      <c r="W239" s="101">
        <v>16</v>
      </c>
      <c r="X239" s="101">
        <v>19</v>
      </c>
      <c r="Y239" s="101">
        <v>35</v>
      </c>
      <c r="Z239" s="102">
        <v>0.2857142857142857</v>
      </c>
      <c r="AA239" s="102">
        <v>0.32203389830508472</v>
      </c>
      <c r="AB239" s="102">
        <v>0.30434782608695654</v>
      </c>
      <c r="AC239" s="101">
        <v>16</v>
      </c>
      <c r="AD239" s="101">
        <v>18</v>
      </c>
      <c r="AE239" s="101">
        <v>34</v>
      </c>
      <c r="AF239" s="102">
        <v>0.2857142857142857</v>
      </c>
      <c r="AG239" s="102">
        <v>0.30508474576271188</v>
      </c>
      <c r="AH239" s="102">
        <v>0.29565217391304349</v>
      </c>
      <c r="AI239" s="101">
        <v>0</v>
      </c>
      <c r="AJ239" s="101">
        <v>1</v>
      </c>
      <c r="AK239" s="101">
        <v>1</v>
      </c>
      <c r="AL239" s="102">
        <v>0</v>
      </c>
      <c r="AM239" s="102">
        <v>1.6949152542372881E-2</v>
      </c>
      <c r="AN239" s="102">
        <v>8.6956521739130436E-3</v>
      </c>
      <c r="AO239" s="101">
        <v>56</v>
      </c>
      <c r="AP239" s="101">
        <v>59</v>
      </c>
      <c r="AQ239" s="101">
        <v>115</v>
      </c>
      <c r="AR239" s="102">
        <v>1</v>
      </c>
      <c r="AS239" s="102">
        <v>1</v>
      </c>
      <c r="AT239" s="102">
        <v>1</v>
      </c>
      <c r="AU239" s="101">
        <v>32</v>
      </c>
      <c r="AV239" s="101">
        <v>27</v>
      </c>
      <c r="AW239" s="101">
        <v>59</v>
      </c>
      <c r="AX239" s="102">
        <v>0.5714285714285714</v>
      </c>
      <c r="AY239" s="102">
        <v>0.4576271186440678</v>
      </c>
      <c r="AZ239" s="102">
        <v>0.5130434782608696</v>
      </c>
      <c r="BA239" s="101">
        <v>24</v>
      </c>
      <c r="BB239" s="101">
        <v>32</v>
      </c>
      <c r="BC239" s="101">
        <v>56</v>
      </c>
      <c r="BD239" s="102">
        <v>0.42857142857142855</v>
      </c>
      <c r="BE239" s="102">
        <v>0.5423728813559322</v>
      </c>
      <c r="BF239" s="102">
        <v>0.48695652173913045</v>
      </c>
      <c r="BG239" s="101">
        <v>24</v>
      </c>
      <c r="BH239" s="101">
        <v>31</v>
      </c>
      <c r="BI239" s="101">
        <v>55</v>
      </c>
      <c r="BJ239" s="102">
        <v>0.42857142857142855</v>
      </c>
      <c r="BK239" s="102">
        <v>0.52542372881355937</v>
      </c>
      <c r="BL239" s="102">
        <v>0.47826086956521741</v>
      </c>
      <c r="BM239" s="101">
        <v>0</v>
      </c>
      <c r="BN239" s="101">
        <v>1</v>
      </c>
      <c r="BO239" s="101">
        <v>1</v>
      </c>
      <c r="BP239" s="102">
        <v>0</v>
      </c>
      <c r="BQ239" s="102">
        <v>1.6949152542372881E-2</v>
      </c>
      <c r="BR239" s="103">
        <v>8.6956521739130436E-3</v>
      </c>
    </row>
    <row r="240" spans="1:70" ht="11.85">
      <c r="A240" s="99" t="str">
        <f>IF(COUNTIFS(T_3G[[#This Row],[Secteur]],"  *"),A239,T_3G[[#This Row],[Secteur]])</f>
        <v>SEINE-SAINT-DENIS</v>
      </c>
      <c r="B240" s="99" t="str">
        <f>IF(COUNTIFS(T_3G[[#This Row],[Secteur]],"    *"),B239,T_3G[[#This Row],[Secteur]])</f>
        <v xml:space="preserve">   D05 - Bobigny</v>
      </c>
      <c r="C240" s="100" t="s">
        <v>646</v>
      </c>
      <c r="D240" s="100" t="s">
        <v>237</v>
      </c>
      <c r="E240" s="101">
        <v>63</v>
      </c>
      <c r="F240" s="101">
        <v>62</v>
      </c>
      <c r="G240" s="101">
        <v>125</v>
      </c>
      <c r="H240" s="101">
        <v>0</v>
      </c>
      <c r="I240" s="101">
        <v>0</v>
      </c>
      <c r="J240" s="101">
        <v>0</v>
      </c>
      <c r="K240" s="101">
        <v>63</v>
      </c>
      <c r="L240" s="101">
        <v>61</v>
      </c>
      <c r="M240" s="101">
        <v>124</v>
      </c>
      <c r="N240" s="102">
        <v>1</v>
      </c>
      <c r="O240" s="102">
        <v>0.9838709677419355</v>
      </c>
      <c r="P240" s="102">
        <v>0.99199999999999999</v>
      </c>
      <c r="Q240" s="101">
        <v>50</v>
      </c>
      <c r="R240" s="101">
        <v>47</v>
      </c>
      <c r="S240" s="101">
        <v>97</v>
      </c>
      <c r="T240" s="102">
        <v>0.79365079365079361</v>
      </c>
      <c r="U240" s="102">
        <v>0.77049180327868849</v>
      </c>
      <c r="V240" s="102">
        <v>0.782258064516129</v>
      </c>
      <c r="W240" s="101">
        <v>13</v>
      </c>
      <c r="X240" s="101">
        <v>14</v>
      </c>
      <c r="Y240" s="101">
        <v>27</v>
      </c>
      <c r="Z240" s="102">
        <v>0.20634920634920634</v>
      </c>
      <c r="AA240" s="102">
        <v>0.22950819672131148</v>
      </c>
      <c r="AB240" s="102">
        <v>0.21774193548387097</v>
      </c>
      <c r="AC240" s="101">
        <v>12</v>
      </c>
      <c r="AD240" s="101">
        <v>11</v>
      </c>
      <c r="AE240" s="101">
        <v>23</v>
      </c>
      <c r="AF240" s="102">
        <v>0.19047619047619047</v>
      </c>
      <c r="AG240" s="102">
        <v>0.18032786885245902</v>
      </c>
      <c r="AH240" s="102">
        <v>0.18548387096774194</v>
      </c>
      <c r="AI240" s="101">
        <v>1</v>
      </c>
      <c r="AJ240" s="101">
        <v>3</v>
      </c>
      <c r="AK240" s="101">
        <v>4</v>
      </c>
      <c r="AL240" s="102">
        <v>1.5873015873015872E-2</v>
      </c>
      <c r="AM240" s="102">
        <v>4.9180327868852458E-2</v>
      </c>
      <c r="AN240" s="102">
        <v>3.2258064516129031E-2</v>
      </c>
      <c r="AO240" s="101">
        <v>62</v>
      </c>
      <c r="AP240" s="101">
        <v>61</v>
      </c>
      <c r="AQ240" s="101">
        <v>123</v>
      </c>
      <c r="AR240" s="102">
        <v>0.98412698412698407</v>
      </c>
      <c r="AS240" s="102">
        <v>0.9838709677419355</v>
      </c>
      <c r="AT240" s="102">
        <v>0.98399999999999999</v>
      </c>
      <c r="AU240" s="101">
        <v>44</v>
      </c>
      <c r="AV240" s="101">
        <v>43</v>
      </c>
      <c r="AW240" s="101">
        <v>87</v>
      </c>
      <c r="AX240" s="102">
        <v>0.70967741935483875</v>
      </c>
      <c r="AY240" s="102">
        <v>0.70491803278688525</v>
      </c>
      <c r="AZ240" s="102">
        <v>0.70731707317073167</v>
      </c>
      <c r="BA240" s="101">
        <v>18</v>
      </c>
      <c r="BB240" s="101">
        <v>18</v>
      </c>
      <c r="BC240" s="101">
        <v>36</v>
      </c>
      <c r="BD240" s="102">
        <v>0.29032258064516131</v>
      </c>
      <c r="BE240" s="102">
        <v>0.29508196721311475</v>
      </c>
      <c r="BF240" s="102">
        <v>0.29268292682926828</v>
      </c>
      <c r="BG240" s="101">
        <v>17</v>
      </c>
      <c r="BH240" s="101">
        <v>15</v>
      </c>
      <c r="BI240" s="101">
        <v>32</v>
      </c>
      <c r="BJ240" s="102">
        <v>0.27419354838709675</v>
      </c>
      <c r="BK240" s="102">
        <v>0.24590163934426229</v>
      </c>
      <c r="BL240" s="102">
        <v>0.26016260162601629</v>
      </c>
      <c r="BM240" s="101">
        <v>1</v>
      </c>
      <c r="BN240" s="101">
        <v>3</v>
      </c>
      <c r="BO240" s="101">
        <v>4</v>
      </c>
      <c r="BP240" s="102">
        <v>1.6129032258064516E-2</v>
      </c>
      <c r="BQ240" s="102">
        <v>4.9180327868852458E-2</v>
      </c>
      <c r="BR240" s="103">
        <v>3.2520325203252036E-2</v>
      </c>
    </row>
    <row r="241" spans="1:70" ht="11.85">
      <c r="A241" s="99" t="str">
        <f>IF(COUNTIFS(T_3G[[#This Row],[Secteur]],"  *"),A240,T_3G[[#This Row],[Secteur]])</f>
        <v>SEINE-SAINT-DENIS</v>
      </c>
      <c r="B241" s="99" t="str">
        <f>IF(COUNTIFS(T_3G[[#This Row],[Secteur]],"    *"),B240,T_3G[[#This Row],[Secteur]])</f>
        <v xml:space="preserve">   D05 - Bobigny</v>
      </c>
      <c r="C241" s="100" t="s">
        <v>647</v>
      </c>
      <c r="D241" s="100" t="s">
        <v>422</v>
      </c>
      <c r="E241" s="101">
        <v>75</v>
      </c>
      <c r="F241" s="101">
        <v>98</v>
      </c>
      <c r="G241" s="101">
        <v>173</v>
      </c>
      <c r="H241" s="101">
        <v>0</v>
      </c>
      <c r="I241" s="101">
        <v>0</v>
      </c>
      <c r="J241" s="101">
        <v>0</v>
      </c>
      <c r="K241" s="101">
        <v>74</v>
      </c>
      <c r="L241" s="101">
        <v>97</v>
      </c>
      <c r="M241" s="101">
        <v>171</v>
      </c>
      <c r="N241" s="102">
        <v>0.98666666666666669</v>
      </c>
      <c r="O241" s="102">
        <v>0.98979591836734693</v>
      </c>
      <c r="P241" s="102">
        <v>0.98843930635838151</v>
      </c>
      <c r="Q241" s="101">
        <v>63</v>
      </c>
      <c r="R241" s="101">
        <v>71</v>
      </c>
      <c r="S241" s="101">
        <v>134</v>
      </c>
      <c r="T241" s="102">
        <v>0.85135135135135132</v>
      </c>
      <c r="U241" s="102">
        <v>0.73195876288659789</v>
      </c>
      <c r="V241" s="102">
        <v>0.783625730994152</v>
      </c>
      <c r="W241" s="101">
        <v>11</v>
      </c>
      <c r="X241" s="101">
        <v>26</v>
      </c>
      <c r="Y241" s="101">
        <v>37</v>
      </c>
      <c r="Z241" s="102">
        <v>0.14864864864864866</v>
      </c>
      <c r="AA241" s="102">
        <v>0.26804123711340205</v>
      </c>
      <c r="AB241" s="102">
        <v>0.21637426900584794</v>
      </c>
      <c r="AC241" s="101">
        <v>10</v>
      </c>
      <c r="AD241" s="101">
        <v>24</v>
      </c>
      <c r="AE241" s="101">
        <v>34</v>
      </c>
      <c r="AF241" s="102">
        <v>0.13513513513513514</v>
      </c>
      <c r="AG241" s="102">
        <v>0.24742268041237114</v>
      </c>
      <c r="AH241" s="102">
        <v>0.19883040935672514</v>
      </c>
      <c r="AI241" s="101">
        <v>1</v>
      </c>
      <c r="AJ241" s="101">
        <v>2</v>
      </c>
      <c r="AK241" s="101">
        <v>3</v>
      </c>
      <c r="AL241" s="102">
        <v>1.3513513513513514E-2</v>
      </c>
      <c r="AM241" s="102">
        <v>2.0618556701030927E-2</v>
      </c>
      <c r="AN241" s="102">
        <v>1.7543859649122806E-2</v>
      </c>
      <c r="AO241" s="101">
        <v>74</v>
      </c>
      <c r="AP241" s="101">
        <v>97</v>
      </c>
      <c r="AQ241" s="101">
        <v>171</v>
      </c>
      <c r="AR241" s="102">
        <v>0.98666666666666669</v>
      </c>
      <c r="AS241" s="102">
        <v>0.98979591836734693</v>
      </c>
      <c r="AT241" s="102">
        <v>0.98843930635838151</v>
      </c>
      <c r="AU241" s="101">
        <v>58</v>
      </c>
      <c r="AV241" s="101">
        <v>65</v>
      </c>
      <c r="AW241" s="101">
        <v>123</v>
      </c>
      <c r="AX241" s="102">
        <v>0.78378378378378377</v>
      </c>
      <c r="AY241" s="102">
        <v>0.67010309278350511</v>
      </c>
      <c r="AZ241" s="102">
        <v>0.7192982456140351</v>
      </c>
      <c r="BA241" s="101">
        <v>16</v>
      </c>
      <c r="BB241" s="101">
        <v>32</v>
      </c>
      <c r="BC241" s="101">
        <v>48</v>
      </c>
      <c r="BD241" s="102">
        <v>0.21621621621621623</v>
      </c>
      <c r="BE241" s="102">
        <v>0.32989690721649484</v>
      </c>
      <c r="BF241" s="102">
        <v>0.2807017543859649</v>
      </c>
      <c r="BG241" s="101">
        <v>15</v>
      </c>
      <c r="BH241" s="101">
        <v>30</v>
      </c>
      <c r="BI241" s="101">
        <v>45</v>
      </c>
      <c r="BJ241" s="102">
        <v>0.20270270270270271</v>
      </c>
      <c r="BK241" s="102">
        <v>0.30927835051546393</v>
      </c>
      <c r="BL241" s="102">
        <v>0.26315789473684209</v>
      </c>
      <c r="BM241" s="101">
        <v>1</v>
      </c>
      <c r="BN241" s="101">
        <v>2</v>
      </c>
      <c r="BO241" s="101">
        <v>3</v>
      </c>
      <c r="BP241" s="102">
        <v>1.3513513513513514E-2</v>
      </c>
      <c r="BQ241" s="102">
        <v>2.0618556701030927E-2</v>
      </c>
      <c r="BR241" s="103">
        <v>1.7543859649122806E-2</v>
      </c>
    </row>
    <row r="242" spans="1:70" ht="11.85">
      <c r="A242" s="99" t="str">
        <f>IF(COUNTIFS(T_3G[[#This Row],[Secteur]],"  *"),A241,T_3G[[#This Row],[Secteur]])</f>
        <v>SEINE-SAINT-DENIS</v>
      </c>
      <c r="B242" s="99" t="str">
        <f>IF(COUNTIFS(T_3G[[#This Row],[Secteur]],"    *"),B241,T_3G[[#This Row],[Secteur]])</f>
        <v xml:space="preserve">   D05 - Bobigny</v>
      </c>
      <c r="C242" s="100" t="s">
        <v>648</v>
      </c>
      <c r="D242" s="100" t="s">
        <v>649</v>
      </c>
      <c r="E242" s="101">
        <v>96</v>
      </c>
      <c r="F242" s="101">
        <v>99</v>
      </c>
      <c r="G242" s="101">
        <v>195</v>
      </c>
      <c r="H242" s="101">
        <v>0</v>
      </c>
      <c r="I242" s="101">
        <v>0</v>
      </c>
      <c r="J242" s="101">
        <v>0</v>
      </c>
      <c r="K242" s="101">
        <v>95</v>
      </c>
      <c r="L242" s="101">
        <v>92</v>
      </c>
      <c r="M242" s="101">
        <v>187</v>
      </c>
      <c r="N242" s="102">
        <v>0.98958333333333337</v>
      </c>
      <c r="O242" s="102">
        <v>0.92929292929292928</v>
      </c>
      <c r="P242" s="102">
        <v>0.95897435897435901</v>
      </c>
      <c r="Q242" s="101">
        <v>84</v>
      </c>
      <c r="R242" s="101">
        <v>80</v>
      </c>
      <c r="S242" s="101">
        <v>164</v>
      </c>
      <c r="T242" s="102">
        <v>0.88421052631578945</v>
      </c>
      <c r="U242" s="102">
        <v>0.86956521739130432</v>
      </c>
      <c r="V242" s="102">
        <v>0.87700534759358284</v>
      </c>
      <c r="W242" s="101">
        <v>11</v>
      </c>
      <c r="X242" s="101">
        <v>12</v>
      </c>
      <c r="Y242" s="101">
        <v>23</v>
      </c>
      <c r="Z242" s="102">
        <v>0.11578947368421053</v>
      </c>
      <c r="AA242" s="102">
        <v>0.13043478260869565</v>
      </c>
      <c r="AB242" s="102">
        <v>0.12299465240641712</v>
      </c>
      <c r="AC242" s="101">
        <v>10</v>
      </c>
      <c r="AD242" s="101">
        <v>10</v>
      </c>
      <c r="AE242" s="101">
        <v>20</v>
      </c>
      <c r="AF242" s="102">
        <v>0.10526315789473684</v>
      </c>
      <c r="AG242" s="102">
        <v>0.10869565217391304</v>
      </c>
      <c r="AH242" s="102">
        <v>0.10695187165775401</v>
      </c>
      <c r="AI242" s="101">
        <v>1</v>
      </c>
      <c r="AJ242" s="101">
        <v>2</v>
      </c>
      <c r="AK242" s="101">
        <v>3</v>
      </c>
      <c r="AL242" s="102">
        <v>1.0526315789473684E-2</v>
      </c>
      <c r="AM242" s="102">
        <v>2.1739130434782608E-2</v>
      </c>
      <c r="AN242" s="102">
        <v>1.6042780748663103E-2</v>
      </c>
      <c r="AO242" s="101">
        <v>92</v>
      </c>
      <c r="AP242" s="101">
        <v>81</v>
      </c>
      <c r="AQ242" s="101">
        <v>173</v>
      </c>
      <c r="AR242" s="102">
        <v>0.95833333333333337</v>
      </c>
      <c r="AS242" s="102">
        <v>0.81818181818181823</v>
      </c>
      <c r="AT242" s="102">
        <v>0.88717948717948714</v>
      </c>
      <c r="AU242" s="101">
        <v>77</v>
      </c>
      <c r="AV242" s="101">
        <v>61</v>
      </c>
      <c r="AW242" s="101">
        <v>138</v>
      </c>
      <c r="AX242" s="102">
        <v>0.83695652173913049</v>
      </c>
      <c r="AY242" s="102">
        <v>0.75308641975308643</v>
      </c>
      <c r="AZ242" s="102">
        <v>0.79768786127167635</v>
      </c>
      <c r="BA242" s="101">
        <v>15</v>
      </c>
      <c r="BB242" s="101">
        <v>20</v>
      </c>
      <c r="BC242" s="101">
        <v>35</v>
      </c>
      <c r="BD242" s="102">
        <v>0.16304347826086957</v>
      </c>
      <c r="BE242" s="102">
        <v>0.24691358024691357</v>
      </c>
      <c r="BF242" s="102">
        <v>0.20231213872832371</v>
      </c>
      <c r="BG242" s="101">
        <v>13</v>
      </c>
      <c r="BH242" s="101">
        <v>18</v>
      </c>
      <c r="BI242" s="101">
        <v>31</v>
      </c>
      <c r="BJ242" s="102">
        <v>0.14130434782608695</v>
      </c>
      <c r="BK242" s="102">
        <v>0.22222222222222221</v>
      </c>
      <c r="BL242" s="102">
        <v>0.1791907514450867</v>
      </c>
      <c r="BM242" s="101">
        <v>2</v>
      </c>
      <c r="BN242" s="101">
        <v>2</v>
      </c>
      <c r="BO242" s="101">
        <v>4</v>
      </c>
      <c r="BP242" s="102">
        <v>2.1739130434782608E-2</v>
      </c>
      <c r="BQ242" s="102">
        <v>2.4691358024691357E-2</v>
      </c>
      <c r="BR242" s="103">
        <v>2.3121387283236993E-2</v>
      </c>
    </row>
    <row r="243" spans="1:70" ht="11.85">
      <c r="A243" s="99" t="str">
        <f>IF(COUNTIFS(T_3G[[#This Row],[Secteur]],"  *"),A242,T_3G[[#This Row],[Secteur]])</f>
        <v>SEINE-SAINT-DENIS</v>
      </c>
      <c r="B243" s="99" t="str">
        <f>IF(COUNTIFS(T_3G[[#This Row],[Secteur]],"    *"),B242,T_3G[[#This Row],[Secteur]])</f>
        <v xml:space="preserve">   D05 - Bobigny</v>
      </c>
      <c r="C243" s="100" t="s">
        <v>650</v>
      </c>
      <c r="D243" s="100" t="s">
        <v>651</v>
      </c>
      <c r="E243" s="101">
        <v>13</v>
      </c>
      <c r="F243" s="101">
        <v>9</v>
      </c>
      <c r="G243" s="101">
        <v>22</v>
      </c>
      <c r="H243" s="101">
        <v>0</v>
      </c>
      <c r="I243" s="101">
        <v>0</v>
      </c>
      <c r="J243" s="101">
        <v>0</v>
      </c>
      <c r="K243" s="101">
        <v>4</v>
      </c>
      <c r="L243" s="101">
        <v>6</v>
      </c>
      <c r="M243" s="101">
        <v>10</v>
      </c>
      <c r="N243" s="102">
        <v>0.30769230769230771</v>
      </c>
      <c r="O243" s="102">
        <v>0.66666666666666663</v>
      </c>
      <c r="P243" s="102">
        <v>0.45454545454545453</v>
      </c>
      <c r="Q243" s="101">
        <v>1</v>
      </c>
      <c r="R243" s="101">
        <v>0</v>
      </c>
      <c r="S243" s="101">
        <v>1</v>
      </c>
      <c r="T243" s="102">
        <v>0.25</v>
      </c>
      <c r="U243" s="102">
        <v>0</v>
      </c>
      <c r="V243" s="102">
        <v>0.1</v>
      </c>
      <c r="W243" s="101">
        <v>3</v>
      </c>
      <c r="X243" s="101">
        <v>6</v>
      </c>
      <c r="Y243" s="101">
        <v>9</v>
      </c>
      <c r="Z243" s="102">
        <v>0.75</v>
      </c>
      <c r="AA243" s="102">
        <v>1</v>
      </c>
      <c r="AB243" s="102">
        <v>0.9</v>
      </c>
      <c r="AC243" s="101">
        <v>2</v>
      </c>
      <c r="AD243" s="101">
        <v>2</v>
      </c>
      <c r="AE243" s="101">
        <v>4</v>
      </c>
      <c r="AF243" s="102">
        <v>0.5</v>
      </c>
      <c r="AG243" s="102">
        <v>0.33333333333333331</v>
      </c>
      <c r="AH243" s="102">
        <v>0.4</v>
      </c>
      <c r="AI243" s="101">
        <v>1</v>
      </c>
      <c r="AJ243" s="101">
        <v>4</v>
      </c>
      <c r="AK243" s="101">
        <v>5</v>
      </c>
      <c r="AL243" s="102">
        <v>0.25</v>
      </c>
      <c r="AM243" s="102">
        <v>0.66666666666666663</v>
      </c>
      <c r="AN243" s="102">
        <v>0.5</v>
      </c>
      <c r="AO243" s="101">
        <v>4</v>
      </c>
      <c r="AP243" s="101">
        <v>6</v>
      </c>
      <c r="AQ243" s="101">
        <v>10</v>
      </c>
      <c r="AR243" s="102">
        <v>0.30769230769230771</v>
      </c>
      <c r="AS243" s="102">
        <v>0.66666666666666663</v>
      </c>
      <c r="AT243" s="102">
        <v>0.45454545454545453</v>
      </c>
      <c r="AU243" s="101">
        <v>1</v>
      </c>
      <c r="AV243" s="101">
        <v>0</v>
      </c>
      <c r="AW243" s="101">
        <v>1</v>
      </c>
      <c r="AX243" s="102">
        <v>0.25</v>
      </c>
      <c r="AY243" s="102">
        <v>0</v>
      </c>
      <c r="AZ243" s="102">
        <v>0.1</v>
      </c>
      <c r="BA243" s="101">
        <v>3</v>
      </c>
      <c r="BB243" s="101">
        <v>6</v>
      </c>
      <c r="BC243" s="101">
        <v>9</v>
      </c>
      <c r="BD243" s="102">
        <v>0.75</v>
      </c>
      <c r="BE243" s="102">
        <v>1</v>
      </c>
      <c r="BF243" s="102">
        <v>0.9</v>
      </c>
      <c r="BG243" s="101">
        <v>2</v>
      </c>
      <c r="BH243" s="101">
        <v>2</v>
      </c>
      <c r="BI243" s="101">
        <v>4</v>
      </c>
      <c r="BJ243" s="102">
        <v>0.5</v>
      </c>
      <c r="BK243" s="102">
        <v>0.33333333333333331</v>
      </c>
      <c r="BL243" s="102">
        <v>0.4</v>
      </c>
      <c r="BM243" s="101">
        <v>1</v>
      </c>
      <c r="BN243" s="101">
        <v>4</v>
      </c>
      <c r="BO243" s="101">
        <v>5</v>
      </c>
      <c r="BP243" s="102">
        <v>0.25</v>
      </c>
      <c r="BQ243" s="102">
        <v>0.66666666666666663</v>
      </c>
      <c r="BR243" s="103">
        <v>0.5</v>
      </c>
    </row>
    <row r="244" spans="1:70" ht="11.85">
      <c r="A244" s="99" t="str">
        <f>IF(COUNTIFS(T_3G[[#This Row],[Secteur]],"  *"),A243,T_3G[[#This Row],[Secteur]])</f>
        <v>SEINE-SAINT-DENIS</v>
      </c>
      <c r="B244" s="99" t="str">
        <f>IF(COUNTIFS(T_3G[[#This Row],[Secteur]],"    *"),B243,T_3G[[#This Row],[Secteur]])</f>
        <v xml:space="preserve">   D06 - Montreuil</v>
      </c>
      <c r="C244" s="100" t="s">
        <v>652</v>
      </c>
      <c r="D244" s="100" t="s">
        <v>653</v>
      </c>
      <c r="E244" s="101">
        <v>1397</v>
      </c>
      <c r="F244" s="101">
        <v>1410</v>
      </c>
      <c r="G244" s="101">
        <v>2807</v>
      </c>
      <c r="H244" s="101">
        <v>1</v>
      </c>
      <c r="I244" s="101">
        <v>3</v>
      </c>
      <c r="J244" s="101">
        <v>4</v>
      </c>
      <c r="K244" s="101">
        <v>1341</v>
      </c>
      <c r="L244" s="101">
        <v>1333</v>
      </c>
      <c r="M244" s="101">
        <v>2674</v>
      </c>
      <c r="N244" s="102">
        <v>0.96062992125984248</v>
      </c>
      <c r="O244" s="102">
        <v>0.94751773049645394</v>
      </c>
      <c r="P244" s="102">
        <v>0.95404346277164231</v>
      </c>
      <c r="Q244" s="101">
        <v>1064</v>
      </c>
      <c r="R244" s="101">
        <v>851</v>
      </c>
      <c r="S244" s="101">
        <v>1915</v>
      </c>
      <c r="T244" s="102">
        <v>0.7934377330350485</v>
      </c>
      <c r="U244" s="102">
        <v>0.63840960240060018</v>
      </c>
      <c r="V244" s="102">
        <v>0.7161555721765146</v>
      </c>
      <c r="W244" s="101">
        <v>277</v>
      </c>
      <c r="X244" s="101">
        <v>482</v>
      </c>
      <c r="Y244" s="101">
        <v>759</v>
      </c>
      <c r="Z244" s="102">
        <v>0.20656226696495153</v>
      </c>
      <c r="AA244" s="102">
        <v>0.36159039759939987</v>
      </c>
      <c r="AB244" s="102">
        <v>0.2838444278234854</v>
      </c>
      <c r="AC244" s="101">
        <v>244</v>
      </c>
      <c r="AD244" s="101">
        <v>393</v>
      </c>
      <c r="AE244" s="101">
        <v>637</v>
      </c>
      <c r="AF244" s="102">
        <v>0.18195376584638329</v>
      </c>
      <c r="AG244" s="102">
        <v>0.29482370592648161</v>
      </c>
      <c r="AH244" s="102">
        <v>0.23821989528795812</v>
      </c>
      <c r="AI244" s="101">
        <v>33</v>
      </c>
      <c r="AJ244" s="101">
        <v>89</v>
      </c>
      <c r="AK244" s="101">
        <v>122</v>
      </c>
      <c r="AL244" s="102">
        <v>2.4608501118568233E-2</v>
      </c>
      <c r="AM244" s="102">
        <v>6.6766691672918224E-2</v>
      </c>
      <c r="AN244" s="102">
        <v>4.5624532535527298E-2</v>
      </c>
      <c r="AO244" s="101">
        <v>1325</v>
      </c>
      <c r="AP244" s="101">
        <v>1306</v>
      </c>
      <c r="AQ244" s="101">
        <v>2631</v>
      </c>
      <c r="AR244" s="102">
        <v>0.94917680744452393</v>
      </c>
      <c r="AS244" s="102">
        <v>0.92836879432624109</v>
      </c>
      <c r="AT244" s="102">
        <v>0.93872461702885646</v>
      </c>
      <c r="AU244" s="101">
        <v>976</v>
      </c>
      <c r="AV244" s="101">
        <v>726</v>
      </c>
      <c r="AW244" s="101">
        <v>1702</v>
      </c>
      <c r="AX244" s="102">
        <v>0.7366037735849057</v>
      </c>
      <c r="AY244" s="102">
        <v>0.555895865237366</v>
      </c>
      <c r="AZ244" s="102">
        <v>0.64690231851007218</v>
      </c>
      <c r="BA244" s="101">
        <v>349</v>
      </c>
      <c r="BB244" s="101">
        <v>580</v>
      </c>
      <c r="BC244" s="101">
        <v>929</v>
      </c>
      <c r="BD244" s="102">
        <v>0.26339622641509436</v>
      </c>
      <c r="BE244" s="102">
        <v>0.444104134762634</v>
      </c>
      <c r="BF244" s="102">
        <v>0.35309768148992776</v>
      </c>
      <c r="BG244" s="101">
        <v>311</v>
      </c>
      <c r="BH244" s="101">
        <v>487</v>
      </c>
      <c r="BI244" s="101">
        <v>798</v>
      </c>
      <c r="BJ244" s="102">
        <v>0.23471698113207548</v>
      </c>
      <c r="BK244" s="102">
        <v>0.37289433384379783</v>
      </c>
      <c r="BL244" s="102">
        <v>0.30330672748004561</v>
      </c>
      <c r="BM244" s="101">
        <v>38</v>
      </c>
      <c r="BN244" s="101">
        <v>93</v>
      </c>
      <c r="BO244" s="101">
        <v>131</v>
      </c>
      <c r="BP244" s="102">
        <v>2.8679245283018868E-2</v>
      </c>
      <c r="BQ244" s="102">
        <v>7.1209800918836136E-2</v>
      </c>
      <c r="BR244" s="103">
        <v>4.9790954009882177E-2</v>
      </c>
    </row>
    <row r="245" spans="1:70" ht="11.85">
      <c r="A245" s="99" t="str">
        <f>IF(COUNTIFS(T_3G[[#This Row],[Secteur]],"  *"),A244,T_3G[[#This Row],[Secteur]])</f>
        <v>SEINE-SAINT-DENIS</v>
      </c>
      <c r="B245" s="99" t="str">
        <f>IF(COUNTIFS(T_3G[[#This Row],[Secteur]],"    *"),B244,T_3G[[#This Row],[Secteur]])</f>
        <v xml:space="preserve">   D06 - Montreuil</v>
      </c>
      <c r="C245" s="100" t="s">
        <v>654</v>
      </c>
      <c r="D245" s="100" t="s">
        <v>655</v>
      </c>
      <c r="E245" s="101">
        <v>5</v>
      </c>
      <c r="F245" s="101">
        <v>18</v>
      </c>
      <c r="G245" s="101">
        <v>23</v>
      </c>
      <c r="H245" s="101">
        <v>0</v>
      </c>
      <c r="I245" s="101">
        <v>0</v>
      </c>
      <c r="J245" s="101">
        <v>0</v>
      </c>
      <c r="K245" s="101">
        <v>5</v>
      </c>
      <c r="L245" s="101">
        <v>15</v>
      </c>
      <c r="M245" s="101">
        <v>20</v>
      </c>
      <c r="N245" s="102">
        <v>1</v>
      </c>
      <c r="O245" s="102">
        <v>0.83333333333333337</v>
      </c>
      <c r="P245" s="102">
        <v>0.86956521739130432</v>
      </c>
      <c r="Q245" s="101">
        <v>2</v>
      </c>
      <c r="R245" s="101">
        <v>2</v>
      </c>
      <c r="S245" s="101">
        <v>4</v>
      </c>
      <c r="T245" s="102">
        <v>0.4</v>
      </c>
      <c r="U245" s="102">
        <v>0.13333333333333333</v>
      </c>
      <c r="V245" s="102">
        <v>0.2</v>
      </c>
      <c r="W245" s="101">
        <v>3</v>
      </c>
      <c r="X245" s="101">
        <v>13</v>
      </c>
      <c r="Y245" s="101">
        <v>16</v>
      </c>
      <c r="Z245" s="102">
        <v>0.6</v>
      </c>
      <c r="AA245" s="102">
        <v>0.8666666666666667</v>
      </c>
      <c r="AB245" s="102">
        <v>0.8</v>
      </c>
      <c r="AC245" s="101">
        <v>1</v>
      </c>
      <c r="AD245" s="101">
        <v>2</v>
      </c>
      <c r="AE245" s="101">
        <v>3</v>
      </c>
      <c r="AF245" s="102">
        <v>0.2</v>
      </c>
      <c r="AG245" s="102">
        <v>0.13333333333333333</v>
      </c>
      <c r="AH245" s="102">
        <v>0.15</v>
      </c>
      <c r="AI245" s="101">
        <v>2</v>
      </c>
      <c r="AJ245" s="101">
        <v>11</v>
      </c>
      <c r="AK245" s="101">
        <v>13</v>
      </c>
      <c r="AL245" s="102">
        <v>0.4</v>
      </c>
      <c r="AM245" s="102">
        <v>0.73333333333333328</v>
      </c>
      <c r="AN245" s="102">
        <v>0.65</v>
      </c>
      <c r="AO245" s="101">
        <v>5</v>
      </c>
      <c r="AP245" s="101">
        <v>15</v>
      </c>
      <c r="AQ245" s="101">
        <v>20</v>
      </c>
      <c r="AR245" s="102">
        <v>1</v>
      </c>
      <c r="AS245" s="102">
        <v>0.83333333333333337</v>
      </c>
      <c r="AT245" s="102">
        <v>0.86956521739130432</v>
      </c>
      <c r="AU245" s="101">
        <v>2</v>
      </c>
      <c r="AV245" s="101">
        <v>2</v>
      </c>
      <c r="AW245" s="101">
        <v>4</v>
      </c>
      <c r="AX245" s="102">
        <v>0.4</v>
      </c>
      <c r="AY245" s="102">
        <v>0.13333333333333333</v>
      </c>
      <c r="AZ245" s="102">
        <v>0.2</v>
      </c>
      <c r="BA245" s="101">
        <v>3</v>
      </c>
      <c r="BB245" s="101">
        <v>13</v>
      </c>
      <c r="BC245" s="101">
        <v>16</v>
      </c>
      <c r="BD245" s="102">
        <v>0.6</v>
      </c>
      <c r="BE245" s="102">
        <v>0.8666666666666667</v>
      </c>
      <c r="BF245" s="102">
        <v>0.8</v>
      </c>
      <c r="BG245" s="101">
        <v>1</v>
      </c>
      <c r="BH245" s="101">
        <v>2</v>
      </c>
      <c r="BI245" s="101">
        <v>3</v>
      </c>
      <c r="BJ245" s="102">
        <v>0.2</v>
      </c>
      <c r="BK245" s="102">
        <v>0.13333333333333333</v>
      </c>
      <c r="BL245" s="102">
        <v>0.15</v>
      </c>
      <c r="BM245" s="101">
        <v>2</v>
      </c>
      <c r="BN245" s="101">
        <v>11</v>
      </c>
      <c r="BO245" s="101">
        <v>13</v>
      </c>
      <c r="BP245" s="102">
        <v>0.4</v>
      </c>
      <c r="BQ245" s="102">
        <v>0.73333333333333328</v>
      </c>
      <c r="BR245" s="103">
        <v>0.65</v>
      </c>
    </row>
    <row r="246" spans="1:70" ht="11.85">
      <c r="A246" s="99" t="str">
        <f>IF(COUNTIFS(T_3G[[#This Row],[Secteur]],"  *"),A245,T_3G[[#This Row],[Secteur]])</f>
        <v>SEINE-SAINT-DENIS</v>
      </c>
      <c r="B246" s="99" t="str">
        <f>IF(COUNTIFS(T_3G[[#This Row],[Secteur]],"    *"),B245,T_3G[[#This Row],[Secteur]])</f>
        <v xml:space="preserve">   D06 - Montreuil</v>
      </c>
      <c r="C246" s="100" t="s">
        <v>656</v>
      </c>
      <c r="D246" s="100" t="s">
        <v>260</v>
      </c>
      <c r="E246" s="101">
        <v>82</v>
      </c>
      <c r="F246" s="101">
        <v>52</v>
      </c>
      <c r="G246" s="101">
        <v>134</v>
      </c>
      <c r="H246" s="101">
        <v>0</v>
      </c>
      <c r="I246" s="101">
        <v>0</v>
      </c>
      <c r="J246" s="101">
        <v>0</v>
      </c>
      <c r="K246" s="101">
        <v>79</v>
      </c>
      <c r="L246" s="101">
        <v>51</v>
      </c>
      <c r="M246" s="101">
        <v>130</v>
      </c>
      <c r="N246" s="102">
        <v>0.96341463414634143</v>
      </c>
      <c r="O246" s="102">
        <v>0.98076923076923073</v>
      </c>
      <c r="P246" s="102">
        <v>0.97014925373134331</v>
      </c>
      <c r="Q246" s="101">
        <v>60</v>
      </c>
      <c r="R246" s="101">
        <v>31</v>
      </c>
      <c r="S246" s="101">
        <v>91</v>
      </c>
      <c r="T246" s="102">
        <v>0.759493670886076</v>
      </c>
      <c r="U246" s="102">
        <v>0.60784313725490191</v>
      </c>
      <c r="V246" s="102">
        <v>0.7</v>
      </c>
      <c r="W246" s="101">
        <v>19</v>
      </c>
      <c r="X246" s="101">
        <v>20</v>
      </c>
      <c r="Y246" s="101">
        <v>39</v>
      </c>
      <c r="Z246" s="102">
        <v>0.24050632911392406</v>
      </c>
      <c r="AA246" s="102">
        <v>0.39215686274509803</v>
      </c>
      <c r="AB246" s="102">
        <v>0.3</v>
      </c>
      <c r="AC246" s="101">
        <v>19</v>
      </c>
      <c r="AD246" s="101">
        <v>20</v>
      </c>
      <c r="AE246" s="101">
        <v>39</v>
      </c>
      <c r="AF246" s="102">
        <v>0.24050632911392406</v>
      </c>
      <c r="AG246" s="102">
        <v>0.39215686274509803</v>
      </c>
      <c r="AH246" s="102">
        <v>0.3</v>
      </c>
      <c r="AI246" s="101">
        <v>0</v>
      </c>
      <c r="AJ246" s="101">
        <v>0</v>
      </c>
      <c r="AK246" s="101">
        <v>0</v>
      </c>
      <c r="AL246" s="102">
        <v>0</v>
      </c>
      <c r="AM246" s="102">
        <v>0</v>
      </c>
      <c r="AN246" s="102">
        <v>0</v>
      </c>
      <c r="AO246" s="101">
        <v>79</v>
      </c>
      <c r="AP246" s="101">
        <v>50</v>
      </c>
      <c r="AQ246" s="101">
        <v>129</v>
      </c>
      <c r="AR246" s="102">
        <v>0.96341463414634143</v>
      </c>
      <c r="AS246" s="102">
        <v>0.96153846153846156</v>
      </c>
      <c r="AT246" s="102">
        <v>0.96268656716417911</v>
      </c>
      <c r="AU246" s="101">
        <v>57</v>
      </c>
      <c r="AV246" s="101">
        <v>22</v>
      </c>
      <c r="AW246" s="101">
        <v>79</v>
      </c>
      <c r="AX246" s="102">
        <v>0.72151898734177211</v>
      </c>
      <c r="AY246" s="102">
        <v>0.44</v>
      </c>
      <c r="AZ246" s="102">
        <v>0.61240310077519378</v>
      </c>
      <c r="BA246" s="101">
        <v>22</v>
      </c>
      <c r="BB246" s="101">
        <v>28</v>
      </c>
      <c r="BC246" s="101">
        <v>50</v>
      </c>
      <c r="BD246" s="102">
        <v>0.27848101265822783</v>
      </c>
      <c r="BE246" s="102">
        <v>0.56000000000000005</v>
      </c>
      <c r="BF246" s="102">
        <v>0.38759689922480622</v>
      </c>
      <c r="BG246" s="101">
        <v>22</v>
      </c>
      <c r="BH246" s="101">
        <v>28</v>
      </c>
      <c r="BI246" s="101">
        <v>50</v>
      </c>
      <c r="BJ246" s="102">
        <v>0.27848101265822783</v>
      </c>
      <c r="BK246" s="102">
        <v>0.56000000000000005</v>
      </c>
      <c r="BL246" s="102">
        <v>0.38759689922480622</v>
      </c>
      <c r="BM246" s="101">
        <v>0</v>
      </c>
      <c r="BN246" s="101">
        <v>0</v>
      </c>
      <c r="BO246" s="101">
        <v>0</v>
      </c>
      <c r="BP246" s="102">
        <v>0</v>
      </c>
      <c r="BQ246" s="102">
        <v>0</v>
      </c>
      <c r="BR246" s="103">
        <v>0</v>
      </c>
    </row>
    <row r="247" spans="1:70" ht="11.85">
      <c r="A247" s="99" t="str">
        <f>IF(COUNTIFS(T_3G[[#This Row],[Secteur]],"  *"),A246,T_3G[[#This Row],[Secteur]])</f>
        <v>SEINE-SAINT-DENIS</v>
      </c>
      <c r="B247" s="99" t="str">
        <f>IF(COUNTIFS(T_3G[[#This Row],[Secteur]],"    *"),B246,T_3G[[#This Row],[Secteur]])</f>
        <v xml:space="preserve">   D06 - Montreuil</v>
      </c>
      <c r="C247" s="100" t="s">
        <v>657</v>
      </c>
      <c r="D247" s="100" t="s">
        <v>658</v>
      </c>
      <c r="E247" s="101">
        <v>102</v>
      </c>
      <c r="F247" s="101">
        <v>93</v>
      </c>
      <c r="G247" s="101">
        <v>195</v>
      </c>
      <c r="H247" s="101">
        <v>0</v>
      </c>
      <c r="I247" s="101">
        <v>0</v>
      </c>
      <c r="J247" s="101">
        <v>0</v>
      </c>
      <c r="K247" s="101">
        <v>102</v>
      </c>
      <c r="L247" s="101">
        <v>93</v>
      </c>
      <c r="M247" s="101">
        <v>195</v>
      </c>
      <c r="N247" s="102">
        <v>1</v>
      </c>
      <c r="O247" s="102">
        <v>1</v>
      </c>
      <c r="P247" s="102">
        <v>1</v>
      </c>
      <c r="Q247" s="101">
        <v>92</v>
      </c>
      <c r="R247" s="101">
        <v>71</v>
      </c>
      <c r="S247" s="101">
        <v>163</v>
      </c>
      <c r="T247" s="102">
        <v>0.90196078431372551</v>
      </c>
      <c r="U247" s="102">
        <v>0.76344086021505375</v>
      </c>
      <c r="V247" s="102">
        <v>0.83589743589743593</v>
      </c>
      <c r="W247" s="101">
        <v>10</v>
      </c>
      <c r="X247" s="101">
        <v>22</v>
      </c>
      <c r="Y247" s="101">
        <v>32</v>
      </c>
      <c r="Z247" s="102">
        <v>9.8039215686274508E-2</v>
      </c>
      <c r="AA247" s="102">
        <v>0.23655913978494625</v>
      </c>
      <c r="AB247" s="102">
        <v>0.1641025641025641</v>
      </c>
      <c r="AC247" s="101">
        <v>9</v>
      </c>
      <c r="AD247" s="101">
        <v>20</v>
      </c>
      <c r="AE247" s="101">
        <v>29</v>
      </c>
      <c r="AF247" s="102">
        <v>8.8235294117647065E-2</v>
      </c>
      <c r="AG247" s="102">
        <v>0.21505376344086022</v>
      </c>
      <c r="AH247" s="102">
        <v>0.14871794871794872</v>
      </c>
      <c r="AI247" s="101">
        <v>1</v>
      </c>
      <c r="AJ247" s="101">
        <v>2</v>
      </c>
      <c r="AK247" s="101">
        <v>3</v>
      </c>
      <c r="AL247" s="102">
        <v>9.8039215686274508E-3</v>
      </c>
      <c r="AM247" s="102">
        <v>2.1505376344086023E-2</v>
      </c>
      <c r="AN247" s="102">
        <v>1.5384615384615385E-2</v>
      </c>
      <c r="AO247" s="101">
        <v>102</v>
      </c>
      <c r="AP247" s="101">
        <v>92</v>
      </c>
      <c r="AQ247" s="101">
        <v>194</v>
      </c>
      <c r="AR247" s="102">
        <v>1</v>
      </c>
      <c r="AS247" s="102">
        <v>0.989247311827957</v>
      </c>
      <c r="AT247" s="102">
        <v>0.99487179487179489</v>
      </c>
      <c r="AU247" s="101">
        <v>91</v>
      </c>
      <c r="AV247" s="101">
        <v>65</v>
      </c>
      <c r="AW247" s="101">
        <v>156</v>
      </c>
      <c r="AX247" s="102">
        <v>0.89215686274509809</v>
      </c>
      <c r="AY247" s="102">
        <v>0.70652173913043481</v>
      </c>
      <c r="AZ247" s="102">
        <v>0.80412371134020622</v>
      </c>
      <c r="BA247" s="101">
        <v>11</v>
      </c>
      <c r="BB247" s="101">
        <v>27</v>
      </c>
      <c r="BC247" s="101">
        <v>38</v>
      </c>
      <c r="BD247" s="102">
        <v>0.10784313725490197</v>
      </c>
      <c r="BE247" s="102">
        <v>0.29347826086956524</v>
      </c>
      <c r="BF247" s="102">
        <v>0.19587628865979381</v>
      </c>
      <c r="BG247" s="101">
        <v>10</v>
      </c>
      <c r="BH247" s="101">
        <v>24</v>
      </c>
      <c r="BI247" s="101">
        <v>34</v>
      </c>
      <c r="BJ247" s="102">
        <v>9.8039215686274508E-2</v>
      </c>
      <c r="BK247" s="102">
        <v>0.2608695652173913</v>
      </c>
      <c r="BL247" s="102">
        <v>0.17525773195876287</v>
      </c>
      <c r="BM247" s="101">
        <v>1</v>
      </c>
      <c r="BN247" s="101">
        <v>3</v>
      </c>
      <c r="BO247" s="101">
        <v>4</v>
      </c>
      <c r="BP247" s="102">
        <v>9.8039215686274508E-3</v>
      </c>
      <c r="BQ247" s="102">
        <v>3.2608695652173912E-2</v>
      </c>
      <c r="BR247" s="103">
        <v>2.0618556701030927E-2</v>
      </c>
    </row>
    <row r="248" spans="1:70" ht="11.85">
      <c r="A248" s="99" t="str">
        <f>IF(COUNTIFS(T_3G[[#This Row],[Secteur]],"  *"),A247,T_3G[[#This Row],[Secteur]])</f>
        <v>SEINE-SAINT-DENIS</v>
      </c>
      <c r="B248" s="99" t="str">
        <f>IF(COUNTIFS(T_3G[[#This Row],[Secteur]],"    *"),B247,T_3G[[#This Row],[Secteur]])</f>
        <v xml:space="preserve">   D06 - Montreuil</v>
      </c>
      <c r="C248" s="100" t="s">
        <v>659</v>
      </c>
      <c r="D248" s="100" t="s">
        <v>295</v>
      </c>
      <c r="E248" s="101">
        <v>65</v>
      </c>
      <c r="F248" s="101">
        <v>55</v>
      </c>
      <c r="G248" s="101">
        <v>120</v>
      </c>
      <c r="H248" s="101">
        <v>0</v>
      </c>
      <c r="I248" s="101">
        <v>0</v>
      </c>
      <c r="J248" s="101">
        <v>0</v>
      </c>
      <c r="K248" s="101">
        <v>65</v>
      </c>
      <c r="L248" s="101">
        <v>55</v>
      </c>
      <c r="M248" s="101">
        <v>120</v>
      </c>
      <c r="N248" s="102">
        <v>1</v>
      </c>
      <c r="O248" s="102">
        <v>1</v>
      </c>
      <c r="P248" s="102">
        <v>1</v>
      </c>
      <c r="Q248" s="101">
        <v>48</v>
      </c>
      <c r="R248" s="101">
        <v>43</v>
      </c>
      <c r="S248" s="101">
        <v>91</v>
      </c>
      <c r="T248" s="102">
        <v>0.7384615384615385</v>
      </c>
      <c r="U248" s="102">
        <v>0.78181818181818186</v>
      </c>
      <c r="V248" s="102">
        <v>0.7583333333333333</v>
      </c>
      <c r="W248" s="101">
        <v>17</v>
      </c>
      <c r="X248" s="101">
        <v>12</v>
      </c>
      <c r="Y248" s="101">
        <v>29</v>
      </c>
      <c r="Z248" s="102">
        <v>0.26153846153846155</v>
      </c>
      <c r="AA248" s="102">
        <v>0.21818181818181817</v>
      </c>
      <c r="AB248" s="102">
        <v>0.24166666666666667</v>
      </c>
      <c r="AC248" s="101">
        <v>16</v>
      </c>
      <c r="AD248" s="101">
        <v>11</v>
      </c>
      <c r="AE248" s="101">
        <v>27</v>
      </c>
      <c r="AF248" s="102">
        <v>0.24615384615384617</v>
      </c>
      <c r="AG248" s="102">
        <v>0.2</v>
      </c>
      <c r="AH248" s="102">
        <v>0.22500000000000001</v>
      </c>
      <c r="AI248" s="101">
        <v>1</v>
      </c>
      <c r="AJ248" s="101">
        <v>1</v>
      </c>
      <c r="AK248" s="101">
        <v>2</v>
      </c>
      <c r="AL248" s="102">
        <v>1.5384615384615385E-2</v>
      </c>
      <c r="AM248" s="102">
        <v>1.8181818181818181E-2</v>
      </c>
      <c r="AN248" s="102">
        <v>1.6666666666666666E-2</v>
      </c>
      <c r="AO248" s="101">
        <v>65</v>
      </c>
      <c r="AP248" s="101">
        <v>55</v>
      </c>
      <c r="AQ248" s="101">
        <v>120</v>
      </c>
      <c r="AR248" s="102">
        <v>1</v>
      </c>
      <c r="AS248" s="102">
        <v>1</v>
      </c>
      <c r="AT248" s="102">
        <v>1</v>
      </c>
      <c r="AU248" s="101">
        <v>44</v>
      </c>
      <c r="AV248" s="101">
        <v>34</v>
      </c>
      <c r="AW248" s="101">
        <v>78</v>
      </c>
      <c r="AX248" s="102">
        <v>0.67692307692307696</v>
      </c>
      <c r="AY248" s="102">
        <v>0.61818181818181817</v>
      </c>
      <c r="AZ248" s="102">
        <v>0.65</v>
      </c>
      <c r="BA248" s="101">
        <v>21</v>
      </c>
      <c r="BB248" s="101">
        <v>21</v>
      </c>
      <c r="BC248" s="101">
        <v>42</v>
      </c>
      <c r="BD248" s="102">
        <v>0.32307692307692309</v>
      </c>
      <c r="BE248" s="102">
        <v>0.38181818181818183</v>
      </c>
      <c r="BF248" s="102">
        <v>0.35</v>
      </c>
      <c r="BG248" s="101">
        <v>19</v>
      </c>
      <c r="BH248" s="101">
        <v>20</v>
      </c>
      <c r="BI248" s="101">
        <v>39</v>
      </c>
      <c r="BJ248" s="102">
        <v>0.29230769230769232</v>
      </c>
      <c r="BK248" s="102">
        <v>0.36363636363636365</v>
      </c>
      <c r="BL248" s="102">
        <v>0.32500000000000001</v>
      </c>
      <c r="BM248" s="101">
        <v>2</v>
      </c>
      <c r="BN248" s="101">
        <v>1</v>
      </c>
      <c r="BO248" s="101">
        <v>3</v>
      </c>
      <c r="BP248" s="102">
        <v>3.0769230769230771E-2</v>
      </c>
      <c r="BQ248" s="102">
        <v>1.8181818181818181E-2</v>
      </c>
      <c r="BR248" s="103">
        <v>2.5000000000000001E-2</v>
      </c>
    </row>
    <row r="249" spans="1:70" ht="11.85">
      <c r="A249" s="99" t="str">
        <f>IF(COUNTIFS(T_3G[[#This Row],[Secteur]],"  *"),A248,T_3G[[#This Row],[Secteur]])</f>
        <v>SEINE-SAINT-DENIS</v>
      </c>
      <c r="B249" s="99" t="str">
        <f>IF(COUNTIFS(T_3G[[#This Row],[Secteur]],"    *"),B248,T_3G[[#This Row],[Secteur]])</f>
        <v xml:space="preserve">   D06 - Montreuil</v>
      </c>
      <c r="C249" s="100" t="s">
        <v>660</v>
      </c>
      <c r="D249" s="100" t="s">
        <v>661</v>
      </c>
      <c r="E249" s="101">
        <v>69</v>
      </c>
      <c r="F249" s="101">
        <v>71</v>
      </c>
      <c r="G249" s="101">
        <v>140</v>
      </c>
      <c r="H249" s="101">
        <v>0</v>
      </c>
      <c r="I249" s="101">
        <v>0</v>
      </c>
      <c r="J249" s="101">
        <v>0</v>
      </c>
      <c r="K249" s="101">
        <v>57</v>
      </c>
      <c r="L249" s="101">
        <v>56</v>
      </c>
      <c r="M249" s="101">
        <v>113</v>
      </c>
      <c r="N249" s="102">
        <v>0.82608695652173914</v>
      </c>
      <c r="O249" s="102">
        <v>0.78873239436619713</v>
      </c>
      <c r="P249" s="102">
        <v>0.80714285714285716</v>
      </c>
      <c r="Q249" s="101">
        <v>47</v>
      </c>
      <c r="R249" s="101">
        <v>45</v>
      </c>
      <c r="S249" s="101">
        <v>92</v>
      </c>
      <c r="T249" s="102">
        <v>0.82456140350877194</v>
      </c>
      <c r="U249" s="102">
        <v>0.8035714285714286</v>
      </c>
      <c r="V249" s="102">
        <v>0.81415929203539827</v>
      </c>
      <c r="W249" s="101">
        <v>10</v>
      </c>
      <c r="X249" s="101">
        <v>11</v>
      </c>
      <c r="Y249" s="101">
        <v>21</v>
      </c>
      <c r="Z249" s="102">
        <v>0.17543859649122806</v>
      </c>
      <c r="AA249" s="102">
        <v>0.19642857142857142</v>
      </c>
      <c r="AB249" s="102">
        <v>0.18584070796460178</v>
      </c>
      <c r="AC249" s="101">
        <v>7</v>
      </c>
      <c r="AD249" s="101">
        <v>11</v>
      </c>
      <c r="AE249" s="101">
        <v>18</v>
      </c>
      <c r="AF249" s="102">
        <v>0.12280701754385964</v>
      </c>
      <c r="AG249" s="102">
        <v>0.19642857142857142</v>
      </c>
      <c r="AH249" s="102">
        <v>0.15929203539823009</v>
      </c>
      <c r="AI249" s="101">
        <v>3</v>
      </c>
      <c r="AJ249" s="101">
        <v>0</v>
      </c>
      <c r="AK249" s="101">
        <v>3</v>
      </c>
      <c r="AL249" s="102">
        <v>5.2631578947368418E-2</v>
      </c>
      <c r="AM249" s="102">
        <v>0</v>
      </c>
      <c r="AN249" s="102">
        <v>2.6548672566371681E-2</v>
      </c>
      <c r="AO249" s="101">
        <v>47</v>
      </c>
      <c r="AP249" s="101">
        <v>45</v>
      </c>
      <c r="AQ249" s="101">
        <v>92</v>
      </c>
      <c r="AR249" s="102">
        <v>0.6811594202898551</v>
      </c>
      <c r="AS249" s="102">
        <v>0.63380281690140849</v>
      </c>
      <c r="AT249" s="102">
        <v>0.65714285714285714</v>
      </c>
      <c r="AU249" s="101">
        <v>35</v>
      </c>
      <c r="AV249" s="101">
        <v>30</v>
      </c>
      <c r="AW249" s="101">
        <v>65</v>
      </c>
      <c r="AX249" s="102">
        <v>0.74468085106382975</v>
      </c>
      <c r="AY249" s="102">
        <v>0.66666666666666663</v>
      </c>
      <c r="AZ249" s="102">
        <v>0.70652173913043481</v>
      </c>
      <c r="BA249" s="101">
        <v>12</v>
      </c>
      <c r="BB249" s="101">
        <v>15</v>
      </c>
      <c r="BC249" s="101">
        <v>27</v>
      </c>
      <c r="BD249" s="102">
        <v>0.25531914893617019</v>
      </c>
      <c r="BE249" s="102">
        <v>0.33333333333333331</v>
      </c>
      <c r="BF249" s="102">
        <v>0.29347826086956524</v>
      </c>
      <c r="BG249" s="101">
        <v>10</v>
      </c>
      <c r="BH249" s="101">
        <v>15</v>
      </c>
      <c r="BI249" s="101">
        <v>25</v>
      </c>
      <c r="BJ249" s="102">
        <v>0.21276595744680851</v>
      </c>
      <c r="BK249" s="102">
        <v>0.33333333333333331</v>
      </c>
      <c r="BL249" s="102">
        <v>0.27173913043478259</v>
      </c>
      <c r="BM249" s="101">
        <v>2</v>
      </c>
      <c r="BN249" s="101">
        <v>0</v>
      </c>
      <c r="BO249" s="101">
        <v>2</v>
      </c>
      <c r="BP249" s="102">
        <v>4.2553191489361701E-2</v>
      </c>
      <c r="BQ249" s="102">
        <v>0</v>
      </c>
      <c r="BR249" s="103">
        <v>2.1739130434782608E-2</v>
      </c>
    </row>
    <row r="250" spans="1:70" ht="11.85">
      <c r="A250" s="99" t="str">
        <f>IF(COUNTIFS(T_3G[[#This Row],[Secteur]],"  *"),A249,T_3G[[#This Row],[Secteur]])</f>
        <v>SEINE-SAINT-DENIS</v>
      </c>
      <c r="B250" s="99" t="str">
        <f>IF(COUNTIFS(T_3G[[#This Row],[Secteur]],"    *"),B249,T_3G[[#This Row],[Secteur]])</f>
        <v xml:space="preserve">   D06 - Montreuil</v>
      </c>
      <c r="C250" s="100" t="s">
        <v>662</v>
      </c>
      <c r="D250" s="100" t="s">
        <v>663</v>
      </c>
      <c r="E250" s="101">
        <v>52</v>
      </c>
      <c r="F250" s="101">
        <v>69</v>
      </c>
      <c r="G250" s="101">
        <v>121</v>
      </c>
      <c r="H250" s="101">
        <v>0</v>
      </c>
      <c r="I250" s="101">
        <v>0</v>
      </c>
      <c r="J250" s="101">
        <v>0</v>
      </c>
      <c r="K250" s="101">
        <v>52</v>
      </c>
      <c r="L250" s="101">
        <v>69</v>
      </c>
      <c r="M250" s="101">
        <v>121</v>
      </c>
      <c r="N250" s="102">
        <v>1</v>
      </c>
      <c r="O250" s="102">
        <v>1</v>
      </c>
      <c r="P250" s="102">
        <v>1</v>
      </c>
      <c r="Q250" s="101">
        <v>38</v>
      </c>
      <c r="R250" s="101">
        <v>33</v>
      </c>
      <c r="S250" s="101">
        <v>71</v>
      </c>
      <c r="T250" s="102">
        <v>0.73076923076923073</v>
      </c>
      <c r="U250" s="102">
        <v>0.47826086956521741</v>
      </c>
      <c r="V250" s="102">
        <v>0.58677685950413228</v>
      </c>
      <c r="W250" s="101">
        <v>14</v>
      </c>
      <c r="X250" s="101">
        <v>36</v>
      </c>
      <c r="Y250" s="101">
        <v>50</v>
      </c>
      <c r="Z250" s="102">
        <v>0.26923076923076922</v>
      </c>
      <c r="AA250" s="102">
        <v>0.52173913043478259</v>
      </c>
      <c r="AB250" s="102">
        <v>0.41322314049586778</v>
      </c>
      <c r="AC250" s="101">
        <v>13</v>
      </c>
      <c r="AD250" s="101">
        <v>32</v>
      </c>
      <c r="AE250" s="101">
        <v>45</v>
      </c>
      <c r="AF250" s="102">
        <v>0.25</v>
      </c>
      <c r="AG250" s="102">
        <v>0.46376811594202899</v>
      </c>
      <c r="AH250" s="102">
        <v>0.37190082644628097</v>
      </c>
      <c r="AI250" s="101">
        <v>1</v>
      </c>
      <c r="AJ250" s="101">
        <v>4</v>
      </c>
      <c r="AK250" s="101">
        <v>5</v>
      </c>
      <c r="AL250" s="102">
        <v>1.9230769230769232E-2</v>
      </c>
      <c r="AM250" s="102">
        <v>5.7971014492753624E-2</v>
      </c>
      <c r="AN250" s="102">
        <v>4.1322314049586778E-2</v>
      </c>
      <c r="AO250" s="101">
        <v>51</v>
      </c>
      <c r="AP250" s="101">
        <v>64</v>
      </c>
      <c r="AQ250" s="101">
        <v>115</v>
      </c>
      <c r="AR250" s="102">
        <v>0.98076923076923073</v>
      </c>
      <c r="AS250" s="102">
        <v>0.92753623188405798</v>
      </c>
      <c r="AT250" s="102">
        <v>0.95041322314049592</v>
      </c>
      <c r="AU250" s="101">
        <v>30</v>
      </c>
      <c r="AV250" s="101">
        <v>22</v>
      </c>
      <c r="AW250" s="101">
        <v>52</v>
      </c>
      <c r="AX250" s="102">
        <v>0.58823529411764708</v>
      </c>
      <c r="AY250" s="102">
        <v>0.34375</v>
      </c>
      <c r="AZ250" s="102">
        <v>0.45217391304347826</v>
      </c>
      <c r="BA250" s="101">
        <v>21</v>
      </c>
      <c r="BB250" s="101">
        <v>42</v>
      </c>
      <c r="BC250" s="101">
        <v>63</v>
      </c>
      <c r="BD250" s="102">
        <v>0.41176470588235292</v>
      </c>
      <c r="BE250" s="102">
        <v>0.65625</v>
      </c>
      <c r="BF250" s="102">
        <v>0.54782608695652169</v>
      </c>
      <c r="BG250" s="101">
        <v>20</v>
      </c>
      <c r="BH250" s="101">
        <v>37</v>
      </c>
      <c r="BI250" s="101">
        <v>57</v>
      </c>
      <c r="BJ250" s="102">
        <v>0.39215686274509803</v>
      </c>
      <c r="BK250" s="102">
        <v>0.578125</v>
      </c>
      <c r="BL250" s="102">
        <v>0.4956521739130435</v>
      </c>
      <c r="BM250" s="101">
        <v>1</v>
      </c>
      <c r="BN250" s="101">
        <v>5</v>
      </c>
      <c r="BO250" s="101">
        <v>6</v>
      </c>
      <c r="BP250" s="102">
        <v>1.9607843137254902E-2</v>
      </c>
      <c r="BQ250" s="102">
        <v>7.8125E-2</v>
      </c>
      <c r="BR250" s="103">
        <v>5.2173913043478258E-2</v>
      </c>
    </row>
    <row r="251" spans="1:70" ht="11.85">
      <c r="A251" s="99" t="str">
        <f>IF(COUNTIFS(T_3G[[#This Row],[Secteur]],"  *"),A250,T_3G[[#This Row],[Secteur]])</f>
        <v>SEINE-SAINT-DENIS</v>
      </c>
      <c r="B251" s="99" t="str">
        <f>IF(COUNTIFS(T_3G[[#This Row],[Secteur]],"    *"),B250,T_3G[[#This Row],[Secteur]])</f>
        <v xml:space="preserve">   D06 - Montreuil</v>
      </c>
      <c r="C251" s="100" t="s">
        <v>664</v>
      </c>
      <c r="D251" s="100" t="s">
        <v>665</v>
      </c>
      <c r="E251" s="101">
        <v>61</v>
      </c>
      <c r="F251" s="101">
        <v>67</v>
      </c>
      <c r="G251" s="101">
        <v>128</v>
      </c>
      <c r="H251" s="101">
        <v>0</v>
      </c>
      <c r="I251" s="101">
        <v>0</v>
      </c>
      <c r="J251" s="101">
        <v>0</v>
      </c>
      <c r="K251" s="101">
        <v>61</v>
      </c>
      <c r="L251" s="101">
        <v>64</v>
      </c>
      <c r="M251" s="101">
        <v>125</v>
      </c>
      <c r="N251" s="102">
        <v>1</v>
      </c>
      <c r="O251" s="102">
        <v>0.95522388059701491</v>
      </c>
      <c r="P251" s="102">
        <v>0.9765625</v>
      </c>
      <c r="Q251" s="101">
        <v>57</v>
      </c>
      <c r="R251" s="101">
        <v>50</v>
      </c>
      <c r="S251" s="101">
        <v>107</v>
      </c>
      <c r="T251" s="102">
        <v>0.93442622950819676</v>
      </c>
      <c r="U251" s="102">
        <v>0.78125</v>
      </c>
      <c r="V251" s="102">
        <v>0.85599999999999998</v>
      </c>
      <c r="W251" s="101">
        <v>4</v>
      </c>
      <c r="X251" s="101">
        <v>14</v>
      </c>
      <c r="Y251" s="101">
        <v>18</v>
      </c>
      <c r="Z251" s="102">
        <v>6.5573770491803282E-2</v>
      </c>
      <c r="AA251" s="102">
        <v>0.21875</v>
      </c>
      <c r="AB251" s="102">
        <v>0.14399999999999999</v>
      </c>
      <c r="AC251" s="101">
        <v>4</v>
      </c>
      <c r="AD251" s="101">
        <v>14</v>
      </c>
      <c r="AE251" s="101">
        <v>18</v>
      </c>
      <c r="AF251" s="102">
        <v>6.5573770491803282E-2</v>
      </c>
      <c r="AG251" s="102">
        <v>0.21875</v>
      </c>
      <c r="AH251" s="102">
        <v>0.14399999999999999</v>
      </c>
      <c r="AI251" s="101">
        <v>0</v>
      </c>
      <c r="AJ251" s="101">
        <v>0</v>
      </c>
      <c r="AK251" s="101">
        <v>0</v>
      </c>
      <c r="AL251" s="102">
        <v>0</v>
      </c>
      <c r="AM251" s="102">
        <v>0</v>
      </c>
      <c r="AN251" s="102">
        <v>0</v>
      </c>
      <c r="AO251" s="101">
        <v>61</v>
      </c>
      <c r="AP251" s="101">
        <v>64</v>
      </c>
      <c r="AQ251" s="101">
        <v>125</v>
      </c>
      <c r="AR251" s="102">
        <v>1</v>
      </c>
      <c r="AS251" s="102">
        <v>0.95522388059701491</v>
      </c>
      <c r="AT251" s="102">
        <v>0.9765625</v>
      </c>
      <c r="AU251" s="101">
        <v>53</v>
      </c>
      <c r="AV251" s="101">
        <v>48</v>
      </c>
      <c r="AW251" s="101">
        <v>101</v>
      </c>
      <c r="AX251" s="102">
        <v>0.86885245901639341</v>
      </c>
      <c r="AY251" s="102">
        <v>0.75</v>
      </c>
      <c r="AZ251" s="102">
        <v>0.80800000000000005</v>
      </c>
      <c r="BA251" s="101">
        <v>8</v>
      </c>
      <c r="BB251" s="101">
        <v>16</v>
      </c>
      <c r="BC251" s="101">
        <v>24</v>
      </c>
      <c r="BD251" s="102">
        <v>0.13114754098360656</v>
      </c>
      <c r="BE251" s="102">
        <v>0.25</v>
      </c>
      <c r="BF251" s="102">
        <v>0.192</v>
      </c>
      <c r="BG251" s="101">
        <v>8</v>
      </c>
      <c r="BH251" s="101">
        <v>16</v>
      </c>
      <c r="BI251" s="101">
        <v>24</v>
      </c>
      <c r="BJ251" s="102">
        <v>0.13114754098360656</v>
      </c>
      <c r="BK251" s="102">
        <v>0.25</v>
      </c>
      <c r="BL251" s="102">
        <v>0.192</v>
      </c>
      <c r="BM251" s="101">
        <v>0</v>
      </c>
      <c r="BN251" s="101">
        <v>0</v>
      </c>
      <c r="BO251" s="101">
        <v>0</v>
      </c>
      <c r="BP251" s="102">
        <v>0</v>
      </c>
      <c r="BQ251" s="102">
        <v>0</v>
      </c>
      <c r="BR251" s="103">
        <v>0</v>
      </c>
    </row>
    <row r="252" spans="1:70" ht="11.85">
      <c r="A252" s="99" t="str">
        <f>IF(COUNTIFS(T_3G[[#This Row],[Secteur]],"  *"),A251,T_3G[[#This Row],[Secteur]])</f>
        <v>SEINE-SAINT-DENIS</v>
      </c>
      <c r="B252" s="99" t="str">
        <f>IF(COUNTIFS(T_3G[[#This Row],[Secteur]],"    *"),B251,T_3G[[#This Row],[Secteur]])</f>
        <v xml:space="preserve">   D06 - Montreuil</v>
      </c>
      <c r="C252" s="100" t="s">
        <v>666</v>
      </c>
      <c r="D252" s="100" t="s">
        <v>667</v>
      </c>
      <c r="E252" s="101">
        <v>40</v>
      </c>
      <c r="F252" s="101">
        <v>45</v>
      </c>
      <c r="G252" s="101">
        <v>85</v>
      </c>
      <c r="H252" s="101">
        <v>0</v>
      </c>
      <c r="I252" s="101">
        <v>0</v>
      </c>
      <c r="J252" s="101">
        <v>0</v>
      </c>
      <c r="K252" s="101">
        <v>40</v>
      </c>
      <c r="L252" s="101">
        <v>45</v>
      </c>
      <c r="M252" s="101">
        <v>85</v>
      </c>
      <c r="N252" s="102">
        <v>1</v>
      </c>
      <c r="O252" s="102">
        <v>1</v>
      </c>
      <c r="P252" s="102">
        <v>1</v>
      </c>
      <c r="Q252" s="101">
        <v>33</v>
      </c>
      <c r="R252" s="101">
        <v>26</v>
      </c>
      <c r="S252" s="101">
        <v>59</v>
      </c>
      <c r="T252" s="102">
        <v>0.82499999999999996</v>
      </c>
      <c r="U252" s="102">
        <v>0.57777777777777772</v>
      </c>
      <c r="V252" s="102">
        <v>0.69411764705882351</v>
      </c>
      <c r="W252" s="101">
        <v>7</v>
      </c>
      <c r="X252" s="101">
        <v>19</v>
      </c>
      <c r="Y252" s="101">
        <v>26</v>
      </c>
      <c r="Z252" s="102">
        <v>0.17499999999999999</v>
      </c>
      <c r="AA252" s="102">
        <v>0.42222222222222222</v>
      </c>
      <c r="AB252" s="102">
        <v>0.30588235294117649</v>
      </c>
      <c r="AC252" s="101">
        <v>6</v>
      </c>
      <c r="AD252" s="101">
        <v>15</v>
      </c>
      <c r="AE252" s="101">
        <v>21</v>
      </c>
      <c r="AF252" s="102">
        <v>0.15</v>
      </c>
      <c r="AG252" s="102">
        <v>0.33333333333333331</v>
      </c>
      <c r="AH252" s="102">
        <v>0.24705882352941178</v>
      </c>
      <c r="AI252" s="101">
        <v>1</v>
      </c>
      <c r="AJ252" s="101">
        <v>4</v>
      </c>
      <c r="AK252" s="101">
        <v>5</v>
      </c>
      <c r="AL252" s="102">
        <v>2.5000000000000001E-2</v>
      </c>
      <c r="AM252" s="102">
        <v>8.8888888888888892E-2</v>
      </c>
      <c r="AN252" s="102">
        <v>5.8823529411764705E-2</v>
      </c>
      <c r="AO252" s="101">
        <v>40</v>
      </c>
      <c r="AP252" s="101">
        <v>45</v>
      </c>
      <c r="AQ252" s="101">
        <v>85</v>
      </c>
      <c r="AR252" s="102">
        <v>1</v>
      </c>
      <c r="AS252" s="102">
        <v>1</v>
      </c>
      <c r="AT252" s="102">
        <v>1</v>
      </c>
      <c r="AU252" s="101">
        <v>30</v>
      </c>
      <c r="AV252" s="101">
        <v>21</v>
      </c>
      <c r="AW252" s="101">
        <v>51</v>
      </c>
      <c r="AX252" s="102">
        <v>0.75</v>
      </c>
      <c r="AY252" s="102">
        <v>0.46666666666666667</v>
      </c>
      <c r="AZ252" s="102">
        <v>0.6</v>
      </c>
      <c r="BA252" s="101">
        <v>10</v>
      </c>
      <c r="BB252" s="101">
        <v>24</v>
      </c>
      <c r="BC252" s="101">
        <v>34</v>
      </c>
      <c r="BD252" s="102">
        <v>0.25</v>
      </c>
      <c r="BE252" s="102">
        <v>0.53333333333333333</v>
      </c>
      <c r="BF252" s="102">
        <v>0.4</v>
      </c>
      <c r="BG252" s="101">
        <v>9</v>
      </c>
      <c r="BH252" s="101">
        <v>20</v>
      </c>
      <c r="BI252" s="101">
        <v>29</v>
      </c>
      <c r="BJ252" s="102">
        <v>0.22500000000000001</v>
      </c>
      <c r="BK252" s="102">
        <v>0.44444444444444442</v>
      </c>
      <c r="BL252" s="102">
        <v>0.3411764705882353</v>
      </c>
      <c r="BM252" s="101">
        <v>1</v>
      </c>
      <c r="BN252" s="101">
        <v>4</v>
      </c>
      <c r="BO252" s="101">
        <v>5</v>
      </c>
      <c r="BP252" s="102">
        <v>2.5000000000000001E-2</v>
      </c>
      <c r="BQ252" s="102">
        <v>8.8888888888888892E-2</v>
      </c>
      <c r="BR252" s="103">
        <v>5.8823529411764705E-2</v>
      </c>
    </row>
    <row r="253" spans="1:70" ht="11.85">
      <c r="A253" s="99" t="str">
        <f>IF(COUNTIFS(T_3G[[#This Row],[Secteur]],"  *"),A252,T_3G[[#This Row],[Secteur]])</f>
        <v>SEINE-SAINT-DENIS</v>
      </c>
      <c r="B253" s="99" t="str">
        <f>IF(COUNTIFS(T_3G[[#This Row],[Secteur]],"    *"),B252,T_3G[[#This Row],[Secteur]])</f>
        <v xml:space="preserve">   D06 - Montreuil</v>
      </c>
      <c r="C253" s="100" t="s">
        <v>668</v>
      </c>
      <c r="D253" s="100" t="s">
        <v>669</v>
      </c>
      <c r="E253" s="101">
        <v>40</v>
      </c>
      <c r="F253" s="101">
        <v>56</v>
      </c>
      <c r="G253" s="101">
        <v>96</v>
      </c>
      <c r="H253" s="101">
        <v>0</v>
      </c>
      <c r="I253" s="101">
        <v>0</v>
      </c>
      <c r="J253" s="101">
        <v>0</v>
      </c>
      <c r="K253" s="101">
        <v>39</v>
      </c>
      <c r="L253" s="101">
        <v>53</v>
      </c>
      <c r="M253" s="101">
        <v>92</v>
      </c>
      <c r="N253" s="102">
        <v>0.97499999999999998</v>
      </c>
      <c r="O253" s="102">
        <v>0.9464285714285714</v>
      </c>
      <c r="P253" s="102">
        <v>0.95833333333333337</v>
      </c>
      <c r="Q253" s="101">
        <v>30</v>
      </c>
      <c r="R253" s="101">
        <v>28</v>
      </c>
      <c r="S253" s="101">
        <v>58</v>
      </c>
      <c r="T253" s="102">
        <v>0.76923076923076927</v>
      </c>
      <c r="U253" s="102">
        <v>0.52830188679245282</v>
      </c>
      <c r="V253" s="102">
        <v>0.63043478260869568</v>
      </c>
      <c r="W253" s="101">
        <v>9</v>
      </c>
      <c r="X253" s="101">
        <v>25</v>
      </c>
      <c r="Y253" s="101">
        <v>34</v>
      </c>
      <c r="Z253" s="102">
        <v>0.23076923076923078</v>
      </c>
      <c r="AA253" s="102">
        <v>0.47169811320754718</v>
      </c>
      <c r="AB253" s="102">
        <v>0.36956521739130432</v>
      </c>
      <c r="AC253" s="101">
        <v>6</v>
      </c>
      <c r="AD253" s="101">
        <v>16</v>
      </c>
      <c r="AE253" s="101">
        <v>22</v>
      </c>
      <c r="AF253" s="102">
        <v>0.15384615384615385</v>
      </c>
      <c r="AG253" s="102">
        <v>0.30188679245283018</v>
      </c>
      <c r="AH253" s="102">
        <v>0.2391304347826087</v>
      </c>
      <c r="AI253" s="101">
        <v>3</v>
      </c>
      <c r="AJ253" s="101">
        <v>9</v>
      </c>
      <c r="AK253" s="101">
        <v>12</v>
      </c>
      <c r="AL253" s="102">
        <v>7.6923076923076927E-2</v>
      </c>
      <c r="AM253" s="102">
        <v>0.16981132075471697</v>
      </c>
      <c r="AN253" s="102">
        <v>0.13043478260869565</v>
      </c>
      <c r="AO253" s="101">
        <v>39</v>
      </c>
      <c r="AP253" s="101">
        <v>53</v>
      </c>
      <c r="AQ253" s="101">
        <v>92</v>
      </c>
      <c r="AR253" s="102">
        <v>0.97499999999999998</v>
      </c>
      <c r="AS253" s="102">
        <v>0.9464285714285714</v>
      </c>
      <c r="AT253" s="102">
        <v>0.95833333333333337</v>
      </c>
      <c r="AU253" s="101">
        <v>28</v>
      </c>
      <c r="AV253" s="101">
        <v>26</v>
      </c>
      <c r="AW253" s="101">
        <v>54</v>
      </c>
      <c r="AX253" s="102">
        <v>0.71794871794871795</v>
      </c>
      <c r="AY253" s="102">
        <v>0.49056603773584906</v>
      </c>
      <c r="AZ253" s="102">
        <v>0.58695652173913049</v>
      </c>
      <c r="BA253" s="101">
        <v>11</v>
      </c>
      <c r="BB253" s="101">
        <v>27</v>
      </c>
      <c r="BC253" s="101">
        <v>38</v>
      </c>
      <c r="BD253" s="102">
        <v>0.28205128205128205</v>
      </c>
      <c r="BE253" s="102">
        <v>0.50943396226415094</v>
      </c>
      <c r="BF253" s="102">
        <v>0.41304347826086957</v>
      </c>
      <c r="BG253" s="101">
        <v>8</v>
      </c>
      <c r="BH253" s="101">
        <v>18</v>
      </c>
      <c r="BI253" s="101">
        <v>26</v>
      </c>
      <c r="BJ253" s="102">
        <v>0.20512820512820512</v>
      </c>
      <c r="BK253" s="102">
        <v>0.33962264150943394</v>
      </c>
      <c r="BL253" s="102">
        <v>0.28260869565217389</v>
      </c>
      <c r="BM253" s="101">
        <v>3</v>
      </c>
      <c r="BN253" s="101">
        <v>9</v>
      </c>
      <c r="BO253" s="101">
        <v>12</v>
      </c>
      <c r="BP253" s="102">
        <v>7.6923076923076927E-2</v>
      </c>
      <c r="BQ253" s="102">
        <v>0.16981132075471697</v>
      </c>
      <c r="BR253" s="103">
        <v>0.13043478260869565</v>
      </c>
    </row>
    <row r="254" spans="1:70" ht="11.85">
      <c r="A254" s="99" t="str">
        <f>IF(COUNTIFS(T_3G[[#This Row],[Secteur]],"  *"),A253,T_3G[[#This Row],[Secteur]])</f>
        <v>SEINE-SAINT-DENIS</v>
      </c>
      <c r="B254" s="99" t="str">
        <f>IF(COUNTIFS(T_3G[[#This Row],[Secteur]],"    *"),B253,T_3G[[#This Row],[Secteur]])</f>
        <v xml:space="preserve">   D06 - Montreuil</v>
      </c>
      <c r="C254" s="100" t="s">
        <v>670</v>
      </c>
      <c r="D254" s="100" t="s">
        <v>671</v>
      </c>
      <c r="E254" s="101">
        <v>57</v>
      </c>
      <c r="F254" s="101">
        <v>68</v>
      </c>
      <c r="G254" s="101">
        <v>125</v>
      </c>
      <c r="H254" s="101">
        <v>0</v>
      </c>
      <c r="I254" s="101">
        <v>0</v>
      </c>
      <c r="J254" s="101">
        <v>0</v>
      </c>
      <c r="K254" s="101">
        <v>53</v>
      </c>
      <c r="L254" s="101">
        <v>58</v>
      </c>
      <c r="M254" s="101">
        <v>111</v>
      </c>
      <c r="N254" s="102">
        <v>0.92982456140350878</v>
      </c>
      <c r="O254" s="102">
        <v>0.8529411764705882</v>
      </c>
      <c r="P254" s="102">
        <v>0.88800000000000001</v>
      </c>
      <c r="Q254" s="101">
        <v>47</v>
      </c>
      <c r="R254" s="101">
        <v>42</v>
      </c>
      <c r="S254" s="101">
        <v>89</v>
      </c>
      <c r="T254" s="102">
        <v>0.8867924528301887</v>
      </c>
      <c r="U254" s="102">
        <v>0.72413793103448276</v>
      </c>
      <c r="V254" s="102">
        <v>0.80180180180180183</v>
      </c>
      <c r="W254" s="101">
        <v>6</v>
      </c>
      <c r="X254" s="101">
        <v>16</v>
      </c>
      <c r="Y254" s="101">
        <v>22</v>
      </c>
      <c r="Z254" s="102">
        <v>0.11320754716981132</v>
      </c>
      <c r="AA254" s="102">
        <v>0.27586206896551724</v>
      </c>
      <c r="AB254" s="102">
        <v>0.1981981981981982</v>
      </c>
      <c r="AC254" s="101">
        <v>5</v>
      </c>
      <c r="AD254" s="101">
        <v>12</v>
      </c>
      <c r="AE254" s="101">
        <v>17</v>
      </c>
      <c r="AF254" s="102">
        <v>9.4339622641509441E-2</v>
      </c>
      <c r="AG254" s="102">
        <v>0.20689655172413793</v>
      </c>
      <c r="AH254" s="102">
        <v>0.15315315315315314</v>
      </c>
      <c r="AI254" s="101">
        <v>1</v>
      </c>
      <c r="AJ254" s="101">
        <v>4</v>
      </c>
      <c r="AK254" s="101">
        <v>5</v>
      </c>
      <c r="AL254" s="102">
        <v>1.8867924528301886E-2</v>
      </c>
      <c r="AM254" s="102">
        <v>6.8965517241379309E-2</v>
      </c>
      <c r="AN254" s="102">
        <v>4.5045045045045043E-2</v>
      </c>
      <c r="AO254" s="101">
        <v>53</v>
      </c>
      <c r="AP254" s="101">
        <v>58</v>
      </c>
      <c r="AQ254" s="101">
        <v>111</v>
      </c>
      <c r="AR254" s="102">
        <v>0.92982456140350878</v>
      </c>
      <c r="AS254" s="102">
        <v>0.8529411764705882</v>
      </c>
      <c r="AT254" s="102">
        <v>0.88800000000000001</v>
      </c>
      <c r="AU254" s="101">
        <v>42</v>
      </c>
      <c r="AV254" s="101">
        <v>34</v>
      </c>
      <c r="AW254" s="101">
        <v>76</v>
      </c>
      <c r="AX254" s="102">
        <v>0.79245283018867929</v>
      </c>
      <c r="AY254" s="102">
        <v>0.58620689655172409</v>
      </c>
      <c r="AZ254" s="102">
        <v>0.68468468468468469</v>
      </c>
      <c r="BA254" s="101">
        <v>11</v>
      </c>
      <c r="BB254" s="101">
        <v>24</v>
      </c>
      <c r="BC254" s="101">
        <v>35</v>
      </c>
      <c r="BD254" s="102">
        <v>0.20754716981132076</v>
      </c>
      <c r="BE254" s="102">
        <v>0.41379310344827586</v>
      </c>
      <c r="BF254" s="102">
        <v>0.31531531531531531</v>
      </c>
      <c r="BG254" s="101">
        <v>10</v>
      </c>
      <c r="BH254" s="101">
        <v>20</v>
      </c>
      <c r="BI254" s="101">
        <v>30</v>
      </c>
      <c r="BJ254" s="102">
        <v>0.18867924528301888</v>
      </c>
      <c r="BK254" s="102">
        <v>0.34482758620689657</v>
      </c>
      <c r="BL254" s="102">
        <v>0.27027027027027029</v>
      </c>
      <c r="BM254" s="101">
        <v>1</v>
      </c>
      <c r="BN254" s="101">
        <v>4</v>
      </c>
      <c r="BO254" s="101">
        <v>5</v>
      </c>
      <c r="BP254" s="102">
        <v>1.8867924528301886E-2</v>
      </c>
      <c r="BQ254" s="102">
        <v>6.8965517241379309E-2</v>
      </c>
      <c r="BR254" s="103">
        <v>4.5045045045045043E-2</v>
      </c>
    </row>
    <row r="255" spans="1:70" ht="11.85">
      <c r="A255" s="99" t="str">
        <f>IF(COUNTIFS(T_3G[[#This Row],[Secteur]],"  *"),A254,T_3G[[#This Row],[Secteur]])</f>
        <v>SEINE-SAINT-DENIS</v>
      </c>
      <c r="B255" s="99" t="str">
        <f>IF(COUNTIFS(T_3G[[#This Row],[Secteur]],"    *"),B254,T_3G[[#This Row],[Secteur]])</f>
        <v xml:space="preserve">   D06 - Montreuil</v>
      </c>
      <c r="C255" s="100" t="s">
        <v>672</v>
      </c>
      <c r="D255" s="100" t="s">
        <v>673</v>
      </c>
      <c r="E255" s="101">
        <v>66</v>
      </c>
      <c r="F255" s="101">
        <v>62</v>
      </c>
      <c r="G255" s="101">
        <v>128</v>
      </c>
      <c r="H255" s="101">
        <v>1</v>
      </c>
      <c r="I255" s="101">
        <v>2</v>
      </c>
      <c r="J255" s="101">
        <v>3</v>
      </c>
      <c r="K255" s="101">
        <v>65</v>
      </c>
      <c r="L255" s="101">
        <v>58</v>
      </c>
      <c r="M255" s="101">
        <v>123</v>
      </c>
      <c r="N255" s="102">
        <v>1</v>
      </c>
      <c r="O255" s="102">
        <v>0.967741935483871</v>
      </c>
      <c r="P255" s="102">
        <v>0.984375</v>
      </c>
      <c r="Q255" s="101">
        <v>47</v>
      </c>
      <c r="R255" s="101">
        <v>27</v>
      </c>
      <c r="S255" s="101">
        <v>74</v>
      </c>
      <c r="T255" s="102">
        <v>0.72307692307692306</v>
      </c>
      <c r="U255" s="102">
        <v>0.46551724137931033</v>
      </c>
      <c r="V255" s="102">
        <v>0.60162601626016265</v>
      </c>
      <c r="W255" s="101">
        <v>18</v>
      </c>
      <c r="X255" s="101">
        <v>31</v>
      </c>
      <c r="Y255" s="101">
        <v>49</v>
      </c>
      <c r="Z255" s="102">
        <v>0.27692307692307694</v>
      </c>
      <c r="AA255" s="102">
        <v>0.53448275862068961</v>
      </c>
      <c r="AB255" s="102">
        <v>0.3983739837398374</v>
      </c>
      <c r="AC255" s="101">
        <v>18</v>
      </c>
      <c r="AD255" s="101">
        <v>26</v>
      </c>
      <c r="AE255" s="101">
        <v>44</v>
      </c>
      <c r="AF255" s="102">
        <v>0.27692307692307694</v>
      </c>
      <c r="AG255" s="102">
        <v>0.44827586206896552</v>
      </c>
      <c r="AH255" s="102">
        <v>0.35772357723577236</v>
      </c>
      <c r="AI255" s="101">
        <v>0</v>
      </c>
      <c r="AJ255" s="101">
        <v>5</v>
      </c>
      <c r="AK255" s="101">
        <v>5</v>
      </c>
      <c r="AL255" s="102">
        <v>0</v>
      </c>
      <c r="AM255" s="102">
        <v>8.6206896551724144E-2</v>
      </c>
      <c r="AN255" s="102">
        <v>4.065040650406504E-2</v>
      </c>
      <c r="AO255" s="101">
        <v>65</v>
      </c>
      <c r="AP255" s="101">
        <v>55</v>
      </c>
      <c r="AQ255" s="101">
        <v>120</v>
      </c>
      <c r="AR255" s="102">
        <v>1</v>
      </c>
      <c r="AS255" s="102">
        <v>0.91935483870967738</v>
      </c>
      <c r="AT255" s="102">
        <v>0.9609375</v>
      </c>
      <c r="AU255" s="101">
        <v>46</v>
      </c>
      <c r="AV255" s="101">
        <v>23</v>
      </c>
      <c r="AW255" s="101">
        <v>69</v>
      </c>
      <c r="AX255" s="102">
        <v>0.70769230769230773</v>
      </c>
      <c r="AY255" s="102">
        <v>0.41818181818181815</v>
      </c>
      <c r="AZ255" s="102">
        <v>0.57499999999999996</v>
      </c>
      <c r="BA255" s="101">
        <v>19</v>
      </c>
      <c r="BB255" s="101">
        <v>32</v>
      </c>
      <c r="BC255" s="101">
        <v>51</v>
      </c>
      <c r="BD255" s="102">
        <v>0.29230769230769232</v>
      </c>
      <c r="BE255" s="102">
        <v>0.58181818181818179</v>
      </c>
      <c r="BF255" s="102">
        <v>0.42499999999999999</v>
      </c>
      <c r="BG255" s="101">
        <v>19</v>
      </c>
      <c r="BH255" s="101">
        <v>29</v>
      </c>
      <c r="BI255" s="101">
        <v>48</v>
      </c>
      <c r="BJ255" s="102">
        <v>0.29230769230769232</v>
      </c>
      <c r="BK255" s="102">
        <v>0.52727272727272723</v>
      </c>
      <c r="BL255" s="102">
        <v>0.4</v>
      </c>
      <c r="BM255" s="101">
        <v>0</v>
      </c>
      <c r="BN255" s="101">
        <v>3</v>
      </c>
      <c r="BO255" s="101">
        <v>3</v>
      </c>
      <c r="BP255" s="102">
        <v>0</v>
      </c>
      <c r="BQ255" s="102">
        <v>5.4545454545454543E-2</v>
      </c>
      <c r="BR255" s="103">
        <v>2.5000000000000001E-2</v>
      </c>
    </row>
    <row r="256" spans="1:70" ht="11.85">
      <c r="A256" s="99" t="str">
        <f>IF(COUNTIFS(T_3G[[#This Row],[Secteur]],"  *"),A255,T_3G[[#This Row],[Secteur]])</f>
        <v>SEINE-SAINT-DENIS</v>
      </c>
      <c r="B256" s="99" t="str">
        <f>IF(COUNTIFS(T_3G[[#This Row],[Secteur]],"    *"),B255,T_3G[[#This Row],[Secteur]])</f>
        <v xml:space="preserve">   D06 - Montreuil</v>
      </c>
      <c r="C256" s="100" t="s">
        <v>674</v>
      </c>
      <c r="D256" s="100" t="s">
        <v>675</v>
      </c>
      <c r="E256" s="101">
        <v>46</v>
      </c>
      <c r="F256" s="101">
        <v>50</v>
      </c>
      <c r="G256" s="101">
        <v>96</v>
      </c>
      <c r="H256" s="101">
        <v>0</v>
      </c>
      <c r="I256" s="101">
        <v>0</v>
      </c>
      <c r="J256" s="101">
        <v>0</v>
      </c>
      <c r="K256" s="101">
        <v>46</v>
      </c>
      <c r="L256" s="101">
        <v>50</v>
      </c>
      <c r="M256" s="101">
        <v>96</v>
      </c>
      <c r="N256" s="102">
        <v>1</v>
      </c>
      <c r="O256" s="102">
        <v>1</v>
      </c>
      <c r="P256" s="102">
        <v>1</v>
      </c>
      <c r="Q256" s="101">
        <v>33</v>
      </c>
      <c r="R256" s="101">
        <v>27</v>
      </c>
      <c r="S256" s="101">
        <v>60</v>
      </c>
      <c r="T256" s="102">
        <v>0.71739130434782605</v>
      </c>
      <c r="U256" s="102">
        <v>0.54</v>
      </c>
      <c r="V256" s="102">
        <v>0.625</v>
      </c>
      <c r="W256" s="101">
        <v>13</v>
      </c>
      <c r="X256" s="101">
        <v>23</v>
      </c>
      <c r="Y256" s="101">
        <v>36</v>
      </c>
      <c r="Z256" s="102">
        <v>0.28260869565217389</v>
      </c>
      <c r="AA256" s="102">
        <v>0.46</v>
      </c>
      <c r="AB256" s="102">
        <v>0.375</v>
      </c>
      <c r="AC256" s="101">
        <v>13</v>
      </c>
      <c r="AD256" s="101">
        <v>21</v>
      </c>
      <c r="AE256" s="101">
        <v>34</v>
      </c>
      <c r="AF256" s="102">
        <v>0.28260869565217389</v>
      </c>
      <c r="AG256" s="102">
        <v>0.42</v>
      </c>
      <c r="AH256" s="102">
        <v>0.35416666666666669</v>
      </c>
      <c r="AI256" s="101">
        <v>0</v>
      </c>
      <c r="AJ256" s="101">
        <v>2</v>
      </c>
      <c r="AK256" s="101">
        <v>2</v>
      </c>
      <c r="AL256" s="102">
        <v>0</v>
      </c>
      <c r="AM256" s="102">
        <v>0.04</v>
      </c>
      <c r="AN256" s="102">
        <v>2.0833333333333332E-2</v>
      </c>
      <c r="AO256" s="101">
        <v>46</v>
      </c>
      <c r="AP256" s="101">
        <v>50</v>
      </c>
      <c r="AQ256" s="101">
        <v>96</v>
      </c>
      <c r="AR256" s="102">
        <v>1</v>
      </c>
      <c r="AS256" s="102">
        <v>1</v>
      </c>
      <c r="AT256" s="102">
        <v>1</v>
      </c>
      <c r="AU256" s="101">
        <v>30</v>
      </c>
      <c r="AV256" s="101">
        <v>25</v>
      </c>
      <c r="AW256" s="101">
        <v>55</v>
      </c>
      <c r="AX256" s="102">
        <v>0.65217391304347827</v>
      </c>
      <c r="AY256" s="102">
        <v>0.5</v>
      </c>
      <c r="AZ256" s="102">
        <v>0.57291666666666663</v>
      </c>
      <c r="BA256" s="101">
        <v>16</v>
      </c>
      <c r="BB256" s="101">
        <v>25</v>
      </c>
      <c r="BC256" s="101">
        <v>41</v>
      </c>
      <c r="BD256" s="102">
        <v>0.34782608695652173</v>
      </c>
      <c r="BE256" s="102">
        <v>0.5</v>
      </c>
      <c r="BF256" s="102">
        <v>0.42708333333333331</v>
      </c>
      <c r="BG256" s="101">
        <v>16</v>
      </c>
      <c r="BH256" s="101">
        <v>23</v>
      </c>
      <c r="BI256" s="101">
        <v>39</v>
      </c>
      <c r="BJ256" s="102">
        <v>0.34782608695652173</v>
      </c>
      <c r="BK256" s="102">
        <v>0.46</v>
      </c>
      <c r="BL256" s="102">
        <v>0.40625</v>
      </c>
      <c r="BM256" s="101">
        <v>0</v>
      </c>
      <c r="BN256" s="101">
        <v>2</v>
      </c>
      <c r="BO256" s="101">
        <v>2</v>
      </c>
      <c r="BP256" s="102">
        <v>0</v>
      </c>
      <c r="BQ256" s="102">
        <v>0.04</v>
      </c>
      <c r="BR256" s="103">
        <v>2.0833333333333332E-2</v>
      </c>
    </row>
    <row r="257" spans="1:70" ht="11.85">
      <c r="A257" s="99" t="str">
        <f>IF(COUNTIFS(T_3G[[#This Row],[Secteur]],"  *"),A256,T_3G[[#This Row],[Secteur]])</f>
        <v>SEINE-SAINT-DENIS</v>
      </c>
      <c r="B257" s="99" t="str">
        <f>IF(COUNTIFS(T_3G[[#This Row],[Secteur]],"    *"),B256,T_3G[[#This Row],[Secteur]])</f>
        <v xml:space="preserve">   D06 - Montreuil</v>
      </c>
      <c r="C257" s="100" t="s">
        <v>676</v>
      </c>
      <c r="D257" s="100" t="s">
        <v>550</v>
      </c>
      <c r="E257" s="101">
        <v>91</v>
      </c>
      <c r="F257" s="101">
        <v>95</v>
      </c>
      <c r="G257" s="101">
        <v>186</v>
      </c>
      <c r="H257" s="101">
        <v>0</v>
      </c>
      <c r="I257" s="101">
        <v>0</v>
      </c>
      <c r="J257" s="101">
        <v>0</v>
      </c>
      <c r="K257" s="101">
        <v>90</v>
      </c>
      <c r="L257" s="101">
        <v>94</v>
      </c>
      <c r="M257" s="101">
        <v>184</v>
      </c>
      <c r="N257" s="102">
        <v>0.98901098901098905</v>
      </c>
      <c r="O257" s="102">
        <v>0.98947368421052628</v>
      </c>
      <c r="P257" s="102">
        <v>0.989247311827957</v>
      </c>
      <c r="Q257" s="101">
        <v>80</v>
      </c>
      <c r="R257" s="101">
        <v>64</v>
      </c>
      <c r="S257" s="101">
        <v>144</v>
      </c>
      <c r="T257" s="102">
        <v>0.88888888888888884</v>
      </c>
      <c r="U257" s="102">
        <v>0.68085106382978722</v>
      </c>
      <c r="V257" s="102">
        <v>0.78260869565217395</v>
      </c>
      <c r="W257" s="101">
        <v>10</v>
      </c>
      <c r="X257" s="101">
        <v>30</v>
      </c>
      <c r="Y257" s="101">
        <v>40</v>
      </c>
      <c r="Z257" s="102">
        <v>0.1111111111111111</v>
      </c>
      <c r="AA257" s="102">
        <v>0.31914893617021278</v>
      </c>
      <c r="AB257" s="102">
        <v>0.21739130434782608</v>
      </c>
      <c r="AC257" s="101">
        <v>8</v>
      </c>
      <c r="AD257" s="101">
        <v>27</v>
      </c>
      <c r="AE257" s="101">
        <v>35</v>
      </c>
      <c r="AF257" s="102">
        <v>8.8888888888888892E-2</v>
      </c>
      <c r="AG257" s="102">
        <v>0.28723404255319152</v>
      </c>
      <c r="AH257" s="102">
        <v>0.19021739130434784</v>
      </c>
      <c r="AI257" s="101">
        <v>2</v>
      </c>
      <c r="AJ257" s="101">
        <v>3</v>
      </c>
      <c r="AK257" s="101">
        <v>5</v>
      </c>
      <c r="AL257" s="102">
        <v>2.2222222222222223E-2</v>
      </c>
      <c r="AM257" s="102">
        <v>3.1914893617021274E-2</v>
      </c>
      <c r="AN257" s="102">
        <v>2.717391304347826E-2</v>
      </c>
      <c r="AO257" s="101">
        <v>90</v>
      </c>
      <c r="AP257" s="101">
        <v>93</v>
      </c>
      <c r="AQ257" s="101">
        <v>183</v>
      </c>
      <c r="AR257" s="102">
        <v>0.98901098901098905</v>
      </c>
      <c r="AS257" s="102">
        <v>0.97894736842105268</v>
      </c>
      <c r="AT257" s="102">
        <v>0.9838709677419355</v>
      </c>
      <c r="AU257" s="101">
        <v>79</v>
      </c>
      <c r="AV257" s="101">
        <v>62</v>
      </c>
      <c r="AW257" s="101">
        <v>141</v>
      </c>
      <c r="AX257" s="102">
        <v>0.87777777777777777</v>
      </c>
      <c r="AY257" s="102">
        <v>0.66666666666666663</v>
      </c>
      <c r="AZ257" s="102">
        <v>0.77049180327868849</v>
      </c>
      <c r="BA257" s="101">
        <v>11</v>
      </c>
      <c r="BB257" s="101">
        <v>31</v>
      </c>
      <c r="BC257" s="101">
        <v>42</v>
      </c>
      <c r="BD257" s="102">
        <v>0.12222222222222222</v>
      </c>
      <c r="BE257" s="102">
        <v>0.33333333333333331</v>
      </c>
      <c r="BF257" s="102">
        <v>0.22950819672131148</v>
      </c>
      <c r="BG257" s="101">
        <v>9</v>
      </c>
      <c r="BH257" s="101">
        <v>28</v>
      </c>
      <c r="BI257" s="101">
        <v>37</v>
      </c>
      <c r="BJ257" s="102">
        <v>0.1</v>
      </c>
      <c r="BK257" s="102">
        <v>0.30107526881720431</v>
      </c>
      <c r="BL257" s="102">
        <v>0.20218579234972678</v>
      </c>
      <c r="BM257" s="101">
        <v>2</v>
      </c>
      <c r="BN257" s="101">
        <v>3</v>
      </c>
      <c r="BO257" s="101">
        <v>5</v>
      </c>
      <c r="BP257" s="102">
        <v>2.2222222222222223E-2</v>
      </c>
      <c r="BQ257" s="102">
        <v>3.2258064516129031E-2</v>
      </c>
      <c r="BR257" s="103">
        <v>2.7322404371584699E-2</v>
      </c>
    </row>
    <row r="258" spans="1:70" ht="11.85">
      <c r="A258" s="99" t="str">
        <f>IF(COUNTIFS(T_3G[[#This Row],[Secteur]],"  *"),A257,T_3G[[#This Row],[Secteur]])</f>
        <v>SEINE-SAINT-DENIS</v>
      </c>
      <c r="B258" s="99" t="str">
        <f>IF(COUNTIFS(T_3G[[#This Row],[Secteur]],"    *"),B257,T_3G[[#This Row],[Secteur]])</f>
        <v xml:space="preserve">   D06 - Montreuil</v>
      </c>
      <c r="C258" s="100" t="s">
        <v>677</v>
      </c>
      <c r="D258" s="100" t="s">
        <v>462</v>
      </c>
      <c r="E258" s="101">
        <v>78</v>
      </c>
      <c r="F258" s="101">
        <v>66</v>
      </c>
      <c r="G258" s="101">
        <v>144</v>
      </c>
      <c r="H258" s="101">
        <v>0</v>
      </c>
      <c r="I258" s="101">
        <v>0</v>
      </c>
      <c r="J258" s="101">
        <v>0</v>
      </c>
      <c r="K258" s="101">
        <v>77</v>
      </c>
      <c r="L258" s="101">
        <v>66</v>
      </c>
      <c r="M258" s="101">
        <v>143</v>
      </c>
      <c r="N258" s="102">
        <v>0.98717948717948723</v>
      </c>
      <c r="O258" s="102">
        <v>1</v>
      </c>
      <c r="P258" s="102">
        <v>0.99305555555555558</v>
      </c>
      <c r="Q258" s="101">
        <v>59</v>
      </c>
      <c r="R258" s="101">
        <v>44</v>
      </c>
      <c r="S258" s="101">
        <v>103</v>
      </c>
      <c r="T258" s="102">
        <v>0.76623376623376627</v>
      </c>
      <c r="U258" s="102">
        <v>0.66666666666666663</v>
      </c>
      <c r="V258" s="102">
        <v>0.72027972027972031</v>
      </c>
      <c r="W258" s="101">
        <v>18</v>
      </c>
      <c r="X258" s="101">
        <v>22</v>
      </c>
      <c r="Y258" s="101">
        <v>40</v>
      </c>
      <c r="Z258" s="102">
        <v>0.23376623376623376</v>
      </c>
      <c r="AA258" s="102">
        <v>0.33333333333333331</v>
      </c>
      <c r="AB258" s="102">
        <v>0.27972027972027974</v>
      </c>
      <c r="AC258" s="101">
        <v>17</v>
      </c>
      <c r="AD258" s="101">
        <v>16</v>
      </c>
      <c r="AE258" s="101">
        <v>33</v>
      </c>
      <c r="AF258" s="102">
        <v>0.22077922077922077</v>
      </c>
      <c r="AG258" s="102">
        <v>0.24242424242424243</v>
      </c>
      <c r="AH258" s="102">
        <v>0.23076923076923078</v>
      </c>
      <c r="AI258" s="101">
        <v>1</v>
      </c>
      <c r="AJ258" s="101">
        <v>6</v>
      </c>
      <c r="AK258" s="101">
        <v>7</v>
      </c>
      <c r="AL258" s="102">
        <v>1.2987012987012988E-2</v>
      </c>
      <c r="AM258" s="102">
        <v>9.0909090909090912E-2</v>
      </c>
      <c r="AN258" s="102">
        <v>4.8951048951048952E-2</v>
      </c>
      <c r="AO258" s="101">
        <v>75</v>
      </c>
      <c r="AP258" s="101">
        <v>65</v>
      </c>
      <c r="AQ258" s="101">
        <v>140</v>
      </c>
      <c r="AR258" s="102">
        <v>0.96153846153846156</v>
      </c>
      <c r="AS258" s="102">
        <v>0.98484848484848486</v>
      </c>
      <c r="AT258" s="102">
        <v>0.97222222222222221</v>
      </c>
      <c r="AU258" s="101">
        <v>55</v>
      </c>
      <c r="AV258" s="101">
        <v>42</v>
      </c>
      <c r="AW258" s="101">
        <v>97</v>
      </c>
      <c r="AX258" s="102">
        <v>0.73333333333333328</v>
      </c>
      <c r="AY258" s="102">
        <v>0.64615384615384619</v>
      </c>
      <c r="AZ258" s="102">
        <v>0.69285714285714284</v>
      </c>
      <c r="BA258" s="101">
        <v>20</v>
      </c>
      <c r="BB258" s="101">
        <v>23</v>
      </c>
      <c r="BC258" s="101">
        <v>43</v>
      </c>
      <c r="BD258" s="102">
        <v>0.26666666666666666</v>
      </c>
      <c r="BE258" s="102">
        <v>0.35384615384615387</v>
      </c>
      <c r="BF258" s="102">
        <v>0.30714285714285716</v>
      </c>
      <c r="BG258" s="101">
        <v>19</v>
      </c>
      <c r="BH258" s="101">
        <v>16</v>
      </c>
      <c r="BI258" s="101">
        <v>35</v>
      </c>
      <c r="BJ258" s="102">
        <v>0.25333333333333335</v>
      </c>
      <c r="BK258" s="102">
        <v>0.24615384615384617</v>
      </c>
      <c r="BL258" s="102">
        <v>0.25</v>
      </c>
      <c r="BM258" s="101">
        <v>1</v>
      </c>
      <c r="BN258" s="101">
        <v>7</v>
      </c>
      <c r="BO258" s="101">
        <v>8</v>
      </c>
      <c r="BP258" s="102">
        <v>1.3333333333333334E-2</v>
      </c>
      <c r="BQ258" s="102">
        <v>0.1076923076923077</v>
      </c>
      <c r="BR258" s="103">
        <v>5.7142857142857141E-2</v>
      </c>
    </row>
    <row r="259" spans="1:70" ht="11.85">
      <c r="A259" s="99" t="str">
        <f>IF(COUNTIFS(T_3G[[#This Row],[Secteur]],"  *"),A258,T_3G[[#This Row],[Secteur]])</f>
        <v>SEINE-SAINT-DENIS</v>
      </c>
      <c r="B259" s="99" t="str">
        <f>IF(COUNTIFS(T_3G[[#This Row],[Secteur]],"    *"),B258,T_3G[[#This Row],[Secteur]])</f>
        <v xml:space="preserve">   D06 - Montreuil</v>
      </c>
      <c r="C259" s="100" t="s">
        <v>678</v>
      </c>
      <c r="D259" s="100" t="s">
        <v>347</v>
      </c>
      <c r="E259" s="101">
        <v>89</v>
      </c>
      <c r="F259" s="101">
        <v>90</v>
      </c>
      <c r="G259" s="101">
        <v>179</v>
      </c>
      <c r="H259" s="101">
        <v>0</v>
      </c>
      <c r="I259" s="101">
        <v>0</v>
      </c>
      <c r="J259" s="101">
        <v>0</v>
      </c>
      <c r="K259" s="101">
        <v>89</v>
      </c>
      <c r="L259" s="101">
        <v>90</v>
      </c>
      <c r="M259" s="101">
        <v>179</v>
      </c>
      <c r="N259" s="102">
        <v>1</v>
      </c>
      <c r="O259" s="102">
        <v>1</v>
      </c>
      <c r="P259" s="102">
        <v>1</v>
      </c>
      <c r="Q259" s="101">
        <v>64</v>
      </c>
      <c r="R259" s="101">
        <v>59</v>
      </c>
      <c r="S259" s="101">
        <v>123</v>
      </c>
      <c r="T259" s="102">
        <v>0.7191011235955056</v>
      </c>
      <c r="U259" s="102">
        <v>0.65555555555555556</v>
      </c>
      <c r="V259" s="102">
        <v>0.68715083798882681</v>
      </c>
      <c r="W259" s="101">
        <v>25</v>
      </c>
      <c r="X259" s="101">
        <v>31</v>
      </c>
      <c r="Y259" s="101">
        <v>56</v>
      </c>
      <c r="Z259" s="102">
        <v>0.2808988764044944</v>
      </c>
      <c r="AA259" s="102">
        <v>0.34444444444444444</v>
      </c>
      <c r="AB259" s="102">
        <v>0.31284916201117319</v>
      </c>
      <c r="AC259" s="101">
        <v>21</v>
      </c>
      <c r="AD259" s="101">
        <v>23</v>
      </c>
      <c r="AE259" s="101">
        <v>44</v>
      </c>
      <c r="AF259" s="102">
        <v>0.23595505617977527</v>
      </c>
      <c r="AG259" s="102">
        <v>0.25555555555555554</v>
      </c>
      <c r="AH259" s="102">
        <v>0.24581005586592178</v>
      </c>
      <c r="AI259" s="101">
        <v>4</v>
      </c>
      <c r="AJ259" s="101">
        <v>8</v>
      </c>
      <c r="AK259" s="101">
        <v>12</v>
      </c>
      <c r="AL259" s="102">
        <v>4.49438202247191E-2</v>
      </c>
      <c r="AM259" s="102">
        <v>8.8888888888888892E-2</v>
      </c>
      <c r="AN259" s="102">
        <v>6.7039106145251395E-2</v>
      </c>
      <c r="AO259" s="101">
        <v>89</v>
      </c>
      <c r="AP259" s="101">
        <v>89</v>
      </c>
      <c r="AQ259" s="101">
        <v>178</v>
      </c>
      <c r="AR259" s="102">
        <v>1</v>
      </c>
      <c r="AS259" s="102">
        <v>0.98888888888888893</v>
      </c>
      <c r="AT259" s="102">
        <v>0.994413407821229</v>
      </c>
      <c r="AU259" s="101">
        <v>60</v>
      </c>
      <c r="AV259" s="101">
        <v>53</v>
      </c>
      <c r="AW259" s="101">
        <v>113</v>
      </c>
      <c r="AX259" s="102">
        <v>0.6741573033707865</v>
      </c>
      <c r="AY259" s="102">
        <v>0.5955056179775281</v>
      </c>
      <c r="AZ259" s="102">
        <v>0.6348314606741573</v>
      </c>
      <c r="BA259" s="101">
        <v>29</v>
      </c>
      <c r="BB259" s="101">
        <v>36</v>
      </c>
      <c r="BC259" s="101">
        <v>65</v>
      </c>
      <c r="BD259" s="102">
        <v>0.3258426966292135</v>
      </c>
      <c r="BE259" s="102">
        <v>0.4044943820224719</v>
      </c>
      <c r="BF259" s="102">
        <v>0.3651685393258427</v>
      </c>
      <c r="BG259" s="101">
        <v>25</v>
      </c>
      <c r="BH259" s="101">
        <v>28</v>
      </c>
      <c r="BI259" s="101">
        <v>53</v>
      </c>
      <c r="BJ259" s="102">
        <v>0.2808988764044944</v>
      </c>
      <c r="BK259" s="102">
        <v>0.3146067415730337</v>
      </c>
      <c r="BL259" s="102">
        <v>0.29775280898876405</v>
      </c>
      <c r="BM259" s="101">
        <v>4</v>
      </c>
      <c r="BN259" s="101">
        <v>8</v>
      </c>
      <c r="BO259" s="101">
        <v>12</v>
      </c>
      <c r="BP259" s="102">
        <v>4.49438202247191E-2</v>
      </c>
      <c r="BQ259" s="102">
        <v>8.98876404494382E-2</v>
      </c>
      <c r="BR259" s="103">
        <v>6.741573033707865E-2</v>
      </c>
    </row>
    <row r="260" spans="1:70" ht="11.85">
      <c r="A260" s="99" t="str">
        <f>IF(COUNTIFS(T_3G[[#This Row],[Secteur]],"  *"),A259,T_3G[[#This Row],[Secteur]])</f>
        <v>SEINE-SAINT-DENIS</v>
      </c>
      <c r="B260" s="99" t="str">
        <f>IF(COUNTIFS(T_3G[[#This Row],[Secteur]],"    *"),B259,T_3G[[#This Row],[Secteur]])</f>
        <v xml:space="preserve">   D06 - Montreuil</v>
      </c>
      <c r="C260" s="100" t="s">
        <v>679</v>
      </c>
      <c r="D260" s="100" t="s">
        <v>680</v>
      </c>
      <c r="E260" s="101">
        <v>69</v>
      </c>
      <c r="F260" s="101">
        <v>80</v>
      </c>
      <c r="G260" s="101">
        <v>149</v>
      </c>
      <c r="H260" s="101">
        <v>0</v>
      </c>
      <c r="I260" s="101">
        <v>0</v>
      </c>
      <c r="J260" s="101">
        <v>0</v>
      </c>
      <c r="K260" s="101">
        <v>68</v>
      </c>
      <c r="L260" s="101">
        <v>77</v>
      </c>
      <c r="M260" s="101">
        <v>145</v>
      </c>
      <c r="N260" s="102">
        <v>0.98550724637681164</v>
      </c>
      <c r="O260" s="102">
        <v>0.96250000000000002</v>
      </c>
      <c r="P260" s="102">
        <v>0.97315436241610742</v>
      </c>
      <c r="Q260" s="101">
        <v>54</v>
      </c>
      <c r="R260" s="101">
        <v>51</v>
      </c>
      <c r="S260" s="101">
        <v>105</v>
      </c>
      <c r="T260" s="102">
        <v>0.79411764705882348</v>
      </c>
      <c r="U260" s="102">
        <v>0.66233766233766234</v>
      </c>
      <c r="V260" s="102">
        <v>0.72413793103448276</v>
      </c>
      <c r="W260" s="101">
        <v>14</v>
      </c>
      <c r="X260" s="101">
        <v>26</v>
      </c>
      <c r="Y260" s="101">
        <v>40</v>
      </c>
      <c r="Z260" s="102">
        <v>0.20588235294117646</v>
      </c>
      <c r="AA260" s="102">
        <v>0.33766233766233766</v>
      </c>
      <c r="AB260" s="102">
        <v>0.27586206896551724</v>
      </c>
      <c r="AC260" s="101">
        <v>13</v>
      </c>
      <c r="AD260" s="101">
        <v>21</v>
      </c>
      <c r="AE260" s="101">
        <v>34</v>
      </c>
      <c r="AF260" s="102">
        <v>0.19117647058823528</v>
      </c>
      <c r="AG260" s="102">
        <v>0.27272727272727271</v>
      </c>
      <c r="AH260" s="102">
        <v>0.23448275862068965</v>
      </c>
      <c r="AI260" s="101">
        <v>1</v>
      </c>
      <c r="AJ260" s="101">
        <v>5</v>
      </c>
      <c r="AK260" s="101">
        <v>6</v>
      </c>
      <c r="AL260" s="102">
        <v>1.4705882352941176E-2</v>
      </c>
      <c r="AM260" s="102">
        <v>6.4935064935064929E-2</v>
      </c>
      <c r="AN260" s="102">
        <v>4.1379310344827586E-2</v>
      </c>
      <c r="AO260" s="101">
        <v>67</v>
      </c>
      <c r="AP260" s="101">
        <v>76</v>
      </c>
      <c r="AQ260" s="101">
        <v>143</v>
      </c>
      <c r="AR260" s="102">
        <v>0.97101449275362317</v>
      </c>
      <c r="AS260" s="102">
        <v>0.95</v>
      </c>
      <c r="AT260" s="102">
        <v>0.95973154362416102</v>
      </c>
      <c r="AU260" s="101">
        <v>43</v>
      </c>
      <c r="AV260" s="101">
        <v>40</v>
      </c>
      <c r="AW260" s="101">
        <v>83</v>
      </c>
      <c r="AX260" s="102">
        <v>0.64179104477611937</v>
      </c>
      <c r="AY260" s="102">
        <v>0.52631578947368418</v>
      </c>
      <c r="AZ260" s="102">
        <v>0.58041958041958042</v>
      </c>
      <c r="BA260" s="101">
        <v>24</v>
      </c>
      <c r="BB260" s="101">
        <v>36</v>
      </c>
      <c r="BC260" s="101">
        <v>60</v>
      </c>
      <c r="BD260" s="102">
        <v>0.35820895522388058</v>
      </c>
      <c r="BE260" s="102">
        <v>0.47368421052631576</v>
      </c>
      <c r="BF260" s="102">
        <v>0.41958041958041958</v>
      </c>
      <c r="BG260" s="101">
        <v>23</v>
      </c>
      <c r="BH260" s="101">
        <v>31</v>
      </c>
      <c r="BI260" s="101">
        <v>54</v>
      </c>
      <c r="BJ260" s="102">
        <v>0.34328358208955223</v>
      </c>
      <c r="BK260" s="102">
        <v>0.40789473684210525</v>
      </c>
      <c r="BL260" s="102">
        <v>0.3776223776223776</v>
      </c>
      <c r="BM260" s="101">
        <v>1</v>
      </c>
      <c r="BN260" s="101">
        <v>5</v>
      </c>
      <c r="BO260" s="101">
        <v>6</v>
      </c>
      <c r="BP260" s="102">
        <v>1.4925373134328358E-2</v>
      </c>
      <c r="BQ260" s="102">
        <v>6.5789473684210523E-2</v>
      </c>
      <c r="BR260" s="103">
        <v>4.195804195804196E-2</v>
      </c>
    </row>
    <row r="261" spans="1:70" ht="11.85">
      <c r="A261" s="99" t="str">
        <f>IF(COUNTIFS(T_3G[[#This Row],[Secteur]],"  *"),A260,T_3G[[#This Row],[Secteur]])</f>
        <v>SEINE-SAINT-DENIS</v>
      </c>
      <c r="B261" s="99" t="str">
        <f>IF(COUNTIFS(T_3G[[#This Row],[Secteur]],"    *"),B260,T_3G[[#This Row],[Secteur]])</f>
        <v xml:space="preserve">   D06 - Montreuil</v>
      </c>
      <c r="C261" s="100" t="s">
        <v>681</v>
      </c>
      <c r="D261" s="100" t="s">
        <v>213</v>
      </c>
      <c r="E261" s="101">
        <v>73</v>
      </c>
      <c r="F261" s="101">
        <v>55</v>
      </c>
      <c r="G261" s="101">
        <v>128</v>
      </c>
      <c r="H261" s="101">
        <v>0</v>
      </c>
      <c r="I261" s="101">
        <v>0</v>
      </c>
      <c r="J261" s="101">
        <v>0</v>
      </c>
      <c r="K261" s="101">
        <v>58</v>
      </c>
      <c r="L261" s="101">
        <v>48</v>
      </c>
      <c r="M261" s="101">
        <v>106</v>
      </c>
      <c r="N261" s="102">
        <v>0.79452054794520544</v>
      </c>
      <c r="O261" s="102">
        <v>0.87272727272727268</v>
      </c>
      <c r="P261" s="102">
        <v>0.828125</v>
      </c>
      <c r="Q261" s="101">
        <v>47</v>
      </c>
      <c r="R261" s="101">
        <v>40</v>
      </c>
      <c r="S261" s="101">
        <v>87</v>
      </c>
      <c r="T261" s="102">
        <v>0.81034482758620685</v>
      </c>
      <c r="U261" s="102">
        <v>0.83333333333333337</v>
      </c>
      <c r="V261" s="102">
        <v>0.82075471698113212</v>
      </c>
      <c r="W261" s="101">
        <v>11</v>
      </c>
      <c r="X261" s="101">
        <v>8</v>
      </c>
      <c r="Y261" s="101">
        <v>19</v>
      </c>
      <c r="Z261" s="102">
        <v>0.18965517241379309</v>
      </c>
      <c r="AA261" s="102">
        <v>0.16666666666666666</v>
      </c>
      <c r="AB261" s="102">
        <v>0.17924528301886791</v>
      </c>
      <c r="AC261" s="101">
        <v>10</v>
      </c>
      <c r="AD261" s="101">
        <v>7</v>
      </c>
      <c r="AE261" s="101">
        <v>17</v>
      </c>
      <c r="AF261" s="102">
        <v>0.17241379310344829</v>
      </c>
      <c r="AG261" s="102">
        <v>0.14583333333333334</v>
      </c>
      <c r="AH261" s="102">
        <v>0.16037735849056603</v>
      </c>
      <c r="AI261" s="101">
        <v>1</v>
      </c>
      <c r="AJ261" s="101">
        <v>1</v>
      </c>
      <c r="AK261" s="101">
        <v>2</v>
      </c>
      <c r="AL261" s="102">
        <v>1.7241379310344827E-2</v>
      </c>
      <c r="AM261" s="102">
        <v>2.0833333333333332E-2</v>
      </c>
      <c r="AN261" s="102">
        <v>1.8867924528301886E-2</v>
      </c>
      <c r="AO261" s="101">
        <v>56</v>
      </c>
      <c r="AP261" s="101">
        <v>47</v>
      </c>
      <c r="AQ261" s="101">
        <v>103</v>
      </c>
      <c r="AR261" s="102">
        <v>0.76712328767123283</v>
      </c>
      <c r="AS261" s="102">
        <v>0.8545454545454545</v>
      </c>
      <c r="AT261" s="102">
        <v>0.8046875</v>
      </c>
      <c r="AU261" s="101">
        <v>40</v>
      </c>
      <c r="AV261" s="101">
        <v>37</v>
      </c>
      <c r="AW261" s="101">
        <v>77</v>
      </c>
      <c r="AX261" s="102">
        <v>0.7142857142857143</v>
      </c>
      <c r="AY261" s="102">
        <v>0.78723404255319152</v>
      </c>
      <c r="AZ261" s="102">
        <v>0.74757281553398058</v>
      </c>
      <c r="BA261" s="101">
        <v>16</v>
      </c>
      <c r="BB261" s="101">
        <v>10</v>
      </c>
      <c r="BC261" s="101">
        <v>26</v>
      </c>
      <c r="BD261" s="102">
        <v>0.2857142857142857</v>
      </c>
      <c r="BE261" s="102">
        <v>0.21276595744680851</v>
      </c>
      <c r="BF261" s="102">
        <v>0.25242718446601942</v>
      </c>
      <c r="BG261" s="101">
        <v>14</v>
      </c>
      <c r="BH261" s="101">
        <v>8</v>
      </c>
      <c r="BI261" s="101">
        <v>22</v>
      </c>
      <c r="BJ261" s="102">
        <v>0.25</v>
      </c>
      <c r="BK261" s="102">
        <v>0.1702127659574468</v>
      </c>
      <c r="BL261" s="102">
        <v>0.21359223300970873</v>
      </c>
      <c r="BM261" s="101">
        <v>2</v>
      </c>
      <c r="BN261" s="101">
        <v>2</v>
      </c>
      <c r="BO261" s="101">
        <v>4</v>
      </c>
      <c r="BP261" s="102">
        <v>3.5714285714285712E-2</v>
      </c>
      <c r="BQ261" s="102">
        <v>4.2553191489361701E-2</v>
      </c>
      <c r="BR261" s="103">
        <v>3.8834951456310676E-2</v>
      </c>
    </row>
    <row r="262" spans="1:70" ht="11.85">
      <c r="A262" s="99" t="str">
        <f>IF(COUNTIFS(T_3G[[#This Row],[Secteur]],"  *"),A261,T_3G[[#This Row],[Secteur]])</f>
        <v>SEINE-SAINT-DENIS</v>
      </c>
      <c r="B262" s="99" t="str">
        <f>IF(COUNTIFS(T_3G[[#This Row],[Secteur]],"    *"),B261,T_3G[[#This Row],[Secteur]])</f>
        <v xml:space="preserve">   D06 - Montreuil</v>
      </c>
      <c r="C262" s="100" t="s">
        <v>682</v>
      </c>
      <c r="D262" s="100" t="s">
        <v>683</v>
      </c>
      <c r="E262" s="101">
        <v>72</v>
      </c>
      <c r="F262" s="101">
        <v>65</v>
      </c>
      <c r="G262" s="101">
        <v>137</v>
      </c>
      <c r="H262" s="101">
        <v>0</v>
      </c>
      <c r="I262" s="101">
        <v>0</v>
      </c>
      <c r="J262" s="101">
        <v>0</v>
      </c>
      <c r="K262" s="101">
        <v>72</v>
      </c>
      <c r="L262" s="101">
        <v>65</v>
      </c>
      <c r="M262" s="101">
        <v>137</v>
      </c>
      <c r="N262" s="102">
        <v>1</v>
      </c>
      <c r="O262" s="102">
        <v>1</v>
      </c>
      <c r="P262" s="102">
        <v>1</v>
      </c>
      <c r="Q262" s="101">
        <v>55</v>
      </c>
      <c r="R262" s="101">
        <v>34</v>
      </c>
      <c r="S262" s="101">
        <v>89</v>
      </c>
      <c r="T262" s="102">
        <v>0.76388888888888884</v>
      </c>
      <c r="U262" s="102">
        <v>0.52307692307692311</v>
      </c>
      <c r="V262" s="102">
        <v>0.64963503649635035</v>
      </c>
      <c r="W262" s="101">
        <v>17</v>
      </c>
      <c r="X262" s="101">
        <v>31</v>
      </c>
      <c r="Y262" s="101">
        <v>48</v>
      </c>
      <c r="Z262" s="102">
        <v>0.2361111111111111</v>
      </c>
      <c r="AA262" s="102">
        <v>0.47692307692307695</v>
      </c>
      <c r="AB262" s="102">
        <v>0.35036496350364965</v>
      </c>
      <c r="AC262" s="101">
        <v>17</v>
      </c>
      <c r="AD262" s="101">
        <v>28</v>
      </c>
      <c r="AE262" s="101">
        <v>45</v>
      </c>
      <c r="AF262" s="102">
        <v>0.2361111111111111</v>
      </c>
      <c r="AG262" s="102">
        <v>0.43076923076923079</v>
      </c>
      <c r="AH262" s="102">
        <v>0.32846715328467152</v>
      </c>
      <c r="AI262" s="101">
        <v>0</v>
      </c>
      <c r="AJ262" s="101">
        <v>3</v>
      </c>
      <c r="AK262" s="101">
        <v>3</v>
      </c>
      <c r="AL262" s="102">
        <v>0</v>
      </c>
      <c r="AM262" s="102">
        <v>4.6153846153846156E-2</v>
      </c>
      <c r="AN262" s="102">
        <v>2.1897810218978103E-2</v>
      </c>
      <c r="AO262" s="101">
        <v>72</v>
      </c>
      <c r="AP262" s="101">
        <v>65</v>
      </c>
      <c r="AQ262" s="101">
        <v>137</v>
      </c>
      <c r="AR262" s="102">
        <v>1</v>
      </c>
      <c r="AS262" s="102">
        <v>1</v>
      </c>
      <c r="AT262" s="102">
        <v>1</v>
      </c>
      <c r="AU262" s="101">
        <v>53</v>
      </c>
      <c r="AV262" s="101">
        <v>28</v>
      </c>
      <c r="AW262" s="101">
        <v>81</v>
      </c>
      <c r="AX262" s="102">
        <v>0.73611111111111116</v>
      </c>
      <c r="AY262" s="102">
        <v>0.43076923076923079</v>
      </c>
      <c r="AZ262" s="102">
        <v>0.59124087591240881</v>
      </c>
      <c r="BA262" s="101">
        <v>19</v>
      </c>
      <c r="BB262" s="101">
        <v>37</v>
      </c>
      <c r="BC262" s="101">
        <v>56</v>
      </c>
      <c r="BD262" s="102">
        <v>0.2638888888888889</v>
      </c>
      <c r="BE262" s="102">
        <v>0.56923076923076921</v>
      </c>
      <c r="BF262" s="102">
        <v>0.40875912408759124</v>
      </c>
      <c r="BG262" s="101">
        <v>19</v>
      </c>
      <c r="BH262" s="101">
        <v>34</v>
      </c>
      <c r="BI262" s="101">
        <v>53</v>
      </c>
      <c r="BJ262" s="102">
        <v>0.2638888888888889</v>
      </c>
      <c r="BK262" s="102">
        <v>0.52307692307692311</v>
      </c>
      <c r="BL262" s="102">
        <v>0.38686131386861317</v>
      </c>
      <c r="BM262" s="101">
        <v>0</v>
      </c>
      <c r="BN262" s="101">
        <v>3</v>
      </c>
      <c r="BO262" s="101">
        <v>3</v>
      </c>
      <c r="BP262" s="102">
        <v>0</v>
      </c>
      <c r="BQ262" s="102">
        <v>4.6153846153846156E-2</v>
      </c>
      <c r="BR262" s="103">
        <v>2.1897810218978103E-2</v>
      </c>
    </row>
    <row r="263" spans="1:70" ht="11.85">
      <c r="A263" s="99" t="str">
        <f>IF(COUNTIFS(T_3G[[#This Row],[Secteur]],"  *"),A262,T_3G[[#This Row],[Secteur]])</f>
        <v>SEINE-SAINT-DENIS</v>
      </c>
      <c r="B263" s="99" t="str">
        <f>IF(COUNTIFS(T_3G[[#This Row],[Secteur]],"    *"),B262,T_3G[[#This Row],[Secteur]])</f>
        <v xml:space="preserve">   D06 - Montreuil</v>
      </c>
      <c r="C263" s="100" t="s">
        <v>684</v>
      </c>
      <c r="D263" s="100" t="s">
        <v>295</v>
      </c>
      <c r="E263" s="101">
        <v>10</v>
      </c>
      <c r="F263" s="101">
        <v>12</v>
      </c>
      <c r="G263" s="101">
        <v>22</v>
      </c>
      <c r="H263" s="101">
        <v>0</v>
      </c>
      <c r="I263" s="101">
        <v>0</v>
      </c>
      <c r="J263" s="101">
        <v>0</v>
      </c>
      <c r="K263" s="101">
        <v>0</v>
      </c>
      <c r="L263" s="101">
        <v>0</v>
      </c>
      <c r="M263" s="101">
        <v>0</v>
      </c>
      <c r="N263" s="102">
        <v>0</v>
      </c>
      <c r="O263" s="102">
        <v>0</v>
      </c>
      <c r="P263" s="102">
        <v>0</v>
      </c>
      <c r="Q263" s="101">
        <v>0</v>
      </c>
      <c r="R263" s="101">
        <v>0</v>
      </c>
      <c r="S263" s="101">
        <v>0</v>
      </c>
      <c r="T263" s="102" t="s">
        <v>92</v>
      </c>
      <c r="U263" s="102" t="s">
        <v>92</v>
      </c>
      <c r="V263" s="102" t="s">
        <v>92</v>
      </c>
      <c r="W263" s="101">
        <v>0</v>
      </c>
      <c r="X263" s="101">
        <v>0</v>
      </c>
      <c r="Y263" s="101">
        <v>0</v>
      </c>
      <c r="Z263" s="102" t="s">
        <v>92</v>
      </c>
      <c r="AA263" s="102" t="s">
        <v>92</v>
      </c>
      <c r="AB263" s="102" t="s">
        <v>92</v>
      </c>
      <c r="AC263" s="101">
        <v>0</v>
      </c>
      <c r="AD263" s="101">
        <v>0</v>
      </c>
      <c r="AE263" s="101">
        <v>0</v>
      </c>
      <c r="AF263" s="102" t="s">
        <v>92</v>
      </c>
      <c r="AG263" s="102" t="s">
        <v>92</v>
      </c>
      <c r="AH263" s="102" t="s">
        <v>92</v>
      </c>
      <c r="AI263" s="101">
        <v>0</v>
      </c>
      <c r="AJ263" s="101">
        <v>0</v>
      </c>
      <c r="AK263" s="101">
        <v>0</v>
      </c>
      <c r="AL263" s="102" t="s">
        <v>92</v>
      </c>
      <c r="AM263" s="102" t="s">
        <v>92</v>
      </c>
      <c r="AN263" s="102" t="s">
        <v>92</v>
      </c>
      <c r="AO263" s="101">
        <v>0</v>
      </c>
      <c r="AP263" s="101">
        <v>0</v>
      </c>
      <c r="AQ263" s="101">
        <v>0</v>
      </c>
      <c r="AR263" s="102">
        <v>0</v>
      </c>
      <c r="AS263" s="102">
        <v>0</v>
      </c>
      <c r="AT263" s="102">
        <v>0</v>
      </c>
      <c r="AU263" s="101">
        <v>0</v>
      </c>
      <c r="AV263" s="101">
        <v>0</v>
      </c>
      <c r="AW263" s="101">
        <v>0</v>
      </c>
      <c r="AX263" s="102" t="s">
        <v>92</v>
      </c>
      <c r="AY263" s="102" t="s">
        <v>92</v>
      </c>
      <c r="AZ263" s="102" t="s">
        <v>92</v>
      </c>
      <c r="BA263" s="101">
        <v>0</v>
      </c>
      <c r="BB263" s="101">
        <v>0</v>
      </c>
      <c r="BC263" s="101">
        <v>0</v>
      </c>
      <c r="BD263" s="102" t="s">
        <v>92</v>
      </c>
      <c r="BE263" s="102" t="s">
        <v>92</v>
      </c>
      <c r="BF263" s="102" t="s">
        <v>92</v>
      </c>
      <c r="BG263" s="101">
        <v>0</v>
      </c>
      <c r="BH263" s="101">
        <v>0</v>
      </c>
      <c r="BI263" s="101">
        <v>0</v>
      </c>
      <c r="BJ263" s="102" t="s">
        <v>92</v>
      </c>
      <c r="BK263" s="102" t="s">
        <v>92</v>
      </c>
      <c r="BL263" s="102" t="s">
        <v>92</v>
      </c>
      <c r="BM263" s="101">
        <v>0</v>
      </c>
      <c r="BN263" s="101">
        <v>0</v>
      </c>
      <c r="BO263" s="101">
        <v>0</v>
      </c>
      <c r="BP263" s="102" t="s">
        <v>92</v>
      </c>
      <c r="BQ263" s="102" t="s">
        <v>92</v>
      </c>
      <c r="BR263" s="103" t="s">
        <v>92</v>
      </c>
    </row>
    <row r="264" spans="1:70" ht="11.85">
      <c r="A264" s="99" t="str">
        <f>IF(COUNTIFS(T_3G[[#This Row],[Secteur]],"  *"),A263,T_3G[[#This Row],[Secteur]])</f>
        <v>SEINE-SAINT-DENIS</v>
      </c>
      <c r="B264" s="99" t="str">
        <f>IF(COUNTIFS(T_3G[[#This Row],[Secteur]],"    *"),B263,T_3G[[#This Row],[Secteur]])</f>
        <v xml:space="preserve">   D06 - Montreuil</v>
      </c>
      <c r="C264" s="100" t="s">
        <v>685</v>
      </c>
      <c r="D264" s="100" t="s">
        <v>686</v>
      </c>
      <c r="E264" s="101">
        <v>45</v>
      </c>
      <c r="F264" s="101">
        <v>35</v>
      </c>
      <c r="G264" s="101">
        <v>80</v>
      </c>
      <c r="H264" s="101">
        <v>0</v>
      </c>
      <c r="I264" s="101">
        <v>1</v>
      </c>
      <c r="J264" s="101">
        <v>1</v>
      </c>
      <c r="K264" s="101">
        <v>45</v>
      </c>
      <c r="L264" s="101">
        <v>34</v>
      </c>
      <c r="M264" s="101">
        <v>79</v>
      </c>
      <c r="N264" s="102">
        <v>1</v>
      </c>
      <c r="O264" s="102">
        <v>1</v>
      </c>
      <c r="P264" s="102">
        <v>1</v>
      </c>
      <c r="Q264" s="101">
        <v>31</v>
      </c>
      <c r="R264" s="101">
        <v>19</v>
      </c>
      <c r="S264" s="101">
        <v>50</v>
      </c>
      <c r="T264" s="102">
        <v>0.68888888888888888</v>
      </c>
      <c r="U264" s="102">
        <v>0.55882352941176472</v>
      </c>
      <c r="V264" s="102">
        <v>0.63291139240506333</v>
      </c>
      <c r="W264" s="101">
        <v>14</v>
      </c>
      <c r="X264" s="101">
        <v>15</v>
      </c>
      <c r="Y264" s="101">
        <v>29</v>
      </c>
      <c r="Z264" s="102">
        <v>0.31111111111111112</v>
      </c>
      <c r="AA264" s="102">
        <v>0.44117647058823528</v>
      </c>
      <c r="AB264" s="102">
        <v>0.36708860759493672</v>
      </c>
      <c r="AC264" s="101">
        <v>11</v>
      </c>
      <c r="AD264" s="101">
        <v>12</v>
      </c>
      <c r="AE264" s="101">
        <v>23</v>
      </c>
      <c r="AF264" s="102">
        <v>0.24444444444444444</v>
      </c>
      <c r="AG264" s="102">
        <v>0.35294117647058826</v>
      </c>
      <c r="AH264" s="102">
        <v>0.29113924050632911</v>
      </c>
      <c r="AI264" s="101">
        <v>3</v>
      </c>
      <c r="AJ264" s="101">
        <v>3</v>
      </c>
      <c r="AK264" s="101">
        <v>6</v>
      </c>
      <c r="AL264" s="102">
        <v>6.6666666666666666E-2</v>
      </c>
      <c r="AM264" s="102">
        <v>8.8235294117647065E-2</v>
      </c>
      <c r="AN264" s="102">
        <v>7.5949367088607597E-2</v>
      </c>
      <c r="AO264" s="101">
        <v>45</v>
      </c>
      <c r="AP264" s="101">
        <v>34</v>
      </c>
      <c r="AQ264" s="101">
        <v>79</v>
      </c>
      <c r="AR264" s="102">
        <v>1</v>
      </c>
      <c r="AS264" s="102">
        <v>1</v>
      </c>
      <c r="AT264" s="102">
        <v>1</v>
      </c>
      <c r="AU264" s="101">
        <v>30</v>
      </c>
      <c r="AV264" s="101">
        <v>17</v>
      </c>
      <c r="AW264" s="101">
        <v>47</v>
      </c>
      <c r="AX264" s="102">
        <v>0.66666666666666663</v>
      </c>
      <c r="AY264" s="102">
        <v>0.5</v>
      </c>
      <c r="AZ264" s="102">
        <v>0.59493670886075944</v>
      </c>
      <c r="BA264" s="101">
        <v>15</v>
      </c>
      <c r="BB264" s="101">
        <v>17</v>
      </c>
      <c r="BC264" s="101">
        <v>32</v>
      </c>
      <c r="BD264" s="102">
        <v>0.33333333333333331</v>
      </c>
      <c r="BE264" s="102">
        <v>0.5</v>
      </c>
      <c r="BF264" s="102">
        <v>0.4050632911392405</v>
      </c>
      <c r="BG264" s="101">
        <v>12</v>
      </c>
      <c r="BH264" s="101">
        <v>14</v>
      </c>
      <c r="BI264" s="101">
        <v>26</v>
      </c>
      <c r="BJ264" s="102">
        <v>0.26666666666666666</v>
      </c>
      <c r="BK264" s="102">
        <v>0.41176470588235292</v>
      </c>
      <c r="BL264" s="102">
        <v>0.32911392405063289</v>
      </c>
      <c r="BM264" s="101">
        <v>3</v>
      </c>
      <c r="BN264" s="101">
        <v>3</v>
      </c>
      <c r="BO264" s="101">
        <v>6</v>
      </c>
      <c r="BP264" s="102">
        <v>6.6666666666666666E-2</v>
      </c>
      <c r="BQ264" s="102">
        <v>8.8235294117647065E-2</v>
      </c>
      <c r="BR264" s="103">
        <v>7.5949367088607597E-2</v>
      </c>
    </row>
    <row r="265" spans="1:70" ht="11.85">
      <c r="A265" s="99" t="str">
        <f>IF(COUNTIFS(T_3G[[#This Row],[Secteur]],"  *"),A264,T_3G[[#This Row],[Secteur]])</f>
        <v>SEINE-SAINT-DENIS</v>
      </c>
      <c r="B265" s="99" t="str">
        <f>IF(COUNTIFS(T_3G[[#This Row],[Secteur]],"    *"),B264,T_3G[[#This Row],[Secteur]])</f>
        <v xml:space="preserve">   D06 - Montreuil</v>
      </c>
      <c r="C265" s="100" t="s">
        <v>687</v>
      </c>
      <c r="D265" s="100" t="s">
        <v>994</v>
      </c>
      <c r="E265" s="101">
        <v>6</v>
      </c>
      <c r="F265" s="101">
        <v>7</v>
      </c>
      <c r="G265" s="101">
        <v>13</v>
      </c>
      <c r="H265" s="101">
        <v>0</v>
      </c>
      <c r="I265" s="101">
        <v>0</v>
      </c>
      <c r="J265" s="101">
        <v>0</v>
      </c>
      <c r="K265" s="101">
        <v>0</v>
      </c>
      <c r="L265" s="101">
        <v>0</v>
      </c>
      <c r="M265" s="101">
        <v>0</v>
      </c>
      <c r="N265" s="102">
        <v>0</v>
      </c>
      <c r="O265" s="102">
        <v>0</v>
      </c>
      <c r="P265" s="102">
        <v>0</v>
      </c>
      <c r="Q265" s="101">
        <v>0</v>
      </c>
      <c r="R265" s="101">
        <v>0</v>
      </c>
      <c r="S265" s="101">
        <v>0</v>
      </c>
      <c r="T265" s="102" t="s">
        <v>92</v>
      </c>
      <c r="U265" s="102" t="s">
        <v>92</v>
      </c>
      <c r="V265" s="102" t="s">
        <v>92</v>
      </c>
      <c r="W265" s="101">
        <v>0</v>
      </c>
      <c r="X265" s="101">
        <v>0</v>
      </c>
      <c r="Y265" s="101">
        <v>0</v>
      </c>
      <c r="Z265" s="102" t="s">
        <v>92</v>
      </c>
      <c r="AA265" s="102" t="s">
        <v>92</v>
      </c>
      <c r="AB265" s="102" t="s">
        <v>92</v>
      </c>
      <c r="AC265" s="101">
        <v>0</v>
      </c>
      <c r="AD265" s="101">
        <v>0</v>
      </c>
      <c r="AE265" s="101">
        <v>0</v>
      </c>
      <c r="AF265" s="102" t="s">
        <v>92</v>
      </c>
      <c r="AG265" s="102" t="s">
        <v>92</v>
      </c>
      <c r="AH265" s="102" t="s">
        <v>92</v>
      </c>
      <c r="AI265" s="101">
        <v>0</v>
      </c>
      <c r="AJ265" s="101">
        <v>0</v>
      </c>
      <c r="AK265" s="101">
        <v>0</v>
      </c>
      <c r="AL265" s="102" t="s">
        <v>92</v>
      </c>
      <c r="AM265" s="102" t="s">
        <v>92</v>
      </c>
      <c r="AN265" s="102" t="s">
        <v>92</v>
      </c>
      <c r="AO265" s="101">
        <v>0</v>
      </c>
      <c r="AP265" s="101">
        <v>0</v>
      </c>
      <c r="AQ265" s="101">
        <v>0</v>
      </c>
      <c r="AR265" s="102">
        <v>0</v>
      </c>
      <c r="AS265" s="102">
        <v>0</v>
      </c>
      <c r="AT265" s="102">
        <v>0</v>
      </c>
      <c r="AU265" s="101">
        <v>0</v>
      </c>
      <c r="AV265" s="101">
        <v>0</v>
      </c>
      <c r="AW265" s="101">
        <v>0</v>
      </c>
      <c r="AX265" s="102" t="s">
        <v>92</v>
      </c>
      <c r="AY265" s="102" t="s">
        <v>92</v>
      </c>
      <c r="AZ265" s="102" t="s">
        <v>92</v>
      </c>
      <c r="BA265" s="101">
        <v>0</v>
      </c>
      <c r="BB265" s="101">
        <v>0</v>
      </c>
      <c r="BC265" s="101">
        <v>0</v>
      </c>
      <c r="BD265" s="102" t="s">
        <v>92</v>
      </c>
      <c r="BE265" s="102" t="s">
        <v>92</v>
      </c>
      <c r="BF265" s="102" t="s">
        <v>92</v>
      </c>
      <c r="BG265" s="101">
        <v>0</v>
      </c>
      <c r="BH265" s="101">
        <v>0</v>
      </c>
      <c r="BI265" s="101">
        <v>0</v>
      </c>
      <c r="BJ265" s="102" t="s">
        <v>92</v>
      </c>
      <c r="BK265" s="102" t="s">
        <v>92</v>
      </c>
      <c r="BL265" s="102" t="s">
        <v>92</v>
      </c>
      <c r="BM265" s="101">
        <v>0</v>
      </c>
      <c r="BN265" s="101">
        <v>0</v>
      </c>
      <c r="BO265" s="101">
        <v>0</v>
      </c>
      <c r="BP265" s="102" t="s">
        <v>92</v>
      </c>
      <c r="BQ265" s="102" t="s">
        <v>92</v>
      </c>
      <c r="BR265" s="103" t="s">
        <v>92</v>
      </c>
    </row>
    <row r="266" spans="1:70" ht="11.85">
      <c r="A266" s="99" t="str">
        <f>IF(COUNTIFS(T_3G[[#This Row],[Secteur]],"  *"),A265,T_3G[[#This Row],[Secteur]])</f>
        <v>SEINE-SAINT-DENIS</v>
      </c>
      <c r="B266" s="99" t="str">
        <f>IF(COUNTIFS(T_3G[[#This Row],[Secteur]],"    *"),B265,T_3G[[#This Row],[Secteur]])</f>
        <v xml:space="preserve">   D06 - Montreuil</v>
      </c>
      <c r="C266" s="100" t="s">
        <v>688</v>
      </c>
      <c r="D266" s="100" t="s">
        <v>689</v>
      </c>
      <c r="E266" s="101">
        <v>47</v>
      </c>
      <c r="F266" s="101">
        <v>71</v>
      </c>
      <c r="G266" s="101">
        <v>118</v>
      </c>
      <c r="H266" s="101">
        <v>0</v>
      </c>
      <c r="I266" s="101">
        <v>0</v>
      </c>
      <c r="J266" s="101">
        <v>0</v>
      </c>
      <c r="K266" s="101">
        <v>47</v>
      </c>
      <c r="L266" s="101">
        <v>65</v>
      </c>
      <c r="M266" s="101">
        <v>112</v>
      </c>
      <c r="N266" s="102">
        <v>1</v>
      </c>
      <c r="O266" s="102">
        <v>0.91549295774647887</v>
      </c>
      <c r="P266" s="102">
        <v>0.94915254237288138</v>
      </c>
      <c r="Q266" s="101">
        <v>28</v>
      </c>
      <c r="R266" s="101">
        <v>45</v>
      </c>
      <c r="S266" s="101">
        <v>73</v>
      </c>
      <c r="T266" s="102">
        <v>0.5957446808510638</v>
      </c>
      <c r="U266" s="102">
        <v>0.69230769230769229</v>
      </c>
      <c r="V266" s="102">
        <v>0.6517857142857143</v>
      </c>
      <c r="W266" s="101">
        <v>19</v>
      </c>
      <c r="X266" s="101">
        <v>20</v>
      </c>
      <c r="Y266" s="101">
        <v>39</v>
      </c>
      <c r="Z266" s="102">
        <v>0.40425531914893614</v>
      </c>
      <c r="AA266" s="102">
        <v>0.30769230769230771</v>
      </c>
      <c r="AB266" s="102">
        <v>0.3482142857142857</v>
      </c>
      <c r="AC266" s="101">
        <v>13</v>
      </c>
      <c r="AD266" s="101">
        <v>13</v>
      </c>
      <c r="AE266" s="101">
        <v>26</v>
      </c>
      <c r="AF266" s="102">
        <v>0.27659574468085107</v>
      </c>
      <c r="AG266" s="102">
        <v>0.2</v>
      </c>
      <c r="AH266" s="102">
        <v>0.23214285714285715</v>
      </c>
      <c r="AI266" s="101">
        <v>6</v>
      </c>
      <c r="AJ266" s="101">
        <v>7</v>
      </c>
      <c r="AK266" s="101">
        <v>13</v>
      </c>
      <c r="AL266" s="102">
        <v>0.1276595744680851</v>
      </c>
      <c r="AM266" s="102">
        <v>0.1076923076923077</v>
      </c>
      <c r="AN266" s="102">
        <v>0.11607142857142858</v>
      </c>
      <c r="AO266" s="101">
        <v>47</v>
      </c>
      <c r="AP266" s="101">
        <v>64</v>
      </c>
      <c r="AQ266" s="101">
        <v>111</v>
      </c>
      <c r="AR266" s="102">
        <v>1</v>
      </c>
      <c r="AS266" s="102">
        <v>0.90140845070422537</v>
      </c>
      <c r="AT266" s="102">
        <v>0.94067796610169496</v>
      </c>
      <c r="AU266" s="101">
        <v>20</v>
      </c>
      <c r="AV266" s="101">
        <v>32</v>
      </c>
      <c r="AW266" s="101">
        <v>52</v>
      </c>
      <c r="AX266" s="102">
        <v>0.42553191489361702</v>
      </c>
      <c r="AY266" s="102">
        <v>0.5</v>
      </c>
      <c r="AZ266" s="102">
        <v>0.46846846846846846</v>
      </c>
      <c r="BA266" s="101">
        <v>27</v>
      </c>
      <c r="BB266" s="101">
        <v>32</v>
      </c>
      <c r="BC266" s="101">
        <v>59</v>
      </c>
      <c r="BD266" s="102">
        <v>0.57446808510638303</v>
      </c>
      <c r="BE266" s="102">
        <v>0.5</v>
      </c>
      <c r="BF266" s="102">
        <v>0.53153153153153154</v>
      </c>
      <c r="BG266" s="101">
        <v>19</v>
      </c>
      <c r="BH266" s="101">
        <v>23</v>
      </c>
      <c r="BI266" s="101">
        <v>42</v>
      </c>
      <c r="BJ266" s="102">
        <v>0.40425531914893614</v>
      </c>
      <c r="BK266" s="102">
        <v>0.359375</v>
      </c>
      <c r="BL266" s="102">
        <v>0.3783783783783784</v>
      </c>
      <c r="BM266" s="101">
        <v>8</v>
      </c>
      <c r="BN266" s="101">
        <v>9</v>
      </c>
      <c r="BO266" s="101">
        <v>17</v>
      </c>
      <c r="BP266" s="102">
        <v>0.1702127659574468</v>
      </c>
      <c r="BQ266" s="102">
        <v>0.140625</v>
      </c>
      <c r="BR266" s="103">
        <v>0.15315315315315314</v>
      </c>
    </row>
    <row r="267" spans="1:70" ht="11.85">
      <c r="A267" s="99" t="str">
        <f>IF(COUNTIFS(T_3G[[#This Row],[Secteur]],"  *"),A266,T_3G[[#This Row],[Secteur]])</f>
        <v>SEINE-SAINT-DENIS</v>
      </c>
      <c r="B267" s="99" t="str">
        <f>IF(COUNTIFS(T_3G[[#This Row],[Secteur]],"    *"),B266,T_3G[[#This Row],[Secteur]])</f>
        <v xml:space="preserve">   D06 - Montreuil</v>
      </c>
      <c r="C267" s="100" t="s">
        <v>690</v>
      </c>
      <c r="D267" s="100" t="s">
        <v>691</v>
      </c>
      <c r="E267" s="101">
        <v>53</v>
      </c>
      <c r="F267" s="101">
        <v>50</v>
      </c>
      <c r="G267" s="101">
        <v>103</v>
      </c>
      <c r="H267" s="101">
        <v>0</v>
      </c>
      <c r="I267" s="101">
        <v>0</v>
      </c>
      <c r="J267" s="101">
        <v>0</v>
      </c>
      <c r="K267" s="101">
        <v>53</v>
      </c>
      <c r="L267" s="101">
        <v>49</v>
      </c>
      <c r="M267" s="101">
        <v>102</v>
      </c>
      <c r="N267" s="102">
        <v>1</v>
      </c>
      <c r="O267" s="102">
        <v>0.98</v>
      </c>
      <c r="P267" s="102">
        <v>0.99029126213592233</v>
      </c>
      <c r="Q267" s="101">
        <v>48</v>
      </c>
      <c r="R267" s="101">
        <v>26</v>
      </c>
      <c r="S267" s="101">
        <v>74</v>
      </c>
      <c r="T267" s="102">
        <v>0.90566037735849059</v>
      </c>
      <c r="U267" s="102">
        <v>0.53061224489795922</v>
      </c>
      <c r="V267" s="102">
        <v>0.72549019607843135</v>
      </c>
      <c r="W267" s="101">
        <v>5</v>
      </c>
      <c r="X267" s="101">
        <v>23</v>
      </c>
      <c r="Y267" s="101">
        <v>28</v>
      </c>
      <c r="Z267" s="102">
        <v>9.4339622641509441E-2</v>
      </c>
      <c r="AA267" s="102">
        <v>0.46938775510204084</v>
      </c>
      <c r="AB267" s="102">
        <v>0.27450980392156865</v>
      </c>
      <c r="AC267" s="101">
        <v>3</v>
      </c>
      <c r="AD267" s="101">
        <v>15</v>
      </c>
      <c r="AE267" s="101">
        <v>18</v>
      </c>
      <c r="AF267" s="102">
        <v>5.6603773584905662E-2</v>
      </c>
      <c r="AG267" s="102">
        <v>0.30612244897959184</v>
      </c>
      <c r="AH267" s="102">
        <v>0.17647058823529413</v>
      </c>
      <c r="AI267" s="101">
        <v>2</v>
      </c>
      <c r="AJ267" s="101">
        <v>8</v>
      </c>
      <c r="AK267" s="101">
        <v>10</v>
      </c>
      <c r="AL267" s="102">
        <v>3.7735849056603772E-2</v>
      </c>
      <c r="AM267" s="102">
        <v>0.16326530612244897</v>
      </c>
      <c r="AN267" s="102">
        <v>9.8039215686274508E-2</v>
      </c>
      <c r="AO267" s="101">
        <v>53</v>
      </c>
      <c r="AP267" s="101">
        <v>49</v>
      </c>
      <c r="AQ267" s="101">
        <v>102</v>
      </c>
      <c r="AR267" s="102">
        <v>1</v>
      </c>
      <c r="AS267" s="102">
        <v>0.98</v>
      </c>
      <c r="AT267" s="102">
        <v>0.99029126213592233</v>
      </c>
      <c r="AU267" s="101">
        <v>46</v>
      </c>
      <c r="AV267" s="101">
        <v>21</v>
      </c>
      <c r="AW267" s="101">
        <v>67</v>
      </c>
      <c r="AX267" s="102">
        <v>0.86792452830188682</v>
      </c>
      <c r="AY267" s="102">
        <v>0.42857142857142855</v>
      </c>
      <c r="AZ267" s="102">
        <v>0.65686274509803921</v>
      </c>
      <c r="BA267" s="101">
        <v>7</v>
      </c>
      <c r="BB267" s="101">
        <v>28</v>
      </c>
      <c r="BC267" s="101">
        <v>35</v>
      </c>
      <c r="BD267" s="102">
        <v>0.13207547169811321</v>
      </c>
      <c r="BE267" s="102">
        <v>0.5714285714285714</v>
      </c>
      <c r="BF267" s="102">
        <v>0.34313725490196079</v>
      </c>
      <c r="BG267" s="101">
        <v>5</v>
      </c>
      <c r="BH267" s="101">
        <v>20</v>
      </c>
      <c r="BI267" s="101">
        <v>25</v>
      </c>
      <c r="BJ267" s="102">
        <v>9.4339622641509441E-2</v>
      </c>
      <c r="BK267" s="102">
        <v>0.40816326530612246</v>
      </c>
      <c r="BL267" s="102">
        <v>0.24509803921568626</v>
      </c>
      <c r="BM267" s="101">
        <v>2</v>
      </c>
      <c r="BN267" s="101">
        <v>8</v>
      </c>
      <c r="BO267" s="101">
        <v>10</v>
      </c>
      <c r="BP267" s="102">
        <v>3.7735849056603772E-2</v>
      </c>
      <c r="BQ267" s="102">
        <v>0.16326530612244897</v>
      </c>
      <c r="BR267" s="103">
        <v>9.8039215686274508E-2</v>
      </c>
    </row>
    <row r="268" spans="1:70" ht="11.85">
      <c r="A268" s="99" t="str">
        <f>IF(COUNTIFS(T_3G[[#This Row],[Secteur]],"  *"),A267,T_3G[[#This Row],[Secteur]])</f>
        <v>SEINE-SAINT-DENIS</v>
      </c>
      <c r="B268" s="99" t="str">
        <f>IF(COUNTIFS(T_3G[[#This Row],[Secteur]],"    *"),B267,T_3G[[#This Row],[Secteur]])</f>
        <v xml:space="preserve">   D06 - Montreuil</v>
      </c>
      <c r="C268" s="100" t="s">
        <v>692</v>
      </c>
      <c r="D268" s="100" t="s">
        <v>693</v>
      </c>
      <c r="E268" s="101">
        <v>79</v>
      </c>
      <c r="F268" s="101">
        <v>78</v>
      </c>
      <c r="G268" s="101">
        <v>157</v>
      </c>
      <c r="H268" s="101">
        <v>0</v>
      </c>
      <c r="I268" s="101">
        <v>0</v>
      </c>
      <c r="J268" s="101">
        <v>0</v>
      </c>
      <c r="K268" s="101">
        <v>78</v>
      </c>
      <c r="L268" s="101">
        <v>78</v>
      </c>
      <c r="M268" s="101">
        <v>156</v>
      </c>
      <c r="N268" s="102">
        <v>0.98734177215189878</v>
      </c>
      <c r="O268" s="102">
        <v>1</v>
      </c>
      <c r="P268" s="102">
        <v>0.99363057324840764</v>
      </c>
      <c r="Q268" s="101">
        <v>64</v>
      </c>
      <c r="R268" s="101">
        <v>44</v>
      </c>
      <c r="S268" s="101">
        <v>108</v>
      </c>
      <c r="T268" s="102">
        <v>0.82051282051282048</v>
      </c>
      <c r="U268" s="102">
        <v>0.5641025641025641</v>
      </c>
      <c r="V268" s="102">
        <v>0.69230769230769229</v>
      </c>
      <c r="W268" s="101">
        <v>14</v>
      </c>
      <c r="X268" s="101">
        <v>34</v>
      </c>
      <c r="Y268" s="101">
        <v>48</v>
      </c>
      <c r="Z268" s="102">
        <v>0.17948717948717949</v>
      </c>
      <c r="AA268" s="102">
        <v>0.4358974358974359</v>
      </c>
      <c r="AB268" s="102">
        <v>0.30769230769230771</v>
      </c>
      <c r="AC268" s="101">
        <v>14</v>
      </c>
      <c r="AD268" s="101">
        <v>31</v>
      </c>
      <c r="AE268" s="101">
        <v>45</v>
      </c>
      <c r="AF268" s="102">
        <v>0.17948717948717949</v>
      </c>
      <c r="AG268" s="102">
        <v>0.39743589743589741</v>
      </c>
      <c r="AH268" s="102">
        <v>0.28846153846153844</v>
      </c>
      <c r="AI268" s="101">
        <v>0</v>
      </c>
      <c r="AJ268" s="101">
        <v>3</v>
      </c>
      <c r="AK268" s="101">
        <v>3</v>
      </c>
      <c r="AL268" s="102">
        <v>0</v>
      </c>
      <c r="AM268" s="102">
        <v>3.8461538461538464E-2</v>
      </c>
      <c r="AN268" s="102">
        <v>1.9230769230769232E-2</v>
      </c>
      <c r="AO268" s="101">
        <v>78</v>
      </c>
      <c r="AP268" s="101">
        <v>78</v>
      </c>
      <c r="AQ268" s="101">
        <v>156</v>
      </c>
      <c r="AR268" s="102">
        <v>0.98734177215189878</v>
      </c>
      <c r="AS268" s="102">
        <v>1</v>
      </c>
      <c r="AT268" s="102">
        <v>0.99363057324840764</v>
      </c>
      <c r="AU268" s="101">
        <v>62</v>
      </c>
      <c r="AV268" s="101">
        <v>42</v>
      </c>
      <c r="AW268" s="101">
        <v>104</v>
      </c>
      <c r="AX268" s="102">
        <v>0.79487179487179482</v>
      </c>
      <c r="AY268" s="102">
        <v>0.53846153846153844</v>
      </c>
      <c r="AZ268" s="102">
        <v>0.66666666666666663</v>
      </c>
      <c r="BA268" s="101">
        <v>16</v>
      </c>
      <c r="BB268" s="101">
        <v>36</v>
      </c>
      <c r="BC268" s="101">
        <v>52</v>
      </c>
      <c r="BD268" s="102">
        <v>0.20512820512820512</v>
      </c>
      <c r="BE268" s="102">
        <v>0.46153846153846156</v>
      </c>
      <c r="BF268" s="102">
        <v>0.33333333333333331</v>
      </c>
      <c r="BG268" s="101">
        <v>14</v>
      </c>
      <c r="BH268" s="101">
        <v>33</v>
      </c>
      <c r="BI268" s="101">
        <v>47</v>
      </c>
      <c r="BJ268" s="102">
        <v>0.17948717948717949</v>
      </c>
      <c r="BK268" s="102">
        <v>0.42307692307692307</v>
      </c>
      <c r="BL268" s="102">
        <v>0.30128205128205127</v>
      </c>
      <c r="BM268" s="101">
        <v>2</v>
      </c>
      <c r="BN268" s="101">
        <v>3</v>
      </c>
      <c r="BO268" s="101">
        <v>5</v>
      </c>
      <c r="BP268" s="102">
        <v>2.564102564102564E-2</v>
      </c>
      <c r="BQ268" s="102">
        <v>3.8461538461538464E-2</v>
      </c>
      <c r="BR268" s="103">
        <v>3.2051282051282048E-2</v>
      </c>
    </row>
    <row r="269" spans="1:70" ht="11.85">
      <c r="A269" s="99" t="str">
        <f>IF(COUNTIFS(T_3G[[#This Row],[Secteur]],"  *"),A268,T_3G[[#This Row],[Secteur]])</f>
        <v>SEINE-SAINT-DENIS</v>
      </c>
      <c r="B269" s="99" t="str">
        <f>IF(COUNTIFS(T_3G[[#This Row],[Secteur]],"    *"),B268,T_3G[[#This Row],[Secteur]])</f>
        <v xml:space="preserve">   D07 - Le Raincy</v>
      </c>
      <c r="C269" s="100" t="s">
        <v>694</v>
      </c>
      <c r="D269" s="100" t="s">
        <v>695</v>
      </c>
      <c r="E269" s="101">
        <v>1414</v>
      </c>
      <c r="F269" s="101">
        <v>1508</v>
      </c>
      <c r="G269" s="101">
        <v>2922</v>
      </c>
      <c r="H269" s="101">
        <v>0</v>
      </c>
      <c r="I269" s="101">
        <v>1</v>
      </c>
      <c r="J269" s="101">
        <v>1</v>
      </c>
      <c r="K269" s="101">
        <v>1327</v>
      </c>
      <c r="L269" s="101">
        <v>1403</v>
      </c>
      <c r="M269" s="101">
        <v>2730</v>
      </c>
      <c r="N269" s="102">
        <v>0.93847241867043851</v>
      </c>
      <c r="O269" s="102">
        <v>0.93103448275862066</v>
      </c>
      <c r="P269" s="102">
        <v>0.9346338124572211</v>
      </c>
      <c r="Q269" s="101">
        <v>1023</v>
      </c>
      <c r="R269" s="101">
        <v>907</v>
      </c>
      <c r="S269" s="101">
        <v>1930</v>
      </c>
      <c r="T269" s="102">
        <v>0.7709118311981914</v>
      </c>
      <c r="U269" s="102">
        <v>0.64647184604419106</v>
      </c>
      <c r="V269" s="102">
        <v>0.706959706959707</v>
      </c>
      <c r="W269" s="101">
        <v>304</v>
      </c>
      <c r="X269" s="101">
        <v>496</v>
      </c>
      <c r="Y269" s="101">
        <v>800</v>
      </c>
      <c r="Z269" s="102">
        <v>0.2290881688018086</v>
      </c>
      <c r="AA269" s="102">
        <v>0.353528153955809</v>
      </c>
      <c r="AB269" s="102">
        <v>0.29304029304029305</v>
      </c>
      <c r="AC269" s="101">
        <v>252</v>
      </c>
      <c r="AD269" s="101">
        <v>400</v>
      </c>
      <c r="AE269" s="101">
        <v>652</v>
      </c>
      <c r="AF269" s="102">
        <v>0.18990203466465713</v>
      </c>
      <c r="AG269" s="102">
        <v>0.2851033499643621</v>
      </c>
      <c r="AH269" s="102">
        <v>0.23882783882783884</v>
      </c>
      <c r="AI269" s="101">
        <v>52</v>
      </c>
      <c r="AJ269" s="101">
        <v>96</v>
      </c>
      <c r="AK269" s="101">
        <v>148</v>
      </c>
      <c r="AL269" s="102">
        <v>3.9186134137151468E-2</v>
      </c>
      <c r="AM269" s="102">
        <v>6.8424803991446903E-2</v>
      </c>
      <c r="AN269" s="102">
        <v>5.4212454212454214E-2</v>
      </c>
      <c r="AO269" s="101">
        <v>1306</v>
      </c>
      <c r="AP269" s="101">
        <v>1386</v>
      </c>
      <c r="AQ269" s="101">
        <v>2692</v>
      </c>
      <c r="AR269" s="102">
        <v>0.92362093352192365</v>
      </c>
      <c r="AS269" s="102">
        <v>0.91976127320954904</v>
      </c>
      <c r="AT269" s="102">
        <v>0.92162902121834356</v>
      </c>
      <c r="AU269" s="101">
        <v>943</v>
      </c>
      <c r="AV269" s="101">
        <v>786</v>
      </c>
      <c r="AW269" s="101">
        <v>1729</v>
      </c>
      <c r="AX269" s="102">
        <v>0.722052067381317</v>
      </c>
      <c r="AY269" s="102">
        <v>0.5670995670995671</v>
      </c>
      <c r="AZ269" s="102">
        <v>0.64227340267459143</v>
      </c>
      <c r="BA269" s="101">
        <v>363</v>
      </c>
      <c r="BB269" s="101">
        <v>600</v>
      </c>
      <c r="BC269" s="101">
        <v>963</v>
      </c>
      <c r="BD269" s="102">
        <v>0.277947932618683</v>
      </c>
      <c r="BE269" s="102">
        <v>0.4329004329004329</v>
      </c>
      <c r="BF269" s="102">
        <v>0.35772659732540862</v>
      </c>
      <c r="BG269" s="101">
        <v>309</v>
      </c>
      <c r="BH269" s="101">
        <v>494</v>
      </c>
      <c r="BI269" s="101">
        <v>803</v>
      </c>
      <c r="BJ269" s="102">
        <v>0.23660030627871362</v>
      </c>
      <c r="BK269" s="102">
        <v>0.35642135642135642</v>
      </c>
      <c r="BL269" s="102">
        <v>0.29829123328380386</v>
      </c>
      <c r="BM269" s="101">
        <v>54</v>
      </c>
      <c r="BN269" s="101">
        <v>106</v>
      </c>
      <c r="BO269" s="101">
        <v>160</v>
      </c>
      <c r="BP269" s="102">
        <v>4.1347626339969371E-2</v>
      </c>
      <c r="BQ269" s="102">
        <v>7.647907647907648E-2</v>
      </c>
      <c r="BR269" s="103">
        <v>5.9435364041604752E-2</v>
      </c>
    </row>
    <row r="270" spans="1:70" ht="11.85">
      <c r="A270" s="99" t="str">
        <f>IF(COUNTIFS(T_3G[[#This Row],[Secteur]],"  *"),A269,T_3G[[#This Row],[Secteur]])</f>
        <v>SEINE-SAINT-DENIS</v>
      </c>
      <c r="B270" s="99" t="str">
        <f>IF(COUNTIFS(T_3G[[#This Row],[Secteur]],"    *"),B269,T_3G[[#This Row],[Secteur]])</f>
        <v xml:space="preserve">   D07 - Le Raincy</v>
      </c>
      <c r="C270" s="100" t="s">
        <v>696</v>
      </c>
      <c r="D270" s="100" t="s">
        <v>697</v>
      </c>
      <c r="E270" s="101">
        <v>66</v>
      </c>
      <c r="F270" s="101">
        <v>80</v>
      </c>
      <c r="G270" s="101">
        <v>146</v>
      </c>
      <c r="H270" s="101">
        <v>0</v>
      </c>
      <c r="I270" s="101">
        <v>0</v>
      </c>
      <c r="J270" s="101">
        <v>0</v>
      </c>
      <c r="K270" s="101">
        <v>66</v>
      </c>
      <c r="L270" s="101">
        <v>79</v>
      </c>
      <c r="M270" s="101">
        <v>145</v>
      </c>
      <c r="N270" s="102">
        <v>1</v>
      </c>
      <c r="O270" s="102">
        <v>0.98750000000000004</v>
      </c>
      <c r="P270" s="102">
        <v>0.99315068493150682</v>
      </c>
      <c r="Q270" s="101">
        <v>50</v>
      </c>
      <c r="R270" s="101">
        <v>44</v>
      </c>
      <c r="S270" s="101">
        <v>94</v>
      </c>
      <c r="T270" s="102">
        <v>0.75757575757575757</v>
      </c>
      <c r="U270" s="102">
        <v>0.55696202531645567</v>
      </c>
      <c r="V270" s="102">
        <v>0.64827586206896548</v>
      </c>
      <c r="W270" s="101">
        <v>16</v>
      </c>
      <c r="X270" s="101">
        <v>35</v>
      </c>
      <c r="Y270" s="101">
        <v>51</v>
      </c>
      <c r="Z270" s="102">
        <v>0.24242424242424243</v>
      </c>
      <c r="AA270" s="102">
        <v>0.44303797468354428</v>
      </c>
      <c r="AB270" s="102">
        <v>0.35172413793103446</v>
      </c>
      <c r="AC270" s="101">
        <v>13</v>
      </c>
      <c r="AD270" s="101">
        <v>26</v>
      </c>
      <c r="AE270" s="101">
        <v>39</v>
      </c>
      <c r="AF270" s="102">
        <v>0.19696969696969696</v>
      </c>
      <c r="AG270" s="102">
        <v>0.32911392405063289</v>
      </c>
      <c r="AH270" s="102">
        <v>0.26896551724137929</v>
      </c>
      <c r="AI270" s="101">
        <v>3</v>
      </c>
      <c r="AJ270" s="101">
        <v>9</v>
      </c>
      <c r="AK270" s="101">
        <v>12</v>
      </c>
      <c r="AL270" s="102">
        <v>4.5454545454545456E-2</v>
      </c>
      <c r="AM270" s="102">
        <v>0.11392405063291139</v>
      </c>
      <c r="AN270" s="102">
        <v>8.2758620689655171E-2</v>
      </c>
      <c r="AO270" s="101">
        <v>66</v>
      </c>
      <c r="AP270" s="101">
        <v>78</v>
      </c>
      <c r="AQ270" s="101">
        <v>144</v>
      </c>
      <c r="AR270" s="102">
        <v>1</v>
      </c>
      <c r="AS270" s="102">
        <v>0.97499999999999998</v>
      </c>
      <c r="AT270" s="102">
        <v>0.98630136986301364</v>
      </c>
      <c r="AU270" s="101">
        <v>46</v>
      </c>
      <c r="AV270" s="101">
        <v>37</v>
      </c>
      <c r="AW270" s="101">
        <v>83</v>
      </c>
      <c r="AX270" s="102">
        <v>0.69696969696969702</v>
      </c>
      <c r="AY270" s="102">
        <v>0.47435897435897434</v>
      </c>
      <c r="AZ270" s="102">
        <v>0.57638888888888884</v>
      </c>
      <c r="BA270" s="101">
        <v>20</v>
      </c>
      <c r="BB270" s="101">
        <v>41</v>
      </c>
      <c r="BC270" s="101">
        <v>61</v>
      </c>
      <c r="BD270" s="102">
        <v>0.30303030303030304</v>
      </c>
      <c r="BE270" s="102">
        <v>0.52564102564102566</v>
      </c>
      <c r="BF270" s="102">
        <v>0.4236111111111111</v>
      </c>
      <c r="BG270" s="101">
        <v>15</v>
      </c>
      <c r="BH270" s="101">
        <v>31</v>
      </c>
      <c r="BI270" s="101">
        <v>46</v>
      </c>
      <c r="BJ270" s="102">
        <v>0.22727272727272727</v>
      </c>
      <c r="BK270" s="102">
        <v>0.39743589743589741</v>
      </c>
      <c r="BL270" s="102">
        <v>0.31944444444444442</v>
      </c>
      <c r="BM270" s="101">
        <v>5</v>
      </c>
      <c r="BN270" s="101">
        <v>10</v>
      </c>
      <c r="BO270" s="101">
        <v>15</v>
      </c>
      <c r="BP270" s="102">
        <v>7.575757575757576E-2</v>
      </c>
      <c r="BQ270" s="102">
        <v>0.12820512820512819</v>
      </c>
      <c r="BR270" s="103">
        <v>0.10416666666666667</v>
      </c>
    </row>
    <row r="271" spans="1:70" ht="11.85">
      <c r="A271" s="99" t="str">
        <f>IF(COUNTIFS(T_3G[[#This Row],[Secteur]],"  *"),A270,T_3G[[#This Row],[Secteur]])</f>
        <v>SEINE-SAINT-DENIS</v>
      </c>
      <c r="B271" s="99" t="str">
        <f>IF(COUNTIFS(T_3G[[#This Row],[Secteur]],"    *"),B270,T_3G[[#This Row],[Secteur]])</f>
        <v xml:space="preserve">   D07 - Le Raincy</v>
      </c>
      <c r="C271" s="100" t="s">
        <v>698</v>
      </c>
      <c r="D271" s="100" t="s">
        <v>699</v>
      </c>
      <c r="E271" s="101">
        <v>54</v>
      </c>
      <c r="F271" s="101">
        <v>49</v>
      </c>
      <c r="G271" s="101">
        <v>103</v>
      </c>
      <c r="H271" s="101">
        <v>0</v>
      </c>
      <c r="I271" s="101">
        <v>0</v>
      </c>
      <c r="J271" s="101">
        <v>0</v>
      </c>
      <c r="K271" s="101">
        <v>54</v>
      </c>
      <c r="L271" s="101">
        <v>49</v>
      </c>
      <c r="M271" s="101">
        <v>103</v>
      </c>
      <c r="N271" s="102">
        <v>1</v>
      </c>
      <c r="O271" s="102">
        <v>1</v>
      </c>
      <c r="P271" s="102">
        <v>1</v>
      </c>
      <c r="Q271" s="101">
        <v>48</v>
      </c>
      <c r="R271" s="101">
        <v>34</v>
      </c>
      <c r="S271" s="101">
        <v>82</v>
      </c>
      <c r="T271" s="102">
        <v>0.88888888888888884</v>
      </c>
      <c r="U271" s="102">
        <v>0.69387755102040816</v>
      </c>
      <c r="V271" s="102">
        <v>0.79611650485436891</v>
      </c>
      <c r="W271" s="101">
        <v>6</v>
      </c>
      <c r="X271" s="101">
        <v>15</v>
      </c>
      <c r="Y271" s="101">
        <v>21</v>
      </c>
      <c r="Z271" s="102">
        <v>0.1111111111111111</v>
      </c>
      <c r="AA271" s="102">
        <v>0.30612244897959184</v>
      </c>
      <c r="AB271" s="102">
        <v>0.20388349514563106</v>
      </c>
      <c r="AC271" s="101">
        <v>6</v>
      </c>
      <c r="AD271" s="101">
        <v>14</v>
      </c>
      <c r="AE271" s="101">
        <v>20</v>
      </c>
      <c r="AF271" s="102">
        <v>0.1111111111111111</v>
      </c>
      <c r="AG271" s="102">
        <v>0.2857142857142857</v>
      </c>
      <c r="AH271" s="102">
        <v>0.1941747572815534</v>
      </c>
      <c r="AI271" s="101">
        <v>0</v>
      </c>
      <c r="AJ271" s="101">
        <v>1</v>
      </c>
      <c r="AK271" s="101">
        <v>1</v>
      </c>
      <c r="AL271" s="102">
        <v>0</v>
      </c>
      <c r="AM271" s="102">
        <v>2.0408163265306121E-2</v>
      </c>
      <c r="AN271" s="102">
        <v>9.7087378640776691E-3</v>
      </c>
      <c r="AO271" s="101">
        <v>54</v>
      </c>
      <c r="AP271" s="101">
        <v>49</v>
      </c>
      <c r="AQ271" s="101">
        <v>103</v>
      </c>
      <c r="AR271" s="102">
        <v>1</v>
      </c>
      <c r="AS271" s="102">
        <v>1</v>
      </c>
      <c r="AT271" s="102">
        <v>1</v>
      </c>
      <c r="AU271" s="101">
        <v>46</v>
      </c>
      <c r="AV271" s="101">
        <v>33</v>
      </c>
      <c r="AW271" s="101">
        <v>79</v>
      </c>
      <c r="AX271" s="102">
        <v>0.85185185185185186</v>
      </c>
      <c r="AY271" s="102">
        <v>0.67346938775510201</v>
      </c>
      <c r="AZ271" s="102">
        <v>0.76699029126213591</v>
      </c>
      <c r="BA271" s="101">
        <v>8</v>
      </c>
      <c r="BB271" s="101">
        <v>16</v>
      </c>
      <c r="BC271" s="101">
        <v>24</v>
      </c>
      <c r="BD271" s="102">
        <v>0.14814814814814814</v>
      </c>
      <c r="BE271" s="102">
        <v>0.32653061224489793</v>
      </c>
      <c r="BF271" s="102">
        <v>0.23300970873786409</v>
      </c>
      <c r="BG271" s="101">
        <v>8</v>
      </c>
      <c r="BH271" s="101">
        <v>15</v>
      </c>
      <c r="BI271" s="101">
        <v>23</v>
      </c>
      <c r="BJ271" s="102">
        <v>0.14814814814814814</v>
      </c>
      <c r="BK271" s="102">
        <v>0.30612244897959184</v>
      </c>
      <c r="BL271" s="102">
        <v>0.22330097087378642</v>
      </c>
      <c r="BM271" s="101">
        <v>0</v>
      </c>
      <c r="BN271" s="101">
        <v>1</v>
      </c>
      <c r="BO271" s="101">
        <v>1</v>
      </c>
      <c r="BP271" s="102">
        <v>0</v>
      </c>
      <c r="BQ271" s="102">
        <v>2.0408163265306121E-2</v>
      </c>
      <c r="BR271" s="103">
        <v>9.7087378640776691E-3</v>
      </c>
    </row>
    <row r="272" spans="1:70" ht="11.85">
      <c r="A272" s="99" t="str">
        <f>IF(COUNTIFS(T_3G[[#This Row],[Secteur]],"  *"),A271,T_3G[[#This Row],[Secteur]])</f>
        <v>SEINE-SAINT-DENIS</v>
      </c>
      <c r="B272" s="99" t="str">
        <f>IF(COUNTIFS(T_3G[[#This Row],[Secteur]],"    *"),B271,T_3G[[#This Row],[Secteur]])</f>
        <v xml:space="preserve">   D07 - Le Raincy</v>
      </c>
      <c r="C272" s="100" t="s">
        <v>700</v>
      </c>
      <c r="D272" s="100" t="s">
        <v>701</v>
      </c>
      <c r="E272" s="101">
        <v>9</v>
      </c>
      <c r="F272" s="101">
        <v>13</v>
      </c>
      <c r="G272" s="101">
        <v>22</v>
      </c>
      <c r="H272" s="101">
        <v>0</v>
      </c>
      <c r="I272" s="101">
        <v>0</v>
      </c>
      <c r="J272" s="101">
        <v>0</v>
      </c>
      <c r="K272" s="101">
        <v>7</v>
      </c>
      <c r="L272" s="101">
        <v>9</v>
      </c>
      <c r="M272" s="101">
        <v>16</v>
      </c>
      <c r="N272" s="102">
        <v>0.77777777777777779</v>
      </c>
      <c r="O272" s="102">
        <v>0.69230769230769229</v>
      </c>
      <c r="P272" s="102">
        <v>0.72727272727272729</v>
      </c>
      <c r="Q272" s="101">
        <v>1</v>
      </c>
      <c r="R272" s="101">
        <v>0</v>
      </c>
      <c r="S272" s="101">
        <v>1</v>
      </c>
      <c r="T272" s="102">
        <v>0.14285714285714285</v>
      </c>
      <c r="U272" s="102">
        <v>0</v>
      </c>
      <c r="V272" s="102">
        <v>6.25E-2</v>
      </c>
      <c r="W272" s="101">
        <v>6</v>
      </c>
      <c r="X272" s="101">
        <v>9</v>
      </c>
      <c r="Y272" s="101">
        <v>15</v>
      </c>
      <c r="Z272" s="102">
        <v>0.8571428571428571</v>
      </c>
      <c r="AA272" s="102">
        <v>1</v>
      </c>
      <c r="AB272" s="102">
        <v>0.9375</v>
      </c>
      <c r="AC272" s="101">
        <v>1</v>
      </c>
      <c r="AD272" s="101">
        <v>4</v>
      </c>
      <c r="AE272" s="101">
        <v>5</v>
      </c>
      <c r="AF272" s="102">
        <v>0.14285714285714285</v>
      </c>
      <c r="AG272" s="102">
        <v>0.44444444444444442</v>
      </c>
      <c r="AH272" s="102">
        <v>0.3125</v>
      </c>
      <c r="AI272" s="101">
        <v>5</v>
      </c>
      <c r="AJ272" s="101">
        <v>5</v>
      </c>
      <c r="AK272" s="101">
        <v>10</v>
      </c>
      <c r="AL272" s="102">
        <v>0.7142857142857143</v>
      </c>
      <c r="AM272" s="102">
        <v>0.55555555555555558</v>
      </c>
      <c r="AN272" s="102">
        <v>0.625</v>
      </c>
      <c r="AO272" s="101">
        <v>7</v>
      </c>
      <c r="AP272" s="101">
        <v>9</v>
      </c>
      <c r="AQ272" s="101">
        <v>16</v>
      </c>
      <c r="AR272" s="102">
        <v>0.77777777777777779</v>
      </c>
      <c r="AS272" s="102">
        <v>0.69230769230769229</v>
      </c>
      <c r="AT272" s="102">
        <v>0.72727272727272729</v>
      </c>
      <c r="AU272" s="101">
        <v>1</v>
      </c>
      <c r="AV272" s="101">
        <v>0</v>
      </c>
      <c r="AW272" s="101">
        <v>1</v>
      </c>
      <c r="AX272" s="102">
        <v>0.14285714285714285</v>
      </c>
      <c r="AY272" s="102">
        <v>0</v>
      </c>
      <c r="AZ272" s="102">
        <v>6.25E-2</v>
      </c>
      <c r="BA272" s="101">
        <v>6</v>
      </c>
      <c r="BB272" s="101">
        <v>9</v>
      </c>
      <c r="BC272" s="101">
        <v>15</v>
      </c>
      <c r="BD272" s="102">
        <v>0.8571428571428571</v>
      </c>
      <c r="BE272" s="102">
        <v>1</v>
      </c>
      <c r="BF272" s="102">
        <v>0.9375</v>
      </c>
      <c r="BG272" s="101">
        <v>1</v>
      </c>
      <c r="BH272" s="101">
        <v>4</v>
      </c>
      <c r="BI272" s="101">
        <v>5</v>
      </c>
      <c r="BJ272" s="102">
        <v>0.14285714285714285</v>
      </c>
      <c r="BK272" s="102">
        <v>0.44444444444444442</v>
      </c>
      <c r="BL272" s="102">
        <v>0.3125</v>
      </c>
      <c r="BM272" s="101">
        <v>5</v>
      </c>
      <c r="BN272" s="101">
        <v>5</v>
      </c>
      <c r="BO272" s="101">
        <v>10</v>
      </c>
      <c r="BP272" s="102">
        <v>0.7142857142857143</v>
      </c>
      <c r="BQ272" s="102">
        <v>0.55555555555555558</v>
      </c>
      <c r="BR272" s="103">
        <v>0.625</v>
      </c>
    </row>
    <row r="273" spans="1:70" ht="11.85">
      <c r="A273" s="99" t="str">
        <f>IF(COUNTIFS(T_3G[[#This Row],[Secteur]],"  *"),A272,T_3G[[#This Row],[Secteur]])</f>
        <v>SEINE-SAINT-DENIS</v>
      </c>
      <c r="B273" s="99" t="str">
        <f>IF(COUNTIFS(T_3G[[#This Row],[Secteur]],"    *"),B272,T_3G[[#This Row],[Secteur]])</f>
        <v xml:space="preserve">   D07 - Le Raincy</v>
      </c>
      <c r="C273" s="100" t="s">
        <v>702</v>
      </c>
      <c r="D273" s="100" t="s">
        <v>609</v>
      </c>
      <c r="E273" s="101">
        <v>82</v>
      </c>
      <c r="F273" s="101">
        <v>85</v>
      </c>
      <c r="G273" s="101">
        <v>167</v>
      </c>
      <c r="H273" s="101">
        <v>0</v>
      </c>
      <c r="I273" s="101">
        <v>0</v>
      </c>
      <c r="J273" s="101">
        <v>0</v>
      </c>
      <c r="K273" s="101">
        <v>82</v>
      </c>
      <c r="L273" s="101">
        <v>85</v>
      </c>
      <c r="M273" s="101">
        <v>167</v>
      </c>
      <c r="N273" s="102">
        <v>1</v>
      </c>
      <c r="O273" s="102">
        <v>1</v>
      </c>
      <c r="P273" s="102">
        <v>1</v>
      </c>
      <c r="Q273" s="101">
        <v>65</v>
      </c>
      <c r="R273" s="101">
        <v>43</v>
      </c>
      <c r="S273" s="101">
        <v>108</v>
      </c>
      <c r="T273" s="102">
        <v>0.79268292682926833</v>
      </c>
      <c r="U273" s="102">
        <v>0.50588235294117645</v>
      </c>
      <c r="V273" s="102">
        <v>0.6467065868263473</v>
      </c>
      <c r="W273" s="101">
        <v>17</v>
      </c>
      <c r="X273" s="101">
        <v>42</v>
      </c>
      <c r="Y273" s="101">
        <v>59</v>
      </c>
      <c r="Z273" s="102">
        <v>0.2073170731707317</v>
      </c>
      <c r="AA273" s="102">
        <v>0.49411764705882355</v>
      </c>
      <c r="AB273" s="102">
        <v>0.3532934131736527</v>
      </c>
      <c r="AC273" s="101">
        <v>12</v>
      </c>
      <c r="AD273" s="101">
        <v>31</v>
      </c>
      <c r="AE273" s="101">
        <v>43</v>
      </c>
      <c r="AF273" s="102">
        <v>0.14634146341463414</v>
      </c>
      <c r="AG273" s="102">
        <v>0.36470588235294116</v>
      </c>
      <c r="AH273" s="102">
        <v>0.25748502994011974</v>
      </c>
      <c r="AI273" s="101">
        <v>5</v>
      </c>
      <c r="AJ273" s="101">
        <v>11</v>
      </c>
      <c r="AK273" s="101">
        <v>16</v>
      </c>
      <c r="AL273" s="102">
        <v>6.097560975609756E-2</v>
      </c>
      <c r="AM273" s="102">
        <v>0.12941176470588237</v>
      </c>
      <c r="AN273" s="102">
        <v>9.580838323353294E-2</v>
      </c>
      <c r="AO273" s="101">
        <v>82</v>
      </c>
      <c r="AP273" s="101">
        <v>84</v>
      </c>
      <c r="AQ273" s="101">
        <v>166</v>
      </c>
      <c r="AR273" s="102">
        <v>1</v>
      </c>
      <c r="AS273" s="102">
        <v>0.9882352941176471</v>
      </c>
      <c r="AT273" s="102">
        <v>0.99401197604790414</v>
      </c>
      <c r="AU273" s="101">
        <v>61</v>
      </c>
      <c r="AV273" s="101">
        <v>35</v>
      </c>
      <c r="AW273" s="101">
        <v>96</v>
      </c>
      <c r="AX273" s="102">
        <v>0.74390243902439024</v>
      </c>
      <c r="AY273" s="102">
        <v>0.41666666666666669</v>
      </c>
      <c r="AZ273" s="102">
        <v>0.57831325301204817</v>
      </c>
      <c r="BA273" s="101">
        <v>21</v>
      </c>
      <c r="BB273" s="101">
        <v>49</v>
      </c>
      <c r="BC273" s="101">
        <v>70</v>
      </c>
      <c r="BD273" s="102">
        <v>0.25609756097560976</v>
      </c>
      <c r="BE273" s="102">
        <v>0.58333333333333337</v>
      </c>
      <c r="BF273" s="102">
        <v>0.42168674698795183</v>
      </c>
      <c r="BG273" s="101">
        <v>16</v>
      </c>
      <c r="BH273" s="101">
        <v>38</v>
      </c>
      <c r="BI273" s="101">
        <v>54</v>
      </c>
      <c r="BJ273" s="102">
        <v>0.1951219512195122</v>
      </c>
      <c r="BK273" s="102">
        <v>0.45238095238095238</v>
      </c>
      <c r="BL273" s="102">
        <v>0.3253012048192771</v>
      </c>
      <c r="BM273" s="101">
        <v>5</v>
      </c>
      <c r="BN273" s="101">
        <v>11</v>
      </c>
      <c r="BO273" s="101">
        <v>16</v>
      </c>
      <c r="BP273" s="102">
        <v>6.097560975609756E-2</v>
      </c>
      <c r="BQ273" s="102">
        <v>0.13095238095238096</v>
      </c>
      <c r="BR273" s="103">
        <v>9.6385542168674704E-2</v>
      </c>
    </row>
    <row r="274" spans="1:70" ht="11.85">
      <c r="A274" s="99" t="str">
        <f>IF(COUNTIFS(T_3G[[#This Row],[Secteur]],"  *"),A273,T_3G[[#This Row],[Secteur]])</f>
        <v>SEINE-SAINT-DENIS</v>
      </c>
      <c r="B274" s="99" t="str">
        <f>IF(COUNTIFS(T_3G[[#This Row],[Secteur]],"    *"),B273,T_3G[[#This Row],[Secteur]])</f>
        <v xml:space="preserve">   D07 - Le Raincy</v>
      </c>
      <c r="C274" s="100" t="s">
        <v>703</v>
      </c>
      <c r="D274" s="100" t="s">
        <v>704</v>
      </c>
      <c r="E274" s="101">
        <v>120</v>
      </c>
      <c r="F274" s="101">
        <v>118</v>
      </c>
      <c r="G274" s="101">
        <v>238</v>
      </c>
      <c r="H274" s="101">
        <v>0</v>
      </c>
      <c r="I274" s="101">
        <v>0</v>
      </c>
      <c r="J274" s="101">
        <v>0</v>
      </c>
      <c r="K274" s="101">
        <v>103</v>
      </c>
      <c r="L274" s="101">
        <v>100</v>
      </c>
      <c r="M274" s="101">
        <v>203</v>
      </c>
      <c r="N274" s="102">
        <v>0.85833333333333328</v>
      </c>
      <c r="O274" s="102">
        <v>0.84745762711864403</v>
      </c>
      <c r="P274" s="102">
        <v>0.8529411764705882</v>
      </c>
      <c r="Q274" s="101">
        <v>87</v>
      </c>
      <c r="R274" s="101">
        <v>74</v>
      </c>
      <c r="S274" s="101">
        <v>161</v>
      </c>
      <c r="T274" s="102">
        <v>0.84466019417475724</v>
      </c>
      <c r="U274" s="102">
        <v>0.74</v>
      </c>
      <c r="V274" s="102">
        <v>0.7931034482758621</v>
      </c>
      <c r="W274" s="101">
        <v>16</v>
      </c>
      <c r="X274" s="101">
        <v>26</v>
      </c>
      <c r="Y274" s="101">
        <v>42</v>
      </c>
      <c r="Z274" s="102">
        <v>0.1553398058252427</v>
      </c>
      <c r="AA274" s="102">
        <v>0.26</v>
      </c>
      <c r="AB274" s="102">
        <v>0.20689655172413793</v>
      </c>
      <c r="AC274" s="101">
        <v>8</v>
      </c>
      <c r="AD274" s="101">
        <v>23</v>
      </c>
      <c r="AE274" s="101">
        <v>31</v>
      </c>
      <c r="AF274" s="102">
        <v>7.7669902912621352E-2</v>
      </c>
      <c r="AG274" s="102">
        <v>0.23</v>
      </c>
      <c r="AH274" s="102">
        <v>0.15270935960591134</v>
      </c>
      <c r="AI274" s="101">
        <v>8</v>
      </c>
      <c r="AJ274" s="101">
        <v>3</v>
      </c>
      <c r="AK274" s="101">
        <v>11</v>
      </c>
      <c r="AL274" s="102">
        <v>7.7669902912621352E-2</v>
      </c>
      <c r="AM274" s="102">
        <v>0.03</v>
      </c>
      <c r="AN274" s="102">
        <v>5.4187192118226604E-2</v>
      </c>
      <c r="AO274" s="101">
        <v>102</v>
      </c>
      <c r="AP274" s="101">
        <v>99</v>
      </c>
      <c r="AQ274" s="101">
        <v>201</v>
      </c>
      <c r="AR274" s="102">
        <v>0.85</v>
      </c>
      <c r="AS274" s="102">
        <v>0.83898305084745761</v>
      </c>
      <c r="AT274" s="102">
        <v>0.84453781512605042</v>
      </c>
      <c r="AU274" s="101">
        <v>82</v>
      </c>
      <c r="AV274" s="101">
        <v>68</v>
      </c>
      <c r="AW274" s="101">
        <v>150</v>
      </c>
      <c r="AX274" s="102">
        <v>0.80392156862745101</v>
      </c>
      <c r="AY274" s="102">
        <v>0.68686868686868685</v>
      </c>
      <c r="AZ274" s="102">
        <v>0.74626865671641796</v>
      </c>
      <c r="BA274" s="101">
        <v>20</v>
      </c>
      <c r="BB274" s="101">
        <v>31</v>
      </c>
      <c r="BC274" s="101">
        <v>51</v>
      </c>
      <c r="BD274" s="102">
        <v>0.19607843137254902</v>
      </c>
      <c r="BE274" s="102">
        <v>0.31313131313131315</v>
      </c>
      <c r="BF274" s="102">
        <v>0.2537313432835821</v>
      </c>
      <c r="BG274" s="101">
        <v>12</v>
      </c>
      <c r="BH274" s="101">
        <v>27</v>
      </c>
      <c r="BI274" s="101">
        <v>39</v>
      </c>
      <c r="BJ274" s="102">
        <v>0.11764705882352941</v>
      </c>
      <c r="BK274" s="102">
        <v>0.27272727272727271</v>
      </c>
      <c r="BL274" s="102">
        <v>0.19402985074626866</v>
      </c>
      <c r="BM274" s="101">
        <v>8</v>
      </c>
      <c r="BN274" s="101">
        <v>4</v>
      </c>
      <c r="BO274" s="101">
        <v>12</v>
      </c>
      <c r="BP274" s="102">
        <v>7.8431372549019607E-2</v>
      </c>
      <c r="BQ274" s="102">
        <v>4.0404040404040407E-2</v>
      </c>
      <c r="BR274" s="103">
        <v>5.9701492537313432E-2</v>
      </c>
    </row>
    <row r="275" spans="1:70" ht="11.85">
      <c r="A275" s="99" t="str">
        <f>IF(COUNTIFS(T_3G[[#This Row],[Secteur]],"  *"),A274,T_3G[[#This Row],[Secteur]])</f>
        <v>SEINE-SAINT-DENIS</v>
      </c>
      <c r="B275" s="99" t="str">
        <f>IF(COUNTIFS(T_3G[[#This Row],[Secteur]],"    *"),B274,T_3G[[#This Row],[Secteur]])</f>
        <v xml:space="preserve">   D07 - Le Raincy</v>
      </c>
      <c r="C275" s="100" t="s">
        <v>705</v>
      </c>
      <c r="D275" s="100" t="s">
        <v>706</v>
      </c>
      <c r="E275" s="101">
        <v>83</v>
      </c>
      <c r="F275" s="101">
        <v>78</v>
      </c>
      <c r="G275" s="101">
        <v>161</v>
      </c>
      <c r="H275" s="101">
        <v>0</v>
      </c>
      <c r="I275" s="101">
        <v>0</v>
      </c>
      <c r="J275" s="101">
        <v>0</v>
      </c>
      <c r="K275" s="101">
        <v>83</v>
      </c>
      <c r="L275" s="101">
        <v>78</v>
      </c>
      <c r="M275" s="101">
        <v>161</v>
      </c>
      <c r="N275" s="102">
        <v>1</v>
      </c>
      <c r="O275" s="102">
        <v>1</v>
      </c>
      <c r="P275" s="102">
        <v>1</v>
      </c>
      <c r="Q275" s="101">
        <v>62</v>
      </c>
      <c r="R275" s="101">
        <v>54</v>
      </c>
      <c r="S275" s="101">
        <v>116</v>
      </c>
      <c r="T275" s="102">
        <v>0.74698795180722888</v>
      </c>
      <c r="U275" s="102">
        <v>0.69230769230769229</v>
      </c>
      <c r="V275" s="102">
        <v>0.72049689440993792</v>
      </c>
      <c r="W275" s="101">
        <v>21</v>
      </c>
      <c r="X275" s="101">
        <v>24</v>
      </c>
      <c r="Y275" s="101">
        <v>45</v>
      </c>
      <c r="Z275" s="102">
        <v>0.25301204819277107</v>
      </c>
      <c r="AA275" s="102">
        <v>0.30769230769230771</v>
      </c>
      <c r="AB275" s="102">
        <v>0.27950310559006208</v>
      </c>
      <c r="AC275" s="101">
        <v>18</v>
      </c>
      <c r="AD275" s="101">
        <v>22</v>
      </c>
      <c r="AE275" s="101">
        <v>40</v>
      </c>
      <c r="AF275" s="102">
        <v>0.21686746987951808</v>
      </c>
      <c r="AG275" s="102">
        <v>0.28205128205128205</v>
      </c>
      <c r="AH275" s="102">
        <v>0.2484472049689441</v>
      </c>
      <c r="AI275" s="101">
        <v>3</v>
      </c>
      <c r="AJ275" s="101">
        <v>2</v>
      </c>
      <c r="AK275" s="101">
        <v>5</v>
      </c>
      <c r="AL275" s="102">
        <v>3.614457831325301E-2</v>
      </c>
      <c r="AM275" s="102">
        <v>2.564102564102564E-2</v>
      </c>
      <c r="AN275" s="102">
        <v>3.1055900621118012E-2</v>
      </c>
      <c r="AO275" s="101">
        <v>83</v>
      </c>
      <c r="AP275" s="101">
        <v>78</v>
      </c>
      <c r="AQ275" s="101">
        <v>161</v>
      </c>
      <c r="AR275" s="102">
        <v>1</v>
      </c>
      <c r="AS275" s="102">
        <v>1</v>
      </c>
      <c r="AT275" s="102">
        <v>1</v>
      </c>
      <c r="AU275" s="101">
        <v>56</v>
      </c>
      <c r="AV275" s="101">
        <v>44</v>
      </c>
      <c r="AW275" s="101">
        <v>100</v>
      </c>
      <c r="AX275" s="102">
        <v>0.67469879518072284</v>
      </c>
      <c r="AY275" s="102">
        <v>0.5641025641025641</v>
      </c>
      <c r="AZ275" s="102">
        <v>0.6211180124223602</v>
      </c>
      <c r="BA275" s="101">
        <v>27</v>
      </c>
      <c r="BB275" s="101">
        <v>34</v>
      </c>
      <c r="BC275" s="101">
        <v>61</v>
      </c>
      <c r="BD275" s="102">
        <v>0.3253012048192771</v>
      </c>
      <c r="BE275" s="102">
        <v>0.4358974358974359</v>
      </c>
      <c r="BF275" s="102">
        <v>0.37888198757763975</v>
      </c>
      <c r="BG275" s="101">
        <v>25</v>
      </c>
      <c r="BH275" s="101">
        <v>32</v>
      </c>
      <c r="BI275" s="101">
        <v>57</v>
      </c>
      <c r="BJ275" s="102">
        <v>0.30120481927710846</v>
      </c>
      <c r="BK275" s="102">
        <v>0.41025641025641024</v>
      </c>
      <c r="BL275" s="102">
        <v>0.35403726708074534</v>
      </c>
      <c r="BM275" s="101">
        <v>2</v>
      </c>
      <c r="BN275" s="101">
        <v>2</v>
      </c>
      <c r="BO275" s="101">
        <v>4</v>
      </c>
      <c r="BP275" s="102">
        <v>2.4096385542168676E-2</v>
      </c>
      <c r="BQ275" s="102">
        <v>2.564102564102564E-2</v>
      </c>
      <c r="BR275" s="103">
        <v>2.4844720496894408E-2</v>
      </c>
    </row>
    <row r="276" spans="1:70" ht="11.85">
      <c r="A276" s="99" t="str">
        <f>IF(COUNTIFS(T_3G[[#This Row],[Secteur]],"  *"),A275,T_3G[[#This Row],[Secteur]])</f>
        <v>SEINE-SAINT-DENIS</v>
      </c>
      <c r="B276" s="99" t="str">
        <f>IF(COUNTIFS(T_3G[[#This Row],[Secteur]],"    *"),B275,T_3G[[#This Row],[Secteur]])</f>
        <v xml:space="preserve">   D07 - Le Raincy</v>
      </c>
      <c r="C276" s="100" t="s">
        <v>707</v>
      </c>
      <c r="D276" s="100" t="s">
        <v>708</v>
      </c>
      <c r="E276" s="101">
        <v>97</v>
      </c>
      <c r="F276" s="101">
        <v>96</v>
      </c>
      <c r="G276" s="101">
        <v>193</v>
      </c>
      <c r="H276" s="101">
        <v>0</v>
      </c>
      <c r="I276" s="101">
        <v>0</v>
      </c>
      <c r="J276" s="101">
        <v>0</v>
      </c>
      <c r="K276" s="101">
        <v>97</v>
      </c>
      <c r="L276" s="101">
        <v>96</v>
      </c>
      <c r="M276" s="101">
        <v>193</v>
      </c>
      <c r="N276" s="102">
        <v>1</v>
      </c>
      <c r="O276" s="102">
        <v>1</v>
      </c>
      <c r="P276" s="102">
        <v>1</v>
      </c>
      <c r="Q276" s="101">
        <v>83</v>
      </c>
      <c r="R276" s="101">
        <v>87</v>
      </c>
      <c r="S276" s="101">
        <v>170</v>
      </c>
      <c r="T276" s="102">
        <v>0.85567010309278346</v>
      </c>
      <c r="U276" s="102">
        <v>0.90625</v>
      </c>
      <c r="V276" s="102">
        <v>0.88082901554404147</v>
      </c>
      <c r="W276" s="101">
        <v>14</v>
      </c>
      <c r="X276" s="101">
        <v>9</v>
      </c>
      <c r="Y276" s="101">
        <v>23</v>
      </c>
      <c r="Z276" s="102">
        <v>0.14432989690721648</v>
      </c>
      <c r="AA276" s="102">
        <v>9.375E-2</v>
      </c>
      <c r="AB276" s="102">
        <v>0.11917098445595854</v>
      </c>
      <c r="AC276" s="101">
        <v>13</v>
      </c>
      <c r="AD276" s="101">
        <v>9</v>
      </c>
      <c r="AE276" s="101">
        <v>22</v>
      </c>
      <c r="AF276" s="102">
        <v>0.13402061855670103</v>
      </c>
      <c r="AG276" s="102">
        <v>9.375E-2</v>
      </c>
      <c r="AH276" s="102">
        <v>0.11398963730569948</v>
      </c>
      <c r="AI276" s="101">
        <v>1</v>
      </c>
      <c r="AJ276" s="101">
        <v>0</v>
      </c>
      <c r="AK276" s="101">
        <v>1</v>
      </c>
      <c r="AL276" s="102">
        <v>1.0309278350515464E-2</v>
      </c>
      <c r="AM276" s="102">
        <v>0</v>
      </c>
      <c r="AN276" s="102">
        <v>5.1813471502590676E-3</v>
      </c>
      <c r="AO276" s="101">
        <v>97</v>
      </c>
      <c r="AP276" s="101">
        <v>96</v>
      </c>
      <c r="AQ276" s="101">
        <v>193</v>
      </c>
      <c r="AR276" s="102">
        <v>1</v>
      </c>
      <c r="AS276" s="102">
        <v>1</v>
      </c>
      <c r="AT276" s="102">
        <v>1</v>
      </c>
      <c r="AU276" s="101">
        <v>81</v>
      </c>
      <c r="AV276" s="101">
        <v>87</v>
      </c>
      <c r="AW276" s="101">
        <v>168</v>
      </c>
      <c r="AX276" s="102">
        <v>0.83505154639175261</v>
      </c>
      <c r="AY276" s="102">
        <v>0.90625</v>
      </c>
      <c r="AZ276" s="102">
        <v>0.8704663212435233</v>
      </c>
      <c r="BA276" s="101">
        <v>16</v>
      </c>
      <c r="BB276" s="101">
        <v>9</v>
      </c>
      <c r="BC276" s="101">
        <v>25</v>
      </c>
      <c r="BD276" s="102">
        <v>0.16494845360824742</v>
      </c>
      <c r="BE276" s="102">
        <v>9.375E-2</v>
      </c>
      <c r="BF276" s="102">
        <v>0.12953367875647667</v>
      </c>
      <c r="BG276" s="101">
        <v>15</v>
      </c>
      <c r="BH276" s="101">
        <v>9</v>
      </c>
      <c r="BI276" s="101">
        <v>24</v>
      </c>
      <c r="BJ276" s="102">
        <v>0.15463917525773196</v>
      </c>
      <c r="BK276" s="102">
        <v>9.375E-2</v>
      </c>
      <c r="BL276" s="102">
        <v>0.12435233160621761</v>
      </c>
      <c r="BM276" s="101">
        <v>1</v>
      </c>
      <c r="BN276" s="101">
        <v>0</v>
      </c>
      <c r="BO276" s="101">
        <v>1</v>
      </c>
      <c r="BP276" s="102">
        <v>1.0309278350515464E-2</v>
      </c>
      <c r="BQ276" s="102">
        <v>0</v>
      </c>
      <c r="BR276" s="103">
        <v>5.1813471502590676E-3</v>
      </c>
    </row>
    <row r="277" spans="1:70" ht="11.85">
      <c r="A277" s="99" t="str">
        <f>IF(COUNTIFS(T_3G[[#This Row],[Secteur]],"  *"),A276,T_3G[[#This Row],[Secteur]])</f>
        <v>SEINE-SAINT-DENIS</v>
      </c>
      <c r="B277" s="99" t="str">
        <f>IF(COUNTIFS(T_3G[[#This Row],[Secteur]],"    *"),B276,T_3G[[#This Row],[Secteur]])</f>
        <v xml:space="preserve">   D07 - Le Raincy</v>
      </c>
      <c r="C277" s="100" t="s">
        <v>709</v>
      </c>
      <c r="D277" s="100" t="s">
        <v>710</v>
      </c>
      <c r="E277" s="101">
        <v>76</v>
      </c>
      <c r="F277" s="101">
        <v>88</v>
      </c>
      <c r="G277" s="101">
        <v>164</v>
      </c>
      <c r="H277" s="101">
        <v>0</v>
      </c>
      <c r="I277" s="101">
        <v>0</v>
      </c>
      <c r="J277" s="101">
        <v>0</v>
      </c>
      <c r="K277" s="101">
        <v>76</v>
      </c>
      <c r="L277" s="101">
        <v>85</v>
      </c>
      <c r="M277" s="101">
        <v>161</v>
      </c>
      <c r="N277" s="102">
        <v>1</v>
      </c>
      <c r="O277" s="102">
        <v>0.96590909090909094</v>
      </c>
      <c r="P277" s="102">
        <v>0.98170731707317072</v>
      </c>
      <c r="Q277" s="101">
        <v>59</v>
      </c>
      <c r="R277" s="101">
        <v>52</v>
      </c>
      <c r="S277" s="101">
        <v>111</v>
      </c>
      <c r="T277" s="102">
        <v>0.77631578947368418</v>
      </c>
      <c r="U277" s="102">
        <v>0.61176470588235299</v>
      </c>
      <c r="V277" s="102">
        <v>0.68944099378881984</v>
      </c>
      <c r="W277" s="101">
        <v>17</v>
      </c>
      <c r="X277" s="101">
        <v>33</v>
      </c>
      <c r="Y277" s="101">
        <v>50</v>
      </c>
      <c r="Z277" s="102">
        <v>0.22368421052631579</v>
      </c>
      <c r="AA277" s="102">
        <v>0.38823529411764707</v>
      </c>
      <c r="AB277" s="102">
        <v>0.3105590062111801</v>
      </c>
      <c r="AC277" s="101">
        <v>15</v>
      </c>
      <c r="AD277" s="101">
        <v>25</v>
      </c>
      <c r="AE277" s="101">
        <v>40</v>
      </c>
      <c r="AF277" s="102">
        <v>0.19736842105263158</v>
      </c>
      <c r="AG277" s="102">
        <v>0.29411764705882354</v>
      </c>
      <c r="AH277" s="102">
        <v>0.2484472049689441</v>
      </c>
      <c r="AI277" s="101">
        <v>2</v>
      </c>
      <c r="AJ277" s="101">
        <v>8</v>
      </c>
      <c r="AK277" s="101">
        <v>10</v>
      </c>
      <c r="AL277" s="102">
        <v>2.6315789473684209E-2</v>
      </c>
      <c r="AM277" s="102">
        <v>9.4117647058823528E-2</v>
      </c>
      <c r="AN277" s="102">
        <v>6.2111801242236024E-2</v>
      </c>
      <c r="AO277" s="101">
        <v>76</v>
      </c>
      <c r="AP277" s="101">
        <v>85</v>
      </c>
      <c r="AQ277" s="101">
        <v>161</v>
      </c>
      <c r="AR277" s="102">
        <v>1</v>
      </c>
      <c r="AS277" s="102">
        <v>0.96590909090909094</v>
      </c>
      <c r="AT277" s="102">
        <v>0.98170731707317072</v>
      </c>
      <c r="AU277" s="101">
        <v>55</v>
      </c>
      <c r="AV277" s="101">
        <v>52</v>
      </c>
      <c r="AW277" s="101">
        <v>107</v>
      </c>
      <c r="AX277" s="102">
        <v>0.72368421052631582</v>
      </c>
      <c r="AY277" s="102">
        <v>0.61176470588235299</v>
      </c>
      <c r="AZ277" s="102">
        <v>0.6645962732919255</v>
      </c>
      <c r="BA277" s="101">
        <v>21</v>
      </c>
      <c r="BB277" s="101">
        <v>33</v>
      </c>
      <c r="BC277" s="101">
        <v>54</v>
      </c>
      <c r="BD277" s="102">
        <v>0.27631578947368424</v>
      </c>
      <c r="BE277" s="102">
        <v>0.38823529411764707</v>
      </c>
      <c r="BF277" s="102">
        <v>0.33540372670807456</v>
      </c>
      <c r="BG277" s="101">
        <v>19</v>
      </c>
      <c r="BH277" s="101">
        <v>25</v>
      </c>
      <c r="BI277" s="101">
        <v>44</v>
      </c>
      <c r="BJ277" s="102">
        <v>0.25</v>
      </c>
      <c r="BK277" s="102">
        <v>0.29411764705882354</v>
      </c>
      <c r="BL277" s="102">
        <v>0.27329192546583853</v>
      </c>
      <c r="BM277" s="101">
        <v>2</v>
      </c>
      <c r="BN277" s="101">
        <v>8</v>
      </c>
      <c r="BO277" s="101">
        <v>10</v>
      </c>
      <c r="BP277" s="102">
        <v>2.6315789473684209E-2</v>
      </c>
      <c r="BQ277" s="102">
        <v>9.4117647058823528E-2</v>
      </c>
      <c r="BR277" s="103">
        <v>6.2111801242236024E-2</v>
      </c>
    </row>
    <row r="278" spans="1:70" ht="11.85">
      <c r="A278" s="99" t="str">
        <f>IF(COUNTIFS(T_3G[[#This Row],[Secteur]],"  *"),A277,T_3G[[#This Row],[Secteur]])</f>
        <v>SEINE-SAINT-DENIS</v>
      </c>
      <c r="B278" s="99" t="str">
        <f>IF(COUNTIFS(T_3G[[#This Row],[Secteur]],"    *"),B277,T_3G[[#This Row],[Secteur]])</f>
        <v xml:space="preserve">   D07 - Le Raincy</v>
      </c>
      <c r="C278" s="100" t="s">
        <v>711</v>
      </c>
      <c r="D278" s="100" t="s">
        <v>341</v>
      </c>
      <c r="E278" s="101">
        <v>64</v>
      </c>
      <c r="F278" s="101">
        <v>81</v>
      </c>
      <c r="G278" s="101">
        <v>145</v>
      </c>
      <c r="H278" s="101">
        <v>0</v>
      </c>
      <c r="I278" s="101">
        <v>0</v>
      </c>
      <c r="J278" s="101">
        <v>0</v>
      </c>
      <c r="K278" s="101">
        <v>63</v>
      </c>
      <c r="L278" s="101">
        <v>78</v>
      </c>
      <c r="M278" s="101">
        <v>141</v>
      </c>
      <c r="N278" s="102">
        <v>0.984375</v>
      </c>
      <c r="O278" s="102">
        <v>0.96296296296296291</v>
      </c>
      <c r="P278" s="102">
        <v>0.97241379310344822</v>
      </c>
      <c r="Q278" s="101">
        <v>47</v>
      </c>
      <c r="R278" s="101">
        <v>42</v>
      </c>
      <c r="S278" s="101">
        <v>89</v>
      </c>
      <c r="T278" s="102">
        <v>0.74603174603174605</v>
      </c>
      <c r="U278" s="102">
        <v>0.53846153846153844</v>
      </c>
      <c r="V278" s="102">
        <v>0.63120567375886527</v>
      </c>
      <c r="W278" s="101">
        <v>16</v>
      </c>
      <c r="X278" s="101">
        <v>36</v>
      </c>
      <c r="Y278" s="101">
        <v>52</v>
      </c>
      <c r="Z278" s="102">
        <v>0.25396825396825395</v>
      </c>
      <c r="AA278" s="102">
        <v>0.46153846153846156</v>
      </c>
      <c r="AB278" s="102">
        <v>0.36879432624113473</v>
      </c>
      <c r="AC278" s="101">
        <v>14</v>
      </c>
      <c r="AD278" s="101">
        <v>32</v>
      </c>
      <c r="AE278" s="101">
        <v>46</v>
      </c>
      <c r="AF278" s="102">
        <v>0.22222222222222221</v>
      </c>
      <c r="AG278" s="102">
        <v>0.41025641025641024</v>
      </c>
      <c r="AH278" s="102">
        <v>0.32624113475177308</v>
      </c>
      <c r="AI278" s="101">
        <v>2</v>
      </c>
      <c r="AJ278" s="101">
        <v>4</v>
      </c>
      <c r="AK278" s="101">
        <v>6</v>
      </c>
      <c r="AL278" s="102">
        <v>3.1746031746031744E-2</v>
      </c>
      <c r="AM278" s="102">
        <v>5.128205128205128E-2</v>
      </c>
      <c r="AN278" s="102">
        <v>4.2553191489361701E-2</v>
      </c>
      <c r="AO278" s="101">
        <v>63</v>
      </c>
      <c r="AP278" s="101">
        <v>78</v>
      </c>
      <c r="AQ278" s="101">
        <v>141</v>
      </c>
      <c r="AR278" s="102">
        <v>0.984375</v>
      </c>
      <c r="AS278" s="102">
        <v>0.96296296296296291</v>
      </c>
      <c r="AT278" s="102">
        <v>0.97241379310344822</v>
      </c>
      <c r="AU278" s="101">
        <v>45</v>
      </c>
      <c r="AV278" s="101">
        <v>37</v>
      </c>
      <c r="AW278" s="101">
        <v>82</v>
      </c>
      <c r="AX278" s="102">
        <v>0.7142857142857143</v>
      </c>
      <c r="AY278" s="102">
        <v>0.47435897435897434</v>
      </c>
      <c r="AZ278" s="102">
        <v>0.58156028368794321</v>
      </c>
      <c r="BA278" s="101">
        <v>18</v>
      </c>
      <c r="BB278" s="101">
        <v>41</v>
      </c>
      <c r="BC278" s="101">
        <v>59</v>
      </c>
      <c r="BD278" s="102">
        <v>0.2857142857142857</v>
      </c>
      <c r="BE278" s="102">
        <v>0.52564102564102566</v>
      </c>
      <c r="BF278" s="102">
        <v>0.41843971631205673</v>
      </c>
      <c r="BG278" s="101">
        <v>16</v>
      </c>
      <c r="BH278" s="101">
        <v>37</v>
      </c>
      <c r="BI278" s="101">
        <v>53</v>
      </c>
      <c r="BJ278" s="102">
        <v>0.25396825396825395</v>
      </c>
      <c r="BK278" s="102">
        <v>0.47435897435897434</v>
      </c>
      <c r="BL278" s="102">
        <v>0.37588652482269502</v>
      </c>
      <c r="BM278" s="101">
        <v>2</v>
      </c>
      <c r="BN278" s="101">
        <v>4</v>
      </c>
      <c r="BO278" s="101">
        <v>6</v>
      </c>
      <c r="BP278" s="102">
        <v>3.1746031746031744E-2</v>
      </c>
      <c r="BQ278" s="102">
        <v>5.128205128205128E-2</v>
      </c>
      <c r="BR278" s="103">
        <v>4.2553191489361701E-2</v>
      </c>
    </row>
    <row r="279" spans="1:70" ht="11.85">
      <c r="A279" s="99" t="str">
        <f>IF(COUNTIFS(T_3G[[#This Row],[Secteur]],"  *"),A278,T_3G[[#This Row],[Secteur]])</f>
        <v>SEINE-SAINT-DENIS</v>
      </c>
      <c r="B279" s="99" t="str">
        <f>IF(COUNTIFS(T_3G[[#This Row],[Secteur]],"    *"),B278,T_3G[[#This Row],[Secteur]])</f>
        <v xml:space="preserve">   D07 - Le Raincy</v>
      </c>
      <c r="C279" s="100" t="s">
        <v>712</v>
      </c>
      <c r="D279" s="100" t="s">
        <v>213</v>
      </c>
      <c r="E279" s="101">
        <v>82</v>
      </c>
      <c r="F279" s="101">
        <v>86</v>
      </c>
      <c r="G279" s="101">
        <v>168</v>
      </c>
      <c r="H279" s="101">
        <v>0</v>
      </c>
      <c r="I279" s="101">
        <v>0</v>
      </c>
      <c r="J279" s="101">
        <v>0</v>
      </c>
      <c r="K279" s="101">
        <v>74</v>
      </c>
      <c r="L279" s="101">
        <v>76</v>
      </c>
      <c r="M279" s="101">
        <v>150</v>
      </c>
      <c r="N279" s="102">
        <v>0.90243902439024393</v>
      </c>
      <c r="O279" s="102">
        <v>0.88372093023255816</v>
      </c>
      <c r="P279" s="102">
        <v>0.8928571428571429</v>
      </c>
      <c r="Q279" s="101">
        <v>61</v>
      </c>
      <c r="R279" s="101">
        <v>37</v>
      </c>
      <c r="S279" s="101">
        <v>98</v>
      </c>
      <c r="T279" s="102">
        <v>0.82432432432432434</v>
      </c>
      <c r="U279" s="102">
        <v>0.48684210526315791</v>
      </c>
      <c r="V279" s="102">
        <v>0.65333333333333332</v>
      </c>
      <c r="W279" s="101">
        <v>13</v>
      </c>
      <c r="X279" s="101">
        <v>39</v>
      </c>
      <c r="Y279" s="101">
        <v>52</v>
      </c>
      <c r="Z279" s="102">
        <v>0.17567567567567569</v>
      </c>
      <c r="AA279" s="102">
        <v>0.51315789473684215</v>
      </c>
      <c r="AB279" s="102">
        <v>0.34666666666666668</v>
      </c>
      <c r="AC279" s="101">
        <v>10</v>
      </c>
      <c r="AD279" s="101">
        <v>34</v>
      </c>
      <c r="AE279" s="101">
        <v>44</v>
      </c>
      <c r="AF279" s="102">
        <v>0.13513513513513514</v>
      </c>
      <c r="AG279" s="102">
        <v>0.44736842105263158</v>
      </c>
      <c r="AH279" s="102">
        <v>0.29333333333333333</v>
      </c>
      <c r="AI279" s="101">
        <v>3</v>
      </c>
      <c r="AJ279" s="101">
        <v>5</v>
      </c>
      <c r="AK279" s="101">
        <v>8</v>
      </c>
      <c r="AL279" s="102">
        <v>4.0540540540540543E-2</v>
      </c>
      <c r="AM279" s="102">
        <v>6.5789473684210523E-2</v>
      </c>
      <c r="AN279" s="102">
        <v>5.3333333333333337E-2</v>
      </c>
      <c r="AO279" s="101">
        <v>73</v>
      </c>
      <c r="AP279" s="101">
        <v>75</v>
      </c>
      <c r="AQ279" s="101">
        <v>148</v>
      </c>
      <c r="AR279" s="102">
        <v>0.8902439024390244</v>
      </c>
      <c r="AS279" s="102">
        <v>0.87209302325581395</v>
      </c>
      <c r="AT279" s="102">
        <v>0.88095238095238093</v>
      </c>
      <c r="AU279" s="101">
        <v>51</v>
      </c>
      <c r="AV279" s="101">
        <v>33</v>
      </c>
      <c r="AW279" s="101">
        <v>84</v>
      </c>
      <c r="AX279" s="102">
        <v>0.69863013698630139</v>
      </c>
      <c r="AY279" s="102">
        <v>0.44</v>
      </c>
      <c r="AZ279" s="102">
        <v>0.56756756756756754</v>
      </c>
      <c r="BA279" s="101">
        <v>22</v>
      </c>
      <c r="BB279" s="101">
        <v>42</v>
      </c>
      <c r="BC279" s="101">
        <v>64</v>
      </c>
      <c r="BD279" s="102">
        <v>0.30136986301369861</v>
      </c>
      <c r="BE279" s="102">
        <v>0.56000000000000005</v>
      </c>
      <c r="BF279" s="102">
        <v>0.43243243243243246</v>
      </c>
      <c r="BG279" s="101">
        <v>19</v>
      </c>
      <c r="BH279" s="101">
        <v>36</v>
      </c>
      <c r="BI279" s="101">
        <v>55</v>
      </c>
      <c r="BJ279" s="102">
        <v>0.26027397260273971</v>
      </c>
      <c r="BK279" s="102">
        <v>0.48</v>
      </c>
      <c r="BL279" s="102">
        <v>0.3716216216216216</v>
      </c>
      <c r="BM279" s="101">
        <v>3</v>
      </c>
      <c r="BN279" s="101">
        <v>6</v>
      </c>
      <c r="BO279" s="101">
        <v>9</v>
      </c>
      <c r="BP279" s="102">
        <v>4.1095890410958902E-2</v>
      </c>
      <c r="BQ279" s="102">
        <v>0.08</v>
      </c>
      <c r="BR279" s="103">
        <v>6.0810810810810814E-2</v>
      </c>
    </row>
    <row r="280" spans="1:70" ht="11.85">
      <c r="A280" s="99" t="str">
        <f>IF(COUNTIFS(T_3G[[#This Row],[Secteur]],"  *"),A279,T_3G[[#This Row],[Secteur]])</f>
        <v>SEINE-SAINT-DENIS</v>
      </c>
      <c r="B280" s="99" t="str">
        <f>IF(COUNTIFS(T_3G[[#This Row],[Secteur]],"    *"),B279,T_3G[[#This Row],[Secteur]])</f>
        <v xml:space="preserve">   D07 - Le Raincy</v>
      </c>
      <c r="C280" s="100" t="s">
        <v>713</v>
      </c>
      <c r="D280" s="100" t="s">
        <v>714</v>
      </c>
      <c r="E280" s="101">
        <v>78</v>
      </c>
      <c r="F280" s="101">
        <v>58</v>
      </c>
      <c r="G280" s="101">
        <v>136</v>
      </c>
      <c r="H280" s="101">
        <v>0</v>
      </c>
      <c r="I280" s="101">
        <v>0</v>
      </c>
      <c r="J280" s="101">
        <v>0</v>
      </c>
      <c r="K280" s="101">
        <v>78</v>
      </c>
      <c r="L280" s="101">
        <v>51</v>
      </c>
      <c r="M280" s="101">
        <v>129</v>
      </c>
      <c r="N280" s="102">
        <v>1</v>
      </c>
      <c r="O280" s="102">
        <v>0.87931034482758619</v>
      </c>
      <c r="P280" s="102">
        <v>0.94852941176470584</v>
      </c>
      <c r="Q280" s="101">
        <v>61</v>
      </c>
      <c r="R280" s="101">
        <v>31</v>
      </c>
      <c r="S280" s="101">
        <v>92</v>
      </c>
      <c r="T280" s="102">
        <v>0.78205128205128205</v>
      </c>
      <c r="U280" s="102">
        <v>0.60784313725490191</v>
      </c>
      <c r="V280" s="102">
        <v>0.71317829457364346</v>
      </c>
      <c r="W280" s="101">
        <v>17</v>
      </c>
      <c r="X280" s="101">
        <v>20</v>
      </c>
      <c r="Y280" s="101">
        <v>37</v>
      </c>
      <c r="Z280" s="102">
        <v>0.21794871794871795</v>
      </c>
      <c r="AA280" s="102">
        <v>0.39215686274509803</v>
      </c>
      <c r="AB280" s="102">
        <v>0.2868217054263566</v>
      </c>
      <c r="AC280" s="101">
        <v>12</v>
      </c>
      <c r="AD280" s="101">
        <v>10</v>
      </c>
      <c r="AE280" s="101">
        <v>22</v>
      </c>
      <c r="AF280" s="102">
        <v>0.15384615384615385</v>
      </c>
      <c r="AG280" s="102">
        <v>0.19607843137254902</v>
      </c>
      <c r="AH280" s="102">
        <v>0.17054263565891473</v>
      </c>
      <c r="AI280" s="101">
        <v>5</v>
      </c>
      <c r="AJ280" s="101">
        <v>10</v>
      </c>
      <c r="AK280" s="101">
        <v>15</v>
      </c>
      <c r="AL280" s="102">
        <v>6.4102564102564097E-2</v>
      </c>
      <c r="AM280" s="102">
        <v>0.19607843137254902</v>
      </c>
      <c r="AN280" s="102">
        <v>0.11627906976744186</v>
      </c>
      <c r="AO280" s="101">
        <v>62</v>
      </c>
      <c r="AP280" s="101">
        <v>45</v>
      </c>
      <c r="AQ280" s="101">
        <v>107</v>
      </c>
      <c r="AR280" s="102">
        <v>0.79487179487179482</v>
      </c>
      <c r="AS280" s="102">
        <v>0.77586206896551724</v>
      </c>
      <c r="AT280" s="102">
        <v>0.78676470588235292</v>
      </c>
      <c r="AU280" s="101">
        <v>45</v>
      </c>
      <c r="AV280" s="101">
        <v>24</v>
      </c>
      <c r="AW280" s="101">
        <v>69</v>
      </c>
      <c r="AX280" s="102">
        <v>0.72580645161290325</v>
      </c>
      <c r="AY280" s="102">
        <v>0.53333333333333333</v>
      </c>
      <c r="AZ280" s="102">
        <v>0.64485981308411211</v>
      </c>
      <c r="BA280" s="101">
        <v>17</v>
      </c>
      <c r="BB280" s="101">
        <v>21</v>
      </c>
      <c r="BC280" s="101">
        <v>38</v>
      </c>
      <c r="BD280" s="102">
        <v>0.27419354838709675</v>
      </c>
      <c r="BE280" s="102">
        <v>0.46666666666666667</v>
      </c>
      <c r="BF280" s="102">
        <v>0.35514018691588783</v>
      </c>
      <c r="BG280" s="101">
        <v>12</v>
      </c>
      <c r="BH280" s="101">
        <v>13</v>
      </c>
      <c r="BI280" s="101">
        <v>25</v>
      </c>
      <c r="BJ280" s="102">
        <v>0.19354838709677419</v>
      </c>
      <c r="BK280" s="102">
        <v>0.28888888888888886</v>
      </c>
      <c r="BL280" s="102">
        <v>0.23364485981308411</v>
      </c>
      <c r="BM280" s="101">
        <v>5</v>
      </c>
      <c r="BN280" s="101">
        <v>8</v>
      </c>
      <c r="BO280" s="101">
        <v>13</v>
      </c>
      <c r="BP280" s="102">
        <v>8.0645161290322578E-2</v>
      </c>
      <c r="BQ280" s="102">
        <v>0.17777777777777778</v>
      </c>
      <c r="BR280" s="103">
        <v>0.12149532710280374</v>
      </c>
    </row>
    <row r="281" spans="1:70" ht="11.85">
      <c r="A281" s="99" t="str">
        <f>IF(COUNTIFS(T_3G[[#This Row],[Secteur]],"  *"),A280,T_3G[[#This Row],[Secteur]])</f>
        <v>SEINE-SAINT-DENIS</v>
      </c>
      <c r="B281" s="99" t="str">
        <f>IF(COUNTIFS(T_3G[[#This Row],[Secteur]],"    *"),B280,T_3G[[#This Row],[Secteur]])</f>
        <v xml:space="preserve">   D07 - Le Raincy</v>
      </c>
      <c r="C281" s="100" t="s">
        <v>715</v>
      </c>
      <c r="D281" s="100" t="s">
        <v>370</v>
      </c>
      <c r="E281" s="101">
        <v>73</v>
      </c>
      <c r="F281" s="101">
        <v>82</v>
      </c>
      <c r="G281" s="101">
        <v>155</v>
      </c>
      <c r="H281" s="101">
        <v>0</v>
      </c>
      <c r="I281" s="101">
        <v>0</v>
      </c>
      <c r="J281" s="101">
        <v>0</v>
      </c>
      <c r="K281" s="101">
        <v>73</v>
      </c>
      <c r="L281" s="101">
        <v>81</v>
      </c>
      <c r="M281" s="101">
        <v>154</v>
      </c>
      <c r="N281" s="102">
        <v>1</v>
      </c>
      <c r="O281" s="102">
        <v>0.98780487804878048</v>
      </c>
      <c r="P281" s="102">
        <v>0.99354838709677418</v>
      </c>
      <c r="Q281" s="101">
        <v>54</v>
      </c>
      <c r="R281" s="101">
        <v>52</v>
      </c>
      <c r="S281" s="101">
        <v>106</v>
      </c>
      <c r="T281" s="102">
        <v>0.73972602739726023</v>
      </c>
      <c r="U281" s="102">
        <v>0.64197530864197527</v>
      </c>
      <c r="V281" s="102">
        <v>0.68831168831168832</v>
      </c>
      <c r="W281" s="101">
        <v>19</v>
      </c>
      <c r="X281" s="101">
        <v>29</v>
      </c>
      <c r="Y281" s="101">
        <v>48</v>
      </c>
      <c r="Z281" s="102">
        <v>0.26027397260273971</v>
      </c>
      <c r="AA281" s="102">
        <v>0.35802469135802467</v>
      </c>
      <c r="AB281" s="102">
        <v>0.31168831168831168</v>
      </c>
      <c r="AC281" s="101">
        <v>18</v>
      </c>
      <c r="AD281" s="101">
        <v>27</v>
      </c>
      <c r="AE281" s="101">
        <v>45</v>
      </c>
      <c r="AF281" s="102">
        <v>0.24657534246575341</v>
      </c>
      <c r="AG281" s="102">
        <v>0.33333333333333331</v>
      </c>
      <c r="AH281" s="102">
        <v>0.29220779220779219</v>
      </c>
      <c r="AI281" s="101">
        <v>1</v>
      </c>
      <c r="AJ281" s="101">
        <v>2</v>
      </c>
      <c r="AK281" s="101">
        <v>3</v>
      </c>
      <c r="AL281" s="102">
        <v>1.3698630136986301E-2</v>
      </c>
      <c r="AM281" s="102">
        <v>2.4691358024691357E-2</v>
      </c>
      <c r="AN281" s="102">
        <v>1.948051948051948E-2</v>
      </c>
      <c r="AO281" s="101">
        <v>73</v>
      </c>
      <c r="AP281" s="101">
        <v>81</v>
      </c>
      <c r="AQ281" s="101">
        <v>154</v>
      </c>
      <c r="AR281" s="102">
        <v>1</v>
      </c>
      <c r="AS281" s="102">
        <v>0.98780487804878048</v>
      </c>
      <c r="AT281" s="102">
        <v>0.99354838709677418</v>
      </c>
      <c r="AU281" s="101">
        <v>52</v>
      </c>
      <c r="AV281" s="101">
        <v>44</v>
      </c>
      <c r="AW281" s="101">
        <v>96</v>
      </c>
      <c r="AX281" s="102">
        <v>0.71232876712328763</v>
      </c>
      <c r="AY281" s="102">
        <v>0.54320987654320985</v>
      </c>
      <c r="AZ281" s="102">
        <v>0.62337662337662336</v>
      </c>
      <c r="BA281" s="101">
        <v>21</v>
      </c>
      <c r="BB281" s="101">
        <v>37</v>
      </c>
      <c r="BC281" s="101">
        <v>58</v>
      </c>
      <c r="BD281" s="102">
        <v>0.28767123287671231</v>
      </c>
      <c r="BE281" s="102">
        <v>0.4567901234567901</v>
      </c>
      <c r="BF281" s="102">
        <v>0.37662337662337664</v>
      </c>
      <c r="BG281" s="101">
        <v>20</v>
      </c>
      <c r="BH281" s="101">
        <v>35</v>
      </c>
      <c r="BI281" s="101">
        <v>55</v>
      </c>
      <c r="BJ281" s="102">
        <v>0.27397260273972601</v>
      </c>
      <c r="BK281" s="102">
        <v>0.43209876543209874</v>
      </c>
      <c r="BL281" s="102">
        <v>0.35714285714285715</v>
      </c>
      <c r="BM281" s="101">
        <v>1</v>
      </c>
      <c r="BN281" s="101">
        <v>2</v>
      </c>
      <c r="BO281" s="101">
        <v>3</v>
      </c>
      <c r="BP281" s="102">
        <v>1.3698630136986301E-2</v>
      </c>
      <c r="BQ281" s="102">
        <v>2.4691358024691357E-2</v>
      </c>
      <c r="BR281" s="103">
        <v>1.948051948051948E-2</v>
      </c>
    </row>
    <row r="282" spans="1:70" ht="11.85">
      <c r="A282" s="99" t="str">
        <f>IF(COUNTIFS(T_3G[[#This Row],[Secteur]],"  *"),A281,T_3G[[#This Row],[Secteur]])</f>
        <v>SEINE-SAINT-DENIS</v>
      </c>
      <c r="B282" s="99" t="str">
        <f>IF(COUNTIFS(T_3G[[#This Row],[Secteur]],"    *"),B281,T_3G[[#This Row],[Secteur]])</f>
        <v xml:space="preserve">   D07 - Le Raincy</v>
      </c>
      <c r="C282" s="100" t="s">
        <v>716</v>
      </c>
      <c r="D282" s="100" t="s">
        <v>717</v>
      </c>
      <c r="E282" s="101">
        <v>56</v>
      </c>
      <c r="F282" s="101">
        <v>58</v>
      </c>
      <c r="G282" s="101">
        <v>114</v>
      </c>
      <c r="H282" s="101">
        <v>0</v>
      </c>
      <c r="I282" s="101">
        <v>0</v>
      </c>
      <c r="J282" s="101">
        <v>0</v>
      </c>
      <c r="K282" s="101">
        <v>51</v>
      </c>
      <c r="L282" s="101">
        <v>56</v>
      </c>
      <c r="M282" s="101">
        <v>107</v>
      </c>
      <c r="N282" s="102">
        <v>0.9107142857142857</v>
      </c>
      <c r="O282" s="102">
        <v>0.96551724137931039</v>
      </c>
      <c r="P282" s="102">
        <v>0.93859649122807021</v>
      </c>
      <c r="Q282" s="101">
        <v>34</v>
      </c>
      <c r="R282" s="101">
        <v>43</v>
      </c>
      <c r="S282" s="101">
        <v>77</v>
      </c>
      <c r="T282" s="102">
        <v>0.66666666666666663</v>
      </c>
      <c r="U282" s="102">
        <v>0.7678571428571429</v>
      </c>
      <c r="V282" s="102">
        <v>0.71962616822429903</v>
      </c>
      <c r="W282" s="101">
        <v>17</v>
      </c>
      <c r="X282" s="101">
        <v>13</v>
      </c>
      <c r="Y282" s="101">
        <v>30</v>
      </c>
      <c r="Z282" s="102">
        <v>0.33333333333333331</v>
      </c>
      <c r="AA282" s="102">
        <v>0.23214285714285715</v>
      </c>
      <c r="AB282" s="102">
        <v>0.28037383177570091</v>
      </c>
      <c r="AC282" s="101">
        <v>15</v>
      </c>
      <c r="AD282" s="101">
        <v>9</v>
      </c>
      <c r="AE282" s="101">
        <v>24</v>
      </c>
      <c r="AF282" s="102">
        <v>0.29411764705882354</v>
      </c>
      <c r="AG282" s="102">
        <v>0.16071428571428573</v>
      </c>
      <c r="AH282" s="102">
        <v>0.22429906542056074</v>
      </c>
      <c r="AI282" s="101">
        <v>2</v>
      </c>
      <c r="AJ282" s="101">
        <v>4</v>
      </c>
      <c r="AK282" s="101">
        <v>6</v>
      </c>
      <c r="AL282" s="102">
        <v>3.9215686274509803E-2</v>
      </c>
      <c r="AM282" s="102">
        <v>7.1428571428571425E-2</v>
      </c>
      <c r="AN282" s="102">
        <v>5.6074766355140186E-2</v>
      </c>
      <c r="AO282" s="101">
        <v>51</v>
      </c>
      <c r="AP282" s="101">
        <v>56</v>
      </c>
      <c r="AQ282" s="101">
        <v>107</v>
      </c>
      <c r="AR282" s="102">
        <v>0.9107142857142857</v>
      </c>
      <c r="AS282" s="102">
        <v>0.96551724137931039</v>
      </c>
      <c r="AT282" s="102">
        <v>0.93859649122807021</v>
      </c>
      <c r="AU282" s="101">
        <v>28</v>
      </c>
      <c r="AV282" s="101">
        <v>31</v>
      </c>
      <c r="AW282" s="101">
        <v>59</v>
      </c>
      <c r="AX282" s="102">
        <v>0.5490196078431373</v>
      </c>
      <c r="AY282" s="102">
        <v>0.5535714285714286</v>
      </c>
      <c r="AZ282" s="102">
        <v>0.55140186915887845</v>
      </c>
      <c r="BA282" s="101">
        <v>23</v>
      </c>
      <c r="BB282" s="101">
        <v>25</v>
      </c>
      <c r="BC282" s="101">
        <v>48</v>
      </c>
      <c r="BD282" s="102">
        <v>0.45098039215686275</v>
      </c>
      <c r="BE282" s="102">
        <v>0.44642857142857145</v>
      </c>
      <c r="BF282" s="102">
        <v>0.44859813084112149</v>
      </c>
      <c r="BG282" s="101">
        <v>21</v>
      </c>
      <c r="BH282" s="101">
        <v>19</v>
      </c>
      <c r="BI282" s="101">
        <v>40</v>
      </c>
      <c r="BJ282" s="102">
        <v>0.41176470588235292</v>
      </c>
      <c r="BK282" s="102">
        <v>0.3392857142857143</v>
      </c>
      <c r="BL282" s="102">
        <v>0.37383177570093457</v>
      </c>
      <c r="BM282" s="101">
        <v>2</v>
      </c>
      <c r="BN282" s="101">
        <v>6</v>
      </c>
      <c r="BO282" s="101">
        <v>8</v>
      </c>
      <c r="BP282" s="102">
        <v>3.9215686274509803E-2</v>
      </c>
      <c r="BQ282" s="102">
        <v>0.10714285714285714</v>
      </c>
      <c r="BR282" s="103">
        <v>7.476635514018691E-2</v>
      </c>
    </row>
    <row r="283" spans="1:70" ht="11.85">
      <c r="A283" s="99" t="str">
        <f>IF(COUNTIFS(T_3G[[#This Row],[Secteur]],"  *"),A282,T_3G[[#This Row],[Secteur]])</f>
        <v>SEINE-SAINT-DENIS</v>
      </c>
      <c r="B283" s="99" t="str">
        <f>IF(COUNTIFS(T_3G[[#This Row],[Secteur]],"    *"),B282,T_3G[[#This Row],[Secteur]])</f>
        <v xml:space="preserve">   D07 - Le Raincy</v>
      </c>
      <c r="C283" s="100" t="s">
        <v>718</v>
      </c>
      <c r="D283" s="100" t="s">
        <v>719</v>
      </c>
      <c r="E283" s="101">
        <v>65</v>
      </c>
      <c r="F283" s="101">
        <v>77</v>
      </c>
      <c r="G283" s="101">
        <v>142</v>
      </c>
      <c r="H283" s="101">
        <v>0</v>
      </c>
      <c r="I283" s="101">
        <v>0</v>
      </c>
      <c r="J283" s="101">
        <v>0</v>
      </c>
      <c r="K283" s="101">
        <v>65</v>
      </c>
      <c r="L283" s="101">
        <v>76</v>
      </c>
      <c r="M283" s="101">
        <v>141</v>
      </c>
      <c r="N283" s="102">
        <v>1</v>
      </c>
      <c r="O283" s="102">
        <v>0.98701298701298701</v>
      </c>
      <c r="P283" s="102">
        <v>0.99295774647887325</v>
      </c>
      <c r="Q283" s="101">
        <v>52</v>
      </c>
      <c r="R283" s="101">
        <v>49</v>
      </c>
      <c r="S283" s="101">
        <v>101</v>
      </c>
      <c r="T283" s="102">
        <v>0.8</v>
      </c>
      <c r="U283" s="102">
        <v>0.64473684210526316</v>
      </c>
      <c r="V283" s="102">
        <v>0.71631205673758869</v>
      </c>
      <c r="W283" s="101">
        <v>13</v>
      </c>
      <c r="X283" s="101">
        <v>27</v>
      </c>
      <c r="Y283" s="101">
        <v>40</v>
      </c>
      <c r="Z283" s="102">
        <v>0.2</v>
      </c>
      <c r="AA283" s="102">
        <v>0.35526315789473684</v>
      </c>
      <c r="AB283" s="102">
        <v>0.28368794326241137</v>
      </c>
      <c r="AC283" s="101">
        <v>10</v>
      </c>
      <c r="AD283" s="101">
        <v>24</v>
      </c>
      <c r="AE283" s="101">
        <v>34</v>
      </c>
      <c r="AF283" s="102">
        <v>0.15384615384615385</v>
      </c>
      <c r="AG283" s="102">
        <v>0.31578947368421051</v>
      </c>
      <c r="AH283" s="102">
        <v>0.24113475177304963</v>
      </c>
      <c r="AI283" s="101">
        <v>3</v>
      </c>
      <c r="AJ283" s="101">
        <v>3</v>
      </c>
      <c r="AK283" s="101">
        <v>6</v>
      </c>
      <c r="AL283" s="102">
        <v>4.6153846153846156E-2</v>
      </c>
      <c r="AM283" s="102">
        <v>3.9473684210526314E-2</v>
      </c>
      <c r="AN283" s="102">
        <v>4.2553191489361701E-2</v>
      </c>
      <c r="AO283" s="101">
        <v>65</v>
      </c>
      <c r="AP283" s="101">
        <v>76</v>
      </c>
      <c r="AQ283" s="101">
        <v>141</v>
      </c>
      <c r="AR283" s="102">
        <v>1</v>
      </c>
      <c r="AS283" s="102">
        <v>0.98701298701298701</v>
      </c>
      <c r="AT283" s="102">
        <v>0.99295774647887325</v>
      </c>
      <c r="AU283" s="101">
        <v>48</v>
      </c>
      <c r="AV283" s="101">
        <v>41</v>
      </c>
      <c r="AW283" s="101">
        <v>89</v>
      </c>
      <c r="AX283" s="102">
        <v>0.7384615384615385</v>
      </c>
      <c r="AY283" s="102">
        <v>0.53947368421052633</v>
      </c>
      <c r="AZ283" s="102">
        <v>0.63120567375886527</v>
      </c>
      <c r="BA283" s="101">
        <v>17</v>
      </c>
      <c r="BB283" s="101">
        <v>35</v>
      </c>
      <c r="BC283" s="101">
        <v>52</v>
      </c>
      <c r="BD283" s="102">
        <v>0.26153846153846155</v>
      </c>
      <c r="BE283" s="102">
        <v>0.46052631578947367</v>
      </c>
      <c r="BF283" s="102">
        <v>0.36879432624113473</v>
      </c>
      <c r="BG283" s="101">
        <v>14</v>
      </c>
      <c r="BH283" s="101">
        <v>31</v>
      </c>
      <c r="BI283" s="101">
        <v>45</v>
      </c>
      <c r="BJ283" s="102">
        <v>0.2153846153846154</v>
      </c>
      <c r="BK283" s="102">
        <v>0.40789473684210525</v>
      </c>
      <c r="BL283" s="102">
        <v>0.31914893617021278</v>
      </c>
      <c r="BM283" s="101">
        <v>3</v>
      </c>
      <c r="BN283" s="101">
        <v>4</v>
      </c>
      <c r="BO283" s="101">
        <v>7</v>
      </c>
      <c r="BP283" s="102">
        <v>4.6153846153846156E-2</v>
      </c>
      <c r="BQ283" s="102">
        <v>5.2631578947368418E-2</v>
      </c>
      <c r="BR283" s="103">
        <v>4.9645390070921988E-2</v>
      </c>
    </row>
    <row r="284" spans="1:70" ht="11.85">
      <c r="A284" s="99" t="str">
        <f>IF(COUNTIFS(T_3G[[#This Row],[Secteur]],"  *"),A283,T_3G[[#This Row],[Secteur]])</f>
        <v>SEINE-SAINT-DENIS</v>
      </c>
      <c r="B284" s="99" t="str">
        <f>IF(COUNTIFS(T_3G[[#This Row],[Secteur]],"    *"),B283,T_3G[[#This Row],[Secteur]])</f>
        <v xml:space="preserve">   D07 - Le Raincy</v>
      </c>
      <c r="C284" s="100" t="s">
        <v>720</v>
      </c>
      <c r="D284" s="100" t="s">
        <v>721</v>
      </c>
      <c r="E284" s="101">
        <v>84</v>
      </c>
      <c r="F284" s="101">
        <v>79</v>
      </c>
      <c r="G284" s="101">
        <v>163</v>
      </c>
      <c r="H284" s="101">
        <v>0</v>
      </c>
      <c r="I284" s="101">
        <v>1</v>
      </c>
      <c r="J284" s="101">
        <v>1</v>
      </c>
      <c r="K284" s="101">
        <v>83</v>
      </c>
      <c r="L284" s="101">
        <v>78</v>
      </c>
      <c r="M284" s="101">
        <v>161</v>
      </c>
      <c r="N284" s="102">
        <v>0.98809523809523814</v>
      </c>
      <c r="O284" s="102">
        <v>1</v>
      </c>
      <c r="P284" s="102">
        <v>0.99386503067484666</v>
      </c>
      <c r="Q284" s="101">
        <v>63</v>
      </c>
      <c r="R284" s="101">
        <v>52</v>
      </c>
      <c r="S284" s="101">
        <v>115</v>
      </c>
      <c r="T284" s="102">
        <v>0.75903614457831325</v>
      </c>
      <c r="U284" s="102">
        <v>0.66666666666666663</v>
      </c>
      <c r="V284" s="102">
        <v>0.7142857142857143</v>
      </c>
      <c r="W284" s="101">
        <v>20</v>
      </c>
      <c r="X284" s="101">
        <v>26</v>
      </c>
      <c r="Y284" s="101">
        <v>46</v>
      </c>
      <c r="Z284" s="102">
        <v>0.24096385542168675</v>
      </c>
      <c r="AA284" s="102">
        <v>0.33333333333333331</v>
      </c>
      <c r="AB284" s="102">
        <v>0.2857142857142857</v>
      </c>
      <c r="AC284" s="101">
        <v>19</v>
      </c>
      <c r="AD284" s="101">
        <v>21</v>
      </c>
      <c r="AE284" s="101">
        <v>40</v>
      </c>
      <c r="AF284" s="102">
        <v>0.2289156626506024</v>
      </c>
      <c r="AG284" s="102">
        <v>0.26923076923076922</v>
      </c>
      <c r="AH284" s="102">
        <v>0.2484472049689441</v>
      </c>
      <c r="AI284" s="101">
        <v>1</v>
      </c>
      <c r="AJ284" s="101">
        <v>5</v>
      </c>
      <c r="AK284" s="101">
        <v>6</v>
      </c>
      <c r="AL284" s="102">
        <v>1.2048192771084338E-2</v>
      </c>
      <c r="AM284" s="102">
        <v>6.4102564102564097E-2</v>
      </c>
      <c r="AN284" s="102">
        <v>3.7267080745341616E-2</v>
      </c>
      <c r="AO284" s="101">
        <v>83</v>
      </c>
      <c r="AP284" s="101">
        <v>78</v>
      </c>
      <c r="AQ284" s="101">
        <v>161</v>
      </c>
      <c r="AR284" s="102">
        <v>0.98809523809523814</v>
      </c>
      <c r="AS284" s="102">
        <v>1</v>
      </c>
      <c r="AT284" s="102">
        <v>0.99386503067484666</v>
      </c>
      <c r="AU284" s="101">
        <v>62</v>
      </c>
      <c r="AV284" s="101">
        <v>46</v>
      </c>
      <c r="AW284" s="101">
        <v>108</v>
      </c>
      <c r="AX284" s="102">
        <v>0.74698795180722888</v>
      </c>
      <c r="AY284" s="102">
        <v>0.58974358974358976</v>
      </c>
      <c r="AZ284" s="102">
        <v>0.67080745341614911</v>
      </c>
      <c r="BA284" s="101">
        <v>21</v>
      </c>
      <c r="BB284" s="101">
        <v>32</v>
      </c>
      <c r="BC284" s="101">
        <v>53</v>
      </c>
      <c r="BD284" s="102">
        <v>0.25301204819277107</v>
      </c>
      <c r="BE284" s="102">
        <v>0.41025641025641024</v>
      </c>
      <c r="BF284" s="102">
        <v>0.32919254658385094</v>
      </c>
      <c r="BG284" s="101">
        <v>20</v>
      </c>
      <c r="BH284" s="101">
        <v>26</v>
      </c>
      <c r="BI284" s="101">
        <v>46</v>
      </c>
      <c r="BJ284" s="102">
        <v>0.24096385542168675</v>
      </c>
      <c r="BK284" s="102">
        <v>0.33333333333333331</v>
      </c>
      <c r="BL284" s="102">
        <v>0.2857142857142857</v>
      </c>
      <c r="BM284" s="101">
        <v>1</v>
      </c>
      <c r="BN284" s="101">
        <v>6</v>
      </c>
      <c r="BO284" s="101">
        <v>7</v>
      </c>
      <c r="BP284" s="102">
        <v>1.2048192771084338E-2</v>
      </c>
      <c r="BQ284" s="102">
        <v>7.6923076923076927E-2</v>
      </c>
      <c r="BR284" s="103">
        <v>4.3478260869565216E-2</v>
      </c>
    </row>
    <row r="285" spans="1:70" ht="11.85">
      <c r="A285" s="99" t="str">
        <f>IF(COUNTIFS(T_3G[[#This Row],[Secteur]],"  *"),A284,T_3G[[#This Row],[Secteur]])</f>
        <v>SEINE-SAINT-DENIS</v>
      </c>
      <c r="B285" s="99" t="str">
        <f>IF(COUNTIFS(T_3G[[#This Row],[Secteur]],"    *"),B284,T_3G[[#This Row],[Secteur]])</f>
        <v xml:space="preserve">   D07 - Le Raincy</v>
      </c>
      <c r="C285" s="100" t="s">
        <v>722</v>
      </c>
      <c r="D285" s="100" t="s">
        <v>723</v>
      </c>
      <c r="E285" s="101">
        <v>12</v>
      </c>
      <c r="F285" s="101">
        <v>10</v>
      </c>
      <c r="G285" s="101">
        <v>22</v>
      </c>
      <c r="H285" s="101">
        <v>0</v>
      </c>
      <c r="I285" s="101">
        <v>0</v>
      </c>
      <c r="J285" s="101">
        <v>0</v>
      </c>
      <c r="K285" s="101">
        <v>0</v>
      </c>
      <c r="L285" s="101">
        <v>1</v>
      </c>
      <c r="M285" s="101">
        <v>1</v>
      </c>
      <c r="N285" s="102">
        <v>0</v>
      </c>
      <c r="O285" s="102">
        <v>0.1</v>
      </c>
      <c r="P285" s="102">
        <v>4.5454545454545456E-2</v>
      </c>
      <c r="Q285" s="101">
        <v>0</v>
      </c>
      <c r="R285" s="101">
        <v>0</v>
      </c>
      <c r="S285" s="101">
        <v>0</v>
      </c>
      <c r="T285" s="102" t="s">
        <v>92</v>
      </c>
      <c r="U285" s="102">
        <v>0</v>
      </c>
      <c r="V285" s="102">
        <v>0</v>
      </c>
      <c r="W285" s="101">
        <v>0</v>
      </c>
      <c r="X285" s="101">
        <v>1</v>
      </c>
      <c r="Y285" s="101">
        <v>1</v>
      </c>
      <c r="Z285" s="102" t="s">
        <v>92</v>
      </c>
      <c r="AA285" s="102">
        <v>1</v>
      </c>
      <c r="AB285" s="102">
        <v>1</v>
      </c>
      <c r="AC285" s="101">
        <v>0</v>
      </c>
      <c r="AD285" s="101">
        <v>0</v>
      </c>
      <c r="AE285" s="101">
        <v>0</v>
      </c>
      <c r="AF285" s="102" t="s">
        <v>92</v>
      </c>
      <c r="AG285" s="102">
        <v>0</v>
      </c>
      <c r="AH285" s="102">
        <v>0</v>
      </c>
      <c r="AI285" s="101">
        <v>0</v>
      </c>
      <c r="AJ285" s="101">
        <v>1</v>
      </c>
      <c r="AK285" s="101">
        <v>1</v>
      </c>
      <c r="AL285" s="102" t="s">
        <v>92</v>
      </c>
      <c r="AM285" s="102">
        <v>1</v>
      </c>
      <c r="AN285" s="102">
        <v>1</v>
      </c>
      <c r="AO285" s="101">
        <v>0</v>
      </c>
      <c r="AP285" s="101">
        <v>0</v>
      </c>
      <c r="AQ285" s="101">
        <v>0</v>
      </c>
      <c r="AR285" s="102">
        <v>0</v>
      </c>
      <c r="AS285" s="102">
        <v>0</v>
      </c>
      <c r="AT285" s="102">
        <v>0</v>
      </c>
      <c r="AU285" s="101">
        <v>0</v>
      </c>
      <c r="AV285" s="101">
        <v>0</v>
      </c>
      <c r="AW285" s="101">
        <v>0</v>
      </c>
      <c r="AX285" s="102" t="s">
        <v>92</v>
      </c>
      <c r="AY285" s="102" t="s">
        <v>92</v>
      </c>
      <c r="AZ285" s="102" t="s">
        <v>92</v>
      </c>
      <c r="BA285" s="101">
        <v>0</v>
      </c>
      <c r="BB285" s="101">
        <v>0</v>
      </c>
      <c r="BC285" s="101">
        <v>0</v>
      </c>
      <c r="BD285" s="102" t="s">
        <v>92</v>
      </c>
      <c r="BE285" s="102" t="s">
        <v>92</v>
      </c>
      <c r="BF285" s="102" t="s">
        <v>92</v>
      </c>
      <c r="BG285" s="101">
        <v>0</v>
      </c>
      <c r="BH285" s="101">
        <v>0</v>
      </c>
      <c r="BI285" s="101">
        <v>0</v>
      </c>
      <c r="BJ285" s="102" t="s">
        <v>92</v>
      </c>
      <c r="BK285" s="102" t="s">
        <v>92</v>
      </c>
      <c r="BL285" s="102" t="s">
        <v>92</v>
      </c>
      <c r="BM285" s="101">
        <v>0</v>
      </c>
      <c r="BN285" s="101">
        <v>0</v>
      </c>
      <c r="BO285" s="101">
        <v>0</v>
      </c>
      <c r="BP285" s="102" t="s">
        <v>92</v>
      </c>
      <c r="BQ285" s="102" t="s">
        <v>92</v>
      </c>
      <c r="BR285" s="103" t="s">
        <v>92</v>
      </c>
    </row>
    <row r="286" spans="1:70" ht="11.85">
      <c r="A286" s="99" t="str">
        <f>IF(COUNTIFS(T_3G[[#This Row],[Secteur]],"  *"),A285,T_3G[[#This Row],[Secteur]])</f>
        <v>SEINE-SAINT-DENIS</v>
      </c>
      <c r="B286" s="99" t="str">
        <f>IF(COUNTIFS(T_3G[[#This Row],[Secteur]],"    *"),B285,T_3G[[#This Row],[Secteur]])</f>
        <v xml:space="preserve">   D07 - Le Raincy</v>
      </c>
      <c r="C286" s="100" t="s">
        <v>724</v>
      </c>
      <c r="D286" s="100" t="s">
        <v>262</v>
      </c>
      <c r="E286" s="101">
        <v>77</v>
      </c>
      <c r="F286" s="101">
        <v>82</v>
      </c>
      <c r="G286" s="101">
        <v>159</v>
      </c>
      <c r="H286" s="101">
        <v>0</v>
      </c>
      <c r="I286" s="101">
        <v>0</v>
      </c>
      <c r="J286" s="101">
        <v>0</v>
      </c>
      <c r="K286" s="101">
        <v>74</v>
      </c>
      <c r="L286" s="101">
        <v>80</v>
      </c>
      <c r="M286" s="101">
        <v>154</v>
      </c>
      <c r="N286" s="102">
        <v>0.96103896103896103</v>
      </c>
      <c r="O286" s="102">
        <v>0.97560975609756095</v>
      </c>
      <c r="P286" s="102">
        <v>0.96855345911949686</v>
      </c>
      <c r="Q286" s="101">
        <v>62</v>
      </c>
      <c r="R286" s="101">
        <v>55</v>
      </c>
      <c r="S286" s="101">
        <v>117</v>
      </c>
      <c r="T286" s="102">
        <v>0.83783783783783783</v>
      </c>
      <c r="U286" s="102">
        <v>0.6875</v>
      </c>
      <c r="V286" s="102">
        <v>0.75974025974025972</v>
      </c>
      <c r="W286" s="101">
        <v>12</v>
      </c>
      <c r="X286" s="101">
        <v>25</v>
      </c>
      <c r="Y286" s="101">
        <v>37</v>
      </c>
      <c r="Z286" s="102">
        <v>0.16216216216216217</v>
      </c>
      <c r="AA286" s="102">
        <v>0.3125</v>
      </c>
      <c r="AB286" s="102">
        <v>0.24025974025974026</v>
      </c>
      <c r="AC286" s="101">
        <v>11</v>
      </c>
      <c r="AD286" s="101">
        <v>21</v>
      </c>
      <c r="AE286" s="101">
        <v>32</v>
      </c>
      <c r="AF286" s="102">
        <v>0.14864864864864866</v>
      </c>
      <c r="AG286" s="102">
        <v>0.26250000000000001</v>
      </c>
      <c r="AH286" s="102">
        <v>0.20779220779220781</v>
      </c>
      <c r="AI286" s="101">
        <v>1</v>
      </c>
      <c r="AJ286" s="101">
        <v>4</v>
      </c>
      <c r="AK286" s="101">
        <v>5</v>
      </c>
      <c r="AL286" s="102">
        <v>1.3513513513513514E-2</v>
      </c>
      <c r="AM286" s="102">
        <v>0.05</v>
      </c>
      <c r="AN286" s="102">
        <v>3.2467532467532464E-2</v>
      </c>
      <c r="AO286" s="101">
        <v>74</v>
      </c>
      <c r="AP286" s="101">
        <v>79</v>
      </c>
      <c r="AQ286" s="101">
        <v>153</v>
      </c>
      <c r="AR286" s="102">
        <v>0.96103896103896103</v>
      </c>
      <c r="AS286" s="102">
        <v>0.96341463414634143</v>
      </c>
      <c r="AT286" s="102">
        <v>0.96226415094339623</v>
      </c>
      <c r="AU286" s="101">
        <v>60</v>
      </c>
      <c r="AV286" s="101">
        <v>48</v>
      </c>
      <c r="AW286" s="101">
        <v>108</v>
      </c>
      <c r="AX286" s="102">
        <v>0.81081081081081086</v>
      </c>
      <c r="AY286" s="102">
        <v>0.60759493670886078</v>
      </c>
      <c r="AZ286" s="102">
        <v>0.70588235294117652</v>
      </c>
      <c r="BA286" s="101">
        <v>14</v>
      </c>
      <c r="BB286" s="101">
        <v>31</v>
      </c>
      <c r="BC286" s="101">
        <v>45</v>
      </c>
      <c r="BD286" s="102">
        <v>0.1891891891891892</v>
      </c>
      <c r="BE286" s="102">
        <v>0.39240506329113922</v>
      </c>
      <c r="BF286" s="102">
        <v>0.29411764705882354</v>
      </c>
      <c r="BG286" s="101">
        <v>13</v>
      </c>
      <c r="BH286" s="101">
        <v>28</v>
      </c>
      <c r="BI286" s="101">
        <v>41</v>
      </c>
      <c r="BJ286" s="102">
        <v>0.17567567567567569</v>
      </c>
      <c r="BK286" s="102">
        <v>0.35443037974683544</v>
      </c>
      <c r="BL286" s="102">
        <v>0.26797385620915032</v>
      </c>
      <c r="BM286" s="101">
        <v>1</v>
      </c>
      <c r="BN286" s="101">
        <v>3</v>
      </c>
      <c r="BO286" s="101">
        <v>4</v>
      </c>
      <c r="BP286" s="102">
        <v>1.3513513513513514E-2</v>
      </c>
      <c r="BQ286" s="102">
        <v>3.7974683544303799E-2</v>
      </c>
      <c r="BR286" s="103">
        <v>2.6143790849673203E-2</v>
      </c>
    </row>
    <row r="287" spans="1:70" ht="11.85">
      <c r="A287" s="99" t="str">
        <f>IF(COUNTIFS(T_3G[[#This Row],[Secteur]],"  *"),A286,T_3G[[#This Row],[Secteur]])</f>
        <v>SEINE-SAINT-DENIS</v>
      </c>
      <c r="B287" s="99" t="str">
        <f>IF(COUNTIFS(T_3G[[#This Row],[Secteur]],"    *"),B286,T_3G[[#This Row],[Secteur]])</f>
        <v xml:space="preserve">   D07 - Le Raincy</v>
      </c>
      <c r="C287" s="100" t="s">
        <v>725</v>
      </c>
      <c r="D287" s="100" t="s">
        <v>376</v>
      </c>
      <c r="E287" s="101">
        <v>77</v>
      </c>
      <c r="F287" s="101">
        <v>88</v>
      </c>
      <c r="G287" s="101">
        <v>165</v>
      </c>
      <c r="H287" s="101">
        <v>0</v>
      </c>
      <c r="I287" s="101">
        <v>0</v>
      </c>
      <c r="J287" s="101">
        <v>0</v>
      </c>
      <c r="K287" s="101">
        <v>77</v>
      </c>
      <c r="L287" s="101">
        <v>88</v>
      </c>
      <c r="M287" s="101">
        <v>165</v>
      </c>
      <c r="N287" s="102">
        <v>1</v>
      </c>
      <c r="O287" s="102">
        <v>1</v>
      </c>
      <c r="P287" s="102">
        <v>1</v>
      </c>
      <c r="Q287" s="101">
        <v>40</v>
      </c>
      <c r="R287" s="101">
        <v>38</v>
      </c>
      <c r="S287" s="101">
        <v>78</v>
      </c>
      <c r="T287" s="102">
        <v>0.51948051948051943</v>
      </c>
      <c r="U287" s="102">
        <v>0.43181818181818182</v>
      </c>
      <c r="V287" s="102">
        <v>0.47272727272727272</v>
      </c>
      <c r="W287" s="101">
        <v>37</v>
      </c>
      <c r="X287" s="101">
        <v>50</v>
      </c>
      <c r="Y287" s="101">
        <v>87</v>
      </c>
      <c r="Z287" s="102">
        <v>0.48051948051948051</v>
      </c>
      <c r="AA287" s="102">
        <v>0.56818181818181823</v>
      </c>
      <c r="AB287" s="102">
        <v>0.52727272727272723</v>
      </c>
      <c r="AC287" s="101">
        <v>36</v>
      </c>
      <c r="AD287" s="101">
        <v>43</v>
      </c>
      <c r="AE287" s="101">
        <v>79</v>
      </c>
      <c r="AF287" s="102">
        <v>0.46753246753246752</v>
      </c>
      <c r="AG287" s="102">
        <v>0.48863636363636365</v>
      </c>
      <c r="AH287" s="102">
        <v>0.47878787878787876</v>
      </c>
      <c r="AI287" s="101">
        <v>1</v>
      </c>
      <c r="AJ287" s="101">
        <v>7</v>
      </c>
      <c r="AK287" s="101">
        <v>8</v>
      </c>
      <c r="AL287" s="102">
        <v>1.2987012987012988E-2</v>
      </c>
      <c r="AM287" s="102">
        <v>7.9545454545454544E-2</v>
      </c>
      <c r="AN287" s="102">
        <v>4.8484848484848485E-2</v>
      </c>
      <c r="AO287" s="101">
        <v>76</v>
      </c>
      <c r="AP287" s="101">
        <v>87</v>
      </c>
      <c r="AQ287" s="101">
        <v>163</v>
      </c>
      <c r="AR287" s="102">
        <v>0.98701298701298701</v>
      </c>
      <c r="AS287" s="102">
        <v>0.98863636363636365</v>
      </c>
      <c r="AT287" s="102">
        <v>0.98787878787878791</v>
      </c>
      <c r="AU287" s="101">
        <v>39</v>
      </c>
      <c r="AV287" s="101">
        <v>31</v>
      </c>
      <c r="AW287" s="101">
        <v>70</v>
      </c>
      <c r="AX287" s="102">
        <v>0.51315789473684215</v>
      </c>
      <c r="AY287" s="102">
        <v>0.35632183908045978</v>
      </c>
      <c r="AZ287" s="102">
        <v>0.42944785276073622</v>
      </c>
      <c r="BA287" s="101">
        <v>37</v>
      </c>
      <c r="BB287" s="101">
        <v>56</v>
      </c>
      <c r="BC287" s="101">
        <v>93</v>
      </c>
      <c r="BD287" s="102">
        <v>0.48684210526315791</v>
      </c>
      <c r="BE287" s="102">
        <v>0.64367816091954022</v>
      </c>
      <c r="BF287" s="102">
        <v>0.57055214723926384</v>
      </c>
      <c r="BG287" s="101">
        <v>36</v>
      </c>
      <c r="BH287" s="101">
        <v>49</v>
      </c>
      <c r="BI287" s="101">
        <v>85</v>
      </c>
      <c r="BJ287" s="102">
        <v>0.47368421052631576</v>
      </c>
      <c r="BK287" s="102">
        <v>0.56321839080459768</v>
      </c>
      <c r="BL287" s="102">
        <v>0.5214723926380368</v>
      </c>
      <c r="BM287" s="101">
        <v>1</v>
      </c>
      <c r="BN287" s="101">
        <v>7</v>
      </c>
      <c r="BO287" s="101">
        <v>8</v>
      </c>
      <c r="BP287" s="102">
        <v>1.3157894736842105E-2</v>
      </c>
      <c r="BQ287" s="102">
        <v>8.0459770114942528E-2</v>
      </c>
      <c r="BR287" s="103">
        <v>4.9079754601226995E-2</v>
      </c>
    </row>
    <row r="288" spans="1:70" ht="11.85">
      <c r="A288" s="99" t="str">
        <f>IF(COUNTIFS(T_3G[[#This Row],[Secteur]],"  *"),A287,T_3G[[#This Row],[Secteur]])</f>
        <v>SEINE-SAINT-DENIS</v>
      </c>
      <c r="B288" s="99" t="str">
        <f>IF(COUNTIFS(T_3G[[#This Row],[Secteur]],"    *"),B287,T_3G[[#This Row],[Secteur]])</f>
        <v xml:space="preserve">   D07 - Le Raincy</v>
      </c>
      <c r="C288" s="100" t="s">
        <v>726</v>
      </c>
      <c r="D288" s="100" t="s">
        <v>333</v>
      </c>
      <c r="E288" s="101">
        <v>93</v>
      </c>
      <c r="F288" s="101">
        <v>94</v>
      </c>
      <c r="G288" s="101">
        <v>187</v>
      </c>
      <c r="H288" s="101">
        <v>0</v>
      </c>
      <c r="I288" s="101">
        <v>0</v>
      </c>
      <c r="J288" s="101">
        <v>0</v>
      </c>
      <c r="K288" s="101">
        <v>55</v>
      </c>
      <c r="L288" s="101">
        <v>51</v>
      </c>
      <c r="M288" s="101">
        <v>106</v>
      </c>
      <c r="N288" s="102">
        <v>0.59139784946236562</v>
      </c>
      <c r="O288" s="102">
        <v>0.54255319148936165</v>
      </c>
      <c r="P288" s="102">
        <v>0.5668449197860963</v>
      </c>
      <c r="Q288" s="101">
        <v>38</v>
      </c>
      <c r="R288" s="101">
        <v>34</v>
      </c>
      <c r="S288" s="101">
        <v>72</v>
      </c>
      <c r="T288" s="102">
        <v>0.69090909090909092</v>
      </c>
      <c r="U288" s="102">
        <v>0.66666666666666663</v>
      </c>
      <c r="V288" s="102">
        <v>0.67924528301886788</v>
      </c>
      <c r="W288" s="101">
        <v>17</v>
      </c>
      <c r="X288" s="101">
        <v>17</v>
      </c>
      <c r="Y288" s="101">
        <v>34</v>
      </c>
      <c r="Z288" s="102">
        <v>0.30909090909090908</v>
      </c>
      <c r="AA288" s="102">
        <v>0.33333333333333331</v>
      </c>
      <c r="AB288" s="102">
        <v>0.32075471698113206</v>
      </c>
      <c r="AC288" s="101">
        <v>15</v>
      </c>
      <c r="AD288" s="101">
        <v>11</v>
      </c>
      <c r="AE288" s="101">
        <v>26</v>
      </c>
      <c r="AF288" s="102">
        <v>0.27272727272727271</v>
      </c>
      <c r="AG288" s="102">
        <v>0.21568627450980393</v>
      </c>
      <c r="AH288" s="102">
        <v>0.24528301886792453</v>
      </c>
      <c r="AI288" s="101">
        <v>2</v>
      </c>
      <c r="AJ288" s="101">
        <v>6</v>
      </c>
      <c r="AK288" s="101">
        <v>8</v>
      </c>
      <c r="AL288" s="102">
        <v>3.6363636363636362E-2</v>
      </c>
      <c r="AM288" s="102">
        <v>0.11764705882352941</v>
      </c>
      <c r="AN288" s="102">
        <v>7.5471698113207544E-2</v>
      </c>
      <c r="AO288" s="101">
        <v>53</v>
      </c>
      <c r="AP288" s="101">
        <v>47</v>
      </c>
      <c r="AQ288" s="101">
        <v>100</v>
      </c>
      <c r="AR288" s="102">
        <v>0.56989247311827962</v>
      </c>
      <c r="AS288" s="102">
        <v>0.5</v>
      </c>
      <c r="AT288" s="102">
        <v>0.53475935828877008</v>
      </c>
      <c r="AU288" s="101">
        <v>33</v>
      </c>
      <c r="AV288" s="101">
        <v>25</v>
      </c>
      <c r="AW288" s="101">
        <v>58</v>
      </c>
      <c r="AX288" s="102">
        <v>0.62264150943396224</v>
      </c>
      <c r="AY288" s="102">
        <v>0.53191489361702127</v>
      </c>
      <c r="AZ288" s="102">
        <v>0.57999999999999996</v>
      </c>
      <c r="BA288" s="101">
        <v>20</v>
      </c>
      <c r="BB288" s="101">
        <v>22</v>
      </c>
      <c r="BC288" s="101">
        <v>42</v>
      </c>
      <c r="BD288" s="102">
        <v>0.37735849056603776</v>
      </c>
      <c r="BE288" s="102">
        <v>0.46808510638297873</v>
      </c>
      <c r="BF288" s="102">
        <v>0.42</v>
      </c>
      <c r="BG288" s="101">
        <v>19</v>
      </c>
      <c r="BH288" s="101">
        <v>17</v>
      </c>
      <c r="BI288" s="101">
        <v>36</v>
      </c>
      <c r="BJ288" s="102">
        <v>0.35849056603773582</v>
      </c>
      <c r="BK288" s="102">
        <v>0.36170212765957449</v>
      </c>
      <c r="BL288" s="102">
        <v>0.36</v>
      </c>
      <c r="BM288" s="101">
        <v>1</v>
      </c>
      <c r="BN288" s="101">
        <v>5</v>
      </c>
      <c r="BO288" s="101">
        <v>6</v>
      </c>
      <c r="BP288" s="102">
        <v>1.8867924528301886E-2</v>
      </c>
      <c r="BQ288" s="102">
        <v>0.10638297872340426</v>
      </c>
      <c r="BR288" s="103">
        <v>0.06</v>
      </c>
    </row>
    <row r="289" spans="1:70" ht="11.85">
      <c r="A289" s="99" t="str">
        <f>IF(COUNTIFS(T_3G[[#This Row],[Secteur]],"  *"),A288,T_3G[[#This Row],[Secteur]])</f>
        <v>SEINE-SAINT-DENIS</v>
      </c>
      <c r="B289" s="99" t="str">
        <f>IF(COUNTIFS(T_3G[[#This Row],[Secteur]],"    *"),B288,T_3G[[#This Row],[Secteur]])</f>
        <v xml:space="preserve">   D07 - Le Raincy</v>
      </c>
      <c r="C289" s="100" t="s">
        <v>727</v>
      </c>
      <c r="D289" s="100" t="s">
        <v>728</v>
      </c>
      <c r="E289" s="101">
        <v>66</v>
      </c>
      <c r="F289" s="101">
        <v>106</v>
      </c>
      <c r="G289" s="101">
        <v>172</v>
      </c>
      <c r="H289" s="101">
        <v>0</v>
      </c>
      <c r="I289" s="101">
        <v>0</v>
      </c>
      <c r="J289" s="101">
        <v>0</v>
      </c>
      <c r="K289" s="101">
        <v>66</v>
      </c>
      <c r="L289" s="101">
        <v>106</v>
      </c>
      <c r="M289" s="101">
        <v>172</v>
      </c>
      <c r="N289" s="102">
        <v>1</v>
      </c>
      <c r="O289" s="102">
        <v>1</v>
      </c>
      <c r="P289" s="102">
        <v>1</v>
      </c>
      <c r="Q289" s="101">
        <v>56</v>
      </c>
      <c r="R289" s="101">
        <v>86</v>
      </c>
      <c r="S289" s="101">
        <v>142</v>
      </c>
      <c r="T289" s="102">
        <v>0.84848484848484851</v>
      </c>
      <c r="U289" s="102">
        <v>0.81132075471698117</v>
      </c>
      <c r="V289" s="102">
        <v>0.82558139534883723</v>
      </c>
      <c r="W289" s="101">
        <v>10</v>
      </c>
      <c r="X289" s="101">
        <v>20</v>
      </c>
      <c r="Y289" s="101">
        <v>30</v>
      </c>
      <c r="Z289" s="102">
        <v>0.15151515151515152</v>
      </c>
      <c r="AA289" s="102">
        <v>0.18867924528301888</v>
      </c>
      <c r="AB289" s="102">
        <v>0.1744186046511628</v>
      </c>
      <c r="AC289" s="101">
        <v>6</v>
      </c>
      <c r="AD289" s="101">
        <v>14</v>
      </c>
      <c r="AE289" s="101">
        <v>20</v>
      </c>
      <c r="AF289" s="102">
        <v>9.0909090909090912E-2</v>
      </c>
      <c r="AG289" s="102">
        <v>0.13207547169811321</v>
      </c>
      <c r="AH289" s="102">
        <v>0.11627906976744186</v>
      </c>
      <c r="AI289" s="101">
        <v>4</v>
      </c>
      <c r="AJ289" s="101">
        <v>6</v>
      </c>
      <c r="AK289" s="101">
        <v>10</v>
      </c>
      <c r="AL289" s="102">
        <v>6.0606060606060608E-2</v>
      </c>
      <c r="AM289" s="102">
        <v>5.6603773584905662E-2</v>
      </c>
      <c r="AN289" s="102">
        <v>5.8139534883720929E-2</v>
      </c>
      <c r="AO289" s="101">
        <v>66</v>
      </c>
      <c r="AP289" s="101">
        <v>106</v>
      </c>
      <c r="AQ289" s="101">
        <v>172</v>
      </c>
      <c r="AR289" s="102">
        <v>1</v>
      </c>
      <c r="AS289" s="102">
        <v>1</v>
      </c>
      <c r="AT289" s="102">
        <v>1</v>
      </c>
      <c r="AU289" s="101">
        <v>52</v>
      </c>
      <c r="AV289" s="101">
        <v>70</v>
      </c>
      <c r="AW289" s="101">
        <v>122</v>
      </c>
      <c r="AX289" s="102">
        <v>0.78787878787878785</v>
      </c>
      <c r="AY289" s="102">
        <v>0.660377358490566</v>
      </c>
      <c r="AZ289" s="102">
        <v>0.70930232558139539</v>
      </c>
      <c r="BA289" s="101">
        <v>14</v>
      </c>
      <c r="BB289" s="101">
        <v>36</v>
      </c>
      <c r="BC289" s="101">
        <v>50</v>
      </c>
      <c r="BD289" s="102">
        <v>0.21212121212121213</v>
      </c>
      <c r="BE289" s="102">
        <v>0.33962264150943394</v>
      </c>
      <c r="BF289" s="102">
        <v>0.29069767441860467</v>
      </c>
      <c r="BG289" s="101">
        <v>8</v>
      </c>
      <c r="BH289" s="101">
        <v>22</v>
      </c>
      <c r="BI289" s="101">
        <v>30</v>
      </c>
      <c r="BJ289" s="102">
        <v>0.12121212121212122</v>
      </c>
      <c r="BK289" s="102">
        <v>0.20754716981132076</v>
      </c>
      <c r="BL289" s="102">
        <v>0.1744186046511628</v>
      </c>
      <c r="BM289" s="101">
        <v>6</v>
      </c>
      <c r="BN289" s="101">
        <v>14</v>
      </c>
      <c r="BO289" s="101">
        <v>20</v>
      </c>
      <c r="BP289" s="102">
        <v>9.0909090909090912E-2</v>
      </c>
      <c r="BQ289" s="102">
        <v>0.13207547169811321</v>
      </c>
      <c r="BR289" s="103">
        <v>0.11627906976744186</v>
      </c>
    </row>
    <row r="290" spans="1:70" ht="11.85">
      <c r="A290" s="99" t="str">
        <f>IF(COUNTIFS(T_3G[[#This Row],[Secteur]],"  *"),A289,T_3G[[#This Row],[Secteur]])</f>
        <v>SEINE-SAINT-DENIS</v>
      </c>
      <c r="B290" s="99" t="str">
        <f>IF(COUNTIFS(T_3G[[#This Row],[Secteur]],"    *"),B289,T_3G[[#This Row],[Secteur]])</f>
        <v xml:space="preserve">   D08 - Noisy-Le-Grand</v>
      </c>
      <c r="C290" s="100" t="s">
        <v>729</v>
      </c>
      <c r="D290" s="100" t="s">
        <v>730</v>
      </c>
      <c r="E290" s="101">
        <v>1164</v>
      </c>
      <c r="F290" s="101">
        <v>1261</v>
      </c>
      <c r="G290" s="101">
        <v>2425</v>
      </c>
      <c r="H290" s="101">
        <v>1</v>
      </c>
      <c r="I290" s="101">
        <v>2</v>
      </c>
      <c r="J290" s="101">
        <v>3</v>
      </c>
      <c r="K290" s="101">
        <v>1147</v>
      </c>
      <c r="L290" s="101">
        <v>1227</v>
      </c>
      <c r="M290" s="101">
        <v>2374</v>
      </c>
      <c r="N290" s="102">
        <v>0.9862542955326461</v>
      </c>
      <c r="O290" s="102">
        <v>0.97462331482950038</v>
      </c>
      <c r="P290" s="102">
        <v>0.98020618556701034</v>
      </c>
      <c r="Q290" s="101">
        <v>913</v>
      </c>
      <c r="R290" s="101">
        <v>856</v>
      </c>
      <c r="S290" s="101">
        <v>1769</v>
      </c>
      <c r="T290" s="102">
        <v>0.79598953792502181</v>
      </c>
      <c r="U290" s="102">
        <v>0.69763651181744091</v>
      </c>
      <c r="V290" s="102">
        <v>0.74515585509688287</v>
      </c>
      <c r="W290" s="101">
        <v>234</v>
      </c>
      <c r="X290" s="101">
        <v>371</v>
      </c>
      <c r="Y290" s="101">
        <v>605</v>
      </c>
      <c r="Z290" s="102">
        <v>0.20401046207497819</v>
      </c>
      <c r="AA290" s="102">
        <v>0.30236348818255909</v>
      </c>
      <c r="AB290" s="102">
        <v>0.25484414490311708</v>
      </c>
      <c r="AC290" s="101">
        <v>206</v>
      </c>
      <c r="AD290" s="101">
        <v>297</v>
      </c>
      <c r="AE290" s="101">
        <v>503</v>
      </c>
      <c r="AF290" s="102">
        <v>0.17959895379250218</v>
      </c>
      <c r="AG290" s="102">
        <v>0.24205378973105135</v>
      </c>
      <c r="AH290" s="102">
        <v>0.21187868576242627</v>
      </c>
      <c r="AI290" s="101">
        <v>28</v>
      </c>
      <c r="AJ290" s="101">
        <v>74</v>
      </c>
      <c r="AK290" s="101">
        <v>102</v>
      </c>
      <c r="AL290" s="102">
        <v>2.4411508282476024E-2</v>
      </c>
      <c r="AM290" s="102">
        <v>6.0309698451507743E-2</v>
      </c>
      <c r="AN290" s="102">
        <v>4.2965459140690818E-2</v>
      </c>
      <c r="AO290" s="101">
        <v>1143</v>
      </c>
      <c r="AP290" s="101">
        <v>1224</v>
      </c>
      <c r="AQ290" s="101">
        <v>2367</v>
      </c>
      <c r="AR290" s="102">
        <v>0.98281786941580751</v>
      </c>
      <c r="AS290" s="102">
        <v>0.97224425059476605</v>
      </c>
      <c r="AT290" s="102">
        <v>0.97731958762886595</v>
      </c>
      <c r="AU290" s="101">
        <v>857</v>
      </c>
      <c r="AV290" s="101">
        <v>787</v>
      </c>
      <c r="AW290" s="101">
        <v>1644</v>
      </c>
      <c r="AX290" s="102">
        <v>0.74978127734033251</v>
      </c>
      <c r="AY290" s="102">
        <v>0.64297385620915037</v>
      </c>
      <c r="AZ290" s="102">
        <v>0.69455006337135616</v>
      </c>
      <c r="BA290" s="101">
        <v>286</v>
      </c>
      <c r="BB290" s="101">
        <v>437</v>
      </c>
      <c r="BC290" s="101">
        <v>723</v>
      </c>
      <c r="BD290" s="102">
        <v>0.25021872265966755</v>
      </c>
      <c r="BE290" s="102">
        <v>0.35702614379084968</v>
      </c>
      <c r="BF290" s="102">
        <v>0.30544993662864384</v>
      </c>
      <c r="BG290" s="101">
        <v>257</v>
      </c>
      <c r="BH290" s="101">
        <v>365</v>
      </c>
      <c r="BI290" s="101">
        <v>622</v>
      </c>
      <c r="BJ290" s="102">
        <v>0.22484689413823272</v>
      </c>
      <c r="BK290" s="102">
        <v>0.29820261437908496</v>
      </c>
      <c r="BL290" s="102">
        <v>0.26277989015631603</v>
      </c>
      <c r="BM290" s="101">
        <v>29</v>
      </c>
      <c r="BN290" s="101">
        <v>72</v>
      </c>
      <c r="BO290" s="101">
        <v>101</v>
      </c>
      <c r="BP290" s="102">
        <v>2.5371828521434821E-2</v>
      </c>
      <c r="BQ290" s="102">
        <v>5.8823529411764705E-2</v>
      </c>
      <c r="BR290" s="103">
        <v>4.267004647232784E-2</v>
      </c>
    </row>
    <row r="291" spans="1:70" ht="11.85">
      <c r="A291" s="99" t="str">
        <f>IF(COUNTIFS(T_3G[[#This Row],[Secteur]],"  *"),A290,T_3G[[#This Row],[Secteur]])</f>
        <v>SEINE-SAINT-DENIS</v>
      </c>
      <c r="B291" s="99" t="str">
        <f>IF(COUNTIFS(T_3G[[#This Row],[Secteur]],"    *"),B290,T_3G[[#This Row],[Secteur]])</f>
        <v xml:space="preserve">   D08 - Noisy-Le-Grand</v>
      </c>
      <c r="C291" s="100" t="s">
        <v>731</v>
      </c>
      <c r="D291" s="100" t="s">
        <v>732</v>
      </c>
      <c r="E291" s="101">
        <v>66</v>
      </c>
      <c r="F291" s="101">
        <v>63</v>
      </c>
      <c r="G291" s="101">
        <v>129</v>
      </c>
      <c r="H291" s="101">
        <v>0</v>
      </c>
      <c r="I291" s="101">
        <v>0</v>
      </c>
      <c r="J291" s="101">
        <v>0</v>
      </c>
      <c r="K291" s="101">
        <v>66</v>
      </c>
      <c r="L291" s="101">
        <v>61</v>
      </c>
      <c r="M291" s="101">
        <v>127</v>
      </c>
      <c r="N291" s="102">
        <v>1</v>
      </c>
      <c r="O291" s="102">
        <v>0.96825396825396826</v>
      </c>
      <c r="P291" s="102">
        <v>0.98449612403100772</v>
      </c>
      <c r="Q291" s="101">
        <v>44</v>
      </c>
      <c r="R291" s="101">
        <v>42</v>
      </c>
      <c r="S291" s="101">
        <v>86</v>
      </c>
      <c r="T291" s="102">
        <v>0.66666666666666663</v>
      </c>
      <c r="U291" s="102">
        <v>0.68852459016393441</v>
      </c>
      <c r="V291" s="102">
        <v>0.67716535433070868</v>
      </c>
      <c r="W291" s="101">
        <v>22</v>
      </c>
      <c r="X291" s="101">
        <v>19</v>
      </c>
      <c r="Y291" s="101">
        <v>41</v>
      </c>
      <c r="Z291" s="102">
        <v>0.33333333333333331</v>
      </c>
      <c r="AA291" s="102">
        <v>0.31147540983606559</v>
      </c>
      <c r="AB291" s="102">
        <v>0.32283464566929132</v>
      </c>
      <c r="AC291" s="101">
        <v>19</v>
      </c>
      <c r="AD291" s="101">
        <v>17</v>
      </c>
      <c r="AE291" s="101">
        <v>36</v>
      </c>
      <c r="AF291" s="102">
        <v>0.2878787878787879</v>
      </c>
      <c r="AG291" s="102">
        <v>0.27868852459016391</v>
      </c>
      <c r="AH291" s="102">
        <v>0.28346456692913385</v>
      </c>
      <c r="AI291" s="101">
        <v>3</v>
      </c>
      <c r="AJ291" s="101">
        <v>2</v>
      </c>
      <c r="AK291" s="101">
        <v>5</v>
      </c>
      <c r="AL291" s="102">
        <v>4.5454545454545456E-2</v>
      </c>
      <c r="AM291" s="102">
        <v>3.2786885245901641E-2</v>
      </c>
      <c r="AN291" s="102">
        <v>3.937007874015748E-2</v>
      </c>
      <c r="AO291" s="101">
        <v>66</v>
      </c>
      <c r="AP291" s="101">
        <v>61</v>
      </c>
      <c r="AQ291" s="101">
        <v>127</v>
      </c>
      <c r="AR291" s="102">
        <v>1</v>
      </c>
      <c r="AS291" s="102">
        <v>0.96825396825396826</v>
      </c>
      <c r="AT291" s="102">
        <v>0.98449612403100772</v>
      </c>
      <c r="AU291" s="101">
        <v>40</v>
      </c>
      <c r="AV291" s="101">
        <v>41</v>
      </c>
      <c r="AW291" s="101">
        <v>81</v>
      </c>
      <c r="AX291" s="102">
        <v>0.60606060606060608</v>
      </c>
      <c r="AY291" s="102">
        <v>0.67213114754098358</v>
      </c>
      <c r="AZ291" s="102">
        <v>0.63779527559055116</v>
      </c>
      <c r="BA291" s="101">
        <v>26</v>
      </c>
      <c r="BB291" s="101">
        <v>20</v>
      </c>
      <c r="BC291" s="101">
        <v>46</v>
      </c>
      <c r="BD291" s="102">
        <v>0.39393939393939392</v>
      </c>
      <c r="BE291" s="102">
        <v>0.32786885245901637</v>
      </c>
      <c r="BF291" s="102">
        <v>0.36220472440944884</v>
      </c>
      <c r="BG291" s="101">
        <v>23</v>
      </c>
      <c r="BH291" s="101">
        <v>18</v>
      </c>
      <c r="BI291" s="101">
        <v>41</v>
      </c>
      <c r="BJ291" s="102">
        <v>0.34848484848484851</v>
      </c>
      <c r="BK291" s="102">
        <v>0.29508196721311475</v>
      </c>
      <c r="BL291" s="102">
        <v>0.32283464566929132</v>
      </c>
      <c r="BM291" s="101">
        <v>3</v>
      </c>
      <c r="BN291" s="101">
        <v>2</v>
      </c>
      <c r="BO291" s="101">
        <v>5</v>
      </c>
      <c r="BP291" s="102">
        <v>4.5454545454545456E-2</v>
      </c>
      <c r="BQ291" s="102">
        <v>3.2786885245901641E-2</v>
      </c>
      <c r="BR291" s="103">
        <v>3.937007874015748E-2</v>
      </c>
    </row>
    <row r="292" spans="1:70" ht="11.85">
      <c r="A292" s="99" t="str">
        <f>IF(COUNTIFS(T_3G[[#This Row],[Secteur]],"  *"),A291,T_3G[[#This Row],[Secteur]])</f>
        <v>SEINE-SAINT-DENIS</v>
      </c>
      <c r="B292" s="99" t="str">
        <f>IF(COUNTIFS(T_3G[[#This Row],[Secteur]],"    *"),B291,T_3G[[#This Row],[Secteur]])</f>
        <v xml:space="preserve">   D08 - Noisy-Le-Grand</v>
      </c>
      <c r="C292" s="100" t="s">
        <v>733</v>
      </c>
      <c r="D292" s="100" t="s">
        <v>295</v>
      </c>
      <c r="E292" s="101">
        <v>91</v>
      </c>
      <c r="F292" s="101">
        <v>100</v>
      </c>
      <c r="G292" s="101">
        <v>191</v>
      </c>
      <c r="H292" s="101">
        <v>0</v>
      </c>
      <c r="I292" s="101">
        <v>2</v>
      </c>
      <c r="J292" s="101">
        <v>2</v>
      </c>
      <c r="K292" s="101">
        <v>87</v>
      </c>
      <c r="L292" s="101">
        <v>93</v>
      </c>
      <c r="M292" s="101">
        <v>180</v>
      </c>
      <c r="N292" s="102">
        <v>0.95604395604395609</v>
      </c>
      <c r="O292" s="102">
        <v>0.95</v>
      </c>
      <c r="P292" s="102">
        <v>0.95287958115183247</v>
      </c>
      <c r="Q292" s="101">
        <v>69</v>
      </c>
      <c r="R292" s="101">
        <v>66</v>
      </c>
      <c r="S292" s="101">
        <v>135</v>
      </c>
      <c r="T292" s="102">
        <v>0.7931034482758621</v>
      </c>
      <c r="U292" s="102">
        <v>0.70967741935483875</v>
      </c>
      <c r="V292" s="102">
        <v>0.75</v>
      </c>
      <c r="W292" s="101">
        <v>18</v>
      </c>
      <c r="X292" s="101">
        <v>27</v>
      </c>
      <c r="Y292" s="101">
        <v>45</v>
      </c>
      <c r="Z292" s="102">
        <v>0.20689655172413793</v>
      </c>
      <c r="AA292" s="102">
        <v>0.29032258064516131</v>
      </c>
      <c r="AB292" s="102">
        <v>0.25</v>
      </c>
      <c r="AC292" s="101">
        <v>16</v>
      </c>
      <c r="AD292" s="101">
        <v>18</v>
      </c>
      <c r="AE292" s="101">
        <v>34</v>
      </c>
      <c r="AF292" s="102">
        <v>0.18390804597701149</v>
      </c>
      <c r="AG292" s="102">
        <v>0.19354838709677419</v>
      </c>
      <c r="AH292" s="102">
        <v>0.18888888888888888</v>
      </c>
      <c r="AI292" s="101">
        <v>2</v>
      </c>
      <c r="AJ292" s="101">
        <v>9</v>
      </c>
      <c r="AK292" s="101">
        <v>11</v>
      </c>
      <c r="AL292" s="102">
        <v>2.2988505747126436E-2</v>
      </c>
      <c r="AM292" s="102">
        <v>9.6774193548387094E-2</v>
      </c>
      <c r="AN292" s="102">
        <v>6.1111111111111109E-2</v>
      </c>
      <c r="AO292" s="101">
        <v>87</v>
      </c>
      <c r="AP292" s="101">
        <v>93</v>
      </c>
      <c r="AQ292" s="101">
        <v>180</v>
      </c>
      <c r="AR292" s="102">
        <v>0.95604395604395609</v>
      </c>
      <c r="AS292" s="102">
        <v>0.95</v>
      </c>
      <c r="AT292" s="102">
        <v>0.95287958115183247</v>
      </c>
      <c r="AU292" s="101">
        <v>64</v>
      </c>
      <c r="AV292" s="101">
        <v>59</v>
      </c>
      <c r="AW292" s="101">
        <v>123</v>
      </c>
      <c r="AX292" s="102">
        <v>0.73563218390804597</v>
      </c>
      <c r="AY292" s="102">
        <v>0.63440860215053763</v>
      </c>
      <c r="AZ292" s="102">
        <v>0.68333333333333335</v>
      </c>
      <c r="BA292" s="101">
        <v>23</v>
      </c>
      <c r="BB292" s="101">
        <v>34</v>
      </c>
      <c r="BC292" s="101">
        <v>57</v>
      </c>
      <c r="BD292" s="102">
        <v>0.26436781609195403</v>
      </c>
      <c r="BE292" s="102">
        <v>0.36559139784946237</v>
      </c>
      <c r="BF292" s="102">
        <v>0.31666666666666665</v>
      </c>
      <c r="BG292" s="101">
        <v>21</v>
      </c>
      <c r="BH292" s="101">
        <v>25</v>
      </c>
      <c r="BI292" s="101">
        <v>46</v>
      </c>
      <c r="BJ292" s="102">
        <v>0.2413793103448276</v>
      </c>
      <c r="BK292" s="102">
        <v>0.26881720430107525</v>
      </c>
      <c r="BL292" s="102">
        <v>0.25555555555555554</v>
      </c>
      <c r="BM292" s="101">
        <v>2</v>
      </c>
      <c r="BN292" s="101">
        <v>9</v>
      </c>
      <c r="BO292" s="101">
        <v>11</v>
      </c>
      <c r="BP292" s="102">
        <v>2.2988505747126436E-2</v>
      </c>
      <c r="BQ292" s="102">
        <v>9.6774193548387094E-2</v>
      </c>
      <c r="BR292" s="103">
        <v>6.1111111111111109E-2</v>
      </c>
    </row>
    <row r="293" spans="1:70" ht="11.85">
      <c r="A293" s="99" t="str">
        <f>IF(COUNTIFS(T_3G[[#This Row],[Secteur]],"  *"),A292,T_3G[[#This Row],[Secteur]])</f>
        <v>SEINE-SAINT-DENIS</v>
      </c>
      <c r="B293" s="99" t="str">
        <f>IF(COUNTIFS(T_3G[[#This Row],[Secteur]],"    *"),B292,T_3G[[#This Row],[Secteur]])</f>
        <v xml:space="preserve">   D08 - Noisy-Le-Grand</v>
      </c>
      <c r="C293" s="100" t="s">
        <v>734</v>
      </c>
      <c r="D293" s="100" t="s">
        <v>552</v>
      </c>
      <c r="E293" s="101">
        <v>76</v>
      </c>
      <c r="F293" s="101">
        <v>95</v>
      </c>
      <c r="G293" s="101">
        <v>171</v>
      </c>
      <c r="H293" s="101">
        <v>0</v>
      </c>
      <c r="I293" s="101">
        <v>0</v>
      </c>
      <c r="J293" s="101">
        <v>0</v>
      </c>
      <c r="K293" s="101">
        <v>75</v>
      </c>
      <c r="L293" s="101">
        <v>94</v>
      </c>
      <c r="M293" s="101">
        <v>169</v>
      </c>
      <c r="N293" s="102">
        <v>0.98684210526315785</v>
      </c>
      <c r="O293" s="102">
        <v>0.98947368421052628</v>
      </c>
      <c r="P293" s="102">
        <v>0.98830409356725146</v>
      </c>
      <c r="Q293" s="101">
        <v>59</v>
      </c>
      <c r="R293" s="101">
        <v>58</v>
      </c>
      <c r="S293" s="101">
        <v>117</v>
      </c>
      <c r="T293" s="102">
        <v>0.78666666666666663</v>
      </c>
      <c r="U293" s="102">
        <v>0.61702127659574468</v>
      </c>
      <c r="V293" s="102">
        <v>0.69230769230769229</v>
      </c>
      <c r="W293" s="101">
        <v>16</v>
      </c>
      <c r="X293" s="101">
        <v>36</v>
      </c>
      <c r="Y293" s="101">
        <v>52</v>
      </c>
      <c r="Z293" s="102">
        <v>0.21333333333333335</v>
      </c>
      <c r="AA293" s="102">
        <v>0.38297872340425532</v>
      </c>
      <c r="AB293" s="102">
        <v>0.30769230769230771</v>
      </c>
      <c r="AC293" s="101">
        <v>12</v>
      </c>
      <c r="AD293" s="101">
        <v>25</v>
      </c>
      <c r="AE293" s="101">
        <v>37</v>
      </c>
      <c r="AF293" s="102">
        <v>0.16</v>
      </c>
      <c r="AG293" s="102">
        <v>0.26595744680851063</v>
      </c>
      <c r="AH293" s="102">
        <v>0.21893491124260356</v>
      </c>
      <c r="AI293" s="101">
        <v>4</v>
      </c>
      <c r="AJ293" s="101">
        <v>11</v>
      </c>
      <c r="AK293" s="101">
        <v>15</v>
      </c>
      <c r="AL293" s="102">
        <v>5.3333333333333337E-2</v>
      </c>
      <c r="AM293" s="102">
        <v>0.11702127659574468</v>
      </c>
      <c r="AN293" s="102">
        <v>8.8757396449704137E-2</v>
      </c>
      <c r="AO293" s="101">
        <v>74</v>
      </c>
      <c r="AP293" s="101">
        <v>94</v>
      </c>
      <c r="AQ293" s="101">
        <v>168</v>
      </c>
      <c r="AR293" s="102">
        <v>0.97368421052631582</v>
      </c>
      <c r="AS293" s="102">
        <v>0.98947368421052628</v>
      </c>
      <c r="AT293" s="102">
        <v>0.98245614035087714</v>
      </c>
      <c r="AU293" s="101">
        <v>53</v>
      </c>
      <c r="AV293" s="101">
        <v>57</v>
      </c>
      <c r="AW293" s="101">
        <v>110</v>
      </c>
      <c r="AX293" s="102">
        <v>0.71621621621621623</v>
      </c>
      <c r="AY293" s="102">
        <v>0.6063829787234043</v>
      </c>
      <c r="AZ293" s="102">
        <v>0.65476190476190477</v>
      </c>
      <c r="BA293" s="101">
        <v>21</v>
      </c>
      <c r="BB293" s="101">
        <v>37</v>
      </c>
      <c r="BC293" s="101">
        <v>58</v>
      </c>
      <c r="BD293" s="102">
        <v>0.28378378378378377</v>
      </c>
      <c r="BE293" s="102">
        <v>0.39361702127659576</v>
      </c>
      <c r="BF293" s="102">
        <v>0.34523809523809523</v>
      </c>
      <c r="BG293" s="101">
        <v>17</v>
      </c>
      <c r="BH293" s="101">
        <v>26</v>
      </c>
      <c r="BI293" s="101">
        <v>43</v>
      </c>
      <c r="BJ293" s="102">
        <v>0.22972972972972974</v>
      </c>
      <c r="BK293" s="102">
        <v>0.27659574468085107</v>
      </c>
      <c r="BL293" s="102">
        <v>0.25595238095238093</v>
      </c>
      <c r="BM293" s="101">
        <v>4</v>
      </c>
      <c r="BN293" s="101">
        <v>11</v>
      </c>
      <c r="BO293" s="101">
        <v>15</v>
      </c>
      <c r="BP293" s="102">
        <v>5.4054054054054057E-2</v>
      </c>
      <c r="BQ293" s="102">
        <v>0.11702127659574468</v>
      </c>
      <c r="BR293" s="103">
        <v>8.9285714285714288E-2</v>
      </c>
    </row>
    <row r="294" spans="1:70" ht="11.85">
      <c r="A294" s="99" t="str">
        <f>IF(COUNTIFS(T_3G[[#This Row],[Secteur]],"  *"),A293,T_3G[[#This Row],[Secteur]])</f>
        <v>SEINE-SAINT-DENIS</v>
      </c>
      <c r="B294" s="99" t="str">
        <f>IF(COUNTIFS(T_3G[[#This Row],[Secteur]],"    *"),B293,T_3G[[#This Row],[Secteur]])</f>
        <v xml:space="preserve">   D08 - Noisy-Le-Grand</v>
      </c>
      <c r="C294" s="100" t="s">
        <v>735</v>
      </c>
      <c r="D294" s="100" t="s">
        <v>658</v>
      </c>
      <c r="E294" s="101">
        <v>93</v>
      </c>
      <c r="F294" s="101">
        <v>104</v>
      </c>
      <c r="G294" s="101">
        <v>197</v>
      </c>
      <c r="H294" s="101">
        <v>0</v>
      </c>
      <c r="I294" s="101">
        <v>0</v>
      </c>
      <c r="J294" s="101">
        <v>0</v>
      </c>
      <c r="K294" s="101">
        <v>93</v>
      </c>
      <c r="L294" s="101">
        <v>98</v>
      </c>
      <c r="M294" s="101">
        <v>191</v>
      </c>
      <c r="N294" s="102">
        <v>1</v>
      </c>
      <c r="O294" s="102">
        <v>0.94230769230769229</v>
      </c>
      <c r="P294" s="102">
        <v>0.96954314720812185</v>
      </c>
      <c r="Q294" s="101">
        <v>78</v>
      </c>
      <c r="R294" s="101">
        <v>74</v>
      </c>
      <c r="S294" s="101">
        <v>152</v>
      </c>
      <c r="T294" s="102">
        <v>0.83870967741935487</v>
      </c>
      <c r="U294" s="102">
        <v>0.75510204081632648</v>
      </c>
      <c r="V294" s="102">
        <v>0.79581151832460728</v>
      </c>
      <c r="W294" s="101">
        <v>15</v>
      </c>
      <c r="X294" s="101">
        <v>24</v>
      </c>
      <c r="Y294" s="101">
        <v>39</v>
      </c>
      <c r="Z294" s="102">
        <v>0.16129032258064516</v>
      </c>
      <c r="AA294" s="102">
        <v>0.24489795918367346</v>
      </c>
      <c r="AB294" s="102">
        <v>0.20418848167539266</v>
      </c>
      <c r="AC294" s="101">
        <v>13</v>
      </c>
      <c r="AD294" s="101">
        <v>20</v>
      </c>
      <c r="AE294" s="101">
        <v>33</v>
      </c>
      <c r="AF294" s="102">
        <v>0.13978494623655913</v>
      </c>
      <c r="AG294" s="102">
        <v>0.20408163265306123</v>
      </c>
      <c r="AH294" s="102">
        <v>0.17277486910994763</v>
      </c>
      <c r="AI294" s="101">
        <v>2</v>
      </c>
      <c r="AJ294" s="101">
        <v>4</v>
      </c>
      <c r="AK294" s="101">
        <v>6</v>
      </c>
      <c r="AL294" s="102">
        <v>2.1505376344086023E-2</v>
      </c>
      <c r="AM294" s="102">
        <v>4.0816326530612242E-2</v>
      </c>
      <c r="AN294" s="102">
        <v>3.1413612565445025E-2</v>
      </c>
      <c r="AO294" s="101">
        <v>91</v>
      </c>
      <c r="AP294" s="101">
        <v>98</v>
      </c>
      <c r="AQ294" s="101">
        <v>189</v>
      </c>
      <c r="AR294" s="102">
        <v>0.978494623655914</v>
      </c>
      <c r="AS294" s="102">
        <v>0.94230769230769229</v>
      </c>
      <c r="AT294" s="102">
        <v>0.95939086294416243</v>
      </c>
      <c r="AU294" s="101">
        <v>72</v>
      </c>
      <c r="AV294" s="101">
        <v>67</v>
      </c>
      <c r="AW294" s="101">
        <v>139</v>
      </c>
      <c r="AX294" s="102">
        <v>0.79120879120879117</v>
      </c>
      <c r="AY294" s="102">
        <v>0.68367346938775508</v>
      </c>
      <c r="AZ294" s="102">
        <v>0.73544973544973546</v>
      </c>
      <c r="BA294" s="101">
        <v>19</v>
      </c>
      <c r="BB294" s="101">
        <v>31</v>
      </c>
      <c r="BC294" s="101">
        <v>50</v>
      </c>
      <c r="BD294" s="102">
        <v>0.2087912087912088</v>
      </c>
      <c r="BE294" s="102">
        <v>0.31632653061224492</v>
      </c>
      <c r="BF294" s="102">
        <v>0.26455026455026454</v>
      </c>
      <c r="BG294" s="101">
        <v>17</v>
      </c>
      <c r="BH294" s="101">
        <v>27</v>
      </c>
      <c r="BI294" s="101">
        <v>44</v>
      </c>
      <c r="BJ294" s="102">
        <v>0.18681318681318682</v>
      </c>
      <c r="BK294" s="102">
        <v>0.27551020408163263</v>
      </c>
      <c r="BL294" s="102">
        <v>0.23280423280423279</v>
      </c>
      <c r="BM294" s="101">
        <v>2</v>
      </c>
      <c r="BN294" s="101">
        <v>4</v>
      </c>
      <c r="BO294" s="101">
        <v>6</v>
      </c>
      <c r="BP294" s="102">
        <v>2.197802197802198E-2</v>
      </c>
      <c r="BQ294" s="102">
        <v>4.0816326530612242E-2</v>
      </c>
      <c r="BR294" s="103">
        <v>3.1746031746031744E-2</v>
      </c>
    </row>
    <row r="295" spans="1:70" ht="11.85">
      <c r="A295" s="99" t="str">
        <f>IF(COUNTIFS(T_3G[[#This Row],[Secteur]],"  *"),A294,T_3G[[#This Row],[Secteur]])</f>
        <v>SEINE-SAINT-DENIS</v>
      </c>
      <c r="B295" s="99" t="str">
        <f>IF(COUNTIFS(T_3G[[#This Row],[Secteur]],"    *"),B294,T_3G[[#This Row],[Secteur]])</f>
        <v xml:space="preserve">   D08 - Noisy-Le-Grand</v>
      </c>
      <c r="C295" s="100" t="s">
        <v>736</v>
      </c>
      <c r="D295" s="100" t="s">
        <v>489</v>
      </c>
      <c r="E295" s="101">
        <v>96</v>
      </c>
      <c r="F295" s="101">
        <v>95</v>
      </c>
      <c r="G295" s="101">
        <v>191</v>
      </c>
      <c r="H295" s="101">
        <v>0</v>
      </c>
      <c r="I295" s="101">
        <v>0</v>
      </c>
      <c r="J295" s="101">
        <v>0</v>
      </c>
      <c r="K295" s="101">
        <v>96</v>
      </c>
      <c r="L295" s="101">
        <v>95</v>
      </c>
      <c r="M295" s="101">
        <v>191</v>
      </c>
      <c r="N295" s="102">
        <v>1</v>
      </c>
      <c r="O295" s="102">
        <v>1</v>
      </c>
      <c r="P295" s="102">
        <v>1</v>
      </c>
      <c r="Q295" s="101">
        <v>67</v>
      </c>
      <c r="R295" s="101">
        <v>64</v>
      </c>
      <c r="S295" s="101">
        <v>131</v>
      </c>
      <c r="T295" s="102">
        <v>0.69791666666666663</v>
      </c>
      <c r="U295" s="102">
        <v>0.67368421052631577</v>
      </c>
      <c r="V295" s="102">
        <v>0.68586387434554974</v>
      </c>
      <c r="W295" s="101">
        <v>29</v>
      </c>
      <c r="X295" s="101">
        <v>31</v>
      </c>
      <c r="Y295" s="101">
        <v>60</v>
      </c>
      <c r="Z295" s="102">
        <v>0.30208333333333331</v>
      </c>
      <c r="AA295" s="102">
        <v>0.32631578947368423</v>
      </c>
      <c r="AB295" s="102">
        <v>0.31413612565445026</v>
      </c>
      <c r="AC295" s="101">
        <v>22</v>
      </c>
      <c r="AD295" s="101">
        <v>21</v>
      </c>
      <c r="AE295" s="101">
        <v>43</v>
      </c>
      <c r="AF295" s="102">
        <v>0.22916666666666666</v>
      </c>
      <c r="AG295" s="102">
        <v>0.22105263157894736</v>
      </c>
      <c r="AH295" s="102">
        <v>0.22513089005235601</v>
      </c>
      <c r="AI295" s="101">
        <v>7</v>
      </c>
      <c r="AJ295" s="101">
        <v>10</v>
      </c>
      <c r="AK295" s="101">
        <v>17</v>
      </c>
      <c r="AL295" s="102">
        <v>7.2916666666666671E-2</v>
      </c>
      <c r="AM295" s="102">
        <v>0.10526315789473684</v>
      </c>
      <c r="AN295" s="102">
        <v>8.9005235602094238E-2</v>
      </c>
      <c r="AO295" s="101">
        <v>96</v>
      </c>
      <c r="AP295" s="101">
        <v>94</v>
      </c>
      <c r="AQ295" s="101">
        <v>190</v>
      </c>
      <c r="AR295" s="102">
        <v>1</v>
      </c>
      <c r="AS295" s="102">
        <v>0.98947368421052628</v>
      </c>
      <c r="AT295" s="102">
        <v>0.99476439790575921</v>
      </c>
      <c r="AU295" s="101">
        <v>64</v>
      </c>
      <c r="AV295" s="101">
        <v>57</v>
      </c>
      <c r="AW295" s="101">
        <v>121</v>
      </c>
      <c r="AX295" s="102">
        <v>0.66666666666666663</v>
      </c>
      <c r="AY295" s="102">
        <v>0.6063829787234043</v>
      </c>
      <c r="AZ295" s="102">
        <v>0.63684210526315788</v>
      </c>
      <c r="BA295" s="101">
        <v>32</v>
      </c>
      <c r="BB295" s="101">
        <v>37</v>
      </c>
      <c r="BC295" s="101">
        <v>69</v>
      </c>
      <c r="BD295" s="102">
        <v>0.33333333333333331</v>
      </c>
      <c r="BE295" s="102">
        <v>0.39361702127659576</v>
      </c>
      <c r="BF295" s="102">
        <v>0.36315789473684212</v>
      </c>
      <c r="BG295" s="101">
        <v>25</v>
      </c>
      <c r="BH295" s="101">
        <v>27</v>
      </c>
      <c r="BI295" s="101">
        <v>52</v>
      </c>
      <c r="BJ295" s="102">
        <v>0.26041666666666669</v>
      </c>
      <c r="BK295" s="102">
        <v>0.28723404255319152</v>
      </c>
      <c r="BL295" s="102">
        <v>0.27368421052631581</v>
      </c>
      <c r="BM295" s="101">
        <v>7</v>
      </c>
      <c r="BN295" s="101">
        <v>10</v>
      </c>
      <c r="BO295" s="101">
        <v>17</v>
      </c>
      <c r="BP295" s="102">
        <v>7.2916666666666671E-2</v>
      </c>
      <c r="BQ295" s="102">
        <v>0.10638297872340426</v>
      </c>
      <c r="BR295" s="103">
        <v>8.9473684210526316E-2</v>
      </c>
    </row>
    <row r="296" spans="1:70" ht="11.85">
      <c r="A296" s="99" t="str">
        <f>IF(COUNTIFS(T_3G[[#This Row],[Secteur]],"  *"),A295,T_3G[[#This Row],[Secteur]])</f>
        <v>SEINE-SAINT-DENIS</v>
      </c>
      <c r="B296" s="99" t="str">
        <f>IF(COUNTIFS(T_3G[[#This Row],[Secteur]],"    *"),B295,T_3G[[#This Row],[Secteur]])</f>
        <v xml:space="preserve">   D08 - Noisy-Le-Grand</v>
      </c>
      <c r="C296" s="100" t="s">
        <v>737</v>
      </c>
      <c r="D296" s="100" t="s">
        <v>738</v>
      </c>
      <c r="E296" s="101">
        <v>77</v>
      </c>
      <c r="F296" s="101">
        <v>81</v>
      </c>
      <c r="G296" s="101">
        <v>158</v>
      </c>
      <c r="H296" s="101">
        <v>0</v>
      </c>
      <c r="I296" s="101">
        <v>0</v>
      </c>
      <c r="J296" s="101">
        <v>0</v>
      </c>
      <c r="K296" s="101">
        <v>77</v>
      </c>
      <c r="L296" s="101">
        <v>81</v>
      </c>
      <c r="M296" s="101">
        <v>158</v>
      </c>
      <c r="N296" s="102">
        <v>1</v>
      </c>
      <c r="O296" s="102">
        <v>1</v>
      </c>
      <c r="P296" s="102">
        <v>1</v>
      </c>
      <c r="Q296" s="101">
        <v>67</v>
      </c>
      <c r="R296" s="101">
        <v>60</v>
      </c>
      <c r="S296" s="101">
        <v>127</v>
      </c>
      <c r="T296" s="102">
        <v>0.87012987012987009</v>
      </c>
      <c r="U296" s="102">
        <v>0.7407407407407407</v>
      </c>
      <c r="V296" s="102">
        <v>0.80379746835443033</v>
      </c>
      <c r="W296" s="101">
        <v>10</v>
      </c>
      <c r="X296" s="101">
        <v>21</v>
      </c>
      <c r="Y296" s="101">
        <v>31</v>
      </c>
      <c r="Z296" s="102">
        <v>0.12987012987012986</v>
      </c>
      <c r="AA296" s="102">
        <v>0.25925925925925924</v>
      </c>
      <c r="AB296" s="102">
        <v>0.19620253164556961</v>
      </c>
      <c r="AC296" s="101">
        <v>10</v>
      </c>
      <c r="AD296" s="101">
        <v>19</v>
      </c>
      <c r="AE296" s="101">
        <v>29</v>
      </c>
      <c r="AF296" s="102">
        <v>0.12987012987012986</v>
      </c>
      <c r="AG296" s="102">
        <v>0.23456790123456789</v>
      </c>
      <c r="AH296" s="102">
        <v>0.18354430379746836</v>
      </c>
      <c r="AI296" s="101">
        <v>0</v>
      </c>
      <c r="AJ296" s="101">
        <v>2</v>
      </c>
      <c r="AK296" s="101">
        <v>2</v>
      </c>
      <c r="AL296" s="102">
        <v>0</v>
      </c>
      <c r="AM296" s="102">
        <v>2.4691358024691357E-2</v>
      </c>
      <c r="AN296" s="102">
        <v>1.2658227848101266E-2</v>
      </c>
      <c r="AO296" s="101">
        <v>77</v>
      </c>
      <c r="AP296" s="101">
        <v>80</v>
      </c>
      <c r="AQ296" s="101">
        <v>157</v>
      </c>
      <c r="AR296" s="102">
        <v>1</v>
      </c>
      <c r="AS296" s="102">
        <v>0.98765432098765427</v>
      </c>
      <c r="AT296" s="102">
        <v>0.99367088607594933</v>
      </c>
      <c r="AU296" s="101">
        <v>67</v>
      </c>
      <c r="AV296" s="101">
        <v>51</v>
      </c>
      <c r="AW296" s="101">
        <v>118</v>
      </c>
      <c r="AX296" s="102">
        <v>0.87012987012987009</v>
      </c>
      <c r="AY296" s="102">
        <v>0.63749999999999996</v>
      </c>
      <c r="AZ296" s="102">
        <v>0.75159235668789814</v>
      </c>
      <c r="BA296" s="101">
        <v>10</v>
      </c>
      <c r="BB296" s="101">
        <v>29</v>
      </c>
      <c r="BC296" s="101">
        <v>39</v>
      </c>
      <c r="BD296" s="102">
        <v>0.12987012987012986</v>
      </c>
      <c r="BE296" s="102">
        <v>0.36249999999999999</v>
      </c>
      <c r="BF296" s="102">
        <v>0.24840764331210191</v>
      </c>
      <c r="BG296" s="101">
        <v>10</v>
      </c>
      <c r="BH296" s="101">
        <v>28</v>
      </c>
      <c r="BI296" s="101">
        <v>38</v>
      </c>
      <c r="BJ296" s="102">
        <v>0.12987012987012986</v>
      </c>
      <c r="BK296" s="102">
        <v>0.35</v>
      </c>
      <c r="BL296" s="102">
        <v>0.24203821656050956</v>
      </c>
      <c r="BM296" s="101">
        <v>0</v>
      </c>
      <c r="BN296" s="101">
        <v>1</v>
      </c>
      <c r="BO296" s="101">
        <v>1</v>
      </c>
      <c r="BP296" s="102">
        <v>0</v>
      </c>
      <c r="BQ296" s="102">
        <v>1.2500000000000001E-2</v>
      </c>
      <c r="BR296" s="103">
        <v>6.369426751592357E-3</v>
      </c>
    </row>
    <row r="297" spans="1:70" ht="11.85">
      <c r="A297" s="99" t="str">
        <f>IF(COUNTIFS(T_3G[[#This Row],[Secteur]],"  *"),A296,T_3G[[#This Row],[Secteur]])</f>
        <v>SEINE-SAINT-DENIS</v>
      </c>
      <c r="B297" s="99" t="str">
        <f>IF(COUNTIFS(T_3G[[#This Row],[Secteur]],"    *"),B296,T_3G[[#This Row],[Secteur]])</f>
        <v xml:space="preserve">   D08 - Noisy-Le-Grand</v>
      </c>
      <c r="C297" s="100" t="s">
        <v>739</v>
      </c>
      <c r="D297" s="100" t="s">
        <v>740</v>
      </c>
      <c r="E297" s="101">
        <v>77</v>
      </c>
      <c r="F297" s="101">
        <v>96</v>
      </c>
      <c r="G297" s="101">
        <v>173</v>
      </c>
      <c r="H297" s="101">
        <v>0</v>
      </c>
      <c r="I297" s="101">
        <v>0</v>
      </c>
      <c r="J297" s="101">
        <v>0</v>
      </c>
      <c r="K297" s="101">
        <v>76</v>
      </c>
      <c r="L297" s="101">
        <v>90</v>
      </c>
      <c r="M297" s="101">
        <v>166</v>
      </c>
      <c r="N297" s="102">
        <v>0.98701298701298701</v>
      </c>
      <c r="O297" s="102">
        <v>0.9375</v>
      </c>
      <c r="P297" s="102">
        <v>0.95953757225433522</v>
      </c>
      <c r="Q297" s="101">
        <v>60</v>
      </c>
      <c r="R297" s="101">
        <v>60</v>
      </c>
      <c r="S297" s="101">
        <v>120</v>
      </c>
      <c r="T297" s="102">
        <v>0.78947368421052633</v>
      </c>
      <c r="U297" s="102">
        <v>0.66666666666666663</v>
      </c>
      <c r="V297" s="102">
        <v>0.72289156626506024</v>
      </c>
      <c r="W297" s="101">
        <v>16</v>
      </c>
      <c r="X297" s="101">
        <v>30</v>
      </c>
      <c r="Y297" s="101">
        <v>46</v>
      </c>
      <c r="Z297" s="102">
        <v>0.21052631578947367</v>
      </c>
      <c r="AA297" s="102">
        <v>0.33333333333333331</v>
      </c>
      <c r="AB297" s="102">
        <v>0.27710843373493976</v>
      </c>
      <c r="AC297" s="101">
        <v>14</v>
      </c>
      <c r="AD297" s="101">
        <v>24</v>
      </c>
      <c r="AE297" s="101">
        <v>38</v>
      </c>
      <c r="AF297" s="102">
        <v>0.18421052631578946</v>
      </c>
      <c r="AG297" s="102">
        <v>0.26666666666666666</v>
      </c>
      <c r="AH297" s="102">
        <v>0.2289156626506024</v>
      </c>
      <c r="AI297" s="101">
        <v>2</v>
      </c>
      <c r="AJ297" s="101">
        <v>6</v>
      </c>
      <c r="AK297" s="101">
        <v>8</v>
      </c>
      <c r="AL297" s="102">
        <v>2.6315789473684209E-2</v>
      </c>
      <c r="AM297" s="102">
        <v>6.6666666666666666E-2</v>
      </c>
      <c r="AN297" s="102">
        <v>4.8192771084337352E-2</v>
      </c>
      <c r="AO297" s="101">
        <v>76</v>
      </c>
      <c r="AP297" s="101">
        <v>89</v>
      </c>
      <c r="AQ297" s="101">
        <v>165</v>
      </c>
      <c r="AR297" s="102">
        <v>0.98701298701298701</v>
      </c>
      <c r="AS297" s="102">
        <v>0.92708333333333337</v>
      </c>
      <c r="AT297" s="102">
        <v>0.95375722543352603</v>
      </c>
      <c r="AU297" s="101">
        <v>55</v>
      </c>
      <c r="AV297" s="101">
        <v>46</v>
      </c>
      <c r="AW297" s="101">
        <v>101</v>
      </c>
      <c r="AX297" s="102">
        <v>0.72368421052631582</v>
      </c>
      <c r="AY297" s="102">
        <v>0.5168539325842697</v>
      </c>
      <c r="AZ297" s="102">
        <v>0.61212121212121207</v>
      </c>
      <c r="BA297" s="101">
        <v>21</v>
      </c>
      <c r="BB297" s="101">
        <v>43</v>
      </c>
      <c r="BC297" s="101">
        <v>64</v>
      </c>
      <c r="BD297" s="102">
        <v>0.27631578947368424</v>
      </c>
      <c r="BE297" s="102">
        <v>0.48314606741573035</v>
      </c>
      <c r="BF297" s="102">
        <v>0.38787878787878788</v>
      </c>
      <c r="BG297" s="101">
        <v>18</v>
      </c>
      <c r="BH297" s="101">
        <v>38</v>
      </c>
      <c r="BI297" s="101">
        <v>56</v>
      </c>
      <c r="BJ297" s="102">
        <v>0.23684210526315788</v>
      </c>
      <c r="BK297" s="102">
        <v>0.42696629213483145</v>
      </c>
      <c r="BL297" s="102">
        <v>0.33939393939393941</v>
      </c>
      <c r="BM297" s="101">
        <v>3</v>
      </c>
      <c r="BN297" s="101">
        <v>5</v>
      </c>
      <c r="BO297" s="101">
        <v>8</v>
      </c>
      <c r="BP297" s="102">
        <v>3.9473684210526314E-2</v>
      </c>
      <c r="BQ297" s="102">
        <v>5.6179775280898875E-2</v>
      </c>
      <c r="BR297" s="103">
        <v>4.8484848484848485E-2</v>
      </c>
    </row>
    <row r="298" spans="1:70" ht="11.85">
      <c r="A298" s="99" t="str">
        <f>IF(COUNTIFS(T_3G[[#This Row],[Secteur]],"  *"),A297,T_3G[[#This Row],[Secteur]])</f>
        <v>SEINE-SAINT-DENIS</v>
      </c>
      <c r="B298" s="99" t="str">
        <f>IF(COUNTIFS(T_3G[[#This Row],[Secteur]],"    *"),B297,T_3G[[#This Row],[Secteur]])</f>
        <v xml:space="preserve">   D08 - Noisy-Le-Grand</v>
      </c>
      <c r="C298" s="100" t="s">
        <v>741</v>
      </c>
      <c r="D298" s="100" t="s">
        <v>742</v>
      </c>
      <c r="E298" s="101">
        <v>79</v>
      </c>
      <c r="F298" s="101">
        <v>89</v>
      </c>
      <c r="G298" s="101">
        <v>168</v>
      </c>
      <c r="H298" s="101">
        <v>0</v>
      </c>
      <c r="I298" s="101">
        <v>0</v>
      </c>
      <c r="J298" s="101">
        <v>0</v>
      </c>
      <c r="K298" s="101">
        <v>75</v>
      </c>
      <c r="L298" s="101">
        <v>83</v>
      </c>
      <c r="M298" s="101">
        <v>158</v>
      </c>
      <c r="N298" s="102">
        <v>0.94936708860759489</v>
      </c>
      <c r="O298" s="102">
        <v>0.93258426966292129</v>
      </c>
      <c r="P298" s="102">
        <v>0.94047619047619047</v>
      </c>
      <c r="Q298" s="101">
        <v>54</v>
      </c>
      <c r="R298" s="101">
        <v>63</v>
      </c>
      <c r="S298" s="101">
        <v>117</v>
      </c>
      <c r="T298" s="102">
        <v>0.72</v>
      </c>
      <c r="U298" s="102">
        <v>0.75903614457831325</v>
      </c>
      <c r="V298" s="102">
        <v>0.740506329113924</v>
      </c>
      <c r="W298" s="101">
        <v>21</v>
      </c>
      <c r="X298" s="101">
        <v>20</v>
      </c>
      <c r="Y298" s="101">
        <v>41</v>
      </c>
      <c r="Z298" s="102">
        <v>0.28000000000000003</v>
      </c>
      <c r="AA298" s="102">
        <v>0.24096385542168675</v>
      </c>
      <c r="AB298" s="102">
        <v>0.25949367088607594</v>
      </c>
      <c r="AC298" s="101">
        <v>17</v>
      </c>
      <c r="AD298" s="101">
        <v>15</v>
      </c>
      <c r="AE298" s="101">
        <v>32</v>
      </c>
      <c r="AF298" s="102">
        <v>0.22666666666666666</v>
      </c>
      <c r="AG298" s="102">
        <v>0.18072289156626506</v>
      </c>
      <c r="AH298" s="102">
        <v>0.20253164556962025</v>
      </c>
      <c r="AI298" s="101">
        <v>4</v>
      </c>
      <c r="AJ298" s="101">
        <v>5</v>
      </c>
      <c r="AK298" s="101">
        <v>9</v>
      </c>
      <c r="AL298" s="102">
        <v>5.3333333333333337E-2</v>
      </c>
      <c r="AM298" s="102">
        <v>6.0240963855421686E-2</v>
      </c>
      <c r="AN298" s="102">
        <v>5.6962025316455694E-2</v>
      </c>
      <c r="AO298" s="101">
        <v>75</v>
      </c>
      <c r="AP298" s="101">
        <v>83</v>
      </c>
      <c r="AQ298" s="101">
        <v>158</v>
      </c>
      <c r="AR298" s="102">
        <v>0.94936708860759489</v>
      </c>
      <c r="AS298" s="102">
        <v>0.93258426966292129</v>
      </c>
      <c r="AT298" s="102">
        <v>0.94047619047619047</v>
      </c>
      <c r="AU298" s="101">
        <v>49</v>
      </c>
      <c r="AV298" s="101">
        <v>56</v>
      </c>
      <c r="AW298" s="101">
        <v>105</v>
      </c>
      <c r="AX298" s="102">
        <v>0.65333333333333332</v>
      </c>
      <c r="AY298" s="102">
        <v>0.67469879518072284</v>
      </c>
      <c r="AZ298" s="102">
        <v>0.66455696202531644</v>
      </c>
      <c r="BA298" s="101">
        <v>26</v>
      </c>
      <c r="BB298" s="101">
        <v>27</v>
      </c>
      <c r="BC298" s="101">
        <v>53</v>
      </c>
      <c r="BD298" s="102">
        <v>0.34666666666666668</v>
      </c>
      <c r="BE298" s="102">
        <v>0.3253012048192771</v>
      </c>
      <c r="BF298" s="102">
        <v>0.33544303797468356</v>
      </c>
      <c r="BG298" s="101">
        <v>22</v>
      </c>
      <c r="BH298" s="101">
        <v>22</v>
      </c>
      <c r="BI298" s="101">
        <v>44</v>
      </c>
      <c r="BJ298" s="102">
        <v>0.29333333333333333</v>
      </c>
      <c r="BK298" s="102">
        <v>0.26506024096385544</v>
      </c>
      <c r="BL298" s="102">
        <v>0.27848101265822783</v>
      </c>
      <c r="BM298" s="101">
        <v>4</v>
      </c>
      <c r="BN298" s="101">
        <v>5</v>
      </c>
      <c r="BO298" s="101">
        <v>9</v>
      </c>
      <c r="BP298" s="102">
        <v>5.3333333333333337E-2</v>
      </c>
      <c r="BQ298" s="102">
        <v>6.0240963855421686E-2</v>
      </c>
      <c r="BR298" s="103">
        <v>5.6962025316455694E-2</v>
      </c>
    </row>
    <row r="299" spans="1:70" ht="11.85">
      <c r="A299" s="99" t="str">
        <f>IF(COUNTIFS(T_3G[[#This Row],[Secteur]],"  *"),A298,T_3G[[#This Row],[Secteur]])</f>
        <v>SEINE-SAINT-DENIS</v>
      </c>
      <c r="B299" s="99" t="str">
        <f>IF(COUNTIFS(T_3G[[#This Row],[Secteur]],"    *"),B298,T_3G[[#This Row],[Secteur]])</f>
        <v xml:space="preserve">   D08 - Noisy-Le-Grand</v>
      </c>
      <c r="C299" s="100" t="s">
        <v>743</v>
      </c>
      <c r="D299" s="100" t="s">
        <v>260</v>
      </c>
      <c r="E299" s="101">
        <v>55</v>
      </c>
      <c r="F299" s="101">
        <v>56</v>
      </c>
      <c r="G299" s="101">
        <v>111</v>
      </c>
      <c r="H299" s="101">
        <v>0</v>
      </c>
      <c r="I299" s="101">
        <v>0</v>
      </c>
      <c r="J299" s="101">
        <v>0</v>
      </c>
      <c r="K299" s="101">
        <v>55</v>
      </c>
      <c r="L299" s="101">
        <v>56</v>
      </c>
      <c r="M299" s="101">
        <v>111</v>
      </c>
      <c r="N299" s="102">
        <v>1</v>
      </c>
      <c r="O299" s="102">
        <v>1</v>
      </c>
      <c r="P299" s="102">
        <v>1</v>
      </c>
      <c r="Q299" s="101">
        <v>43</v>
      </c>
      <c r="R299" s="101">
        <v>36</v>
      </c>
      <c r="S299" s="101">
        <v>79</v>
      </c>
      <c r="T299" s="102">
        <v>0.78181818181818186</v>
      </c>
      <c r="U299" s="102">
        <v>0.6428571428571429</v>
      </c>
      <c r="V299" s="102">
        <v>0.71171171171171166</v>
      </c>
      <c r="W299" s="101">
        <v>12</v>
      </c>
      <c r="X299" s="101">
        <v>20</v>
      </c>
      <c r="Y299" s="101">
        <v>32</v>
      </c>
      <c r="Z299" s="102">
        <v>0.21818181818181817</v>
      </c>
      <c r="AA299" s="102">
        <v>0.35714285714285715</v>
      </c>
      <c r="AB299" s="102">
        <v>0.28828828828828829</v>
      </c>
      <c r="AC299" s="101">
        <v>11</v>
      </c>
      <c r="AD299" s="101">
        <v>15</v>
      </c>
      <c r="AE299" s="101">
        <v>26</v>
      </c>
      <c r="AF299" s="102">
        <v>0.2</v>
      </c>
      <c r="AG299" s="102">
        <v>0.26785714285714285</v>
      </c>
      <c r="AH299" s="102">
        <v>0.23423423423423423</v>
      </c>
      <c r="AI299" s="101">
        <v>1</v>
      </c>
      <c r="AJ299" s="101">
        <v>5</v>
      </c>
      <c r="AK299" s="101">
        <v>6</v>
      </c>
      <c r="AL299" s="102">
        <v>1.8181818181818181E-2</v>
      </c>
      <c r="AM299" s="102">
        <v>8.9285714285714288E-2</v>
      </c>
      <c r="AN299" s="102">
        <v>5.4054054054054057E-2</v>
      </c>
      <c r="AO299" s="101">
        <v>54</v>
      </c>
      <c r="AP299" s="101">
        <v>56</v>
      </c>
      <c r="AQ299" s="101">
        <v>110</v>
      </c>
      <c r="AR299" s="102">
        <v>0.98181818181818181</v>
      </c>
      <c r="AS299" s="102">
        <v>1</v>
      </c>
      <c r="AT299" s="102">
        <v>0.99099099099099097</v>
      </c>
      <c r="AU299" s="101">
        <v>41</v>
      </c>
      <c r="AV299" s="101">
        <v>31</v>
      </c>
      <c r="AW299" s="101">
        <v>72</v>
      </c>
      <c r="AX299" s="102">
        <v>0.7592592592592593</v>
      </c>
      <c r="AY299" s="102">
        <v>0.5535714285714286</v>
      </c>
      <c r="AZ299" s="102">
        <v>0.65454545454545454</v>
      </c>
      <c r="BA299" s="101">
        <v>13</v>
      </c>
      <c r="BB299" s="101">
        <v>25</v>
      </c>
      <c r="BC299" s="101">
        <v>38</v>
      </c>
      <c r="BD299" s="102">
        <v>0.24074074074074073</v>
      </c>
      <c r="BE299" s="102">
        <v>0.44642857142857145</v>
      </c>
      <c r="BF299" s="102">
        <v>0.34545454545454546</v>
      </c>
      <c r="BG299" s="101">
        <v>12</v>
      </c>
      <c r="BH299" s="101">
        <v>20</v>
      </c>
      <c r="BI299" s="101">
        <v>32</v>
      </c>
      <c r="BJ299" s="102">
        <v>0.22222222222222221</v>
      </c>
      <c r="BK299" s="102">
        <v>0.35714285714285715</v>
      </c>
      <c r="BL299" s="102">
        <v>0.29090909090909089</v>
      </c>
      <c r="BM299" s="101">
        <v>1</v>
      </c>
      <c r="BN299" s="101">
        <v>5</v>
      </c>
      <c r="BO299" s="101">
        <v>6</v>
      </c>
      <c r="BP299" s="102">
        <v>1.8518518518518517E-2</v>
      </c>
      <c r="BQ299" s="102">
        <v>8.9285714285714288E-2</v>
      </c>
      <c r="BR299" s="103">
        <v>5.4545454545454543E-2</v>
      </c>
    </row>
    <row r="300" spans="1:70" ht="11.85">
      <c r="A300" s="99" t="str">
        <f>IF(COUNTIFS(T_3G[[#This Row],[Secteur]],"  *"),A299,T_3G[[#This Row],[Secteur]])</f>
        <v>SEINE-SAINT-DENIS</v>
      </c>
      <c r="B300" s="99" t="str">
        <f>IF(COUNTIFS(T_3G[[#This Row],[Secteur]],"    *"),B299,T_3G[[#This Row],[Secteur]])</f>
        <v xml:space="preserve">   D08 - Noisy-Le-Grand</v>
      </c>
      <c r="C300" s="100" t="s">
        <v>744</v>
      </c>
      <c r="D300" s="100" t="s">
        <v>745</v>
      </c>
      <c r="E300" s="101">
        <v>56</v>
      </c>
      <c r="F300" s="101">
        <v>52</v>
      </c>
      <c r="G300" s="101">
        <v>108</v>
      </c>
      <c r="H300" s="101">
        <v>0</v>
      </c>
      <c r="I300" s="101">
        <v>0</v>
      </c>
      <c r="J300" s="101">
        <v>0</v>
      </c>
      <c r="K300" s="101">
        <v>56</v>
      </c>
      <c r="L300" s="101">
        <v>51</v>
      </c>
      <c r="M300" s="101">
        <v>107</v>
      </c>
      <c r="N300" s="102">
        <v>1</v>
      </c>
      <c r="O300" s="102">
        <v>0.98076923076923073</v>
      </c>
      <c r="P300" s="102">
        <v>0.9907407407407407</v>
      </c>
      <c r="Q300" s="101">
        <v>49</v>
      </c>
      <c r="R300" s="101">
        <v>38</v>
      </c>
      <c r="S300" s="101">
        <v>87</v>
      </c>
      <c r="T300" s="102">
        <v>0.875</v>
      </c>
      <c r="U300" s="102">
        <v>0.74509803921568629</v>
      </c>
      <c r="V300" s="102">
        <v>0.81308411214953269</v>
      </c>
      <c r="W300" s="101">
        <v>7</v>
      </c>
      <c r="X300" s="101">
        <v>13</v>
      </c>
      <c r="Y300" s="101">
        <v>20</v>
      </c>
      <c r="Z300" s="102">
        <v>0.125</v>
      </c>
      <c r="AA300" s="102">
        <v>0.25490196078431371</v>
      </c>
      <c r="AB300" s="102">
        <v>0.18691588785046728</v>
      </c>
      <c r="AC300" s="101">
        <v>7</v>
      </c>
      <c r="AD300" s="101">
        <v>13</v>
      </c>
      <c r="AE300" s="101">
        <v>20</v>
      </c>
      <c r="AF300" s="102">
        <v>0.125</v>
      </c>
      <c r="AG300" s="102">
        <v>0.25490196078431371</v>
      </c>
      <c r="AH300" s="102">
        <v>0.18691588785046728</v>
      </c>
      <c r="AI300" s="101">
        <v>0</v>
      </c>
      <c r="AJ300" s="101">
        <v>0</v>
      </c>
      <c r="AK300" s="101">
        <v>0</v>
      </c>
      <c r="AL300" s="102">
        <v>0</v>
      </c>
      <c r="AM300" s="102">
        <v>0</v>
      </c>
      <c r="AN300" s="102">
        <v>0</v>
      </c>
      <c r="AO300" s="101">
        <v>56</v>
      </c>
      <c r="AP300" s="101">
        <v>51</v>
      </c>
      <c r="AQ300" s="101">
        <v>107</v>
      </c>
      <c r="AR300" s="102">
        <v>1</v>
      </c>
      <c r="AS300" s="102">
        <v>0.98076923076923073</v>
      </c>
      <c r="AT300" s="102">
        <v>0.9907407407407407</v>
      </c>
      <c r="AU300" s="101">
        <v>49</v>
      </c>
      <c r="AV300" s="101">
        <v>37</v>
      </c>
      <c r="AW300" s="101">
        <v>86</v>
      </c>
      <c r="AX300" s="102">
        <v>0.875</v>
      </c>
      <c r="AY300" s="102">
        <v>0.72549019607843135</v>
      </c>
      <c r="AZ300" s="102">
        <v>0.80373831775700932</v>
      </c>
      <c r="BA300" s="101">
        <v>7</v>
      </c>
      <c r="BB300" s="101">
        <v>14</v>
      </c>
      <c r="BC300" s="101">
        <v>21</v>
      </c>
      <c r="BD300" s="102">
        <v>0.125</v>
      </c>
      <c r="BE300" s="102">
        <v>0.27450980392156865</v>
      </c>
      <c r="BF300" s="102">
        <v>0.19626168224299065</v>
      </c>
      <c r="BG300" s="101">
        <v>7</v>
      </c>
      <c r="BH300" s="101">
        <v>14</v>
      </c>
      <c r="BI300" s="101">
        <v>21</v>
      </c>
      <c r="BJ300" s="102">
        <v>0.125</v>
      </c>
      <c r="BK300" s="102">
        <v>0.27450980392156865</v>
      </c>
      <c r="BL300" s="102">
        <v>0.19626168224299065</v>
      </c>
      <c r="BM300" s="101">
        <v>0</v>
      </c>
      <c r="BN300" s="101">
        <v>0</v>
      </c>
      <c r="BO300" s="101">
        <v>0</v>
      </c>
      <c r="BP300" s="102">
        <v>0</v>
      </c>
      <c r="BQ300" s="102">
        <v>0</v>
      </c>
      <c r="BR300" s="103">
        <v>0</v>
      </c>
    </row>
    <row r="301" spans="1:70" ht="11.85">
      <c r="A301" s="99" t="str">
        <f>IF(COUNTIFS(T_3G[[#This Row],[Secteur]],"  *"),A300,T_3G[[#This Row],[Secteur]])</f>
        <v>SEINE-SAINT-DENIS</v>
      </c>
      <c r="B301" s="99" t="str">
        <f>IF(COUNTIFS(T_3G[[#This Row],[Secteur]],"    *"),B300,T_3G[[#This Row],[Secteur]])</f>
        <v xml:space="preserve">   D08 - Noisy-Le-Grand</v>
      </c>
      <c r="C301" s="100" t="s">
        <v>746</v>
      </c>
      <c r="D301" s="100" t="s">
        <v>747</v>
      </c>
      <c r="E301" s="101">
        <v>80</v>
      </c>
      <c r="F301" s="101">
        <v>69</v>
      </c>
      <c r="G301" s="101">
        <v>149</v>
      </c>
      <c r="H301" s="101">
        <v>0</v>
      </c>
      <c r="I301" s="101">
        <v>0</v>
      </c>
      <c r="J301" s="101">
        <v>0</v>
      </c>
      <c r="K301" s="101">
        <v>78</v>
      </c>
      <c r="L301" s="101">
        <v>69</v>
      </c>
      <c r="M301" s="101">
        <v>147</v>
      </c>
      <c r="N301" s="102">
        <v>0.97499999999999998</v>
      </c>
      <c r="O301" s="102">
        <v>1</v>
      </c>
      <c r="P301" s="102">
        <v>0.98657718120805371</v>
      </c>
      <c r="Q301" s="101">
        <v>64</v>
      </c>
      <c r="R301" s="101">
        <v>43</v>
      </c>
      <c r="S301" s="101">
        <v>107</v>
      </c>
      <c r="T301" s="102">
        <v>0.82051282051282048</v>
      </c>
      <c r="U301" s="102">
        <v>0.62318840579710144</v>
      </c>
      <c r="V301" s="102">
        <v>0.72789115646258506</v>
      </c>
      <c r="W301" s="101">
        <v>14</v>
      </c>
      <c r="X301" s="101">
        <v>26</v>
      </c>
      <c r="Y301" s="101">
        <v>40</v>
      </c>
      <c r="Z301" s="102">
        <v>0.17948717948717949</v>
      </c>
      <c r="AA301" s="102">
        <v>0.37681159420289856</v>
      </c>
      <c r="AB301" s="102">
        <v>0.27210884353741499</v>
      </c>
      <c r="AC301" s="101">
        <v>14</v>
      </c>
      <c r="AD301" s="101">
        <v>23</v>
      </c>
      <c r="AE301" s="101">
        <v>37</v>
      </c>
      <c r="AF301" s="102">
        <v>0.17948717948717949</v>
      </c>
      <c r="AG301" s="102">
        <v>0.33333333333333331</v>
      </c>
      <c r="AH301" s="102">
        <v>0.25170068027210885</v>
      </c>
      <c r="AI301" s="101">
        <v>0</v>
      </c>
      <c r="AJ301" s="101">
        <v>3</v>
      </c>
      <c r="AK301" s="101">
        <v>3</v>
      </c>
      <c r="AL301" s="102">
        <v>0</v>
      </c>
      <c r="AM301" s="102">
        <v>4.3478260869565216E-2</v>
      </c>
      <c r="AN301" s="102">
        <v>2.0408163265306121E-2</v>
      </c>
      <c r="AO301" s="101">
        <v>78</v>
      </c>
      <c r="AP301" s="101">
        <v>69</v>
      </c>
      <c r="AQ301" s="101">
        <v>147</v>
      </c>
      <c r="AR301" s="102">
        <v>0.97499999999999998</v>
      </c>
      <c r="AS301" s="102">
        <v>1</v>
      </c>
      <c r="AT301" s="102">
        <v>0.98657718120805371</v>
      </c>
      <c r="AU301" s="101">
        <v>62</v>
      </c>
      <c r="AV301" s="101">
        <v>42</v>
      </c>
      <c r="AW301" s="101">
        <v>104</v>
      </c>
      <c r="AX301" s="102">
        <v>0.79487179487179482</v>
      </c>
      <c r="AY301" s="102">
        <v>0.60869565217391308</v>
      </c>
      <c r="AZ301" s="102">
        <v>0.70748299319727892</v>
      </c>
      <c r="BA301" s="101">
        <v>16</v>
      </c>
      <c r="BB301" s="101">
        <v>27</v>
      </c>
      <c r="BC301" s="101">
        <v>43</v>
      </c>
      <c r="BD301" s="102">
        <v>0.20512820512820512</v>
      </c>
      <c r="BE301" s="102">
        <v>0.39130434782608697</v>
      </c>
      <c r="BF301" s="102">
        <v>0.29251700680272108</v>
      </c>
      <c r="BG301" s="101">
        <v>16</v>
      </c>
      <c r="BH301" s="101">
        <v>24</v>
      </c>
      <c r="BI301" s="101">
        <v>40</v>
      </c>
      <c r="BJ301" s="102">
        <v>0.20512820512820512</v>
      </c>
      <c r="BK301" s="102">
        <v>0.34782608695652173</v>
      </c>
      <c r="BL301" s="102">
        <v>0.27210884353741499</v>
      </c>
      <c r="BM301" s="101">
        <v>0</v>
      </c>
      <c r="BN301" s="101">
        <v>3</v>
      </c>
      <c r="BO301" s="101">
        <v>3</v>
      </c>
      <c r="BP301" s="102">
        <v>0</v>
      </c>
      <c r="BQ301" s="102">
        <v>4.3478260869565216E-2</v>
      </c>
      <c r="BR301" s="103">
        <v>2.0408163265306121E-2</v>
      </c>
    </row>
    <row r="302" spans="1:70" ht="11.85">
      <c r="A302" s="99" t="str">
        <f>IF(COUNTIFS(T_3G[[#This Row],[Secteur]],"  *"),A301,T_3G[[#This Row],[Secteur]])</f>
        <v>SEINE-SAINT-DENIS</v>
      </c>
      <c r="B302" s="99" t="str">
        <f>IF(COUNTIFS(T_3G[[#This Row],[Secteur]],"    *"),B301,T_3G[[#This Row],[Secteur]])</f>
        <v xml:space="preserve">   D08 - Noisy-Le-Grand</v>
      </c>
      <c r="C302" s="100" t="s">
        <v>748</v>
      </c>
      <c r="D302" s="100" t="s">
        <v>347</v>
      </c>
      <c r="E302" s="101">
        <v>80</v>
      </c>
      <c r="F302" s="101">
        <v>83</v>
      </c>
      <c r="G302" s="101">
        <v>163</v>
      </c>
      <c r="H302" s="101">
        <v>0</v>
      </c>
      <c r="I302" s="101">
        <v>0</v>
      </c>
      <c r="J302" s="101">
        <v>0</v>
      </c>
      <c r="K302" s="101">
        <v>79</v>
      </c>
      <c r="L302" s="101">
        <v>83</v>
      </c>
      <c r="M302" s="101">
        <v>162</v>
      </c>
      <c r="N302" s="102">
        <v>0.98750000000000004</v>
      </c>
      <c r="O302" s="102">
        <v>1</v>
      </c>
      <c r="P302" s="102">
        <v>0.99386503067484666</v>
      </c>
      <c r="Q302" s="101">
        <v>61</v>
      </c>
      <c r="R302" s="101">
        <v>61</v>
      </c>
      <c r="S302" s="101">
        <v>122</v>
      </c>
      <c r="T302" s="102">
        <v>0.77215189873417722</v>
      </c>
      <c r="U302" s="102">
        <v>0.73493975903614461</v>
      </c>
      <c r="V302" s="102">
        <v>0.75308641975308643</v>
      </c>
      <c r="W302" s="101">
        <v>18</v>
      </c>
      <c r="X302" s="101">
        <v>22</v>
      </c>
      <c r="Y302" s="101">
        <v>40</v>
      </c>
      <c r="Z302" s="102">
        <v>0.22784810126582278</v>
      </c>
      <c r="AA302" s="102">
        <v>0.26506024096385544</v>
      </c>
      <c r="AB302" s="102">
        <v>0.24691358024691357</v>
      </c>
      <c r="AC302" s="101">
        <v>18</v>
      </c>
      <c r="AD302" s="101">
        <v>22</v>
      </c>
      <c r="AE302" s="101">
        <v>40</v>
      </c>
      <c r="AF302" s="102">
        <v>0.22784810126582278</v>
      </c>
      <c r="AG302" s="102">
        <v>0.26506024096385544</v>
      </c>
      <c r="AH302" s="102">
        <v>0.24691358024691357</v>
      </c>
      <c r="AI302" s="101">
        <v>0</v>
      </c>
      <c r="AJ302" s="101">
        <v>0</v>
      </c>
      <c r="AK302" s="101">
        <v>0</v>
      </c>
      <c r="AL302" s="102">
        <v>0</v>
      </c>
      <c r="AM302" s="102">
        <v>0</v>
      </c>
      <c r="AN302" s="102">
        <v>0</v>
      </c>
      <c r="AO302" s="101">
        <v>79</v>
      </c>
      <c r="AP302" s="101">
        <v>83</v>
      </c>
      <c r="AQ302" s="101">
        <v>162</v>
      </c>
      <c r="AR302" s="102">
        <v>0.98750000000000004</v>
      </c>
      <c r="AS302" s="102">
        <v>1</v>
      </c>
      <c r="AT302" s="102">
        <v>0.99386503067484666</v>
      </c>
      <c r="AU302" s="101">
        <v>56</v>
      </c>
      <c r="AV302" s="101">
        <v>59</v>
      </c>
      <c r="AW302" s="101">
        <v>115</v>
      </c>
      <c r="AX302" s="102">
        <v>0.70886075949367089</v>
      </c>
      <c r="AY302" s="102">
        <v>0.71084337349397586</v>
      </c>
      <c r="AZ302" s="102">
        <v>0.70987654320987659</v>
      </c>
      <c r="BA302" s="101">
        <v>23</v>
      </c>
      <c r="BB302" s="101">
        <v>24</v>
      </c>
      <c r="BC302" s="101">
        <v>47</v>
      </c>
      <c r="BD302" s="102">
        <v>0.29113924050632911</v>
      </c>
      <c r="BE302" s="102">
        <v>0.28915662650602408</v>
      </c>
      <c r="BF302" s="102">
        <v>0.29012345679012347</v>
      </c>
      <c r="BG302" s="101">
        <v>23</v>
      </c>
      <c r="BH302" s="101">
        <v>24</v>
      </c>
      <c r="BI302" s="101">
        <v>47</v>
      </c>
      <c r="BJ302" s="102">
        <v>0.29113924050632911</v>
      </c>
      <c r="BK302" s="102">
        <v>0.28915662650602408</v>
      </c>
      <c r="BL302" s="102">
        <v>0.29012345679012347</v>
      </c>
      <c r="BM302" s="101">
        <v>0</v>
      </c>
      <c r="BN302" s="101">
        <v>0</v>
      </c>
      <c r="BO302" s="101">
        <v>0</v>
      </c>
      <c r="BP302" s="102">
        <v>0</v>
      </c>
      <c r="BQ302" s="102">
        <v>0</v>
      </c>
      <c r="BR302" s="103">
        <v>0</v>
      </c>
    </row>
    <row r="303" spans="1:70" ht="11.85">
      <c r="A303" s="99" t="str">
        <f>IF(COUNTIFS(T_3G[[#This Row],[Secteur]],"  *"),A302,T_3G[[#This Row],[Secteur]])</f>
        <v>SEINE-SAINT-DENIS</v>
      </c>
      <c r="B303" s="99" t="str">
        <f>IF(COUNTIFS(T_3G[[#This Row],[Secteur]],"    *"),B302,T_3G[[#This Row],[Secteur]])</f>
        <v xml:space="preserve">   D08 - Noisy-Le-Grand</v>
      </c>
      <c r="C303" s="100" t="s">
        <v>749</v>
      </c>
      <c r="D303" s="100" t="s">
        <v>600</v>
      </c>
      <c r="E303" s="101">
        <v>62</v>
      </c>
      <c r="F303" s="101">
        <v>82</v>
      </c>
      <c r="G303" s="101">
        <v>144</v>
      </c>
      <c r="H303" s="101">
        <v>0</v>
      </c>
      <c r="I303" s="101">
        <v>0</v>
      </c>
      <c r="J303" s="101">
        <v>0</v>
      </c>
      <c r="K303" s="101">
        <v>61</v>
      </c>
      <c r="L303" s="101">
        <v>79</v>
      </c>
      <c r="M303" s="101">
        <v>140</v>
      </c>
      <c r="N303" s="102">
        <v>0.9838709677419355</v>
      </c>
      <c r="O303" s="102">
        <v>0.96341463414634143</v>
      </c>
      <c r="P303" s="102">
        <v>0.97222222222222221</v>
      </c>
      <c r="Q303" s="101">
        <v>47</v>
      </c>
      <c r="R303" s="101">
        <v>49</v>
      </c>
      <c r="S303" s="101">
        <v>96</v>
      </c>
      <c r="T303" s="102">
        <v>0.77049180327868849</v>
      </c>
      <c r="U303" s="102">
        <v>0.620253164556962</v>
      </c>
      <c r="V303" s="102">
        <v>0.68571428571428572</v>
      </c>
      <c r="W303" s="101">
        <v>14</v>
      </c>
      <c r="X303" s="101">
        <v>30</v>
      </c>
      <c r="Y303" s="101">
        <v>44</v>
      </c>
      <c r="Z303" s="102">
        <v>0.22950819672131148</v>
      </c>
      <c r="AA303" s="102">
        <v>0.379746835443038</v>
      </c>
      <c r="AB303" s="102">
        <v>0.31428571428571428</v>
      </c>
      <c r="AC303" s="101">
        <v>14</v>
      </c>
      <c r="AD303" s="101">
        <v>29</v>
      </c>
      <c r="AE303" s="101">
        <v>43</v>
      </c>
      <c r="AF303" s="102">
        <v>0.22950819672131148</v>
      </c>
      <c r="AG303" s="102">
        <v>0.36708860759493672</v>
      </c>
      <c r="AH303" s="102">
        <v>0.30714285714285716</v>
      </c>
      <c r="AI303" s="101">
        <v>0</v>
      </c>
      <c r="AJ303" s="101">
        <v>1</v>
      </c>
      <c r="AK303" s="101">
        <v>1</v>
      </c>
      <c r="AL303" s="102">
        <v>0</v>
      </c>
      <c r="AM303" s="102">
        <v>1.2658227848101266E-2</v>
      </c>
      <c r="AN303" s="102">
        <v>7.1428571428571426E-3</v>
      </c>
      <c r="AO303" s="101">
        <v>61</v>
      </c>
      <c r="AP303" s="101">
        <v>79</v>
      </c>
      <c r="AQ303" s="101">
        <v>140</v>
      </c>
      <c r="AR303" s="102">
        <v>0.9838709677419355</v>
      </c>
      <c r="AS303" s="102">
        <v>0.96341463414634143</v>
      </c>
      <c r="AT303" s="102">
        <v>0.97222222222222221</v>
      </c>
      <c r="AU303" s="101">
        <v>40</v>
      </c>
      <c r="AV303" s="101">
        <v>46</v>
      </c>
      <c r="AW303" s="101">
        <v>86</v>
      </c>
      <c r="AX303" s="102">
        <v>0.65573770491803274</v>
      </c>
      <c r="AY303" s="102">
        <v>0.58227848101265822</v>
      </c>
      <c r="AZ303" s="102">
        <v>0.61428571428571432</v>
      </c>
      <c r="BA303" s="101">
        <v>21</v>
      </c>
      <c r="BB303" s="101">
        <v>33</v>
      </c>
      <c r="BC303" s="101">
        <v>54</v>
      </c>
      <c r="BD303" s="102">
        <v>0.34426229508196721</v>
      </c>
      <c r="BE303" s="102">
        <v>0.41772151898734178</v>
      </c>
      <c r="BF303" s="102">
        <v>0.38571428571428573</v>
      </c>
      <c r="BG303" s="101">
        <v>21</v>
      </c>
      <c r="BH303" s="101">
        <v>32</v>
      </c>
      <c r="BI303" s="101">
        <v>53</v>
      </c>
      <c r="BJ303" s="102">
        <v>0.34426229508196721</v>
      </c>
      <c r="BK303" s="102">
        <v>0.4050632911392405</v>
      </c>
      <c r="BL303" s="102">
        <v>0.37857142857142856</v>
      </c>
      <c r="BM303" s="101">
        <v>0</v>
      </c>
      <c r="BN303" s="101">
        <v>1</v>
      </c>
      <c r="BO303" s="101">
        <v>1</v>
      </c>
      <c r="BP303" s="102">
        <v>0</v>
      </c>
      <c r="BQ303" s="102">
        <v>1.2658227848101266E-2</v>
      </c>
      <c r="BR303" s="103">
        <v>7.1428571428571426E-3</v>
      </c>
    </row>
    <row r="304" spans="1:70" ht="11.85">
      <c r="A304" s="99" t="str">
        <f>IF(COUNTIFS(T_3G[[#This Row],[Secteur]],"  *"),A303,T_3G[[#This Row],[Secteur]])</f>
        <v>SEINE-SAINT-DENIS</v>
      </c>
      <c r="B304" s="99" t="str">
        <f>IF(COUNTIFS(T_3G[[#This Row],[Secteur]],"    *"),B303,T_3G[[#This Row],[Secteur]])</f>
        <v xml:space="preserve">   D08 - Noisy-Le-Grand</v>
      </c>
      <c r="C304" s="100" t="s">
        <v>750</v>
      </c>
      <c r="D304" s="100" t="s">
        <v>655</v>
      </c>
      <c r="E304" s="101">
        <v>63</v>
      </c>
      <c r="F304" s="101">
        <v>76</v>
      </c>
      <c r="G304" s="101">
        <v>139</v>
      </c>
      <c r="H304" s="101">
        <v>0</v>
      </c>
      <c r="I304" s="101">
        <v>0</v>
      </c>
      <c r="J304" s="101">
        <v>0</v>
      </c>
      <c r="K304" s="101">
        <v>63</v>
      </c>
      <c r="L304" s="101">
        <v>76</v>
      </c>
      <c r="M304" s="101">
        <v>139</v>
      </c>
      <c r="N304" s="102">
        <v>1</v>
      </c>
      <c r="O304" s="102">
        <v>1</v>
      </c>
      <c r="P304" s="102">
        <v>1</v>
      </c>
      <c r="Q304" s="101">
        <v>53</v>
      </c>
      <c r="R304" s="101">
        <v>46</v>
      </c>
      <c r="S304" s="101">
        <v>99</v>
      </c>
      <c r="T304" s="102">
        <v>0.84126984126984128</v>
      </c>
      <c r="U304" s="102">
        <v>0.60526315789473684</v>
      </c>
      <c r="V304" s="102">
        <v>0.71223021582733814</v>
      </c>
      <c r="W304" s="101">
        <v>10</v>
      </c>
      <c r="X304" s="101">
        <v>30</v>
      </c>
      <c r="Y304" s="101">
        <v>40</v>
      </c>
      <c r="Z304" s="102">
        <v>0.15873015873015872</v>
      </c>
      <c r="AA304" s="102">
        <v>0.39473684210526316</v>
      </c>
      <c r="AB304" s="102">
        <v>0.28776978417266186</v>
      </c>
      <c r="AC304" s="101">
        <v>9</v>
      </c>
      <c r="AD304" s="101">
        <v>21</v>
      </c>
      <c r="AE304" s="101">
        <v>30</v>
      </c>
      <c r="AF304" s="102">
        <v>0.14285714285714285</v>
      </c>
      <c r="AG304" s="102">
        <v>0.27631578947368424</v>
      </c>
      <c r="AH304" s="102">
        <v>0.21582733812949639</v>
      </c>
      <c r="AI304" s="101">
        <v>1</v>
      </c>
      <c r="AJ304" s="101">
        <v>9</v>
      </c>
      <c r="AK304" s="101">
        <v>10</v>
      </c>
      <c r="AL304" s="102">
        <v>1.5873015873015872E-2</v>
      </c>
      <c r="AM304" s="102">
        <v>0.11842105263157894</v>
      </c>
      <c r="AN304" s="102">
        <v>7.1942446043165464E-2</v>
      </c>
      <c r="AO304" s="101">
        <v>63</v>
      </c>
      <c r="AP304" s="101">
        <v>76</v>
      </c>
      <c r="AQ304" s="101">
        <v>139</v>
      </c>
      <c r="AR304" s="102">
        <v>1</v>
      </c>
      <c r="AS304" s="102">
        <v>1</v>
      </c>
      <c r="AT304" s="102">
        <v>1</v>
      </c>
      <c r="AU304" s="101">
        <v>52</v>
      </c>
      <c r="AV304" s="101">
        <v>44</v>
      </c>
      <c r="AW304" s="101">
        <v>96</v>
      </c>
      <c r="AX304" s="102">
        <v>0.82539682539682535</v>
      </c>
      <c r="AY304" s="102">
        <v>0.57894736842105265</v>
      </c>
      <c r="AZ304" s="102">
        <v>0.69064748201438853</v>
      </c>
      <c r="BA304" s="101">
        <v>11</v>
      </c>
      <c r="BB304" s="101">
        <v>32</v>
      </c>
      <c r="BC304" s="101">
        <v>43</v>
      </c>
      <c r="BD304" s="102">
        <v>0.17460317460317459</v>
      </c>
      <c r="BE304" s="102">
        <v>0.42105263157894735</v>
      </c>
      <c r="BF304" s="102">
        <v>0.30935251798561153</v>
      </c>
      <c r="BG304" s="101">
        <v>10</v>
      </c>
      <c r="BH304" s="101">
        <v>23</v>
      </c>
      <c r="BI304" s="101">
        <v>33</v>
      </c>
      <c r="BJ304" s="102">
        <v>0.15873015873015872</v>
      </c>
      <c r="BK304" s="102">
        <v>0.30263157894736842</v>
      </c>
      <c r="BL304" s="102">
        <v>0.23741007194244604</v>
      </c>
      <c r="BM304" s="101">
        <v>1</v>
      </c>
      <c r="BN304" s="101">
        <v>9</v>
      </c>
      <c r="BO304" s="101">
        <v>10</v>
      </c>
      <c r="BP304" s="102">
        <v>1.5873015873015872E-2</v>
      </c>
      <c r="BQ304" s="102">
        <v>0.11842105263157894</v>
      </c>
      <c r="BR304" s="103">
        <v>7.1942446043165464E-2</v>
      </c>
    </row>
    <row r="305" spans="1:70" ht="11.85">
      <c r="A305" s="99" t="str">
        <f>IF(COUNTIFS(T_3G[[#This Row],[Secteur]],"  *"),A304,T_3G[[#This Row],[Secteur]])</f>
        <v>SEINE-SAINT-DENIS</v>
      </c>
      <c r="B305" s="99" t="str">
        <f>IF(COUNTIFS(T_3G[[#This Row],[Secteur]],"    *"),B304,T_3G[[#This Row],[Secteur]])</f>
        <v xml:space="preserve">   D08 - Noisy-Le-Grand</v>
      </c>
      <c r="C305" s="100" t="s">
        <v>751</v>
      </c>
      <c r="D305" s="100" t="s">
        <v>752</v>
      </c>
      <c r="E305" s="101">
        <v>60</v>
      </c>
      <c r="F305" s="101">
        <v>72</v>
      </c>
      <c r="G305" s="101">
        <v>132</v>
      </c>
      <c r="H305" s="101">
        <v>1</v>
      </c>
      <c r="I305" s="101">
        <v>0</v>
      </c>
      <c r="J305" s="101">
        <v>1</v>
      </c>
      <c r="K305" s="101">
        <v>57</v>
      </c>
      <c r="L305" s="101">
        <v>70</v>
      </c>
      <c r="M305" s="101">
        <v>127</v>
      </c>
      <c r="N305" s="102">
        <v>0.96666666666666667</v>
      </c>
      <c r="O305" s="102">
        <v>0.97222222222222221</v>
      </c>
      <c r="P305" s="102">
        <v>0.96969696969696972</v>
      </c>
      <c r="Q305" s="101">
        <v>46</v>
      </c>
      <c r="R305" s="101">
        <v>51</v>
      </c>
      <c r="S305" s="101">
        <v>97</v>
      </c>
      <c r="T305" s="102">
        <v>0.80701754385964908</v>
      </c>
      <c r="U305" s="102">
        <v>0.72857142857142854</v>
      </c>
      <c r="V305" s="102">
        <v>0.76377952755905509</v>
      </c>
      <c r="W305" s="101">
        <v>11</v>
      </c>
      <c r="X305" s="101">
        <v>19</v>
      </c>
      <c r="Y305" s="101">
        <v>30</v>
      </c>
      <c r="Z305" s="102">
        <v>0.19298245614035087</v>
      </c>
      <c r="AA305" s="102">
        <v>0.27142857142857141</v>
      </c>
      <c r="AB305" s="102">
        <v>0.23622047244094488</v>
      </c>
      <c r="AC305" s="101">
        <v>10</v>
      </c>
      <c r="AD305" s="101">
        <v>15</v>
      </c>
      <c r="AE305" s="101">
        <v>25</v>
      </c>
      <c r="AF305" s="102">
        <v>0.17543859649122806</v>
      </c>
      <c r="AG305" s="102">
        <v>0.21428571428571427</v>
      </c>
      <c r="AH305" s="102">
        <v>0.19685039370078741</v>
      </c>
      <c r="AI305" s="101">
        <v>1</v>
      </c>
      <c r="AJ305" s="101">
        <v>4</v>
      </c>
      <c r="AK305" s="101">
        <v>5</v>
      </c>
      <c r="AL305" s="102">
        <v>1.7543859649122806E-2</v>
      </c>
      <c r="AM305" s="102">
        <v>5.7142857142857141E-2</v>
      </c>
      <c r="AN305" s="102">
        <v>3.937007874015748E-2</v>
      </c>
      <c r="AO305" s="101">
        <v>57</v>
      </c>
      <c r="AP305" s="101">
        <v>70</v>
      </c>
      <c r="AQ305" s="101">
        <v>127</v>
      </c>
      <c r="AR305" s="102">
        <v>0.96666666666666667</v>
      </c>
      <c r="AS305" s="102">
        <v>0.97222222222222221</v>
      </c>
      <c r="AT305" s="102">
        <v>0.96969696969696972</v>
      </c>
      <c r="AU305" s="101">
        <v>41</v>
      </c>
      <c r="AV305" s="101">
        <v>49</v>
      </c>
      <c r="AW305" s="101">
        <v>90</v>
      </c>
      <c r="AX305" s="102">
        <v>0.7192982456140351</v>
      </c>
      <c r="AY305" s="102">
        <v>0.7</v>
      </c>
      <c r="AZ305" s="102">
        <v>0.70866141732283461</v>
      </c>
      <c r="BA305" s="101">
        <v>16</v>
      </c>
      <c r="BB305" s="101">
        <v>21</v>
      </c>
      <c r="BC305" s="101">
        <v>37</v>
      </c>
      <c r="BD305" s="102">
        <v>0.2807017543859649</v>
      </c>
      <c r="BE305" s="102">
        <v>0.3</v>
      </c>
      <c r="BF305" s="102">
        <v>0.29133858267716534</v>
      </c>
      <c r="BG305" s="101">
        <v>15</v>
      </c>
      <c r="BH305" s="101">
        <v>17</v>
      </c>
      <c r="BI305" s="101">
        <v>32</v>
      </c>
      <c r="BJ305" s="102">
        <v>0.26315789473684209</v>
      </c>
      <c r="BK305" s="102">
        <v>0.24285714285714285</v>
      </c>
      <c r="BL305" s="102">
        <v>0.25196850393700787</v>
      </c>
      <c r="BM305" s="101">
        <v>1</v>
      </c>
      <c r="BN305" s="101">
        <v>4</v>
      </c>
      <c r="BO305" s="101">
        <v>5</v>
      </c>
      <c r="BP305" s="102">
        <v>1.7543859649122806E-2</v>
      </c>
      <c r="BQ305" s="102">
        <v>5.7142857142857141E-2</v>
      </c>
      <c r="BR305" s="103">
        <v>3.937007874015748E-2</v>
      </c>
    </row>
    <row r="306" spans="1:70" ht="11.85">
      <c r="A306" s="99" t="str">
        <f>IF(COUNTIFS(T_3G[[#This Row],[Secteur]],"  *"),A305,T_3G[[#This Row],[Secteur]])</f>
        <v>SEINE-SAINT-DENIS</v>
      </c>
      <c r="B306" s="99" t="str">
        <f>IF(COUNTIFS(T_3G[[#This Row],[Secteur]],"    *"),B305,T_3G[[#This Row],[Secteur]])</f>
        <v xml:space="preserve">   D08 - Noisy-Le-Grand</v>
      </c>
      <c r="C306" s="100" t="s">
        <v>753</v>
      </c>
      <c r="D306" s="100" t="s">
        <v>754</v>
      </c>
      <c r="E306" s="101">
        <v>53</v>
      </c>
      <c r="F306" s="101">
        <v>48</v>
      </c>
      <c r="G306" s="101">
        <v>101</v>
      </c>
      <c r="H306" s="101">
        <v>0</v>
      </c>
      <c r="I306" s="101">
        <v>0</v>
      </c>
      <c r="J306" s="101">
        <v>0</v>
      </c>
      <c r="K306" s="101">
        <v>53</v>
      </c>
      <c r="L306" s="101">
        <v>48</v>
      </c>
      <c r="M306" s="101">
        <v>101</v>
      </c>
      <c r="N306" s="102">
        <v>1</v>
      </c>
      <c r="O306" s="102">
        <v>1</v>
      </c>
      <c r="P306" s="102">
        <v>1</v>
      </c>
      <c r="Q306" s="101">
        <v>52</v>
      </c>
      <c r="R306" s="101">
        <v>45</v>
      </c>
      <c r="S306" s="101">
        <v>97</v>
      </c>
      <c r="T306" s="102">
        <v>0.98113207547169812</v>
      </c>
      <c r="U306" s="102">
        <v>0.9375</v>
      </c>
      <c r="V306" s="102">
        <v>0.96039603960396036</v>
      </c>
      <c r="W306" s="101">
        <v>1</v>
      </c>
      <c r="X306" s="101">
        <v>3</v>
      </c>
      <c r="Y306" s="101">
        <v>4</v>
      </c>
      <c r="Z306" s="102">
        <v>1.8867924528301886E-2</v>
      </c>
      <c r="AA306" s="102">
        <v>6.25E-2</v>
      </c>
      <c r="AB306" s="102">
        <v>3.9603960396039604E-2</v>
      </c>
      <c r="AC306" s="101">
        <v>0</v>
      </c>
      <c r="AD306" s="101">
        <v>0</v>
      </c>
      <c r="AE306" s="101">
        <v>0</v>
      </c>
      <c r="AF306" s="102">
        <v>0</v>
      </c>
      <c r="AG306" s="102">
        <v>0</v>
      </c>
      <c r="AH306" s="102">
        <v>0</v>
      </c>
      <c r="AI306" s="101">
        <v>1</v>
      </c>
      <c r="AJ306" s="101">
        <v>3</v>
      </c>
      <c r="AK306" s="101">
        <v>4</v>
      </c>
      <c r="AL306" s="102">
        <v>1.8867924528301886E-2</v>
      </c>
      <c r="AM306" s="102">
        <v>6.25E-2</v>
      </c>
      <c r="AN306" s="102">
        <v>3.9603960396039604E-2</v>
      </c>
      <c r="AO306" s="101">
        <v>53</v>
      </c>
      <c r="AP306" s="101">
        <v>48</v>
      </c>
      <c r="AQ306" s="101">
        <v>101</v>
      </c>
      <c r="AR306" s="102">
        <v>1</v>
      </c>
      <c r="AS306" s="102">
        <v>1</v>
      </c>
      <c r="AT306" s="102">
        <v>1</v>
      </c>
      <c r="AU306" s="101">
        <v>52</v>
      </c>
      <c r="AV306" s="101">
        <v>45</v>
      </c>
      <c r="AW306" s="101">
        <v>97</v>
      </c>
      <c r="AX306" s="102">
        <v>0.98113207547169812</v>
      </c>
      <c r="AY306" s="102">
        <v>0.9375</v>
      </c>
      <c r="AZ306" s="102">
        <v>0.96039603960396036</v>
      </c>
      <c r="BA306" s="101">
        <v>1</v>
      </c>
      <c r="BB306" s="101">
        <v>3</v>
      </c>
      <c r="BC306" s="101">
        <v>4</v>
      </c>
      <c r="BD306" s="102">
        <v>1.8867924528301886E-2</v>
      </c>
      <c r="BE306" s="102">
        <v>6.25E-2</v>
      </c>
      <c r="BF306" s="102">
        <v>3.9603960396039604E-2</v>
      </c>
      <c r="BG306" s="101">
        <v>0</v>
      </c>
      <c r="BH306" s="101">
        <v>0</v>
      </c>
      <c r="BI306" s="101">
        <v>0</v>
      </c>
      <c r="BJ306" s="102">
        <v>0</v>
      </c>
      <c r="BK306" s="102">
        <v>0</v>
      </c>
      <c r="BL306" s="102">
        <v>0</v>
      </c>
      <c r="BM306" s="101">
        <v>1</v>
      </c>
      <c r="BN306" s="101">
        <v>3</v>
      </c>
      <c r="BO306" s="101">
        <v>4</v>
      </c>
      <c r="BP306" s="102">
        <v>1.8867924528301886E-2</v>
      </c>
      <c r="BQ306" s="102">
        <v>6.25E-2</v>
      </c>
      <c r="BR306" s="103">
        <v>3.9603960396039604E-2</v>
      </c>
    </row>
    <row r="307" spans="1:70" ht="11.85">
      <c r="A307" s="99" t="str">
        <f>IF(COUNTIFS(T_3G[[#This Row],[Secteur]],"  *"),A306,T_3G[[#This Row],[Secteur]])</f>
        <v>VAL-DE-MARNE</v>
      </c>
      <c r="B307" s="99" t="str">
        <f>IF(COUNTIFS(T_3G[[#This Row],[Secteur]],"    *"),B306,T_3G[[#This Row],[Secteur]])</f>
        <v>VAL-DE-MARNE</v>
      </c>
      <c r="C307" s="100" t="s">
        <v>94</v>
      </c>
      <c r="D307" s="100" t="s">
        <v>94</v>
      </c>
      <c r="E307" s="101">
        <v>6860</v>
      </c>
      <c r="F307" s="101">
        <v>7129</v>
      </c>
      <c r="G307" s="101">
        <v>13989</v>
      </c>
      <c r="H307" s="101">
        <v>10</v>
      </c>
      <c r="I307" s="101">
        <v>19</v>
      </c>
      <c r="J307" s="101">
        <v>29</v>
      </c>
      <c r="K307" s="101">
        <v>6667</v>
      </c>
      <c r="L307" s="101">
        <v>6876</v>
      </c>
      <c r="M307" s="101">
        <v>13543</v>
      </c>
      <c r="N307" s="102">
        <v>0.97332361516034982</v>
      </c>
      <c r="O307" s="102">
        <v>0.96717632206480575</v>
      </c>
      <c r="P307" s="102">
        <v>0.97019086425048251</v>
      </c>
      <c r="Q307" s="101">
        <v>5379</v>
      </c>
      <c r="R307" s="101">
        <v>4874</v>
      </c>
      <c r="S307" s="101">
        <v>10253</v>
      </c>
      <c r="T307" s="102">
        <v>0.8068096595170241</v>
      </c>
      <c r="U307" s="102">
        <v>0.70884235020360675</v>
      </c>
      <c r="V307" s="102">
        <v>0.75707007310049468</v>
      </c>
      <c r="W307" s="101">
        <v>1288</v>
      </c>
      <c r="X307" s="101">
        <v>2002</v>
      </c>
      <c r="Y307" s="101">
        <v>3290</v>
      </c>
      <c r="Z307" s="102">
        <v>0.19319034048297584</v>
      </c>
      <c r="AA307" s="102">
        <v>0.29115764979639325</v>
      </c>
      <c r="AB307" s="102">
        <v>0.24292992689950527</v>
      </c>
      <c r="AC307" s="101">
        <v>1121</v>
      </c>
      <c r="AD307" s="101">
        <v>1596</v>
      </c>
      <c r="AE307" s="101">
        <v>2717</v>
      </c>
      <c r="AF307" s="102">
        <v>0.16814159292035399</v>
      </c>
      <c r="AG307" s="102">
        <v>0.23211169284467714</v>
      </c>
      <c r="AH307" s="102">
        <v>0.20062024662187108</v>
      </c>
      <c r="AI307" s="101">
        <v>167</v>
      </c>
      <c r="AJ307" s="101">
        <v>406</v>
      </c>
      <c r="AK307" s="101">
        <v>573</v>
      </c>
      <c r="AL307" s="102">
        <v>2.5048747562621869E-2</v>
      </c>
      <c r="AM307" s="102">
        <v>5.9045956951716112E-2</v>
      </c>
      <c r="AN307" s="102">
        <v>4.2309680277634203E-2</v>
      </c>
      <c r="AO307" s="101">
        <v>6526</v>
      </c>
      <c r="AP307" s="101">
        <v>6711</v>
      </c>
      <c r="AQ307" s="101">
        <v>13237</v>
      </c>
      <c r="AR307" s="102">
        <v>0.95276967930029155</v>
      </c>
      <c r="AS307" s="102">
        <v>0.94403142095665593</v>
      </c>
      <c r="AT307" s="102">
        <v>0.94831653441990138</v>
      </c>
      <c r="AU307" s="101">
        <v>4943</v>
      </c>
      <c r="AV307" s="101">
        <v>4338</v>
      </c>
      <c r="AW307" s="101">
        <v>9281</v>
      </c>
      <c r="AX307" s="102">
        <v>0.7574318112166718</v>
      </c>
      <c r="AY307" s="102">
        <v>0.64640143048725973</v>
      </c>
      <c r="AZ307" s="102">
        <v>0.70114074185993802</v>
      </c>
      <c r="BA307" s="101">
        <v>1583</v>
      </c>
      <c r="BB307" s="101">
        <v>2373</v>
      </c>
      <c r="BC307" s="101">
        <v>3956</v>
      </c>
      <c r="BD307" s="102">
        <v>0.24256818878332823</v>
      </c>
      <c r="BE307" s="102">
        <v>0.35359856951274027</v>
      </c>
      <c r="BF307" s="102">
        <v>0.29885925814006192</v>
      </c>
      <c r="BG307" s="101">
        <v>1414</v>
      </c>
      <c r="BH307" s="101">
        <v>1959</v>
      </c>
      <c r="BI307" s="101">
        <v>3373</v>
      </c>
      <c r="BJ307" s="102">
        <v>0.21667177444069874</v>
      </c>
      <c r="BK307" s="102">
        <v>0.29190880643719269</v>
      </c>
      <c r="BL307" s="102">
        <v>0.25481604593185769</v>
      </c>
      <c r="BM307" s="101">
        <v>169</v>
      </c>
      <c r="BN307" s="101">
        <v>414</v>
      </c>
      <c r="BO307" s="101">
        <v>583</v>
      </c>
      <c r="BP307" s="102">
        <v>2.5896414342629483E-2</v>
      </c>
      <c r="BQ307" s="102">
        <v>6.1689763075547611E-2</v>
      </c>
      <c r="BR307" s="103">
        <v>4.4043212208204278E-2</v>
      </c>
    </row>
    <row r="308" spans="1:70" ht="11.85">
      <c r="A308" s="99" t="str">
        <f>IF(COUNTIFS(T_3G[[#This Row],[Secteur]],"  *"),A307,T_3G[[#This Row],[Secteur]])</f>
        <v>VAL-DE-MARNE</v>
      </c>
      <c r="B308" s="99" t="str">
        <f>IF(COUNTIFS(T_3G[[#This Row],[Secteur]],"    *"),B307,T_3G[[#This Row],[Secteur]])</f>
        <v xml:space="preserve">   D01 - Vincennes</v>
      </c>
      <c r="C308" s="100" t="s">
        <v>755</v>
      </c>
      <c r="D308" s="100" t="s">
        <v>756</v>
      </c>
      <c r="E308" s="101">
        <v>927</v>
      </c>
      <c r="F308" s="101">
        <v>855</v>
      </c>
      <c r="G308" s="101">
        <v>1782</v>
      </c>
      <c r="H308" s="101">
        <v>2</v>
      </c>
      <c r="I308" s="101">
        <v>6</v>
      </c>
      <c r="J308" s="101">
        <v>8</v>
      </c>
      <c r="K308" s="101">
        <v>919</v>
      </c>
      <c r="L308" s="101">
        <v>842</v>
      </c>
      <c r="M308" s="101">
        <v>1761</v>
      </c>
      <c r="N308" s="102">
        <v>0.99352750809061485</v>
      </c>
      <c r="O308" s="102">
        <v>0.99181286549707603</v>
      </c>
      <c r="P308" s="102">
        <v>0.99270482603815935</v>
      </c>
      <c r="Q308" s="101">
        <v>817</v>
      </c>
      <c r="R308" s="101">
        <v>696</v>
      </c>
      <c r="S308" s="101">
        <v>1513</v>
      </c>
      <c r="T308" s="102">
        <v>0.88900979325353646</v>
      </c>
      <c r="U308" s="102">
        <v>0.82660332541567694</v>
      </c>
      <c r="V308" s="102">
        <v>0.85917092561044861</v>
      </c>
      <c r="W308" s="101">
        <v>102</v>
      </c>
      <c r="X308" s="101">
        <v>146</v>
      </c>
      <c r="Y308" s="101">
        <v>248</v>
      </c>
      <c r="Z308" s="102">
        <v>0.11099020674646355</v>
      </c>
      <c r="AA308" s="102">
        <v>0.17339667458432304</v>
      </c>
      <c r="AB308" s="102">
        <v>0.14082907438955139</v>
      </c>
      <c r="AC308" s="101">
        <v>87</v>
      </c>
      <c r="AD308" s="101">
        <v>114</v>
      </c>
      <c r="AE308" s="101">
        <v>201</v>
      </c>
      <c r="AF308" s="102">
        <v>9.4668117519042444E-2</v>
      </c>
      <c r="AG308" s="102">
        <v>0.13539192399049882</v>
      </c>
      <c r="AH308" s="102">
        <v>0.11413969335604771</v>
      </c>
      <c r="AI308" s="101">
        <v>15</v>
      </c>
      <c r="AJ308" s="101">
        <v>32</v>
      </c>
      <c r="AK308" s="101">
        <v>47</v>
      </c>
      <c r="AL308" s="102">
        <v>1.6322089227421111E-2</v>
      </c>
      <c r="AM308" s="102">
        <v>3.800475059382423E-2</v>
      </c>
      <c r="AN308" s="102">
        <v>2.6689381033503691E-2</v>
      </c>
      <c r="AO308" s="101">
        <v>905</v>
      </c>
      <c r="AP308" s="101">
        <v>820</v>
      </c>
      <c r="AQ308" s="101">
        <v>1725</v>
      </c>
      <c r="AR308" s="102">
        <v>0.97842502696871625</v>
      </c>
      <c r="AS308" s="102">
        <v>0.96608187134502921</v>
      </c>
      <c r="AT308" s="102">
        <v>0.97250280583613913</v>
      </c>
      <c r="AU308" s="101">
        <v>768</v>
      </c>
      <c r="AV308" s="101">
        <v>645</v>
      </c>
      <c r="AW308" s="101">
        <v>1413</v>
      </c>
      <c r="AX308" s="102">
        <v>0.84861878453038675</v>
      </c>
      <c r="AY308" s="102">
        <v>0.78658536585365857</v>
      </c>
      <c r="AZ308" s="102">
        <v>0.81913043478260872</v>
      </c>
      <c r="BA308" s="101">
        <v>137</v>
      </c>
      <c r="BB308" s="101">
        <v>175</v>
      </c>
      <c r="BC308" s="101">
        <v>312</v>
      </c>
      <c r="BD308" s="102">
        <v>0.15138121546961325</v>
      </c>
      <c r="BE308" s="102">
        <v>0.21341463414634146</v>
      </c>
      <c r="BF308" s="102">
        <v>0.18086956521739131</v>
      </c>
      <c r="BG308" s="101">
        <v>124</v>
      </c>
      <c r="BH308" s="101">
        <v>149</v>
      </c>
      <c r="BI308" s="101">
        <v>273</v>
      </c>
      <c r="BJ308" s="102">
        <v>0.13701657458563535</v>
      </c>
      <c r="BK308" s="102">
        <v>0.18170731707317073</v>
      </c>
      <c r="BL308" s="102">
        <v>0.1582608695652174</v>
      </c>
      <c r="BM308" s="101">
        <v>13</v>
      </c>
      <c r="BN308" s="101">
        <v>26</v>
      </c>
      <c r="BO308" s="101">
        <v>39</v>
      </c>
      <c r="BP308" s="102">
        <v>1.4364640883977901E-2</v>
      </c>
      <c r="BQ308" s="102">
        <v>3.1707317073170732E-2</v>
      </c>
      <c r="BR308" s="103">
        <v>2.2608695652173914E-2</v>
      </c>
    </row>
    <row r="309" spans="1:70" ht="11.85">
      <c r="A309" s="99" t="str">
        <f>IF(COUNTIFS(T_3G[[#This Row],[Secteur]],"  *"),A308,T_3G[[#This Row],[Secteur]])</f>
        <v>VAL-DE-MARNE</v>
      </c>
      <c r="B309" s="99" t="str">
        <f>IF(COUNTIFS(T_3G[[#This Row],[Secteur]],"    *"),B308,T_3G[[#This Row],[Secteur]])</f>
        <v xml:space="preserve">   D01 - Vincennes</v>
      </c>
      <c r="C309" s="100" t="s">
        <v>757</v>
      </c>
      <c r="D309" s="100" t="s">
        <v>758</v>
      </c>
      <c r="E309" s="101">
        <v>18</v>
      </c>
      <c r="F309" s="101">
        <v>17</v>
      </c>
      <c r="G309" s="101">
        <v>35</v>
      </c>
      <c r="H309" s="101">
        <v>0</v>
      </c>
      <c r="I309" s="101">
        <v>0</v>
      </c>
      <c r="J309" s="101">
        <v>0</v>
      </c>
      <c r="K309" s="101">
        <v>17</v>
      </c>
      <c r="L309" s="101">
        <v>17</v>
      </c>
      <c r="M309" s="101">
        <v>34</v>
      </c>
      <c r="N309" s="102">
        <v>0.94444444444444442</v>
      </c>
      <c r="O309" s="102">
        <v>1</v>
      </c>
      <c r="P309" s="102">
        <v>0.97142857142857142</v>
      </c>
      <c r="Q309" s="101">
        <v>11</v>
      </c>
      <c r="R309" s="101">
        <v>15</v>
      </c>
      <c r="S309" s="101">
        <v>26</v>
      </c>
      <c r="T309" s="102">
        <v>0.6470588235294118</v>
      </c>
      <c r="U309" s="102">
        <v>0.88235294117647056</v>
      </c>
      <c r="V309" s="102">
        <v>0.76470588235294112</v>
      </c>
      <c r="W309" s="101">
        <v>6</v>
      </c>
      <c r="X309" s="101">
        <v>2</v>
      </c>
      <c r="Y309" s="101">
        <v>8</v>
      </c>
      <c r="Z309" s="102">
        <v>0.35294117647058826</v>
      </c>
      <c r="AA309" s="102">
        <v>0.11764705882352941</v>
      </c>
      <c r="AB309" s="102">
        <v>0.23529411764705882</v>
      </c>
      <c r="AC309" s="101">
        <v>3</v>
      </c>
      <c r="AD309" s="101">
        <v>1</v>
      </c>
      <c r="AE309" s="101">
        <v>4</v>
      </c>
      <c r="AF309" s="102">
        <v>0.17647058823529413</v>
      </c>
      <c r="AG309" s="102">
        <v>5.8823529411764705E-2</v>
      </c>
      <c r="AH309" s="102">
        <v>0.11764705882352941</v>
      </c>
      <c r="AI309" s="101">
        <v>3</v>
      </c>
      <c r="AJ309" s="101">
        <v>1</v>
      </c>
      <c r="AK309" s="101">
        <v>4</v>
      </c>
      <c r="AL309" s="102">
        <v>0.17647058823529413</v>
      </c>
      <c r="AM309" s="102">
        <v>5.8823529411764705E-2</v>
      </c>
      <c r="AN309" s="102">
        <v>0.11764705882352941</v>
      </c>
      <c r="AO309" s="101">
        <v>10</v>
      </c>
      <c r="AP309" s="101">
        <v>8</v>
      </c>
      <c r="AQ309" s="101">
        <v>18</v>
      </c>
      <c r="AR309" s="102">
        <v>0.55555555555555558</v>
      </c>
      <c r="AS309" s="102">
        <v>0.47058823529411764</v>
      </c>
      <c r="AT309" s="102">
        <v>0.51428571428571423</v>
      </c>
      <c r="AU309" s="101">
        <v>6</v>
      </c>
      <c r="AV309" s="101">
        <v>8</v>
      </c>
      <c r="AW309" s="101">
        <v>14</v>
      </c>
      <c r="AX309" s="102">
        <v>0.6</v>
      </c>
      <c r="AY309" s="102">
        <v>1</v>
      </c>
      <c r="AZ309" s="102">
        <v>0.77777777777777779</v>
      </c>
      <c r="BA309" s="101">
        <v>4</v>
      </c>
      <c r="BB309" s="101">
        <v>0</v>
      </c>
      <c r="BC309" s="101">
        <v>4</v>
      </c>
      <c r="BD309" s="102">
        <v>0.4</v>
      </c>
      <c r="BE309" s="102">
        <v>0</v>
      </c>
      <c r="BF309" s="102">
        <v>0.22222222222222221</v>
      </c>
      <c r="BG309" s="101">
        <v>2</v>
      </c>
      <c r="BH309" s="101">
        <v>0</v>
      </c>
      <c r="BI309" s="101">
        <v>2</v>
      </c>
      <c r="BJ309" s="102">
        <v>0.2</v>
      </c>
      <c r="BK309" s="102">
        <v>0</v>
      </c>
      <c r="BL309" s="102">
        <v>0.1111111111111111</v>
      </c>
      <c r="BM309" s="101">
        <v>2</v>
      </c>
      <c r="BN309" s="101">
        <v>0</v>
      </c>
      <c r="BO309" s="101">
        <v>2</v>
      </c>
      <c r="BP309" s="102">
        <v>0.2</v>
      </c>
      <c r="BQ309" s="102">
        <v>0</v>
      </c>
      <c r="BR309" s="103">
        <v>0.1111111111111111</v>
      </c>
    </row>
    <row r="310" spans="1:70" ht="11.85">
      <c r="A310" s="99" t="str">
        <f>IF(COUNTIFS(T_3G[[#This Row],[Secteur]],"  *"),A309,T_3G[[#This Row],[Secteur]])</f>
        <v>VAL-DE-MARNE</v>
      </c>
      <c r="B310" s="99" t="str">
        <f>IF(COUNTIFS(T_3G[[#This Row],[Secteur]],"    *"),B309,T_3G[[#This Row],[Secteur]])</f>
        <v xml:space="preserve">   D01 - Vincennes</v>
      </c>
      <c r="C310" s="100" t="s">
        <v>759</v>
      </c>
      <c r="D310" s="100" t="s">
        <v>760</v>
      </c>
      <c r="E310" s="101">
        <v>3</v>
      </c>
      <c r="F310" s="101">
        <v>13</v>
      </c>
      <c r="G310" s="101">
        <v>16</v>
      </c>
      <c r="H310" s="101">
        <v>2</v>
      </c>
      <c r="I310" s="101">
        <v>5</v>
      </c>
      <c r="J310" s="101">
        <v>7</v>
      </c>
      <c r="K310" s="101">
        <v>1</v>
      </c>
      <c r="L310" s="101">
        <v>8</v>
      </c>
      <c r="M310" s="101">
        <v>9</v>
      </c>
      <c r="N310" s="102">
        <v>1</v>
      </c>
      <c r="O310" s="102">
        <v>1</v>
      </c>
      <c r="P310" s="102">
        <v>1</v>
      </c>
      <c r="Q310" s="101">
        <v>0</v>
      </c>
      <c r="R310" s="101">
        <v>0</v>
      </c>
      <c r="S310" s="101">
        <v>0</v>
      </c>
      <c r="T310" s="102">
        <v>0</v>
      </c>
      <c r="U310" s="102">
        <v>0</v>
      </c>
      <c r="V310" s="102">
        <v>0</v>
      </c>
      <c r="W310" s="101">
        <v>1</v>
      </c>
      <c r="X310" s="101">
        <v>8</v>
      </c>
      <c r="Y310" s="101">
        <v>9</v>
      </c>
      <c r="Z310" s="102">
        <v>1</v>
      </c>
      <c r="AA310" s="102">
        <v>1</v>
      </c>
      <c r="AB310" s="102">
        <v>1</v>
      </c>
      <c r="AC310" s="101">
        <v>0</v>
      </c>
      <c r="AD310" s="101">
        <v>1</v>
      </c>
      <c r="AE310" s="101">
        <v>1</v>
      </c>
      <c r="AF310" s="102">
        <v>0</v>
      </c>
      <c r="AG310" s="102">
        <v>0.125</v>
      </c>
      <c r="AH310" s="102">
        <v>0.1111111111111111</v>
      </c>
      <c r="AI310" s="101">
        <v>1</v>
      </c>
      <c r="AJ310" s="101">
        <v>7</v>
      </c>
      <c r="AK310" s="101">
        <v>8</v>
      </c>
      <c r="AL310" s="102">
        <v>1</v>
      </c>
      <c r="AM310" s="102">
        <v>0.875</v>
      </c>
      <c r="AN310" s="102">
        <v>0.88888888888888884</v>
      </c>
      <c r="AO310" s="101">
        <v>0</v>
      </c>
      <c r="AP310" s="101">
        <v>0</v>
      </c>
      <c r="AQ310" s="101">
        <v>0</v>
      </c>
      <c r="AR310" s="102">
        <v>0.66666666666666663</v>
      </c>
      <c r="AS310" s="102">
        <v>0.38461538461538464</v>
      </c>
      <c r="AT310" s="102">
        <v>0.4375</v>
      </c>
      <c r="AU310" s="101">
        <v>0</v>
      </c>
      <c r="AV310" s="101">
        <v>0</v>
      </c>
      <c r="AW310" s="101">
        <v>0</v>
      </c>
      <c r="AX310" s="102" t="s">
        <v>92</v>
      </c>
      <c r="AY310" s="102" t="s">
        <v>92</v>
      </c>
      <c r="AZ310" s="102" t="s">
        <v>92</v>
      </c>
      <c r="BA310" s="101">
        <v>0</v>
      </c>
      <c r="BB310" s="101">
        <v>0</v>
      </c>
      <c r="BC310" s="101">
        <v>0</v>
      </c>
      <c r="BD310" s="102" t="s">
        <v>92</v>
      </c>
      <c r="BE310" s="102" t="s">
        <v>92</v>
      </c>
      <c r="BF310" s="102" t="s">
        <v>92</v>
      </c>
      <c r="BG310" s="101">
        <v>0</v>
      </c>
      <c r="BH310" s="101">
        <v>0</v>
      </c>
      <c r="BI310" s="101">
        <v>0</v>
      </c>
      <c r="BJ310" s="102" t="s">
        <v>92</v>
      </c>
      <c r="BK310" s="102" t="s">
        <v>92</v>
      </c>
      <c r="BL310" s="102" t="s">
        <v>92</v>
      </c>
      <c r="BM310" s="101">
        <v>0</v>
      </c>
      <c r="BN310" s="101">
        <v>0</v>
      </c>
      <c r="BO310" s="101">
        <v>0</v>
      </c>
      <c r="BP310" s="102" t="s">
        <v>92</v>
      </c>
      <c r="BQ310" s="102" t="s">
        <v>92</v>
      </c>
      <c r="BR310" s="103" t="s">
        <v>92</v>
      </c>
    </row>
    <row r="311" spans="1:70" ht="11.85">
      <c r="A311" s="99" t="str">
        <f>IF(COUNTIFS(T_3G[[#This Row],[Secteur]],"  *"),A310,T_3G[[#This Row],[Secteur]])</f>
        <v>VAL-DE-MARNE</v>
      </c>
      <c r="B311" s="99" t="str">
        <f>IF(COUNTIFS(T_3G[[#This Row],[Secteur]],"    *"),B310,T_3G[[#This Row],[Secteur]])</f>
        <v xml:space="preserve">   D01 - Vincennes</v>
      </c>
      <c r="C311" s="100" t="s">
        <v>761</v>
      </c>
      <c r="D311" s="100" t="s">
        <v>762</v>
      </c>
      <c r="E311" s="101">
        <v>105</v>
      </c>
      <c r="F311" s="101">
        <v>94</v>
      </c>
      <c r="G311" s="101">
        <v>199</v>
      </c>
      <c r="H311" s="101">
        <v>0</v>
      </c>
      <c r="I311" s="101">
        <v>0</v>
      </c>
      <c r="J311" s="101">
        <v>0</v>
      </c>
      <c r="K311" s="101">
        <v>104</v>
      </c>
      <c r="L311" s="101">
        <v>94</v>
      </c>
      <c r="M311" s="101">
        <v>198</v>
      </c>
      <c r="N311" s="102">
        <v>0.99047619047619051</v>
      </c>
      <c r="O311" s="102">
        <v>1</v>
      </c>
      <c r="P311" s="102">
        <v>0.99497487437185927</v>
      </c>
      <c r="Q311" s="101">
        <v>90</v>
      </c>
      <c r="R311" s="101">
        <v>82</v>
      </c>
      <c r="S311" s="101">
        <v>172</v>
      </c>
      <c r="T311" s="102">
        <v>0.86538461538461542</v>
      </c>
      <c r="U311" s="102">
        <v>0.87234042553191493</v>
      </c>
      <c r="V311" s="102">
        <v>0.86868686868686873</v>
      </c>
      <c r="W311" s="101">
        <v>14</v>
      </c>
      <c r="X311" s="101">
        <v>12</v>
      </c>
      <c r="Y311" s="101">
        <v>26</v>
      </c>
      <c r="Z311" s="102">
        <v>0.13461538461538461</v>
      </c>
      <c r="AA311" s="102">
        <v>0.1276595744680851</v>
      </c>
      <c r="AB311" s="102">
        <v>0.13131313131313133</v>
      </c>
      <c r="AC311" s="101">
        <v>14</v>
      </c>
      <c r="AD311" s="101">
        <v>12</v>
      </c>
      <c r="AE311" s="101">
        <v>26</v>
      </c>
      <c r="AF311" s="102">
        <v>0.13461538461538461</v>
      </c>
      <c r="AG311" s="102">
        <v>0.1276595744680851</v>
      </c>
      <c r="AH311" s="102">
        <v>0.13131313131313133</v>
      </c>
      <c r="AI311" s="101">
        <v>0</v>
      </c>
      <c r="AJ311" s="101">
        <v>0</v>
      </c>
      <c r="AK311" s="101">
        <v>0</v>
      </c>
      <c r="AL311" s="102">
        <v>0</v>
      </c>
      <c r="AM311" s="102">
        <v>0</v>
      </c>
      <c r="AN311" s="102">
        <v>0</v>
      </c>
      <c r="AO311" s="101">
        <v>104</v>
      </c>
      <c r="AP311" s="101">
        <v>94</v>
      </c>
      <c r="AQ311" s="101">
        <v>198</v>
      </c>
      <c r="AR311" s="102">
        <v>0.99047619047619051</v>
      </c>
      <c r="AS311" s="102">
        <v>1</v>
      </c>
      <c r="AT311" s="102">
        <v>0.99497487437185927</v>
      </c>
      <c r="AU311" s="101">
        <v>85</v>
      </c>
      <c r="AV311" s="101">
        <v>81</v>
      </c>
      <c r="AW311" s="101">
        <v>166</v>
      </c>
      <c r="AX311" s="102">
        <v>0.81730769230769229</v>
      </c>
      <c r="AY311" s="102">
        <v>0.86170212765957444</v>
      </c>
      <c r="AZ311" s="102">
        <v>0.83838383838383834</v>
      </c>
      <c r="BA311" s="101">
        <v>19</v>
      </c>
      <c r="BB311" s="101">
        <v>13</v>
      </c>
      <c r="BC311" s="101">
        <v>32</v>
      </c>
      <c r="BD311" s="102">
        <v>0.18269230769230768</v>
      </c>
      <c r="BE311" s="102">
        <v>0.13829787234042554</v>
      </c>
      <c r="BF311" s="102">
        <v>0.16161616161616163</v>
      </c>
      <c r="BG311" s="101">
        <v>19</v>
      </c>
      <c r="BH311" s="101">
        <v>13</v>
      </c>
      <c r="BI311" s="101">
        <v>32</v>
      </c>
      <c r="BJ311" s="102">
        <v>0.18269230769230768</v>
      </c>
      <c r="BK311" s="102">
        <v>0.13829787234042554</v>
      </c>
      <c r="BL311" s="102">
        <v>0.16161616161616163</v>
      </c>
      <c r="BM311" s="101">
        <v>0</v>
      </c>
      <c r="BN311" s="101">
        <v>0</v>
      </c>
      <c r="BO311" s="101">
        <v>0</v>
      </c>
      <c r="BP311" s="102">
        <v>0</v>
      </c>
      <c r="BQ311" s="102">
        <v>0</v>
      </c>
      <c r="BR311" s="103">
        <v>0</v>
      </c>
    </row>
    <row r="312" spans="1:70" ht="11.85">
      <c r="A312" s="99" t="str">
        <f>IF(COUNTIFS(T_3G[[#This Row],[Secteur]],"  *"),A311,T_3G[[#This Row],[Secteur]])</f>
        <v>VAL-DE-MARNE</v>
      </c>
      <c r="B312" s="99" t="str">
        <f>IF(COUNTIFS(T_3G[[#This Row],[Secteur]],"    *"),B311,T_3G[[#This Row],[Secteur]])</f>
        <v xml:space="preserve">   D01 - Vincennes</v>
      </c>
      <c r="C312" s="100" t="s">
        <v>763</v>
      </c>
      <c r="D312" s="100" t="s">
        <v>392</v>
      </c>
      <c r="E312" s="101">
        <v>80</v>
      </c>
      <c r="F312" s="101">
        <v>71</v>
      </c>
      <c r="G312" s="101">
        <v>151</v>
      </c>
      <c r="H312" s="101">
        <v>0</v>
      </c>
      <c r="I312" s="101">
        <v>0</v>
      </c>
      <c r="J312" s="101">
        <v>0</v>
      </c>
      <c r="K312" s="101">
        <v>79</v>
      </c>
      <c r="L312" s="101">
        <v>69</v>
      </c>
      <c r="M312" s="101">
        <v>148</v>
      </c>
      <c r="N312" s="102">
        <v>0.98750000000000004</v>
      </c>
      <c r="O312" s="102">
        <v>0.971830985915493</v>
      </c>
      <c r="P312" s="102">
        <v>0.98013245033112584</v>
      </c>
      <c r="Q312" s="101">
        <v>71</v>
      </c>
      <c r="R312" s="101">
        <v>55</v>
      </c>
      <c r="S312" s="101">
        <v>126</v>
      </c>
      <c r="T312" s="102">
        <v>0.89873417721518989</v>
      </c>
      <c r="U312" s="102">
        <v>0.79710144927536231</v>
      </c>
      <c r="V312" s="102">
        <v>0.85135135135135132</v>
      </c>
      <c r="W312" s="101">
        <v>8</v>
      </c>
      <c r="X312" s="101">
        <v>14</v>
      </c>
      <c r="Y312" s="101">
        <v>22</v>
      </c>
      <c r="Z312" s="102">
        <v>0.10126582278481013</v>
      </c>
      <c r="AA312" s="102">
        <v>0.20289855072463769</v>
      </c>
      <c r="AB312" s="102">
        <v>0.14864864864864866</v>
      </c>
      <c r="AC312" s="101">
        <v>7</v>
      </c>
      <c r="AD312" s="101">
        <v>13</v>
      </c>
      <c r="AE312" s="101">
        <v>20</v>
      </c>
      <c r="AF312" s="102">
        <v>8.8607594936708861E-2</v>
      </c>
      <c r="AG312" s="102">
        <v>0.18840579710144928</v>
      </c>
      <c r="AH312" s="102">
        <v>0.13513513513513514</v>
      </c>
      <c r="AI312" s="101">
        <v>1</v>
      </c>
      <c r="AJ312" s="101">
        <v>1</v>
      </c>
      <c r="AK312" s="101">
        <v>2</v>
      </c>
      <c r="AL312" s="102">
        <v>1.2658227848101266E-2</v>
      </c>
      <c r="AM312" s="102">
        <v>1.4492753623188406E-2</v>
      </c>
      <c r="AN312" s="102">
        <v>1.3513513513513514E-2</v>
      </c>
      <c r="AO312" s="101">
        <v>79</v>
      </c>
      <c r="AP312" s="101">
        <v>69</v>
      </c>
      <c r="AQ312" s="101">
        <v>148</v>
      </c>
      <c r="AR312" s="102">
        <v>0.98750000000000004</v>
      </c>
      <c r="AS312" s="102">
        <v>0.971830985915493</v>
      </c>
      <c r="AT312" s="102">
        <v>0.98013245033112584</v>
      </c>
      <c r="AU312" s="101">
        <v>68</v>
      </c>
      <c r="AV312" s="101">
        <v>52</v>
      </c>
      <c r="AW312" s="101">
        <v>120</v>
      </c>
      <c r="AX312" s="102">
        <v>0.86075949367088611</v>
      </c>
      <c r="AY312" s="102">
        <v>0.75362318840579712</v>
      </c>
      <c r="AZ312" s="102">
        <v>0.81081081081081086</v>
      </c>
      <c r="BA312" s="101">
        <v>11</v>
      </c>
      <c r="BB312" s="101">
        <v>17</v>
      </c>
      <c r="BC312" s="101">
        <v>28</v>
      </c>
      <c r="BD312" s="102">
        <v>0.13924050632911392</v>
      </c>
      <c r="BE312" s="102">
        <v>0.24637681159420291</v>
      </c>
      <c r="BF312" s="102">
        <v>0.1891891891891892</v>
      </c>
      <c r="BG312" s="101">
        <v>10</v>
      </c>
      <c r="BH312" s="101">
        <v>16</v>
      </c>
      <c r="BI312" s="101">
        <v>26</v>
      </c>
      <c r="BJ312" s="102">
        <v>0.12658227848101267</v>
      </c>
      <c r="BK312" s="102">
        <v>0.2318840579710145</v>
      </c>
      <c r="BL312" s="102">
        <v>0.17567567567567569</v>
      </c>
      <c r="BM312" s="101">
        <v>1</v>
      </c>
      <c r="BN312" s="101">
        <v>1</v>
      </c>
      <c r="BO312" s="101">
        <v>2</v>
      </c>
      <c r="BP312" s="102">
        <v>1.2658227848101266E-2</v>
      </c>
      <c r="BQ312" s="102">
        <v>1.4492753623188406E-2</v>
      </c>
      <c r="BR312" s="103">
        <v>1.3513513513513514E-2</v>
      </c>
    </row>
    <row r="313" spans="1:70" ht="11.85">
      <c r="A313" s="99" t="str">
        <f>IF(COUNTIFS(T_3G[[#This Row],[Secteur]],"  *"),A312,T_3G[[#This Row],[Secteur]])</f>
        <v>VAL-DE-MARNE</v>
      </c>
      <c r="B313" s="99" t="str">
        <f>IF(COUNTIFS(T_3G[[#This Row],[Secteur]],"    *"),B312,T_3G[[#This Row],[Secteur]])</f>
        <v xml:space="preserve">   D01 - Vincennes</v>
      </c>
      <c r="C313" s="100" t="s">
        <v>764</v>
      </c>
      <c r="D313" s="100" t="s">
        <v>765</v>
      </c>
      <c r="E313" s="101">
        <v>101</v>
      </c>
      <c r="F313" s="101">
        <v>74</v>
      </c>
      <c r="G313" s="101">
        <v>175</v>
      </c>
      <c r="H313" s="101">
        <v>0</v>
      </c>
      <c r="I313" s="101">
        <v>1</v>
      </c>
      <c r="J313" s="101">
        <v>1</v>
      </c>
      <c r="K313" s="101">
        <v>101</v>
      </c>
      <c r="L313" s="101">
        <v>74</v>
      </c>
      <c r="M313" s="101">
        <v>175</v>
      </c>
      <c r="N313" s="102">
        <v>1</v>
      </c>
      <c r="O313" s="102">
        <v>1.0135135135135136</v>
      </c>
      <c r="P313" s="102">
        <v>1.0057142857142858</v>
      </c>
      <c r="Q313" s="101">
        <v>87</v>
      </c>
      <c r="R313" s="101">
        <v>59</v>
      </c>
      <c r="S313" s="101">
        <v>146</v>
      </c>
      <c r="T313" s="102">
        <v>0.86138613861386137</v>
      </c>
      <c r="U313" s="102">
        <v>0.79729729729729726</v>
      </c>
      <c r="V313" s="102">
        <v>0.8342857142857143</v>
      </c>
      <c r="W313" s="101">
        <v>14</v>
      </c>
      <c r="X313" s="101">
        <v>15</v>
      </c>
      <c r="Y313" s="101">
        <v>29</v>
      </c>
      <c r="Z313" s="102">
        <v>0.13861386138613863</v>
      </c>
      <c r="AA313" s="102">
        <v>0.20270270270270271</v>
      </c>
      <c r="AB313" s="102">
        <v>0.1657142857142857</v>
      </c>
      <c r="AC313" s="101">
        <v>12</v>
      </c>
      <c r="AD313" s="101">
        <v>14</v>
      </c>
      <c r="AE313" s="101">
        <v>26</v>
      </c>
      <c r="AF313" s="102">
        <v>0.11881188118811881</v>
      </c>
      <c r="AG313" s="102">
        <v>0.1891891891891892</v>
      </c>
      <c r="AH313" s="102">
        <v>0.14857142857142858</v>
      </c>
      <c r="AI313" s="101">
        <v>2</v>
      </c>
      <c r="AJ313" s="101">
        <v>1</v>
      </c>
      <c r="AK313" s="101">
        <v>3</v>
      </c>
      <c r="AL313" s="102">
        <v>1.9801980198019802E-2</v>
      </c>
      <c r="AM313" s="102">
        <v>1.3513513513513514E-2</v>
      </c>
      <c r="AN313" s="102">
        <v>1.7142857142857144E-2</v>
      </c>
      <c r="AO313" s="101">
        <v>101</v>
      </c>
      <c r="AP313" s="101">
        <v>73</v>
      </c>
      <c r="AQ313" s="101">
        <v>174</v>
      </c>
      <c r="AR313" s="102">
        <v>1</v>
      </c>
      <c r="AS313" s="102">
        <v>1</v>
      </c>
      <c r="AT313" s="102">
        <v>1</v>
      </c>
      <c r="AU313" s="101">
        <v>84</v>
      </c>
      <c r="AV313" s="101">
        <v>55</v>
      </c>
      <c r="AW313" s="101">
        <v>139</v>
      </c>
      <c r="AX313" s="102">
        <v>0.83168316831683164</v>
      </c>
      <c r="AY313" s="102">
        <v>0.75342465753424659</v>
      </c>
      <c r="AZ313" s="102">
        <v>0.79885057471264365</v>
      </c>
      <c r="BA313" s="101">
        <v>17</v>
      </c>
      <c r="BB313" s="101">
        <v>18</v>
      </c>
      <c r="BC313" s="101">
        <v>35</v>
      </c>
      <c r="BD313" s="102">
        <v>0.16831683168316833</v>
      </c>
      <c r="BE313" s="102">
        <v>0.24657534246575341</v>
      </c>
      <c r="BF313" s="102">
        <v>0.20114942528735633</v>
      </c>
      <c r="BG313" s="101">
        <v>15</v>
      </c>
      <c r="BH313" s="101">
        <v>15</v>
      </c>
      <c r="BI313" s="101">
        <v>30</v>
      </c>
      <c r="BJ313" s="102">
        <v>0.14851485148514851</v>
      </c>
      <c r="BK313" s="102">
        <v>0.20547945205479451</v>
      </c>
      <c r="BL313" s="102">
        <v>0.17241379310344829</v>
      </c>
      <c r="BM313" s="101">
        <v>2</v>
      </c>
      <c r="BN313" s="101">
        <v>3</v>
      </c>
      <c r="BO313" s="101">
        <v>5</v>
      </c>
      <c r="BP313" s="102">
        <v>1.9801980198019802E-2</v>
      </c>
      <c r="BQ313" s="102">
        <v>4.1095890410958902E-2</v>
      </c>
      <c r="BR313" s="103">
        <v>2.8735632183908046E-2</v>
      </c>
    </row>
    <row r="314" spans="1:70" ht="11.85">
      <c r="A314" s="99" t="str">
        <f>IF(COUNTIFS(T_3G[[#This Row],[Secteur]],"  *"),A313,T_3G[[#This Row],[Secteur]])</f>
        <v>VAL-DE-MARNE</v>
      </c>
      <c r="B314" s="99" t="str">
        <f>IF(COUNTIFS(T_3G[[#This Row],[Secteur]],"    *"),B313,T_3G[[#This Row],[Secteur]])</f>
        <v xml:space="preserve">   D01 - Vincennes</v>
      </c>
      <c r="C314" s="100" t="s">
        <v>766</v>
      </c>
      <c r="D314" s="100" t="s">
        <v>767</v>
      </c>
      <c r="E314" s="101">
        <v>77</v>
      </c>
      <c r="F314" s="101">
        <v>59</v>
      </c>
      <c r="G314" s="101">
        <v>136</v>
      </c>
      <c r="H314" s="101">
        <v>0</v>
      </c>
      <c r="I314" s="101">
        <v>0</v>
      </c>
      <c r="J314" s="101">
        <v>0</v>
      </c>
      <c r="K314" s="101">
        <v>77</v>
      </c>
      <c r="L314" s="101">
        <v>59</v>
      </c>
      <c r="M314" s="101">
        <v>136</v>
      </c>
      <c r="N314" s="102">
        <v>1</v>
      </c>
      <c r="O314" s="102">
        <v>1</v>
      </c>
      <c r="P314" s="102">
        <v>1</v>
      </c>
      <c r="Q314" s="101">
        <v>70</v>
      </c>
      <c r="R314" s="101">
        <v>51</v>
      </c>
      <c r="S314" s="101">
        <v>121</v>
      </c>
      <c r="T314" s="102">
        <v>0.90909090909090906</v>
      </c>
      <c r="U314" s="102">
        <v>0.86440677966101698</v>
      </c>
      <c r="V314" s="102">
        <v>0.88970588235294112</v>
      </c>
      <c r="W314" s="101">
        <v>7</v>
      </c>
      <c r="X314" s="101">
        <v>8</v>
      </c>
      <c r="Y314" s="101">
        <v>15</v>
      </c>
      <c r="Z314" s="102">
        <v>9.0909090909090912E-2</v>
      </c>
      <c r="AA314" s="102">
        <v>0.13559322033898305</v>
      </c>
      <c r="AB314" s="102">
        <v>0.11029411764705882</v>
      </c>
      <c r="AC314" s="101">
        <v>6</v>
      </c>
      <c r="AD314" s="101">
        <v>4</v>
      </c>
      <c r="AE314" s="101">
        <v>10</v>
      </c>
      <c r="AF314" s="102">
        <v>7.792207792207792E-2</v>
      </c>
      <c r="AG314" s="102">
        <v>6.7796610169491525E-2</v>
      </c>
      <c r="AH314" s="102">
        <v>7.3529411764705885E-2</v>
      </c>
      <c r="AI314" s="101">
        <v>1</v>
      </c>
      <c r="AJ314" s="101">
        <v>4</v>
      </c>
      <c r="AK314" s="101">
        <v>5</v>
      </c>
      <c r="AL314" s="102">
        <v>1.2987012987012988E-2</v>
      </c>
      <c r="AM314" s="102">
        <v>6.7796610169491525E-2</v>
      </c>
      <c r="AN314" s="102">
        <v>3.6764705882352942E-2</v>
      </c>
      <c r="AO314" s="101">
        <v>77</v>
      </c>
      <c r="AP314" s="101">
        <v>59</v>
      </c>
      <c r="AQ314" s="101">
        <v>136</v>
      </c>
      <c r="AR314" s="102">
        <v>1</v>
      </c>
      <c r="AS314" s="102">
        <v>1</v>
      </c>
      <c r="AT314" s="102">
        <v>1</v>
      </c>
      <c r="AU314" s="101">
        <v>70</v>
      </c>
      <c r="AV314" s="101">
        <v>48</v>
      </c>
      <c r="AW314" s="101">
        <v>118</v>
      </c>
      <c r="AX314" s="102">
        <v>0.90909090909090906</v>
      </c>
      <c r="AY314" s="102">
        <v>0.81355932203389836</v>
      </c>
      <c r="AZ314" s="102">
        <v>0.86764705882352944</v>
      </c>
      <c r="BA314" s="101">
        <v>7</v>
      </c>
      <c r="BB314" s="101">
        <v>11</v>
      </c>
      <c r="BC314" s="101">
        <v>18</v>
      </c>
      <c r="BD314" s="102">
        <v>9.0909090909090912E-2</v>
      </c>
      <c r="BE314" s="102">
        <v>0.1864406779661017</v>
      </c>
      <c r="BF314" s="102">
        <v>0.13235294117647059</v>
      </c>
      <c r="BG314" s="101">
        <v>6</v>
      </c>
      <c r="BH314" s="101">
        <v>7</v>
      </c>
      <c r="BI314" s="101">
        <v>13</v>
      </c>
      <c r="BJ314" s="102">
        <v>7.792207792207792E-2</v>
      </c>
      <c r="BK314" s="102">
        <v>0.11864406779661017</v>
      </c>
      <c r="BL314" s="102">
        <v>9.5588235294117641E-2</v>
      </c>
      <c r="BM314" s="101">
        <v>1</v>
      </c>
      <c r="BN314" s="101">
        <v>4</v>
      </c>
      <c r="BO314" s="101">
        <v>5</v>
      </c>
      <c r="BP314" s="102">
        <v>1.2987012987012988E-2</v>
      </c>
      <c r="BQ314" s="102">
        <v>6.7796610169491525E-2</v>
      </c>
      <c r="BR314" s="103">
        <v>3.6764705882352942E-2</v>
      </c>
    </row>
    <row r="315" spans="1:70" ht="11.85">
      <c r="A315" s="99" t="str">
        <f>IF(COUNTIFS(T_3G[[#This Row],[Secteur]],"  *"),A314,T_3G[[#This Row],[Secteur]])</f>
        <v>VAL-DE-MARNE</v>
      </c>
      <c r="B315" s="99" t="str">
        <f>IF(COUNTIFS(T_3G[[#This Row],[Secteur]],"    *"),B314,T_3G[[#This Row],[Secteur]])</f>
        <v xml:space="preserve">   D01 - Vincennes</v>
      </c>
      <c r="C315" s="100" t="s">
        <v>768</v>
      </c>
      <c r="D315" s="100" t="s">
        <v>769</v>
      </c>
      <c r="E315" s="101">
        <v>89</v>
      </c>
      <c r="F315" s="101">
        <v>83</v>
      </c>
      <c r="G315" s="101">
        <v>172</v>
      </c>
      <c r="H315" s="101">
        <v>0</v>
      </c>
      <c r="I315" s="101">
        <v>0</v>
      </c>
      <c r="J315" s="101">
        <v>0</v>
      </c>
      <c r="K315" s="101">
        <v>89</v>
      </c>
      <c r="L315" s="101">
        <v>83</v>
      </c>
      <c r="M315" s="101">
        <v>172</v>
      </c>
      <c r="N315" s="102">
        <v>1</v>
      </c>
      <c r="O315" s="102">
        <v>1</v>
      </c>
      <c r="P315" s="102">
        <v>1</v>
      </c>
      <c r="Q315" s="101">
        <v>79</v>
      </c>
      <c r="R315" s="101">
        <v>77</v>
      </c>
      <c r="S315" s="101">
        <v>156</v>
      </c>
      <c r="T315" s="102">
        <v>0.88764044943820219</v>
      </c>
      <c r="U315" s="102">
        <v>0.92771084337349397</v>
      </c>
      <c r="V315" s="102">
        <v>0.90697674418604646</v>
      </c>
      <c r="W315" s="101">
        <v>10</v>
      </c>
      <c r="X315" s="101">
        <v>6</v>
      </c>
      <c r="Y315" s="101">
        <v>16</v>
      </c>
      <c r="Z315" s="102">
        <v>0.11235955056179775</v>
      </c>
      <c r="AA315" s="102">
        <v>7.2289156626506021E-2</v>
      </c>
      <c r="AB315" s="102">
        <v>9.3023255813953487E-2</v>
      </c>
      <c r="AC315" s="101">
        <v>8</v>
      </c>
      <c r="AD315" s="101">
        <v>4</v>
      </c>
      <c r="AE315" s="101">
        <v>12</v>
      </c>
      <c r="AF315" s="102">
        <v>8.98876404494382E-2</v>
      </c>
      <c r="AG315" s="102">
        <v>4.8192771084337352E-2</v>
      </c>
      <c r="AH315" s="102">
        <v>6.9767441860465115E-2</v>
      </c>
      <c r="AI315" s="101">
        <v>2</v>
      </c>
      <c r="AJ315" s="101">
        <v>2</v>
      </c>
      <c r="AK315" s="101">
        <v>4</v>
      </c>
      <c r="AL315" s="102">
        <v>2.247191011235955E-2</v>
      </c>
      <c r="AM315" s="102">
        <v>2.4096385542168676E-2</v>
      </c>
      <c r="AN315" s="102">
        <v>2.3255813953488372E-2</v>
      </c>
      <c r="AO315" s="101">
        <v>89</v>
      </c>
      <c r="AP315" s="101">
        <v>83</v>
      </c>
      <c r="AQ315" s="101">
        <v>172</v>
      </c>
      <c r="AR315" s="102">
        <v>1</v>
      </c>
      <c r="AS315" s="102">
        <v>1</v>
      </c>
      <c r="AT315" s="102">
        <v>1</v>
      </c>
      <c r="AU315" s="101">
        <v>77</v>
      </c>
      <c r="AV315" s="101">
        <v>76</v>
      </c>
      <c r="AW315" s="101">
        <v>153</v>
      </c>
      <c r="AX315" s="102">
        <v>0.8651685393258427</v>
      </c>
      <c r="AY315" s="102">
        <v>0.91566265060240959</v>
      </c>
      <c r="AZ315" s="102">
        <v>0.88953488372093026</v>
      </c>
      <c r="BA315" s="101">
        <v>12</v>
      </c>
      <c r="BB315" s="101">
        <v>7</v>
      </c>
      <c r="BC315" s="101">
        <v>19</v>
      </c>
      <c r="BD315" s="102">
        <v>0.1348314606741573</v>
      </c>
      <c r="BE315" s="102">
        <v>8.4337349397590355E-2</v>
      </c>
      <c r="BF315" s="102">
        <v>0.11046511627906977</v>
      </c>
      <c r="BG315" s="101">
        <v>10</v>
      </c>
      <c r="BH315" s="101">
        <v>5</v>
      </c>
      <c r="BI315" s="101">
        <v>15</v>
      </c>
      <c r="BJ315" s="102">
        <v>0.11235955056179775</v>
      </c>
      <c r="BK315" s="102">
        <v>6.0240963855421686E-2</v>
      </c>
      <c r="BL315" s="102">
        <v>8.7209302325581398E-2</v>
      </c>
      <c r="BM315" s="101">
        <v>2</v>
      </c>
      <c r="BN315" s="101">
        <v>2</v>
      </c>
      <c r="BO315" s="101">
        <v>4</v>
      </c>
      <c r="BP315" s="102">
        <v>2.247191011235955E-2</v>
      </c>
      <c r="BQ315" s="102">
        <v>2.4096385542168676E-2</v>
      </c>
      <c r="BR315" s="103">
        <v>2.3255813953488372E-2</v>
      </c>
    </row>
    <row r="316" spans="1:70" ht="11.85">
      <c r="A316" s="99" t="str">
        <f>IF(COUNTIFS(T_3G[[#This Row],[Secteur]],"  *"),A315,T_3G[[#This Row],[Secteur]])</f>
        <v>VAL-DE-MARNE</v>
      </c>
      <c r="B316" s="99" t="str">
        <f>IF(COUNTIFS(T_3G[[#This Row],[Secteur]],"    *"),B315,T_3G[[#This Row],[Secteur]])</f>
        <v xml:space="preserve">   D01 - Vincennes</v>
      </c>
      <c r="C316" s="100" t="s">
        <v>770</v>
      </c>
      <c r="D316" s="100" t="s">
        <v>771</v>
      </c>
      <c r="E316" s="101">
        <v>87</v>
      </c>
      <c r="F316" s="101">
        <v>75</v>
      </c>
      <c r="G316" s="101">
        <v>162</v>
      </c>
      <c r="H316" s="101">
        <v>0</v>
      </c>
      <c r="I316" s="101">
        <v>0</v>
      </c>
      <c r="J316" s="101">
        <v>0</v>
      </c>
      <c r="K316" s="101">
        <v>87</v>
      </c>
      <c r="L316" s="101">
        <v>74</v>
      </c>
      <c r="M316" s="101">
        <v>161</v>
      </c>
      <c r="N316" s="102">
        <v>1</v>
      </c>
      <c r="O316" s="102">
        <v>0.98666666666666669</v>
      </c>
      <c r="P316" s="102">
        <v>0.99382716049382713</v>
      </c>
      <c r="Q316" s="101">
        <v>76</v>
      </c>
      <c r="R316" s="101">
        <v>60</v>
      </c>
      <c r="S316" s="101">
        <v>136</v>
      </c>
      <c r="T316" s="102">
        <v>0.87356321839080464</v>
      </c>
      <c r="U316" s="102">
        <v>0.81081081081081086</v>
      </c>
      <c r="V316" s="102">
        <v>0.84472049689440998</v>
      </c>
      <c r="W316" s="101">
        <v>11</v>
      </c>
      <c r="X316" s="101">
        <v>14</v>
      </c>
      <c r="Y316" s="101">
        <v>25</v>
      </c>
      <c r="Z316" s="102">
        <v>0.12643678160919541</v>
      </c>
      <c r="AA316" s="102">
        <v>0.1891891891891892</v>
      </c>
      <c r="AB316" s="102">
        <v>0.15527950310559005</v>
      </c>
      <c r="AC316" s="101">
        <v>10</v>
      </c>
      <c r="AD316" s="101">
        <v>9</v>
      </c>
      <c r="AE316" s="101">
        <v>19</v>
      </c>
      <c r="AF316" s="102">
        <v>0.11494252873563218</v>
      </c>
      <c r="AG316" s="102">
        <v>0.12162162162162163</v>
      </c>
      <c r="AH316" s="102">
        <v>0.11801242236024845</v>
      </c>
      <c r="AI316" s="101">
        <v>1</v>
      </c>
      <c r="AJ316" s="101">
        <v>5</v>
      </c>
      <c r="AK316" s="101">
        <v>6</v>
      </c>
      <c r="AL316" s="102">
        <v>1.1494252873563218E-2</v>
      </c>
      <c r="AM316" s="102">
        <v>6.7567567567567571E-2</v>
      </c>
      <c r="AN316" s="102">
        <v>3.7267080745341616E-2</v>
      </c>
      <c r="AO316" s="101">
        <v>86</v>
      </c>
      <c r="AP316" s="101">
        <v>74</v>
      </c>
      <c r="AQ316" s="101">
        <v>160</v>
      </c>
      <c r="AR316" s="102">
        <v>0.9885057471264368</v>
      </c>
      <c r="AS316" s="102">
        <v>0.98666666666666669</v>
      </c>
      <c r="AT316" s="102">
        <v>0.98765432098765427</v>
      </c>
      <c r="AU316" s="101">
        <v>73</v>
      </c>
      <c r="AV316" s="101">
        <v>54</v>
      </c>
      <c r="AW316" s="101">
        <v>127</v>
      </c>
      <c r="AX316" s="102">
        <v>0.84883720930232553</v>
      </c>
      <c r="AY316" s="102">
        <v>0.72972972972972971</v>
      </c>
      <c r="AZ316" s="102">
        <v>0.79374999999999996</v>
      </c>
      <c r="BA316" s="101">
        <v>13</v>
      </c>
      <c r="BB316" s="101">
        <v>20</v>
      </c>
      <c r="BC316" s="101">
        <v>33</v>
      </c>
      <c r="BD316" s="102">
        <v>0.15116279069767441</v>
      </c>
      <c r="BE316" s="102">
        <v>0.27027027027027029</v>
      </c>
      <c r="BF316" s="102">
        <v>0.20624999999999999</v>
      </c>
      <c r="BG316" s="101">
        <v>12</v>
      </c>
      <c r="BH316" s="101">
        <v>15</v>
      </c>
      <c r="BI316" s="101">
        <v>27</v>
      </c>
      <c r="BJ316" s="102">
        <v>0.13953488372093023</v>
      </c>
      <c r="BK316" s="102">
        <v>0.20270270270270271</v>
      </c>
      <c r="BL316" s="102">
        <v>0.16875000000000001</v>
      </c>
      <c r="BM316" s="101">
        <v>1</v>
      </c>
      <c r="BN316" s="101">
        <v>5</v>
      </c>
      <c r="BO316" s="101">
        <v>6</v>
      </c>
      <c r="BP316" s="102">
        <v>1.1627906976744186E-2</v>
      </c>
      <c r="BQ316" s="102">
        <v>6.7567567567567571E-2</v>
      </c>
      <c r="BR316" s="103">
        <v>3.7499999999999999E-2</v>
      </c>
    </row>
    <row r="317" spans="1:70" ht="11.85">
      <c r="A317" s="99" t="str">
        <f>IF(COUNTIFS(T_3G[[#This Row],[Secteur]],"  *"),A316,T_3G[[#This Row],[Secteur]])</f>
        <v>VAL-DE-MARNE</v>
      </c>
      <c r="B317" s="99" t="str">
        <f>IF(COUNTIFS(T_3G[[#This Row],[Secteur]],"    *"),B316,T_3G[[#This Row],[Secteur]])</f>
        <v xml:space="preserve">   D01 - Vincennes</v>
      </c>
      <c r="C317" s="100" t="s">
        <v>772</v>
      </c>
      <c r="D317" s="100" t="s">
        <v>773</v>
      </c>
      <c r="E317" s="101">
        <v>75</v>
      </c>
      <c r="F317" s="101">
        <v>66</v>
      </c>
      <c r="G317" s="101">
        <v>141</v>
      </c>
      <c r="H317" s="101">
        <v>0</v>
      </c>
      <c r="I317" s="101">
        <v>0</v>
      </c>
      <c r="J317" s="101">
        <v>0</v>
      </c>
      <c r="K317" s="101">
        <v>74</v>
      </c>
      <c r="L317" s="101">
        <v>65</v>
      </c>
      <c r="M317" s="101">
        <v>139</v>
      </c>
      <c r="N317" s="102">
        <v>0.98666666666666669</v>
      </c>
      <c r="O317" s="102">
        <v>0.98484848484848486</v>
      </c>
      <c r="P317" s="102">
        <v>0.98581560283687941</v>
      </c>
      <c r="Q317" s="101">
        <v>68</v>
      </c>
      <c r="R317" s="101">
        <v>60</v>
      </c>
      <c r="S317" s="101">
        <v>128</v>
      </c>
      <c r="T317" s="102">
        <v>0.91891891891891897</v>
      </c>
      <c r="U317" s="102">
        <v>0.92307692307692313</v>
      </c>
      <c r="V317" s="102">
        <v>0.92086330935251803</v>
      </c>
      <c r="W317" s="101">
        <v>6</v>
      </c>
      <c r="X317" s="101">
        <v>5</v>
      </c>
      <c r="Y317" s="101">
        <v>11</v>
      </c>
      <c r="Z317" s="102">
        <v>8.1081081081081086E-2</v>
      </c>
      <c r="AA317" s="102">
        <v>7.6923076923076927E-2</v>
      </c>
      <c r="AB317" s="102">
        <v>7.9136690647482008E-2</v>
      </c>
      <c r="AC317" s="101">
        <v>6</v>
      </c>
      <c r="AD317" s="101">
        <v>5</v>
      </c>
      <c r="AE317" s="101">
        <v>11</v>
      </c>
      <c r="AF317" s="102">
        <v>8.1081081081081086E-2</v>
      </c>
      <c r="AG317" s="102">
        <v>7.6923076923076927E-2</v>
      </c>
      <c r="AH317" s="102">
        <v>7.9136690647482008E-2</v>
      </c>
      <c r="AI317" s="101">
        <v>0</v>
      </c>
      <c r="AJ317" s="101">
        <v>0</v>
      </c>
      <c r="AK317" s="101">
        <v>0</v>
      </c>
      <c r="AL317" s="102">
        <v>0</v>
      </c>
      <c r="AM317" s="102">
        <v>0</v>
      </c>
      <c r="AN317" s="102">
        <v>0</v>
      </c>
      <c r="AO317" s="101">
        <v>74</v>
      </c>
      <c r="AP317" s="101">
        <v>65</v>
      </c>
      <c r="AQ317" s="101">
        <v>139</v>
      </c>
      <c r="AR317" s="102">
        <v>0.98666666666666669</v>
      </c>
      <c r="AS317" s="102">
        <v>0.98484848484848486</v>
      </c>
      <c r="AT317" s="102">
        <v>0.98581560283687941</v>
      </c>
      <c r="AU317" s="101">
        <v>66</v>
      </c>
      <c r="AV317" s="101">
        <v>55</v>
      </c>
      <c r="AW317" s="101">
        <v>121</v>
      </c>
      <c r="AX317" s="102">
        <v>0.89189189189189189</v>
      </c>
      <c r="AY317" s="102">
        <v>0.84615384615384615</v>
      </c>
      <c r="AZ317" s="102">
        <v>0.87050359712230219</v>
      </c>
      <c r="BA317" s="101">
        <v>8</v>
      </c>
      <c r="BB317" s="101">
        <v>10</v>
      </c>
      <c r="BC317" s="101">
        <v>18</v>
      </c>
      <c r="BD317" s="102">
        <v>0.10810810810810811</v>
      </c>
      <c r="BE317" s="102">
        <v>0.15384615384615385</v>
      </c>
      <c r="BF317" s="102">
        <v>0.12949640287769784</v>
      </c>
      <c r="BG317" s="101">
        <v>8</v>
      </c>
      <c r="BH317" s="101">
        <v>10</v>
      </c>
      <c r="BI317" s="101">
        <v>18</v>
      </c>
      <c r="BJ317" s="102">
        <v>0.10810810810810811</v>
      </c>
      <c r="BK317" s="102">
        <v>0.15384615384615385</v>
      </c>
      <c r="BL317" s="102">
        <v>0.12949640287769784</v>
      </c>
      <c r="BM317" s="101">
        <v>0</v>
      </c>
      <c r="BN317" s="101">
        <v>0</v>
      </c>
      <c r="BO317" s="101">
        <v>0</v>
      </c>
      <c r="BP317" s="102">
        <v>0</v>
      </c>
      <c r="BQ317" s="102">
        <v>0</v>
      </c>
      <c r="BR317" s="103">
        <v>0</v>
      </c>
    </row>
    <row r="318" spans="1:70" ht="11.85">
      <c r="A318" s="99" t="str">
        <f>IF(COUNTIFS(T_3G[[#This Row],[Secteur]],"  *"),A317,T_3G[[#This Row],[Secteur]])</f>
        <v>VAL-DE-MARNE</v>
      </c>
      <c r="B318" s="99" t="str">
        <f>IF(COUNTIFS(T_3G[[#This Row],[Secteur]],"    *"),B317,T_3G[[#This Row],[Secteur]])</f>
        <v xml:space="preserve">   D01 - Vincennes</v>
      </c>
      <c r="C318" s="100" t="s">
        <v>774</v>
      </c>
      <c r="D318" s="100" t="s">
        <v>775</v>
      </c>
      <c r="E318" s="101">
        <v>57</v>
      </c>
      <c r="F318" s="101">
        <v>62</v>
      </c>
      <c r="G318" s="101">
        <v>119</v>
      </c>
      <c r="H318" s="101">
        <v>0</v>
      </c>
      <c r="I318" s="101">
        <v>0</v>
      </c>
      <c r="J318" s="101">
        <v>0</v>
      </c>
      <c r="K318" s="101">
        <v>57</v>
      </c>
      <c r="L318" s="101">
        <v>62</v>
      </c>
      <c r="M318" s="101">
        <v>119</v>
      </c>
      <c r="N318" s="102">
        <v>1</v>
      </c>
      <c r="O318" s="102">
        <v>1</v>
      </c>
      <c r="P318" s="102">
        <v>1</v>
      </c>
      <c r="Q318" s="101">
        <v>53</v>
      </c>
      <c r="R318" s="101">
        <v>45</v>
      </c>
      <c r="S318" s="101">
        <v>98</v>
      </c>
      <c r="T318" s="102">
        <v>0.92982456140350878</v>
      </c>
      <c r="U318" s="102">
        <v>0.72580645161290325</v>
      </c>
      <c r="V318" s="102">
        <v>0.82352941176470584</v>
      </c>
      <c r="W318" s="101">
        <v>4</v>
      </c>
      <c r="X318" s="101">
        <v>17</v>
      </c>
      <c r="Y318" s="101">
        <v>21</v>
      </c>
      <c r="Z318" s="102">
        <v>7.0175438596491224E-2</v>
      </c>
      <c r="AA318" s="102">
        <v>0.27419354838709675</v>
      </c>
      <c r="AB318" s="102">
        <v>0.17647058823529413</v>
      </c>
      <c r="AC318" s="101">
        <v>3</v>
      </c>
      <c r="AD318" s="101">
        <v>13</v>
      </c>
      <c r="AE318" s="101">
        <v>16</v>
      </c>
      <c r="AF318" s="102">
        <v>5.2631578947368418E-2</v>
      </c>
      <c r="AG318" s="102">
        <v>0.20967741935483872</v>
      </c>
      <c r="AH318" s="102">
        <v>0.13445378151260504</v>
      </c>
      <c r="AI318" s="101">
        <v>1</v>
      </c>
      <c r="AJ318" s="101">
        <v>4</v>
      </c>
      <c r="AK318" s="101">
        <v>5</v>
      </c>
      <c r="AL318" s="102">
        <v>1.7543859649122806E-2</v>
      </c>
      <c r="AM318" s="102">
        <v>6.4516129032258063E-2</v>
      </c>
      <c r="AN318" s="102">
        <v>4.2016806722689079E-2</v>
      </c>
      <c r="AO318" s="101">
        <v>57</v>
      </c>
      <c r="AP318" s="101">
        <v>62</v>
      </c>
      <c r="AQ318" s="101">
        <v>119</v>
      </c>
      <c r="AR318" s="102">
        <v>1</v>
      </c>
      <c r="AS318" s="102">
        <v>1</v>
      </c>
      <c r="AT318" s="102">
        <v>1</v>
      </c>
      <c r="AU318" s="101">
        <v>53</v>
      </c>
      <c r="AV318" s="101">
        <v>45</v>
      </c>
      <c r="AW318" s="101">
        <v>98</v>
      </c>
      <c r="AX318" s="102">
        <v>0.92982456140350878</v>
      </c>
      <c r="AY318" s="102">
        <v>0.72580645161290325</v>
      </c>
      <c r="AZ318" s="102">
        <v>0.82352941176470584</v>
      </c>
      <c r="BA318" s="101">
        <v>4</v>
      </c>
      <c r="BB318" s="101">
        <v>17</v>
      </c>
      <c r="BC318" s="101">
        <v>21</v>
      </c>
      <c r="BD318" s="102">
        <v>7.0175438596491224E-2</v>
      </c>
      <c r="BE318" s="102">
        <v>0.27419354838709675</v>
      </c>
      <c r="BF318" s="102">
        <v>0.17647058823529413</v>
      </c>
      <c r="BG318" s="101">
        <v>3</v>
      </c>
      <c r="BH318" s="101">
        <v>13</v>
      </c>
      <c r="BI318" s="101">
        <v>16</v>
      </c>
      <c r="BJ318" s="102">
        <v>5.2631578947368418E-2</v>
      </c>
      <c r="BK318" s="102">
        <v>0.20967741935483872</v>
      </c>
      <c r="BL318" s="102">
        <v>0.13445378151260504</v>
      </c>
      <c r="BM318" s="101">
        <v>1</v>
      </c>
      <c r="BN318" s="101">
        <v>4</v>
      </c>
      <c r="BO318" s="101">
        <v>5</v>
      </c>
      <c r="BP318" s="102">
        <v>1.7543859649122806E-2</v>
      </c>
      <c r="BQ318" s="102">
        <v>6.4516129032258063E-2</v>
      </c>
      <c r="BR318" s="103">
        <v>4.2016806722689079E-2</v>
      </c>
    </row>
    <row r="319" spans="1:70" ht="11.85">
      <c r="A319" s="99" t="str">
        <f>IF(COUNTIFS(T_3G[[#This Row],[Secteur]],"  *"),A318,T_3G[[#This Row],[Secteur]])</f>
        <v>VAL-DE-MARNE</v>
      </c>
      <c r="B319" s="99" t="str">
        <f>IF(COUNTIFS(T_3G[[#This Row],[Secteur]],"    *"),B318,T_3G[[#This Row],[Secteur]])</f>
        <v xml:space="preserve">   D01 - Vincennes</v>
      </c>
      <c r="C319" s="100" t="s">
        <v>776</v>
      </c>
      <c r="D319" s="100" t="s">
        <v>777</v>
      </c>
      <c r="E319" s="101">
        <v>61</v>
      </c>
      <c r="F319" s="101">
        <v>61</v>
      </c>
      <c r="G319" s="101">
        <v>122</v>
      </c>
      <c r="H319" s="101">
        <v>0</v>
      </c>
      <c r="I319" s="101">
        <v>0</v>
      </c>
      <c r="J319" s="101">
        <v>0</v>
      </c>
      <c r="K319" s="101">
        <v>59</v>
      </c>
      <c r="L319" s="101">
        <v>57</v>
      </c>
      <c r="M319" s="101">
        <v>116</v>
      </c>
      <c r="N319" s="102">
        <v>0.96721311475409832</v>
      </c>
      <c r="O319" s="102">
        <v>0.93442622950819676</v>
      </c>
      <c r="P319" s="102">
        <v>0.95081967213114749</v>
      </c>
      <c r="Q319" s="101">
        <v>46</v>
      </c>
      <c r="R319" s="101">
        <v>30</v>
      </c>
      <c r="S319" s="101">
        <v>76</v>
      </c>
      <c r="T319" s="102">
        <v>0.77966101694915257</v>
      </c>
      <c r="U319" s="102">
        <v>0.52631578947368418</v>
      </c>
      <c r="V319" s="102">
        <v>0.65517241379310343</v>
      </c>
      <c r="W319" s="101">
        <v>13</v>
      </c>
      <c r="X319" s="101">
        <v>27</v>
      </c>
      <c r="Y319" s="101">
        <v>40</v>
      </c>
      <c r="Z319" s="102">
        <v>0.22033898305084745</v>
      </c>
      <c r="AA319" s="102">
        <v>0.47368421052631576</v>
      </c>
      <c r="AB319" s="102">
        <v>0.34482758620689657</v>
      </c>
      <c r="AC319" s="101">
        <v>11</v>
      </c>
      <c r="AD319" s="101">
        <v>24</v>
      </c>
      <c r="AE319" s="101">
        <v>35</v>
      </c>
      <c r="AF319" s="102">
        <v>0.1864406779661017</v>
      </c>
      <c r="AG319" s="102">
        <v>0.42105263157894735</v>
      </c>
      <c r="AH319" s="102">
        <v>0.30172413793103448</v>
      </c>
      <c r="AI319" s="101">
        <v>2</v>
      </c>
      <c r="AJ319" s="101">
        <v>3</v>
      </c>
      <c r="AK319" s="101">
        <v>5</v>
      </c>
      <c r="AL319" s="102">
        <v>3.3898305084745763E-2</v>
      </c>
      <c r="AM319" s="102">
        <v>5.2631578947368418E-2</v>
      </c>
      <c r="AN319" s="102">
        <v>4.3103448275862072E-2</v>
      </c>
      <c r="AO319" s="101">
        <v>59</v>
      </c>
      <c r="AP319" s="101">
        <v>56</v>
      </c>
      <c r="AQ319" s="101">
        <v>115</v>
      </c>
      <c r="AR319" s="102">
        <v>0.96721311475409832</v>
      </c>
      <c r="AS319" s="102">
        <v>0.91803278688524592</v>
      </c>
      <c r="AT319" s="102">
        <v>0.94262295081967218</v>
      </c>
      <c r="AU319" s="101">
        <v>34</v>
      </c>
      <c r="AV319" s="101">
        <v>24</v>
      </c>
      <c r="AW319" s="101">
        <v>58</v>
      </c>
      <c r="AX319" s="102">
        <v>0.57627118644067798</v>
      </c>
      <c r="AY319" s="102">
        <v>0.42857142857142855</v>
      </c>
      <c r="AZ319" s="102">
        <v>0.5043478260869565</v>
      </c>
      <c r="BA319" s="101">
        <v>25</v>
      </c>
      <c r="BB319" s="101">
        <v>32</v>
      </c>
      <c r="BC319" s="101">
        <v>57</v>
      </c>
      <c r="BD319" s="102">
        <v>0.42372881355932202</v>
      </c>
      <c r="BE319" s="102">
        <v>0.5714285714285714</v>
      </c>
      <c r="BF319" s="102">
        <v>0.4956521739130435</v>
      </c>
      <c r="BG319" s="101">
        <v>23</v>
      </c>
      <c r="BH319" s="101">
        <v>29</v>
      </c>
      <c r="BI319" s="101">
        <v>52</v>
      </c>
      <c r="BJ319" s="102">
        <v>0.38983050847457629</v>
      </c>
      <c r="BK319" s="102">
        <v>0.5178571428571429</v>
      </c>
      <c r="BL319" s="102">
        <v>0.45217391304347826</v>
      </c>
      <c r="BM319" s="101">
        <v>2</v>
      </c>
      <c r="BN319" s="101">
        <v>3</v>
      </c>
      <c r="BO319" s="101">
        <v>5</v>
      </c>
      <c r="BP319" s="102">
        <v>3.3898305084745763E-2</v>
      </c>
      <c r="BQ319" s="102">
        <v>5.3571428571428568E-2</v>
      </c>
      <c r="BR319" s="103">
        <v>4.3478260869565216E-2</v>
      </c>
    </row>
    <row r="320" spans="1:70" ht="11.85">
      <c r="A320" s="99" t="str">
        <f>IF(COUNTIFS(T_3G[[#This Row],[Secteur]],"  *"),A319,T_3G[[#This Row],[Secteur]])</f>
        <v>VAL-DE-MARNE</v>
      </c>
      <c r="B320" s="99" t="str">
        <f>IF(COUNTIFS(T_3G[[#This Row],[Secteur]],"    *"),B319,T_3G[[#This Row],[Secteur]])</f>
        <v xml:space="preserve">   D01 - Vincennes</v>
      </c>
      <c r="C320" s="100" t="s">
        <v>778</v>
      </c>
      <c r="D320" s="100" t="s">
        <v>779</v>
      </c>
      <c r="E320" s="101">
        <v>59</v>
      </c>
      <c r="F320" s="101">
        <v>66</v>
      </c>
      <c r="G320" s="101">
        <v>125</v>
      </c>
      <c r="H320" s="101">
        <v>0</v>
      </c>
      <c r="I320" s="101">
        <v>0</v>
      </c>
      <c r="J320" s="101">
        <v>0</v>
      </c>
      <c r="K320" s="101">
        <v>59</v>
      </c>
      <c r="L320" s="101">
        <v>66</v>
      </c>
      <c r="M320" s="101">
        <v>125</v>
      </c>
      <c r="N320" s="102">
        <v>1</v>
      </c>
      <c r="O320" s="102">
        <v>1</v>
      </c>
      <c r="P320" s="102">
        <v>1</v>
      </c>
      <c r="Q320" s="101">
        <v>55</v>
      </c>
      <c r="R320" s="101">
        <v>59</v>
      </c>
      <c r="S320" s="101">
        <v>114</v>
      </c>
      <c r="T320" s="102">
        <v>0.93220338983050843</v>
      </c>
      <c r="U320" s="102">
        <v>0.89393939393939392</v>
      </c>
      <c r="V320" s="102">
        <v>0.91200000000000003</v>
      </c>
      <c r="W320" s="101">
        <v>4</v>
      </c>
      <c r="X320" s="101">
        <v>7</v>
      </c>
      <c r="Y320" s="101">
        <v>11</v>
      </c>
      <c r="Z320" s="102">
        <v>6.7796610169491525E-2</v>
      </c>
      <c r="AA320" s="102">
        <v>0.10606060606060606</v>
      </c>
      <c r="AB320" s="102">
        <v>8.7999999999999995E-2</v>
      </c>
      <c r="AC320" s="101">
        <v>3</v>
      </c>
      <c r="AD320" s="101">
        <v>6</v>
      </c>
      <c r="AE320" s="101">
        <v>9</v>
      </c>
      <c r="AF320" s="102">
        <v>5.0847457627118647E-2</v>
      </c>
      <c r="AG320" s="102">
        <v>9.0909090909090912E-2</v>
      </c>
      <c r="AH320" s="102">
        <v>7.1999999999999995E-2</v>
      </c>
      <c r="AI320" s="101">
        <v>1</v>
      </c>
      <c r="AJ320" s="101">
        <v>1</v>
      </c>
      <c r="AK320" s="101">
        <v>2</v>
      </c>
      <c r="AL320" s="102">
        <v>1.6949152542372881E-2</v>
      </c>
      <c r="AM320" s="102">
        <v>1.5151515151515152E-2</v>
      </c>
      <c r="AN320" s="102">
        <v>1.6E-2</v>
      </c>
      <c r="AO320" s="101">
        <v>54</v>
      </c>
      <c r="AP320" s="101">
        <v>63</v>
      </c>
      <c r="AQ320" s="101">
        <v>117</v>
      </c>
      <c r="AR320" s="102">
        <v>0.9152542372881356</v>
      </c>
      <c r="AS320" s="102">
        <v>0.95454545454545459</v>
      </c>
      <c r="AT320" s="102">
        <v>0.93600000000000005</v>
      </c>
      <c r="AU320" s="101">
        <v>49</v>
      </c>
      <c r="AV320" s="101">
        <v>55</v>
      </c>
      <c r="AW320" s="101">
        <v>104</v>
      </c>
      <c r="AX320" s="102">
        <v>0.90740740740740744</v>
      </c>
      <c r="AY320" s="102">
        <v>0.87301587301587302</v>
      </c>
      <c r="AZ320" s="102">
        <v>0.88888888888888884</v>
      </c>
      <c r="BA320" s="101">
        <v>5</v>
      </c>
      <c r="BB320" s="101">
        <v>8</v>
      </c>
      <c r="BC320" s="101">
        <v>13</v>
      </c>
      <c r="BD320" s="102">
        <v>9.2592592592592587E-2</v>
      </c>
      <c r="BE320" s="102">
        <v>0.12698412698412698</v>
      </c>
      <c r="BF320" s="102">
        <v>0.1111111111111111</v>
      </c>
      <c r="BG320" s="101">
        <v>4</v>
      </c>
      <c r="BH320" s="101">
        <v>7</v>
      </c>
      <c r="BI320" s="101">
        <v>11</v>
      </c>
      <c r="BJ320" s="102">
        <v>7.407407407407407E-2</v>
      </c>
      <c r="BK320" s="102">
        <v>0.1111111111111111</v>
      </c>
      <c r="BL320" s="102">
        <v>9.4017094017094016E-2</v>
      </c>
      <c r="BM320" s="101">
        <v>1</v>
      </c>
      <c r="BN320" s="101">
        <v>1</v>
      </c>
      <c r="BO320" s="101">
        <v>2</v>
      </c>
      <c r="BP320" s="102">
        <v>1.8518518518518517E-2</v>
      </c>
      <c r="BQ320" s="102">
        <v>1.5873015873015872E-2</v>
      </c>
      <c r="BR320" s="103">
        <v>1.7094017094017096E-2</v>
      </c>
    </row>
    <row r="321" spans="1:70" ht="11.85">
      <c r="A321" s="99" t="str">
        <f>IF(COUNTIFS(T_3G[[#This Row],[Secteur]],"  *"),A320,T_3G[[#This Row],[Secteur]])</f>
        <v>VAL-DE-MARNE</v>
      </c>
      <c r="B321" s="99" t="str">
        <f>IF(COUNTIFS(T_3G[[#This Row],[Secteur]],"    *"),B320,T_3G[[#This Row],[Secteur]])</f>
        <v xml:space="preserve">   D01 - Vincennes</v>
      </c>
      <c r="C321" s="100" t="s">
        <v>780</v>
      </c>
      <c r="D321" s="100" t="s">
        <v>781</v>
      </c>
      <c r="E321" s="101">
        <v>60</v>
      </c>
      <c r="F321" s="101">
        <v>56</v>
      </c>
      <c r="G321" s="101">
        <v>116</v>
      </c>
      <c r="H321" s="101">
        <v>0</v>
      </c>
      <c r="I321" s="101">
        <v>0</v>
      </c>
      <c r="J321" s="101">
        <v>0</v>
      </c>
      <c r="K321" s="101">
        <v>60</v>
      </c>
      <c r="L321" s="101">
        <v>56</v>
      </c>
      <c r="M321" s="101">
        <v>116</v>
      </c>
      <c r="N321" s="102">
        <v>1</v>
      </c>
      <c r="O321" s="102">
        <v>1</v>
      </c>
      <c r="P321" s="102">
        <v>1</v>
      </c>
      <c r="Q321" s="101">
        <v>58</v>
      </c>
      <c r="R321" s="101">
        <v>53</v>
      </c>
      <c r="S321" s="101">
        <v>111</v>
      </c>
      <c r="T321" s="102">
        <v>0.96666666666666667</v>
      </c>
      <c r="U321" s="102">
        <v>0.9464285714285714</v>
      </c>
      <c r="V321" s="102">
        <v>0.9568965517241379</v>
      </c>
      <c r="W321" s="101">
        <v>2</v>
      </c>
      <c r="X321" s="101">
        <v>3</v>
      </c>
      <c r="Y321" s="101">
        <v>5</v>
      </c>
      <c r="Z321" s="102">
        <v>3.3333333333333333E-2</v>
      </c>
      <c r="AA321" s="102">
        <v>5.3571428571428568E-2</v>
      </c>
      <c r="AB321" s="102">
        <v>4.3103448275862072E-2</v>
      </c>
      <c r="AC321" s="101">
        <v>2</v>
      </c>
      <c r="AD321" s="101">
        <v>2</v>
      </c>
      <c r="AE321" s="101">
        <v>4</v>
      </c>
      <c r="AF321" s="102">
        <v>3.3333333333333333E-2</v>
      </c>
      <c r="AG321" s="102">
        <v>3.5714285714285712E-2</v>
      </c>
      <c r="AH321" s="102">
        <v>3.4482758620689655E-2</v>
      </c>
      <c r="AI321" s="101">
        <v>0</v>
      </c>
      <c r="AJ321" s="101">
        <v>1</v>
      </c>
      <c r="AK321" s="101">
        <v>1</v>
      </c>
      <c r="AL321" s="102">
        <v>0</v>
      </c>
      <c r="AM321" s="102">
        <v>1.7857142857142856E-2</v>
      </c>
      <c r="AN321" s="102">
        <v>8.6206896551724137E-3</v>
      </c>
      <c r="AO321" s="101">
        <v>60</v>
      </c>
      <c r="AP321" s="101">
        <v>56</v>
      </c>
      <c r="AQ321" s="101">
        <v>116</v>
      </c>
      <c r="AR321" s="102">
        <v>1</v>
      </c>
      <c r="AS321" s="102">
        <v>1</v>
      </c>
      <c r="AT321" s="102">
        <v>1</v>
      </c>
      <c r="AU321" s="101">
        <v>54</v>
      </c>
      <c r="AV321" s="101">
        <v>49</v>
      </c>
      <c r="AW321" s="101">
        <v>103</v>
      </c>
      <c r="AX321" s="102">
        <v>0.9</v>
      </c>
      <c r="AY321" s="102">
        <v>0.875</v>
      </c>
      <c r="AZ321" s="102">
        <v>0.88793103448275867</v>
      </c>
      <c r="BA321" s="101">
        <v>6</v>
      </c>
      <c r="BB321" s="101">
        <v>7</v>
      </c>
      <c r="BC321" s="101">
        <v>13</v>
      </c>
      <c r="BD321" s="102">
        <v>0.1</v>
      </c>
      <c r="BE321" s="102">
        <v>0.125</v>
      </c>
      <c r="BF321" s="102">
        <v>0.11206896551724138</v>
      </c>
      <c r="BG321" s="101">
        <v>6</v>
      </c>
      <c r="BH321" s="101">
        <v>6</v>
      </c>
      <c r="BI321" s="101">
        <v>12</v>
      </c>
      <c r="BJ321" s="102">
        <v>0.1</v>
      </c>
      <c r="BK321" s="102">
        <v>0.10714285714285714</v>
      </c>
      <c r="BL321" s="102">
        <v>0.10344827586206896</v>
      </c>
      <c r="BM321" s="101">
        <v>0</v>
      </c>
      <c r="BN321" s="101">
        <v>1</v>
      </c>
      <c r="BO321" s="101">
        <v>1</v>
      </c>
      <c r="BP321" s="102">
        <v>0</v>
      </c>
      <c r="BQ321" s="102">
        <v>1.7857142857142856E-2</v>
      </c>
      <c r="BR321" s="103">
        <v>8.6206896551724137E-3</v>
      </c>
    </row>
    <row r="322" spans="1:70" ht="11.85">
      <c r="A322" s="99" t="str">
        <f>IF(COUNTIFS(T_3G[[#This Row],[Secteur]],"  *"),A321,T_3G[[#This Row],[Secteur]])</f>
        <v>VAL-DE-MARNE</v>
      </c>
      <c r="B322" s="99" t="str">
        <f>IF(COUNTIFS(T_3G[[#This Row],[Secteur]],"    *"),B321,T_3G[[#This Row],[Secteur]])</f>
        <v xml:space="preserve">   D01 - Vincennes</v>
      </c>
      <c r="C322" s="100" t="s">
        <v>782</v>
      </c>
      <c r="D322" s="100" t="s">
        <v>783</v>
      </c>
      <c r="E322" s="101">
        <v>55</v>
      </c>
      <c r="F322" s="101">
        <v>58</v>
      </c>
      <c r="G322" s="101">
        <v>113</v>
      </c>
      <c r="H322" s="101">
        <v>0</v>
      </c>
      <c r="I322" s="101">
        <v>0</v>
      </c>
      <c r="J322" s="101">
        <v>0</v>
      </c>
      <c r="K322" s="101">
        <v>55</v>
      </c>
      <c r="L322" s="101">
        <v>58</v>
      </c>
      <c r="M322" s="101">
        <v>113</v>
      </c>
      <c r="N322" s="102">
        <v>1</v>
      </c>
      <c r="O322" s="102">
        <v>1</v>
      </c>
      <c r="P322" s="102">
        <v>1</v>
      </c>
      <c r="Q322" s="101">
        <v>53</v>
      </c>
      <c r="R322" s="101">
        <v>50</v>
      </c>
      <c r="S322" s="101">
        <v>103</v>
      </c>
      <c r="T322" s="102">
        <v>0.96363636363636362</v>
      </c>
      <c r="U322" s="102">
        <v>0.86206896551724133</v>
      </c>
      <c r="V322" s="102">
        <v>0.91150442477876104</v>
      </c>
      <c r="W322" s="101">
        <v>2</v>
      </c>
      <c r="X322" s="101">
        <v>8</v>
      </c>
      <c r="Y322" s="101">
        <v>10</v>
      </c>
      <c r="Z322" s="102">
        <v>3.6363636363636362E-2</v>
      </c>
      <c r="AA322" s="102">
        <v>0.13793103448275862</v>
      </c>
      <c r="AB322" s="102">
        <v>8.8495575221238937E-2</v>
      </c>
      <c r="AC322" s="101">
        <v>2</v>
      </c>
      <c r="AD322" s="101">
        <v>6</v>
      </c>
      <c r="AE322" s="101">
        <v>8</v>
      </c>
      <c r="AF322" s="102">
        <v>3.6363636363636362E-2</v>
      </c>
      <c r="AG322" s="102">
        <v>0.10344827586206896</v>
      </c>
      <c r="AH322" s="102">
        <v>7.0796460176991149E-2</v>
      </c>
      <c r="AI322" s="101">
        <v>0</v>
      </c>
      <c r="AJ322" s="101">
        <v>2</v>
      </c>
      <c r="AK322" s="101">
        <v>2</v>
      </c>
      <c r="AL322" s="102">
        <v>0</v>
      </c>
      <c r="AM322" s="102">
        <v>3.4482758620689655E-2</v>
      </c>
      <c r="AN322" s="102">
        <v>1.7699115044247787E-2</v>
      </c>
      <c r="AO322" s="101">
        <v>55</v>
      </c>
      <c r="AP322" s="101">
        <v>58</v>
      </c>
      <c r="AQ322" s="101">
        <v>113</v>
      </c>
      <c r="AR322" s="102">
        <v>1</v>
      </c>
      <c r="AS322" s="102">
        <v>1</v>
      </c>
      <c r="AT322" s="102">
        <v>1</v>
      </c>
      <c r="AU322" s="101">
        <v>49</v>
      </c>
      <c r="AV322" s="101">
        <v>43</v>
      </c>
      <c r="AW322" s="101">
        <v>92</v>
      </c>
      <c r="AX322" s="102">
        <v>0.89090909090909087</v>
      </c>
      <c r="AY322" s="102">
        <v>0.74137931034482762</v>
      </c>
      <c r="AZ322" s="102">
        <v>0.81415929203539827</v>
      </c>
      <c r="BA322" s="101">
        <v>6</v>
      </c>
      <c r="BB322" s="101">
        <v>15</v>
      </c>
      <c r="BC322" s="101">
        <v>21</v>
      </c>
      <c r="BD322" s="102">
        <v>0.10909090909090909</v>
      </c>
      <c r="BE322" s="102">
        <v>0.25862068965517243</v>
      </c>
      <c r="BF322" s="102">
        <v>0.18584070796460178</v>
      </c>
      <c r="BG322" s="101">
        <v>6</v>
      </c>
      <c r="BH322" s="101">
        <v>13</v>
      </c>
      <c r="BI322" s="101">
        <v>19</v>
      </c>
      <c r="BJ322" s="102">
        <v>0.10909090909090909</v>
      </c>
      <c r="BK322" s="102">
        <v>0.22413793103448276</v>
      </c>
      <c r="BL322" s="102">
        <v>0.16814159292035399</v>
      </c>
      <c r="BM322" s="101">
        <v>0</v>
      </c>
      <c r="BN322" s="101">
        <v>2</v>
      </c>
      <c r="BO322" s="101">
        <v>2</v>
      </c>
      <c r="BP322" s="102">
        <v>0</v>
      </c>
      <c r="BQ322" s="102">
        <v>3.4482758620689655E-2</v>
      </c>
      <c r="BR322" s="103">
        <v>1.7699115044247787E-2</v>
      </c>
    </row>
    <row r="323" spans="1:70" ht="11.85">
      <c r="A323" s="99" t="str">
        <f>IF(COUNTIFS(T_3G[[#This Row],[Secteur]],"  *"),A322,T_3G[[#This Row],[Secteur]])</f>
        <v>VAL-DE-MARNE</v>
      </c>
      <c r="B323" s="99" t="str">
        <f>IF(COUNTIFS(T_3G[[#This Row],[Secteur]],"    *"),B322,T_3G[[#This Row],[Secteur]])</f>
        <v xml:space="preserve">   D02 - Champigny</v>
      </c>
      <c r="C323" s="100" t="s">
        <v>784</v>
      </c>
      <c r="D323" s="100" t="s">
        <v>785</v>
      </c>
      <c r="E323" s="101">
        <v>862</v>
      </c>
      <c r="F323" s="101">
        <v>895</v>
      </c>
      <c r="G323" s="101">
        <v>1757</v>
      </c>
      <c r="H323" s="101">
        <v>7</v>
      </c>
      <c r="I323" s="101">
        <v>12</v>
      </c>
      <c r="J323" s="101">
        <v>19</v>
      </c>
      <c r="K323" s="101">
        <v>853</v>
      </c>
      <c r="L323" s="101">
        <v>874</v>
      </c>
      <c r="M323" s="101">
        <v>1727</v>
      </c>
      <c r="N323" s="102">
        <v>0.99767981438515085</v>
      </c>
      <c r="O323" s="102">
        <v>0.98994413407821225</v>
      </c>
      <c r="P323" s="102">
        <v>0.99373932840068302</v>
      </c>
      <c r="Q323" s="101">
        <v>630</v>
      </c>
      <c r="R323" s="101">
        <v>555</v>
      </c>
      <c r="S323" s="101">
        <v>1185</v>
      </c>
      <c r="T323" s="102">
        <v>0.73856975381008205</v>
      </c>
      <c r="U323" s="102">
        <v>0.63501144164759726</v>
      </c>
      <c r="V323" s="102">
        <v>0.68616097278517663</v>
      </c>
      <c r="W323" s="101">
        <v>223</v>
      </c>
      <c r="X323" s="101">
        <v>319</v>
      </c>
      <c r="Y323" s="101">
        <v>542</v>
      </c>
      <c r="Z323" s="102">
        <v>0.26143024618991795</v>
      </c>
      <c r="AA323" s="102">
        <v>0.36498855835240274</v>
      </c>
      <c r="AB323" s="102">
        <v>0.31383902721482337</v>
      </c>
      <c r="AC323" s="101">
        <v>197</v>
      </c>
      <c r="AD323" s="101">
        <v>262</v>
      </c>
      <c r="AE323" s="101">
        <v>459</v>
      </c>
      <c r="AF323" s="102">
        <v>0.2309495896834701</v>
      </c>
      <c r="AG323" s="102">
        <v>0.2997711670480549</v>
      </c>
      <c r="AH323" s="102">
        <v>0.26577880718008107</v>
      </c>
      <c r="AI323" s="101">
        <v>26</v>
      </c>
      <c r="AJ323" s="101">
        <v>57</v>
      </c>
      <c r="AK323" s="101">
        <v>83</v>
      </c>
      <c r="AL323" s="102">
        <v>3.048065650644783E-2</v>
      </c>
      <c r="AM323" s="102">
        <v>6.5217391304347824E-2</v>
      </c>
      <c r="AN323" s="102">
        <v>4.8060220034742328E-2</v>
      </c>
      <c r="AO323" s="101">
        <v>847</v>
      </c>
      <c r="AP323" s="101">
        <v>873</v>
      </c>
      <c r="AQ323" s="101">
        <v>1720</v>
      </c>
      <c r="AR323" s="102">
        <v>0.99071925754060319</v>
      </c>
      <c r="AS323" s="102">
        <v>0.98882681564245811</v>
      </c>
      <c r="AT323" s="102">
        <v>0.9897552646556631</v>
      </c>
      <c r="AU323" s="101">
        <v>579</v>
      </c>
      <c r="AV323" s="101">
        <v>492</v>
      </c>
      <c r="AW323" s="101">
        <v>1071</v>
      </c>
      <c r="AX323" s="102">
        <v>0.68358913813459266</v>
      </c>
      <c r="AY323" s="102">
        <v>0.56357388316151202</v>
      </c>
      <c r="AZ323" s="102">
        <v>0.62267441860465111</v>
      </c>
      <c r="BA323" s="101">
        <v>268</v>
      </c>
      <c r="BB323" s="101">
        <v>381</v>
      </c>
      <c r="BC323" s="101">
        <v>649</v>
      </c>
      <c r="BD323" s="102">
        <v>0.31641086186540734</v>
      </c>
      <c r="BE323" s="102">
        <v>0.43642611683848798</v>
      </c>
      <c r="BF323" s="102">
        <v>0.37732558139534883</v>
      </c>
      <c r="BG323" s="101">
        <v>242</v>
      </c>
      <c r="BH323" s="101">
        <v>311</v>
      </c>
      <c r="BI323" s="101">
        <v>553</v>
      </c>
      <c r="BJ323" s="102">
        <v>0.2857142857142857</v>
      </c>
      <c r="BK323" s="102">
        <v>0.35624284077892326</v>
      </c>
      <c r="BL323" s="102">
        <v>0.32151162790697674</v>
      </c>
      <c r="BM323" s="101">
        <v>26</v>
      </c>
      <c r="BN323" s="101">
        <v>70</v>
      </c>
      <c r="BO323" s="101">
        <v>96</v>
      </c>
      <c r="BP323" s="102">
        <v>3.0696576151121605E-2</v>
      </c>
      <c r="BQ323" s="102">
        <v>8.0183276059564726E-2</v>
      </c>
      <c r="BR323" s="103">
        <v>5.5813953488372092E-2</v>
      </c>
    </row>
    <row r="324" spans="1:70" ht="11.85">
      <c r="A324" s="99" t="str">
        <f>IF(COUNTIFS(T_3G[[#This Row],[Secteur]],"  *"),A323,T_3G[[#This Row],[Secteur]])</f>
        <v>VAL-DE-MARNE</v>
      </c>
      <c r="B324" s="99" t="str">
        <f>IF(COUNTIFS(T_3G[[#This Row],[Secteur]],"    *"),B323,T_3G[[#This Row],[Secteur]])</f>
        <v xml:space="preserve">   D02 - Champigny</v>
      </c>
      <c r="C324" s="100" t="s">
        <v>786</v>
      </c>
      <c r="D324" s="100" t="s">
        <v>542</v>
      </c>
      <c r="E324" s="101">
        <v>6</v>
      </c>
      <c r="F324" s="101">
        <v>14</v>
      </c>
      <c r="G324" s="101">
        <v>20</v>
      </c>
      <c r="H324" s="101">
        <v>1</v>
      </c>
      <c r="I324" s="101">
        <v>2</v>
      </c>
      <c r="J324" s="101">
        <v>3</v>
      </c>
      <c r="K324" s="101">
        <v>5</v>
      </c>
      <c r="L324" s="101">
        <v>12</v>
      </c>
      <c r="M324" s="101">
        <v>17</v>
      </c>
      <c r="N324" s="102">
        <v>1</v>
      </c>
      <c r="O324" s="102">
        <v>1</v>
      </c>
      <c r="P324" s="102">
        <v>1</v>
      </c>
      <c r="Q324" s="101">
        <v>0</v>
      </c>
      <c r="R324" s="101">
        <v>0</v>
      </c>
      <c r="S324" s="101">
        <v>0</v>
      </c>
      <c r="T324" s="102">
        <v>0</v>
      </c>
      <c r="U324" s="102">
        <v>0</v>
      </c>
      <c r="V324" s="102">
        <v>0</v>
      </c>
      <c r="W324" s="101">
        <v>5</v>
      </c>
      <c r="X324" s="101">
        <v>12</v>
      </c>
      <c r="Y324" s="101">
        <v>17</v>
      </c>
      <c r="Z324" s="102">
        <v>1</v>
      </c>
      <c r="AA324" s="102">
        <v>1</v>
      </c>
      <c r="AB324" s="102">
        <v>1</v>
      </c>
      <c r="AC324" s="101">
        <v>3</v>
      </c>
      <c r="AD324" s="101">
        <v>3</v>
      </c>
      <c r="AE324" s="101">
        <v>6</v>
      </c>
      <c r="AF324" s="102">
        <v>0.6</v>
      </c>
      <c r="AG324" s="102">
        <v>0.25</v>
      </c>
      <c r="AH324" s="102">
        <v>0.35294117647058826</v>
      </c>
      <c r="AI324" s="101">
        <v>2</v>
      </c>
      <c r="AJ324" s="101">
        <v>9</v>
      </c>
      <c r="AK324" s="101">
        <v>11</v>
      </c>
      <c r="AL324" s="102">
        <v>0.4</v>
      </c>
      <c r="AM324" s="102">
        <v>0.75</v>
      </c>
      <c r="AN324" s="102">
        <v>0.6470588235294118</v>
      </c>
      <c r="AO324" s="101">
        <v>5</v>
      </c>
      <c r="AP324" s="101">
        <v>12</v>
      </c>
      <c r="AQ324" s="101">
        <v>17</v>
      </c>
      <c r="AR324" s="102">
        <v>1</v>
      </c>
      <c r="AS324" s="102">
        <v>1</v>
      </c>
      <c r="AT324" s="102">
        <v>1</v>
      </c>
      <c r="AU324" s="101">
        <v>0</v>
      </c>
      <c r="AV324" s="101">
        <v>0</v>
      </c>
      <c r="AW324" s="101">
        <v>0</v>
      </c>
      <c r="AX324" s="102">
        <v>0</v>
      </c>
      <c r="AY324" s="102">
        <v>0</v>
      </c>
      <c r="AZ324" s="102">
        <v>0</v>
      </c>
      <c r="BA324" s="101">
        <v>5</v>
      </c>
      <c r="BB324" s="101">
        <v>12</v>
      </c>
      <c r="BC324" s="101">
        <v>17</v>
      </c>
      <c r="BD324" s="102">
        <v>1</v>
      </c>
      <c r="BE324" s="102">
        <v>1</v>
      </c>
      <c r="BF324" s="102">
        <v>1</v>
      </c>
      <c r="BG324" s="101">
        <v>3</v>
      </c>
      <c r="BH324" s="101">
        <v>3</v>
      </c>
      <c r="BI324" s="101">
        <v>6</v>
      </c>
      <c r="BJ324" s="102">
        <v>0.6</v>
      </c>
      <c r="BK324" s="102">
        <v>0.25</v>
      </c>
      <c r="BL324" s="102">
        <v>0.35294117647058826</v>
      </c>
      <c r="BM324" s="101">
        <v>2</v>
      </c>
      <c r="BN324" s="101">
        <v>9</v>
      </c>
      <c r="BO324" s="101">
        <v>11</v>
      </c>
      <c r="BP324" s="102">
        <v>0.4</v>
      </c>
      <c r="BQ324" s="102">
        <v>0.75</v>
      </c>
      <c r="BR324" s="103">
        <v>0.6470588235294118</v>
      </c>
    </row>
    <row r="325" spans="1:70" ht="11.85">
      <c r="A325" s="99" t="str">
        <f>IF(COUNTIFS(T_3G[[#This Row],[Secteur]],"  *"),A324,T_3G[[#This Row],[Secteur]])</f>
        <v>VAL-DE-MARNE</v>
      </c>
      <c r="B325" s="99" t="str">
        <f>IF(COUNTIFS(T_3G[[#This Row],[Secteur]],"    *"),B324,T_3G[[#This Row],[Secteur]])</f>
        <v xml:space="preserve">   D02 - Champigny</v>
      </c>
      <c r="C325" s="100" t="s">
        <v>787</v>
      </c>
      <c r="D325" s="100" t="s">
        <v>788</v>
      </c>
      <c r="E325" s="101">
        <v>46</v>
      </c>
      <c r="F325" s="101">
        <v>65</v>
      </c>
      <c r="G325" s="101">
        <v>111</v>
      </c>
      <c r="H325" s="101">
        <v>0</v>
      </c>
      <c r="I325" s="101">
        <v>4</v>
      </c>
      <c r="J325" s="101">
        <v>4</v>
      </c>
      <c r="K325" s="101">
        <v>45</v>
      </c>
      <c r="L325" s="101">
        <v>61</v>
      </c>
      <c r="M325" s="101">
        <v>106</v>
      </c>
      <c r="N325" s="102">
        <v>0.97826086956521741</v>
      </c>
      <c r="O325" s="102">
        <v>1</v>
      </c>
      <c r="P325" s="102">
        <v>0.99099099099099097</v>
      </c>
      <c r="Q325" s="101">
        <v>33</v>
      </c>
      <c r="R325" s="101">
        <v>25</v>
      </c>
      <c r="S325" s="101">
        <v>58</v>
      </c>
      <c r="T325" s="102">
        <v>0.73333333333333328</v>
      </c>
      <c r="U325" s="102">
        <v>0.4098360655737705</v>
      </c>
      <c r="V325" s="102">
        <v>0.54716981132075471</v>
      </c>
      <c r="W325" s="101">
        <v>12</v>
      </c>
      <c r="X325" s="101">
        <v>36</v>
      </c>
      <c r="Y325" s="101">
        <v>48</v>
      </c>
      <c r="Z325" s="102">
        <v>0.26666666666666666</v>
      </c>
      <c r="AA325" s="102">
        <v>0.5901639344262295</v>
      </c>
      <c r="AB325" s="102">
        <v>0.45283018867924529</v>
      </c>
      <c r="AC325" s="101">
        <v>10</v>
      </c>
      <c r="AD325" s="101">
        <v>29</v>
      </c>
      <c r="AE325" s="101">
        <v>39</v>
      </c>
      <c r="AF325" s="102">
        <v>0.22222222222222221</v>
      </c>
      <c r="AG325" s="102">
        <v>0.47540983606557374</v>
      </c>
      <c r="AH325" s="102">
        <v>0.36792452830188677</v>
      </c>
      <c r="AI325" s="101">
        <v>2</v>
      </c>
      <c r="AJ325" s="101">
        <v>7</v>
      </c>
      <c r="AK325" s="101">
        <v>9</v>
      </c>
      <c r="AL325" s="102">
        <v>4.4444444444444446E-2</v>
      </c>
      <c r="AM325" s="102">
        <v>0.11475409836065574</v>
      </c>
      <c r="AN325" s="102">
        <v>8.4905660377358486E-2</v>
      </c>
      <c r="AO325" s="101">
        <v>45</v>
      </c>
      <c r="AP325" s="101">
        <v>61</v>
      </c>
      <c r="AQ325" s="101">
        <v>106</v>
      </c>
      <c r="AR325" s="102">
        <v>0.97826086956521741</v>
      </c>
      <c r="AS325" s="102">
        <v>1</v>
      </c>
      <c r="AT325" s="102">
        <v>0.99099099099099097</v>
      </c>
      <c r="AU325" s="101">
        <v>28</v>
      </c>
      <c r="AV325" s="101">
        <v>23</v>
      </c>
      <c r="AW325" s="101">
        <v>51</v>
      </c>
      <c r="AX325" s="102">
        <v>0.62222222222222223</v>
      </c>
      <c r="AY325" s="102">
        <v>0.37704918032786883</v>
      </c>
      <c r="AZ325" s="102">
        <v>0.48113207547169812</v>
      </c>
      <c r="BA325" s="101">
        <v>17</v>
      </c>
      <c r="BB325" s="101">
        <v>38</v>
      </c>
      <c r="BC325" s="101">
        <v>55</v>
      </c>
      <c r="BD325" s="102">
        <v>0.37777777777777777</v>
      </c>
      <c r="BE325" s="102">
        <v>0.62295081967213117</v>
      </c>
      <c r="BF325" s="102">
        <v>0.51886792452830188</v>
      </c>
      <c r="BG325" s="101">
        <v>15</v>
      </c>
      <c r="BH325" s="101">
        <v>28</v>
      </c>
      <c r="BI325" s="101">
        <v>43</v>
      </c>
      <c r="BJ325" s="102">
        <v>0.33333333333333331</v>
      </c>
      <c r="BK325" s="102">
        <v>0.45901639344262296</v>
      </c>
      <c r="BL325" s="102">
        <v>0.40566037735849059</v>
      </c>
      <c r="BM325" s="101">
        <v>2</v>
      </c>
      <c r="BN325" s="101">
        <v>10</v>
      </c>
      <c r="BO325" s="101">
        <v>12</v>
      </c>
      <c r="BP325" s="102">
        <v>4.4444444444444446E-2</v>
      </c>
      <c r="BQ325" s="102">
        <v>0.16393442622950818</v>
      </c>
      <c r="BR325" s="103">
        <v>0.11320754716981132</v>
      </c>
    </row>
    <row r="326" spans="1:70" ht="11.85">
      <c r="A326" s="99" t="str">
        <f>IF(COUNTIFS(T_3G[[#This Row],[Secteur]],"  *"),A325,T_3G[[#This Row],[Secteur]])</f>
        <v>VAL-DE-MARNE</v>
      </c>
      <c r="B326" s="99" t="str">
        <f>IF(COUNTIFS(T_3G[[#This Row],[Secteur]],"    *"),B325,T_3G[[#This Row],[Secteur]])</f>
        <v xml:space="preserve">   D02 - Champigny</v>
      </c>
      <c r="C326" s="100" t="s">
        <v>789</v>
      </c>
      <c r="D326" s="100" t="s">
        <v>333</v>
      </c>
      <c r="E326" s="101">
        <v>73</v>
      </c>
      <c r="F326" s="101">
        <v>74</v>
      </c>
      <c r="G326" s="101">
        <v>147</v>
      </c>
      <c r="H326" s="101">
        <v>0</v>
      </c>
      <c r="I326" s="101">
        <v>0</v>
      </c>
      <c r="J326" s="101">
        <v>0</v>
      </c>
      <c r="K326" s="101">
        <v>73</v>
      </c>
      <c r="L326" s="101">
        <v>72</v>
      </c>
      <c r="M326" s="101">
        <v>145</v>
      </c>
      <c r="N326" s="102">
        <v>1</v>
      </c>
      <c r="O326" s="102">
        <v>0.97297297297297303</v>
      </c>
      <c r="P326" s="102">
        <v>0.98639455782312924</v>
      </c>
      <c r="Q326" s="101">
        <v>41</v>
      </c>
      <c r="R326" s="101">
        <v>39</v>
      </c>
      <c r="S326" s="101">
        <v>80</v>
      </c>
      <c r="T326" s="102">
        <v>0.56164383561643838</v>
      </c>
      <c r="U326" s="102">
        <v>0.54166666666666663</v>
      </c>
      <c r="V326" s="102">
        <v>0.55172413793103448</v>
      </c>
      <c r="W326" s="101">
        <v>32</v>
      </c>
      <c r="X326" s="101">
        <v>33</v>
      </c>
      <c r="Y326" s="101">
        <v>65</v>
      </c>
      <c r="Z326" s="102">
        <v>0.43835616438356162</v>
      </c>
      <c r="AA326" s="102">
        <v>0.45833333333333331</v>
      </c>
      <c r="AB326" s="102">
        <v>0.44827586206896552</v>
      </c>
      <c r="AC326" s="101">
        <v>30</v>
      </c>
      <c r="AD326" s="101">
        <v>27</v>
      </c>
      <c r="AE326" s="101">
        <v>57</v>
      </c>
      <c r="AF326" s="102">
        <v>0.41095890410958902</v>
      </c>
      <c r="AG326" s="102">
        <v>0.375</v>
      </c>
      <c r="AH326" s="102">
        <v>0.39310344827586208</v>
      </c>
      <c r="AI326" s="101">
        <v>2</v>
      </c>
      <c r="AJ326" s="101">
        <v>6</v>
      </c>
      <c r="AK326" s="101">
        <v>8</v>
      </c>
      <c r="AL326" s="102">
        <v>2.7397260273972601E-2</v>
      </c>
      <c r="AM326" s="102">
        <v>8.3333333333333329E-2</v>
      </c>
      <c r="AN326" s="102">
        <v>5.5172413793103448E-2</v>
      </c>
      <c r="AO326" s="101">
        <v>73</v>
      </c>
      <c r="AP326" s="101">
        <v>72</v>
      </c>
      <c r="AQ326" s="101">
        <v>145</v>
      </c>
      <c r="AR326" s="102">
        <v>1</v>
      </c>
      <c r="AS326" s="102">
        <v>0.97297297297297303</v>
      </c>
      <c r="AT326" s="102">
        <v>0.98639455782312924</v>
      </c>
      <c r="AU326" s="101">
        <v>37</v>
      </c>
      <c r="AV326" s="101">
        <v>33</v>
      </c>
      <c r="AW326" s="101">
        <v>70</v>
      </c>
      <c r="AX326" s="102">
        <v>0.50684931506849318</v>
      </c>
      <c r="AY326" s="102">
        <v>0.45833333333333331</v>
      </c>
      <c r="AZ326" s="102">
        <v>0.48275862068965519</v>
      </c>
      <c r="BA326" s="101">
        <v>36</v>
      </c>
      <c r="BB326" s="101">
        <v>39</v>
      </c>
      <c r="BC326" s="101">
        <v>75</v>
      </c>
      <c r="BD326" s="102">
        <v>0.49315068493150682</v>
      </c>
      <c r="BE326" s="102">
        <v>0.54166666666666663</v>
      </c>
      <c r="BF326" s="102">
        <v>0.51724137931034486</v>
      </c>
      <c r="BG326" s="101">
        <v>34</v>
      </c>
      <c r="BH326" s="101">
        <v>32</v>
      </c>
      <c r="BI326" s="101">
        <v>66</v>
      </c>
      <c r="BJ326" s="102">
        <v>0.46575342465753422</v>
      </c>
      <c r="BK326" s="102">
        <v>0.44444444444444442</v>
      </c>
      <c r="BL326" s="102">
        <v>0.45517241379310347</v>
      </c>
      <c r="BM326" s="101">
        <v>2</v>
      </c>
      <c r="BN326" s="101">
        <v>7</v>
      </c>
      <c r="BO326" s="101">
        <v>9</v>
      </c>
      <c r="BP326" s="102">
        <v>2.7397260273972601E-2</v>
      </c>
      <c r="BQ326" s="102">
        <v>9.7222222222222224E-2</v>
      </c>
      <c r="BR326" s="103">
        <v>6.2068965517241378E-2</v>
      </c>
    </row>
    <row r="327" spans="1:70" ht="11.85">
      <c r="A327" s="99" t="str">
        <f>IF(COUNTIFS(T_3G[[#This Row],[Secteur]],"  *"),A326,T_3G[[#This Row],[Secteur]])</f>
        <v>VAL-DE-MARNE</v>
      </c>
      <c r="B327" s="99" t="str">
        <f>IF(COUNTIFS(T_3G[[#This Row],[Secteur]],"    *"),B326,T_3G[[#This Row],[Secteur]])</f>
        <v xml:space="preserve">   D02 - Champigny</v>
      </c>
      <c r="C327" s="100" t="s">
        <v>790</v>
      </c>
      <c r="D327" s="100" t="s">
        <v>791</v>
      </c>
      <c r="E327" s="101">
        <v>57</v>
      </c>
      <c r="F327" s="101">
        <v>37</v>
      </c>
      <c r="G327" s="101">
        <v>94</v>
      </c>
      <c r="H327" s="101">
        <v>0</v>
      </c>
      <c r="I327" s="101">
        <v>0</v>
      </c>
      <c r="J327" s="101">
        <v>0</v>
      </c>
      <c r="K327" s="101">
        <v>57</v>
      </c>
      <c r="L327" s="101">
        <v>35</v>
      </c>
      <c r="M327" s="101">
        <v>92</v>
      </c>
      <c r="N327" s="102">
        <v>1</v>
      </c>
      <c r="O327" s="102">
        <v>0.94594594594594594</v>
      </c>
      <c r="P327" s="102">
        <v>0.97872340425531912</v>
      </c>
      <c r="Q327" s="101">
        <v>43</v>
      </c>
      <c r="R327" s="101">
        <v>20</v>
      </c>
      <c r="S327" s="101">
        <v>63</v>
      </c>
      <c r="T327" s="102">
        <v>0.75438596491228072</v>
      </c>
      <c r="U327" s="102">
        <v>0.5714285714285714</v>
      </c>
      <c r="V327" s="102">
        <v>0.68478260869565222</v>
      </c>
      <c r="W327" s="101">
        <v>14</v>
      </c>
      <c r="X327" s="101">
        <v>15</v>
      </c>
      <c r="Y327" s="101">
        <v>29</v>
      </c>
      <c r="Z327" s="102">
        <v>0.24561403508771928</v>
      </c>
      <c r="AA327" s="102">
        <v>0.42857142857142855</v>
      </c>
      <c r="AB327" s="102">
        <v>0.31521739130434784</v>
      </c>
      <c r="AC327" s="101">
        <v>13</v>
      </c>
      <c r="AD327" s="101">
        <v>15</v>
      </c>
      <c r="AE327" s="101">
        <v>28</v>
      </c>
      <c r="AF327" s="102">
        <v>0.22807017543859648</v>
      </c>
      <c r="AG327" s="102">
        <v>0.42857142857142855</v>
      </c>
      <c r="AH327" s="102">
        <v>0.30434782608695654</v>
      </c>
      <c r="AI327" s="101">
        <v>1</v>
      </c>
      <c r="AJ327" s="101">
        <v>0</v>
      </c>
      <c r="AK327" s="101">
        <v>1</v>
      </c>
      <c r="AL327" s="102">
        <v>1.7543859649122806E-2</v>
      </c>
      <c r="AM327" s="102">
        <v>0</v>
      </c>
      <c r="AN327" s="102">
        <v>1.0869565217391304E-2</v>
      </c>
      <c r="AO327" s="101">
        <v>56</v>
      </c>
      <c r="AP327" s="101">
        <v>35</v>
      </c>
      <c r="AQ327" s="101">
        <v>91</v>
      </c>
      <c r="AR327" s="102">
        <v>0.98245614035087714</v>
      </c>
      <c r="AS327" s="102">
        <v>0.94594594594594594</v>
      </c>
      <c r="AT327" s="102">
        <v>0.96808510638297873</v>
      </c>
      <c r="AU327" s="101">
        <v>38</v>
      </c>
      <c r="AV327" s="101">
        <v>12</v>
      </c>
      <c r="AW327" s="101">
        <v>50</v>
      </c>
      <c r="AX327" s="102">
        <v>0.6785714285714286</v>
      </c>
      <c r="AY327" s="102">
        <v>0.34285714285714286</v>
      </c>
      <c r="AZ327" s="102">
        <v>0.5494505494505495</v>
      </c>
      <c r="BA327" s="101">
        <v>18</v>
      </c>
      <c r="BB327" s="101">
        <v>23</v>
      </c>
      <c r="BC327" s="101">
        <v>41</v>
      </c>
      <c r="BD327" s="102">
        <v>0.32142857142857145</v>
      </c>
      <c r="BE327" s="102">
        <v>0.65714285714285714</v>
      </c>
      <c r="BF327" s="102">
        <v>0.45054945054945056</v>
      </c>
      <c r="BG327" s="101">
        <v>17</v>
      </c>
      <c r="BH327" s="101">
        <v>21</v>
      </c>
      <c r="BI327" s="101">
        <v>38</v>
      </c>
      <c r="BJ327" s="102">
        <v>0.30357142857142855</v>
      </c>
      <c r="BK327" s="102">
        <v>0.6</v>
      </c>
      <c r="BL327" s="102">
        <v>0.4175824175824176</v>
      </c>
      <c r="BM327" s="101">
        <v>1</v>
      </c>
      <c r="BN327" s="101">
        <v>2</v>
      </c>
      <c r="BO327" s="101">
        <v>3</v>
      </c>
      <c r="BP327" s="102">
        <v>1.7857142857142856E-2</v>
      </c>
      <c r="BQ327" s="102">
        <v>5.7142857142857141E-2</v>
      </c>
      <c r="BR327" s="103">
        <v>3.2967032967032968E-2</v>
      </c>
    </row>
    <row r="328" spans="1:70" ht="11.85">
      <c r="A328" s="99" t="str">
        <f>IF(COUNTIFS(T_3G[[#This Row],[Secteur]],"  *"),A327,T_3G[[#This Row],[Secteur]])</f>
        <v>VAL-DE-MARNE</v>
      </c>
      <c r="B328" s="99" t="str">
        <f>IF(COUNTIFS(T_3G[[#This Row],[Secteur]],"    *"),B327,T_3G[[#This Row],[Secteur]])</f>
        <v xml:space="preserve">   D02 - Champigny</v>
      </c>
      <c r="C328" s="100" t="s">
        <v>792</v>
      </c>
      <c r="D328" s="100" t="s">
        <v>793</v>
      </c>
      <c r="E328" s="101">
        <v>78</v>
      </c>
      <c r="F328" s="101">
        <v>90</v>
      </c>
      <c r="G328" s="101">
        <v>168</v>
      </c>
      <c r="H328" s="101">
        <v>0</v>
      </c>
      <c r="I328" s="101">
        <v>0</v>
      </c>
      <c r="J328" s="101">
        <v>0</v>
      </c>
      <c r="K328" s="101">
        <v>78</v>
      </c>
      <c r="L328" s="101">
        <v>88</v>
      </c>
      <c r="M328" s="101">
        <v>166</v>
      </c>
      <c r="N328" s="102">
        <v>1</v>
      </c>
      <c r="O328" s="102">
        <v>0.97777777777777775</v>
      </c>
      <c r="P328" s="102">
        <v>0.98809523809523814</v>
      </c>
      <c r="Q328" s="101">
        <v>59</v>
      </c>
      <c r="R328" s="101">
        <v>51</v>
      </c>
      <c r="S328" s="101">
        <v>110</v>
      </c>
      <c r="T328" s="102">
        <v>0.75641025641025639</v>
      </c>
      <c r="U328" s="102">
        <v>0.57954545454545459</v>
      </c>
      <c r="V328" s="102">
        <v>0.66265060240963858</v>
      </c>
      <c r="W328" s="101">
        <v>19</v>
      </c>
      <c r="X328" s="101">
        <v>37</v>
      </c>
      <c r="Y328" s="101">
        <v>56</v>
      </c>
      <c r="Z328" s="102">
        <v>0.24358974358974358</v>
      </c>
      <c r="AA328" s="102">
        <v>0.42045454545454547</v>
      </c>
      <c r="AB328" s="102">
        <v>0.33734939759036142</v>
      </c>
      <c r="AC328" s="101">
        <v>19</v>
      </c>
      <c r="AD328" s="101">
        <v>35</v>
      </c>
      <c r="AE328" s="101">
        <v>54</v>
      </c>
      <c r="AF328" s="102">
        <v>0.24358974358974358</v>
      </c>
      <c r="AG328" s="102">
        <v>0.39772727272727271</v>
      </c>
      <c r="AH328" s="102">
        <v>0.3253012048192771</v>
      </c>
      <c r="AI328" s="101">
        <v>0</v>
      </c>
      <c r="AJ328" s="101">
        <v>2</v>
      </c>
      <c r="AK328" s="101">
        <v>2</v>
      </c>
      <c r="AL328" s="102">
        <v>0</v>
      </c>
      <c r="AM328" s="102">
        <v>2.2727272727272728E-2</v>
      </c>
      <c r="AN328" s="102">
        <v>1.2048192771084338E-2</v>
      </c>
      <c r="AO328" s="101">
        <v>78</v>
      </c>
      <c r="AP328" s="101">
        <v>88</v>
      </c>
      <c r="AQ328" s="101">
        <v>166</v>
      </c>
      <c r="AR328" s="102">
        <v>1</v>
      </c>
      <c r="AS328" s="102">
        <v>0.97777777777777775</v>
      </c>
      <c r="AT328" s="102">
        <v>0.98809523809523814</v>
      </c>
      <c r="AU328" s="101">
        <v>56</v>
      </c>
      <c r="AV328" s="101">
        <v>44</v>
      </c>
      <c r="AW328" s="101">
        <v>100</v>
      </c>
      <c r="AX328" s="102">
        <v>0.71794871794871795</v>
      </c>
      <c r="AY328" s="102">
        <v>0.5</v>
      </c>
      <c r="AZ328" s="102">
        <v>0.60240963855421692</v>
      </c>
      <c r="BA328" s="101">
        <v>22</v>
      </c>
      <c r="BB328" s="101">
        <v>44</v>
      </c>
      <c r="BC328" s="101">
        <v>66</v>
      </c>
      <c r="BD328" s="102">
        <v>0.28205128205128205</v>
      </c>
      <c r="BE328" s="102">
        <v>0.5</v>
      </c>
      <c r="BF328" s="102">
        <v>0.39759036144578314</v>
      </c>
      <c r="BG328" s="101">
        <v>22</v>
      </c>
      <c r="BH328" s="101">
        <v>42</v>
      </c>
      <c r="BI328" s="101">
        <v>64</v>
      </c>
      <c r="BJ328" s="102">
        <v>0.28205128205128205</v>
      </c>
      <c r="BK328" s="102">
        <v>0.47727272727272729</v>
      </c>
      <c r="BL328" s="102">
        <v>0.38554216867469882</v>
      </c>
      <c r="BM328" s="101">
        <v>0</v>
      </c>
      <c r="BN328" s="101">
        <v>2</v>
      </c>
      <c r="BO328" s="101">
        <v>2</v>
      </c>
      <c r="BP328" s="102">
        <v>0</v>
      </c>
      <c r="BQ328" s="102">
        <v>2.2727272727272728E-2</v>
      </c>
      <c r="BR328" s="103">
        <v>1.2048192771084338E-2</v>
      </c>
    </row>
    <row r="329" spans="1:70" ht="11.85">
      <c r="A329" s="99" t="str">
        <f>IF(COUNTIFS(T_3G[[#This Row],[Secteur]],"  *"),A328,T_3G[[#This Row],[Secteur]])</f>
        <v>VAL-DE-MARNE</v>
      </c>
      <c r="B329" s="99" t="str">
        <f>IF(COUNTIFS(T_3G[[#This Row],[Secteur]],"    *"),B328,T_3G[[#This Row],[Secteur]])</f>
        <v xml:space="preserve">   D02 - Champigny</v>
      </c>
      <c r="C329" s="100" t="s">
        <v>794</v>
      </c>
      <c r="D329" s="100" t="s">
        <v>769</v>
      </c>
      <c r="E329" s="101">
        <v>57</v>
      </c>
      <c r="F329" s="101">
        <v>72</v>
      </c>
      <c r="G329" s="101">
        <v>129</v>
      </c>
      <c r="H329" s="101">
        <v>0</v>
      </c>
      <c r="I329" s="101">
        <v>0</v>
      </c>
      <c r="J329" s="101">
        <v>0</v>
      </c>
      <c r="K329" s="101">
        <v>57</v>
      </c>
      <c r="L329" s="101">
        <v>71</v>
      </c>
      <c r="M329" s="101">
        <v>128</v>
      </c>
      <c r="N329" s="102">
        <v>1</v>
      </c>
      <c r="O329" s="102">
        <v>0.98611111111111116</v>
      </c>
      <c r="P329" s="102">
        <v>0.99224806201550386</v>
      </c>
      <c r="Q329" s="101">
        <v>45</v>
      </c>
      <c r="R329" s="101">
        <v>56</v>
      </c>
      <c r="S329" s="101">
        <v>101</v>
      </c>
      <c r="T329" s="102">
        <v>0.78947368421052633</v>
      </c>
      <c r="U329" s="102">
        <v>0.78873239436619713</v>
      </c>
      <c r="V329" s="102">
        <v>0.7890625</v>
      </c>
      <c r="W329" s="101">
        <v>12</v>
      </c>
      <c r="X329" s="101">
        <v>15</v>
      </c>
      <c r="Y329" s="101">
        <v>27</v>
      </c>
      <c r="Z329" s="102">
        <v>0.21052631578947367</v>
      </c>
      <c r="AA329" s="102">
        <v>0.21126760563380281</v>
      </c>
      <c r="AB329" s="102">
        <v>0.2109375</v>
      </c>
      <c r="AC329" s="101">
        <v>8</v>
      </c>
      <c r="AD329" s="101">
        <v>12</v>
      </c>
      <c r="AE329" s="101">
        <v>20</v>
      </c>
      <c r="AF329" s="102">
        <v>0.14035087719298245</v>
      </c>
      <c r="AG329" s="102">
        <v>0.16901408450704225</v>
      </c>
      <c r="AH329" s="102">
        <v>0.15625</v>
      </c>
      <c r="AI329" s="101">
        <v>4</v>
      </c>
      <c r="AJ329" s="101">
        <v>3</v>
      </c>
      <c r="AK329" s="101">
        <v>7</v>
      </c>
      <c r="AL329" s="102">
        <v>7.0175438596491224E-2</v>
      </c>
      <c r="AM329" s="102">
        <v>4.2253521126760563E-2</v>
      </c>
      <c r="AN329" s="102">
        <v>5.46875E-2</v>
      </c>
      <c r="AO329" s="101">
        <v>55</v>
      </c>
      <c r="AP329" s="101">
        <v>71</v>
      </c>
      <c r="AQ329" s="101">
        <v>126</v>
      </c>
      <c r="AR329" s="102">
        <v>0.96491228070175439</v>
      </c>
      <c r="AS329" s="102">
        <v>0.98611111111111116</v>
      </c>
      <c r="AT329" s="102">
        <v>0.97674418604651159</v>
      </c>
      <c r="AU329" s="101">
        <v>44</v>
      </c>
      <c r="AV329" s="101">
        <v>56</v>
      </c>
      <c r="AW329" s="101">
        <v>100</v>
      </c>
      <c r="AX329" s="102">
        <v>0.8</v>
      </c>
      <c r="AY329" s="102">
        <v>0.78873239436619713</v>
      </c>
      <c r="AZ329" s="102">
        <v>0.79365079365079361</v>
      </c>
      <c r="BA329" s="101">
        <v>11</v>
      </c>
      <c r="BB329" s="101">
        <v>15</v>
      </c>
      <c r="BC329" s="101">
        <v>26</v>
      </c>
      <c r="BD329" s="102">
        <v>0.2</v>
      </c>
      <c r="BE329" s="102">
        <v>0.21126760563380281</v>
      </c>
      <c r="BF329" s="102">
        <v>0.20634920634920634</v>
      </c>
      <c r="BG329" s="101">
        <v>8</v>
      </c>
      <c r="BH329" s="101">
        <v>12</v>
      </c>
      <c r="BI329" s="101">
        <v>20</v>
      </c>
      <c r="BJ329" s="102">
        <v>0.14545454545454545</v>
      </c>
      <c r="BK329" s="102">
        <v>0.16901408450704225</v>
      </c>
      <c r="BL329" s="102">
        <v>0.15873015873015872</v>
      </c>
      <c r="BM329" s="101">
        <v>3</v>
      </c>
      <c r="BN329" s="101">
        <v>3</v>
      </c>
      <c r="BO329" s="101">
        <v>6</v>
      </c>
      <c r="BP329" s="102">
        <v>5.4545454545454543E-2</v>
      </c>
      <c r="BQ329" s="102">
        <v>4.2253521126760563E-2</v>
      </c>
      <c r="BR329" s="103">
        <v>4.7619047619047616E-2</v>
      </c>
    </row>
    <row r="330" spans="1:70" ht="11.85">
      <c r="A330" s="99" t="str">
        <f>IF(COUNTIFS(T_3G[[#This Row],[Secteur]],"  *"),A329,T_3G[[#This Row],[Secteur]])</f>
        <v>VAL-DE-MARNE</v>
      </c>
      <c r="B330" s="99" t="str">
        <f>IF(COUNTIFS(T_3G[[#This Row],[Secteur]],"    *"),B329,T_3G[[#This Row],[Secteur]])</f>
        <v xml:space="preserve">   D02 - Champigny</v>
      </c>
      <c r="C330" s="100" t="s">
        <v>795</v>
      </c>
      <c r="D330" s="100" t="s">
        <v>390</v>
      </c>
      <c r="E330" s="101">
        <v>57</v>
      </c>
      <c r="F330" s="101">
        <v>43</v>
      </c>
      <c r="G330" s="101">
        <v>100</v>
      </c>
      <c r="H330" s="101">
        <v>3</v>
      </c>
      <c r="I330" s="101">
        <v>3</v>
      </c>
      <c r="J330" s="101">
        <v>6</v>
      </c>
      <c r="K330" s="101">
        <v>54</v>
      </c>
      <c r="L330" s="101">
        <v>41</v>
      </c>
      <c r="M330" s="101">
        <v>95</v>
      </c>
      <c r="N330" s="102">
        <v>1</v>
      </c>
      <c r="O330" s="102">
        <v>1.0232558139534884</v>
      </c>
      <c r="P330" s="102">
        <v>1.01</v>
      </c>
      <c r="Q330" s="101">
        <v>31</v>
      </c>
      <c r="R330" s="101">
        <v>22</v>
      </c>
      <c r="S330" s="101">
        <v>53</v>
      </c>
      <c r="T330" s="102">
        <v>0.57407407407407407</v>
      </c>
      <c r="U330" s="102">
        <v>0.53658536585365857</v>
      </c>
      <c r="V330" s="102">
        <v>0.55789473684210522</v>
      </c>
      <c r="W330" s="101">
        <v>23</v>
      </c>
      <c r="X330" s="101">
        <v>19</v>
      </c>
      <c r="Y330" s="101">
        <v>42</v>
      </c>
      <c r="Z330" s="102">
        <v>0.42592592592592593</v>
      </c>
      <c r="AA330" s="102">
        <v>0.46341463414634149</v>
      </c>
      <c r="AB330" s="102">
        <v>0.44210526315789472</v>
      </c>
      <c r="AC330" s="101">
        <v>21</v>
      </c>
      <c r="AD330" s="101">
        <v>18</v>
      </c>
      <c r="AE330" s="101">
        <v>39</v>
      </c>
      <c r="AF330" s="102">
        <v>0.3888888888888889</v>
      </c>
      <c r="AG330" s="102">
        <v>0.43902439024390244</v>
      </c>
      <c r="AH330" s="102">
        <v>0.41052631578947368</v>
      </c>
      <c r="AI330" s="101">
        <v>2</v>
      </c>
      <c r="AJ330" s="101">
        <v>1</v>
      </c>
      <c r="AK330" s="101">
        <v>3</v>
      </c>
      <c r="AL330" s="102">
        <v>3.7037037037037035E-2</v>
      </c>
      <c r="AM330" s="102">
        <v>2.4390243902439025E-2</v>
      </c>
      <c r="AN330" s="102">
        <v>3.1578947368421054E-2</v>
      </c>
      <c r="AO330" s="101">
        <v>53</v>
      </c>
      <c r="AP330" s="101">
        <v>40</v>
      </c>
      <c r="AQ330" s="101">
        <v>93</v>
      </c>
      <c r="AR330" s="102">
        <v>0.98245614035087714</v>
      </c>
      <c r="AS330" s="102">
        <v>1</v>
      </c>
      <c r="AT330" s="102">
        <v>0.99</v>
      </c>
      <c r="AU330" s="101">
        <v>28</v>
      </c>
      <c r="AV330" s="101">
        <v>16</v>
      </c>
      <c r="AW330" s="101">
        <v>44</v>
      </c>
      <c r="AX330" s="102">
        <v>0.52830188679245282</v>
      </c>
      <c r="AY330" s="102">
        <v>0.4</v>
      </c>
      <c r="AZ330" s="102">
        <v>0.4731182795698925</v>
      </c>
      <c r="BA330" s="101">
        <v>25</v>
      </c>
      <c r="BB330" s="101">
        <v>24</v>
      </c>
      <c r="BC330" s="101">
        <v>49</v>
      </c>
      <c r="BD330" s="102">
        <v>0.47169811320754718</v>
      </c>
      <c r="BE330" s="102">
        <v>0.6</v>
      </c>
      <c r="BF330" s="102">
        <v>0.5268817204301075</v>
      </c>
      <c r="BG330" s="101">
        <v>23</v>
      </c>
      <c r="BH330" s="101">
        <v>22</v>
      </c>
      <c r="BI330" s="101">
        <v>45</v>
      </c>
      <c r="BJ330" s="102">
        <v>0.43396226415094341</v>
      </c>
      <c r="BK330" s="102">
        <v>0.55000000000000004</v>
      </c>
      <c r="BL330" s="102">
        <v>0.4838709677419355</v>
      </c>
      <c r="BM330" s="101">
        <v>2</v>
      </c>
      <c r="BN330" s="101">
        <v>2</v>
      </c>
      <c r="BO330" s="101">
        <v>4</v>
      </c>
      <c r="BP330" s="102">
        <v>3.7735849056603772E-2</v>
      </c>
      <c r="BQ330" s="102">
        <v>0.05</v>
      </c>
      <c r="BR330" s="103">
        <v>4.3010752688172046E-2</v>
      </c>
    </row>
    <row r="331" spans="1:70" ht="11.85">
      <c r="A331" s="99" t="str">
        <f>IF(COUNTIFS(T_3G[[#This Row],[Secteur]],"  *"),A330,T_3G[[#This Row],[Secteur]])</f>
        <v>VAL-DE-MARNE</v>
      </c>
      <c r="B331" s="99" t="str">
        <f>IF(COUNTIFS(T_3G[[#This Row],[Secteur]],"    *"),B330,T_3G[[#This Row],[Secteur]])</f>
        <v xml:space="preserve">   D02 - Champigny</v>
      </c>
      <c r="C331" s="100" t="s">
        <v>796</v>
      </c>
      <c r="D331" s="100" t="s">
        <v>260</v>
      </c>
      <c r="E331" s="101">
        <v>88</v>
      </c>
      <c r="F331" s="101">
        <v>96</v>
      </c>
      <c r="G331" s="101">
        <v>184</v>
      </c>
      <c r="H331" s="101">
        <v>0</v>
      </c>
      <c r="I331" s="101">
        <v>0</v>
      </c>
      <c r="J331" s="101">
        <v>0</v>
      </c>
      <c r="K331" s="101">
        <v>87</v>
      </c>
      <c r="L331" s="101">
        <v>93</v>
      </c>
      <c r="M331" s="101">
        <v>180</v>
      </c>
      <c r="N331" s="102">
        <v>0.98863636363636365</v>
      </c>
      <c r="O331" s="102">
        <v>0.96875</v>
      </c>
      <c r="P331" s="102">
        <v>0.97826086956521741</v>
      </c>
      <c r="Q331" s="101">
        <v>70</v>
      </c>
      <c r="R331" s="101">
        <v>74</v>
      </c>
      <c r="S331" s="101">
        <v>144</v>
      </c>
      <c r="T331" s="102">
        <v>0.8045977011494253</v>
      </c>
      <c r="U331" s="102">
        <v>0.79569892473118276</v>
      </c>
      <c r="V331" s="102">
        <v>0.8</v>
      </c>
      <c r="W331" s="101">
        <v>17</v>
      </c>
      <c r="X331" s="101">
        <v>19</v>
      </c>
      <c r="Y331" s="101">
        <v>36</v>
      </c>
      <c r="Z331" s="102">
        <v>0.19540229885057472</v>
      </c>
      <c r="AA331" s="102">
        <v>0.20430107526881722</v>
      </c>
      <c r="AB331" s="102">
        <v>0.2</v>
      </c>
      <c r="AC331" s="101">
        <v>15</v>
      </c>
      <c r="AD331" s="101">
        <v>17</v>
      </c>
      <c r="AE331" s="101">
        <v>32</v>
      </c>
      <c r="AF331" s="102">
        <v>0.17241379310344829</v>
      </c>
      <c r="AG331" s="102">
        <v>0.18279569892473119</v>
      </c>
      <c r="AH331" s="102">
        <v>0.17777777777777778</v>
      </c>
      <c r="AI331" s="101">
        <v>2</v>
      </c>
      <c r="AJ331" s="101">
        <v>2</v>
      </c>
      <c r="AK331" s="101">
        <v>4</v>
      </c>
      <c r="AL331" s="102">
        <v>2.2988505747126436E-2</v>
      </c>
      <c r="AM331" s="102">
        <v>2.1505376344086023E-2</v>
      </c>
      <c r="AN331" s="102">
        <v>2.2222222222222223E-2</v>
      </c>
      <c r="AO331" s="101">
        <v>87</v>
      </c>
      <c r="AP331" s="101">
        <v>93</v>
      </c>
      <c r="AQ331" s="101">
        <v>180</v>
      </c>
      <c r="AR331" s="102">
        <v>0.98863636363636365</v>
      </c>
      <c r="AS331" s="102">
        <v>0.96875</v>
      </c>
      <c r="AT331" s="102">
        <v>0.97826086956521741</v>
      </c>
      <c r="AU331" s="101">
        <v>68</v>
      </c>
      <c r="AV331" s="101">
        <v>69</v>
      </c>
      <c r="AW331" s="101">
        <v>137</v>
      </c>
      <c r="AX331" s="102">
        <v>0.7816091954022989</v>
      </c>
      <c r="AY331" s="102">
        <v>0.74193548387096775</v>
      </c>
      <c r="AZ331" s="102">
        <v>0.76111111111111107</v>
      </c>
      <c r="BA331" s="101">
        <v>19</v>
      </c>
      <c r="BB331" s="101">
        <v>24</v>
      </c>
      <c r="BC331" s="101">
        <v>43</v>
      </c>
      <c r="BD331" s="102">
        <v>0.21839080459770116</v>
      </c>
      <c r="BE331" s="102">
        <v>0.25806451612903225</v>
      </c>
      <c r="BF331" s="102">
        <v>0.2388888888888889</v>
      </c>
      <c r="BG331" s="101">
        <v>17</v>
      </c>
      <c r="BH331" s="101">
        <v>22</v>
      </c>
      <c r="BI331" s="101">
        <v>39</v>
      </c>
      <c r="BJ331" s="102">
        <v>0.19540229885057472</v>
      </c>
      <c r="BK331" s="102">
        <v>0.23655913978494625</v>
      </c>
      <c r="BL331" s="102">
        <v>0.21666666666666667</v>
      </c>
      <c r="BM331" s="101">
        <v>2</v>
      </c>
      <c r="BN331" s="101">
        <v>2</v>
      </c>
      <c r="BO331" s="101">
        <v>4</v>
      </c>
      <c r="BP331" s="102">
        <v>2.2988505747126436E-2</v>
      </c>
      <c r="BQ331" s="102">
        <v>2.1505376344086023E-2</v>
      </c>
      <c r="BR331" s="103">
        <v>2.2222222222222223E-2</v>
      </c>
    </row>
    <row r="332" spans="1:70" ht="11.85">
      <c r="A332" s="99" t="str">
        <f>IF(COUNTIFS(T_3G[[#This Row],[Secteur]],"  *"),A331,T_3G[[#This Row],[Secteur]])</f>
        <v>VAL-DE-MARNE</v>
      </c>
      <c r="B332" s="99" t="str">
        <f>IF(COUNTIFS(T_3G[[#This Row],[Secteur]],"    *"),B331,T_3G[[#This Row],[Secteur]])</f>
        <v xml:space="preserve">   D02 - Champigny</v>
      </c>
      <c r="C332" s="100" t="s">
        <v>797</v>
      </c>
      <c r="D332" s="100" t="s">
        <v>798</v>
      </c>
      <c r="E332" s="101">
        <v>93</v>
      </c>
      <c r="F332" s="101">
        <v>110</v>
      </c>
      <c r="G332" s="101">
        <v>203</v>
      </c>
      <c r="H332" s="101">
        <v>0</v>
      </c>
      <c r="I332" s="101">
        <v>0</v>
      </c>
      <c r="J332" s="101">
        <v>0</v>
      </c>
      <c r="K332" s="101">
        <v>92</v>
      </c>
      <c r="L332" s="101">
        <v>110</v>
      </c>
      <c r="M332" s="101">
        <v>202</v>
      </c>
      <c r="N332" s="102">
        <v>0.989247311827957</v>
      </c>
      <c r="O332" s="102">
        <v>1</v>
      </c>
      <c r="P332" s="102">
        <v>0.99507389162561577</v>
      </c>
      <c r="Q332" s="101">
        <v>65</v>
      </c>
      <c r="R332" s="101">
        <v>74</v>
      </c>
      <c r="S332" s="101">
        <v>139</v>
      </c>
      <c r="T332" s="102">
        <v>0.70652173913043481</v>
      </c>
      <c r="U332" s="102">
        <v>0.67272727272727273</v>
      </c>
      <c r="V332" s="102">
        <v>0.68811881188118806</v>
      </c>
      <c r="W332" s="101">
        <v>27</v>
      </c>
      <c r="X332" s="101">
        <v>36</v>
      </c>
      <c r="Y332" s="101">
        <v>63</v>
      </c>
      <c r="Z332" s="102">
        <v>0.29347826086956524</v>
      </c>
      <c r="AA332" s="102">
        <v>0.32727272727272727</v>
      </c>
      <c r="AB332" s="102">
        <v>0.31188118811881188</v>
      </c>
      <c r="AC332" s="101">
        <v>25</v>
      </c>
      <c r="AD332" s="101">
        <v>33</v>
      </c>
      <c r="AE332" s="101">
        <v>58</v>
      </c>
      <c r="AF332" s="102">
        <v>0.27173913043478259</v>
      </c>
      <c r="AG332" s="102">
        <v>0.3</v>
      </c>
      <c r="AH332" s="102">
        <v>0.28712871287128711</v>
      </c>
      <c r="AI332" s="101">
        <v>2</v>
      </c>
      <c r="AJ332" s="101">
        <v>3</v>
      </c>
      <c r="AK332" s="101">
        <v>5</v>
      </c>
      <c r="AL332" s="102">
        <v>2.1739130434782608E-2</v>
      </c>
      <c r="AM332" s="102">
        <v>2.7272727272727271E-2</v>
      </c>
      <c r="AN332" s="102">
        <v>2.4752475247524754E-2</v>
      </c>
      <c r="AO332" s="101">
        <v>91</v>
      </c>
      <c r="AP332" s="101">
        <v>110</v>
      </c>
      <c r="AQ332" s="101">
        <v>201</v>
      </c>
      <c r="AR332" s="102">
        <v>0.978494623655914</v>
      </c>
      <c r="AS332" s="102">
        <v>1</v>
      </c>
      <c r="AT332" s="102">
        <v>0.99014778325123154</v>
      </c>
      <c r="AU332" s="101">
        <v>63</v>
      </c>
      <c r="AV332" s="101">
        <v>68</v>
      </c>
      <c r="AW332" s="101">
        <v>131</v>
      </c>
      <c r="AX332" s="102">
        <v>0.69230769230769229</v>
      </c>
      <c r="AY332" s="102">
        <v>0.61818181818181817</v>
      </c>
      <c r="AZ332" s="102">
        <v>0.65174129353233834</v>
      </c>
      <c r="BA332" s="101">
        <v>28</v>
      </c>
      <c r="BB332" s="101">
        <v>42</v>
      </c>
      <c r="BC332" s="101">
        <v>70</v>
      </c>
      <c r="BD332" s="102">
        <v>0.30769230769230771</v>
      </c>
      <c r="BE332" s="102">
        <v>0.38181818181818183</v>
      </c>
      <c r="BF332" s="102">
        <v>0.34825870646766172</v>
      </c>
      <c r="BG332" s="101">
        <v>26</v>
      </c>
      <c r="BH332" s="101">
        <v>39</v>
      </c>
      <c r="BI332" s="101">
        <v>65</v>
      </c>
      <c r="BJ332" s="102">
        <v>0.2857142857142857</v>
      </c>
      <c r="BK332" s="102">
        <v>0.35454545454545455</v>
      </c>
      <c r="BL332" s="102">
        <v>0.32338308457711445</v>
      </c>
      <c r="BM332" s="101">
        <v>2</v>
      </c>
      <c r="BN332" s="101">
        <v>3</v>
      </c>
      <c r="BO332" s="101">
        <v>5</v>
      </c>
      <c r="BP332" s="102">
        <v>2.197802197802198E-2</v>
      </c>
      <c r="BQ332" s="102">
        <v>2.7272727272727271E-2</v>
      </c>
      <c r="BR332" s="103">
        <v>2.4875621890547265E-2</v>
      </c>
    </row>
    <row r="333" spans="1:70" ht="11.85">
      <c r="A333" s="99" t="str">
        <f>IF(COUNTIFS(T_3G[[#This Row],[Secteur]],"  *"),A332,T_3G[[#This Row],[Secteur]])</f>
        <v>VAL-DE-MARNE</v>
      </c>
      <c r="B333" s="99" t="str">
        <f>IF(COUNTIFS(T_3G[[#This Row],[Secteur]],"    *"),B332,T_3G[[#This Row],[Secteur]])</f>
        <v xml:space="preserve">   D02 - Champigny</v>
      </c>
      <c r="C333" s="100" t="s">
        <v>799</v>
      </c>
      <c r="D333" s="100" t="s">
        <v>800</v>
      </c>
      <c r="E333" s="101">
        <v>61</v>
      </c>
      <c r="F333" s="101">
        <v>63</v>
      </c>
      <c r="G333" s="101">
        <v>124</v>
      </c>
      <c r="H333" s="101">
        <v>0</v>
      </c>
      <c r="I333" s="101">
        <v>0</v>
      </c>
      <c r="J333" s="101">
        <v>0</v>
      </c>
      <c r="K333" s="101">
        <v>61</v>
      </c>
      <c r="L333" s="101">
        <v>63</v>
      </c>
      <c r="M333" s="101">
        <v>124</v>
      </c>
      <c r="N333" s="102">
        <v>1</v>
      </c>
      <c r="O333" s="102">
        <v>1</v>
      </c>
      <c r="P333" s="102">
        <v>1</v>
      </c>
      <c r="Q333" s="101">
        <v>52</v>
      </c>
      <c r="R333" s="101">
        <v>44</v>
      </c>
      <c r="S333" s="101">
        <v>96</v>
      </c>
      <c r="T333" s="102">
        <v>0.85245901639344257</v>
      </c>
      <c r="U333" s="102">
        <v>0.69841269841269837</v>
      </c>
      <c r="V333" s="102">
        <v>0.77419354838709675</v>
      </c>
      <c r="W333" s="101">
        <v>9</v>
      </c>
      <c r="X333" s="101">
        <v>19</v>
      </c>
      <c r="Y333" s="101">
        <v>28</v>
      </c>
      <c r="Z333" s="102">
        <v>0.14754098360655737</v>
      </c>
      <c r="AA333" s="102">
        <v>0.30158730158730157</v>
      </c>
      <c r="AB333" s="102">
        <v>0.22580645161290322</v>
      </c>
      <c r="AC333" s="101">
        <v>8</v>
      </c>
      <c r="AD333" s="101">
        <v>11</v>
      </c>
      <c r="AE333" s="101">
        <v>19</v>
      </c>
      <c r="AF333" s="102">
        <v>0.13114754098360656</v>
      </c>
      <c r="AG333" s="102">
        <v>0.17460317460317459</v>
      </c>
      <c r="AH333" s="102">
        <v>0.15322580645161291</v>
      </c>
      <c r="AI333" s="101">
        <v>1</v>
      </c>
      <c r="AJ333" s="101">
        <v>8</v>
      </c>
      <c r="AK333" s="101">
        <v>9</v>
      </c>
      <c r="AL333" s="102">
        <v>1.6393442622950821E-2</v>
      </c>
      <c r="AM333" s="102">
        <v>0.12698412698412698</v>
      </c>
      <c r="AN333" s="102">
        <v>7.2580645161290328E-2</v>
      </c>
      <c r="AO333" s="101">
        <v>61</v>
      </c>
      <c r="AP333" s="101">
        <v>63</v>
      </c>
      <c r="AQ333" s="101">
        <v>124</v>
      </c>
      <c r="AR333" s="102">
        <v>1</v>
      </c>
      <c r="AS333" s="102">
        <v>1</v>
      </c>
      <c r="AT333" s="102">
        <v>1</v>
      </c>
      <c r="AU333" s="101">
        <v>40</v>
      </c>
      <c r="AV333" s="101">
        <v>35</v>
      </c>
      <c r="AW333" s="101">
        <v>75</v>
      </c>
      <c r="AX333" s="102">
        <v>0.65573770491803274</v>
      </c>
      <c r="AY333" s="102">
        <v>0.55555555555555558</v>
      </c>
      <c r="AZ333" s="102">
        <v>0.60483870967741937</v>
      </c>
      <c r="BA333" s="101">
        <v>21</v>
      </c>
      <c r="BB333" s="101">
        <v>28</v>
      </c>
      <c r="BC333" s="101">
        <v>49</v>
      </c>
      <c r="BD333" s="102">
        <v>0.34426229508196721</v>
      </c>
      <c r="BE333" s="102">
        <v>0.44444444444444442</v>
      </c>
      <c r="BF333" s="102">
        <v>0.39516129032258063</v>
      </c>
      <c r="BG333" s="101">
        <v>19</v>
      </c>
      <c r="BH333" s="101">
        <v>20</v>
      </c>
      <c r="BI333" s="101">
        <v>39</v>
      </c>
      <c r="BJ333" s="102">
        <v>0.31147540983606559</v>
      </c>
      <c r="BK333" s="102">
        <v>0.31746031746031744</v>
      </c>
      <c r="BL333" s="102">
        <v>0.31451612903225806</v>
      </c>
      <c r="BM333" s="101">
        <v>2</v>
      </c>
      <c r="BN333" s="101">
        <v>8</v>
      </c>
      <c r="BO333" s="101">
        <v>10</v>
      </c>
      <c r="BP333" s="102">
        <v>3.2786885245901641E-2</v>
      </c>
      <c r="BQ333" s="102">
        <v>0.12698412698412698</v>
      </c>
      <c r="BR333" s="103">
        <v>8.0645161290322578E-2</v>
      </c>
    </row>
    <row r="334" spans="1:70" ht="11.85">
      <c r="A334" s="99" t="str">
        <f>IF(COUNTIFS(T_3G[[#This Row],[Secteur]],"  *"),A333,T_3G[[#This Row],[Secteur]])</f>
        <v>VAL-DE-MARNE</v>
      </c>
      <c r="B334" s="99" t="str">
        <f>IF(COUNTIFS(T_3G[[#This Row],[Secteur]],"    *"),B333,T_3G[[#This Row],[Secteur]])</f>
        <v xml:space="preserve">   D02 - Champigny</v>
      </c>
      <c r="C334" s="100" t="s">
        <v>801</v>
      </c>
      <c r="D334" s="100" t="s">
        <v>295</v>
      </c>
      <c r="E334" s="101">
        <v>82</v>
      </c>
      <c r="F334" s="101">
        <v>75</v>
      </c>
      <c r="G334" s="101">
        <v>157</v>
      </c>
      <c r="H334" s="101">
        <v>0</v>
      </c>
      <c r="I334" s="101">
        <v>0</v>
      </c>
      <c r="J334" s="101">
        <v>0</v>
      </c>
      <c r="K334" s="101">
        <v>82</v>
      </c>
      <c r="L334" s="101">
        <v>75</v>
      </c>
      <c r="M334" s="101">
        <v>157</v>
      </c>
      <c r="N334" s="102">
        <v>1</v>
      </c>
      <c r="O334" s="102">
        <v>1</v>
      </c>
      <c r="P334" s="102">
        <v>1</v>
      </c>
      <c r="Q334" s="101">
        <v>63</v>
      </c>
      <c r="R334" s="101">
        <v>47</v>
      </c>
      <c r="S334" s="101">
        <v>110</v>
      </c>
      <c r="T334" s="102">
        <v>0.76829268292682928</v>
      </c>
      <c r="U334" s="102">
        <v>0.62666666666666671</v>
      </c>
      <c r="V334" s="102">
        <v>0.70063694267515919</v>
      </c>
      <c r="W334" s="101">
        <v>19</v>
      </c>
      <c r="X334" s="101">
        <v>28</v>
      </c>
      <c r="Y334" s="101">
        <v>47</v>
      </c>
      <c r="Z334" s="102">
        <v>0.23170731707317074</v>
      </c>
      <c r="AA334" s="102">
        <v>0.37333333333333335</v>
      </c>
      <c r="AB334" s="102">
        <v>0.29936305732484075</v>
      </c>
      <c r="AC334" s="101">
        <v>16</v>
      </c>
      <c r="AD334" s="101">
        <v>23</v>
      </c>
      <c r="AE334" s="101">
        <v>39</v>
      </c>
      <c r="AF334" s="102">
        <v>0.1951219512195122</v>
      </c>
      <c r="AG334" s="102">
        <v>0.30666666666666664</v>
      </c>
      <c r="AH334" s="102">
        <v>0.24840764331210191</v>
      </c>
      <c r="AI334" s="101">
        <v>3</v>
      </c>
      <c r="AJ334" s="101">
        <v>5</v>
      </c>
      <c r="AK334" s="101">
        <v>8</v>
      </c>
      <c r="AL334" s="102">
        <v>3.6585365853658534E-2</v>
      </c>
      <c r="AM334" s="102">
        <v>6.6666666666666666E-2</v>
      </c>
      <c r="AN334" s="102">
        <v>5.0955414012738856E-2</v>
      </c>
      <c r="AO334" s="101">
        <v>82</v>
      </c>
      <c r="AP334" s="101">
        <v>75</v>
      </c>
      <c r="AQ334" s="101">
        <v>157</v>
      </c>
      <c r="AR334" s="102">
        <v>1</v>
      </c>
      <c r="AS334" s="102">
        <v>1</v>
      </c>
      <c r="AT334" s="102">
        <v>1</v>
      </c>
      <c r="AU334" s="101">
        <v>61</v>
      </c>
      <c r="AV334" s="101">
        <v>44</v>
      </c>
      <c r="AW334" s="101">
        <v>105</v>
      </c>
      <c r="AX334" s="102">
        <v>0.74390243902439024</v>
      </c>
      <c r="AY334" s="102">
        <v>0.58666666666666667</v>
      </c>
      <c r="AZ334" s="102">
        <v>0.66878980891719741</v>
      </c>
      <c r="BA334" s="101">
        <v>21</v>
      </c>
      <c r="BB334" s="101">
        <v>31</v>
      </c>
      <c r="BC334" s="101">
        <v>52</v>
      </c>
      <c r="BD334" s="102">
        <v>0.25609756097560976</v>
      </c>
      <c r="BE334" s="102">
        <v>0.41333333333333333</v>
      </c>
      <c r="BF334" s="102">
        <v>0.33121019108280253</v>
      </c>
      <c r="BG334" s="101">
        <v>19</v>
      </c>
      <c r="BH334" s="101">
        <v>26</v>
      </c>
      <c r="BI334" s="101">
        <v>45</v>
      </c>
      <c r="BJ334" s="102">
        <v>0.23170731707317074</v>
      </c>
      <c r="BK334" s="102">
        <v>0.34666666666666668</v>
      </c>
      <c r="BL334" s="102">
        <v>0.28662420382165604</v>
      </c>
      <c r="BM334" s="101">
        <v>2</v>
      </c>
      <c r="BN334" s="101">
        <v>5</v>
      </c>
      <c r="BO334" s="101">
        <v>7</v>
      </c>
      <c r="BP334" s="102">
        <v>2.4390243902439025E-2</v>
      </c>
      <c r="BQ334" s="102">
        <v>6.6666666666666666E-2</v>
      </c>
      <c r="BR334" s="103">
        <v>4.4585987261146494E-2</v>
      </c>
    </row>
    <row r="335" spans="1:70" ht="11.85">
      <c r="A335" s="99" t="str">
        <f>IF(COUNTIFS(T_3G[[#This Row],[Secteur]],"  *"),A334,T_3G[[#This Row],[Secteur]])</f>
        <v>VAL-DE-MARNE</v>
      </c>
      <c r="B335" s="99" t="str">
        <f>IF(COUNTIFS(T_3G[[#This Row],[Secteur]],"    *"),B334,T_3G[[#This Row],[Secteur]])</f>
        <v xml:space="preserve">   D02 - Champigny</v>
      </c>
      <c r="C335" s="100" t="s">
        <v>802</v>
      </c>
      <c r="D335" s="100" t="s">
        <v>803</v>
      </c>
      <c r="E335" s="101">
        <v>74</v>
      </c>
      <c r="F335" s="101">
        <v>82</v>
      </c>
      <c r="G335" s="101">
        <v>156</v>
      </c>
      <c r="H335" s="101">
        <v>2</v>
      </c>
      <c r="I335" s="101">
        <v>3</v>
      </c>
      <c r="J335" s="101">
        <v>5</v>
      </c>
      <c r="K335" s="101">
        <v>73</v>
      </c>
      <c r="L335" s="101">
        <v>79</v>
      </c>
      <c r="M335" s="101">
        <v>152</v>
      </c>
      <c r="N335" s="102">
        <v>1.0135135135135136</v>
      </c>
      <c r="O335" s="102">
        <v>1</v>
      </c>
      <c r="P335" s="102">
        <v>1.0064102564102564</v>
      </c>
      <c r="Q335" s="101">
        <v>54</v>
      </c>
      <c r="R335" s="101">
        <v>58</v>
      </c>
      <c r="S335" s="101">
        <v>112</v>
      </c>
      <c r="T335" s="102">
        <v>0.73972602739726023</v>
      </c>
      <c r="U335" s="102">
        <v>0.73417721518987344</v>
      </c>
      <c r="V335" s="102">
        <v>0.73684210526315785</v>
      </c>
      <c r="W335" s="101">
        <v>19</v>
      </c>
      <c r="X335" s="101">
        <v>21</v>
      </c>
      <c r="Y335" s="101">
        <v>40</v>
      </c>
      <c r="Z335" s="102">
        <v>0.26027397260273971</v>
      </c>
      <c r="AA335" s="102">
        <v>0.26582278481012656</v>
      </c>
      <c r="AB335" s="102">
        <v>0.26315789473684209</v>
      </c>
      <c r="AC335" s="101">
        <v>16</v>
      </c>
      <c r="AD335" s="101">
        <v>15</v>
      </c>
      <c r="AE335" s="101">
        <v>31</v>
      </c>
      <c r="AF335" s="102">
        <v>0.21917808219178081</v>
      </c>
      <c r="AG335" s="102">
        <v>0.189873417721519</v>
      </c>
      <c r="AH335" s="102">
        <v>0.20394736842105263</v>
      </c>
      <c r="AI335" s="101">
        <v>3</v>
      </c>
      <c r="AJ335" s="101">
        <v>6</v>
      </c>
      <c r="AK335" s="101">
        <v>9</v>
      </c>
      <c r="AL335" s="102">
        <v>4.1095890410958902E-2</v>
      </c>
      <c r="AM335" s="102">
        <v>7.5949367088607597E-2</v>
      </c>
      <c r="AN335" s="102">
        <v>5.921052631578947E-2</v>
      </c>
      <c r="AO335" s="101">
        <v>72</v>
      </c>
      <c r="AP335" s="101">
        <v>79</v>
      </c>
      <c r="AQ335" s="101">
        <v>151</v>
      </c>
      <c r="AR335" s="102">
        <v>1</v>
      </c>
      <c r="AS335" s="102">
        <v>1</v>
      </c>
      <c r="AT335" s="102">
        <v>1</v>
      </c>
      <c r="AU335" s="101">
        <v>47</v>
      </c>
      <c r="AV335" s="101">
        <v>51</v>
      </c>
      <c r="AW335" s="101">
        <v>98</v>
      </c>
      <c r="AX335" s="102">
        <v>0.65277777777777779</v>
      </c>
      <c r="AY335" s="102">
        <v>0.64556962025316456</v>
      </c>
      <c r="AZ335" s="102">
        <v>0.64900662251655628</v>
      </c>
      <c r="BA335" s="101">
        <v>25</v>
      </c>
      <c r="BB335" s="101">
        <v>28</v>
      </c>
      <c r="BC335" s="101">
        <v>53</v>
      </c>
      <c r="BD335" s="102">
        <v>0.34722222222222221</v>
      </c>
      <c r="BE335" s="102">
        <v>0.35443037974683544</v>
      </c>
      <c r="BF335" s="102">
        <v>0.35099337748344372</v>
      </c>
      <c r="BG335" s="101">
        <v>22</v>
      </c>
      <c r="BH335" s="101">
        <v>19</v>
      </c>
      <c r="BI335" s="101">
        <v>41</v>
      </c>
      <c r="BJ335" s="102">
        <v>0.30555555555555558</v>
      </c>
      <c r="BK335" s="102">
        <v>0.24050632911392406</v>
      </c>
      <c r="BL335" s="102">
        <v>0.27152317880794702</v>
      </c>
      <c r="BM335" s="101">
        <v>3</v>
      </c>
      <c r="BN335" s="101">
        <v>9</v>
      </c>
      <c r="BO335" s="101">
        <v>12</v>
      </c>
      <c r="BP335" s="102">
        <v>4.1666666666666664E-2</v>
      </c>
      <c r="BQ335" s="102">
        <v>0.11392405063291139</v>
      </c>
      <c r="BR335" s="103">
        <v>7.9470198675496692E-2</v>
      </c>
    </row>
    <row r="336" spans="1:70" ht="11.85">
      <c r="A336" s="99" t="str">
        <f>IF(COUNTIFS(T_3G[[#This Row],[Secteur]],"  *"),A335,T_3G[[#This Row],[Secteur]])</f>
        <v>VAL-DE-MARNE</v>
      </c>
      <c r="B336" s="99" t="str">
        <f>IF(COUNTIFS(T_3G[[#This Row],[Secteur]],"    *"),B335,T_3G[[#This Row],[Secteur]])</f>
        <v xml:space="preserve">   D02 - Champigny</v>
      </c>
      <c r="C336" s="100" t="s">
        <v>804</v>
      </c>
      <c r="D336" s="100" t="s">
        <v>805</v>
      </c>
      <c r="E336" s="101">
        <v>90</v>
      </c>
      <c r="F336" s="101">
        <v>74</v>
      </c>
      <c r="G336" s="101">
        <v>164</v>
      </c>
      <c r="H336" s="101">
        <v>1</v>
      </c>
      <c r="I336" s="101">
        <v>0</v>
      </c>
      <c r="J336" s="101">
        <v>1</v>
      </c>
      <c r="K336" s="101">
        <v>89</v>
      </c>
      <c r="L336" s="101">
        <v>74</v>
      </c>
      <c r="M336" s="101">
        <v>163</v>
      </c>
      <c r="N336" s="102">
        <v>1</v>
      </c>
      <c r="O336" s="102">
        <v>1</v>
      </c>
      <c r="P336" s="102">
        <v>1</v>
      </c>
      <c r="Q336" s="101">
        <v>74</v>
      </c>
      <c r="R336" s="101">
        <v>45</v>
      </c>
      <c r="S336" s="101">
        <v>119</v>
      </c>
      <c r="T336" s="102">
        <v>0.8314606741573034</v>
      </c>
      <c r="U336" s="102">
        <v>0.60810810810810811</v>
      </c>
      <c r="V336" s="102">
        <v>0.73006134969325154</v>
      </c>
      <c r="W336" s="101">
        <v>15</v>
      </c>
      <c r="X336" s="101">
        <v>29</v>
      </c>
      <c r="Y336" s="101">
        <v>44</v>
      </c>
      <c r="Z336" s="102">
        <v>0.16853932584269662</v>
      </c>
      <c r="AA336" s="102">
        <v>0.39189189189189189</v>
      </c>
      <c r="AB336" s="102">
        <v>0.26993865030674846</v>
      </c>
      <c r="AC336" s="101">
        <v>13</v>
      </c>
      <c r="AD336" s="101">
        <v>24</v>
      </c>
      <c r="AE336" s="101">
        <v>37</v>
      </c>
      <c r="AF336" s="102">
        <v>0.14606741573033707</v>
      </c>
      <c r="AG336" s="102">
        <v>0.32432432432432434</v>
      </c>
      <c r="AH336" s="102">
        <v>0.22699386503067484</v>
      </c>
      <c r="AI336" s="101">
        <v>2</v>
      </c>
      <c r="AJ336" s="101">
        <v>5</v>
      </c>
      <c r="AK336" s="101">
        <v>7</v>
      </c>
      <c r="AL336" s="102">
        <v>2.247191011235955E-2</v>
      </c>
      <c r="AM336" s="102">
        <v>6.7567567567567571E-2</v>
      </c>
      <c r="AN336" s="102">
        <v>4.2944785276073622E-2</v>
      </c>
      <c r="AO336" s="101">
        <v>89</v>
      </c>
      <c r="AP336" s="101">
        <v>74</v>
      </c>
      <c r="AQ336" s="101">
        <v>163</v>
      </c>
      <c r="AR336" s="102">
        <v>1</v>
      </c>
      <c r="AS336" s="102">
        <v>1</v>
      </c>
      <c r="AT336" s="102">
        <v>1</v>
      </c>
      <c r="AU336" s="101">
        <v>69</v>
      </c>
      <c r="AV336" s="101">
        <v>41</v>
      </c>
      <c r="AW336" s="101">
        <v>110</v>
      </c>
      <c r="AX336" s="102">
        <v>0.7752808988764045</v>
      </c>
      <c r="AY336" s="102">
        <v>0.55405405405405406</v>
      </c>
      <c r="AZ336" s="102">
        <v>0.67484662576687116</v>
      </c>
      <c r="BA336" s="101">
        <v>20</v>
      </c>
      <c r="BB336" s="101">
        <v>33</v>
      </c>
      <c r="BC336" s="101">
        <v>53</v>
      </c>
      <c r="BD336" s="102">
        <v>0.2247191011235955</v>
      </c>
      <c r="BE336" s="102">
        <v>0.44594594594594594</v>
      </c>
      <c r="BF336" s="102">
        <v>0.32515337423312884</v>
      </c>
      <c r="BG336" s="101">
        <v>17</v>
      </c>
      <c r="BH336" s="101">
        <v>25</v>
      </c>
      <c r="BI336" s="101">
        <v>42</v>
      </c>
      <c r="BJ336" s="102">
        <v>0.19101123595505617</v>
      </c>
      <c r="BK336" s="102">
        <v>0.33783783783783783</v>
      </c>
      <c r="BL336" s="102">
        <v>0.25766871165644173</v>
      </c>
      <c r="BM336" s="101">
        <v>3</v>
      </c>
      <c r="BN336" s="101">
        <v>8</v>
      </c>
      <c r="BO336" s="101">
        <v>11</v>
      </c>
      <c r="BP336" s="102">
        <v>3.3707865168539325E-2</v>
      </c>
      <c r="BQ336" s="102">
        <v>0.10810810810810811</v>
      </c>
      <c r="BR336" s="103">
        <v>6.7484662576687116E-2</v>
      </c>
    </row>
    <row r="337" spans="1:70" ht="11.85">
      <c r="A337" s="99" t="str">
        <f>IF(COUNTIFS(T_3G[[#This Row],[Secteur]],"  *"),A336,T_3G[[#This Row],[Secteur]])</f>
        <v>VAL-DE-MARNE</v>
      </c>
      <c r="B337" s="99" t="str">
        <f>IF(COUNTIFS(T_3G[[#This Row],[Secteur]],"    *"),B336,T_3G[[#This Row],[Secteur]])</f>
        <v xml:space="preserve">   D03 - Saint-Maur</v>
      </c>
      <c r="C337" s="100" t="s">
        <v>806</v>
      </c>
      <c r="D337" s="100" t="s">
        <v>807</v>
      </c>
      <c r="E337" s="101">
        <v>592</v>
      </c>
      <c r="F337" s="101">
        <v>529</v>
      </c>
      <c r="G337" s="101">
        <v>1121</v>
      </c>
      <c r="H337" s="101">
        <v>0</v>
      </c>
      <c r="I337" s="101">
        <v>0</v>
      </c>
      <c r="J337" s="101">
        <v>0</v>
      </c>
      <c r="K337" s="101">
        <v>588</v>
      </c>
      <c r="L337" s="101">
        <v>522</v>
      </c>
      <c r="M337" s="101">
        <v>1110</v>
      </c>
      <c r="N337" s="102">
        <v>0.9932432432432432</v>
      </c>
      <c r="O337" s="102">
        <v>0.98676748582230622</v>
      </c>
      <c r="P337" s="102">
        <v>0.99018733273862625</v>
      </c>
      <c r="Q337" s="101">
        <v>546</v>
      </c>
      <c r="R337" s="101">
        <v>455</v>
      </c>
      <c r="S337" s="101">
        <v>1001</v>
      </c>
      <c r="T337" s="102">
        <v>0.9285714285714286</v>
      </c>
      <c r="U337" s="102">
        <v>0.87164750957854409</v>
      </c>
      <c r="V337" s="102">
        <v>0.90180180180180181</v>
      </c>
      <c r="W337" s="101">
        <v>42</v>
      </c>
      <c r="X337" s="101">
        <v>67</v>
      </c>
      <c r="Y337" s="101">
        <v>109</v>
      </c>
      <c r="Z337" s="102">
        <v>7.1428571428571425E-2</v>
      </c>
      <c r="AA337" s="102">
        <v>0.12835249042145594</v>
      </c>
      <c r="AB337" s="102">
        <v>9.8198198198198194E-2</v>
      </c>
      <c r="AC337" s="101">
        <v>35</v>
      </c>
      <c r="AD337" s="101">
        <v>53</v>
      </c>
      <c r="AE337" s="101">
        <v>88</v>
      </c>
      <c r="AF337" s="102">
        <v>5.9523809523809521E-2</v>
      </c>
      <c r="AG337" s="102">
        <v>0.10153256704980843</v>
      </c>
      <c r="AH337" s="102">
        <v>7.9279279279279274E-2</v>
      </c>
      <c r="AI337" s="101">
        <v>7</v>
      </c>
      <c r="AJ337" s="101">
        <v>14</v>
      </c>
      <c r="AK337" s="101">
        <v>21</v>
      </c>
      <c r="AL337" s="102">
        <v>1.1904761904761904E-2</v>
      </c>
      <c r="AM337" s="102">
        <v>2.681992337164751E-2</v>
      </c>
      <c r="AN337" s="102">
        <v>1.891891891891892E-2</v>
      </c>
      <c r="AO337" s="101">
        <v>586</v>
      </c>
      <c r="AP337" s="101">
        <v>519</v>
      </c>
      <c r="AQ337" s="101">
        <v>1105</v>
      </c>
      <c r="AR337" s="102">
        <v>0.98986486486486491</v>
      </c>
      <c r="AS337" s="102">
        <v>0.98109640831758038</v>
      </c>
      <c r="AT337" s="102">
        <v>0.98572702943800183</v>
      </c>
      <c r="AU337" s="101">
        <v>529</v>
      </c>
      <c r="AV337" s="101">
        <v>433</v>
      </c>
      <c r="AW337" s="101">
        <v>962</v>
      </c>
      <c r="AX337" s="102">
        <v>0.90273037542662116</v>
      </c>
      <c r="AY337" s="102">
        <v>0.83429672447013492</v>
      </c>
      <c r="AZ337" s="102">
        <v>0.87058823529411766</v>
      </c>
      <c r="BA337" s="101">
        <v>57</v>
      </c>
      <c r="BB337" s="101">
        <v>86</v>
      </c>
      <c r="BC337" s="101">
        <v>143</v>
      </c>
      <c r="BD337" s="102">
        <v>9.7269624573378843E-2</v>
      </c>
      <c r="BE337" s="102">
        <v>0.16570327552986513</v>
      </c>
      <c r="BF337" s="102">
        <v>0.12941176470588237</v>
      </c>
      <c r="BG337" s="101">
        <v>49</v>
      </c>
      <c r="BH337" s="101">
        <v>73</v>
      </c>
      <c r="BI337" s="101">
        <v>122</v>
      </c>
      <c r="BJ337" s="102">
        <v>8.3617747440273033E-2</v>
      </c>
      <c r="BK337" s="102">
        <v>0.14065510597302505</v>
      </c>
      <c r="BL337" s="102">
        <v>0.11040723981900452</v>
      </c>
      <c r="BM337" s="101">
        <v>8</v>
      </c>
      <c r="BN337" s="101">
        <v>13</v>
      </c>
      <c r="BO337" s="101">
        <v>21</v>
      </c>
      <c r="BP337" s="102">
        <v>1.3651877133105802E-2</v>
      </c>
      <c r="BQ337" s="102">
        <v>2.5048169556840076E-2</v>
      </c>
      <c r="BR337" s="103">
        <v>1.9004524886877826E-2</v>
      </c>
    </row>
    <row r="338" spans="1:70" ht="11.85">
      <c r="A338" s="99" t="str">
        <f>IF(COUNTIFS(T_3G[[#This Row],[Secteur]],"  *"),A337,T_3G[[#This Row],[Secteur]])</f>
        <v>VAL-DE-MARNE</v>
      </c>
      <c r="B338" s="99" t="str">
        <f>IF(COUNTIFS(T_3G[[#This Row],[Secteur]],"    *"),B337,T_3G[[#This Row],[Secteur]])</f>
        <v xml:space="preserve">   D03 - Saint-Maur</v>
      </c>
      <c r="C338" s="100" t="s">
        <v>808</v>
      </c>
      <c r="D338" s="100" t="s">
        <v>809</v>
      </c>
      <c r="E338" s="101">
        <v>63</v>
      </c>
      <c r="F338" s="101">
        <v>64</v>
      </c>
      <c r="G338" s="101">
        <v>127</v>
      </c>
      <c r="H338" s="101">
        <v>0</v>
      </c>
      <c r="I338" s="101">
        <v>0</v>
      </c>
      <c r="J338" s="101">
        <v>0</v>
      </c>
      <c r="K338" s="101">
        <v>63</v>
      </c>
      <c r="L338" s="101">
        <v>64</v>
      </c>
      <c r="M338" s="101">
        <v>127</v>
      </c>
      <c r="N338" s="102">
        <v>1</v>
      </c>
      <c r="O338" s="102">
        <v>1</v>
      </c>
      <c r="P338" s="102">
        <v>1</v>
      </c>
      <c r="Q338" s="101">
        <v>56</v>
      </c>
      <c r="R338" s="101">
        <v>55</v>
      </c>
      <c r="S338" s="101">
        <v>111</v>
      </c>
      <c r="T338" s="102">
        <v>0.88888888888888884</v>
      </c>
      <c r="U338" s="102">
        <v>0.859375</v>
      </c>
      <c r="V338" s="102">
        <v>0.87401574803149606</v>
      </c>
      <c r="W338" s="101">
        <v>7</v>
      </c>
      <c r="X338" s="101">
        <v>9</v>
      </c>
      <c r="Y338" s="101">
        <v>16</v>
      </c>
      <c r="Z338" s="102">
        <v>0.1111111111111111</v>
      </c>
      <c r="AA338" s="102">
        <v>0.140625</v>
      </c>
      <c r="AB338" s="102">
        <v>0.12598425196850394</v>
      </c>
      <c r="AC338" s="101">
        <v>6</v>
      </c>
      <c r="AD338" s="101">
        <v>4</v>
      </c>
      <c r="AE338" s="101">
        <v>10</v>
      </c>
      <c r="AF338" s="102">
        <v>9.5238095238095233E-2</v>
      </c>
      <c r="AG338" s="102">
        <v>6.25E-2</v>
      </c>
      <c r="AH338" s="102">
        <v>7.874015748031496E-2</v>
      </c>
      <c r="AI338" s="101">
        <v>1</v>
      </c>
      <c r="AJ338" s="101">
        <v>5</v>
      </c>
      <c r="AK338" s="101">
        <v>6</v>
      </c>
      <c r="AL338" s="102">
        <v>1.5873015873015872E-2</v>
      </c>
      <c r="AM338" s="102">
        <v>7.8125E-2</v>
      </c>
      <c r="AN338" s="102">
        <v>4.7244094488188976E-2</v>
      </c>
      <c r="AO338" s="101">
        <v>63</v>
      </c>
      <c r="AP338" s="101">
        <v>64</v>
      </c>
      <c r="AQ338" s="101">
        <v>127</v>
      </c>
      <c r="AR338" s="102">
        <v>1</v>
      </c>
      <c r="AS338" s="102">
        <v>1</v>
      </c>
      <c r="AT338" s="102">
        <v>1</v>
      </c>
      <c r="AU338" s="101">
        <v>55</v>
      </c>
      <c r="AV338" s="101">
        <v>53</v>
      </c>
      <c r="AW338" s="101">
        <v>108</v>
      </c>
      <c r="AX338" s="102">
        <v>0.87301587301587302</v>
      </c>
      <c r="AY338" s="102">
        <v>0.828125</v>
      </c>
      <c r="AZ338" s="102">
        <v>0.85039370078740162</v>
      </c>
      <c r="BA338" s="101">
        <v>8</v>
      </c>
      <c r="BB338" s="101">
        <v>11</v>
      </c>
      <c r="BC338" s="101">
        <v>19</v>
      </c>
      <c r="BD338" s="102">
        <v>0.12698412698412698</v>
      </c>
      <c r="BE338" s="102">
        <v>0.171875</v>
      </c>
      <c r="BF338" s="102">
        <v>0.14960629921259844</v>
      </c>
      <c r="BG338" s="101">
        <v>7</v>
      </c>
      <c r="BH338" s="101">
        <v>6</v>
      </c>
      <c r="BI338" s="101">
        <v>13</v>
      </c>
      <c r="BJ338" s="102">
        <v>0.1111111111111111</v>
      </c>
      <c r="BK338" s="102">
        <v>9.375E-2</v>
      </c>
      <c r="BL338" s="102">
        <v>0.10236220472440945</v>
      </c>
      <c r="BM338" s="101">
        <v>1</v>
      </c>
      <c r="BN338" s="101">
        <v>5</v>
      </c>
      <c r="BO338" s="101">
        <v>6</v>
      </c>
      <c r="BP338" s="102">
        <v>1.5873015873015872E-2</v>
      </c>
      <c r="BQ338" s="102">
        <v>7.8125E-2</v>
      </c>
      <c r="BR338" s="103">
        <v>4.7244094488188976E-2</v>
      </c>
    </row>
    <row r="339" spans="1:70" ht="11.85">
      <c r="A339" s="99" t="str">
        <f>IF(COUNTIFS(T_3G[[#This Row],[Secteur]],"  *"),A338,T_3G[[#This Row],[Secteur]])</f>
        <v>VAL-DE-MARNE</v>
      </c>
      <c r="B339" s="99" t="str">
        <f>IF(COUNTIFS(T_3G[[#This Row],[Secteur]],"    *"),B338,T_3G[[#This Row],[Secteur]])</f>
        <v xml:space="preserve">   D03 - Saint-Maur</v>
      </c>
      <c r="C339" s="100" t="s">
        <v>810</v>
      </c>
      <c r="D339" s="100" t="s">
        <v>811</v>
      </c>
      <c r="E339" s="101">
        <v>45</v>
      </c>
      <c r="F339" s="101">
        <v>51</v>
      </c>
      <c r="G339" s="101">
        <v>96</v>
      </c>
      <c r="H339" s="101">
        <v>0</v>
      </c>
      <c r="I339" s="101">
        <v>0</v>
      </c>
      <c r="J339" s="101">
        <v>0</v>
      </c>
      <c r="K339" s="101">
        <v>45</v>
      </c>
      <c r="L339" s="101">
        <v>51</v>
      </c>
      <c r="M339" s="101">
        <v>96</v>
      </c>
      <c r="N339" s="102">
        <v>1</v>
      </c>
      <c r="O339" s="102">
        <v>1</v>
      </c>
      <c r="P339" s="102">
        <v>1</v>
      </c>
      <c r="Q339" s="101">
        <v>42</v>
      </c>
      <c r="R339" s="101">
        <v>43</v>
      </c>
      <c r="S339" s="101">
        <v>85</v>
      </c>
      <c r="T339" s="102">
        <v>0.93333333333333335</v>
      </c>
      <c r="U339" s="102">
        <v>0.84313725490196079</v>
      </c>
      <c r="V339" s="102">
        <v>0.88541666666666663</v>
      </c>
      <c r="W339" s="101">
        <v>3</v>
      </c>
      <c r="X339" s="101">
        <v>8</v>
      </c>
      <c r="Y339" s="101">
        <v>11</v>
      </c>
      <c r="Z339" s="102">
        <v>6.6666666666666666E-2</v>
      </c>
      <c r="AA339" s="102">
        <v>0.15686274509803921</v>
      </c>
      <c r="AB339" s="102">
        <v>0.11458333333333333</v>
      </c>
      <c r="AC339" s="101">
        <v>3</v>
      </c>
      <c r="AD339" s="101">
        <v>8</v>
      </c>
      <c r="AE339" s="101">
        <v>11</v>
      </c>
      <c r="AF339" s="102">
        <v>6.6666666666666666E-2</v>
      </c>
      <c r="AG339" s="102">
        <v>0.15686274509803921</v>
      </c>
      <c r="AH339" s="102">
        <v>0.11458333333333333</v>
      </c>
      <c r="AI339" s="101">
        <v>0</v>
      </c>
      <c r="AJ339" s="101">
        <v>0</v>
      </c>
      <c r="AK339" s="101">
        <v>0</v>
      </c>
      <c r="AL339" s="102">
        <v>0</v>
      </c>
      <c r="AM339" s="102">
        <v>0</v>
      </c>
      <c r="AN339" s="102">
        <v>0</v>
      </c>
      <c r="AO339" s="101">
        <v>45</v>
      </c>
      <c r="AP339" s="101">
        <v>51</v>
      </c>
      <c r="AQ339" s="101">
        <v>96</v>
      </c>
      <c r="AR339" s="102">
        <v>1</v>
      </c>
      <c r="AS339" s="102">
        <v>1</v>
      </c>
      <c r="AT339" s="102">
        <v>1</v>
      </c>
      <c r="AU339" s="101">
        <v>42</v>
      </c>
      <c r="AV339" s="101">
        <v>43</v>
      </c>
      <c r="AW339" s="101">
        <v>85</v>
      </c>
      <c r="AX339" s="102">
        <v>0.93333333333333335</v>
      </c>
      <c r="AY339" s="102">
        <v>0.84313725490196079</v>
      </c>
      <c r="AZ339" s="102">
        <v>0.88541666666666663</v>
      </c>
      <c r="BA339" s="101">
        <v>3</v>
      </c>
      <c r="BB339" s="101">
        <v>8</v>
      </c>
      <c r="BC339" s="101">
        <v>11</v>
      </c>
      <c r="BD339" s="102">
        <v>6.6666666666666666E-2</v>
      </c>
      <c r="BE339" s="102">
        <v>0.15686274509803921</v>
      </c>
      <c r="BF339" s="102">
        <v>0.11458333333333333</v>
      </c>
      <c r="BG339" s="101">
        <v>3</v>
      </c>
      <c r="BH339" s="101">
        <v>8</v>
      </c>
      <c r="BI339" s="101">
        <v>11</v>
      </c>
      <c r="BJ339" s="102">
        <v>6.6666666666666666E-2</v>
      </c>
      <c r="BK339" s="102">
        <v>0.15686274509803921</v>
      </c>
      <c r="BL339" s="102">
        <v>0.11458333333333333</v>
      </c>
      <c r="BM339" s="101">
        <v>0</v>
      </c>
      <c r="BN339" s="101">
        <v>0</v>
      </c>
      <c r="BO339" s="101">
        <v>0</v>
      </c>
      <c r="BP339" s="102">
        <v>0</v>
      </c>
      <c r="BQ339" s="102">
        <v>0</v>
      </c>
      <c r="BR339" s="103">
        <v>0</v>
      </c>
    </row>
    <row r="340" spans="1:70" ht="11.85">
      <c r="A340" s="99" t="str">
        <f>IF(COUNTIFS(T_3G[[#This Row],[Secteur]],"  *"),A339,T_3G[[#This Row],[Secteur]])</f>
        <v>VAL-DE-MARNE</v>
      </c>
      <c r="B340" s="99" t="str">
        <f>IF(COUNTIFS(T_3G[[#This Row],[Secteur]],"    *"),B339,T_3G[[#This Row],[Secteur]])</f>
        <v xml:space="preserve">   D03 - Saint-Maur</v>
      </c>
      <c r="C340" s="100" t="s">
        <v>812</v>
      </c>
      <c r="D340" s="100" t="s">
        <v>606</v>
      </c>
      <c r="E340" s="101">
        <v>129</v>
      </c>
      <c r="F340" s="101">
        <v>81</v>
      </c>
      <c r="G340" s="101">
        <v>210</v>
      </c>
      <c r="H340" s="101">
        <v>0</v>
      </c>
      <c r="I340" s="101">
        <v>0</v>
      </c>
      <c r="J340" s="101">
        <v>0</v>
      </c>
      <c r="K340" s="101">
        <v>129</v>
      </c>
      <c r="L340" s="101">
        <v>80</v>
      </c>
      <c r="M340" s="101">
        <v>209</v>
      </c>
      <c r="N340" s="102">
        <v>1</v>
      </c>
      <c r="O340" s="102">
        <v>0.98765432098765427</v>
      </c>
      <c r="P340" s="102">
        <v>0.99523809523809526</v>
      </c>
      <c r="Q340" s="101">
        <v>124</v>
      </c>
      <c r="R340" s="101">
        <v>74</v>
      </c>
      <c r="S340" s="101">
        <v>198</v>
      </c>
      <c r="T340" s="102">
        <v>0.96124031007751942</v>
      </c>
      <c r="U340" s="102">
        <v>0.92500000000000004</v>
      </c>
      <c r="V340" s="102">
        <v>0.94736842105263153</v>
      </c>
      <c r="W340" s="101">
        <v>5</v>
      </c>
      <c r="X340" s="101">
        <v>6</v>
      </c>
      <c r="Y340" s="101">
        <v>11</v>
      </c>
      <c r="Z340" s="102">
        <v>3.875968992248062E-2</v>
      </c>
      <c r="AA340" s="102">
        <v>7.4999999999999997E-2</v>
      </c>
      <c r="AB340" s="102">
        <v>5.2631578947368418E-2</v>
      </c>
      <c r="AC340" s="101">
        <v>4</v>
      </c>
      <c r="AD340" s="101">
        <v>4</v>
      </c>
      <c r="AE340" s="101">
        <v>8</v>
      </c>
      <c r="AF340" s="102">
        <v>3.1007751937984496E-2</v>
      </c>
      <c r="AG340" s="102">
        <v>0.05</v>
      </c>
      <c r="AH340" s="102">
        <v>3.8277511961722487E-2</v>
      </c>
      <c r="AI340" s="101">
        <v>1</v>
      </c>
      <c r="AJ340" s="101">
        <v>2</v>
      </c>
      <c r="AK340" s="101">
        <v>3</v>
      </c>
      <c r="AL340" s="102">
        <v>7.7519379844961239E-3</v>
      </c>
      <c r="AM340" s="102">
        <v>2.5000000000000001E-2</v>
      </c>
      <c r="AN340" s="102">
        <v>1.4354066985645933E-2</v>
      </c>
      <c r="AO340" s="101">
        <v>128</v>
      </c>
      <c r="AP340" s="101">
        <v>80</v>
      </c>
      <c r="AQ340" s="101">
        <v>208</v>
      </c>
      <c r="AR340" s="102">
        <v>0.99224806201550386</v>
      </c>
      <c r="AS340" s="102">
        <v>0.98765432098765427</v>
      </c>
      <c r="AT340" s="102">
        <v>0.99047619047619051</v>
      </c>
      <c r="AU340" s="101">
        <v>123</v>
      </c>
      <c r="AV340" s="101">
        <v>74</v>
      </c>
      <c r="AW340" s="101">
        <v>197</v>
      </c>
      <c r="AX340" s="102">
        <v>0.9609375</v>
      </c>
      <c r="AY340" s="102">
        <v>0.92500000000000004</v>
      </c>
      <c r="AZ340" s="102">
        <v>0.94711538461538458</v>
      </c>
      <c r="BA340" s="101">
        <v>5</v>
      </c>
      <c r="BB340" s="101">
        <v>6</v>
      </c>
      <c r="BC340" s="101">
        <v>11</v>
      </c>
      <c r="BD340" s="102">
        <v>3.90625E-2</v>
      </c>
      <c r="BE340" s="102">
        <v>7.4999999999999997E-2</v>
      </c>
      <c r="BF340" s="102">
        <v>5.2884615384615384E-2</v>
      </c>
      <c r="BG340" s="101">
        <v>4</v>
      </c>
      <c r="BH340" s="101">
        <v>4</v>
      </c>
      <c r="BI340" s="101">
        <v>8</v>
      </c>
      <c r="BJ340" s="102">
        <v>3.125E-2</v>
      </c>
      <c r="BK340" s="102">
        <v>0.05</v>
      </c>
      <c r="BL340" s="102">
        <v>3.8461538461538464E-2</v>
      </c>
      <c r="BM340" s="101">
        <v>1</v>
      </c>
      <c r="BN340" s="101">
        <v>2</v>
      </c>
      <c r="BO340" s="101">
        <v>3</v>
      </c>
      <c r="BP340" s="102">
        <v>7.8125E-3</v>
      </c>
      <c r="BQ340" s="102">
        <v>2.5000000000000001E-2</v>
      </c>
      <c r="BR340" s="103">
        <v>1.4423076923076924E-2</v>
      </c>
    </row>
    <row r="341" spans="1:70" ht="11.85">
      <c r="A341" s="99" t="str">
        <f>IF(COUNTIFS(T_3G[[#This Row],[Secteur]],"  *"),A340,T_3G[[#This Row],[Secteur]])</f>
        <v>VAL-DE-MARNE</v>
      </c>
      <c r="B341" s="99" t="str">
        <f>IF(COUNTIFS(T_3G[[#This Row],[Secteur]],"    *"),B340,T_3G[[#This Row],[Secteur]])</f>
        <v xml:space="preserve">   D03 - Saint-Maur</v>
      </c>
      <c r="C341" s="100" t="s">
        <v>813</v>
      </c>
      <c r="D341" s="100" t="s">
        <v>814</v>
      </c>
      <c r="E341" s="101">
        <v>99</v>
      </c>
      <c r="F341" s="101">
        <v>83</v>
      </c>
      <c r="G341" s="101">
        <v>182</v>
      </c>
      <c r="H341" s="101">
        <v>0</v>
      </c>
      <c r="I341" s="101">
        <v>0</v>
      </c>
      <c r="J341" s="101">
        <v>0</v>
      </c>
      <c r="K341" s="101">
        <v>98</v>
      </c>
      <c r="L341" s="101">
        <v>81</v>
      </c>
      <c r="M341" s="101">
        <v>179</v>
      </c>
      <c r="N341" s="102">
        <v>0.98989898989898994</v>
      </c>
      <c r="O341" s="102">
        <v>0.97590361445783136</v>
      </c>
      <c r="P341" s="102">
        <v>0.98351648351648346</v>
      </c>
      <c r="Q341" s="101">
        <v>88</v>
      </c>
      <c r="R341" s="101">
        <v>73</v>
      </c>
      <c r="S341" s="101">
        <v>161</v>
      </c>
      <c r="T341" s="102">
        <v>0.89795918367346939</v>
      </c>
      <c r="U341" s="102">
        <v>0.90123456790123457</v>
      </c>
      <c r="V341" s="102">
        <v>0.8994413407821229</v>
      </c>
      <c r="W341" s="101">
        <v>10</v>
      </c>
      <c r="X341" s="101">
        <v>8</v>
      </c>
      <c r="Y341" s="101">
        <v>18</v>
      </c>
      <c r="Z341" s="102">
        <v>0.10204081632653061</v>
      </c>
      <c r="AA341" s="102">
        <v>9.8765432098765427E-2</v>
      </c>
      <c r="AB341" s="102">
        <v>0.1005586592178771</v>
      </c>
      <c r="AC341" s="101">
        <v>9</v>
      </c>
      <c r="AD341" s="101">
        <v>7</v>
      </c>
      <c r="AE341" s="101">
        <v>16</v>
      </c>
      <c r="AF341" s="102">
        <v>9.1836734693877556E-2</v>
      </c>
      <c r="AG341" s="102">
        <v>8.6419753086419748E-2</v>
      </c>
      <c r="AH341" s="102">
        <v>8.9385474860335198E-2</v>
      </c>
      <c r="AI341" s="101">
        <v>1</v>
      </c>
      <c r="AJ341" s="101">
        <v>1</v>
      </c>
      <c r="AK341" s="101">
        <v>2</v>
      </c>
      <c r="AL341" s="102">
        <v>1.020408163265306E-2</v>
      </c>
      <c r="AM341" s="102">
        <v>1.2345679012345678E-2</v>
      </c>
      <c r="AN341" s="102">
        <v>1.11731843575419E-2</v>
      </c>
      <c r="AO341" s="101">
        <v>97</v>
      </c>
      <c r="AP341" s="101">
        <v>80</v>
      </c>
      <c r="AQ341" s="101">
        <v>177</v>
      </c>
      <c r="AR341" s="102">
        <v>0.97979797979797978</v>
      </c>
      <c r="AS341" s="102">
        <v>0.96385542168674698</v>
      </c>
      <c r="AT341" s="102">
        <v>0.97252747252747251</v>
      </c>
      <c r="AU341" s="101">
        <v>81</v>
      </c>
      <c r="AV341" s="101">
        <v>66</v>
      </c>
      <c r="AW341" s="101">
        <v>147</v>
      </c>
      <c r="AX341" s="102">
        <v>0.83505154639175261</v>
      </c>
      <c r="AY341" s="102">
        <v>0.82499999999999996</v>
      </c>
      <c r="AZ341" s="102">
        <v>0.83050847457627119</v>
      </c>
      <c r="BA341" s="101">
        <v>16</v>
      </c>
      <c r="BB341" s="101">
        <v>14</v>
      </c>
      <c r="BC341" s="101">
        <v>30</v>
      </c>
      <c r="BD341" s="102">
        <v>0.16494845360824742</v>
      </c>
      <c r="BE341" s="102">
        <v>0.17499999999999999</v>
      </c>
      <c r="BF341" s="102">
        <v>0.16949152542372881</v>
      </c>
      <c r="BG341" s="101">
        <v>14</v>
      </c>
      <c r="BH341" s="101">
        <v>13</v>
      </c>
      <c r="BI341" s="101">
        <v>27</v>
      </c>
      <c r="BJ341" s="102">
        <v>0.14432989690721648</v>
      </c>
      <c r="BK341" s="102">
        <v>0.16250000000000001</v>
      </c>
      <c r="BL341" s="102">
        <v>0.15254237288135594</v>
      </c>
      <c r="BM341" s="101">
        <v>2</v>
      </c>
      <c r="BN341" s="101">
        <v>1</v>
      </c>
      <c r="BO341" s="101">
        <v>3</v>
      </c>
      <c r="BP341" s="102">
        <v>2.0618556701030927E-2</v>
      </c>
      <c r="BQ341" s="102">
        <v>1.2500000000000001E-2</v>
      </c>
      <c r="BR341" s="103">
        <v>1.6949152542372881E-2</v>
      </c>
    </row>
    <row r="342" spans="1:70" ht="11.85">
      <c r="A342" s="99" t="str">
        <f>IF(COUNTIFS(T_3G[[#This Row],[Secteur]],"  *"),A341,T_3G[[#This Row],[Secteur]])</f>
        <v>VAL-DE-MARNE</v>
      </c>
      <c r="B342" s="99" t="str">
        <f>IF(COUNTIFS(T_3G[[#This Row],[Secteur]],"    *"),B341,T_3G[[#This Row],[Secteur]])</f>
        <v xml:space="preserve">   D03 - Saint-Maur</v>
      </c>
      <c r="C342" s="100" t="s">
        <v>815</v>
      </c>
      <c r="D342" s="100" t="s">
        <v>816</v>
      </c>
      <c r="E342" s="101">
        <v>87</v>
      </c>
      <c r="F342" s="101">
        <v>91</v>
      </c>
      <c r="G342" s="101">
        <v>178</v>
      </c>
      <c r="H342" s="101">
        <v>0</v>
      </c>
      <c r="I342" s="101">
        <v>0</v>
      </c>
      <c r="J342" s="101">
        <v>0</v>
      </c>
      <c r="K342" s="101">
        <v>87</v>
      </c>
      <c r="L342" s="101">
        <v>91</v>
      </c>
      <c r="M342" s="101">
        <v>178</v>
      </c>
      <c r="N342" s="102">
        <v>1</v>
      </c>
      <c r="O342" s="102">
        <v>1</v>
      </c>
      <c r="P342" s="102">
        <v>1</v>
      </c>
      <c r="Q342" s="101">
        <v>81</v>
      </c>
      <c r="R342" s="101">
        <v>78</v>
      </c>
      <c r="S342" s="101">
        <v>159</v>
      </c>
      <c r="T342" s="102">
        <v>0.93103448275862066</v>
      </c>
      <c r="U342" s="102">
        <v>0.8571428571428571</v>
      </c>
      <c r="V342" s="102">
        <v>0.8932584269662921</v>
      </c>
      <c r="W342" s="101">
        <v>6</v>
      </c>
      <c r="X342" s="101">
        <v>13</v>
      </c>
      <c r="Y342" s="101">
        <v>19</v>
      </c>
      <c r="Z342" s="102">
        <v>6.8965517241379309E-2</v>
      </c>
      <c r="AA342" s="102">
        <v>0.14285714285714285</v>
      </c>
      <c r="AB342" s="102">
        <v>0.10674157303370786</v>
      </c>
      <c r="AC342" s="101">
        <v>4</v>
      </c>
      <c r="AD342" s="101">
        <v>9</v>
      </c>
      <c r="AE342" s="101">
        <v>13</v>
      </c>
      <c r="AF342" s="102">
        <v>4.5977011494252873E-2</v>
      </c>
      <c r="AG342" s="102">
        <v>9.8901098901098897E-2</v>
      </c>
      <c r="AH342" s="102">
        <v>7.3033707865168537E-2</v>
      </c>
      <c r="AI342" s="101">
        <v>2</v>
      </c>
      <c r="AJ342" s="101">
        <v>4</v>
      </c>
      <c r="AK342" s="101">
        <v>6</v>
      </c>
      <c r="AL342" s="102">
        <v>2.2988505747126436E-2</v>
      </c>
      <c r="AM342" s="102">
        <v>4.3956043956043959E-2</v>
      </c>
      <c r="AN342" s="102">
        <v>3.3707865168539325E-2</v>
      </c>
      <c r="AO342" s="101">
        <v>87</v>
      </c>
      <c r="AP342" s="101">
        <v>91</v>
      </c>
      <c r="AQ342" s="101">
        <v>178</v>
      </c>
      <c r="AR342" s="102">
        <v>1</v>
      </c>
      <c r="AS342" s="102">
        <v>1</v>
      </c>
      <c r="AT342" s="102">
        <v>1</v>
      </c>
      <c r="AU342" s="101">
        <v>77</v>
      </c>
      <c r="AV342" s="101">
        <v>78</v>
      </c>
      <c r="AW342" s="101">
        <v>155</v>
      </c>
      <c r="AX342" s="102">
        <v>0.88505747126436785</v>
      </c>
      <c r="AY342" s="102">
        <v>0.8571428571428571</v>
      </c>
      <c r="AZ342" s="102">
        <v>0.8707865168539326</v>
      </c>
      <c r="BA342" s="101">
        <v>10</v>
      </c>
      <c r="BB342" s="101">
        <v>13</v>
      </c>
      <c r="BC342" s="101">
        <v>23</v>
      </c>
      <c r="BD342" s="102">
        <v>0.11494252873563218</v>
      </c>
      <c r="BE342" s="102">
        <v>0.14285714285714285</v>
      </c>
      <c r="BF342" s="102">
        <v>0.12921348314606743</v>
      </c>
      <c r="BG342" s="101">
        <v>8</v>
      </c>
      <c r="BH342" s="101">
        <v>10</v>
      </c>
      <c r="BI342" s="101">
        <v>18</v>
      </c>
      <c r="BJ342" s="102">
        <v>9.1954022988505746E-2</v>
      </c>
      <c r="BK342" s="102">
        <v>0.10989010989010989</v>
      </c>
      <c r="BL342" s="102">
        <v>0.10112359550561797</v>
      </c>
      <c r="BM342" s="101">
        <v>2</v>
      </c>
      <c r="BN342" s="101">
        <v>3</v>
      </c>
      <c r="BO342" s="101">
        <v>5</v>
      </c>
      <c r="BP342" s="102">
        <v>2.2988505747126436E-2</v>
      </c>
      <c r="BQ342" s="102">
        <v>3.2967032967032968E-2</v>
      </c>
      <c r="BR342" s="103">
        <v>2.8089887640449437E-2</v>
      </c>
    </row>
    <row r="343" spans="1:70" ht="11.85">
      <c r="A343" s="99" t="str">
        <f>IF(COUNTIFS(T_3G[[#This Row],[Secteur]],"  *"),A342,T_3G[[#This Row],[Secteur]])</f>
        <v>VAL-DE-MARNE</v>
      </c>
      <c r="B343" s="99" t="str">
        <f>IF(COUNTIFS(T_3G[[#This Row],[Secteur]],"    *"),B342,T_3G[[#This Row],[Secteur]])</f>
        <v xml:space="preserve">   D03 - Saint-Maur</v>
      </c>
      <c r="C343" s="100" t="s">
        <v>817</v>
      </c>
      <c r="D343" s="100" t="s">
        <v>562</v>
      </c>
      <c r="E343" s="101">
        <v>89</v>
      </c>
      <c r="F343" s="101">
        <v>91</v>
      </c>
      <c r="G343" s="101">
        <v>180</v>
      </c>
      <c r="H343" s="101">
        <v>0</v>
      </c>
      <c r="I343" s="101">
        <v>0</v>
      </c>
      <c r="J343" s="101">
        <v>0</v>
      </c>
      <c r="K343" s="101">
        <v>88</v>
      </c>
      <c r="L343" s="101">
        <v>87</v>
      </c>
      <c r="M343" s="101">
        <v>175</v>
      </c>
      <c r="N343" s="102">
        <v>0.9887640449438202</v>
      </c>
      <c r="O343" s="102">
        <v>0.95604395604395609</v>
      </c>
      <c r="P343" s="102">
        <v>0.97222222222222221</v>
      </c>
      <c r="Q343" s="101">
        <v>82</v>
      </c>
      <c r="R343" s="101">
        <v>72</v>
      </c>
      <c r="S343" s="101">
        <v>154</v>
      </c>
      <c r="T343" s="102">
        <v>0.93181818181818177</v>
      </c>
      <c r="U343" s="102">
        <v>0.82758620689655171</v>
      </c>
      <c r="V343" s="102">
        <v>0.88</v>
      </c>
      <c r="W343" s="101">
        <v>6</v>
      </c>
      <c r="X343" s="101">
        <v>15</v>
      </c>
      <c r="Y343" s="101">
        <v>21</v>
      </c>
      <c r="Z343" s="102">
        <v>6.8181818181818177E-2</v>
      </c>
      <c r="AA343" s="102">
        <v>0.17241379310344829</v>
      </c>
      <c r="AB343" s="102">
        <v>0.12</v>
      </c>
      <c r="AC343" s="101">
        <v>5</v>
      </c>
      <c r="AD343" s="101">
        <v>14</v>
      </c>
      <c r="AE343" s="101">
        <v>19</v>
      </c>
      <c r="AF343" s="102">
        <v>5.6818181818181816E-2</v>
      </c>
      <c r="AG343" s="102">
        <v>0.16091954022988506</v>
      </c>
      <c r="AH343" s="102">
        <v>0.10857142857142857</v>
      </c>
      <c r="AI343" s="101">
        <v>1</v>
      </c>
      <c r="AJ343" s="101">
        <v>1</v>
      </c>
      <c r="AK343" s="101">
        <v>2</v>
      </c>
      <c r="AL343" s="102">
        <v>1.1363636363636364E-2</v>
      </c>
      <c r="AM343" s="102">
        <v>1.1494252873563218E-2</v>
      </c>
      <c r="AN343" s="102">
        <v>1.1428571428571429E-2</v>
      </c>
      <c r="AO343" s="101">
        <v>88</v>
      </c>
      <c r="AP343" s="101">
        <v>86</v>
      </c>
      <c r="AQ343" s="101">
        <v>174</v>
      </c>
      <c r="AR343" s="102">
        <v>0.9887640449438202</v>
      </c>
      <c r="AS343" s="102">
        <v>0.94505494505494503</v>
      </c>
      <c r="AT343" s="102">
        <v>0.96666666666666667</v>
      </c>
      <c r="AU343" s="101">
        <v>80</v>
      </c>
      <c r="AV343" s="101">
        <v>66</v>
      </c>
      <c r="AW343" s="101">
        <v>146</v>
      </c>
      <c r="AX343" s="102">
        <v>0.90909090909090906</v>
      </c>
      <c r="AY343" s="102">
        <v>0.76744186046511631</v>
      </c>
      <c r="AZ343" s="102">
        <v>0.83908045977011492</v>
      </c>
      <c r="BA343" s="101">
        <v>8</v>
      </c>
      <c r="BB343" s="101">
        <v>20</v>
      </c>
      <c r="BC343" s="101">
        <v>28</v>
      </c>
      <c r="BD343" s="102">
        <v>9.0909090909090912E-2</v>
      </c>
      <c r="BE343" s="102">
        <v>0.23255813953488372</v>
      </c>
      <c r="BF343" s="102">
        <v>0.16091954022988506</v>
      </c>
      <c r="BG343" s="101">
        <v>7</v>
      </c>
      <c r="BH343" s="101">
        <v>19</v>
      </c>
      <c r="BI343" s="101">
        <v>26</v>
      </c>
      <c r="BJ343" s="102">
        <v>7.9545454545454544E-2</v>
      </c>
      <c r="BK343" s="102">
        <v>0.22093023255813954</v>
      </c>
      <c r="BL343" s="102">
        <v>0.14942528735632185</v>
      </c>
      <c r="BM343" s="101">
        <v>1</v>
      </c>
      <c r="BN343" s="101">
        <v>1</v>
      </c>
      <c r="BO343" s="101">
        <v>2</v>
      </c>
      <c r="BP343" s="102">
        <v>1.1363636363636364E-2</v>
      </c>
      <c r="BQ343" s="102">
        <v>1.1627906976744186E-2</v>
      </c>
      <c r="BR343" s="103">
        <v>1.1494252873563218E-2</v>
      </c>
    </row>
    <row r="344" spans="1:70" ht="11.85">
      <c r="A344" s="99" t="str">
        <f>IF(COUNTIFS(T_3G[[#This Row],[Secteur]],"  *"),A343,T_3G[[#This Row],[Secteur]])</f>
        <v>VAL-DE-MARNE</v>
      </c>
      <c r="B344" s="99" t="str">
        <f>IF(COUNTIFS(T_3G[[#This Row],[Secteur]],"    *"),B343,T_3G[[#This Row],[Secteur]])</f>
        <v xml:space="preserve">   D03 - Saint-Maur</v>
      </c>
      <c r="C344" s="100" t="s">
        <v>818</v>
      </c>
      <c r="D344" s="100" t="s">
        <v>819</v>
      </c>
      <c r="E344" s="101">
        <v>80</v>
      </c>
      <c r="F344" s="101">
        <v>68</v>
      </c>
      <c r="G344" s="101">
        <v>148</v>
      </c>
      <c r="H344" s="101">
        <v>0</v>
      </c>
      <c r="I344" s="101">
        <v>0</v>
      </c>
      <c r="J344" s="101">
        <v>0</v>
      </c>
      <c r="K344" s="101">
        <v>78</v>
      </c>
      <c r="L344" s="101">
        <v>68</v>
      </c>
      <c r="M344" s="101">
        <v>146</v>
      </c>
      <c r="N344" s="102">
        <v>0.97499999999999998</v>
      </c>
      <c r="O344" s="102">
        <v>1</v>
      </c>
      <c r="P344" s="102">
        <v>0.98648648648648651</v>
      </c>
      <c r="Q344" s="101">
        <v>73</v>
      </c>
      <c r="R344" s="101">
        <v>60</v>
      </c>
      <c r="S344" s="101">
        <v>133</v>
      </c>
      <c r="T344" s="102">
        <v>0.9358974358974359</v>
      </c>
      <c r="U344" s="102">
        <v>0.88235294117647056</v>
      </c>
      <c r="V344" s="102">
        <v>0.91095890410958902</v>
      </c>
      <c r="W344" s="101">
        <v>5</v>
      </c>
      <c r="X344" s="101">
        <v>8</v>
      </c>
      <c r="Y344" s="101">
        <v>13</v>
      </c>
      <c r="Z344" s="102">
        <v>6.4102564102564097E-2</v>
      </c>
      <c r="AA344" s="102">
        <v>0.11764705882352941</v>
      </c>
      <c r="AB344" s="102">
        <v>8.9041095890410954E-2</v>
      </c>
      <c r="AC344" s="101">
        <v>4</v>
      </c>
      <c r="AD344" s="101">
        <v>7</v>
      </c>
      <c r="AE344" s="101">
        <v>11</v>
      </c>
      <c r="AF344" s="102">
        <v>5.128205128205128E-2</v>
      </c>
      <c r="AG344" s="102">
        <v>0.10294117647058823</v>
      </c>
      <c r="AH344" s="102">
        <v>7.5342465753424653E-2</v>
      </c>
      <c r="AI344" s="101">
        <v>1</v>
      </c>
      <c r="AJ344" s="101">
        <v>1</v>
      </c>
      <c r="AK344" s="101">
        <v>2</v>
      </c>
      <c r="AL344" s="102">
        <v>1.282051282051282E-2</v>
      </c>
      <c r="AM344" s="102">
        <v>1.4705882352941176E-2</v>
      </c>
      <c r="AN344" s="102">
        <v>1.3698630136986301E-2</v>
      </c>
      <c r="AO344" s="101">
        <v>78</v>
      </c>
      <c r="AP344" s="101">
        <v>67</v>
      </c>
      <c r="AQ344" s="101">
        <v>145</v>
      </c>
      <c r="AR344" s="102">
        <v>0.97499999999999998</v>
      </c>
      <c r="AS344" s="102">
        <v>0.98529411764705888</v>
      </c>
      <c r="AT344" s="102">
        <v>0.97972972972972971</v>
      </c>
      <c r="AU344" s="101">
        <v>71</v>
      </c>
      <c r="AV344" s="101">
        <v>53</v>
      </c>
      <c r="AW344" s="101">
        <v>124</v>
      </c>
      <c r="AX344" s="102">
        <v>0.91025641025641024</v>
      </c>
      <c r="AY344" s="102">
        <v>0.79104477611940294</v>
      </c>
      <c r="AZ344" s="102">
        <v>0.85517241379310349</v>
      </c>
      <c r="BA344" s="101">
        <v>7</v>
      </c>
      <c r="BB344" s="101">
        <v>14</v>
      </c>
      <c r="BC344" s="101">
        <v>21</v>
      </c>
      <c r="BD344" s="102">
        <v>8.9743589743589744E-2</v>
      </c>
      <c r="BE344" s="102">
        <v>0.20895522388059701</v>
      </c>
      <c r="BF344" s="102">
        <v>0.14482758620689656</v>
      </c>
      <c r="BG344" s="101">
        <v>6</v>
      </c>
      <c r="BH344" s="101">
        <v>13</v>
      </c>
      <c r="BI344" s="101">
        <v>19</v>
      </c>
      <c r="BJ344" s="102">
        <v>7.6923076923076927E-2</v>
      </c>
      <c r="BK344" s="102">
        <v>0.19402985074626866</v>
      </c>
      <c r="BL344" s="102">
        <v>0.1310344827586207</v>
      </c>
      <c r="BM344" s="101">
        <v>1</v>
      </c>
      <c r="BN344" s="101">
        <v>1</v>
      </c>
      <c r="BO344" s="101">
        <v>2</v>
      </c>
      <c r="BP344" s="102">
        <v>1.282051282051282E-2</v>
      </c>
      <c r="BQ344" s="102">
        <v>1.4925373134328358E-2</v>
      </c>
      <c r="BR344" s="103">
        <v>1.3793103448275862E-2</v>
      </c>
    </row>
    <row r="345" spans="1:70" ht="11.85">
      <c r="A345" s="99" t="str">
        <f>IF(COUNTIFS(T_3G[[#This Row],[Secteur]],"  *"),A344,T_3G[[#This Row],[Secteur]])</f>
        <v>VAL-DE-MARNE</v>
      </c>
      <c r="B345" s="99" t="str">
        <f>IF(COUNTIFS(T_3G[[#This Row],[Secteur]],"    *"),B344,T_3G[[#This Row],[Secteur]])</f>
        <v xml:space="preserve">   D04 - Creteil</v>
      </c>
      <c r="C345" s="100" t="s">
        <v>820</v>
      </c>
      <c r="D345" s="100" t="s">
        <v>821</v>
      </c>
      <c r="E345" s="101">
        <v>542</v>
      </c>
      <c r="F345" s="101">
        <v>570</v>
      </c>
      <c r="G345" s="101">
        <v>1112</v>
      </c>
      <c r="H345" s="101">
        <v>0</v>
      </c>
      <c r="I345" s="101">
        <v>0</v>
      </c>
      <c r="J345" s="101">
        <v>0</v>
      </c>
      <c r="K345" s="101">
        <v>532</v>
      </c>
      <c r="L345" s="101">
        <v>545</v>
      </c>
      <c r="M345" s="101">
        <v>1077</v>
      </c>
      <c r="N345" s="102">
        <v>0.98154981549815501</v>
      </c>
      <c r="O345" s="102">
        <v>0.95614035087719296</v>
      </c>
      <c r="P345" s="102">
        <v>0.96852517985611508</v>
      </c>
      <c r="Q345" s="101">
        <v>411</v>
      </c>
      <c r="R345" s="101">
        <v>357</v>
      </c>
      <c r="S345" s="101">
        <v>768</v>
      </c>
      <c r="T345" s="102">
        <v>0.77255639097744366</v>
      </c>
      <c r="U345" s="102">
        <v>0.65504587155963301</v>
      </c>
      <c r="V345" s="102">
        <v>0.71309192200557103</v>
      </c>
      <c r="W345" s="101">
        <v>121</v>
      </c>
      <c r="X345" s="101">
        <v>188</v>
      </c>
      <c r="Y345" s="101">
        <v>309</v>
      </c>
      <c r="Z345" s="102">
        <v>0.22744360902255639</v>
      </c>
      <c r="AA345" s="102">
        <v>0.34495412844036699</v>
      </c>
      <c r="AB345" s="102">
        <v>0.28690807799442897</v>
      </c>
      <c r="AC345" s="101">
        <v>108</v>
      </c>
      <c r="AD345" s="101">
        <v>160</v>
      </c>
      <c r="AE345" s="101">
        <v>268</v>
      </c>
      <c r="AF345" s="102">
        <v>0.20300751879699247</v>
      </c>
      <c r="AG345" s="102">
        <v>0.29357798165137616</v>
      </c>
      <c r="AH345" s="102">
        <v>0.24883936861652739</v>
      </c>
      <c r="AI345" s="101">
        <v>13</v>
      </c>
      <c r="AJ345" s="101">
        <v>28</v>
      </c>
      <c r="AK345" s="101">
        <v>41</v>
      </c>
      <c r="AL345" s="102">
        <v>2.4436090225563908E-2</v>
      </c>
      <c r="AM345" s="102">
        <v>5.1376146788990829E-2</v>
      </c>
      <c r="AN345" s="102">
        <v>3.8068709377901577E-2</v>
      </c>
      <c r="AO345" s="101">
        <v>482</v>
      </c>
      <c r="AP345" s="101">
        <v>482</v>
      </c>
      <c r="AQ345" s="101">
        <v>964</v>
      </c>
      <c r="AR345" s="102">
        <v>0.88929889298892983</v>
      </c>
      <c r="AS345" s="102">
        <v>0.84561403508771926</v>
      </c>
      <c r="AT345" s="102">
        <v>0.86690647482014394</v>
      </c>
      <c r="AU345" s="101">
        <v>358</v>
      </c>
      <c r="AV345" s="101">
        <v>298</v>
      </c>
      <c r="AW345" s="101">
        <v>656</v>
      </c>
      <c r="AX345" s="102">
        <v>0.74273858921161828</v>
      </c>
      <c r="AY345" s="102">
        <v>0.61825726141078841</v>
      </c>
      <c r="AZ345" s="102">
        <v>0.68049792531120334</v>
      </c>
      <c r="BA345" s="101">
        <v>124</v>
      </c>
      <c r="BB345" s="101">
        <v>184</v>
      </c>
      <c r="BC345" s="101">
        <v>308</v>
      </c>
      <c r="BD345" s="102">
        <v>0.25726141078838172</v>
      </c>
      <c r="BE345" s="102">
        <v>0.38174273858921159</v>
      </c>
      <c r="BF345" s="102">
        <v>0.31950207468879666</v>
      </c>
      <c r="BG345" s="101">
        <v>114</v>
      </c>
      <c r="BH345" s="101">
        <v>164</v>
      </c>
      <c r="BI345" s="101">
        <v>278</v>
      </c>
      <c r="BJ345" s="102">
        <v>0.23651452282157676</v>
      </c>
      <c r="BK345" s="102">
        <v>0.34024896265560167</v>
      </c>
      <c r="BL345" s="102">
        <v>0.28838174273858919</v>
      </c>
      <c r="BM345" s="101">
        <v>10</v>
      </c>
      <c r="BN345" s="101">
        <v>20</v>
      </c>
      <c r="BO345" s="101">
        <v>30</v>
      </c>
      <c r="BP345" s="102">
        <v>2.0746887966804978E-2</v>
      </c>
      <c r="BQ345" s="102">
        <v>4.1493775933609957E-2</v>
      </c>
      <c r="BR345" s="103">
        <v>3.1120331950207469E-2</v>
      </c>
    </row>
    <row r="346" spans="1:70" ht="11.85">
      <c r="A346" s="99" t="str">
        <f>IF(COUNTIFS(T_3G[[#This Row],[Secteur]],"  *"),A345,T_3G[[#This Row],[Secteur]])</f>
        <v>VAL-DE-MARNE</v>
      </c>
      <c r="B346" s="99" t="str">
        <f>IF(COUNTIFS(T_3G[[#This Row],[Secteur]],"    *"),B345,T_3G[[#This Row],[Secteur]])</f>
        <v xml:space="preserve">   D04 - Creteil</v>
      </c>
      <c r="C346" s="100" t="s">
        <v>822</v>
      </c>
      <c r="D346" s="100" t="s">
        <v>823</v>
      </c>
      <c r="E346" s="101">
        <v>52</v>
      </c>
      <c r="F346" s="101">
        <v>40</v>
      </c>
      <c r="G346" s="101">
        <v>92</v>
      </c>
      <c r="H346" s="101">
        <v>0</v>
      </c>
      <c r="I346" s="101">
        <v>0</v>
      </c>
      <c r="J346" s="101">
        <v>0</v>
      </c>
      <c r="K346" s="101">
        <v>49</v>
      </c>
      <c r="L346" s="101">
        <v>40</v>
      </c>
      <c r="M346" s="101">
        <v>89</v>
      </c>
      <c r="N346" s="102">
        <v>0.94230769230769229</v>
      </c>
      <c r="O346" s="102">
        <v>1</v>
      </c>
      <c r="P346" s="102">
        <v>0.96739130434782605</v>
      </c>
      <c r="Q346" s="101">
        <v>33</v>
      </c>
      <c r="R346" s="101">
        <v>24</v>
      </c>
      <c r="S346" s="101">
        <v>57</v>
      </c>
      <c r="T346" s="102">
        <v>0.67346938775510201</v>
      </c>
      <c r="U346" s="102">
        <v>0.6</v>
      </c>
      <c r="V346" s="102">
        <v>0.6404494382022472</v>
      </c>
      <c r="W346" s="101">
        <v>16</v>
      </c>
      <c r="X346" s="101">
        <v>16</v>
      </c>
      <c r="Y346" s="101">
        <v>32</v>
      </c>
      <c r="Z346" s="102">
        <v>0.32653061224489793</v>
      </c>
      <c r="AA346" s="102">
        <v>0.4</v>
      </c>
      <c r="AB346" s="102">
        <v>0.3595505617977528</v>
      </c>
      <c r="AC346" s="101">
        <v>13</v>
      </c>
      <c r="AD346" s="101">
        <v>15</v>
      </c>
      <c r="AE346" s="101">
        <v>28</v>
      </c>
      <c r="AF346" s="102">
        <v>0.26530612244897961</v>
      </c>
      <c r="AG346" s="102">
        <v>0.375</v>
      </c>
      <c r="AH346" s="102">
        <v>0.3146067415730337</v>
      </c>
      <c r="AI346" s="101">
        <v>3</v>
      </c>
      <c r="AJ346" s="101">
        <v>1</v>
      </c>
      <c r="AK346" s="101">
        <v>4</v>
      </c>
      <c r="AL346" s="102">
        <v>6.1224489795918366E-2</v>
      </c>
      <c r="AM346" s="102">
        <v>2.5000000000000001E-2</v>
      </c>
      <c r="AN346" s="102">
        <v>4.49438202247191E-2</v>
      </c>
      <c r="AO346" s="101">
        <v>49</v>
      </c>
      <c r="AP346" s="101">
        <v>40</v>
      </c>
      <c r="AQ346" s="101">
        <v>89</v>
      </c>
      <c r="AR346" s="102">
        <v>0.94230769230769229</v>
      </c>
      <c r="AS346" s="102">
        <v>1</v>
      </c>
      <c r="AT346" s="102">
        <v>0.96739130434782605</v>
      </c>
      <c r="AU346" s="101">
        <v>25</v>
      </c>
      <c r="AV346" s="101">
        <v>19</v>
      </c>
      <c r="AW346" s="101">
        <v>44</v>
      </c>
      <c r="AX346" s="102">
        <v>0.51020408163265307</v>
      </c>
      <c r="AY346" s="102">
        <v>0.47499999999999998</v>
      </c>
      <c r="AZ346" s="102">
        <v>0.4943820224719101</v>
      </c>
      <c r="BA346" s="101">
        <v>24</v>
      </c>
      <c r="BB346" s="101">
        <v>21</v>
      </c>
      <c r="BC346" s="101">
        <v>45</v>
      </c>
      <c r="BD346" s="102">
        <v>0.48979591836734693</v>
      </c>
      <c r="BE346" s="102">
        <v>0.52500000000000002</v>
      </c>
      <c r="BF346" s="102">
        <v>0.5056179775280899</v>
      </c>
      <c r="BG346" s="101">
        <v>21</v>
      </c>
      <c r="BH346" s="101">
        <v>20</v>
      </c>
      <c r="BI346" s="101">
        <v>41</v>
      </c>
      <c r="BJ346" s="102">
        <v>0.42857142857142855</v>
      </c>
      <c r="BK346" s="102">
        <v>0.5</v>
      </c>
      <c r="BL346" s="102">
        <v>0.4606741573033708</v>
      </c>
      <c r="BM346" s="101">
        <v>3</v>
      </c>
      <c r="BN346" s="101">
        <v>1</v>
      </c>
      <c r="BO346" s="101">
        <v>4</v>
      </c>
      <c r="BP346" s="102">
        <v>6.1224489795918366E-2</v>
      </c>
      <c r="BQ346" s="102">
        <v>2.5000000000000001E-2</v>
      </c>
      <c r="BR346" s="103">
        <v>4.49438202247191E-2</v>
      </c>
    </row>
    <row r="347" spans="1:70" ht="11.85">
      <c r="A347" s="99" t="str">
        <f>IF(COUNTIFS(T_3G[[#This Row],[Secteur]],"  *"),A346,T_3G[[#This Row],[Secteur]])</f>
        <v>VAL-DE-MARNE</v>
      </c>
      <c r="B347" s="99" t="str">
        <f>IF(COUNTIFS(T_3G[[#This Row],[Secteur]],"    *"),B346,T_3G[[#This Row],[Secteur]])</f>
        <v xml:space="preserve">   D04 - Creteil</v>
      </c>
      <c r="C347" s="100" t="s">
        <v>824</v>
      </c>
      <c r="D347" s="100" t="s">
        <v>825</v>
      </c>
      <c r="E347" s="101">
        <v>69</v>
      </c>
      <c r="F347" s="101">
        <v>78</v>
      </c>
      <c r="G347" s="101">
        <v>147</v>
      </c>
      <c r="H347" s="101">
        <v>0</v>
      </c>
      <c r="I347" s="101">
        <v>0</v>
      </c>
      <c r="J347" s="101">
        <v>0</v>
      </c>
      <c r="K347" s="101">
        <v>69</v>
      </c>
      <c r="L347" s="101">
        <v>78</v>
      </c>
      <c r="M347" s="101">
        <v>147</v>
      </c>
      <c r="N347" s="102">
        <v>1</v>
      </c>
      <c r="O347" s="102">
        <v>1</v>
      </c>
      <c r="P347" s="102">
        <v>1</v>
      </c>
      <c r="Q347" s="101">
        <v>49</v>
      </c>
      <c r="R347" s="101">
        <v>52</v>
      </c>
      <c r="S347" s="101">
        <v>101</v>
      </c>
      <c r="T347" s="102">
        <v>0.71014492753623193</v>
      </c>
      <c r="U347" s="102">
        <v>0.66666666666666663</v>
      </c>
      <c r="V347" s="102">
        <v>0.68707482993197277</v>
      </c>
      <c r="W347" s="101">
        <v>20</v>
      </c>
      <c r="X347" s="101">
        <v>26</v>
      </c>
      <c r="Y347" s="101">
        <v>46</v>
      </c>
      <c r="Z347" s="102">
        <v>0.28985507246376813</v>
      </c>
      <c r="AA347" s="102">
        <v>0.33333333333333331</v>
      </c>
      <c r="AB347" s="102">
        <v>0.31292517006802723</v>
      </c>
      <c r="AC347" s="101">
        <v>17</v>
      </c>
      <c r="AD347" s="101">
        <v>21</v>
      </c>
      <c r="AE347" s="101">
        <v>38</v>
      </c>
      <c r="AF347" s="102">
        <v>0.24637681159420291</v>
      </c>
      <c r="AG347" s="102">
        <v>0.26923076923076922</v>
      </c>
      <c r="AH347" s="102">
        <v>0.25850340136054423</v>
      </c>
      <c r="AI347" s="101">
        <v>3</v>
      </c>
      <c r="AJ347" s="101">
        <v>5</v>
      </c>
      <c r="AK347" s="101">
        <v>8</v>
      </c>
      <c r="AL347" s="102">
        <v>4.3478260869565216E-2</v>
      </c>
      <c r="AM347" s="102">
        <v>6.4102564102564097E-2</v>
      </c>
      <c r="AN347" s="102">
        <v>5.4421768707482991E-2</v>
      </c>
      <c r="AO347" s="101">
        <v>24</v>
      </c>
      <c r="AP347" s="101">
        <v>25</v>
      </c>
      <c r="AQ347" s="101">
        <v>49</v>
      </c>
      <c r="AR347" s="102">
        <v>0.34782608695652173</v>
      </c>
      <c r="AS347" s="102">
        <v>0.32051282051282054</v>
      </c>
      <c r="AT347" s="102">
        <v>0.33333333333333331</v>
      </c>
      <c r="AU347" s="101">
        <v>17</v>
      </c>
      <c r="AV347" s="101">
        <v>17</v>
      </c>
      <c r="AW347" s="101">
        <v>34</v>
      </c>
      <c r="AX347" s="102">
        <v>0.70833333333333337</v>
      </c>
      <c r="AY347" s="102">
        <v>0.68</v>
      </c>
      <c r="AZ347" s="102">
        <v>0.69387755102040816</v>
      </c>
      <c r="BA347" s="101">
        <v>7</v>
      </c>
      <c r="BB347" s="101">
        <v>8</v>
      </c>
      <c r="BC347" s="101">
        <v>15</v>
      </c>
      <c r="BD347" s="102">
        <v>0.29166666666666669</v>
      </c>
      <c r="BE347" s="102">
        <v>0.32</v>
      </c>
      <c r="BF347" s="102">
        <v>0.30612244897959184</v>
      </c>
      <c r="BG347" s="101">
        <v>7</v>
      </c>
      <c r="BH347" s="101">
        <v>7</v>
      </c>
      <c r="BI347" s="101">
        <v>14</v>
      </c>
      <c r="BJ347" s="102">
        <v>0.29166666666666669</v>
      </c>
      <c r="BK347" s="102">
        <v>0.28000000000000003</v>
      </c>
      <c r="BL347" s="102">
        <v>0.2857142857142857</v>
      </c>
      <c r="BM347" s="101">
        <v>0</v>
      </c>
      <c r="BN347" s="101">
        <v>1</v>
      </c>
      <c r="BO347" s="101">
        <v>1</v>
      </c>
      <c r="BP347" s="102">
        <v>0</v>
      </c>
      <c r="BQ347" s="102">
        <v>0.04</v>
      </c>
      <c r="BR347" s="103">
        <v>2.0408163265306121E-2</v>
      </c>
    </row>
    <row r="348" spans="1:70" ht="11.85">
      <c r="A348" s="99" t="str">
        <f>IF(COUNTIFS(T_3G[[#This Row],[Secteur]],"  *"),A347,T_3G[[#This Row],[Secteur]])</f>
        <v>VAL-DE-MARNE</v>
      </c>
      <c r="B348" s="99" t="str">
        <f>IF(COUNTIFS(T_3G[[#This Row],[Secteur]],"    *"),B347,T_3G[[#This Row],[Secteur]])</f>
        <v xml:space="preserve">   D04 - Creteil</v>
      </c>
      <c r="C348" s="100" t="s">
        <v>826</v>
      </c>
      <c r="D348" s="100" t="s">
        <v>600</v>
      </c>
      <c r="E348" s="101">
        <v>47</v>
      </c>
      <c r="F348" s="101">
        <v>60</v>
      </c>
      <c r="G348" s="101">
        <v>107</v>
      </c>
      <c r="H348" s="101">
        <v>0</v>
      </c>
      <c r="I348" s="101">
        <v>0</v>
      </c>
      <c r="J348" s="101">
        <v>0</v>
      </c>
      <c r="K348" s="101">
        <v>47</v>
      </c>
      <c r="L348" s="101">
        <v>58</v>
      </c>
      <c r="M348" s="101">
        <v>105</v>
      </c>
      <c r="N348" s="102">
        <v>1</v>
      </c>
      <c r="O348" s="102">
        <v>0.96666666666666667</v>
      </c>
      <c r="P348" s="102">
        <v>0.98130841121495327</v>
      </c>
      <c r="Q348" s="101">
        <v>42</v>
      </c>
      <c r="R348" s="101">
        <v>51</v>
      </c>
      <c r="S348" s="101">
        <v>93</v>
      </c>
      <c r="T348" s="102">
        <v>0.8936170212765957</v>
      </c>
      <c r="U348" s="102">
        <v>0.87931034482758619</v>
      </c>
      <c r="V348" s="102">
        <v>0.88571428571428568</v>
      </c>
      <c r="W348" s="101">
        <v>5</v>
      </c>
      <c r="X348" s="101">
        <v>7</v>
      </c>
      <c r="Y348" s="101">
        <v>12</v>
      </c>
      <c r="Z348" s="102">
        <v>0.10638297872340426</v>
      </c>
      <c r="AA348" s="102">
        <v>0.1206896551724138</v>
      </c>
      <c r="AB348" s="102">
        <v>0.11428571428571428</v>
      </c>
      <c r="AC348" s="101">
        <v>5</v>
      </c>
      <c r="AD348" s="101">
        <v>7</v>
      </c>
      <c r="AE348" s="101">
        <v>12</v>
      </c>
      <c r="AF348" s="102">
        <v>0.10638297872340426</v>
      </c>
      <c r="AG348" s="102">
        <v>0.1206896551724138</v>
      </c>
      <c r="AH348" s="102">
        <v>0.11428571428571428</v>
      </c>
      <c r="AI348" s="101">
        <v>0</v>
      </c>
      <c r="AJ348" s="101">
        <v>0</v>
      </c>
      <c r="AK348" s="101">
        <v>0</v>
      </c>
      <c r="AL348" s="102">
        <v>0</v>
      </c>
      <c r="AM348" s="102">
        <v>0</v>
      </c>
      <c r="AN348" s="102">
        <v>0</v>
      </c>
      <c r="AO348" s="101">
        <v>47</v>
      </c>
      <c r="AP348" s="101">
        <v>58</v>
      </c>
      <c r="AQ348" s="101">
        <v>105</v>
      </c>
      <c r="AR348" s="102">
        <v>1</v>
      </c>
      <c r="AS348" s="102">
        <v>0.96666666666666667</v>
      </c>
      <c r="AT348" s="102">
        <v>0.98130841121495327</v>
      </c>
      <c r="AU348" s="101">
        <v>40</v>
      </c>
      <c r="AV348" s="101">
        <v>49</v>
      </c>
      <c r="AW348" s="101">
        <v>89</v>
      </c>
      <c r="AX348" s="102">
        <v>0.85106382978723405</v>
      </c>
      <c r="AY348" s="102">
        <v>0.84482758620689657</v>
      </c>
      <c r="AZ348" s="102">
        <v>0.84761904761904761</v>
      </c>
      <c r="BA348" s="101">
        <v>7</v>
      </c>
      <c r="BB348" s="101">
        <v>9</v>
      </c>
      <c r="BC348" s="101">
        <v>16</v>
      </c>
      <c r="BD348" s="102">
        <v>0.14893617021276595</v>
      </c>
      <c r="BE348" s="102">
        <v>0.15517241379310345</v>
      </c>
      <c r="BF348" s="102">
        <v>0.15238095238095239</v>
      </c>
      <c r="BG348" s="101">
        <v>7</v>
      </c>
      <c r="BH348" s="101">
        <v>9</v>
      </c>
      <c r="BI348" s="101">
        <v>16</v>
      </c>
      <c r="BJ348" s="102">
        <v>0.14893617021276595</v>
      </c>
      <c r="BK348" s="102">
        <v>0.15517241379310345</v>
      </c>
      <c r="BL348" s="102">
        <v>0.15238095238095239</v>
      </c>
      <c r="BM348" s="101">
        <v>0</v>
      </c>
      <c r="BN348" s="101">
        <v>0</v>
      </c>
      <c r="BO348" s="101">
        <v>0</v>
      </c>
      <c r="BP348" s="102">
        <v>0</v>
      </c>
      <c r="BQ348" s="102">
        <v>0</v>
      </c>
      <c r="BR348" s="103">
        <v>0</v>
      </c>
    </row>
    <row r="349" spans="1:70" ht="11.85">
      <c r="A349" s="99" t="str">
        <f>IF(COUNTIFS(T_3G[[#This Row],[Secteur]],"  *"),A348,T_3G[[#This Row],[Secteur]])</f>
        <v>VAL-DE-MARNE</v>
      </c>
      <c r="B349" s="99" t="str">
        <f>IF(COUNTIFS(T_3G[[#This Row],[Secteur]],"    *"),B348,T_3G[[#This Row],[Secteur]])</f>
        <v xml:space="preserve">   D04 - Creteil</v>
      </c>
      <c r="C349" s="100" t="s">
        <v>827</v>
      </c>
      <c r="D349" s="100" t="s">
        <v>828</v>
      </c>
      <c r="E349" s="101">
        <v>39</v>
      </c>
      <c r="F349" s="101">
        <v>64</v>
      </c>
      <c r="G349" s="101">
        <v>103</v>
      </c>
      <c r="H349" s="101">
        <v>0</v>
      </c>
      <c r="I349" s="101">
        <v>0</v>
      </c>
      <c r="J349" s="101">
        <v>0</v>
      </c>
      <c r="K349" s="101">
        <v>38</v>
      </c>
      <c r="L349" s="101">
        <v>63</v>
      </c>
      <c r="M349" s="101">
        <v>101</v>
      </c>
      <c r="N349" s="102">
        <v>0.97435897435897434</v>
      </c>
      <c r="O349" s="102">
        <v>0.984375</v>
      </c>
      <c r="P349" s="102">
        <v>0.98058252427184467</v>
      </c>
      <c r="Q349" s="101">
        <v>33</v>
      </c>
      <c r="R349" s="101">
        <v>37</v>
      </c>
      <c r="S349" s="101">
        <v>70</v>
      </c>
      <c r="T349" s="102">
        <v>0.86842105263157898</v>
      </c>
      <c r="U349" s="102">
        <v>0.58730158730158732</v>
      </c>
      <c r="V349" s="102">
        <v>0.69306930693069302</v>
      </c>
      <c r="W349" s="101">
        <v>5</v>
      </c>
      <c r="X349" s="101">
        <v>26</v>
      </c>
      <c r="Y349" s="101">
        <v>31</v>
      </c>
      <c r="Z349" s="102">
        <v>0.13157894736842105</v>
      </c>
      <c r="AA349" s="102">
        <v>0.41269841269841268</v>
      </c>
      <c r="AB349" s="102">
        <v>0.30693069306930693</v>
      </c>
      <c r="AC349" s="101">
        <v>5</v>
      </c>
      <c r="AD349" s="101">
        <v>21</v>
      </c>
      <c r="AE349" s="101">
        <v>26</v>
      </c>
      <c r="AF349" s="102">
        <v>0.13157894736842105</v>
      </c>
      <c r="AG349" s="102">
        <v>0.33333333333333331</v>
      </c>
      <c r="AH349" s="102">
        <v>0.25742574257425743</v>
      </c>
      <c r="AI349" s="101">
        <v>0</v>
      </c>
      <c r="AJ349" s="101">
        <v>5</v>
      </c>
      <c r="AK349" s="101">
        <v>5</v>
      </c>
      <c r="AL349" s="102">
        <v>0</v>
      </c>
      <c r="AM349" s="102">
        <v>7.9365079365079361E-2</v>
      </c>
      <c r="AN349" s="102">
        <v>4.9504950495049507E-2</v>
      </c>
      <c r="AO349" s="101">
        <v>38</v>
      </c>
      <c r="AP349" s="101">
        <v>63</v>
      </c>
      <c r="AQ349" s="101">
        <v>101</v>
      </c>
      <c r="AR349" s="102">
        <v>0.97435897435897434</v>
      </c>
      <c r="AS349" s="102">
        <v>0.984375</v>
      </c>
      <c r="AT349" s="102">
        <v>0.98058252427184467</v>
      </c>
      <c r="AU349" s="101">
        <v>31</v>
      </c>
      <c r="AV349" s="101">
        <v>34</v>
      </c>
      <c r="AW349" s="101">
        <v>65</v>
      </c>
      <c r="AX349" s="102">
        <v>0.81578947368421051</v>
      </c>
      <c r="AY349" s="102">
        <v>0.53968253968253965</v>
      </c>
      <c r="AZ349" s="102">
        <v>0.64356435643564358</v>
      </c>
      <c r="BA349" s="101">
        <v>7</v>
      </c>
      <c r="BB349" s="101">
        <v>29</v>
      </c>
      <c r="BC349" s="101">
        <v>36</v>
      </c>
      <c r="BD349" s="102">
        <v>0.18421052631578946</v>
      </c>
      <c r="BE349" s="102">
        <v>0.46031746031746029</v>
      </c>
      <c r="BF349" s="102">
        <v>0.35643564356435642</v>
      </c>
      <c r="BG349" s="101">
        <v>7</v>
      </c>
      <c r="BH349" s="101">
        <v>24</v>
      </c>
      <c r="BI349" s="101">
        <v>31</v>
      </c>
      <c r="BJ349" s="102">
        <v>0.18421052631578946</v>
      </c>
      <c r="BK349" s="102">
        <v>0.38095238095238093</v>
      </c>
      <c r="BL349" s="102">
        <v>0.30693069306930693</v>
      </c>
      <c r="BM349" s="101">
        <v>0</v>
      </c>
      <c r="BN349" s="101">
        <v>5</v>
      </c>
      <c r="BO349" s="101">
        <v>5</v>
      </c>
      <c r="BP349" s="102">
        <v>0</v>
      </c>
      <c r="BQ349" s="102">
        <v>7.9365079365079361E-2</v>
      </c>
      <c r="BR349" s="103">
        <v>4.9504950495049507E-2</v>
      </c>
    </row>
    <row r="350" spans="1:70" ht="11.85">
      <c r="A350" s="99" t="str">
        <f>IF(COUNTIFS(T_3G[[#This Row],[Secteur]],"  *"),A349,T_3G[[#This Row],[Secteur]])</f>
        <v>VAL-DE-MARNE</v>
      </c>
      <c r="B350" s="99" t="str">
        <f>IF(COUNTIFS(T_3G[[#This Row],[Secteur]],"    *"),B349,T_3G[[#This Row],[Secteur]])</f>
        <v xml:space="preserve">   D04 - Creteil</v>
      </c>
      <c r="C350" s="100" t="s">
        <v>829</v>
      </c>
      <c r="D350" s="100" t="s">
        <v>769</v>
      </c>
      <c r="E350" s="101">
        <v>5</v>
      </c>
      <c r="F350" s="101">
        <v>14</v>
      </c>
      <c r="G350" s="101">
        <v>19</v>
      </c>
      <c r="H350" s="101">
        <v>0</v>
      </c>
      <c r="I350" s="101">
        <v>0</v>
      </c>
      <c r="J350" s="101">
        <v>0</v>
      </c>
      <c r="K350" s="101">
        <v>4</v>
      </c>
      <c r="L350" s="101">
        <v>9</v>
      </c>
      <c r="M350" s="101">
        <v>13</v>
      </c>
      <c r="N350" s="102">
        <v>0.8</v>
      </c>
      <c r="O350" s="102">
        <v>0.6428571428571429</v>
      </c>
      <c r="P350" s="102">
        <v>0.68421052631578949</v>
      </c>
      <c r="Q350" s="101">
        <v>1</v>
      </c>
      <c r="R350" s="101">
        <v>2</v>
      </c>
      <c r="S350" s="101">
        <v>3</v>
      </c>
      <c r="T350" s="102">
        <v>0.25</v>
      </c>
      <c r="U350" s="102">
        <v>0.22222222222222221</v>
      </c>
      <c r="V350" s="102">
        <v>0.23076923076923078</v>
      </c>
      <c r="W350" s="101">
        <v>3</v>
      </c>
      <c r="X350" s="101">
        <v>7</v>
      </c>
      <c r="Y350" s="101">
        <v>10</v>
      </c>
      <c r="Z350" s="102">
        <v>0.75</v>
      </c>
      <c r="AA350" s="102">
        <v>0.77777777777777779</v>
      </c>
      <c r="AB350" s="102">
        <v>0.76923076923076927</v>
      </c>
      <c r="AC350" s="101">
        <v>2</v>
      </c>
      <c r="AD350" s="101">
        <v>2</v>
      </c>
      <c r="AE350" s="101">
        <v>4</v>
      </c>
      <c r="AF350" s="102">
        <v>0.5</v>
      </c>
      <c r="AG350" s="102">
        <v>0.22222222222222221</v>
      </c>
      <c r="AH350" s="102">
        <v>0.30769230769230771</v>
      </c>
      <c r="AI350" s="101">
        <v>1</v>
      </c>
      <c r="AJ350" s="101">
        <v>5</v>
      </c>
      <c r="AK350" s="101">
        <v>6</v>
      </c>
      <c r="AL350" s="102">
        <v>0.25</v>
      </c>
      <c r="AM350" s="102">
        <v>0.55555555555555558</v>
      </c>
      <c r="AN350" s="102">
        <v>0.46153846153846156</v>
      </c>
      <c r="AO350" s="101">
        <v>0</v>
      </c>
      <c r="AP350" s="101">
        <v>0</v>
      </c>
      <c r="AQ350" s="101">
        <v>0</v>
      </c>
      <c r="AR350" s="102">
        <v>0</v>
      </c>
      <c r="AS350" s="102">
        <v>0</v>
      </c>
      <c r="AT350" s="102">
        <v>0</v>
      </c>
      <c r="AU350" s="101">
        <v>0</v>
      </c>
      <c r="AV350" s="101">
        <v>0</v>
      </c>
      <c r="AW350" s="101">
        <v>0</v>
      </c>
      <c r="AX350" s="102" t="s">
        <v>92</v>
      </c>
      <c r="AY350" s="102" t="s">
        <v>92</v>
      </c>
      <c r="AZ350" s="102" t="s">
        <v>92</v>
      </c>
      <c r="BA350" s="101">
        <v>0</v>
      </c>
      <c r="BB350" s="101">
        <v>0</v>
      </c>
      <c r="BC350" s="101">
        <v>0</v>
      </c>
      <c r="BD350" s="102" t="s">
        <v>92</v>
      </c>
      <c r="BE350" s="102" t="s">
        <v>92</v>
      </c>
      <c r="BF350" s="102" t="s">
        <v>92</v>
      </c>
      <c r="BG350" s="101">
        <v>0</v>
      </c>
      <c r="BH350" s="101">
        <v>0</v>
      </c>
      <c r="BI350" s="101">
        <v>0</v>
      </c>
      <c r="BJ350" s="102" t="s">
        <v>92</v>
      </c>
      <c r="BK350" s="102" t="s">
        <v>92</v>
      </c>
      <c r="BL350" s="102" t="s">
        <v>92</v>
      </c>
      <c r="BM350" s="101">
        <v>0</v>
      </c>
      <c r="BN350" s="101">
        <v>0</v>
      </c>
      <c r="BO350" s="101">
        <v>0</v>
      </c>
      <c r="BP350" s="102" t="s">
        <v>92</v>
      </c>
      <c r="BQ350" s="102" t="s">
        <v>92</v>
      </c>
      <c r="BR350" s="103" t="s">
        <v>92</v>
      </c>
    </row>
    <row r="351" spans="1:70" ht="11.85">
      <c r="A351" s="99" t="str">
        <f>IF(COUNTIFS(T_3G[[#This Row],[Secteur]],"  *"),A350,T_3G[[#This Row],[Secteur]])</f>
        <v>VAL-DE-MARNE</v>
      </c>
      <c r="B351" s="99" t="str">
        <f>IF(COUNTIFS(T_3G[[#This Row],[Secteur]],"    *"),B350,T_3G[[#This Row],[Secteur]])</f>
        <v xml:space="preserve">   D04 - Creteil</v>
      </c>
      <c r="C351" s="100" t="s">
        <v>830</v>
      </c>
      <c r="D351" s="100" t="s">
        <v>831</v>
      </c>
      <c r="E351" s="101">
        <v>68</v>
      </c>
      <c r="F351" s="101">
        <v>53</v>
      </c>
      <c r="G351" s="101">
        <v>121</v>
      </c>
      <c r="H351" s="101">
        <v>0</v>
      </c>
      <c r="I351" s="101">
        <v>0</v>
      </c>
      <c r="J351" s="101">
        <v>0</v>
      </c>
      <c r="K351" s="101">
        <v>68</v>
      </c>
      <c r="L351" s="101">
        <v>47</v>
      </c>
      <c r="M351" s="101">
        <v>115</v>
      </c>
      <c r="N351" s="102">
        <v>1</v>
      </c>
      <c r="O351" s="102">
        <v>0.8867924528301887</v>
      </c>
      <c r="P351" s="102">
        <v>0.95041322314049592</v>
      </c>
      <c r="Q351" s="101">
        <v>57</v>
      </c>
      <c r="R351" s="101">
        <v>41</v>
      </c>
      <c r="S351" s="101">
        <v>98</v>
      </c>
      <c r="T351" s="102">
        <v>0.83823529411764708</v>
      </c>
      <c r="U351" s="102">
        <v>0.87234042553191493</v>
      </c>
      <c r="V351" s="102">
        <v>0.85217391304347823</v>
      </c>
      <c r="W351" s="101">
        <v>11</v>
      </c>
      <c r="X351" s="101">
        <v>6</v>
      </c>
      <c r="Y351" s="101">
        <v>17</v>
      </c>
      <c r="Z351" s="102">
        <v>0.16176470588235295</v>
      </c>
      <c r="AA351" s="102">
        <v>0.1276595744680851</v>
      </c>
      <c r="AB351" s="102">
        <v>0.14782608695652175</v>
      </c>
      <c r="AC351" s="101">
        <v>11</v>
      </c>
      <c r="AD351" s="101">
        <v>4</v>
      </c>
      <c r="AE351" s="101">
        <v>15</v>
      </c>
      <c r="AF351" s="102">
        <v>0.16176470588235295</v>
      </c>
      <c r="AG351" s="102">
        <v>8.5106382978723402E-2</v>
      </c>
      <c r="AH351" s="102">
        <v>0.13043478260869565</v>
      </c>
      <c r="AI351" s="101">
        <v>0</v>
      </c>
      <c r="AJ351" s="101">
        <v>2</v>
      </c>
      <c r="AK351" s="101">
        <v>2</v>
      </c>
      <c r="AL351" s="102">
        <v>0</v>
      </c>
      <c r="AM351" s="102">
        <v>4.2553191489361701E-2</v>
      </c>
      <c r="AN351" s="102">
        <v>1.7391304347826087E-2</v>
      </c>
      <c r="AO351" s="101">
        <v>68</v>
      </c>
      <c r="AP351" s="101">
        <v>47</v>
      </c>
      <c r="AQ351" s="101">
        <v>115</v>
      </c>
      <c r="AR351" s="102">
        <v>1</v>
      </c>
      <c r="AS351" s="102">
        <v>0.8867924528301887</v>
      </c>
      <c r="AT351" s="102">
        <v>0.95041322314049592</v>
      </c>
      <c r="AU351" s="101">
        <v>56</v>
      </c>
      <c r="AV351" s="101">
        <v>38</v>
      </c>
      <c r="AW351" s="101">
        <v>94</v>
      </c>
      <c r="AX351" s="102">
        <v>0.82352941176470584</v>
      </c>
      <c r="AY351" s="102">
        <v>0.80851063829787229</v>
      </c>
      <c r="AZ351" s="102">
        <v>0.81739130434782614</v>
      </c>
      <c r="BA351" s="101">
        <v>12</v>
      </c>
      <c r="BB351" s="101">
        <v>9</v>
      </c>
      <c r="BC351" s="101">
        <v>21</v>
      </c>
      <c r="BD351" s="102">
        <v>0.17647058823529413</v>
      </c>
      <c r="BE351" s="102">
        <v>0.19148936170212766</v>
      </c>
      <c r="BF351" s="102">
        <v>0.18260869565217391</v>
      </c>
      <c r="BG351" s="101">
        <v>12</v>
      </c>
      <c r="BH351" s="101">
        <v>7</v>
      </c>
      <c r="BI351" s="101">
        <v>19</v>
      </c>
      <c r="BJ351" s="102">
        <v>0.17647058823529413</v>
      </c>
      <c r="BK351" s="102">
        <v>0.14893617021276595</v>
      </c>
      <c r="BL351" s="102">
        <v>0.16521739130434782</v>
      </c>
      <c r="BM351" s="101">
        <v>0</v>
      </c>
      <c r="BN351" s="101">
        <v>2</v>
      </c>
      <c r="BO351" s="101">
        <v>2</v>
      </c>
      <c r="BP351" s="102">
        <v>0</v>
      </c>
      <c r="BQ351" s="102">
        <v>4.2553191489361701E-2</v>
      </c>
      <c r="BR351" s="103">
        <v>1.7391304347826087E-2</v>
      </c>
    </row>
    <row r="352" spans="1:70" ht="11.85">
      <c r="A352" s="99" t="str">
        <f>IF(COUNTIFS(T_3G[[#This Row],[Secteur]],"  *"),A351,T_3G[[#This Row],[Secteur]])</f>
        <v>VAL-DE-MARNE</v>
      </c>
      <c r="B352" s="99" t="str">
        <f>IF(COUNTIFS(T_3G[[#This Row],[Secteur]],"    *"),B351,T_3G[[#This Row],[Secteur]])</f>
        <v xml:space="preserve">   D04 - Creteil</v>
      </c>
      <c r="C352" s="100" t="s">
        <v>832</v>
      </c>
      <c r="D352" s="100" t="s">
        <v>462</v>
      </c>
      <c r="E352" s="101">
        <v>74</v>
      </c>
      <c r="F352" s="101">
        <v>70</v>
      </c>
      <c r="G352" s="101">
        <v>144</v>
      </c>
      <c r="H352" s="101">
        <v>0</v>
      </c>
      <c r="I352" s="101">
        <v>0</v>
      </c>
      <c r="J352" s="101">
        <v>0</v>
      </c>
      <c r="K352" s="101">
        <v>74</v>
      </c>
      <c r="L352" s="101">
        <v>70</v>
      </c>
      <c r="M352" s="101">
        <v>144</v>
      </c>
      <c r="N352" s="102">
        <v>1</v>
      </c>
      <c r="O352" s="102">
        <v>1</v>
      </c>
      <c r="P352" s="102">
        <v>1</v>
      </c>
      <c r="Q352" s="101">
        <v>50</v>
      </c>
      <c r="R352" s="101">
        <v>37</v>
      </c>
      <c r="S352" s="101">
        <v>87</v>
      </c>
      <c r="T352" s="102">
        <v>0.67567567567567566</v>
      </c>
      <c r="U352" s="102">
        <v>0.52857142857142858</v>
      </c>
      <c r="V352" s="102">
        <v>0.60416666666666663</v>
      </c>
      <c r="W352" s="101">
        <v>24</v>
      </c>
      <c r="X352" s="101">
        <v>33</v>
      </c>
      <c r="Y352" s="101">
        <v>57</v>
      </c>
      <c r="Z352" s="102">
        <v>0.32432432432432434</v>
      </c>
      <c r="AA352" s="102">
        <v>0.47142857142857142</v>
      </c>
      <c r="AB352" s="102">
        <v>0.39583333333333331</v>
      </c>
      <c r="AC352" s="101">
        <v>22</v>
      </c>
      <c r="AD352" s="101">
        <v>27</v>
      </c>
      <c r="AE352" s="101">
        <v>49</v>
      </c>
      <c r="AF352" s="102">
        <v>0.29729729729729731</v>
      </c>
      <c r="AG352" s="102">
        <v>0.38571428571428573</v>
      </c>
      <c r="AH352" s="102">
        <v>0.34027777777777779</v>
      </c>
      <c r="AI352" s="101">
        <v>2</v>
      </c>
      <c r="AJ352" s="101">
        <v>6</v>
      </c>
      <c r="AK352" s="101">
        <v>8</v>
      </c>
      <c r="AL352" s="102">
        <v>2.7027027027027029E-2</v>
      </c>
      <c r="AM352" s="102">
        <v>8.5714285714285715E-2</v>
      </c>
      <c r="AN352" s="102">
        <v>5.5555555555555552E-2</v>
      </c>
      <c r="AO352" s="101">
        <v>74</v>
      </c>
      <c r="AP352" s="101">
        <v>70</v>
      </c>
      <c r="AQ352" s="101">
        <v>144</v>
      </c>
      <c r="AR352" s="102">
        <v>1</v>
      </c>
      <c r="AS352" s="102">
        <v>1</v>
      </c>
      <c r="AT352" s="102">
        <v>1</v>
      </c>
      <c r="AU352" s="101">
        <v>49</v>
      </c>
      <c r="AV352" s="101">
        <v>37</v>
      </c>
      <c r="AW352" s="101">
        <v>86</v>
      </c>
      <c r="AX352" s="102">
        <v>0.66216216216216217</v>
      </c>
      <c r="AY352" s="102">
        <v>0.52857142857142858</v>
      </c>
      <c r="AZ352" s="102">
        <v>0.59722222222222221</v>
      </c>
      <c r="BA352" s="101">
        <v>25</v>
      </c>
      <c r="BB352" s="101">
        <v>33</v>
      </c>
      <c r="BC352" s="101">
        <v>58</v>
      </c>
      <c r="BD352" s="102">
        <v>0.33783783783783783</v>
      </c>
      <c r="BE352" s="102">
        <v>0.47142857142857142</v>
      </c>
      <c r="BF352" s="102">
        <v>0.40277777777777779</v>
      </c>
      <c r="BG352" s="101">
        <v>22</v>
      </c>
      <c r="BH352" s="101">
        <v>26</v>
      </c>
      <c r="BI352" s="101">
        <v>48</v>
      </c>
      <c r="BJ352" s="102">
        <v>0.29729729729729731</v>
      </c>
      <c r="BK352" s="102">
        <v>0.37142857142857144</v>
      </c>
      <c r="BL352" s="102">
        <v>0.33333333333333331</v>
      </c>
      <c r="BM352" s="101">
        <v>3</v>
      </c>
      <c r="BN352" s="101">
        <v>7</v>
      </c>
      <c r="BO352" s="101">
        <v>10</v>
      </c>
      <c r="BP352" s="102">
        <v>4.0540540540540543E-2</v>
      </c>
      <c r="BQ352" s="102">
        <v>0.1</v>
      </c>
      <c r="BR352" s="103">
        <v>6.9444444444444448E-2</v>
      </c>
    </row>
    <row r="353" spans="1:70" ht="11.85">
      <c r="A353" s="99" t="str">
        <f>IF(COUNTIFS(T_3G[[#This Row],[Secteur]],"  *"),A352,T_3G[[#This Row],[Secteur]])</f>
        <v>VAL-DE-MARNE</v>
      </c>
      <c r="B353" s="99" t="str">
        <f>IF(COUNTIFS(T_3G[[#This Row],[Secteur]],"    *"),B352,T_3G[[#This Row],[Secteur]])</f>
        <v xml:space="preserve">   D04 - Creteil</v>
      </c>
      <c r="C353" s="100" t="s">
        <v>833</v>
      </c>
      <c r="D353" s="100" t="s">
        <v>834</v>
      </c>
      <c r="E353" s="101">
        <v>58</v>
      </c>
      <c r="F353" s="101">
        <v>60</v>
      </c>
      <c r="G353" s="101">
        <v>118</v>
      </c>
      <c r="H353" s="101">
        <v>0</v>
      </c>
      <c r="I353" s="101">
        <v>0</v>
      </c>
      <c r="J353" s="101">
        <v>0</v>
      </c>
      <c r="K353" s="101">
        <v>53</v>
      </c>
      <c r="L353" s="101">
        <v>50</v>
      </c>
      <c r="M353" s="101">
        <v>103</v>
      </c>
      <c r="N353" s="102">
        <v>0.91379310344827591</v>
      </c>
      <c r="O353" s="102">
        <v>0.83333333333333337</v>
      </c>
      <c r="P353" s="102">
        <v>0.8728813559322034</v>
      </c>
      <c r="Q353" s="101">
        <v>43</v>
      </c>
      <c r="R353" s="101">
        <v>33</v>
      </c>
      <c r="S353" s="101">
        <v>76</v>
      </c>
      <c r="T353" s="102">
        <v>0.81132075471698117</v>
      </c>
      <c r="U353" s="102">
        <v>0.66</v>
      </c>
      <c r="V353" s="102">
        <v>0.73786407766990292</v>
      </c>
      <c r="W353" s="101">
        <v>10</v>
      </c>
      <c r="X353" s="101">
        <v>17</v>
      </c>
      <c r="Y353" s="101">
        <v>27</v>
      </c>
      <c r="Z353" s="102">
        <v>0.18867924528301888</v>
      </c>
      <c r="AA353" s="102">
        <v>0.34</v>
      </c>
      <c r="AB353" s="102">
        <v>0.26213592233009708</v>
      </c>
      <c r="AC353" s="101">
        <v>8</v>
      </c>
      <c r="AD353" s="101">
        <v>16</v>
      </c>
      <c r="AE353" s="101">
        <v>24</v>
      </c>
      <c r="AF353" s="102">
        <v>0.15094339622641509</v>
      </c>
      <c r="AG353" s="102">
        <v>0.32</v>
      </c>
      <c r="AH353" s="102">
        <v>0.23300970873786409</v>
      </c>
      <c r="AI353" s="101">
        <v>2</v>
      </c>
      <c r="AJ353" s="101">
        <v>1</v>
      </c>
      <c r="AK353" s="101">
        <v>3</v>
      </c>
      <c r="AL353" s="102">
        <v>3.7735849056603772E-2</v>
      </c>
      <c r="AM353" s="102">
        <v>0.02</v>
      </c>
      <c r="AN353" s="102">
        <v>2.9126213592233011E-2</v>
      </c>
      <c r="AO353" s="101">
        <v>52</v>
      </c>
      <c r="AP353" s="101">
        <v>50</v>
      </c>
      <c r="AQ353" s="101">
        <v>102</v>
      </c>
      <c r="AR353" s="102">
        <v>0.89655172413793105</v>
      </c>
      <c r="AS353" s="102">
        <v>0.83333333333333337</v>
      </c>
      <c r="AT353" s="102">
        <v>0.86440677966101698</v>
      </c>
      <c r="AU353" s="101">
        <v>40</v>
      </c>
      <c r="AV353" s="101">
        <v>31</v>
      </c>
      <c r="AW353" s="101">
        <v>71</v>
      </c>
      <c r="AX353" s="102">
        <v>0.76923076923076927</v>
      </c>
      <c r="AY353" s="102">
        <v>0.62</v>
      </c>
      <c r="AZ353" s="102">
        <v>0.69607843137254899</v>
      </c>
      <c r="BA353" s="101">
        <v>12</v>
      </c>
      <c r="BB353" s="101">
        <v>19</v>
      </c>
      <c r="BC353" s="101">
        <v>31</v>
      </c>
      <c r="BD353" s="102">
        <v>0.23076923076923078</v>
      </c>
      <c r="BE353" s="102">
        <v>0.38</v>
      </c>
      <c r="BF353" s="102">
        <v>0.30392156862745096</v>
      </c>
      <c r="BG353" s="101">
        <v>10</v>
      </c>
      <c r="BH353" s="101">
        <v>18</v>
      </c>
      <c r="BI353" s="101">
        <v>28</v>
      </c>
      <c r="BJ353" s="102">
        <v>0.19230769230769232</v>
      </c>
      <c r="BK353" s="102">
        <v>0.36</v>
      </c>
      <c r="BL353" s="102">
        <v>0.27450980392156865</v>
      </c>
      <c r="BM353" s="101">
        <v>2</v>
      </c>
      <c r="BN353" s="101">
        <v>1</v>
      </c>
      <c r="BO353" s="101">
        <v>3</v>
      </c>
      <c r="BP353" s="102">
        <v>3.8461538461538464E-2</v>
      </c>
      <c r="BQ353" s="102">
        <v>0.02</v>
      </c>
      <c r="BR353" s="103">
        <v>2.9411764705882353E-2</v>
      </c>
    </row>
    <row r="354" spans="1:70" ht="11.85">
      <c r="A354" s="99" t="str">
        <f>IF(COUNTIFS(T_3G[[#This Row],[Secteur]],"  *"),A353,T_3G[[#This Row],[Secteur]])</f>
        <v>VAL-DE-MARNE</v>
      </c>
      <c r="B354" s="99" t="str">
        <f>IF(COUNTIFS(T_3G[[#This Row],[Secteur]],"    *"),B353,T_3G[[#This Row],[Secteur]])</f>
        <v xml:space="preserve">   D04 - Creteil</v>
      </c>
      <c r="C354" s="100" t="s">
        <v>835</v>
      </c>
      <c r="D354" s="100" t="s">
        <v>836</v>
      </c>
      <c r="E354" s="101">
        <v>61</v>
      </c>
      <c r="F354" s="101">
        <v>66</v>
      </c>
      <c r="G354" s="101">
        <v>127</v>
      </c>
      <c r="H354" s="101">
        <v>0</v>
      </c>
      <c r="I354" s="101">
        <v>0</v>
      </c>
      <c r="J354" s="101">
        <v>0</v>
      </c>
      <c r="K354" s="101">
        <v>61</v>
      </c>
      <c r="L354" s="101">
        <v>65</v>
      </c>
      <c r="M354" s="101">
        <v>126</v>
      </c>
      <c r="N354" s="102">
        <v>1</v>
      </c>
      <c r="O354" s="102">
        <v>0.98484848484848486</v>
      </c>
      <c r="P354" s="102">
        <v>0.99212598425196852</v>
      </c>
      <c r="Q354" s="101">
        <v>42</v>
      </c>
      <c r="R354" s="101">
        <v>37</v>
      </c>
      <c r="S354" s="101">
        <v>79</v>
      </c>
      <c r="T354" s="102">
        <v>0.68852459016393441</v>
      </c>
      <c r="U354" s="102">
        <v>0.56923076923076921</v>
      </c>
      <c r="V354" s="102">
        <v>0.62698412698412698</v>
      </c>
      <c r="W354" s="101">
        <v>19</v>
      </c>
      <c r="X354" s="101">
        <v>28</v>
      </c>
      <c r="Y354" s="101">
        <v>47</v>
      </c>
      <c r="Z354" s="102">
        <v>0.31147540983606559</v>
      </c>
      <c r="AA354" s="102">
        <v>0.43076923076923079</v>
      </c>
      <c r="AB354" s="102">
        <v>0.37301587301587302</v>
      </c>
      <c r="AC354" s="101">
        <v>17</v>
      </c>
      <c r="AD354" s="101">
        <v>27</v>
      </c>
      <c r="AE354" s="101">
        <v>44</v>
      </c>
      <c r="AF354" s="102">
        <v>0.27868852459016391</v>
      </c>
      <c r="AG354" s="102">
        <v>0.41538461538461541</v>
      </c>
      <c r="AH354" s="102">
        <v>0.34920634920634919</v>
      </c>
      <c r="AI354" s="101">
        <v>2</v>
      </c>
      <c r="AJ354" s="101">
        <v>1</v>
      </c>
      <c r="AK354" s="101">
        <v>3</v>
      </c>
      <c r="AL354" s="102">
        <v>3.2786885245901641E-2</v>
      </c>
      <c r="AM354" s="102">
        <v>1.5384615384615385E-2</v>
      </c>
      <c r="AN354" s="102">
        <v>2.3809523809523808E-2</v>
      </c>
      <c r="AO354" s="101">
        <v>61</v>
      </c>
      <c r="AP354" s="101">
        <v>64</v>
      </c>
      <c r="AQ354" s="101">
        <v>125</v>
      </c>
      <c r="AR354" s="102">
        <v>1</v>
      </c>
      <c r="AS354" s="102">
        <v>0.96969696969696972</v>
      </c>
      <c r="AT354" s="102">
        <v>0.98425196850393704</v>
      </c>
      <c r="AU354" s="101">
        <v>42</v>
      </c>
      <c r="AV354" s="101">
        <v>35</v>
      </c>
      <c r="AW354" s="101">
        <v>77</v>
      </c>
      <c r="AX354" s="102">
        <v>0.68852459016393441</v>
      </c>
      <c r="AY354" s="102">
        <v>0.546875</v>
      </c>
      <c r="AZ354" s="102">
        <v>0.61599999999999999</v>
      </c>
      <c r="BA354" s="101">
        <v>19</v>
      </c>
      <c r="BB354" s="101">
        <v>29</v>
      </c>
      <c r="BC354" s="101">
        <v>48</v>
      </c>
      <c r="BD354" s="102">
        <v>0.31147540983606559</v>
      </c>
      <c r="BE354" s="102">
        <v>0.453125</v>
      </c>
      <c r="BF354" s="102">
        <v>0.38400000000000001</v>
      </c>
      <c r="BG354" s="101">
        <v>17</v>
      </c>
      <c r="BH354" s="101">
        <v>28</v>
      </c>
      <c r="BI354" s="101">
        <v>45</v>
      </c>
      <c r="BJ354" s="102">
        <v>0.27868852459016391</v>
      </c>
      <c r="BK354" s="102">
        <v>0.4375</v>
      </c>
      <c r="BL354" s="102">
        <v>0.36</v>
      </c>
      <c r="BM354" s="101">
        <v>2</v>
      </c>
      <c r="BN354" s="101">
        <v>1</v>
      </c>
      <c r="BO354" s="101">
        <v>3</v>
      </c>
      <c r="BP354" s="102">
        <v>3.2786885245901641E-2</v>
      </c>
      <c r="BQ354" s="102">
        <v>1.5625E-2</v>
      </c>
      <c r="BR354" s="103">
        <v>2.4E-2</v>
      </c>
    </row>
    <row r="355" spans="1:70" ht="11.85">
      <c r="A355" s="99" t="str">
        <f>IF(COUNTIFS(T_3G[[#This Row],[Secteur]],"  *"),A354,T_3G[[#This Row],[Secteur]])</f>
        <v>VAL-DE-MARNE</v>
      </c>
      <c r="B355" s="99" t="str">
        <f>IF(COUNTIFS(T_3G[[#This Row],[Secteur]],"    *"),B354,T_3G[[#This Row],[Secteur]])</f>
        <v xml:space="preserve">   D04 - Creteil</v>
      </c>
      <c r="C355" s="100" t="s">
        <v>837</v>
      </c>
      <c r="D355" s="100" t="s">
        <v>838</v>
      </c>
      <c r="E355" s="101">
        <v>69</v>
      </c>
      <c r="F355" s="101">
        <v>65</v>
      </c>
      <c r="G355" s="101">
        <v>134</v>
      </c>
      <c r="H355" s="101">
        <v>0</v>
      </c>
      <c r="I355" s="101">
        <v>0</v>
      </c>
      <c r="J355" s="101">
        <v>0</v>
      </c>
      <c r="K355" s="101">
        <v>69</v>
      </c>
      <c r="L355" s="101">
        <v>65</v>
      </c>
      <c r="M355" s="101">
        <v>134</v>
      </c>
      <c r="N355" s="102">
        <v>1</v>
      </c>
      <c r="O355" s="102">
        <v>1</v>
      </c>
      <c r="P355" s="102">
        <v>1</v>
      </c>
      <c r="Q355" s="101">
        <v>61</v>
      </c>
      <c r="R355" s="101">
        <v>43</v>
      </c>
      <c r="S355" s="101">
        <v>104</v>
      </c>
      <c r="T355" s="102">
        <v>0.88405797101449279</v>
      </c>
      <c r="U355" s="102">
        <v>0.66153846153846152</v>
      </c>
      <c r="V355" s="102">
        <v>0.77611940298507465</v>
      </c>
      <c r="W355" s="101">
        <v>8</v>
      </c>
      <c r="X355" s="101">
        <v>22</v>
      </c>
      <c r="Y355" s="101">
        <v>30</v>
      </c>
      <c r="Z355" s="102">
        <v>0.11594202898550725</v>
      </c>
      <c r="AA355" s="102">
        <v>0.33846153846153848</v>
      </c>
      <c r="AB355" s="102">
        <v>0.22388059701492538</v>
      </c>
      <c r="AC355" s="101">
        <v>8</v>
      </c>
      <c r="AD355" s="101">
        <v>20</v>
      </c>
      <c r="AE355" s="101">
        <v>28</v>
      </c>
      <c r="AF355" s="102">
        <v>0.11594202898550725</v>
      </c>
      <c r="AG355" s="102">
        <v>0.30769230769230771</v>
      </c>
      <c r="AH355" s="102">
        <v>0.20895522388059701</v>
      </c>
      <c r="AI355" s="101">
        <v>0</v>
      </c>
      <c r="AJ355" s="101">
        <v>2</v>
      </c>
      <c r="AK355" s="101">
        <v>2</v>
      </c>
      <c r="AL355" s="102">
        <v>0</v>
      </c>
      <c r="AM355" s="102">
        <v>3.0769230769230771E-2</v>
      </c>
      <c r="AN355" s="102">
        <v>1.4925373134328358E-2</v>
      </c>
      <c r="AO355" s="101">
        <v>69</v>
      </c>
      <c r="AP355" s="101">
        <v>65</v>
      </c>
      <c r="AQ355" s="101">
        <v>134</v>
      </c>
      <c r="AR355" s="102">
        <v>1</v>
      </c>
      <c r="AS355" s="102">
        <v>1</v>
      </c>
      <c r="AT355" s="102">
        <v>1</v>
      </c>
      <c r="AU355" s="101">
        <v>58</v>
      </c>
      <c r="AV355" s="101">
        <v>38</v>
      </c>
      <c r="AW355" s="101">
        <v>96</v>
      </c>
      <c r="AX355" s="102">
        <v>0.84057971014492749</v>
      </c>
      <c r="AY355" s="102">
        <v>0.58461538461538465</v>
      </c>
      <c r="AZ355" s="102">
        <v>0.71641791044776115</v>
      </c>
      <c r="BA355" s="101">
        <v>11</v>
      </c>
      <c r="BB355" s="101">
        <v>27</v>
      </c>
      <c r="BC355" s="101">
        <v>38</v>
      </c>
      <c r="BD355" s="102">
        <v>0.15942028985507245</v>
      </c>
      <c r="BE355" s="102">
        <v>0.41538461538461541</v>
      </c>
      <c r="BF355" s="102">
        <v>0.28358208955223879</v>
      </c>
      <c r="BG355" s="101">
        <v>11</v>
      </c>
      <c r="BH355" s="101">
        <v>25</v>
      </c>
      <c r="BI355" s="101">
        <v>36</v>
      </c>
      <c r="BJ355" s="102">
        <v>0.15942028985507245</v>
      </c>
      <c r="BK355" s="102">
        <v>0.38461538461538464</v>
      </c>
      <c r="BL355" s="102">
        <v>0.26865671641791045</v>
      </c>
      <c r="BM355" s="101">
        <v>0</v>
      </c>
      <c r="BN355" s="101">
        <v>2</v>
      </c>
      <c r="BO355" s="101">
        <v>2</v>
      </c>
      <c r="BP355" s="102">
        <v>0</v>
      </c>
      <c r="BQ355" s="102">
        <v>3.0769230769230771E-2</v>
      </c>
      <c r="BR355" s="103">
        <v>1.4925373134328358E-2</v>
      </c>
    </row>
    <row r="356" spans="1:70" ht="11.85">
      <c r="A356" s="99" t="str">
        <f>IF(COUNTIFS(T_3G[[#This Row],[Secteur]],"  *"),A355,T_3G[[#This Row],[Secteur]])</f>
        <v>VAL-DE-MARNE</v>
      </c>
      <c r="B356" s="99" t="str">
        <f>IF(COUNTIFS(T_3G[[#This Row],[Secteur]],"    *"),B355,T_3G[[#This Row],[Secteur]])</f>
        <v xml:space="preserve">   D05 - Maisons-Alfort</v>
      </c>
      <c r="C356" s="100" t="s">
        <v>839</v>
      </c>
      <c r="D356" s="100" t="s">
        <v>840</v>
      </c>
      <c r="E356" s="101">
        <v>542</v>
      </c>
      <c r="F356" s="101">
        <v>602</v>
      </c>
      <c r="G356" s="101">
        <v>1144</v>
      </c>
      <c r="H356" s="101">
        <v>0</v>
      </c>
      <c r="I356" s="101">
        <v>1</v>
      </c>
      <c r="J356" s="101">
        <v>1</v>
      </c>
      <c r="K356" s="101">
        <v>533</v>
      </c>
      <c r="L356" s="101">
        <v>586</v>
      </c>
      <c r="M356" s="101">
        <v>1119</v>
      </c>
      <c r="N356" s="102">
        <v>0.98339483394833949</v>
      </c>
      <c r="O356" s="102">
        <v>0.97508305647840532</v>
      </c>
      <c r="P356" s="102">
        <v>0.97902097902097907</v>
      </c>
      <c r="Q356" s="101">
        <v>429</v>
      </c>
      <c r="R356" s="101">
        <v>409</v>
      </c>
      <c r="S356" s="101">
        <v>838</v>
      </c>
      <c r="T356" s="102">
        <v>0.80487804878048785</v>
      </c>
      <c r="U356" s="102">
        <v>0.69795221843003408</v>
      </c>
      <c r="V356" s="102">
        <v>0.7488829311885612</v>
      </c>
      <c r="W356" s="101">
        <v>104</v>
      </c>
      <c r="X356" s="101">
        <v>177</v>
      </c>
      <c r="Y356" s="101">
        <v>281</v>
      </c>
      <c r="Z356" s="102">
        <v>0.1951219512195122</v>
      </c>
      <c r="AA356" s="102">
        <v>0.30204778156996587</v>
      </c>
      <c r="AB356" s="102">
        <v>0.2511170688114388</v>
      </c>
      <c r="AC356" s="101">
        <v>89</v>
      </c>
      <c r="AD356" s="101">
        <v>136</v>
      </c>
      <c r="AE356" s="101">
        <v>225</v>
      </c>
      <c r="AF356" s="102">
        <v>0.16697936210131331</v>
      </c>
      <c r="AG356" s="102">
        <v>0.23208191126279865</v>
      </c>
      <c r="AH356" s="102">
        <v>0.20107238605898123</v>
      </c>
      <c r="AI356" s="101">
        <v>15</v>
      </c>
      <c r="AJ356" s="101">
        <v>41</v>
      </c>
      <c r="AK356" s="101">
        <v>56</v>
      </c>
      <c r="AL356" s="102">
        <v>2.8142589118198873E-2</v>
      </c>
      <c r="AM356" s="102">
        <v>6.9965870307167236E-2</v>
      </c>
      <c r="AN356" s="102">
        <v>5.0044682752457555E-2</v>
      </c>
      <c r="AO356" s="101">
        <v>526</v>
      </c>
      <c r="AP356" s="101">
        <v>577</v>
      </c>
      <c r="AQ356" s="101">
        <v>1103</v>
      </c>
      <c r="AR356" s="102">
        <v>0.97047970479704793</v>
      </c>
      <c r="AS356" s="102">
        <v>0.96013289036544847</v>
      </c>
      <c r="AT356" s="102">
        <v>0.965034965034965</v>
      </c>
      <c r="AU356" s="101">
        <v>394</v>
      </c>
      <c r="AV356" s="101">
        <v>364</v>
      </c>
      <c r="AW356" s="101">
        <v>758</v>
      </c>
      <c r="AX356" s="102">
        <v>0.74904942965779464</v>
      </c>
      <c r="AY356" s="102">
        <v>0.63084922010398614</v>
      </c>
      <c r="AZ356" s="102">
        <v>0.68721668177697193</v>
      </c>
      <c r="BA356" s="101">
        <v>132</v>
      </c>
      <c r="BB356" s="101">
        <v>213</v>
      </c>
      <c r="BC356" s="101">
        <v>345</v>
      </c>
      <c r="BD356" s="102">
        <v>0.2509505703422053</v>
      </c>
      <c r="BE356" s="102">
        <v>0.36915077989601386</v>
      </c>
      <c r="BF356" s="102">
        <v>0.31278331822302813</v>
      </c>
      <c r="BG356" s="101">
        <v>115</v>
      </c>
      <c r="BH356" s="101">
        <v>172</v>
      </c>
      <c r="BI356" s="101">
        <v>287</v>
      </c>
      <c r="BJ356" s="102">
        <v>0.21863117870722434</v>
      </c>
      <c r="BK356" s="102">
        <v>0.29809358752166376</v>
      </c>
      <c r="BL356" s="102">
        <v>0.26019945602901179</v>
      </c>
      <c r="BM356" s="101">
        <v>17</v>
      </c>
      <c r="BN356" s="101">
        <v>41</v>
      </c>
      <c r="BO356" s="101">
        <v>58</v>
      </c>
      <c r="BP356" s="102">
        <v>3.2319391634980987E-2</v>
      </c>
      <c r="BQ356" s="102">
        <v>7.1057192374350084E-2</v>
      </c>
      <c r="BR356" s="103">
        <v>5.2583862194016319E-2</v>
      </c>
    </row>
    <row r="357" spans="1:70" ht="11.85">
      <c r="A357" s="99" t="str">
        <f>IF(COUNTIFS(T_3G[[#This Row],[Secteur]],"  *"),A356,T_3G[[#This Row],[Secteur]])</f>
        <v>VAL-DE-MARNE</v>
      </c>
      <c r="B357" s="99" t="str">
        <f>IF(COUNTIFS(T_3G[[#This Row],[Secteur]],"    *"),B356,T_3G[[#This Row],[Secteur]])</f>
        <v xml:space="preserve">   D05 - Maisons-Alfort</v>
      </c>
      <c r="C357" s="100" t="s">
        <v>841</v>
      </c>
      <c r="D357" s="100" t="s">
        <v>842</v>
      </c>
      <c r="E357" s="101">
        <v>7</v>
      </c>
      <c r="F357" s="101">
        <v>15</v>
      </c>
      <c r="G357" s="101">
        <v>22</v>
      </c>
      <c r="H357" s="101">
        <v>0</v>
      </c>
      <c r="I357" s="101">
        <v>0</v>
      </c>
      <c r="J357" s="101">
        <v>0</v>
      </c>
      <c r="K357" s="101">
        <v>7</v>
      </c>
      <c r="L357" s="101">
        <v>15</v>
      </c>
      <c r="M357" s="101">
        <v>22</v>
      </c>
      <c r="N357" s="102">
        <v>1</v>
      </c>
      <c r="O357" s="102">
        <v>1</v>
      </c>
      <c r="P357" s="102">
        <v>1</v>
      </c>
      <c r="Q357" s="101">
        <v>3</v>
      </c>
      <c r="R357" s="101">
        <v>2</v>
      </c>
      <c r="S357" s="101">
        <v>5</v>
      </c>
      <c r="T357" s="102">
        <v>0.42857142857142855</v>
      </c>
      <c r="U357" s="102">
        <v>0.13333333333333333</v>
      </c>
      <c r="V357" s="102">
        <v>0.22727272727272727</v>
      </c>
      <c r="W357" s="101">
        <v>4</v>
      </c>
      <c r="X357" s="101">
        <v>13</v>
      </c>
      <c r="Y357" s="101">
        <v>17</v>
      </c>
      <c r="Z357" s="102">
        <v>0.5714285714285714</v>
      </c>
      <c r="AA357" s="102">
        <v>0.8666666666666667</v>
      </c>
      <c r="AB357" s="102">
        <v>0.77272727272727271</v>
      </c>
      <c r="AC357" s="101">
        <v>2</v>
      </c>
      <c r="AD357" s="101">
        <v>4</v>
      </c>
      <c r="AE357" s="101">
        <v>6</v>
      </c>
      <c r="AF357" s="102">
        <v>0.2857142857142857</v>
      </c>
      <c r="AG357" s="102">
        <v>0.26666666666666666</v>
      </c>
      <c r="AH357" s="102">
        <v>0.27272727272727271</v>
      </c>
      <c r="AI357" s="101">
        <v>2</v>
      </c>
      <c r="AJ357" s="101">
        <v>9</v>
      </c>
      <c r="AK357" s="101">
        <v>11</v>
      </c>
      <c r="AL357" s="102">
        <v>0.2857142857142857</v>
      </c>
      <c r="AM357" s="102">
        <v>0.6</v>
      </c>
      <c r="AN357" s="102">
        <v>0.5</v>
      </c>
      <c r="AO357" s="101">
        <v>4</v>
      </c>
      <c r="AP357" s="101">
        <v>11</v>
      </c>
      <c r="AQ357" s="101">
        <v>15</v>
      </c>
      <c r="AR357" s="102">
        <v>0.5714285714285714</v>
      </c>
      <c r="AS357" s="102">
        <v>0.73333333333333328</v>
      </c>
      <c r="AT357" s="102">
        <v>0.68181818181818177</v>
      </c>
      <c r="AU357" s="101">
        <v>1</v>
      </c>
      <c r="AV357" s="101">
        <v>0</v>
      </c>
      <c r="AW357" s="101">
        <v>1</v>
      </c>
      <c r="AX357" s="102">
        <v>0.25</v>
      </c>
      <c r="AY357" s="102">
        <v>0</v>
      </c>
      <c r="AZ357" s="102">
        <v>6.6666666666666666E-2</v>
      </c>
      <c r="BA357" s="101">
        <v>3</v>
      </c>
      <c r="BB357" s="101">
        <v>11</v>
      </c>
      <c r="BC357" s="101">
        <v>14</v>
      </c>
      <c r="BD357" s="102">
        <v>0.75</v>
      </c>
      <c r="BE357" s="102">
        <v>1</v>
      </c>
      <c r="BF357" s="102">
        <v>0.93333333333333335</v>
      </c>
      <c r="BG357" s="101">
        <v>2</v>
      </c>
      <c r="BH357" s="101">
        <v>3</v>
      </c>
      <c r="BI357" s="101">
        <v>5</v>
      </c>
      <c r="BJ357" s="102">
        <v>0.5</v>
      </c>
      <c r="BK357" s="102">
        <v>0.27272727272727271</v>
      </c>
      <c r="BL357" s="102">
        <v>0.33333333333333331</v>
      </c>
      <c r="BM357" s="101">
        <v>1</v>
      </c>
      <c r="BN357" s="101">
        <v>8</v>
      </c>
      <c r="BO357" s="101">
        <v>9</v>
      </c>
      <c r="BP357" s="102">
        <v>0.25</v>
      </c>
      <c r="BQ357" s="102">
        <v>0.72727272727272729</v>
      </c>
      <c r="BR357" s="103">
        <v>0.6</v>
      </c>
    </row>
    <row r="358" spans="1:70" ht="11.85">
      <c r="A358" s="99" t="str">
        <f>IF(COUNTIFS(T_3G[[#This Row],[Secteur]],"  *"),A357,T_3G[[#This Row],[Secteur]])</f>
        <v>VAL-DE-MARNE</v>
      </c>
      <c r="B358" s="99" t="str">
        <f>IF(COUNTIFS(T_3G[[#This Row],[Secteur]],"    *"),B357,T_3G[[#This Row],[Secteur]])</f>
        <v xml:space="preserve">   D05 - Maisons-Alfort</v>
      </c>
      <c r="C358" s="100" t="s">
        <v>843</v>
      </c>
      <c r="D358" s="100" t="s">
        <v>516</v>
      </c>
      <c r="E358" s="101">
        <v>50</v>
      </c>
      <c r="F358" s="101">
        <v>62</v>
      </c>
      <c r="G358" s="101">
        <v>112</v>
      </c>
      <c r="H358" s="101">
        <v>0</v>
      </c>
      <c r="I358" s="101">
        <v>0</v>
      </c>
      <c r="J358" s="101">
        <v>0</v>
      </c>
      <c r="K358" s="101">
        <v>50</v>
      </c>
      <c r="L358" s="101">
        <v>62</v>
      </c>
      <c r="M358" s="101">
        <v>112</v>
      </c>
      <c r="N358" s="102">
        <v>1</v>
      </c>
      <c r="O358" s="102">
        <v>1</v>
      </c>
      <c r="P358" s="102">
        <v>1</v>
      </c>
      <c r="Q358" s="101">
        <v>42</v>
      </c>
      <c r="R358" s="101">
        <v>41</v>
      </c>
      <c r="S358" s="101">
        <v>83</v>
      </c>
      <c r="T358" s="102">
        <v>0.84</v>
      </c>
      <c r="U358" s="102">
        <v>0.66129032258064513</v>
      </c>
      <c r="V358" s="102">
        <v>0.7410714285714286</v>
      </c>
      <c r="W358" s="101">
        <v>8</v>
      </c>
      <c r="X358" s="101">
        <v>21</v>
      </c>
      <c r="Y358" s="101">
        <v>29</v>
      </c>
      <c r="Z358" s="102">
        <v>0.16</v>
      </c>
      <c r="AA358" s="102">
        <v>0.33870967741935482</v>
      </c>
      <c r="AB358" s="102">
        <v>0.25892857142857145</v>
      </c>
      <c r="AC358" s="101">
        <v>6</v>
      </c>
      <c r="AD358" s="101">
        <v>13</v>
      </c>
      <c r="AE358" s="101">
        <v>19</v>
      </c>
      <c r="AF358" s="102">
        <v>0.12</v>
      </c>
      <c r="AG358" s="102">
        <v>0.20967741935483872</v>
      </c>
      <c r="AH358" s="102">
        <v>0.16964285714285715</v>
      </c>
      <c r="AI358" s="101">
        <v>2</v>
      </c>
      <c r="AJ358" s="101">
        <v>8</v>
      </c>
      <c r="AK358" s="101">
        <v>10</v>
      </c>
      <c r="AL358" s="102">
        <v>0.04</v>
      </c>
      <c r="AM358" s="102">
        <v>0.12903225806451613</v>
      </c>
      <c r="AN358" s="102">
        <v>8.9285714285714288E-2</v>
      </c>
      <c r="AO358" s="101">
        <v>50</v>
      </c>
      <c r="AP358" s="101">
        <v>61</v>
      </c>
      <c r="AQ358" s="101">
        <v>111</v>
      </c>
      <c r="AR358" s="102">
        <v>1</v>
      </c>
      <c r="AS358" s="102">
        <v>0.9838709677419355</v>
      </c>
      <c r="AT358" s="102">
        <v>0.9910714285714286</v>
      </c>
      <c r="AU358" s="101">
        <v>37</v>
      </c>
      <c r="AV358" s="101">
        <v>33</v>
      </c>
      <c r="AW358" s="101">
        <v>70</v>
      </c>
      <c r="AX358" s="102">
        <v>0.74</v>
      </c>
      <c r="AY358" s="102">
        <v>0.54098360655737709</v>
      </c>
      <c r="AZ358" s="102">
        <v>0.63063063063063063</v>
      </c>
      <c r="BA358" s="101">
        <v>13</v>
      </c>
      <c r="BB358" s="101">
        <v>28</v>
      </c>
      <c r="BC358" s="101">
        <v>41</v>
      </c>
      <c r="BD358" s="102">
        <v>0.26</v>
      </c>
      <c r="BE358" s="102">
        <v>0.45901639344262296</v>
      </c>
      <c r="BF358" s="102">
        <v>0.36936936936936937</v>
      </c>
      <c r="BG358" s="101">
        <v>11</v>
      </c>
      <c r="BH358" s="101">
        <v>20</v>
      </c>
      <c r="BI358" s="101">
        <v>31</v>
      </c>
      <c r="BJ358" s="102">
        <v>0.22</v>
      </c>
      <c r="BK358" s="102">
        <v>0.32786885245901637</v>
      </c>
      <c r="BL358" s="102">
        <v>0.27927927927927926</v>
      </c>
      <c r="BM358" s="101">
        <v>2</v>
      </c>
      <c r="BN358" s="101">
        <v>8</v>
      </c>
      <c r="BO358" s="101">
        <v>10</v>
      </c>
      <c r="BP358" s="102">
        <v>0.04</v>
      </c>
      <c r="BQ358" s="102">
        <v>0.13114754098360656</v>
      </c>
      <c r="BR358" s="103">
        <v>9.0090090090090086E-2</v>
      </c>
    </row>
    <row r="359" spans="1:70" ht="11.85">
      <c r="A359" s="99" t="str">
        <f>IF(COUNTIFS(T_3G[[#This Row],[Secteur]],"  *"),A358,T_3G[[#This Row],[Secteur]])</f>
        <v>VAL-DE-MARNE</v>
      </c>
      <c r="B359" s="99" t="str">
        <f>IF(COUNTIFS(T_3G[[#This Row],[Secteur]],"    *"),B358,T_3G[[#This Row],[Secteur]])</f>
        <v xml:space="preserve">   D05 - Maisons-Alfort</v>
      </c>
      <c r="C359" s="100" t="s">
        <v>844</v>
      </c>
      <c r="D359" s="100" t="s">
        <v>233</v>
      </c>
      <c r="E359" s="101">
        <v>59</v>
      </c>
      <c r="F359" s="101">
        <v>68</v>
      </c>
      <c r="G359" s="101">
        <v>127</v>
      </c>
      <c r="H359" s="101">
        <v>0</v>
      </c>
      <c r="I359" s="101">
        <v>0</v>
      </c>
      <c r="J359" s="101">
        <v>0</v>
      </c>
      <c r="K359" s="101">
        <v>56</v>
      </c>
      <c r="L359" s="101">
        <v>60</v>
      </c>
      <c r="M359" s="101">
        <v>116</v>
      </c>
      <c r="N359" s="102">
        <v>0.94915254237288138</v>
      </c>
      <c r="O359" s="102">
        <v>0.88235294117647056</v>
      </c>
      <c r="P359" s="102">
        <v>0.91338582677165359</v>
      </c>
      <c r="Q359" s="101">
        <v>46</v>
      </c>
      <c r="R359" s="101">
        <v>39</v>
      </c>
      <c r="S359" s="101">
        <v>85</v>
      </c>
      <c r="T359" s="102">
        <v>0.8214285714285714</v>
      </c>
      <c r="U359" s="102">
        <v>0.65</v>
      </c>
      <c r="V359" s="102">
        <v>0.73275862068965514</v>
      </c>
      <c r="W359" s="101">
        <v>10</v>
      </c>
      <c r="X359" s="101">
        <v>21</v>
      </c>
      <c r="Y359" s="101">
        <v>31</v>
      </c>
      <c r="Z359" s="102">
        <v>0.17857142857142858</v>
      </c>
      <c r="AA359" s="102">
        <v>0.35</v>
      </c>
      <c r="AB359" s="102">
        <v>0.26724137931034481</v>
      </c>
      <c r="AC359" s="101">
        <v>10</v>
      </c>
      <c r="AD359" s="101">
        <v>17</v>
      </c>
      <c r="AE359" s="101">
        <v>27</v>
      </c>
      <c r="AF359" s="102">
        <v>0.17857142857142858</v>
      </c>
      <c r="AG359" s="102">
        <v>0.28333333333333333</v>
      </c>
      <c r="AH359" s="102">
        <v>0.23275862068965517</v>
      </c>
      <c r="AI359" s="101">
        <v>0</v>
      </c>
      <c r="AJ359" s="101">
        <v>4</v>
      </c>
      <c r="AK359" s="101">
        <v>4</v>
      </c>
      <c r="AL359" s="102">
        <v>0</v>
      </c>
      <c r="AM359" s="102">
        <v>6.6666666666666666E-2</v>
      </c>
      <c r="AN359" s="102">
        <v>3.4482758620689655E-2</v>
      </c>
      <c r="AO359" s="101">
        <v>55</v>
      </c>
      <c r="AP359" s="101">
        <v>58</v>
      </c>
      <c r="AQ359" s="101">
        <v>113</v>
      </c>
      <c r="AR359" s="102">
        <v>0.93220338983050843</v>
      </c>
      <c r="AS359" s="102">
        <v>0.8529411764705882</v>
      </c>
      <c r="AT359" s="102">
        <v>0.88976377952755903</v>
      </c>
      <c r="AU359" s="101">
        <v>45</v>
      </c>
      <c r="AV359" s="101">
        <v>36</v>
      </c>
      <c r="AW359" s="101">
        <v>81</v>
      </c>
      <c r="AX359" s="102">
        <v>0.81818181818181823</v>
      </c>
      <c r="AY359" s="102">
        <v>0.62068965517241381</v>
      </c>
      <c r="AZ359" s="102">
        <v>0.7168141592920354</v>
      </c>
      <c r="BA359" s="101">
        <v>10</v>
      </c>
      <c r="BB359" s="101">
        <v>22</v>
      </c>
      <c r="BC359" s="101">
        <v>32</v>
      </c>
      <c r="BD359" s="102">
        <v>0.18181818181818182</v>
      </c>
      <c r="BE359" s="102">
        <v>0.37931034482758619</v>
      </c>
      <c r="BF359" s="102">
        <v>0.2831858407079646</v>
      </c>
      <c r="BG359" s="101">
        <v>10</v>
      </c>
      <c r="BH359" s="101">
        <v>19</v>
      </c>
      <c r="BI359" s="101">
        <v>29</v>
      </c>
      <c r="BJ359" s="102">
        <v>0.18181818181818182</v>
      </c>
      <c r="BK359" s="102">
        <v>0.32758620689655171</v>
      </c>
      <c r="BL359" s="102">
        <v>0.25663716814159293</v>
      </c>
      <c r="BM359" s="101">
        <v>0</v>
      </c>
      <c r="BN359" s="101">
        <v>3</v>
      </c>
      <c r="BO359" s="101">
        <v>3</v>
      </c>
      <c r="BP359" s="102">
        <v>0</v>
      </c>
      <c r="BQ359" s="102">
        <v>5.1724137931034482E-2</v>
      </c>
      <c r="BR359" s="103">
        <v>2.6548672566371681E-2</v>
      </c>
    </row>
    <row r="360" spans="1:70" ht="11.85">
      <c r="A360" s="99" t="str">
        <f>IF(COUNTIFS(T_3G[[#This Row],[Secteur]],"  *"),A359,T_3G[[#This Row],[Secteur]])</f>
        <v>VAL-DE-MARNE</v>
      </c>
      <c r="B360" s="99" t="str">
        <f>IF(COUNTIFS(T_3G[[#This Row],[Secteur]],"    *"),B359,T_3G[[#This Row],[Secteur]])</f>
        <v xml:space="preserve">   D05 - Maisons-Alfort</v>
      </c>
      <c r="C360" s="100" t="s">
        <v>845</v>
      </c>
      <c r="D360" s="100" t="s">
        <v>846</v>
      </c>
      <c r="E360" s="101">
        <v>69</v>
      </c>
      <c r="F360" s="101">
        <v>75</v>
      </c>
      <c r="G360" s="101">
        <v>144</v>
      </c>
      <c r="H360" s="101">
        <v>0</v>
      </c>
      <c r="I360" s="101">
        <v>0</v>
      </c>
      <c r="J360" s="101">
        <v>0</v>
      </c>
      <c r="K360" s="101">
        <v>65</v>
      </c>
      <c r="L360" s="101">
        <v>70</v>
      </c>
      <c r="M360" s="101">
        <v>135</v>
      </c>
      <c r="N360" s="102">
        <v>0.94202898550724634</v>
      </c>
      <c r="O360" s="102">
        <v>0.93333333333333335</v>
      </c>
      <c r="P360" s="102">
        <v>0.9375</v>
      </c>
      <c r="Q360" s="101">
        <v>47</v>
      </c>
      <c r="R360" s="101">
        <v>46</v>
      </c>
      <c r="S360" s="101">
        <v>93</v>
      </c>
      <c r="T360" s="102">
        <v>0.72307692307692306</v>
      </c>
      <c r="U360" s="102">
        <v>0.65714285714285714</v>
      </c>
      <c r="V360" s="102">
        <v>0.68888888888888888</v>
      </c>
      <c r="W360" s="101">
        <v>18</v>
      </c>
      <c r="X360" s="101">
        <v>24</v>
      </c>
      <c r="Y360" s="101">
        <v>42</v>
      </c>
      <c r="Z360" s="102">
        <v>0.27692307692307694</v>
      </c>
      <c r="AA360" s="102">
        <v>0.34285714285714286</v>
      </c>
      <c r="AB360" s="102">
        <v>0.31111111111111112</v>
      </c>
      <c r="AC360" s="101">
        <v>16</v>
      </c>
      <c r="AD360" s="101">
        <v>23</v>
      </c>
      <c r="AE360" s="101">
        <v>39</v>
      </c>
      <c r="AF360" s="102">
        <v>0.24615384615384617</v>
      </c>
      <c r="AG360" s="102">
        <v>0.32857142857142857</v>
      </c>
      <c r="AH360" s="102">
        <v>0.28888888888888886</v>
      </c>
      <c r="AI360" s="101">
        <v>2</v>
      </c>
      <c r="AJ360" s="101">
        <v>1</v>
      </c>
      <c r="AK360" s="101">
        <v>3</v>
      </c>
      <c r="AL360" s="102">
        <v>3.0769230769230771E-2</v>
      </c>
      <c r="AM360" s="102">
        <v>1.4285714285714285E-2</v>
      </c>
      <c r="AN360" s="102">
        <v>2.2222222222222223E-2</v>
      </c>
      <c r="AO360" s="101">
        <v>63</v>
      </c>
      <c r="AP360" s="101">
        <v>69</v>
      </c>
      <c r="AQ360" s="101">
        <v>132</v>
      </c>
      <c r="AR360" s="102">
        <v>0.91304347826086951</v>
      </c>
      <c r="AS360" s="102">
        <v>0.92</v>
      </c>
      <c r="AT360" s="102">
        <v>0.91666666666666663</v>
      </c>
      <c r="AU360" s="101">
        <v>42</v>
      </c>
      <c r="AV360" s="101">
        <v>41</v>
      </c>
      <c r="AW360" s="101">
        <v>83</v>
      </c>
      <c r="AX360" s="102">
        <v>0.66666666666666663</v>
      </c>
      <c r="AY360" s="102">
        <v>0.59420289855072461</v>
      </c>
      <c r="AZ360" s="102">
        <v>0.62878787878787878</v>
      </c>
      <c r="BA360" s="101">
        <v>21</v>
      </c>
      <c r="BB360" s="101">
        <v>28</v>
      </c>
      <c r="BC360" s="101">
        <v>49</v>
      </c>
      <c r="BD360" s="102">
        <v>0.33333333333333331</v>
      </c>
      <c r="BE360" s="102">
        <v>0.40579710144927539</v>
      </c>
      <c r="BF360" s="102">
        <v>0.37121212121212122</v>
      </c>
      <c r="BG360" s="101">
        <v>19</v>
      </c>
      <c r="BH360" s="101">
        <v>27</v>
      </c>
      <c r="BI360" s="101">
        <v>46</v>
      </c>
      <c r="BJ360" s="102">
        <v>0.30158730158730157</v>
      </c>
      <c r="BK360" s="102">
        <v>0.39130434782608697</v>
      </c>
      <c r="BL360" s="102">
        <v>0.34848484848484851</v>
      </c>
      <c r="BM360" s="101">
        <v>2</v>
      </c>
      <c r="BN360" s="101">
        <v>1</v>
      </c>
      <c r="BO360" s="101">
        <v>3</v>
      </c>
      <c r="BP360" s="102">
        <v>3.1746031746031744E-2</v>
      </c>
      <c r="BQ360" s="102">
        <v>1.4492753623188406E-2</v>
      </c>
      <c r="BR360" s="103">
        <v>2.2727272727272728E-2</v>
      </c>
    </row>
    <row r="361" spans="1:70" ht="11.85">
      <c r="A361" s="99" t="str">
        <f>IF(COUNTIFS(T_3G[[#This Row],[Secteur]],"  *"),A360,T_3G[[#This Row],[Secteur]])</f>
        <v>VAL-DE-MARNE</v>
      </c>
      <c r="B361" s="99" t="str">
        <f>IF(COUNTIFS(T_3G[[#This Row],[Secteur]],"    *"),B360,T_3G[[#This Row],[Secteur]])</f>
        <v xml:space="preserve">   D05 - Maisons-Alfort</v>
      </c>
      <c r="C361" s="100" t="s">
        <v>847</v>
      </c>
      <c r="D361" s="100" t="s">
        <v>292</v>
      </c>
      <c r="E361" s="101">
        <v>27</v>
      </c>
      <c r="F361" s="101">
        <v>48</v>
      </c>
      <c r="G361" s="101">
        <v>75</v>
      </c>
      <c r="H361" s="101">
        <v>0</v>
      </c>
      <c r="I361" s="101">
        <v>0</v>
      </c>
      <c r="J361" s="101">
        <v>0</v>
      </c>
      <c r="K361" s="101">
        <v>27</v>
      </c>
      <c r="L361" s="101">
        <v>48</v>
      </c>
      <c r="M361" s="101">
        <v>75</v>
      </c>
      <c r="N361" s="102">
        <v>1</v>
      </c>
      <c r="O361" s="102">
        <v>1</v>
      </c>
      <c r="P361" s="102">
        <v>1</v>
      </c>
      <c r="Q361" s="101">
        <v>22</v>
      </c>
      <c r="R361" s="101">
        <v>31</v>
      </c>
      <c r="S361" s="101">
        <v>53</v>
      </c>
      <c r="T361" s="102">
        <v>0.81481481481481477</v>
      </c>
      <c r="U361" s="102">
        <v>0.64583333333333337</v>
      </c>
      <c r="V361" s="102">
        <v>0.70666666666666667</v>
      </c>
      <c r="W361" s="101">
        <v>5</v>
      </c>
      <c r="X361" s="101">
        <v>17</v>
      </c>
      <c r="Y361" s="101">
        <v>22</v>
      </c>
      <c r="Z361" s="102">
        <v>0.18518518518518517</v>
      </c>
      <c r="AA361" s="102">
        <v>0.35416666666666669</v>
      </c>
      <c r="AB361" s="102">
        <v>0.29333333333333333</v>
      </c>
      <c r="AC361" s="101">
        <v>5</v>
      </c>
      <c r="AD361" s="101">
        <v>15</v>
      </c>
      <c r="AE361" s="101">
        <v>20</v>
      </c>
      <c r="AF361" s="102">
        <v>0.18518518518518517</v>
      </c>
      <c r="AG361" s="102">
        <v>0.3125</v>
      </c>
      <c r="AH361" s="102">
        <v>0.26666666666666666</v>
      </c>
      <c r="AI361" s="101">
        <v>0</v>
      </c>
      <c r="AJ361" s="101">
        <v>2</v>
      </c>
      <c r="AK361" s="101">
        <v>2</v>
      </c>
      <c r="AL361" s="102">
        <v>0</v>
      </c>
      <c r="AM361" s="102">
        <v>4.1666666666666664E-2</v>
      </c>
      <c r="AN361" s="102">
        <v>2.6666666666666668E-2</v>
      </c>
      <c r="AO361" s="101">
        <v>27</v>
      </c>
      <c r="AP361" s="101">
        <v>48</v>
      </c>
      <c r="AQ361" s="101">
        <v>75</v>
      </c>
      <c r="AR361" s="102">
        <v>1</v>
      </c>
      <c r="AS361" s="102">
        <v>1</v>
      </c>
      <c r="AT361" s="102">
        <v>1</v>
      </c>
      <c r="AU361" s="101">
        <v>22</v>
      </c>
      <c r="AV361" s="101">
        <v>30</v>
      </c>
      <c r="AW361" s="101">
        <v>52</v>
      </c>
      <c r="AX361" s="102">
        <v>0.81481481481481477</v>
      </c>
      <c r="AY361" s="102">
        <v>0.625</v>
      </c>
      <c r="AZ361" s="102">
        <v>0.69333333333333336</v>
      </c>
      <c r="BA361" s="101">
        <v>5</v>
      </c>
      <c r="BB361" s="101">
        <v>18</v>
      </c>
      <c r="BC361" s="101">
        <v>23</v>
      </c>
      <c r="BD361" s="102">
        <v>0.18518518518518517</v>
      </c>
      <c r="BE361" s="102">
        <v>0.375</v>
      </c>
      <c r="BF361" s="102">
        <v>0.30666666666666664</v>
      </c>
      <c r="BG361" s="101">
        <v>5</v>
      </c>
      <c r="BH361" s="101">
        <v>16</v>
      </c>
      <c r="BI361" s="101">
        <v>21</v>
      </c>
      <c r="BJ361" s="102">
        <v>0.18518518518518517</v>
      </c>
      <c r="BK361" s="102">
        <v>0.33333333333333331</v>
      </c>
      <c r="BL361" s="102">
        <v>0.28000000000000003</v>
      </c>
      <c r="BM361" s="101">
        <v>0</v>
      </c>
      <c r="BN361" s="101">
        <v>2</v>
      </c>
      <c r="BO361" s="101">
        <v>2</v>
      </c>
      <c r="BP361" s="102">
        <v>0</v>
      </c>
      <c r="BQ361" s="102">
        <v>4.1666666666666664E-2</v>
      </c>
      <c r="BR361" s="103">
        <v>2.6666666666666668E-2</v>
      </c>
    </row>
    <row r="362" spans="1:70" ht="11.85">
      <c r="A362" s="99" t="str">
        <f>IF(COUNTIFS(T_3G[[#This Row],[Secteur]],"  *"),A361,T_3G[[#This Row],[Secteur]])</f>
        <v>VAL-DE-MARNE</v>
      </c>
      <c r="B362" s="99" t="str">
        <f>IF(COUNTIFS(T_3G[[#This Row],[Secteur]],"    *"),B361,T_3G[[#This Row],[Secteur]])</f>
        <v xml:space="preserve">   D05 - Maisons-Alfort</v>
      </c>
      <c r="C362" s="100" t="s">
        <v>848</v>
      </c>
      <c r="D362" s="100" t="s">
        <v>809</v>
      </c>
      <c r="E362" s="101">
        <v>21</v>
      </c>
      <c r="F362" s="101">
        <v>41</v>
      </c>
      <c r="G362" s="101">
        <v>62</v>
      </c>
      <c r="H362" s="101">
        <v>0</v>
      </c>
      <c r="I362" s="101">
        <v>0</v>
      </c>
      <c r="J362" s="101">
        <v>0</v>
      </c>
      <c r="K362" s="101">
        <v>21</v>
      </c>
      <c r="L362" s="101">
        <v>40</v>
      </c>
      <c r="M362" s="101">
        <v>61</v>
      </c>
      <c r="N362" s="102">
        <v>1</v>
      </c>
      <c r="O362" s="102">
        <v>0.97560975609756095</v>
      </c>
      <c r="P362" s="102">
        <v>0.9838709677419355</v>
      </c>
      <c r="Q362" s="101">
        <v>14</v>
      </c>
      <c r="R362" s="101">
        <v>23</v>
      </c>
      <c r="S362" s="101">
        <v>37</v>
      </c>
      <c r="T362" s="102">
        <v>0.66666666666666663</v>
      </c>
      <c r="U362" s="102">
        <v>0.57499999999999996</v>
      </c>
      <c r="V362" s="102">
        <v>0.60655737704918034</v>
      </c>
      <c r="W362" s="101">
        <v>7</v>
      </c>
      <c r="X362" s="101">
        <v>17</v>
      </c>
      <c r="Y362" s="101">
        <v>24</v>
      </c>
      <c r="Z362" s="102">
        <v>0.33333333333333331</v>
      </c>
      <c r="AA362" s="102">
        <v>0.42499999999999999</v>
      </c>
      <c r="AB362" s="102">
        <v>0.39344262295081966</v>
      </c>
      <c r="AC362" s="101">
        <v>7</v>
      </c>
      <c r="AD362" s="101">
        <v>15</v>
      </c>
      <c r="AE362" s="101">
        <v>22</v>
      </c>
      <c r="AF362" s="102">
        <v>0.33333333333333331</v>
      </c>
      <c r="AG362" s="102">
        <v>0.375</v>
      </c>
      <c r="AH362" s="102">
        <v>0.36065573770491804</v>
      </c>
      <c r="AI362" s="101">
        <v>0</v>
      </c>
      <c r="AJ362" s="101">
        <v>2</v>
      </c>
      <c r="AK362" s="101">
        <v>2</v>
      </c>
      <c r="AL362" s="102">
        <v>0</v>
      </c>
      <c r="AM362" s="102">
        <v>0.05</v>
      </c>
      <c r="AN362" s="102">
        <v>3.2786885245901641E-2</v>
      </c>
      <c r="AO362" s="101">
        <v>21</v>
      </c>
      <c r="AP362" s="101">
        <v>40</v>
      </c>
      <c r="AQ362" s="101">
        <v>61</v>
      </c>
      <c r="AR362" s="102">
        <v>1</v>
      </c>
      <c r="AS362" s="102">
        <v>0.97560975609756095</v>
      </c>
      <c r="AT362" s="102">
        <v>0.9838709677419355</v>
      </c>
      <c r="AU362" s="101">
        <v>11</v>
      </c>
      <c r="AV362" s="101">
        <v>17</v>
      </c>
      <c r="AW362" s="101">
        <v>28</v>
      </c>
      <c r="AX362" s="102">
        <v>0.52380952380952384</v>
      </c>
      <c r="AY362" s="102">
        <v>0.42499999999999999</v>
      </c>
      <c r="AZ362" s="102">
        <v>0.45901639344262296</v>
      </c>
      <c r="BA362" s="101">
        <v>10</v>
      </c>
      <c r="BB362" s="101">
        <v>23</v>
      </c>
      <c r="BC362" s="101">
        <v>33</v>
      </c>
      <c r="BD362" s="102">
        <v>0.47619047619047616</v>
      </c>
      <c r="BE362" s="102">
        <v>0.57499999999999996</v>
      </c>
      <c r="BF362" s="102">
        <v>0.54098360655737709</v>
      </c>
      <c r="BG362" s="101">
        <v>9</v>
      </c>
      <c r="BH362" s="101">
        <v>20</v>
      </c>
      <c r="BI362" s="101">
        <v>29</v>
      </c>
      <c r="BJ362" s="102">
        <v>0.42857142857142855</v>
      </c>
      <c r="BK362" s="102">
        <v>0.5</v>
      </c>
      <c r="BL362" s="102">
        <v>0.47540983606557374</v>
      </c>
      <c r="BM362" s="101">
        <v>1</v>
      </c>
      <c r="BN362" s="101">
        <v>3</v>
      </c>
      <c r="BO362" s="101">
        <v>4</v>
      </c>
      <c r="BP362" s="102">
        <v>4.7619047619047616E-2</v>
      </c>
      <c r="BQ362" s="102">
        <v>7.4999999999999997E-2</v>
      </c>
      <c r="BR362" s="103">
        <v>6.5573770491803282E-2</v>
      </c>
    </row>
    <row r="363" spans="1:70" ht="11.85">
      <c r="A363" s="99" t="str">
        <f>IF(COUNTIFS(T_3G[[#This Row],[Secteur]],"  *"),A362,T_3G[[#This Row],[Secteur]])</f>
        <v>VAL-DE-MARNE</v>
      </c>
      <c r="B363" s="99" t="str">
        <f>IF(COUNTIFS(T_3G[[#This Row],[Secteur]],"    *"),B362,T_3G[[#This Row],[Secteur]])</f>
        <v xml:space="preserve">   D05 - Maisons-Alfort</v>
      </c>
      <c r="C363" s="100" t="s">
        <v>849</v>
      </c>
      <c r="D363" s="100" t="s">
        <v>704</v>
      </c>
      <c r="E363" s="101">
        <v>101</v>
      </c>
      <c r="F363" s="101">
        <v>73</v>
      </c>
      <c r="G363" s="101">
        <v>174</v>
      </c>
      <c r="H363" s="101">
        <v>0</v>
      </c>
      <c r="I363" s="101">
        <v>0</v>
      </c>
      <c r="J363" s="101">
        <v>0</v>
      </c>
      <c r="K363" s="101">
        <v>101</v>
      </c>
      <c r="L363" s="101">
        <v>73</v>
      </c>
      <c r="M363" s="101">
        <v>174</v>
      </c>
      <c r="N363" s="102">
        <v>1</v>
      </c>
      <c r="O363" s="102">
        <v>1</v>
      </c>
      <c r="P363" s="102">
        <v>1</v>
      </c>
      <c r="Q363" s="101">
        <v>90</v>
      </c>
      <c r="R363" s="101">
        <v>64</v>
      </c>
      <c r="S363" s="101">
        <v>154</v>
      </c>
      <c r="T363" s="102">
        <v>0.8910891089108911</v>
      </c>
      <c r="U363" s="102">
        <v>0.87671232876712324</v>
      </c>
      <c r="V363" s="102">
        <v>0.88505747126436785</v>
      </c>
      <c r="W363" s="101">
        <v>11</v>
      </c>
      <c r="X363" s="101">
        <v>9</v>
      </c>
      <c r="Y363" s="101">
        <v>20</v>
      </c>
      <c r="Z363" s="102">
        <v>0.10891089108910891</v>
      </c>
      <c r="AA363" s="102">
        <v>0.12328767123287671</v>
      </c>
      <c r="AB363" s="102">
        <v>0.11494252873563218</v>
      </c>
      <c r="AC363" s="101">
        <v>10</v>
      </c>
      <c r="AD363" s="101">
        <v>9</v>
      </c>
      <c r="AE363" s="101">
        <v>19</v>
      </c>
      <c r="AF363" s="102">
        <v>9.9009900990099015E-2</v>
      </c>
      <c r="AG363" s="102">
        <v>0.12328767123287671</v>
      </c>
      <c r="AH363" s="102">
        <v>0.10919540229885058</v>
      </c>
      <c r="AI363" s="101">
        <v>1</v>
      </c>
      <c r="AJ363" s="101">
        <v>0</v>
      </c>
      <c r="AK363" s="101">
        <v>1</v>
      </c>
      <c r="AL363" s="102">
        <v>9.9009900990099011E-3</v>
      </c>
      <c r="AM363" s="102">
        <v>0</v>
      </c>
      <c r="AN363" s="102">
        <v>5.7471264367816091E-3</v>
      </c>
      <c r="AO363" s="101">
        <v>100</v>
      </c>
      <c r="AP363" s="101">
        <v>73</v>
      </c>
      <c r="AQ363" s="101">
        <v>173</v>
      </c>
      <c r="AR363" s="102">
        <v>0.99009900990099009</v>
      </c>
      <c r="AS363" s="102">
        <v>1</v>
      </c>
      <c r="AT363" s="102">
        <v>0.99425287356321834</v>
      </c>
      <c r="AU363" s="101">
        <v>87</v>
      </c>
      <c r="AV363" s="101">
        <v>61</v>
      </c>
      <c r="AW363" s="101">
        <v>148</v>
      </c>
      <c r="AX363" s="102">
        <v>0.87</v>
      </c>
      <c r="AY363" s="102">
        <v>0.83561643835616439</v>
      </c>
      <c r="AZ363" s="102">
        <v>0.8554913294797688</v>
      </c>
      <c r="BA363" s="101">
        <v>13</v>
      </c>
      <c r="BB363" s="101">
        <v>12</v>
      </c>
      <c r="BC363" s="101">
        <v>25</v>
      </c>
      <c r="BD363" s="102">
        <v>0.13</v>
      </c>
      <c r="BE363" s="102">
        <v>0.16438356164383561</v>
      </c>
      <c r="BF363" s="102">
        <v>0.14450867052023122</v>
      </c>
      <c r="BG363" s="101">
        <v>12</v>
      </c>
      <c r="BH363" s="101">
        <v>12</v>
      </c>
      <c r="BI363" s="101">
        <v>24</v>
      </c>
      <c r="BJ363" s="102">
        <v>0.12</v>
      </c>
      <c r="BK363" s="102">
        <v>0.16438356164383561</v>
      </c>
      <c r="BL363" s="102">
        <v>0.13872832369942195</v>
      </c>
      <c r="BM363" s="101">
        <v>1</v>
      </c>
      <c r="BN363" s="101">
        <v>0</v>
      </c>
      <c r="BO363" s="101">
        <v>1</v>
      </c>
      <c r="BP363" s="102">
        <v>0.01</v>
      </c>
      <c r="BQ363" s="102">
        <v>0</v>
      </c>
      <c r="BR363" s="103">
        <v>5.7803468208092483E-3</v>
      </c>
    </row>
    <row r="364" spans="1:70" ht="11.85">
      <c r="A364" s="99" t="str">
        <f>IF(COUNTIFS(T_3G[[#This Row],[Secteur]],"  *"),A363,T_3G[[#This Row],[Secteur]])</f>
        <v>VAL-DE-MARNE</v>
      </c>
      <c r="B364" s="99" t="str">
        <f>IF(COUNTIFS(T_3G[[#This Row],[Secteur]],"    *"),B363,T_3G[[#This Row],[Secteur]])</f>
        <v xml:space="preserve">   D05 - Maisons-Alfort</v>
      </c>
      <c r="C364" s="100" t="s">
        <v>850</v>
      </c>
      <c r="D364" s="100" t="s">
        <v>851</v>
      </c>
      <c r="E364" s="101">
        <v>88</v>
      </c>
      <c r="F364" s="101">
        <v>95</v>
      </c>
      <c r="G364" s="101">
        <v>183</v>
      </c>
      <c r="H364" s="101">
        <v>0</v>
      </c>
      <c r="I364" s="101">
        <v>0</v>
      </c>
      <c r="J364" s="101">
        <v>0</v>
      </c>
      <c r="K364" s="101">
        <v>86</v>
      </c>
      <c r="L364" s="101">
        <v>93</v>
      </c>
      <c r="M364" s="101">
        <v>179</v>
      </c>
      <c r="N364" s="102">
        <v>0.97727272727272729</v>
      </c>
      <c r="O364" s="102">
        <v>0.97894736842105268</v>
      </c>
      <c r="P364" s="102">
        <v>0.97814207650273222</v>
      </c>
      <c r="Q364" s="101">
        <v>74</v>
      </c>
      <c r="R364" s="101">
        <v>70</v>
      </c>
      <c r="S364" s="101">
        <v>144</v>
      </c>
      <c r="T364" s="102">
        <v>0.86046511627906974</v>
      </c>
      <c r="U364" s="102">
        <v>0.75268817204301075</v>
      </c>
      <c r="V364" s="102">
        <v>0.8044692737430168</v>
      </c>
      <c r="W364" s="101">
        <v>12</v>
      </c>
      <c r="X364" s="101">
        <v>23</v>
      </c>
      <c r="Y364" s="101">
        <v>35</v>
      </c>
      <c r="Z364" s="102">
        <v>0.13953488372093023</v>
      </c>
      <c r="AA364" s="102">
        <v>0.24731182795698925</v>
      </c>
      <c r="AB364" s="102">
        <v>0.19553072625698323</v>
      </c>
      <c r="AC364" s="101">
        <v>10</v>
      </c>
      <c r="AD364" s="101">
        <v>16</v>
      </c>
      <c r="AE364" s="101">
        <v>26</v>
      </c>
      <c r="AF364" s="102">
        <v>0.11627906976744186</v>
      </c>
      <c r="AG364" s="102">
        <v>0.17204301075268819</v>
      </c>
      <c r="AH364" s="102">
        <v>0.14525139664804471</v>
      </c>
      <c r="AI364" s="101">
        <v>2</v>
      </c>
      <c r="AJ364" s="101">
        <v>7</v>
      </c>
      <c r="AK364" s="101">
        <v>9</v>
      </c>
      <c r="AL364" s="102">
        <v>2.3255813953488372E-2</v>
      </c>
      <c r="AM364" s="102">
        <v>7.5268817204301078E-2</v>
      </c>
      <c r="AN364" s="102">
        <v>5.027932960893855E-2</v>
      </c>
      <c r="AO364" s="101">
        <v>86</v>
      </c>
      <c r="AP364" s="101">
        <v>93</v>
      </c>
      <c r="AQ364" s="101">
        <v>179</v>
      </c>
      <c r="AR364" s="102">
        <v>0.97727272727272729</v>
      </c>
      <c r="AS364" s="102">
        <v>0.97894736842105268</v>
      </c>
      <c r="AT364" s="102">
        <v>0.97814207650273222</v>
      </c>
      <c r="AU364" s="101">
        <v>68</v>
      </c>
      <c r="AV364" s="101">
        <v>60</v>
      </c>
      <c r="AW364" s="101">
        <v>128</v>
      </c>
      <c r="AX364" s="102">
        <v>0.79069767441860461</v>
      </c>
      <c r="AY364" s="102">
        <v>0.64516129032258063</v>
      </c>
      <c r="AZ364" s="102">
        <v>0.71508379888268159</v>
      </c>
      <c r="BA364" s="101">
        <v>18</v>
      </c>
      <c r="BB364" s="101">
        <v>33</v>
      </c>
      <c r="BC364" s="101">
        <v>51</v>
      </c>
      <c r="BD364" s="102">
        <v>0.20930232558139536</v>
      </c>
      <c r="BE364" s="102">
        <v>0.35483870967741937</v>
      </c>
      <c r="BF364" s="102">
        <v>0.28491620111731841</v>
      </c>
      <c r="BG364" s="101">
        <v>15</v>
      </c>
      <c r="BH364" s="101">
        <v>25</v>
      </c>
      <c r="BI364" s="101">
        <v>40</v>
      </c>
      <c r="BJ364" s="102">
        <v>0.1744186046511628</v>
      </c>
      <c r="BK364" s="102">
        <v>0.26881720430107525</v>
      </c>
      <c r="BL364" s="102">
        <v>0.22346368715083798</v>
      </c>
      <c r="BM364" s="101">
        <v>3</v>
      </c>
      <c r="BN364" s="101">
        <v>8</v>
      </c>
      <c r="BO364" s="101">
        <v>11</v>
      </c>
      <c r="BP364" s="102">
        <v>3.4883720930232558E-2</v>
      </c>
      <c r="BQ364" s="102">
        <v>8.6021505376344093E-2</v>
      </c>
      <c r="BR364" s="103">
        <v>6.1452513966480445E-2</v>
      </c>
    </row>
    <row r="365" spans="1:70" ht="11.85">
      <c r="A365" s="99" t="str">
        <f>IF(COUNTIFS(T_3G[[#This Row],[Secteur]],"  *"),A364,T_3G[[#This Row],[Secteur]])</f>
        <v>VAL-DE-MARNE</v>
      </c>
      <c r="B365" s="99" t="str">
        <f>IF(COUNTIFS(T_3G[[#This Row],[Secteur]],"    *"),B364,T_3G[[#This Row],[Secteur]])</f>
        <v xml:space="preserve">   D05 - Maisons-Alfort</v>
      </c>
      <c r="C365" s="100" t="s">
        <v>852</v>
      </c>
      <c r="D365" s="100" t="s">
        <v>853</v>
      </c>
      <c r="E365" s="101">
        <v>64</v>
      </c>
      <c r="F365" s="101">
        <v>72</v>
      </c>
      <c r="G365" s="101">
        <v>136</v>
      </c>
      <c r="H365" s="101">
        <v>0</v>
      </c>
      <c r="I365" s="101">
        <v>1</v>
      </c>
      <c r="J365" s="101">
        <v>1</v>
      </c>
      <c r="K365" s="101">
        <v>64</v>
      </c>
      <c r="L365" s="101">
        <v>72</v>
      </c>
      <c r="M365" s="101">
        <v>136</v>
      </c>
      <c r="N365" s="102">
        <v>1</v>
      </c>
      <c r="O365" s="102">
        <v>1.0138888888888888</v>
      </c>
      <c r="P365" s="102">
        <v>1.0073529411764706</v>
      </c>
      <c r="Q365" s="101">
        <v>51</v>
      </c>
      <c r="R365" s="101">
        <v>58</v>
      </c>
      <c r="S365" s="101">
        <v>109</v>
      </c>
      <c r="T365" s="102">
        <v>0.796875</v>
      </c>
      <c r="U365" s="102">
        <v>0.80555555555555558</v>
      </c>
      <c r="V365" s="102">
        <v>0.80147058823529416</v>
      </c>
      <c r="W365" s="101">
        <v>13</v>
      </c>
      <c r="X365" s="101">
        <v>14</v>
      </c>
      <c r="Y365" s="101">
        <v>27</v>
      </c>
      <c r="Z365" s="102">
        <v>0.203125</v>
      </c>
      <c r="AA365" s="102">
        <v>0.19444444444444445</v>
      </c>
      <c r="AB365" s="102">
        <v>0.19852941176470587</v>
      </c>
      <c r="AC365" s="101">
        <v>12</v>
      </c>
      <c r="AD365" s="101">
        <v>13</v>
      </c>
      <c r="AE365" s="101">
        <v>25</v>
      </c>
      <c r="AF365" s="102">
        <v>0.1875</v>
      </c>
      <c r="AG365" s="102">
        <v>0.18055555555555555</v>
      </c>
      <c r="AH365" s="102">
        <v>0.18382352941176472</v>
      </c>
      <c r="AI365" s="101">
        <v>1</v>
      </c>
      <c r="AJ365" s="101">
        <v>1</v>
      </c>
      <c r="AK365" s="101">
        <v>2</v>
      </c>
      <c r="AL365" s="102">
        <v>1.5625E-2</v>
      </c>
      <c r="AM365" s="102">
        <v>1.3888888888888888E-2</v>
      </c>
      <c r="AN365" s="102">
        <v>1.4705882352941176E-2</v>
      </c>
      <c r="AO365" s="101">
        <v>64</v>
      </c>
      <c r="AP365" s="101">
        <v>71</v>
      </c>
      <c r="AQ365" s="101">
        <v>135</v>
      </c>
      <c r="AR365" s="102">
        <v>1</v>
      </c>
      <c r="AS365" s="102">
        <v>1</v>
      </c>
      <c r="AT365" s="102">
        <v>1</v>
      </c>
      <c r="AU365" s="101">
        <v>50</v>
      </c>
      <c r="AV365" s="101">
        <v>53</v>
      </c>
      <c r="AW365" s="101">
        <v>103</v>
      </c>
      <c r="AX365" s="102">
        <v>0.78125</v>
      </c>
      <c r="AY365" s="102">
        <v>0.74647887323943662</v>
      </c>
      <c r="AZ365" s="102">
        <v>0.76296296296296295</v>
      </c>
      <c r="BA365" s="101">
        <v>14</v>
      </c>
      <c r="BB365" s="101">
        <v>18</v>
      </c>
      <c r="BC365" s="101">
        <v>32</v>
      </c>
      <c r="BD365" s="102">
        <v>0.21875</v>
      </c>
      <c r="BE365" s="102">
        <v>0.25352112676056338</v>
      </c>
      <c r="BF365" s="102">
        <v>0.23703703703703705</v>
      </c>
      <c r="BG365" s="101">
        <v>13</v>
      </c>
      <c r="BH365" s="101">
        <v>17</v>
      </c>
      <c r="BI365" s="101">
        <v>30</v>
      </c>
      <c r="BJ365" s="102">
        <v>0.203125</v>
      </c>
      <c r="BK365" s="102">
        <v>0.23943661971830985</v>
      </c>
      <c r="BL365" s="102">
        <v>0.22222222222222221</v>
      </c>
      <c r="BM365" s="101">
        <v>1</v>
      </c>
      <c r="BN365" s="101">
        <v>1</v>
      </c>
      <c r="BO365" s="101">
        <v>2</v>
      </c>
      <c r="BP365" s="102">
        <v>1.5625E-2</v>
      </c>
      <c r="BQ365" s="102">
        <v>1.4084507042253521E-2</v>
      </c>
      <c r="BR365" s="103">
        <v>1.4814814814814815E-2</v>
      </c>
    </row>
    <row r="366" spans="1:70" ht="11.85">
      <c r="A366" s="99" t="str">
        <f>IF(COUNTIFS(T_3G[[#This Row],[Secteur]],"  *"),A365,T_3G[[#This Row],[Secteur]])</f>
        <v>VAL-DE-MARNE</v>
      </c>
      <c r="B366" s="99" t="str">
        <f>IF(COUNTIFS(T_3G[[#This Row],[Secteur]],"    *"),B365,T_3G[[#This Row],[Secteur]])</f>
        <v xml:space="preserve">   D05 - Maisons-Alfort</v>
      </c>
      <c r="C366" s="100" t="s">
        <v>854</v>
      </c>
      <c r="D366" s="100" t="s">
        <v>855</v>
      </c>
      <c r="E366" s="101">
        <v>56</v>
      </c>
      <c r="F366" s="101">
        <v>53</v>
      </c>
      <c r="G366" s="101">
        <v>109</v>
      </c>
      <c r="H366" s="101">
        <v>0</v>
      </c>
      <c r="I366" s="101">
        <v>0</v>
      </c>
      <c r="J366" s="101">
        <v>0</v>
      </c>
      <c r="K366" s="101">
        <v>56</v>
      </c>
      <c r="L366" s="101">
        <v>53</v>
      </c>
      <c r="M366" s="101">
        <v>109</v>
      </c>
      <c r="N366" s="102">
        <v>1</v>
      </c>
      <c r="O366" s="102">
        <v>1</v>
      </c>
      <c r="P366" s="102">
        <v>1</v>
      </c>
      <c r="Q366" s="101">
        <v>40</v>
      </c>
      <c r="R366" s="101">
        <v>35</v>
      </c>
      <c r="S366" s="101">
        <v>75</v>
      </c>
      <c r="T366" s="102">
        <v>0.7142857142857143</v>
      </c>
      <c r="U366" s="102">
        <v>0.660377358490566</v>
      </c>
      <c r="V366" s="102">
        <v>0.68807339449541283</v>
      </c>
      <c r="W366" s="101">
        <v>16</v>
      </c>
      <c r="X366" s="101">
        <v>18</v>
      </c>
      <c r="Y366" s="101">
        <v>34</v>
      </c>
      <c r="Z366" s="102">
        <v>0.2857142857142857</v>
      </c>
      <c r="AA366" s="102">
        <v>0.33962264150943394</v>
      </c>
      <c r="AB366" s="102">
        <v>0.31192660550458717</v>
      </c>
      <c r="AC366" s="101">
        <v>11</v>
      </c>
      <c r="AD366" s="101">
        <v>11</v>
      </c>
      <c r="AE366" s="101">
        <v>22</v>
      </c>
      <c r="AF366" s="102">
        <v>0.19642857142857142</v>
      </c>
      <c r="AG366" s="102">
        <v>0.20754716981132076</v>
      </c>
      <c r="AH366" s="102">
        <v>0.20183486238532111</v>
      </c>
      <c r="AI366" s="101">
        <v>5</v>
      </c>
      <c r="AJ366" s="101">
        <v>7</v>
      </c>
      <c r="AK366" s="101">
        <v>12</v>
      </c>
      <c r="AL366" s="102">
        <v>8.9285714285714288E-2</v>
      </c>
      <c r="AM366" s="102">
        <v>0.13207547169811321</v>
      </c>
      <c r="AN366" s="102">
        <v>0.11009174311926606</v>
      </c>
      <c r="AO366" s="101">
        <v>56</v>
      </c>
      <c r="AP366" s="101">
        <v>53</v>
      </c>
      <c r="AQ366" s="101">
        <v>109</v>
      </c>
      <c r="AR366" s="102">
        <v>1</v>
      </c>
      <c r="AS366" s="102">
        <v>1</v>
      </c>
      <c r="AT366" s="102">
        <v>1</v>
      </c>
      <c r="AU366" s="101">
        <v>31</v>
      </c>
      <c r="AV366" s="101">
        <v>33</v>
      </c>
      <c r="AW366" s="101">
        <v>64</v>
      </c>
      <c r="AX366" s="102">
        <v>0.5535714285714286</v>
      </c>
      <c r="AY366" s="102">
        <v>0.62264150943396224</v>
      </c>
      <c r="AZ366" s="102">
        <v>0.58715596330275233</v>
      </c>
      <c r="BA366" s="101">
        <v>25</v>
      </c>
      <c r="BB366" s="101">
        <v>20</v>
      </c>
      <c r="BC366" s="101">
        <v>45</v>
      </c>
      <c r="BD366" s="102">
        <v>0.44642857142857145</v>
      </c>
      <c r="BE366" s="102">
        <v>0.37735849056603776</v>
      </c>
      <c r="BF366" s="102">
        <v>0.41284403669724773</v>
      </c>
      <c r="BG366" s="101">
        <v>19</v>
      </c>
      <c r="BH366" s="101">
        <v>13</v>
      </c>
      <c r="BI366" s="101">
        <v>32</v>
      </c>
      <c r="BJ366" s="102">
        <v>0.3392857142857143</v>
      </c>
      <c r="BK366" s="102">
        <v>0.24528301886792453</v>
      </c>
      <c r="BL366" s="102">
        <v>0.29357798165137616</v>
      </c>
      <c r="BM366" s="101">
        <v>6</v>
      </c>
      <c r="BN366" s="101">
        <v>7</v>
      </c>
      <c r="BO366" s="101">
        <v>13</v>
      </c>
      <c r="BP366" s="102">
        <v>0.10714285714285714</v>
      </c>
      <c r="BQ366" s="102">
        <v>0.13207547169811321</v>
      </c>
      <c r="BR366" s="103">
        <v>0.11926605504587157</v>
      </c>
    </row>
    <row r="367" spans="1:70" ht="11.85">
      <c r="A367" s="99" t="str">
        <f>IF(COUNTIFS(T_3G[[#This Row],[Secteur]],"  *"),A366,T_3G[[#This Row],[Secteur]])</f>
        <v>VAL-DE-MARNE</v>
      </c>
      <c r="B367" s="99" t="str">
        <f>IF(COUNTIFS(T_3G[[#This Row],[Secteur]],"    *"),B366,T_3G[[#This Row],[Secteur]])</f>
        <v xml:space="preserve">   D06 - Ivry</v>
      </c>
      <c r="C367" s="100" t="s">
        <v>856</v>
      </c>
      <c r="D367" s="100" t="s">
        <v>857</v>
      </c>
      <c r="E367" s="101">
        <v>707</v>
      </c>
      <c r="F367" s="101">
        <v>809</v>
      </c>
      <c r="G367" s="101">
        <v>1516</v>
      </c>
      <c r="H367" s="101">
        <v>0</v>
      </c>
      <c r="I367" s="101">
        <v>0</v>
      </c>
      <c r="J367" s="101">
        <v>0</v>
      </c>
      <c r="K367" s="101">
        <v>664</v>
      </c>
      <c r="L367" s="101">
        <v>771</v>
      </c>
      <c r="M367" s="101">
        <v>1435</v>
      </c>
      <c r="N367" s="102">
        <v>0.93917963224893919</v>
      </c>
      <c r="O367" s="102">
        <v>0.95302843016069216</v>
      </c>
      <c r="P367" s="102">
        <v>0.94656992084432723</v>
      </c>
      <c r="Q367" s="101">
        <v>524</v>
      </c>
      <c r="R367" s="101">
        <v>544</v>
      </c>
      <c r="S367" s="101">
        <v>1068</v>
      </c>
      <c r="T367" s="102">
        <v>0.78915662650602414</v>
      </c>
      <c r="U367" s="102">
        <v>0.70557717250324259</v>
      </c>
      <c r="V367" s="102">
        <v>0.74425087108013932</v>
      </c>
      <c r="W367" s="101">
        <v>140</v>
      </c>
      <c r="X367" s="101">
        <v>227</v>
      </c>
      <c r="Y367" s="101">
        <v>367</v>
      </c>
      <c r="Z367" s="102">
        <v>0.21084337349397592</v>
      </c>
      <c r="AA367" s="102">
        <v>0.29442282749675747</v>
      </c>
      <c r="AB367" s="102">
        <v>0.25574912891986062</v>
      </c>
      <c r="AC367" s="101">
        <v>130</v>
      </c>
      <c r="AD367" s="101">
        <v>190</v>
      </c>
      <c r="AE367" s="101">
        <v>320</v>
      </c>
      <c r="AF367" s="102">
        <v>0.19578313253012047</v>
      </c>
      <c r="AG367" s="102">
        <v>0.24643320363164722</v>
      </c>
      <c r="AH367" s="102">
        <v>0.22299651567944251</v>
      </c>
      <c r="AI367" s="101">
        <v>10</v>
      </c>
      <c r="AJ367" s="101">
        <v>37</v>
      </c>
      <c r="AK367" s="101">
        <v>47</v>
      </c>
      <c r="AL367" s="102">
        <v>1.5060240963855422E-2</v>
      </c>
      <c r="AM367" s="102">
        <v>4.7989623865110249E-2</v>
      </c>
      <c r="AN367" s="102">
        <v>3.2752613240418116E-2</v>
      </c>
      <c r="AO367" s="101">
        <v>626</v>
      </c>
      <c r="AP367" s="101">
        <v>739</v>
      </c>
      <c r="AQ367" s="101">
        <v>1365</v>
      </c>
      <c r="AR367" s="102">
        <v>0.88543140028288547</v>
      </c>
      <c r="AS367" s="102">
        <v>0.91347342398022247</v>
      </c>
      <c r="AT367" s="102">
        <v>0.90039577836411611</v>
      </c>
      <c r="AU367" s="101">
        <v>459</v>
      </c>
      <c r="AV367" s="101">
        <v>450</v>
      </c>
      <c r="AW367" s="101">
        <v>909</v>
      </c>
      <c r="AX367" s="102">
        <v>0.73322683706070291</v>
      </c>
      <c r="AY367" s="102">
        <v>0.60893098782138022</v>
      </c>
      <c r="AZ367" s="102">
        <v>0.6659340659340659</v>
      </c>
      <c r="BA367" s="101">
        <v>167</v>
      </c>
      <c r="BB367" s="101">
        <v>289</v>
      </c>
      <c r="BC367" s="101">
        <v>456</v>
      </c>
      <c r="BD367" s="102">
        <v>0.26677316293929715</v>
      </c>
      <c r="BE367" s="102">
        <v>0.39106901217861978</v>
      </c>
      <c r="BF367" s="102">
        <v>0.33406593406593404</v>
      </c>
      <c r="BG367" s="101">
        <v>157</v>
      </c>
      <c r="BH367" s="101">
        <v>249</v>
      </c>
      <c r="BI367" s="101">
        <v>406</v>
      </c>
      <c r="BJ367" s="102">
        <v>0.25079872204472842</v>
      </c>
      <c r="BK367" s="102">
        <v>0.33694181326116374</v>
      </c>
      <c r="BL367" s="102">
        <v>0.29743589743589743</v>
      </c>
      <c r="BM367" s="101">
        <v>10</v>
      </c>
      <c r="BN367" s="101">
        <v>40</v>
      </c>
      <c r="BO367" s="101">
        <v>50</v>
      </c>
      <c r="BP367" s="102">
        <v>1.5974440894568689E-2</v>
      </c>
      <c r="BQ367" s="102">
        <v>5.4127198917456022E-2</v>
      </c>
      <c r="BR367" s="103">
        <v>3.6630036630036632E-2</v>
      </c>
    </row>
    <row r="368" spans="1:70" ht="11.85">
      <c r="A368" s="99" t="str">
        <f>IF(COUNTIFS(T_3G[[#This Row],[Secteur]],"  *"),A367,T_3G[[#This Row],[Secteur]])</f>
        <v>VAL-DE-MARNE</v>
      </c>
      <c r="B368" s="99" t="str">
        <f>IF(COUNTIFS(T_3G[[#This Row],[Secteur]],"    *"),B367,T_3G[[#This Row],[Secteur]])</f>
        <v xml:space="preserve">   D06 - Ivry</v>
      </c>
      <c r="C368" s="100" t="s">
        <v>858</v>
      </c>
      <c r="D368" s="100" t="s">
        <v>859</v>
      </c>
      <c r="E368" s="101">
        <v>60</v>
      </c>
      <c r="F368" s="101">
        <v>62</v>
      </c>
      <c r="G368" s="101">
        <v>122</v>
      </c>
      <c r="H368" s="101">
        <v>0</v>
      </c>
      <c r="I368" s="101">
        <v>0</v>
      </c>
      <c r="J368" s="101">
        <v>0</v>
      </c>
      <c r="K368" s="101">
        <v>58</v>
      </c>
      <c r="L368" s="101">
        <v>59</v>
      </c>
      <c r="M368" s="101">
        <v>117</v>
      </c>
      <c r="N368" s="102">
        <v>0.96666666666666667</v>
      </c>
      <c r="O368" s="102">
        <v>0.95161290322580649</v>
      </c>
      <c r="P368" s="102">
        <v>0.95901639344262291</v>
      </c>
      <c r="Q368" s="101">
        <v>51</v>
      </c>
      <c r="R368" s="101">
        <v>42</v>
      </c>
      <c r="S368" s="101">
        <v>93</v>
      </c>
      <c r="T368" s="102">
        <v>0.87931034482758619</v>
      </c>
      <c r="U368" s="102">
        <v>0.71186440677966101</v>
      </c>
      <c r="V368" s="102">
        <v>0.79487179487179482</v>
      </c>
      <c r="W368" s="101">
        <v>7</v>
      </c>
      <c r="X368" s="101">
        <v>17</v>
      </c>
      <c r="Y368" s="101">
        <v>24</v>
      </c>
      <c r="Z368" s="102">
        <v>0.1206896551724138</v>
      </c>
      <c r="AA368" s="102">
        <v>0.28813559322033899</v>
      </c>
      <c r="AB368" s="102">
        <v>0.20512820512820512</v>
      </c>
      <c r="AC368" s="101">
        <v>7</v>
      </c>
      <c r="AD368" s="101">
        <v>10</v>
      </c>
      <c r="AE368" s="101">
        <v>17</v>
      </c>
      <c r="AF368" s="102">
        <v>0.1206896551724138</v>
      </c>
      <c r="AG368" s="102">
        <v>0.16949152542372881</v>
      </c>
      <c r="AH368" s="102">
        <v>0.14529914529914531</v>
      </c>
      <c r="AI368" s="101">
        <v>0</v>
      </c>
      <c r="AJ368" s="101">
        <v>7</v>
      </c>
      <c r="AK368" s="101">
        <v>7</v>
      </c>
      <c r="AL368" s="102">
        <v>0</v>
      </c>
      <c r="AM368" s="102">
        <v>0.11864406779661017</v>
      </c>
      <c r="AN368" s="102">
        <v>5.9829059829059832E-2</v>
      </c>
      <c r="AO368" s="101">
        <v>58</v>
      </c>
      <c r="AP368" s="101">
        <v>59</v>
      </c>
      <c r="AQ368" s="101">
        <v>117</v>
      </c>
      <c r="AR368" s="102">
        <v>0.96666666666666667</v>
      </c>
      <c r="AS368" s="102">
        <v>0.95161290322580649</v>
      </c>
      <c r="AT368" s="102">
        <v>0.95901639344262291</v>
      </c>
      <c r="AU368" s="101">
        <v>45</v>
      </c>
      <c r="AV368" s="101">
        <v>39</v>
      </c>
      <c r="AW368" s="101">
        <v>84</v>
      </c>
      <c r="AX368" s="102">
        <v>0.77586206896551724</v>
      </c>
      <c r="AY368" s="102">
        <v>0.66101694915254239</v>
      </c>
      <c r="AZ368" s="102">
        <v>0.71794871794871795</v>
      </c>
      <c r="BA368" s="101">
        <v>13</v>
      </c>
      <c r="BB368" s="101">
        <v>20</v>
      </c>
      <c r="BC368" s="101">
        <v>33</v>
      </c>
      <c r="BD368" s="102">
        <v>0.22413793103448276</v>
      </c>
      <c r="BE368" s="102">
        <v>0.33898305084745761</v>
      </c>
      <c r="BF368" s="102">
        <v>0.28205128205128205</v>
      </c>
      <c r="BG368" s="101">
        <v>13</v>
      </c>
      <c r="BH368" s="101">
        <v>13</v>
      </c>
      <c r="BI368" s="101">
        <v>26</v>
      </c>
      <c r="BJ368" s="102">
        <v>0.22413793103448276</v>
      </c>
      <c r="BK368" s="102">
        <v>0.22033898305084745</v>
      </c>
      <c r="BL368" s="102">
        <v>0.22222222222222221</v>
      </c>
      <c r="BM368" s="101">
        <v>0</v>
      </c>
      <c r="BN368" s="101">
        <v>7</v>
      </c>
      <c r="BO368" s="101">
        <v>7</v>
      </c>
      <c r="BP368" s="102">
        <v>0</v>
      </c>
      <c r="BQ368" s="102">
        <v>0.11864406779661017</v>
      </c>
      <c r="BR368" s="103">
        <v>5.9829059829059832E-2</v>
      </c>
    </row>
    <row r="369" spans="1:70" ht="11.85">
      <c r="A369" s="99" t="str">
        <f>IF(COUNTIFS(T_3G[[#This Row],[Secteur]],"  *"),A368,T_3G[[#This Row],[Secteur]])</f>
        <v>VAL-DE-MARNE</v>
      </c>
      <c r="B369" s="99" t="str">
        <f>IF(COUNTIFS(T_3G[[#This Row],[Secteur]],"    *"),B368,T_3G[[#This Row],[Secteur]])</f>
        <v xml:space="preserve">   D06 - Ivry</v>
      </c>
      <c r="C369" s="100" t="s">
        <v>860</v>
      </c>
      <c r="D369" s="100" t="s">
        <v>861</v>
      </c>
      <c r="E369" s="101">
        <v>47</v>
      </c>
      <c r="F369" s="101">
        <v>56</v>
      </c>
      <c r="G369" s="101">
        <v>103</v>
      </c>
      <c r="H369" s="101">
        <v>0</v>
      </c>
      <c r="I369" s="101">
        <v>0</v>
      </c>
      <c r="J369" s="101">
        <v>0</v>
      </c>
      <c r="K369" s="101">
        <v>46</v>
      </c>
      <c r="L369" s="101">
        <v>54</v>
      </c>
      <c r="M369" s="101">
        <v>100</v>
      </c>
      <c r="N369" s="102">
        <v>0.97872340425531912</v>
      </c>
      <c r="O369" s="102">
        <v>0.9642857142857143</v>
      </c>
      <c r="P369" s="102">
        <v>0.970873786407767</v>
      </c>
      <c r="Q369" s="101">
        <v>31</v>
      </c>
      <c r="R369" s="101">
        <v>34</v>
      </c>
      <c r="S369" s="101">
        <v>65</v>
      </c>
      <c r="T369" s="102">
        <v>0.67391304347826086</v>
      </c>
      <c r="U369" s="102">
        <v>0.62962962962962965</v>
      </c>
      <c r="V369" s="102">
        <v>0.65</v>
      </c>
      <c r="W369" s="101">
        <v>15</v>
      </c>
      <c r="X369" s="101">
        <v>20</v>
      </c>
      <c r="Y369" s="101">
        <v>35</v>
      </c>
      <c r="Z369" s="102">
        <v>0.32608695652173914</v>
      </c>
      <c r="AA369" s="102">
        <v>0.37037037037037035</v>
      </c>
      <c r="AB369" s="102">
        <v>0.35</v>
      </c>
      <c r="AC369" s="101">
        <v>13</v>
      </c>
      <c r="AD369" s="101">
        <v>13</v>
      </c>
      <c r="AE369" s="101">
        <v>26</v>
      </c>
      <c r="AF369" s="102">
        <v>0.28260869565217389</v>
      </c>
      <c r="AG369" s="102">
        <v>0.24074074074074073</v>
      </c>
      <c r="AH369" s="102">
        <v>0.26</v>
      </c>
      <c r="AI369" s="101">
        <v>2</v>
      </c>
      <c r="AJ369" s="101">
        <v>7</v>
      </c>
      <c r="AK369" s="101">
        <v>9</v>
      </c>
      <c r="AL369" s="102">
        <v>4.3478260869565216E-2</v>
      </c>
      <c r="AM369" s="102">
        <v>0.12962962962962962</v>
      </c>
      <c r="AN369" s="102">
        <v>0.09</v>
      </c>
      <c r="AO369" s="101">
        <v>45</v>
      </c>
      <c r="AP369" s="101">
        <v>52</v>
      </c>
      <c r="AQ369" s="101">
        <v>97</v>
      </c>
      <c r="AR369" s="102">
        <v>0.95744680851063835</v>
      </c>
      <c r="AS369" s="102">
        <v>0.9285714285714286</v>
      </c>
      <c r="AT369" s="102">
        <v>0.94174757281553401</v>
      </c>
      <c r="AU369" s="101">
        <v>28</v>
      </c>
      <c r="AV369" s="101">
        <v>30</v>
      </c>
      <c r="AW369" s="101">
        <v>58</v>
      </c>
      <c r="AX369" s="102">
        <v>0.62222222222222223</v>
      </c>
      <c r="AY369" s="102">
        <v>0.57692307692307687</v>
      </c>
      <c r="AZ369" s="102">
        <v>0.59793814432989689</v>
      </c>
      <c r="BA369" s="101">
        <v>17</v>
      </c>
      <c r="BB369" s="101">
        <v>22</v>
      </c>
      <c r="BC369" s="101">
        <v>39</v>
      </c>
      <c r="BD369" s="102">
        <v>0.37777777777777777</v>
      </c>
      <c r="BE369" s="102">
        <v>0.42307692307692307</v>
      </c>
      <c r="BF369" s="102">
        <v>0.40206185567010311</v>
      </c>
      <c r="BG369" s="101">
        <v>15</v>
      </c>
      <c r="BH369" s="101">
        <v>17</v>
      </c>
      <c r="BI369" s="101">
        <v>32</v>
      </c>
      <c r="BJ369" s="102">
        <v>0.33333333333333331</v>
      </c>
      <c r="BK369" s="102">
        <v>0.32692307692307693</v>
      </c>
      <c r="BL369" s="102">
        <v>0.32989690721649484</v>
      </c>
      <c r="BM369" s="101">
        <v>2</v>
      </c>
      <c r="BN369" s="101">
        <v>5</v>
      </c>
      <c r="BO369" s="101">
        <v>7</v>
      </c>
      <c r="BP369" s="102">
        <v>4.4444444444444446E-2</v>
      </c>
      <c r="BQ369" s="102">
        <v>9.6153846153846159E-2</v>
      </c>
      <c r="BR369" s="103">
        <v>7.2164948453608241E-2</v>
      </c>
    </row>
    <row r="370" spans="1:70" ht="11.85">
      <c r="A370" s="99" t="str">
        <f>IF(COUNTIFS(T_3G[[#This Row],[Secteur]],"  *"),A369,T_3G[[#This Row],[Secteur]])</f>
        <v>VAL-DE-MARNE</v>
      </c>
      <c r="B370" s="99" t="str">
        <f>IF(COUNTIFS(T_3G[[#This Row],[Secteur]],"    *"),B369,T_3G[[#This Row],[Secteur]])</f>
        <v xml:space="preserve">   D06 - Ivry</v>
      </c>
      <c r="C370" s="100" t="s">
        <v>862</v>
      </c>
      <c r="D370" s="100" t="s">
        <v>394</v>
      </c>
      <c r="E370" s="101">
        <v>50</v>
      </c>
      <c r="F370" s="101">
        <v>73</v>
      </c>
      <c r="G370" s="101">
        <v>123</v>
      </c>
      <c r="H370" s="101">
        <v>0</v>
      </c>
      <c r="I370" s="101">
        <v>0</v>
      </c>
      <c r="J370" s="101">
        <v>0</v>
      </c>
      <c r="K370" s="101">
        <v>50</v>
      </c>
      <c r="L370" s="101">
        <v>73</v>
      </c>
      <c r="M370" s="101">
        <v>123</v>
      </c>
      <c r="N370" s="102">
        <v>1</v>
      </c>
      <c r="O370" s="102">
        <v>1</v>
      </c>
      <c r="P370" s="102">
        <v>1</v>
      </c>
      <c r="Q370" s="101">
        <v>39</v>
      </c>
      <c r="R370" s="101">
        <v>56</v>
      </c>
      <c r="S370" s="101">
        <v>95</v>
      </c>
      <c r="T370" s="102">
        <v>0.78</v>
      </c>
      <c r="U370" s="102">
        <v>0.76712328767123283</v>
      </c>
      <c r="V370" s="102">
        <v>0.77235772357723576</v>
      </c>
      <c r="W370" s="101">
        <v>11</v>
      </c>
      <c r="X370" s="101">
        <v>17</v>
      </c>
      <c r="Y370" s="101">
        <v>28</v>
      </c>
      <c r="Z370" s="102">
        <v>0.22</v>
      </c>
      <c r="AA370" s="102">
        <v>0.23287671232876711</v>
      </c>
      <c r="AB370" s="102">
        <v>0.22764227642276422</v>
      </c>
      <c r="AC370" s="101">
        <v>7</v>
      </c>
      <c r="AD370" s="101">
        <v>15</v>
      </c>
      <c r="AE370" s="101">
        <v>22</v>
      </c>
      <c r="AF370" s="102">
        <v>0.14000000000000001</v>
      </c>
      <c r="AG370" s="102">
        <v>0.20547945205479451</v>
      </c>
      <c r="AH370" s="102">
        <v>0.17886178861788618</v>
      </c>
      <c r="AI370" s="101">
        <v>4</v>
      </c>
      <c r="AJ370" s="101">
        <v>2</v>
      </c>
      <c r="AK370" s="101">
        <v>6</v>
      </c>
      <c r="AL370" s="102">
        <v>0.08</v>
      </c>
      <c r="AM370" s="102">
        <v>2.7397260273972601E-2</v>
      </c>
      <c r="AN370" s="102">
        <v>4.878048780487805E-2</v>
      </c>
      <c r="AO370" s="101">
        <v>49</v>
      </c>
      <c r="AP370" s="101">
        <v>72</v>
      </c>
      <c r="AQ370" s="101">
        <v>121</v>
      </c>
      <c r="AR370" s="102">
        <v>0.98</v>
      </c>
      <c r="AS370" s="102">
        <v>0.98630136986301364</v>
      </c>
      <c r="AT370" s="102">
        <v>0.98373983739837401</v>
      </c>
      <c r="AU370" s="101">
        <v>37</v>
      </c>
      <c r="AV370" s="101">
        <v>51</v>
      </c>
      <c r="AW370" s="101">
        <v>88</v>
      </c>
      <c r="AX370" s="102">
        <v>0.75510204081632648</v>
      </c>
      <c r="AY370" s="102">
        <v>0.70833333333333337</v>
      </c>
      <c r="AZ370" s="102">
        <v>0.72727272727272729</v>
      </c>
      <c r="BA370" s="101">
        <v>12</v>
      </c>
      <c r="BB370" s="101">
        <v>21</v>
      </c>
      <c r="BC370" s="101">
        <v>33</v>
      </c>
      <c r="BD370" s="102">
        <v>0.24489795918367346</v>
      </c>
      <c r="BE370" s="102">
        <v>0.29166666666666669</v>
      </c>
      <c r="BF370" s="102">
        <v>0.27272727272727271</v>
      </c>
      <c r="BG370" s="101">
        <v>8</v>
      </c>
      <c r="BH370" s="101">
        <v>18</v>
      </c>
      <c r="BI370" s="101">
        <v>26</v>
      </c>
      <c r="BJ370" s="102">
        <v>0.16326530612244897</v>
      </c>
      <c r="BK370" s="102">
        <v>0.25</v>
      </c>
      <c r="BL370" s="102">
        <v>0.21487603305785125</v>
      </c>
      <c r="BM370" s="101">
        <v>4</v>
      </c>
      <c r="BN370" s="101">
        <v>3</v>
      </c>
      <c r="BO370" s="101">
        <v>7</v>
      </c>
      <c r="BP370" s="102">
        <v>8.1632653061224483E-2</v>
      </c>
      <c r="BQ370" s="102">
        <v>4.1666666666666664E-2</v>
      </c>
      <c r="BR370" s="103">
        <v>5.7851239669421489E-2</v>
      </c>
    </row>
    <row r="371" spans="1:70" ht="11.85">
      <c r="A371" s="99" t="str">
        <f>IF(COUNTIFS(T_3G[[#This Row],[Secteur]],"  *"),A370,T_3G[[#This Row],[Secteur]])</f>
        <v>VAL-DE-MARNE</v>
      </c>
      <c r="B371" s="99" t="str">
        <f>IF(COUNTIFS(T_3G[[#This Row],[Secteur]],"    *"),B370,T_3G[[#This Row],[Secteur]])</f>
        <v xml:space="preserve">   D06 - Ivry</v>
      </c>
      <c r="C371" s="100" t="s">
        <v>863</v>
      </c>
      <c r="D371" s="100" t="s">
        <v>800</v>
      </c>
      <c r="E371" s="101">
        <v>74</v>
      </c>
      <c r="F371" s="101">
        <v>42</v>
      </c>
      <c r="G371" s="101">
        <v>116</v>
      </c>
      <c r="H371" s="101">
        <v>0</v>
      </c>
      <c r="I371" s="101">
        <v>0</v>
      </c>
      <c r="J371" s="101">
        <v>0</v>
      </c>
      <c r="K371" s="101">
        <v>50</v>
      </c>
      <c r="L371" s="101">
        <v>31</v>
      </c>
      <c r="M371" s="101">
        <v>81</v>
      </c>
      <c r="N371" s="102">
        <v>0.67567567567567566</v>
      </c>
      <c r="O371" s="102">
        <v>0.73809523809523814</v>
      </c>
      <c r="P371" s="102">
        <v>0.69827586206896552</v>
      </c>
      <c r="Q371" s="101">
        <v>44</v>
      </c>
      <c r="R371" s="101">
        <v>28</v>
      </c>
      <c r="S371" s="101">
        <v>72</v>
      </c>
      <c r="T371" s="102">
        <v>0.88</v>
      </c>
      <c r="U371" s="102">
        <v>0.90322580645161288</v>
      </c>
      <c r="V371" s="102">
        <v>0.88888888888888884</v>
      </c>
      <c r="W371" s="101">
        <v>6</v>
      </c>
      <c r="X371" s="101">
        <v>3</v>
      </c>
      <c r="Y371" s="101">
        <v>9</v>
      </c>
      <c r="Z371" s="102">
        <v>0.12</v>
      </c>
      <c r="AA371" s="102">
        <v>9.6774193548387094E-2</v>
      </c>
      <c r="AB371" s="102">
        <v>0.1111111111111111</v>
      </c>
      <c r="AC371" s="101">
        <v>6</v>
      </c>
      <c r="AD371" s="101">
        <v>3</v>
      </c>
      <c r="AE371" s="101">
        <v>9</v>
      </c>
      <c r="AF371" s="102">
        <v>0.12</v>
      </c>
      <c r="AG371" s="102">
        <v>9.6774193548387094E-2</v>
      </c>
      <c r="AH371" s="102">
        <v>0.1111111111111111</v>
      </c>
      <c r="AI371" s="101">
        <v>0</v>
      </c>
      <c r="AJ371" s="101">
        <v>0</v>
      </c>
      <c r="AK371" s="101">
        <v>0</v>
      </c>
      <c r="AL371" s="102">
        <v>0</v>
      </c>
      <c r="AM371" s="102">
        <v>0</v>
      </c>
      <c r="AN371" s="102">
        <v>0</v>
      </c>
      <c r="AO371" s="101">
        <v>15</v>
      </c>
      <c r="AP371" s="101">
        <v>6</v>
      </c>
      <c r="AQ371" s="101">
        <v>21</v>
      </c>
      <c r="AR371" s="102">
        <v>0.20270270270270271</v>
      </c>
      <c r="AS371" s="102">
        <v>0.14285714285714285</v>
      </c>
      <c r="AT371" s="102">
        <v>0.18103448275862069</v>
      </c>
      <c r="AU371" s="101">
        <v>13</v>
      </c>
      <c r="AV371" s="101">
        <v>5</v>
      </c>
      <c r="AW371" s="101">
        <v>18</v>
      </c>
      <c r="AX371" s="102">
        <v>0.8666666666666667</v>
      </c>
      <c r="AY371" s="102">
        <v>0.83333333333333337</v>
      </c>
      <c r="AZ371" s="102">
        <v>0.8571428571428571</v>
      </c>
      <c r="BA371" s="101">
        <v>2</v>
      </c>
      <c r="BB371" s="101">
        <v>1</v>
      </c>
      <c r="BC371" s="101">
        <v>3</v>
      </c>
      <c r="BD371" s="102">
        <v>0.13333333333333333</v>
      </c>
      <c r="BE371" s="102">
        <v>0.16666666666666666</v>
      </c>
      <c r="BF371" s="102">
        <v>0.14285714285714285</v>
      </c>
      <c r="BG371" s="101">
        <v>2</v>
      </c>
      <c r="BH371" s="101">
        <v>1</v>
      </c>
      <c r="BI371" s="101">
        <v>3</v>
      </c>
      <c r="BJ371" s="102">
        <v>0.13333333333333333</v>
      </c>
      <c r="BK371" s="102">
        <v>0.16666666666666666</v>
      </c>
      <c r="BL371" s="102">
        <v>0.14285714285714285</v>
      </c>
      <c r="BM371" s="101">
        <v>0</v>
      </c>
      <c r="BN371" s="101">
        <v>0</v>
      </c>
      <c r="BO371" s="101">
        <v>0</v>
      </c>
      <c r="BP371" s="102">
        <v>0</v>
      </c>
      <c r="BQ371" s="102">
        <v>0</v>
      </c>
      <c r="BR371" s="103">
        <v>0</v>
      </c>
    </row>
    <row r="372" spans="1:70" ht="11.85">
      <c r="A372" s="99" t="str">
        <f>IF(COUNTIFS(T_3G[[#This Row],[Secteur]],"  *"),A371,T_3G[[#This Row],[Secteur]])</f>
        <v>VAL-DE-MARNE</v>
      </c>
      <c r="B372" s="99" t="str">
        <f>IF(COUNTIFS(T_3G[[#This Row],[Secteur]],"    *"),B371,T_3G[[#This Row],[Secteur]])</f>
        <v xml:space="preserve">   D06 - Ivry</v>
      </c>
      <c r="C372" s="100" t="s">
        <v>864</v>
      </c>
      <c r="D372" s="100" t="s">
        <v>865</v>
      </c>
      <c r="E372" s="101">
        <v>73</v>
      </c>
      <c r="F372" s="101">
        <v>93</v>
      </c>
      <c r="G372" s="101">
        <v>166</v>
      </c>
      <c r="H372" s="101">
        <v>0</v>
      </c>
      <c r="I372" s="101">
        <v>0</v>
      </c>
      <c r="J372" s="101">
        <v>0</v>
      </c>
      <c r="K372" s="101">
        <v>71</v>
      </c>
      <c r="L372" s="101">
        <v>91</v>
      </c>
      <c r="M372" s="101">
        <v>162</v>
      </c>
      <c r="N372" s="102">
        <v>0.9726027397260274</v>
      </c>
      <c r="O372" s="102">
        <v>0.978494623655914</v>
      </c>
      <c r="P372" s="102">
        <v>0.97590361445783136</v>
      </c>
      <c r="Q372" s="101">
        <v>51</v>
      </c>
      <c r="R372" s="101">
        <v>58</v>
      </c>
      <c r="S372" s="101">
        <v>109</v>
      </c>
      <c r="T372" s="102">
        <v>0.71830985915492962</v>
      </c>
      <c r="U372" s="102">
        <v>0.63736263736263732</v>
      </c>
      <c r="V372" s="102">
        <v>0.6728395061728395</v>
      </c>
      <c r="W372" s="101">
        <v>20</v>
      </c>
      <c r="X372" s="101">
        <v>33</v>
      </c>
      <c r="Y372" s="101">
        <v>53</v>
      </c>
      <c r="Z372" s="102">
        <v>0.28169014084507044</v>
      </c>
      <c r="AA372" s="102">
        <v>0.36263736263736263</v>
      </c>
      <c r="AB372" s="102">
        <v>0.3271604938271605</v>
      </c>
      <c r="AC372" s="101">
        <v>19</v>
      </c>
      <c r="AD372" s="101">
        <v>27</v>
      </c>
      <c r="AE372" s="101">
        <v>46</v>
      </c>
      <c r="AF372" s="102">
        <v>0.26760563380281688</v>
      </c>
      <c r="AG372" s="102">
        <v>0.2967032967032967</v>
      </c>
      <c r="AH372" s="102">
        <v>0.2839506172839506</v>
      </c>
      <c r="AI372" s="101">
        <v>1</v>
      </c>
      <c r="AJ372" s="101">
        <v>6</v>
      </c>
      <c r="AK372" s="101">
        <v>7</v>
      </c>
      <c r="AL372" s="102">
        <v>1.4084507042253521E-2</v>
      </c>
      <c r="AM372" s="102">
        <v>6.5934065934065936E-2</v>
      </c>
      <c r="AN372" s="102">
        <v>4.3209876543209874E-2</v>
      </c>
      <c r="AO372" s="101">
        <v>71</v>
      </c>
      <c r="AP372" s="101">
        <v>91</v>
      </c>
      <c r="AQ372" s="101">
        <v>162</v>
      </c>
      <c r="AR372" s="102">
        <v>0.9726027397260274</v>
      </c>
      <c r="AS372" s="102">
        <v>0.978494623655914</v>
      </c>
      <c r="AT372" s="102">
        <v>0.97590361445783136</v>
      </c>
      <c r="AU372" s="101">
        <v>49</v>
      </c>
      <c r="AV372" s="101">
        <v>46</v>
      </c>
      <c r="AW372" s="101">
        <v>95</v>
      </c>
      <c r="AX372" s="102">
        <v>0.6901408450704225</v>
      </c>
      <c r="AY372" s="102">
        <v>0.50549450549450547</v>
      </c>
      <c r="AZ372" s="102">
        <v>0.5864197530864198</v>
      </c>
      <c r="BA372" s="101">
        <v>22</v>
      </c>
      <c r="BB372" s="101">
        <v>45</v>
      </c>
      <c r="BC372" s="101">
        <v>67</v>
      </c>
      <c r="BD372" s="102">
        <v>0.30985915492957744</v>
      </c>
      <c r="BE372" s="102">
        <v>0.49450549450549453</v>
      </c>
      <c r="BF372" s="102">
        <v>0.41358024691358025</v>
      </c>
      <c r="BG372" s="101">
        <v>21</v>
      </c>
      <c r="BH372" s="101">
        <v>39</v>
      </c>
      <c r="BI372" s="101">
        <v>60</v>
      </c>
      <c r="BJ372" s="102">
        <v>0.29577464788732394</v>
      </c>
      <c r="BK372" s="102">
        <v>0.42857142857142855</v>
      </c>
      <c r="BL372" s="102">
        <v>0.37037037037037035</v>
      </c>
      <c r="BM372" s="101">
        <v>1</v>
      </c>
      <c r="BN372" s="101">
        <v>6</v>
      </c>
      <c r="BO372" s="101">
        <v>7</v>
      </c>
      <c r="BP372" s="102">
        <v>1.4084507042253521E-2</v>
      </c>
      <c r="BQ372" s="102">
        <v>6.5934065934065936E-2</v>
      </c>
      <c r="BR372" s="103">
        <v>4.3209876543209874E-2</v>
      </c>
    </row>
    <row r="373" spans="1:70" ht="11.85">
      <c r="A373" s="99" t="str">
        <f>IF(COUNTIFS(T_3G[[#This Row],[Secteur]],"  *"),A372,T_3G[[#This Row],[Secteur]])</f>
        <v>VAL-DE-MARNE</v>
      </c>
      <c r="B373" s="99" t="str">
        <f>IF(COUNTIFS(T_3G[[#This Row],[Secteur]],"    *"),B372,T_3G[[#This Row],[Secteur]])</f>
        <v xml:space="preserve">   D06 - Ivry</v>
      </c>
      <c r="C373" s="100" t="s">
        <v>866</v>
      </c>
      <c r="D373" s="100" t="s">
        <v>867</v>
      </c>
      <c r="E373" s="101">
        <v>43</v>
      </c>
      <c r="F373" s="101">
        <v>63</v>
      </c>
      <c r="G373" s="101">
        <v>106</v>
      </c>
      <c r="H373" s="101">
        <v>0</v>
      </c>
      <c r="I373" s="101">
        <v>0</v>
      </c>
      <c r="J373" s="101">
        <v>0</v>
      </c>
      <c r="K373" s="101">
        <v>41</v>
      </c>
      <c r="L373" s="101">
        <v>61</v>
      </c>
      <c r="M373" s="101">
        <v>102</v>
      </c>
      <c r="N373" s="102">
        <v>0.95348837209302328</v>
      </c>
      <c r="O373" s="102">
        <v>0.96825396825396826</v>
      </c>
      <c r="P373" s="102">
        <v>0.96226415094339623</v>
      </c>
      <c r="Q373" s="101">
        <v>30</v>
      </c>
      <c r="R373" s="101">
        <v>43</v>
      </c>
      <c r="S373" s="101">
        <v>73</v>
      </c>
      <c r="T373" s="102">
        <v>0.73170731707317072</v>
      </c>
      <c r="U373" s="102">
        <v>0.70491803278688525</v>
      </c>
      <c r="V373" s="102">
        <v>0.71568627450980393</v>
      </c>
      <c r="W373" s="101">
        <v>11</v>
      </c>
      <c r="X373" s="101">
        <v>18</v>
      </c>
      <c r="Y373" s="101">
        <v>29</v>
      </c>
      <c r="Z373" s="102">
        <v>0.26829268292682928</v>
      </c>
      <c r="AA373" s="102">
        <v>0.29508196721311475</v>
      </c>
      <c r="AB373" s="102">
        <v>0.28431372549019607</v>
      </c>
      <c r="AC373" s="101">
        <v>10</v>
      </c>
      <c r="AD373" s="101">
        <v>17</v>
      </c>
      <c r="AE373" s="101">
        <v>27</v>
      </c>
      <c r="AF373" s="102">
        <v>0.24390243902439024</v>
      </c>
      <c r="AG373" s="102">
        <v>0.27868852459016391</v>
      </c>
      <c r="AH373" s="102">
        <v>0.26470588235294118</v>
      </c>
      <c r="AI373" s="101">
        <v>1</v>
      </c>
      <c r="AJ373" s="101">
        <v>1</v>
      </c>
      <c r="AK373" s="101">
        <v>2</v>
      </c>
      <c r="AL373" s="102">
        <v>2.4390243902439025E-2</v>
      </c>
      <c r="AM373" s="102">
        <v>1.6393442622950821E-2</v>
      </c>
      <c r="AN373" s="102">
        <v>1.9607843137254902E-2</v>
      </c>
      <c r="AO373" s="101">
        <v>41</v>
      </c>
      <c r="AP373" s="101">
        <v>61</v>
      </c>
      <c r="AQ373" s="101">
        <v>102</v>
      </c>
      <c r="AR373" s="102">
        <v>0.95348837209302328</v>
      </c>
      <c r="AS373" s="102">
        <v>0.96825396825396826</v>
      </c>
      <c r="AT373" s="102">
        <v>0.96226415094339623</v>
      </c>
      <c r="AU373" s="101">
        <v>26</v>
      </c>
      <c r="AV373" s="101">
        <v>36</v>
      </c>
      <c r="AW373" s="101">
        <v>62</v>
      </c>
      <c r="AX373" s="102">
        <v>0.63414634146341464</v>
      </c>
      <c r="AY373" s="102">
        <v>0.5901639344262295</v>
      </c>
      <c r="AZ373" s="102">
        <v>0.60784313725490191</v>
      </c>
      <c r="BA373" s="101">
        <v>15</v>
      </c>
      <c r="BB373" s="101">
        <v>25</v>
      </c>
      <c r="BC373" s="101">
        <v>40</v>
      </c>
      <c r="BD373" s="102">
        <v>0.36585365853658536</v>
      </c>
      <c r="BE373" s="102">
        <v>0.4098360655737705</v>
      </c>
      <c r="BF373" s="102">
        <v>0.39215686274509803</v>
      </c>
      <c r="BG373" s="101">
        <v>14</v>
      </c>
      <c r="BH373" s="101">
        <v>23</v>
      </c>
      <c r="BI373" s="101">
        <v>37</v>
      </c>
      <c r="BJ373" s="102">
        <v>0.34146341463414637</v>
      </c>
      <c r="BK373" s="102">
        <v>0.37704918032786883</v>
      </c>
      <c r="BL373" s="102">
        <v>0.36274509803921567</v>
      </c>
      <c r="BM373" s="101">
        <v>1</v>
      </c>
      <c r="BN373" s="101">
        <v>2</v>
      </c>
      <c r="BO373" s="101">
        <v>3</v>
      </c>
      <c r="BP373" s="102">
        <v>2.4390243902439025E-2</v>
      </c>
      <c r="BQ373" s="102">
        <v>3.2786885245901641E-2</v>
      </c>
      <c r="BR373" s="103">
        <v>2.9411764705882353E-2</v>
      </c>
    </row>
    <row r="374" spans="1:70" ht="11.85">
      <c r="A374" s="99" t="str">
        <f>IF(COUNTIFS(T_3G[[#This Row],[Secteur]],"  *"),A373,T_3G[[#This Row],[Secteur]])</f>
        <v>VAL-DE-MARNE</v>
      </c>
      <c r="B374" s="99" t="str">
        <f>IF(COUNTIFS(T_3G[[#This Row],[Secteur]],"    *"),B373,T_3G[[#This Row],[Secteur]])</f>
        <v xml:space="preserve">   D06 - Ivry</v>
      </c>
      <c r="C374" s="100" t="s">
        <v>868</v>
      </c>
      <c r="D374" s="100" t="s">
        <v>869</v>
      </c>
      <c r="E374" s="101">
        <v>38</v>
      </c>
      <c r="F374" s="101">
        <v>56</v>
      </c>
      <c r="G374" s="101">
        <v>94</v>
      </c>
      <c r="H374" s="101">
        <v>0</v>
      </c>
      <c r="I374" s="101">
        <v>0</v>
      </c>
      <c r="J374" s="101">
        <v>0</v>
      </c>
      <c r="K374" s="101">
        <v>38</v>
      </c>
      <c r="L374" s="101">
        <v>56</v>
      </c>
      <c r="M374" s="101">
        <v>94</v>
      </c>
      <c r="N374" s="102">
        <v>1</v>
      </c>
      <c r="O374" s="102">
        <v>1</v>
      </c>
      <c r="P374" s="102">
        <v>1</v>
      </c>
      <c r="Q374" s="101">
        <v>28</v>
      </c>
      <c r="R374" s="101">
        <v>37</v>
      </c>
      <c r="S374" s="101">
        <v>65</v>
      </c>
      <c r="T374" s="102">
        <v>0.73684210526315785</v>
      </c>
      <c r="U374" s="102">
        <v>0.6607142857142857</v>
      </c>
      <c r="V374" s="102">
        <v>0.69148936170212771</v>
      </c>
      <c r="W374" s="101">
        <v>10</v>
      </c>
      <c r="X374" s="101">
        <v>19</v>
      </c>
      <c r="Y374" s="101">
        <v>29</v>
      </c>
      <c r="Z374" s="102">
        <v>0.26315789473684209</v>
      </c>
      <c r="AA374" s="102">
        <v>0.3392857142857143</v>
      </c>
      <c r="AB374" s="102">
        <v>0.30851063829787234</v>
      </c>
      <c r="AC374" s="101">
        <v>10</v>
      </c>
      <c r="AD374" s="101">
        <v>18</v>
      </c>
      <c r="AE374" s="101">
        <v>28</v>
      </c>
      <c r="AF374" s="102">
        <v>0.26315789473684209</v>
      </c>
      <c r="AG374" s="102">
        <v>0.32142857142857145</v>
      </c>
      <c r="AH374" s="102">
        <v>0.2978723404255319</v>
      </c>
      <c r="AI374" s="101">
        <v>0</v>
      </c>
      <c r="AJ374" s="101">
        <v>1</v>
      </c>
      <c r="AK374" s="101">
        <v>1</v>
      </c>
      <c r="AL374" s="102">
        <v>0</v>
      </c>
      <c r="AM374" s="102">
        <v>1.7857142857142856E-2</v>
      </c>
      <c r="AN374" s="102">
        <v>1.0638297872340425E-2</v>
      </c>
      <c r="AO374" s="101">
        <v>38</v>
      </c>
      <c r="AP374" s="101">
        <v>55</v>
      </c>
      <c r="AQ374" s="101">
        <v>93</v>
      </c>
      <c r="AR374" s="102">
        <v>1</v>
      </c>
      <c r="AS374" s="102">
        <v>0.9821428571428571</v>
      </c>
      <c r="AT374" s="102">
        <v>0.98936170212765961</v>
      </c>
      <c r="AU374" s="101">
        <v>26</v>
      </c>
      <c r="AV374" s="101">
        <v>32</v>
      </c>
      <c r="AW374" s="101">
        <v>58</v>
      </c>
      <c r="AX374" s="102">
        <v>0.68421052631578949</v>
      </c>
      <c r="AY374" s="102">
        <v>0.58181818181818179</v>
      </c>
      <c r="AZ374" s="102">
        <v>0.62365591397849462</v>
      </c>
      <c r="BA374" s="101">
        <v>12</v>
      </c>
      <c r="BB374" s="101">
        <v>23</v>
      </c>
      <c r="BC374" s="101">
        <v>35</v>
      </c>
      <c r="BD374" s="102">
        <v>0.31578947368421051</v>
      </c>
      <c r="BE374" s="102">
        <v>0.41818181818181815</v>
      </c>
      <c r="BF374" s="102">
        <v>0.37634408602150538</v>
      </c>
      <c r="BG374" s="101">
        <v>12</v>
      </c>
      <c r="BH374" s="101">
        <v>23</v>
      </c>
      <c r="BI374" s="101">
        <v>35</v>
      </c>
      <c r="BJ374" s="102">
        <v>0.31578947368421051</v>
      </c>
      <c r="BK374" s="102">
        <v>0.41818181818181815</v>
      </c>
      <c r="BL374" s="102">
        <v>0.37634408602150538</v>
      </c>
      <c r="BM374" s="101">
        <v>0</v>
      </c>
      <c r="BN374" s="101">
        <v>0</v>
      </c>
      <c r="BO374" s="101">
        <v>0</v>
      </c>
      <c r="BP374" s="102">
        <v>0</v>
      </c>
      <c r="BQ374" s="102">
        <v>0</v>
      </c>
      <c r="BR374" s="103">
        <v>0</v>
      </c>
    </row>
    <row r="375" spans="1:70" ht="11.85">
      <c r="A375" s="99" t="str">
        <f>IF(COUNTIFS(T_3G[[#This Row],[Secteur]],"  *"),A374,T_3G[[#This Row],[Secteur]])</f>
        <v>VAL-DE-MARNE</v>
      </c>
      <c r="B375" s="99" t="str">
        <f>IF(COUNTIFS(T_3G[[#This Row],[Secteur]],"    *"),B374,T_3G[[#This Row],[Secteur]])</f>
        <v xml:space="preserve">   D06 - Ivry</v>
      </c>
      <c r="C375" s="100" t="s">
        <v>870</v>
      </c>
      <c r="D375" s="100" t="s">
        <v>871</v>
      </c>
      <c r="E375" s="101">
        <v>55</v>
      </c>
      <c r="F375" s="101">
        <v>70</v>
      </c>
      <c r="G375" s="101">
        <v>125</v>
      </c>
      <c r="H375" s="101">
        <v>0</v>
      </c>
      <c r="I375" s="101">
        <v>0</v>
      </c>
      <c r="J375" s="101">
        <v>0</v>
      </c>
      <c r="K375" s="101">
        <v>54</v>
      </c>
      <c r="L375" s="101">
        <v>68</v>
      </c>
      <c r="M375" s="101">
        <v>122</v>
      </c>
      <c r="N375" s="102">
        <v>0.98181818181818181</v>
      </c>
      <c r="O375" s="102">
        <v>0.97142857142857142</v>
      </c>
      <c r="P375" s="102">
        <v>0.97599999999999998</v>
      </c>
      <c r="Q375" s="101">
        <v>42</v>
      </c>
      <c r="R375" s="101">
        <v>46</v>
      </c>
      <c r="S375" s="101">
        <v>88</v>
      </c>
      <c r="T375" s="102">
        <v>0.77777777777777779</v>
      </c>
      <c r="U375" s="102">
        <v>0.67647058823529416</v>
      </c>
      <c r="V375" s="102">
        <v>0.72131147540983609</v>
      </c>
      <c r="W375" s="101">
        <v>12</v>
      </c>
      <c r="X375" s="101">
        <v>22</v>
      </c>
      <c r="Y375" s="101">
        <v>34</v>
      </c>
      <c r="Z375" s="102">
        <v>0.22222222222222221</v>
      </c>
      <c r="AA375" s="102">
        <v>0.3235294117647059</v>
      </c>
      <c r="AB375" s="102">
        <v>0.27868852459016391</v>
      </c>
      <c r="AC375" s="101">
        <v>12</v>
      </c>
      <c r="AD375" s="101">
        <v>22</v>
      </c>
      <c r="AE375" s="101">
        <v>34</v>
      </c>
      <c r="AF375" s="102">
        <v>0.22222222222222221</v>
      </c>
      <c r="AG375" s="102">
        <v>0.3235294117647059</v>
      </c>
      <c r="AH375" s="102">
        <v>0.27868852459016391</v>
      </c>
      <c r="AI375" s="101">
        <v>0</v>
      </c>
      <c r="AJ375" s="101">
        <v>0</v>
      </c>
      <c r="AK375" s="101">
        <v>0</v>
      </c>
      <c r="AL375" s="102">
        <v>0</v>
      </c>
      <c r="AM375" s="102">
        <v>0</v>
      </c>
      <c r="AN375" s="102">
        <v>0</v>
      </c>
      <c r="AO375" s="101">
        <v>54</v>
      </c>
      <c r="AP375" s="101">
        <v>68</v>
      </c>
      <c r="AQ375" s="101">
        <v>122</v>
      </c>
      <c r="AR375" s="102">
        <v>0.98181818181818181</v>
      </c>
      <c r="AS375" s="102">
        <v>0.97142857142857142</v>
      </c>
      <c r="AT375" s="102">
        <v>0.97599999999999998</v>
      </c>
      <c r="AU375" s="101">
        <v>38</v>
      </c>
      <c r="AV375" s="101">
        <v>41</v>
      </c>
      <c r="AW375" s="101">
        <v>79</v>
      </c>
      <c r="AX375" s="102">
        <v>0.70370370370370372</v>
      </c>
      <c r="AY375" s="102">
        <v>0.6029411764705882</v>
      </c>
      <c r="AZ375" s="102">
        <v>0.64754098360655743</v>
      </c>
      <c r="BA375" s="101">
        <v>16</v>
      </c>
      <c r="BB375" s="101">
        <v>27</v>
      </c>
      <c r="BC375" s="101">
        <v>43</v>
      </c>
      <c r="BD375" s="102">
        <v>0.29629629629629628</v>
      </c>
      <c r="BE375" s="102">
        <v>0.39705882352941174</v>
      </c>
      <c r="BF375" s="102">
        <v>0.35245901639344263</v>
      </c>
      <c r="BG375" s="101">
        <v>16</v>
      </c>
      <c r="BH375" s="101">
        <v>25</v>
      </c>
      <c r="BI375" s="101">
        <v>41</v>
      </c>
      <c r="BJ375" s="102">
        <v>0.29629629629629628</v>
      </c>
      <c r="BK375" s="102">
        <v>0.36764705882352944</v>
      </c>
      <c r="BL375" s="102">
        <v>0.33606557377049179</v>
      </c>
      <c r="BM375" s="101">
        <v>0</v>
      </c>
      <c r="BN375" s="101">
        <v>2</v>
      </c>
      <c r="BO375" s="101">
        <v>2</v>
      </c>
      <c r="BP375" s="102">
        <v>0</v>
      </c>
      <c r="BQ375" s="102">
        <v>2.9411764705882353E-2</v>
      </c>
      <c r="BR375" s="103">
        <v>1.6393442622950821E-2</v>
      </c>
    </row>
    <row r="376" spans="1:70" ht="11.85">
      <c r="A376" s="99" t="str">
        <f>IF(COUNTIFS(T_3G[[#This Row],[Secteur]],"  *"),A375,T_3G[[#This Row],[Secteur]])</f>
        <v>VAL-DE-MARNE</v>
      </c>
      <c r="B376" s="99" t="str">
        <f>IF(COUNTIFS(T_3G[[#This Row],[Secteur]],"    *"),B375,T_3G[[#This Row],[Secteur]])</f>
        <v xml:space="preserve">   D06 - Ivry</v>
      </c>
      <c r="C376" s="100" t="s">
        <v>872</v>
      </c>
      <c r="D376" s="100" t="s">
        <v>562</v>
      </c>
      <c r="E376" s="101">
        <v>54</v>
      </c>
      <c r="F376" s="101">
        <v>58</v>
      </c>
      <c r="G376" s="101">
        <v>112</v>
      </c>
      <c r="H376" s="101">
        <v>0</v>
      </c>
      <c r="I376" s="101">
        <v>0</v>
      </c>
      <c r="J376" s="101">
        <v>0</v>
      </c>
      <c r="K376" s="101">
        <v>54</v>
      </c>
      <c r="L376" s="101">
        <v>56</v>
      </c>
      <c r="M376" s="101">
        <v>110</v>
      </c>
      <c r="N376" s="102">
        <v>1</v>
      </c>
      <c r="O376" s="102">
        <v>0.96551724137931039</v>
      </c>
      <c r="P376" s="102">
        <v>0.9821428571428571</v>
      </c>
      <c r="Q376" s="101">
        <v>47</v>
      </c>
      <c r="R376" s="101">
        <v>38</v>
      </c>
      <c r="S376" s="101">
        <v>85</v>
      </c>
      <c r="T376" s="102">
        <v>0.87037037037037035</v>
      </c>
      <c r="U376" s="102">
        <v>0.6785714285714286</v>
      </c>
      <c r="V376" s="102">
        <v>0.77272727272727271</v>
      </c>
      <c r="W376" s="101">
        <v>7</v>
      </c>
      <c r="X376" s="101">
        <v>18</v>
      </c>
      <c r="Y376" s="101">
        <v>25</v>
      </c>
      <c r="Z376" s="102">
        <v>0.12962962962962962</v>
      </c>
      <c r="AA376" s="102">
        <v>0.32142857142857145</v>
      </c>
      <c r="AB376" s="102">
        <v>0.22727272727272727</v>
      </c>
      <c r="AC376" s="101">
        <v>7</v>
      </c>
      <c r="AD376" s="101">
        <v>15</v>
      </c>
      <c r="AE376" s="101">
        <v>22</v>
      </c>
      <c r="AF376" s="102">
        <v>0.12962962962962962</v>
      </c>
      <c r="AG376" s="102">
        <v>0.26785714285714285</v>
      </c>
      <c r="AH376" s="102">
        <v>0.2</v>
      </c>
      <c r="AI376" s="101">
        <v>0</v>
      </c>
      <c r="AJ376" s="101">
        <v>3</v>
      </c>
      <c r="AK376" s="101">
        <v>3</v>
      </c>
      <c r="AL376" s="102">
        <v>0</v>
      </c>
      <c r="AM376" s="102">
        <v>5.3571428571428568E-2</v>
      </c>
      <c r="AN376" s="102">
        <v>2.7272727272727271E-2</v>
      </c>
      <c r="AO376" s="101">
        <v>54</v>
      </c>
      <c r="AP376" s="101">
        <v>55</v>
      </c>
      <c r="AQ376" s="101">
        <v>109</v>
      </c>
      <c r="AR376" s="102">
        <v>1</v>
      </c>
      <c r="AS376" s="102">
        <v>0.94827586206896552</v>
      </c>
      <c r="AT376" s="102">
        <v>0.9732142857142857</v>
      </c>
      <c r="AU376" s="101">
        <v>46</v>
      </c>
      <c r="AV376" s="101">
        <v>33</v>
      </c>
      <c r="AW376" s="101">
        <v>79</v>
      </c>
      <c r="AX376" s="102">
        <v>0.85185185185185186</v>
      </c>
      <c r="AY376" s="102">
        <v>0.6</v>
      </c>
      <c r="AZ376" s="102">
        <v>0.72477064220183485</v>
      </c>
      <c r="BA376" s="101">
        <v>8</v>
      </c>
      <c r="BB376" s="101">
        <v>22</v>
      </c>
      <c r="BC376" s="101">
        <v>30</v>
      </c>
      <c r="BD376" s="102">
        <v>0.14814814814814814</v>
      </c>
      <c r="BE376" s="102">
        <v>0.4</v>
      </c>
      <c r="BF376" s="102">
        <v>0.27522935779816515</v>
      </c>
      <c r="BG376" s="101">
        <v>8</v>
      </c>
      <c r="BH376" s="101">
        <v>19</v>
      </c>
      <c r="BI376" s="101">
        <v>27</v>
      </c>
      <c r="BJ376" s="102">
        <v>0.14814814814814814</v>
      </c>
      <c r="BK376" s="102">
        <v>0.34545454545454546</v>
      </c>
      <c r="BL376" s="102">
        <v>0.24770642201834864</v>
      </c>
      <c r="BM376" s="101">
        <v>0</v>
      </c>
      <c r="BN376" s="101">
        <v>3</v>
      </c>
      <c r="BO376" s="101">
        <v>3</v>
      </c>
      <c r="BP376" s="102">
        <v>0</v>
      </c>
      <c r="BQ376" s="102">
        <v>5.4545454545454543E-2</v>
      </c>
      <c r="BR376" s="103">
        <v>2.7522935779816515E-2</v>
      </c>
    </row>
    <row r="377" spans="1:70" ht="11.85">
      <c r="A377" s="99" t="str">
        <f>IF(COUNTIFS(T_3G[[#This Row],[Secteur]],"  *"),A376,T_3G[[#This Row],[Secteur]])</f>
        <v>VAL-DE-MARNE</v>
      </c>
      <c r="B377" s="99" t="str">
        <f>IF(COUNTIFS(T_3G[[#This Row],[Secteur]],"    *"),B376,T_3G[[#This Row],[Secteur]])</f>
        <v xml:space="preserve">   D06 - Ivry</v>
      </c>
      <c r="C377" s="100" t="s">
        <v>873</v>
      </c>
      <c r="D377" s="100" t="s">
        <v>609</v>
      </c>
      <c r="E377" s="101">
        <v>68</v>
      </c>
      <c r="F377" s="101">
        <v>71</v>
      </c>
      <c r="G377" s="101">
        <v>139</v>
      </c>
      <c r="H377" s="101">
        <v>0</v>
      </c>
      <c r="I377" s="101">
        <v>0</v>
      </c>
      <c r="J377" s="101">
        <v>0</v>
      </c>
      <c r="K377" s="101">
        <v>67</v>
      </c>
      <c r="L377" s="101">
        <v>70</v>
      </c>
      <c r="M377" s="101">
        <v>137</v>
      </c>
      <c r="N377" s="102">
        <v>0.98529411764705888</v>
      </c>
      <c r="O377" s="102">
        <v>0.9859154929577465</v>
      </c>
      <c r="P377" s="102">
        <v>0.98561151079136688</v>
      </c>
      <c r="Q377" s="101">
        <v>59</v>
      </c>
      <c r="R377" s="101">
        <v>57</v>
      </c>
      <c r="S377" s="101">
        <v>116</v>
      </c>
      <c r="T377" s="102">
        <v>0.88059701492537312</v>
      </c>
      <c r="U377" s="102">
        <v>0.81428571428571428</v>
      </c>
      <c r="V377" s="102">
        <v>0.84671532846715325</v>
      </c>
      <c r="W377" s="101">
        <v>8</v>
      </c>
      <c r="X377" s="101">
        <v>13</v>
      </c>
      <c r="Y377" s="101">
        <v>21</v>
      </c>
      <c r="Z377" s="102">
        <v>0.11940298507462686</v>
      </c>
      <c r="AA377" s="102">
        <v>0.18571428571428572</v>
      </c>
      <c r="AB377" s="102">
        <v>0.15328467153284672</v>
      </c>
      <c r="AC377" s="101">
        <v>7</v>
      </c>
      <c r="AD377" s="101">
        <v>11</v>
      </c>
      <c r="AE377" s="101">
        <v>18</v>
      </c>
      <c r="AF377" s="102">
        <v>0.1044776119402985</v>
      </c>
      <c r="AG377" s="102">
        <v>0.15714285714285714</v>
      </c>
      <c r="AH377" s="102">
        <v>0.13138686131386862</v>
      </c>
      <c r="AI377" s="101">
        <v>1</v>
      </c>
      <c r="AJ377" s="101">
        <v>2</v>
      </c>
      <c r="AK377" s="101">
        <v>3</v>
      </c>
      <c r="AL377" s="102">
        <v>1.4925373134328358E-2</v>
      </c>
      <c r="AM377" s="102">
        <v>2.8571428571428571E-2</v>
      </c>
      <c r="AN377" s="102">
        <v>2.1897810218978103E-2</v>
      </c>
      <c r="AO377" s="101">
        <v>67</v>
      </c>
      <c r="AP377" s="101">
        <v>70</v>
      </c>
      <c r="AQ377" s="101">
        <v>137</v>
      </c>
      <c r="AR377" s="102">
        <v>0.98529411764705888</v>
      </c>
      <c r="AS377" s="102">
        <v>0.9859154929577465</v>
      </c>
      <c r="AT377" s="102">
        <v>0.98561151079136688</v>
      </c>
      <c r="AU377" s="101">
        <v>55</v>
      </c>
      <c r="AV377" s="101">
        <v>50</v>
      </c>
      <c r="AW377" s="101">
        <v>105</v>
      </c>
      <c r="AX377" s="102">
        <v>0.82089552238805974</v>
      </c>
      <c r="AY377" s="102">
        <v>0.7142857142857143</v>
      </c>
      <c r="AZ377" s="102">
        <v>0.76642335766423353</v>
      </c>
      <c r="BA377" s="101">
        <v>12</v>
      </c>
      <c r="BB377" s="101">
        <v>20</v>
      </c>
      <c r="BC377" s="101">
        <v>32</v>
      </c>
      <c r="BD377" s="102">
        <v>0.17910447761194029</v>
      </c>
      <c r="BE377" s="102">
        <v>0.2857142857142857</v>
      </c>
      <c r="BF377" s="102">
        <v>0.23357664233576642</v>
      </c>
      <c r="BG377" s="101">
        <v>11</v>
      </c>
      <c r="BH377" s="101">
        <v>18</v>
      </c>
      <c r="BI377" s="101">
        <v>29</v>
      </c>
      <c r="BJ377" s="102">
        <v>0.16417910447761194</v>
      </c>
      <c r="BK377" s="102">
        <v>0.25714285714285712</v>
      </c>
      <c r="BL377" s="102">
        <v>0.21167883211678831</v>
      </c>
      <c r="BM377" s="101">
        <v>1</v>
      </c>
      <c r="BN377" s="101">
        <v>2</v>
      </c>
      <c r="BO377" s="101">
        <v>3</v>
      </c>
      <c r="BP377" s="102">
        <v>1.4925373134328358E-2</v>
      </c>
      <c r="BQ377" s="102">
        <v>2.8571428571428571E-2</v>
      </c>
      <c r="BR377" s="103">
        <v>2.1897810218978103E-2</v>
      </c>
    </row>
    <row r="378" spans="1:70" ht="11.85">
      <c r="A378" s="99" t="str">
        <f>IF(COUNTIFS(T_3G[[#This Row],[Secteur]],"  *"),A377,T_3G[[#This Row],[Secteur]])</f>
        <v>VAL-DE-MARNE</v>
      </c>
      <c r="B378" s="99" t="str">
        <f>IF(COUNTIFS(T_3G[[#This Row],[Secteur]],"    *"),B377,T_3G[[#This Row],[Secteur]])</f>
        <v xml:space="preserve">   D06 - Ivry</v>
      </c>
      <c r="C378" s="100" t="s">
        <v>874</v>
      </c>
      <c r="D378" s="100" t="s">
        <v>444</v>
      </c>
      <c r="E378" s="101">
        <v>94</v>
      </c>
      <c r="F378" s="101">
        <v>101</v>
      </c>
      <c r="G378" s="101">
        <v>195</v>
      </c>
      <c r="H378" s="101">
        <v>0</v>
      </c>
      <c r="I378" s="101">
        <v>0</v>
      </c>
      <c r="J378" s="101">
        <v>0</v>
      </c>
      <c r="K378" s="101">
        <v>89</v>
      </c>
      <c r="L378" s="101">
        <v>101</v>
      </c>
      <c r="M378" s="101">
        <v>190</v>
      </c>
      <c r="N378" s="102">
        <v>0.94680851063829785</v>
      </c>
      <c r="O378" s="102">
        <v>1</v>
      </c>
      <c r="P378" s="102">
        <v>0.97435897435897434</v>
      </c>
      <c r="Q378" s="101">
        <v>68</v>
      </c>
      <c r="R378" s="101">
        <v>73</v>
      </c>
      <c r="S378" s="101">
        <v>141</v>
      </c>
      <c r="T378" s="102">
        <v>0.7640449438202247</v>
      </c>
      <c r="U378" s="102">
        <v>0.72277227722772275</v>
      </c>
      <c r="V378" s="102">
        <v>0.74210526315789471</v>
      </c>
      <c r="W378" s="101">
        <v>21</v>
      </c>
      <c r="X378" s="101">
        <v>28</v>
      </c>
      <c r="Y378" s="101">
        <v>49</v>
      </c>
      <c r="Z378" s="102">
        <v>0.23595505617977527</v>
      </c>
      <c r="AA378" s="102">
        <v>0.27722772277227725</v>
      </c>
      <c r="AB378" s="102">
        <v>0.25789473684210529</v>
      </c>
      <c r="AC378" s="101">
        <v>20</v>
      </c>
      <c r="AD378" s="101">
        <v>25</v>
      </c>
      <c r="AE378" s="101">
        <v>45</v>
      </c>
      <c r="AF378" s="102">
        <v>0.2247191011235955</v>
      </c>
      <c r="AG378" s="102">
        <v>0.24752475247524752</v>
      </c>
      <c r="AH378" s="102">
        <v>0.23684210526315788</v>
      </c>
      <c r="AI378" s="101">
        <v>1</v>
      </c>
      <c r="AJ378" s="101">
        <v>3</v>
      </c>
      <c r="AK378" s="101">
        <v>4</v>
      </c>
      <c r="AL378" s="102">
        <v>1.1235955056179775E-2</v>
      </c>
      <c r="AM378" s="102">
        <v>2.9702970297029702E-2</v>
      </c>
      <c r="AN378" s="102">
        <v>2.1052631578947368E-2</v>
      </c>
      <c r="AO378" s="101">
        <v>88</v>
      </c>
      <c r="AP378" s="101">
        <v>99</v>
      </c>
      <c r="AQ378" s="101">
        <v>187</v>
      </c>
      <c r="AR378" s="102">
        <v>0.93617021276595747</v>
      </c>
      <c r="AS378" s="102">
        <v>0.98019801980198018</v>
      </c>
      <c r="AT378" s="102">
        <v>0.95897435897435901</v>
      </c>
      <c r="AU378" s="101">
        <v>63</v>
      </c>
      <c r="AV378" s="101">
        <v>58</v>
      </c>
      <c r="AW378" s="101">
        <v>121</v>
      </c>
      <c r="AX378" s="102">
        <v>0.71590909090909094</v>
      </c>
      <c r="AY378" s="102">
        <v>0.58585858585858586</v>
      </c>
      <c r="AZ378" s="102">
        <v>0.6470588235294118</v>
      </c>
      <c r="BA378" s="101">
        <v>25</v>
      </c>
      <c r="BB378" s="101">
        <v>41</v>
      </c>
      <c r="BC378" s="101">
        <v>66</v>
      </c>
      <c r="BD378" s="102">
        <v>0.28409090909090912</v>
      </c>
      <c r="BE378" s="102">
        <v>0.41414141414141414</v>
      </c>
      <c r="BF378" s="102">
        <v>0.35294117647058826</v>
      </c>
      <c r="BG378" s="101">
        <v>24</v>
      </c>
      <c r="BH378" s="101">
        <v>38</v>
      </c>
      <c r="BI378" s="101">
        <v>62</v>
      </c>
      <c r="BJ378" s="102">
        <v>0.27272727272727271</v>
      </c>
      <c r="BK378" s="102">
        <v>0.38383838383838381</v>
      </c>
      <c r="BL378" s="102">
        <v>0.33155080213903743</v>
      </c>
      <c r="BM378" s="101">
        <v>1</v>
      </c>
      <c r="BN378" s="101">
        <v>3</v>
      </c>
      <c r="BO378" s="101">
        <v>4</v>
      </c>
      <c r="BP378" s="102">
        <v>1.1363636363636364E-2</v>
      </c>
      <c r="BQ378" s="102">
        <v>3.0303030303030304E-2</v>
      </c>
      <c r="BR378" s="103">
        <v>2.1390374331550801E-2</v>
      </c>
    </row>
    <row r="379" spans="1:70" ht="11.85">
      <c r="A379" s="99" t="str">
        <f>IF(COUNTIFS(T_3G[[#This Row],[Secteur]],"  *"),A378,T_3G[[#This Row],[Secteur]])</f>
        <v>VAL-DE-MARNE</v>
      </c>
      <c r="B379" s="99" t="str">
        <f>IF(COUNTIFS(T_3G[[#This Row],[Secteur]],"    *"),B378,T_3G[[#This Row],[Secteur]])</f>
        <v xml:space="preserve">   D06 - Ivry</v>
      </c>
      <c r="C379" s="100" t="s">
        <v>875</v>
      </c>
      <c r="D379" s="100" t="s">
        <v>876</v>
      </c>
      <c r="E379" s="101">
        <v>5</v>
      </c>
      <c r="F379" s="101">
        <v>13</v>
      </c>
      <c r="G379" s="101">
        <v>18</v>
      </c>
      <c r="H379" s="101">
        <v>0</v>
      </c>
      <c r="I379" s="101">
        <v>0</v>
      </c>
      <c r="J379" s="101">
        <v>0</v>
      </c>
      <c r="K379" s="101">
        <v>0</v>
      </c>
      <c r="L379" s="101">
        <v>0</v>
      </c>
      <c r="M379" s="101">
        <v>0</v>
      </c>
      <c r="N379" s="102">
        <v>0</v>
      </c>
      <c r="O379" s="102">
        <v>0</v>
      </c>
      <c r="P379" s="102">
        <v>0</v>
      </c>
      <c r="Q379" s="101">
        <v>0</v>
      </c>
      <c r="R379" s="101">
        <v>0</v>
      </c>
      <c r="S379" s="101">
        <v>0</v>
      </c>
      <c r="T379" s="102" t="s">
        <v>92</v>
      </c>
      <c r="U379" s="102" t="s">
        <v>92</v>
      </c>
      <c r="V379" s="102" t="s">
        <v>92</v>
      </c>
      <c r="W379" s="101">
        <v>0</v>
      </c>
      <c r="X379" s="101">
        <v>0</v>
      </c>
      <c r="Y379" s="101">
        <v>0</v>
      </c>
      <c r="Z379" s="102" t="s">
        <v>92</v>
      </c>
      <c r="AA379" s="102" t="s">
        <v>92</v>
      </c>
      <c r="AB379" s="102" t="s">
        <v>92</v>
      </c>
      <c r="AC379" s="101">
        <v>0</v>
      </c>
      <c r="AD379" s="101">
        <v>0</v>
      </c>
      <c r="AE379" s="101">
        <v>0</v>
      </c>
      <c r="AF379" s="102" t="s">
        <v>92</v>
      </c>
      <c r="AG379" s="102" t="s">
        <v>92</v>
      </c>
      <c r="AH379" s="102" t="s">
        <v>92</v>
      </c>
      <c r="AI379" s="101">
        <v>0</v>
      </c>
      <c r="AJ379" s="101">
        <v>0</v>
      </c>
      <c r="AK379" s="101">
        <v>0</v>
      </c>
      <c r="AL379" s="102" t="s">
        <v>92</v>
      </c>
      <c r="AM379" s="102" t="s">
        <v>92</v>
      </c>
      <c r="AN379" s="102" t="s">
        <v>92</v>
      </c>
      <c r="AO379" s="101">
        <v>0</v>
      </c>
      <c r="AP379" s="101">
        <v>0</v>
      </c>
      <c r="AQ379" s="101">
        <v>0</v>
      </c>
      <c r="AR379" s="102">
        <v>0</v>
      </c>
      <c r="AS379" s="102">
        <v>0</v>
      </c>
      <c r="AT379" s="102">
        <v>0</v>
      </c>
      <c r="AU379" s="101">
        <v>0</v>
      </c>
      <c r="AV379" s="101">
        <v>0</v>
      </c>
      <c r="AW379" s="101">
        <v>0</v>
      </c>
      <c r="AX379" s="102" t="s">
        <v>92</v>
      </c>
      <c r="AY379" s="102" t="s">
        <v>92</v>
      </c>
      <c r="AZ379" s="102" t="s">
        <v>92</v>
      </c>
      <c r="BA379" s="101">
        <v>0</v>
      </c>
      <c r="BB379" s="101">
        <v>0</v>
      </c>
      <c r="BC379" s="101">
        <v>0</v>
      </c>
      <c r="BD379" s="102" t="s">
        <v>92</v>
      </c>
      <c r="BE379" s="102" t="s">
        <v>92</v>
      </c>
      <c r="BF379" s="102" t="s">
        <v>92</v>
      </c>
      <c r="BG379" s="101">
        <v>0</v>
      </c>
      <c r="BH379" s="101">
        <v>0</v>
      </c>
      <c r="BI379" s="101">
        <v>0</v>
      </c>
      <c r="BJ379" s="102" t="s">
        <v>92</v>
      </c>
      <c r="BK379" s="102" t="s">
        <v>92</v>
      </c>
      <c r="BL379" s="102" t="s">
        <v>92</v>
      </c>
      <c r="BM379" s="101">
        <v>0</v>
      </c>
      <c r="BN379" s="101">
        <v>0</v>
      </c>
      <c r="BO379" s="101">
        <v>0</v>
      </c>
      <c r="BP379" s="102" t="s">
        <v>92</v>
      </c>
      <c r="BQ379" s="102" t="s">
        <v>92</v>
      </c>
      <c r="BR379" s="103" t="s">
        <v>92</v>
      </c>
    </row>
    <row r="380" spans="1:70" ht="11.85">
      <c r="A380" s="99" t="str">
        <f>IF(COUNTIFS(T_3G[[#This Row],[Secteur]],"  *"),A379,T_3G[[#This Row],[Secteur]])</f>
        <v>VAL-DE-MARNE</v>
      </c>
      <c r="B380" s="99" t="str">
        <f>IF(COUNTIFS(T_3G[[#This Row],[Secteur]],"    *"),B379,T_3G[[#This Row],[Secteur]])</f>
        <v xml:space="preserve">   D06 - Ivry</v>
      </c>
      <c r="C380" s="100" t="s">
        <v>877</v>
      </c>
      <c r="D380" s="100" t="s">
        <v>878</v>
      </c>
      <c r="E380" s="101">
        <v>46</v>
      </c>
      <c r="F380" s="101">
        <v>51</v>
      </c>
      <c r="G380" s="101">
        <v>97</v>
      </c>
      <c r="H380" s="101">
        <v>0</v>
      </c>
      <c r="I380" s="101">
        <v>0</v>
      </c>
      <c r="J380" s="101">
        <v>0</v>
      </c>
      <c r="K380" s="101">
        <v>46</v>
      </c>
      <c r="L380" s="101">
        <v>51</v>
      </c>
      <c r="M380" s="101">
        <v>97</v>
      </c>
      <c r="N380" s="102">
        <v>1</v>
      </c>
      <c r="O380" s="102">
        <v>1</v>
      </c>
      <c r="P380" s="102">
        <v>1</v>
      </c>
      <c r="Q380" s="101">
        <v>34</v>
      </c>
      <c r="R380" s="101">
        <v>32</v>
      </c>
      <c r="S380" s="101">
        <v>66</v>
      </c>
      <c r="T380" s="102">
        <v>0.73913043478260865</v>
      </c>
      <c r="U380" s="102">
        <v>0.62745098039215685</v>
      </c>
      <c r="V380" s="102">
        <v>0.68041237113402064</v>
      </c>
      <c r="W380" s="101">
        <v>12</v>
      </c>
      <c r="X380" s="101">
        <v>19</v>
      </c>
      <c r="Y380" s="101">
        <v>31</v>
      </c>
      <c r="Z380" s="102">
        <v>0.2608695652173913</v>
      </c>
      <c r="AA380" s="102">
        <v>0.37254901960784315</v>
      </c>
      <c r="AB380" s="102">
        <v>0.31958762886597936</v>
      </c>
      <c r="AC380" s="101">
        <v>12</v>
      </c>
      <c r="AD380" s="101">
        <v>14</v>
      </c>
      <c r="AE380" s="101">
        <v>26</v>
      </c>
      <c r="AF380" s="102">
        <v>0.2608695652173913</v>
      </c>
      <c r="AG380" s="102">
        <v>0.27450980392156865</v>
      </c>
      <c r="AH380" s="102">
        <v>0.26804123711340205</v>
      </c>
      <c r="AI380" s="101">
        <v>0</v>
      </c>
      <c r="AJ380" s="101">
        <v>5</v>
      </c>
      <c r="AK380" s="101">
        <v>5</v>
      </c>
      <c r="AL380" s="102">
        <v>0</v>
      </c>
      <c r="AM380" s="102">
        <v>9.8039215686274508E-2</v>
      </c>
      <c r="AN380" s="102">
        <v>5.1546391752577317E-2</v>
      </c>
      <c r="AO380" s="101">
        <v>46</v>
      </c>
      <c r="AP380" s="101">
        <v>51</v>
      </c>
      <c r="AQ380" s="101">
        <v>97</v>
      </c>
      <c r="AR380" s="102">
        <v>1</v>
      </c>
      <c r="AS380" s="102">
        <v>1</v>
      </c>
      <c r="AT380" s="102">
        <v>1</v>
      </c>
      <c r="AU380" s="101">
        <v>33</v>
      </c>
      <c r="AV380" s="101">
        <v>29</v>
      </c>
      <c r="AW380" s="101">
        <v>62</v>
      </c>
      <c r="AX380" s="102">
        <v>0.71739130434782605</v>
      </c>
      <c r="AY380" s="102">
        <v>0.56862745098039214</v>
      </c>
      <c r="AZ380" s="102">
        <v>0.63917525773195871</v>
      </c>
      <c r="BA380" s="101">
        <v>13</v>
      </c>
      <c r="BB380" s="101">
        <v>22</v>
      </c>
      <c r="BC380" s="101">
        <v>35</v>
      </c>
      <c r="BD380" s="102">
        <v>0.28260869565217389</v>
      </c>
      <c r="BE380" s="102">
        <v>0.43137254901960786</v>
      </c>
      <c r="BF380" s="102">
        <v>0.36082474226804123</v>
      </c>
      <c r="BG380" s="101">
        <v>13</v>
      </c>
      <c r="BH380" s="101">
        <v>15</v>
      </c>
      <c r="BI380" s="101">
        <v>28</v>
      </c>
      <c r="BJ380" s="102">
        <v>0.28260869565217389</v>
      </c>
      <c r="BK380" s="102">
        <v>0.29411764705882354</v>
      </c>
      <c r="BL380" s="102">
        <v>0.28865979381443296</v>
      </c>
      <c r="BM380" s="101">
        <v>0</v>
      </c>
      <c r="BN380" s="101">
        <v>7</v>
      </c>
      <c r="BO380" s="101">
        <v>7</v>
      </c>
      <c r="BP380" s="102">
        <v>0</v>
      </c>
      <c r="BQ380" s="102">
        <v>0.13725490196078433</v>
      </c>
      <c r="BR380" s="103">
        <v>7.2164948453608241E-2</v>
      </c>
    </row>
    <row r="381" spans="1:70" ht="11.85">
      <c r="A381" s="99" t="str">
        <f>IF(COUNTIFS(T_3G[[#This Row],[Secteur]],"  *"),A380,T_3G[[#This Row],[Secteur]])</f>
        <v>VAL-DE-MARNE</v>
      </c>
      <c r="B381" s="99" t="str">
        <f>IF(COUNTIFS(T_3G[[#This Row],[Secteur]],"    *"),B380,T_3G[[#This Row],[Secteur]])</f>
        <v xml:space="preserve">   D07 - Villejuif</v>
      </c>
      <c r="C381" s="100" t="s">
        <v>879</v>
      </c>
      <c r="D381" s="100" t="s">
        <v>880</v>
      </c>
      <c r="E381" s="101">
        <v>502</v>
      </c>
      <c r="F381" s="101">
        <v>584</v>
      </c>
      <c r="G381" s="101">
        <v>1086</v>
      </c>
      <c r="H381" s="101">
        <v>0</v>
      </c>
      <c r="I381" s="101">
        <v>0</v>
      </c>
      <c r="J381" s="101">
        <v>0</v>
      </c>
      <c r="K381" s="101">
        <v>476</v>
      </c>
      <c r="L381" s="101">
        <v>561</v>
      </c>
      <c r="M381" s="101">
        <v>1037</v>
      </c>
      <c r="N381" s="102">
        <v>0.94820717131474108</v>
      </c>
      <c r="O381" s="102">
        <v>0.96061643835616439</v>
      </c>
      <c r="P381" s="102">
        <v>0.95488029465930013</v>
      </c>
      <c r="Q381" s="101">
        <v>385</v>
      </c>
      <c r="R381" s="101">
        <v>395</v>
      </c>
      <c r="S381" s="101">
        <v>780</v>
      </c>
      <c r="T381" s="102">
        <v>0.80882352941176472</v>
      </c>
      <c r="U381" s="102">
        <v>0.70409982174688057</v>
      </c>
      <c r="V381" s="102">
        <v>0.75216972034715524</v>
      </c>
      <c r="W381" s="101">
        <v>91</v>
      </c>
      <c r="X381" s="101">
        <v>166</v>
      </c>
      <c r="Y381" s="101">
        <v>257</v>
      </c>
      <c r="Z381" s="102">
        <v>0.19117647058823528</v>
      </c>
      <c r="AA381" s="102">
        <v>0.29590017825311943</v>
      </c>
      <c r="AB381" s="102">
        <v>0.24783027965284474</v>
      </c>
      <c r="AC381" s="101">
        <v>79</v>
      </c>
      <c r="AD381" s="101">
        <v>138</v>
      </c>
      <c r="AE381" s="101">
        <v>217</v>
      </c>
      <c r="AF381" s="102">
        <v>0.16596638655462184</v>
      </c>
      <c r="AG381" s="102">
        <v>0.24598930481283424</v>
      </c>
      <c r="AH381" s="102">
        <v>0.20925747348119575</v>
      </c>
      <c r="AI381" s="101">
        <v>12</v>
      </c>
      <c r="AJ381" s="101">
        <v>28</v>
      </c>
      <c r="AK381" s="101">
        <v>40</v>
      </c>
      <c r="AL381" s="102">
        <v>2.5210084033613446E-2</v>
      </c>
      <c r="AM381" s="102">
        <v>4.9910873440285206E-2</v>
      </c>
      <c r="AN381" s="102">
        <v>3.8572806171648988E-2</v>
      </c>
      <c r="AO381" s="101">
        <v>473</v>
      </c>
      <c r="AP381" s="101">
        <v>553</v>
      </c>
      <c r="AQ381" s="101">
        <v>1026</v>
      </c>
      <c r="AR381" s="102">
        <v>0.94223107569721121</v>
      </c>
      <c r="AS381" s="102">
        <v>0.94691780821917804</v>
      </c>
      <c r="AT381" s="102">
        <v>0.94475138121546964</v>
      </c>
      <c r="AU381" s="101">
        <v>345</v>
      </c>
      <c r="AV381" s="101">
        <v>338</v>
      </c>
      <c r="AW381" s="101">
        <v>683</v>
      </c>
      <c r="AX381" s="102">
        <v>0.7293868921775899</v>
      </c>
      <c r="AY381" s="102">
        <v>0.61121157323688968</v>
      </c>
      <c r="AZ381" s="102">
        <v>0.665692007797271</v>
      </c>
      <c r="BA381" s="101">
        <v>128</v>
      </c>
      <c r="BB381" s="101">
        <v>215</v>
      </c>
      <c r="BC381" s="101">
        <v>343</v>
      </c>
      <c r="BD381" s="102">
        <v>0.27061310782241016</v>
      </c>
      <c r="BE381" s="102">
        <v>0.38878842676311032</v>
      </c>
      <c r="BF381" s="102">
        <v>0.33430799220272905</v>
      </c>
      <c r="BG381" s="101">
        <v>115</v>
      </c>
      <c r="BH381" s="101">
        <v>177</v>
      </c>
      <c r="BI381" s="101">
        <v>292</v>
      </c>
      <c r="BJ381" s="102">
        <v>0.24312896405919662</v>
      </c>
      <c r="BK381" s="102">
        <v>0.32007233273056057</v>
      </c>
      <c r="BL381" s="102">
        <v>0.28460038986354774</v>
      </c>
      <c r="BM381" s="101">
        <v>13</v>
      </c>
      <c r="BN381" s="101">
        <v>38</v>
      </c>
      <c r="BO381" s="101">
        <v>51</v>
      </c>
      <c r="BP381" s="102">
        <v>2.748414376321353E-2</v>
      </c>
      <c r="BQ381" s="102">
        <v>6.8716094032549732E-2</v>
      </c>
      <c r="BR381" s="103">
        <v>4.9707602339181284E-2</v>
      </c>
    </row>
    <row r="382" spans="1:70" ht="11.85">
      <c r="A382" s="99" t="str">
        <f>IF(COUNTIFS(T_3G[[#This Row],[Secteur]],"  *"),A381,T_3G[[#This Row],[Secteur]])</f>
        <v>VAL-DE-MARNE</v>
      </c>
      <c r="B382" s="99" t="str">
        <f>IF(COUNTIFS(T_3G[[#This Row],[Secteur]],"    *"),B381,T_3G[[#This Row],[Secteur]])</f>
        <v xml:space="preserve">   D07 - Villejuif</v>
      </c>
      <c r="C382" s="100" t="s">
        <v>881</v>
      </c>
      <c r="D382" s="100" t="s">
        <v>869</v>
      </c>
      <c r="E382" s="101">
        <v>43</v>
      </c>
      <c r="F382" s="101">
        <v>60</v>
      </c>
      <c r="G382" s="101">
        <v>103</v>
      </c>
      <c r="H382" s="101">
        <v>0</v>
      </c>
      <c r="I382" s="101">
        <v>0</v>
      </c>
      <c r="J382" s="101">
        <v>0</v>
      </c>
      <c r="K382" s="101">
        <v>42</v>
      </c>
      <c r="L382" s="101">
        <v>60</v>
      </c>
      <c r="M382" s="101">
        <v>102</v>
      </c>
      <c r="N382" s="102">
        <v>0.97674418604651159</v>
      </c>
      <c r="O382" s="102">
        <v>1</v>
      </c>
      <c r="P382" s="102">
        <v>0.99029126213592233</v>
      </c>
      <c r="Q382" s="101">
        <v>34</v>
      </c>
      <c r="R382" s="101">
        <v>41</v>
      </c>
      <c r="S382" s="101">
        <v>75</v>
      </c>
      <c r="T382" s="102">
        <v>0.80952380952380953</v>
      </c>
      <c r="U382" s="102">
        <v>0.68333333333333335</v>
      </c>
      <c r="V382" s="102">
        <v>0.73529411764705888</v>
      </c>
      <c r="W382" s="101">
        <v>8</v>
      </c>
      <c r="X382" s="101">
        <v>19</v>
      </c>
      <c r="Y382" s="101">
        <v>27</v>
      </c>
      <c r="Z382" s="102">
        <v>0.19047619047619047</v>
      </c>
      <c r="AA382" s="102">
        <v>0.31666666666666665</v>
      </c>
      <c r="AB382" s="102">
        <v>0.26470588235294118</v>
      </c>
      <c r="AC382" s="101">
        <v>6</v>
      </c>
      <c r="AD382" s="101">
        <v>14</v>
      </c>
      <c r="AE382" s="101">
        <v>20</v>
      </c>
      <c r="AF382" s="102">
        <v>0.14285714285714285</v>
      </c>
      <c r="AG382" s="102">
        <v>0.23333333333333334</v>
      </c>
      <c r="AH382" s="102">
        <v>0.19607843137254902</v>
      </c>
      <c r="AI382" s="101">
        <v>2</v>
      </c>
      <c r="AJ382" s="101">
        <v>5</v>
      </c>
      <c r="AK382" s="101">
        <v>7</v>
      </c>
      <c r="AL382" s="102">
        <v>4.7619047619047616E-2</v>
      </c>
      <c r="AM382" s="102">
        <v>8.3333333333333329E-2</v>
      </c>
      <c r="AN382" s="102">
        <v>6.8627450980392163E-2</v>
      </c>
      <c r="AO382" s="101">
        <v>41</v>
      </c>
      <c r="AP382" s="101">
        <v>60</v>
      </c>
      <c r="AQ382" s="101">
        <v>101</v>
      </c>
      <c r="AR382" s="102">
        <v>0.95348837209302328</v>
      </c>
      <c r="AS382" s="102">
        <v>1</v>
      </c>
      <c r="AT382" s="102">
        <v>0.98058252427184467</v>
      </c>
      <c r="AU382" s="101">
        <v>34</v>
      </c>
      <c r="AV382" s="101">
        <v>41</v>
      </c>
      <c r="AW382" s="101">
        <v>75</v>
      </c>
      <c r="AX382" s="102">
        <v>0.82926829268292679</v>
      </c>
      <c r="AY382" s="102">
        <v>0.68333333333333335</v>
      </c>
      <c r="AZ382" s="102">
        <v>0.74257425742574257</v>
      </c>
      <c r="BA382" s="101">
        <v>7</v>
      </c>
      <c r="BB382" s="101">
        <v>19</v>
      </c>
      <c r="BC382" s="101">
        <v>26</v>
      </c>
      <c r="BD382" s="102">
        <v>0.17073170731707318</v>
      </c>
      <c r="BE382" s="102">
        <v>0.31666666666666665</v>
      </c>
      <c r="BF382" s="102">
        <v>0.25742574257425743</v>
      </c>
      <c r="BG382" s="101">
        <v>5</v>
      </c>
      <c r="BH382" s="101">
        <v>14</v>
      </c>
      <c r="BI382" s="101">
        <v>19</v>
      </c>
      <c r="BJ382" s="102">
        <v>0.12195121951219512</v>
      </c>
      <c r="BK382" s="102">
        <v>0.23333333333333334</v>
      </c>
      <c r="BL382" s="102">
        <v>0.18811881188118812</v>
      </c>
      <c r="BM382" s="101">
        <v>2</v>
      </c>
      <c r="BN382" s="101">
        <v>5</v>
      </c>
      <c r="BO382" s="101">
        <v>7</v>
      </c>
      <c r="BP382" s="102">
        <v>4.878048780487805E-2</v>
      </c>
      <c r="BQ382" s="102">
        <v>8.3333333333333329E-2</v>
      </c>
      <c r="BR382" s="103">
        <v>6.9306930693069313E-2</v>
      </c>
    </row>
    <row r="383" spans="1:70" ht="11.85">
      <c r="A383" s="99" t="str">
        <f>IF(COUNTIFS(T_3G[[#This Row],[Secteur]],"  *"),A382,T_3G[[#This Row],[Secteur]])</f>
        <v>VAL-DE-MARNE</v>
      </c>
      <c r="B383" s="99" t="str">
        <f>IF(COUNTIFS(T_3G[[#This Row],[Secteur]],"    *"),B382,T_3G[[#This Row],[Secteur]])</f>
        <v xml:space="preserve">   D07 - Villejuif</v>
      </c>
      <c r="C383" s="100" t="s">
        <v>882</v>
      </c>
      <c r="D383" s="100" t="s">
        <v>499</v>
      </c>
      <c r="E383" s="101">
        <v>56</v>
      </c>
      <c r="F383" s="101">
        <v>46</v>
      </c>
      <c r="G383" s="101">
        <v>102</v>
      </c>
      <c r="H383" s="101">
        <v>0</v>
      </c>
      <c r="I383" s="101">
        <v>0</v>
      </c>
      <c r="J383" s="101">
        <v>0</v>
      </c>
      <c r="K383" s="101">
        <v>56</v>
      </c>
      <c r="L383" s="101">
        <v>46</v>
      </c>
      <c r="M383" s="101">
        <v>102</v>
      </c>
      <c r="N383" s="102">
        <v>1</v>
      </c>
      <c r="O383" s="102">
        <v>1</v>
      </c>
      <c r="P383" s="102">
        <v>1</v>
      </c>
      <c r="Q383" s="101">
        <v>43</v>
      </c>
      <c r="R383" s="101">
        <v>35</v>
      </c>
      <c r="S383" s="101">
        <v>78</v>
      </c>
      <c r="T383" s="102">
        <v>0.7678571428571429</v>
      </c>
      <c r="U383" s="102">
        <v>0.76086956521739135</v>
      </c>
      <c r="V383" s="102">
        <v>0.76470588235294112</v>
      </c>
      <c r="W383" s="101">
        <v>13</v>
      </c>
      <c r="X383" s="101">
        <v>11</v>
      </c>
      <c r="Y383" s="101">
        <v>24</v>
      </c>
      <c r="Z383" s="102">
        <v>0.23214285714285715</v>
      </c>
      <c r="AA383" s="102">
        <v>0.2391304347826087</v>
      </c>
      <c r="AB383" s="102">
        <v>0.23529411764705882</v>
      </c>
      <c r="AC383" s="101">
        <v>10</v>
      </c>
      <c r="AD383" s="101">
        <v>11</v>
      </c>
      <c r="AE383" s="101">
        <v>21</v>
      </c>
      <c r="AF383" s="102">
        <v>0.17857142857142858</v>
      </c>
      <c r="AG383" s="102">
        <v>0.2391304347826087</v>
      </c>
      <c r="AH383" s="102">
        <v>0.20588235294117646</v>
      </c>
      <c r="AI383" s="101">
        <v>3</v>
      </c>
      <c r="AJ383" s="101">
        <v>0</v>
      </c>
      <c r="AK383" s="101">
        <v>3</v>
      </c>
      <c r="AL383" s="102">
        <v>5.3571428571428568E-2</v>
      </c>
      <c r="AM383" s="102">
        <v>0</v>
      </c>
      <c r="AN383" s="102">
        <v>2.9411764705882353E-2</v>
      </c>
      <c r="AO383" s="101">
        <v>56</v>
      </c>
      <c r="AP383" s="101">
        <v>46</v>
      </c>
      <c r="AQ383" s="101">
        <v>102</v>
      </c>
      <c r="AR383" s="102">
        <v>1</v>
      </c>
      <c r="AS383" s="102">
        <v>1</v>
      </c>
      <c r="AT383" s="102">
        <v>1</v>
      </c>
      <c r="AU383" s="101">
        <v>37</v>
      </c>
      <c r="AV383" s="101">
        <v>34</v>
      </c>
      <c r="AW383" s="101">
        <v>71</v>
      </c>
      <c r="AX383" s="102">
        <v>0.6607142857142857</v>
      </c>
      <c r="AY383" s="102">
        <v>0.73913043478260865</v>
      </c>
      <c r="AZ383" s="102">
        <v>0.69607843137254899</v>
      </c>
      <c r="BA383" s="101">
        <v>19</v>
      </c>
      <c r="BB383" s="101">
        <v>12</v>
      </c>
      <c r="BC383" s="101">
        <v>31</v>
      </c>
      <c r="BD383" s="102">
        <v>0.3392857142857143</v>
      </c>
      <c r="BE383" s="102">
        <v>0.2608695652173913</v>
      </c>
      <c r="BF383" s="102">
        <v>0.30392156862745096</v>
      </c>
      <c r="BG383" s="101">
        <v>15</v>
      </c>
      <c r="BH383" s="101">
        <v>11</v>
      </c>
      <c r="BI383" s="101">
        <v>26</v>
      </c>
      <c r="BJ383" s="102">
        <v>0.26785714285714285</v>
      </c>
      <c r="BK383" s="102">
        <v>0.2391304347826087</v>
      </c>
      <c r="BL383" s="102">
        <v>0.25490196078431371</v>
      </c>
      <c r="BM383" s="101">
        <v>4</v>
      </c>
      <c r="BN383" s="101">
        <v>1</v>
      </c>
      <c r="BO383" s="101">
        <v>5</v>
      </c>
      <c r="BP383" s="102">
        <v>7.1428571428571425E-2</v>
      </c>
      <c r="BQ383" s="102">
        <v>2.1739130434782608E-2</v>
      </c>
      <c r="BR383" s="103">
        <v>4.9019607843137254E-2</v>
      </c>
    </row>
    <row r="384" spans="1:70" ht="11.85">
      <c r="A384" s="99" t="str">
        <f>IF(COUNTIFS(T_3G[[#This Row],[Secteur]],"  *"),A383,T_3G[[#This Row],[Secteur]])</f>
        <v>VAL-DE-MARNE</v>
      </c>
      <c r="B384" s="99" t="str">
        <f>IF(COUNTIFS(T_3G[[#This Row],[Secteur]],"    *"),B383,T_3G[[#This Row],[Secteur]])</f>
        <v xml:space="preserve">   D07 - Villejuif</v>
      </c>
      <c r="C384" s="100" t="s">
        <v>883</v>
      </c>
      <c r="D384" s="100" t="s">
        <v>884</v>
      </c>
      <c r="E384" s="101">
        <v>62</v>
      </c>
      <c r="F384" s="101">
        <v>62</v>
      </c>
      <c r="G384" s="101">
        <v>124</v>
      </c>
      <c r="H384" s="101">
        <v>0</v>
      </c>
      <c r="I384" s="101">
        <v>0</v>
      </c>
      <c r="J384" s="101">
        <v>0</v>
      </c>
      <c r="K384" s="101">
        <v>62</v>
      </c>
      <c r="L384" s="101">
        <v>62</v>
      </c>
      <c r="M384" s="101">
        <v>124</v>
      </c>
      <c r="N384" s="102">
        <v>1</v>
      </c>
      <c r="O384" s="102">
        <v>1</v>
      </c>
      <c r="P384" s="102">
        <v>1</v>
      </c>
      <c r="Q384" s="101">
        <v>54</v>
      </c>
      <c r="R384" s="101">
        <v>49</v>
      </c>
      <c r="S384" s="101">
        <v>103</v>
      </c>
      <c r="T384" s="102">
        <v>0.87096774193548387</v>
      </c>
      <c r="U384" s="102">
        <v>0.79032258064516125</v>
      </c>
      <c r="V384" s="102">
        <v>0.83064516129032262</v>
      </c>
      <c r="W384" s="101">
        <v>8</v>
      </c>
      <c r="X384" s="101">
        <v>13</v>
      </c>
      <c r="Y384" s="101">
        <v>21</v>
      </c>
      <c r="Z384" s="102">
        <v>0.12903225806451613</v>
      </c>
      <c r="AA384" s="102">
        <v>0.20967741935483872</v>
      </c>
      <c r="AB384" s="102">
        <v>0.16935483870967741</v>
      </c>
      <c r="AC384" s="101">
        <v>7</v>
      </c>
      <c r="AD384" s="101">
        <v>11</v>
      </c>
      <c r="AE384" s="101">
        <v>18</v>
      </c>
      <c r="AF384" s="102">
        <v>0.11290322580645161</v>
      </c>
      <c r="AG384" s="102">
        <v>0.17741935483870969</v>
      </c>
      <c r="AH384" s="102">
        <v>0.14516129032258066</v>
      </c>
      <c r="AI384" s="101">
        <v>1</v>
      </c>
      <c r="AJ384" s="101">
        <v>2</v>
      </c>
      <c r="AK384" s="101">
        <v>3</v>
      </c>
      <c r="AL384" s="102">
        <v>1.6129032258064516E-2</v>
      </c>
      <c r="AM384" s="102">
        <v>3.2258064516129031E-2</v>
      </c>
      <c r="AN384" s="102">
        <v>2.4193548387096774E-2</v>
      </c>
      <c r="AO384" s="101">
        <v>62</v>
      </c>
      <c r="AP384" s="101">
        <v>62</v>
      </c>
      <c r="AQ384" s="101">
        <v>124</v>
      </c>
      <c r="AR384" s="102">
        <v>1</v>
      </c>
      <c r="AS384" s="102">
        <v>1</v>
      </c>
      <c r="AT384" s="102">
        <v>1</v>
      </c>
      <c r="AU384" s="101">
        <v>47</v>
      </c>
      <c r="AV384" s="101">
        <v>33</v>
      </c>
      <c r="AW384" s="101">
        <v>80</v>
      </c>
      <c r="AX384" s="102">
        <v>0.75806451612903225</v>
      </c>
      <c r="AY384" s="102">
        <v>0.532258064516129</v>
      </c>
      <c r="AZ384" s="102">
        <v>0.64516129032258063</v>
      </c>
      <c r="BA384" s="101">
        <v>15</v>
      </c>
      <c r="BB384" s="101">
        <v>29</v>
      </c>
      <c r="BC384" s="101">
        <v>44</v>
      </c>
      <c r="BD384" s="102">
        <v>0.24193548387096775</v>
      </c>
      <c r="BE384" s="102">
        <v>0.46774193548387094</v>
      </c>
      <c r="BF384" s="102">
        <v>0.35483870967741937</v>
      </c>
      <c r="BG384" s="101">
        <v>14</v>
      </c>
      <c r="BH384" s="101">
        <v>26</v>
      </c>
      <c r="BI384" s="101">
        <v>40</v>
      </c>
      <c r="BJ384" s="102">
        <v>0.22580645161290322</v>
      </c>
      <c r="BK384" s="102">
        <v>0.41935483870967744</v>
      </c>
      <c r="BL384" s="102">
        <v>0.32258064516129031</v>
      </c>
      <c r="BM384" s="101">
        <v>1</v>
      </c>
      <c r="BN384" s="101">
        <v>3</v>
      </c>
      <c r="BO384" s="101">
        <v>4</v>
      </c>
      <c r="BP384" s="102">
        <v>1.6129032258064516E-2</v>
      </c>
      <c r="BQ384" s="102">
        <v>4.8387096774193547E-2</v>
      </c>
      <c r="BR384" s="103">
        <v>3.2258064516129031E-2</v>
      </c>
    </row>
    <row r="385" spans="1:70" ht="11.85">
      <c r="A385" s="99" t="str">
        <f>IF(COUNTIFS(T_3G[[#This Row],[Secteur]],"  *"),A384,T_3G[[#This Row],[Secteur]])</f>
        <v>VAL-DE-MARNE</v>
      </c>
      <c r="B385" s="99" t="str">
        <f>IF(COUNTIFS(T_3G[[#This Row],[Secteur]],"    *"),B384,T_3G[[#This Row],[Secteur]])</f>
        <v xml:space="preserve">   D07 - Villejuif</v>
      </c>
      <c r="C385" s="100" t="s">
        <v>885</v>
      </c>
      <c r="D385" s="100" t="s">
        <v>831</v>
      </c>
      <c r="E385" s="101">
        <v>67</v>
      </c>
      <c r="F385" s="101">
        <v>76</v>
      </c>
      <c r="G385" s="101">
        <v>143</v>
      </c>
      <c r="H385" s="101">
        <v>0</v>
      </c>
      <c r="I385" s="101">
        <v>0</v>
      </c>
      <c r="J385" s="101">
        <v>0</v>
      </c>
      <c r="K385" s="101">
        <v>67</v>
      </c>
      <c r="L385" s="101">
        <v>75</v>
      </c>
      <c r="M385" s="101">
        <v>142</v>
      </c>
      <c r="N385" s="102">
        <v>1</v>
      </c>
      <c r="O385" s="102">
        <v>0.98684210526315785</v>
      </c>
      <c r="P385" s="102">
        <v>0.99300699300699302</v>
      </c>
      <c r="Q385" s="101">
        <v>53</v>
      </c>
      <c r="R385" s="101">
        <v>56</v>
      </c>
      <c r="S385" s="101">
        <v>109</v>
      </c>
      <c r="T385" s="102">
        <v>0.79104477611940294</v>
      </c>
      <c r="U385" s="102">
        <v>0.7466666666666667</v>
      </c>
      <c r="V385" s="102">
        <v>0.76760563380281688</v>
      </c>
      <c r="W385" s="101">
        <v>14</v>
      </c>
      <c r="X385" s="101">
        <v>19</v>
      </c>
      <c r="Y385" s="101">
        <v>33</v>
      </c>
      <c r="Z385" s="102">
        <v>0.20895522388059701</v>
      </c>
      <c r="AA385" s="102">
        <v>0.25333333333333335</v>
      </c>
      <c r="AB385" s="102">
        <v>0.23239436619718309</v>
      </c>
      <c r="AC385" s="101">
        <v>10</v>
      </c>
      <c r="AD385" s="101">
        <v>18</v>
      </c>
      <c r="AE385" s="101">
        <v>28</v>
      </c>
      <c r="AF385" s="102">
        <v>0.14925373134328357</v>
      </c>
      <c r="AG385" s="102">
        <v>0.24</v>
      </c>
      <c r="AH385" s="102">
        <v>0.19718309859154928</v>
      </c>
      <c r="AI385" s="101">
        <v>4</v>
      </c>
      <c r="AJ385" s="101">
        <v>1</v>
      </c>
      <c r="AK385" s="101">
        <v>5</v>
      </c>
      <c r="AL385" s="102">
        <v>5.9701492537313432E-2</v>
      </c>
      <c r="AM385" s="102">
        <v>1.3333333333333334E-2</v>
      </c>
      <c r="AN385" s="102">
        <v>3.5211267605633804E-2</v>
      </c>
      <c r="AO385" s="101">
        <v>67</v>
      </c>
      <c r="AP385" s="101">
        <v>75</v>
      </c>
      <c r="AQ385" s="101">
        <v>142</v>
      </c>
      <c r="AR385" s="102">
        <v>1</v>
      </c>
      <c r="AS385" s="102">
        <v>0.98684210526315785</v>
      </c>
      <c r="AT385" s="102">
        <v>0.99300699300699302</v>
      </c>
      <c r="AU385" s="101">
        <v>46</v>
      </c>
      <c r="AV385" s="101">
        <v>54</v>
      </c>
      <c r="AW385" s="101">
        <v>100</v>
      </c>
      <c r="AX385" s="102">
        <v>0.68656716417910446</v>
      </c>
      <c r="AY385" s="102">
        <v>0.72</v>
      </c>
      <c r="AZ385" s="102">
        <v>0.70422535211267601</v>
      </c>
      <c r="BA385" s="101">
        <v>21</v>
      </c>
      <c r="BB385" s="101">
        <v>21</v>
      </c>
      <c r="BC385" s="101">
        <v>42</v>
      </c>
      <c r="BD385" s="102">
        <v>0.31343283582089554</v>
      </c>
      <c r="BE385" s="102">
        <v>0.28000000000000003</v>
      </c>
      <c r="BF385" s="102">
        <v>0.29577464788732394</v>
      </c>
      <c r="BG385" s="101">
        <v>18</v>
      </c>
      <c r="BH385" s="101">
        <v>20</v>
      </c>
      <c r="BI385" s="101">
        <v>38</v>
      </c>
      <c r="BJ385" s="102">
        <v>0.26865671641791045</v>
      </c>
      <c r="BK385" s="102">
        <v>0.26666666666666666</v>
      </c>
      <c r="BL385" s="102">
        <v>0.26760563380281688</v>
      </c>
      <c r="BM385" s="101">
        <v>3</v>
      </c>
      <c r="BN385" s="101">
        <v>1</v>
      </c>
      <c r="BO385" s="101">
        <v>4</v>
      </c>
      <c r="BP385" s="102">
        <v>4.4776119402985072E-2</v>
      </c>
      <c r="BQ385" s="102">
        <v>1.3333333333333334E-2</v>
      </c>
      <c r="BR385" s="103">
        <v>2.8169014084507043E-2</v>
      </c>
    </row>
    <row r="386" spans="1:70" ht="11.85">
      <c r="A386" s="99" t="str">
        <f>IF(COUNTIFS(T_3G[[#This Row],[Secteur]],"  *"),A385,T_3G[[#This Row],[Secteur]])</f>
        <v>VAL-DE-MARNE</v>
      </c>
      <c r="B386" s="99" t="str">
        <f>IF(COUNTIFS(T_3G[[#This Row],[Secteur]],"    *"),B385,T_3G[[#This Row],[Secteur]])</f>
        <v xml:space="preserve">   D07 - Villejuif</v>
      </c>
      <c r="C386" s="100" t="s">
        <v>886</v>
      </c>
      <c r="D386" s="100" t="s">
        <v>887</v>
      </c>
      <c r="E386" s="101">
        <v>50</v>
      </c>
      <c r="F386" s="101">
        <v>58</v>
      </c>
      <c r="G386" s="101">
        <v>108</v>
      </c>
      <c r="H386" s="101">
        <v>0</v>
      </c>
      <c r="I386" s="101">
        <v>0</v>
      </c>
      <c r="J386" s="101">
        <v>0</v>
      </c>
      <c r="K386" s="101">
        <v>50</v>
      </c>
      <c r="L386" s="101">
        <v>58</v>
      </c>
      <c r="M386" s="101">
        <v>108</v>
      </c>
      <c r="N386" s="102">
        <v>1</v>
      </c>
      <c r="O386" s="102">
        <v>1</v>
      </c>
      <c r="P386" s="102">
        <v>1</v>
      </c>
      <c r="Q386" s="101">
        <v>37</v>
      </c>
      <c r="R386" s="101">
        <v>44</v>
      </c>
      <c r="S386" s="101">
        <v>81</v>
      </c>
      <c r="T386" s="102">
        <v>0.74</v>
      </c>
      <c r="U386" s="102">
        <v>0.75862068965517238</v>
      </c>
      <c r="V386" s="102">
        <v>0.75</v>
      </c>
      <c r="W386" s="101">
        <v>13</v>
      </c>
      <c r="X386" s="101">
        <v>14</v>
      </c>
      <c r="Y386" s="101">
        <v>27</v>
      </c>
      <c r="Z386" s="102">
        <v>0.26</v>
      </c>
      <c r="AA386" s="102">
        <v>0.2413793103448276</v>
      </c>
      <c r="AB386" s="102">
        <v>0.25</v>
      </c>
      <c r="AC386" s="101">
        <v>13</v>
      </c>
      <c r="AD386" s="101">
        <v>12</v>
      </c>
      <c r="AE386" s="101">
        <v>25</v>
      </c>
      <c r="AF386" s="102">
        <v>0.26</v>
      </c>
      <c r="AG386" s="102">
        <v>0.20689655172413793</v>
      </c>
      <c r="AH386" s="102">
        <v>0.23148148148148148</v>
      </c>
      <c r="AI386" s="101">
        <v>0</v>
      </c>
      <c r="AJ386" s="101">
        <v>2</v>
      </c>
      <c r="AK386" s="101">
        <v>2</v>
      </c>
      <c r="AL386" s="102">
        <v>0</v>
      </c>
      <c r="AM386" s="102">
        <v>3.4482758620689655E-2</v>
      </c>
      <c r="AN386" s="102">
        <v>1.8518518518518517E-2</v>
      </c>
      <c r="AO386" s="101">
        <v>50</v>
      </c>
      <c r="AP386" s="101">
        <v>55</v>
      </c>
      <c r="AQ386" s="101">
        <v>105</v>
      </c>
      <c r="AR386" s="102">
        <v>1</v>
      </c>
      <c r="AS386" s="102">
        <v>0.94827586206896552</v>
      </c>
      <c r="AT386" s="102">
        <v>0.97222222222222221</v>
      </c>
      <c r="AU386" s="101">
        <v>33</v>
      </c>
      <c r="AV386" s="101">
        <v>33</v>
      </c>
      <c r="AW386" s="101">
        <v>66</v>
      </c>
      <c r="AX386" s="102">
        <v>0.66</v>
      </c>
      <c r="AY386" s="102">
        <v>0.6</v>
      </c>
      <c r="AZ386" s="102">
        <v>0.62857142857142856</v>
      </c>
      <c r="BA386" s="101">
        <v>17</v>
      </c>
      <c r="BB386" s="101">
        <v>22</v>
      </c>
      <c r="BC386" s="101">
        <v>39</v>
      </c>
      <c r="BD386" s="102">
        <v>0.34</v>
      </c>
      <c r="BE386" s="102">
        <v>0.4</v>
      </c>
      <c r="BF386" s="102">
        <v>0.37142857142857144</v>
      </c>
      <c r="BG386" s="101">
        <v>16</v>
      </c>
      <c r="BH386" s="101">
        <v>12</v>
      </c>
      <c r="BI386" s="101">
        <v>28</v>
      </c>
      <c r="BJ386" s="102">
        <v>0.32</v>
      </c>
      <c r="BK386" s="102">
        <v>0.21818181818181817</v>
      </c>
      <c r="BL386" s="102">
        <v>0.26666666666666666</v>
      </c>
      <c r="BM386" s="101">
        <v>1</v>
      </c>
      <c r="BN386" s="101">
        <v>10</v>
      </c>
      <c r="BO386" s="101">
        <v>11</v>
      </c>
      <c r="BP386" s="102">
        <v>0.02</v>
      </c>
      <c r="BQ386" s="102">
        <v>0.18181818181818182</v>
      </c>
      <c r="BR386" s="103">
        <v>0.10476190476190476</v>
      </c>
    </row>
    <row r="387" spans="1:70" ht="11.85">
      <c r="A387" s="99" t="str">
        <f>IF(COUNTIFS(T_3G[[#This Row],[Secteur]],"  *"),A386,T_3G[[#This Row],[Secteur]])</f>
        <v>VAL-DE-MARNE</v>
      </c>
      <c r="B387" s="99" t="str">
        <f>IF(COUNTIFS(T_3G[[#This Row],[Secteur]],"    *"),B386,T_3G[[#This Row],[Secteur]])</f>
        <v xml:space="preserve">   D07 - Villejuif</v>
      </c>
      <c r="C387" s="100" t="s">
        <v>888</v>
      </c>
      <c r="D387" s="100" t="s">
        <v>889</v>
      </c>
      <c r="E387" s="101">
        <v>48</v>
      </c>
      <c r="F387" s="101">
        <v>78</v>
      </c>
      <c r="G387" s="101">
        <v>126</v>
      </c>
      <c r="H387" s="101">
        <v>0</v>
      </c>
      <c r="I387" s="101">
        <v>0</v>
      </c>
      <c r="J387" s="101">
        <v>0</v>
      </c>
      <c r="K387" s="101">
        <v>48</v>
      </c>
      <c r="L387" s="101">
        <v>77</v>
      </c>
      <c r="M387" s="101">
        <v>125</v>
      </c>
      <c r="N387" s="102">
        <v>1</v>
      </c>
      <c r="O387" s="102">
        <v>0.98717948717948723</v>
      </c>
      <c r="P387" s="102">
        <v>0.99206349206349209</v>
      </c>
      <c r="Q387" s="101">
        <v>37</v>
      </c>
      <c r="R387" s="101">
        <v>49</v>
      </c>
      <c r="S387" s="101">
        <v>86</v>
      </c>
      <c r="T387" s="102">
        <v>0.77083333333333337</v>
      </c>
      <c r="U387" s="102">
        <v>0.63636363636363635</v>
      </c>
      <c r="V387" s="102">
        <v>0.68799999999999994</v>
      </c>
      <c r="W387" s="101">
        <v>11</v>
      </c>
      <c r="X387" s="101">
        <v>28</v>
      </c>
      <c r="Y387" s="101">
        <v>39</v>
      </c>
      <c r="Z387" s="102">
        <v>0.22916666666666666</v>
      </c>
      <c r="AA387" s="102">
        <v>0.36363636363636365</v>
      </c>
      <c r="AB387" s="102">
        <v>0.312</v>
      </c>
      <c r="AC387" s="101">
        <v>11</v>
      </c>
      <c r="AD387" s="101">
        <v>21</v>
      </c>
      <c r="AE387" s="101">
        <v>32</v>
      </c>
      <c r="AF387" s="102">
        <v>0.22916666666666666</v>
      </c>
      <c r="AG387" s="102">
        <v>0.27272727272727271</v>
      </c>
      <c r="AH387" s="102">
        <v>0.25600000000000001</v>
      </c>
      <c r="AI387" s="101">
        <v>0</v>
      </c>
      <c r="AJ387" s="101">
        <v>7</v>
      </c>
      <c r="AK387" s="101">
        <v>7</v>
      </c>
      <c r="AL387" s="102">
        <v>0</v>
      </c>
      <c r="AM387" s="102">
        <v>9.0909090909090912E-2</v>
      </c>
      <c r="AN387" s="102">
        <v>5.6000000000000001E-2</v>
      </c>
      <c r="AO387" s="101">
        <v>47</v>
      </c>
      <c r="AP387" s="101">
        <v>76</v>
      </c>
      <c r="AQ387" s="101">
        <v>123</v>
      </c>
      <c r="AR387" s="102">
        <v>0.97916666666666663</v>
      </c>
      <c r="AS387" s="102">
        <v>0.97435897435897434</v>
      </c>
      <c r="AT387" s="102">
        <v>0.97619047619047616</v>
      </c>
      <c r="AU387" s="101">
        <v>36</v>
      </c>
      <c r="AV387" s="101">
        <v>44</v>
      </c>
      <c r="AW387" s="101">
        <v>80</v>
      </c>
      <c r="AX387" s="102">
        <v>0.76595744680851063</v>
      </c>
      <c r="AY387" s="102">
        <v>0.57894736842105265</v>
      </c>
      <c r="AZ387" s="102">
        <v>0.65040650406504064</v>
      </c>
      <c r="BA387" s="101">
        <v>11</v>
      </c>
      <c r="BB387" s="101">
        <v>32</v>
      </c>
      <c r="BC387" s="101">
        <v>43</v>
      </c>
      <c r="BD387" s="102">
        <v>0.23404255319148937</v>
      </c>
      <c r="BE387" s="102">
        <v>0.42105263157894735</v>
      </c>
      <c r="BF387" s="102">
        <v>0.34959349593495936</v>
      </c>
      <c r="BG387" s="101">
        <v>11</v>
      </c>
      <c r="BH387" s="101">
        <v>25</v>
      </c>
      <c r="BI387" s="101">
        <v>36</v>
      </c>
      <c r="BJ387" s="102">
        <v>0.23404255319148937</v>
      </c>
      <c r="BK387" s="102">
        <v>0.32894736842105265</v>
      </c>
      <c r="BL387" s="102">
        <v>0.29268292682926828</v>
      </c>
      <c r="BM387" s="101">
        <v>0</v>
      </c>
      <c r="BN387" s="101">
        <v>7</v>
      </c>
      <c r="BO387" s="101">
        <v>7</v>
      </c>
      <c r="BP387" s="102">
        <v>0</v>
      </c>
      <c r="BQ387" s="102">
        <v>9.2105263157894732E-2</v>
      </c>
      <c r="BR387" s="103">
        <v>5.6910569105691054E-2</v>
      </c>
    </row>
    <row r="388" spans="1:70" ht="11.85">
      <c r="A388" s="99" t="str">
        <f>IF(COUNTIFS(T_3G[[#This Row],[Secteur]],"  *"),A387,T_3G[[#This Row],[Secteur]])</f>
        <v>VAL-DE-MARNE</v>
      </c>
      <c r="B388" s="99" t="str">
        <f>IF(COUNTIFS(T_3G[[#This Row],[Secteur]],"    *"),B387,T_3G[[#This Row],[Secteur]])</f>
        <v xml:space="preserve">   D07 - Villejuif</v>
      </c>
      <c r="C388" s="100" t="s">
        <v>890</v>
      </c>
      <c r="D388" s="100" t="s">
        <v>891</v>
      </c>
      <c r="E388" s="101">
        <v>61</v>
      </c>
      <c r="F388" s="101">
        <v>63</v>
      </c>
      <c r="G388" s="101">
        <v>124</v>
      </c>
      <c r="H388" s="101">
        <v>0</v>
      </c>
      <c r="I388" s="101">
        <v>0</v>
      </c>
      <c r="J388" s="101">
        <v>0</v>
      </c>
      <c r="K388" s="101">
        <v>36</v>
      </c>
      <c r="L388" s="101">
        <v>43</v>
      </c>
      <c r="M388" s="101">
        <v>79</v>
      </c>
      <c r="N388" s="102">
        <v>0.5901639344262295</v>
      </c>
      <c r="O388" s="102">
        <v>0.68253968253968256</v>
      </c>
      <c r="P388" s="102">
        <v>0.63709677419354838</v>
      </c>
      <c r="Q388" s="101">
        <v>32</v>
      </c>
      <c r="R388" s="101">
        <v>33</v>
      </c>
      <c r="S388" s="101">
        <v>65</v>
      </c>
      <c r="T388" s="102">
        <v>0.88888888888888884</v>
      </c>
      <c r="U388" s="102">
        <v>0.76744186046511631</v>
      </c>
      <c r="V388" s="102">
        <v>0.82278481012658233</v>
      </c>
      <c r="W388" s="101">
        <v>4</v>
      </c>
      <c r="X388" s="101">
        <v>10</v>
      </c>
      <c r="Y388" s="101">
        <v>14</v>
      </c>
      <c r="Z388" s="102">
        <v>0.1111111111111111</v>
      </c>
      <c r="AA388" s="102">
        <v>0.23255813953488372</v>
      </c>
      <c r="AB388" s="102">
        <v>0.17721518987341772</v>
      </c>
      <c r="AC388" s="101">
        <v>4</v>
      </c>
      <c r="AD388" s="101">
        <v>8</v>
      </c>
      <c r="AE388" s="101">
        <v>12</v>
      </c>
      <c r="AF388" s="102">
        <v>0.1111111111111111</v>
      </c>
      <c r="AG388" s="102">
        <v>0.18604651162790697</v>
      </c>
      <c r="AH388" s="102">
        <v>0.15189873417721519</v>
      </c>
      <c r="AI388" s="101">
        <v>0</v>
      </c>
      <c r="AJ388" s="101">
        <v>2</v>
      </c>
      <c r="AK388" s="101">
        <v>2</v>
      </c>
      <c r="AL388" s="102">
        <v>0</v>
      </c>
      <c r="AM388" s="102">
        <v>4.6511627906976744E-2</v>
      </c>
      <c r="AN388" s="102">
        <v>2.5316455696202531E-2</v>
      </c>
      <c r="AO388" s="101">
        <v>35</v>
      </c>
      <c r="AP388" s="101">
        <v>41</v>
      </c>
      <c r="AQ388" s="101">
        <v>76</v>
      </c>
      <c r="AR388" s="102">
        <v>0.57377049180327866</v>
      </c>
      <c r="AS388" s="102">
        <v>0.65079365079365081</v>
      </c>
      <c r="AT388" s="102">
        <v>0.61290322580645162</v>
      </c>
      <c r="AU388" s="101">
        <v>27</v>
      </c>
      <c r="AV388" s="101">
        <v>27</v>
      </c>
      <c r="AW388" s="101">
        <v>54</v>
      </c>
      <c r="AX388" s="102">
        <v>0.77142857142857146</v>
      </c>
      <c r="AY388" s="102">
        <v>0.65853658536585369</v>
      </c>
      <c r="AZ388" s="102">
        <v>0.71052631578947367</v>
      </c>
      <c r="BA388" s="101">
        <v>8</v>
      </c>
      <c r="BB388" s="101">
        <v>14</v>
      </c>
      <c r="BC388" s="101">
        <v>22</v>
      </c>
      <c r="BD388" s="102">
        <v>0.22857142857142856</v>
      </c>
      <c r="BE388" s="102">
        <v>0.34146341463414637</v>
      </c>
      <c r="BF388" s="102">
        <v>0.28947368421052633</v>
      </c>
      <c r="BG388" s="101">
        <v>8</v>
      </c>
      <c r="BH388" s="101">
        <v>12</v>
      </c>
      <c r="BI388" s="101">
        <v>20</v>
      </c>
      <c r="BJ388" s="102">
        <v>0.22857142857142856</v>
      </c>
      <c r="BK388" s="102">
        <v>0.29268292682926828</v>
      </c>
      <c r="BL388" s="102">
        <v>0.26315789473684209</v>
      </c>
      <c r="BM388" s="101">
        <v>0</v>
      </c>
      <c r="BN388" s="101">
        <v>2</v>
      </c>
      <c r="BO388" s="101">
        <v>2</v>
      </c>
      <c r="BP388" s="102">
        <v>0</v>
      </c>
      <c r="BQ388" s="102">
        <v>4.878048780487805E-2</v>
      </c>
      <c r="BR388" s="103">
        <v>2.6315789473684209E-2</v>
      </c>
    </row>
    <row r="389" spans="1:70" ht="11.85">
      <c r="A389" s="99" t="str">
        <f>IF(COUNTIFS(T_3G[[#This Row],[Secteur]],"  *"),A388,T_3G[[#This Row],[Secteur]])</f>
        <v>VAL-DE-MARNE</v>
      </c>
      <c r="B389" s="99" t="str">
        <f>IF(COUNTIFS(T_3G[[#This Row],[Secteur]],"    *"),B388,T_3G[[#This Row],[Secteur]])</f>
        <v xml:space="preserve">   D07 - Villejuif</v>
      </c>
      <c r="C389" s="100" t="s">
        <v>892</v>
      </c>
      <c r="D389" s="100" t="s">
        <v>893</v>
      </c>
      <c r="E389" s="101">
        <v>49</v>
      </c>
      <c r="F389" s="101">
        <v>38</v>
      </c>
      <c r="G389" s="101">
        <v>87</v>
      </c>
      <c r="H389" s="101">
        <v>0</v>
      </c>
      <c r="I389" s="101">
        <v>0</v>
      </c>
      <c r="J389" s="101">
        <v>0</v>
      </c>
      <c r="K389" s="101">
        <v>49</v>
      </c>
      <c r="L389" s="101">
        <v>38</v>
      </c>
      <c r="M389" s="101">
        <v>87</v>
      </c>
      <c r="N389" s="102">
        <v>1</v>
      </c>
      <c r="O389" s="102">
        <v>1</v>
      </c>
      <c r="P389" s="102">
        <v>1</v>
      </c>
      <c r="Q389" s="101">
        <v>39</v>
      </c>
      <c r="R389" s="101">
        <v>28</v>
      </c>
      <c r="S389" s="101">
        <v>67</v>
      </c>
      <c r="T389" s="102">
        <v>0.79591836734693877</v>
      </c>
      <c r="U389" s="102">
        <v>0.73684210526315785</v>
      </c>
      <c r="V389" s="102">
        <v>0.77011494252873558</v>
      </c>
      <c r="W389" s="101">
        <v>10</v>
      </c>
      <c r="X389" s="101">
        <v>10</v>
      </c>
      <c r="Y389" s="101">
        <v>20</v>
      </c>
      <c r="Z389" s="102">
        <v>0.20408163265306123</v>
      </c>
      <c r="AA389" s="102">
        <v>0.26315789473684209</v>
      </c>
      <c r="AB389" s="102">
        <v>0.22988505747126436</v>
      </c>
      <c r="AC389" s="101">
        <v>9</v>
      </c>
      <c r="AD389" s="101">
        <v>9</v>
      </c>
      <c r="AE389" s="101">
        <v>18</v>
      </c>
      <c r="AF389" s="102">
        <v>0.18367346938775511</v>
      </c>
      <c r="AG389" s="102">
        <v>0.23684210526315788</v>
      </c>
      <c r="AH389" s="102">
        <v>0.20689655172413793</v>
      </c>
      <c r="AI389" s="101">
        <v>1</v>
      </c>
      <c r="AJ389" s="101">
        <v>1</v>
      </c>
      <c r="AK389" s="101">
        <v>2</v>
      </c>
      <c r="AL389" s="102">
        <v>2.0408163265306121E-2</v>
      </c>
      <c r="AM389" s="102">
        <v>2.6315789473684209E-2</v>
      </c>
      <c r="AN389" s="102">
        <v>2.2988505747126436E-2</v>
      </c>
      <c r="AO389" s="101">
        <v>49</v>
      </c>
      <c r="AP389" s="101">
        <v>38</v>
      </c>
      <c r="AQ389" s="101">
        <v>87</v>
      </c>
      <c r="AR389" s="102">
        <v>1</v>
      </c>
      <c r="AS389" s="102">
        <v>1</v>
      </c>
      <c r="AT389" s="102">
        <v>1</v>
      </c>
      <c r="AU389" s="101">
        <v>32</v>
      </c>
      <c r="AV389" s="101">
        <v>20</v>
      </c>
      <c r="AW389" s="101">
        <v>52</v>
      </c>
      <c r="AX389" s="102">
        <v>0.65306122448979587</v>
      </c>
      <c r="AY389" s="102">
        <v>0.52631578947368418</v>
      </c>
      <c r="AZ389" s="102">
        <v>0.5977011494252874</v>
      </c>
      <c r="BA389" s="101">
        <v>17</v>
      </c>
      <c r="BB389" s="101">
        <v>18</v>
      </c>
      <c r="BC389" s="101">
        <v>35</v>
      </c>
      <c r="BD389" s="102">
        <v>0.34693877551020408</v>
      </c>
      <c r="BE389" s="102">
        <v>0.47368421052631576</v>
      </c>
      <c r="BF389" s="102">
        <v>0.40229885057471265</v>
      </c>
      <c r="BG389" s="101">
        <v>16</v>
      </c>
      <c r="BH389" s="101">
        <v>17</v>
      </c>
      <c r="BI389" s="101">
        <v>33</v>
      </c>
      <c r="BJ389" s="102">
        <v>0.32653061224489793</v>
      </c>
      <c r="BK389" s="102">
        <v>0.44736842105263158</v>
      </c>
      <c r="BL389" s="102">
        <v>0.37931034482758619</v>
      </c>
      <c r="BM389" s="101">
        <v>1</v>
      </c>
      <c r="BN389" s="101">
        <v>1</v>
      </c>
      <c r="BO389" s="101">
        <v>2</v>
      </c>
      <c r="BP389" s="102">
        <v>2.0408163265306121E-2</v>
      </c>
      <c r="BQ389" s="102">
        <v>2.6315789473684209E-2</v>
      </c>
      <c r="BR389" s="103">
        <v>2.2988505747126436E-2</v>
      </c>
    </row>
    <row r="390" spans="1:70" ht="11.85">
      <c r="A390" s="99" t="str">
        <f>IF(COUNTIFS(T_3G[[#This Row],[Secteur]],"  *"),A389,T_3G[[#This Row],[Secteur]])</f>
        <v>VAL-DE-MARNE</v>
      </c>
      <c r="B390" s="99" t="str">
        <f>IF(COUNTIFS(T_3G[[#This Row],[Secteur]],"    *"),B389,T_3G[[#This Row],[Secteur]])</f>
        <v xml:space="preserve">   D07 - Villejuif</v>
      </c>
      <c r="C390" s="100" t="s">
        <v>894</v>
      </c>
      <c r="D390" s="100" t="s">
        <v>895</v>
      </c>
      <c r="E390" s="101">
        <v>66</v>
      </c>
      <c r="F390" s="101">
        <v>103</v>
      </c>
      <c r="G390" s="101">
        <v>169</v>
      </c>
      <c r="H390" s="101">
        <v>0</v>
      </c>
      <c r="I390" s="101">
        <v>0</v>
      </c>
      <c r="J390" s="101">
        <v>0</v>
      </c>
      <c r="K390" s="101">
        <v>66</v>
      </c>
      <c r="L390" s="101">
        <v>102</v>
      </c>
      <c r="M390" s="101">
        <v>168</v>
      </c>
      <c r="N390" s="102">
        <v>1</v>
      </c>
      <c r="O390" s="102">
        <v>0.99029126213592233</v>
      </c>
      <c r="P390" s="102">
        <v>0.99408284023668636</v>
      </c>
      <c r="Q390" s="101">
        <v>56</v>
      </c>
      <c r="R390" s="101">
        <v>60</v>
      </c>
      <c r="S390" s="101">
        <v>116</v>
      </c>
      <c r="T390" s="102">
        <v>0.84848484848484851</v>
      </c>
      <c r="U390" s="102">
        <v>0.58823529411764708</v>
      </c>
      <c r="V390" s="102">
        <v>0.69047619047619047</v>
      </c>
      <c r="W390" s="101">
        <v>10</v>
      </c>
      <c r="X390" s="101">
        <v>42</v>
      </c>
      <c r="Y390" s="101">
        <v>52</v>
      </c>
      <c r="Z390" s="102">
        <v>0.15151515151515152</v>
      </c>
      <c r="AA390" s="102">
        <v>0.41176470588235292</v>
      </c>
      <c r="AB390" s="102">
        <v>0.30952380952380953</v>
      </c>
      <c r="AC390" s="101">
        <v>9</v>
      </c>
      <c r="AD390" s="101">
        <v>34</v>
      </c>
      <c r="AE390" s="101">
        <v>43</v>
      </c>
      <c r="AF390" s="102">
        <v>0.13636363636363635</v>
      </c>
      <c r="AG390" s="102">
        <v>0.33333333333333331</v>
      </c>
      <c r="AH390" s="102">
        <v>0.25595238095238093</v>
      </c>
      <c r="AI390" s="101">
        <v>1</v>
      </c>
      <c r="AJ390" s="101">
        <v>8</v>
      </c>
      <c r="AK390" s="101">
        <v>9</v>
      </c>
      <c r="AL390" s="102">
        <v>1.5151515151515152E-2</v>
      </c>
      <c r="AM390" s="102">
        <v>7.8431372549019607E-2</v>
      </c>
      <c r="AN390" s="102">
        <v>5.3571428571428568E-2</v>
      </c>
      <c r="AO390" s="101">
        <v>66</v>
      </c>
      <c r="AP390" s="101">
        <v>100</v>
      </c>
      <c r="AQ390" s="101">
        <v>166</v>
      </c>
      <c r="AR390" s="102">
        <v>1</v>
      </c>
      <c r="AS390" s="102">
        <v>0.970873786407767</v>
      </c>
      <c r="AT390" s="102">
        <v>0.98224852071005919</v>
      </c>
      <c r="AU390" s="101">
        <v>53</v>
      </c>
      <c r="AV390" s="101">
        <v>52</v>
      </c>
      <c r="AW390" s="101">
        <v>105</v>
      </c>
      <c r="AX390" s="102">
        <v>0.80303030303030298</v>
      </c>
      <c r="AY390" s="102">
        <v>0.52</v>
      </c>
      <c r="AZ390" s="102">
        <v>0.63253012048192769</v>
      </c>
      <c r="BA390" s="101">
        <v>13</v>
      </c>
      <c r="BB390" s="101">
        <v>48</v>
      </c>
      <c r="BC390" s="101">
        <v>61</v>
      </c>
      <c r="BD390" s="102">
        <v>0.19696969696969696</v>
      </c>
      <c r="BE390" s="102">
        <v>0.48</v>
      </c>
      <c r="BF390" s="102">
        <v>0.36746987951807231</v>
      </c>
      <c r="BG390" s="101">
        <v>12</v>
      </c>
      <c r="BH390" s="101">
        <v>40</v>
      </c>
      <c r="BI390" s="101">
        <v>52</v>
      </c>
      <c r="BJ390" s="102">
        <v>0.18181818181818182</v>
      </c>
      <c r="BK390" s="102">
        <v>0.4</v>
      </c>
      <c r="BL390" s="102">
        <v>0.31325301204819278</v>
      </c>
      <c r="BM390" s="101">
        <v>1</v>
      </c>
      <c r="BN390" s="101">
        <v>8</v>
      </c>
      <c r="BO390" s="101">
        <v>9</v>
      </c>
      <c r="BP390" s="102">
        <v>1.5151515151515152E-2</v>
      </c>
      <c r="BQ390" s="102">
        <v>0.08</v>
      </c>
      <c r="BR390" s="103">
        <v>5.4216867469879519E-2</v>
      </c>
    </row>
    <row r="391" spans="1:70" ht="11.85">
      <c r="A391" s="99" t="str">
        <f>IF(COUNTIFS(T_3G[[#This Row],[Secteur]],"  *"),A390,T_3G[[#This Row],[Secteur]])</f>
        <v>VAL-DE-MARNE</v>
      </c>
      <c r="B391" s="99" t="str">
        <f>IF(COUNTIFS(T_3G[[#This Row],[Secteur]],"    *"),B390,T_3G[[#This Row],[Secteur]])</f>
        <v xml:space="preserve">   D08 - L'Hay-Les-Roses</v>
      </c>
      <c r="C391" s="100" t="s">
        <v>896</v>
      </c>
      <c r="D391" s="100" t="s">
        <v>897</v>
      </c>
      <c r="E391" s="101">
        <v>560</v>
      </c>
      <c r="F391" s="101">
        <v>601</v>
      </c>
      <c r="G391" s="101">
        <v>1161</v>
      </c>
      <c r="H391" s="101">
        <v>0</v>
      </c>
      <c r="I391" s="101">
        <v>0</v>
      </c>
      <c r="J391" s="101">
        <v>0</v>
      </c>
      <c r="K391" s="101">
        <v>506</v>
      </c>
      <c r="L391" s="101">
        <v>533</v>
      </c>
      <c r="M391" s="101">
        <v>1039</v>
      </c>
      <c r="N391" s="102">
        <v>0.90357142857142858</v>
      </c>
      <c r="O391" s="102">
        <v>0.88685524126455906</v>
      </c>
      <c r="P391" s="102">
        <v>0.89491817398794138</v>
      </c>
      <c r="Q391" s="101">
        <v>417</v>
      </c>
      <c r="R391" s="101">
        <v>386</v>
      </c>
      <c r="S391" s="101">
        <v>803</v>
      </c>
      <c r="T391" s="102">
        <v>0.82411067193675891</v>
      </c>
      <c r="U391" s="102">
        <v>0.72420262664165103</v>
      </c>
      <c r="V391" s="102">
        <v>0.77285851780558235</v>
      </c>
      <c r="W391" s="101">
        <v>89</v>
      </c>
      <c r="X391" s="101">
        <v>147</v>
      </c>
      <c r="Y391" s="101">
        <v>236</v>
      </c>
      <c r="Z391" s="102">
        <v>0.17588932806324112</v>
      </c>
      <c r="AA391" s="102">
        <v>0.27579737335834897</v>
      </c>
      <c r="AB391" s="102">
        <v>0.22714148219441771</v>
      </c>
      <c r="AC391" s="101">
        <v>79</v>
      </c>
      <c r="AD391" s="101">
        <v>122</v>
      </c>
      <c r="AE391" s="101">
        <v>201</v>
      </c>
      <c r="AF391" s="102">
        <v>0.15612648221343872</v>
      </c>
      <c r="AG391" s="102">
        <v>0.22889305816135083</v>
      </c>
      <c r="AH391" s="102">
        <v>0.19345524542829645</v>
      </c>
      <c r="AI391" s="101">
        <v>10</v>
      </c>
      <c r="AJ391" s="101">
        <v>25</v>
      </c>
      <c r="AK391" s="101">
        <v>35</v>
      </c>
      <c r="AL391" s="102">
        <v>1.9762845849802372E-2</v>
      </c>
      <c r="AM391" s="102">
        <v>4.6904315196998121E-2</v>
      </c>
      <c r="AN391" s="102">
        <v>3.3686236766121272E-2</v>
      </c>
      <c r="AO391" s="101">
        <v>500</v>
      </c>
      <c r="AP391" s="101">
        <v>532</v>
      </c>
      <c r="AQ391" s="101">
        <v>1032</v>
      </c>
      <c r="AR391" s="102">
        <v>0.8928571428571429</v>
      </c>
      <c r="AS391" s="102">
        <v>0.88519134775374375</v>
      </c>
      <c r="AT391" s="102">
        <v>0.88888888888888884</v>
      </c>
      <c r="AU391" s="101">
        <v>381</v>
      </c>
      <c r="AV391" s="101">
        <v>343</v>
      </c>
      <c r="AW391" s="101">
        <v>724</v>
      </c>
      <c r="AX391" s="102">
        <v>0.76200000000000001</v>
      </c>
      <c r="AY391" s="102">
        <v>0.64473684210526316</v>
      </c>
      <c r="AZ391" s="102">
        <v>0.70155038759689925</v>
      </c>
      <c r="BA391" s="101">
        <v>119</v>
      </c>
      <c r="BB391" s="101">
        <v>189</v>
      </c>
      <c r="BC391" s="101">
        <v>308</v>
      </c>
      <c r="BD391" s="102">
        <v>0.23799999999999999</v>
      </c>
      <c r="BE391" s="102">
        <v>0.35526315789473684</v>
      </c>
      <c r="BF391" s="102">
        <v>0.29844961240310075</v>
      </c>
      <c r="BG391" s="101">
        <v>108</v>
      </c>
      <c r="BH391" s="101">
        <v>162</v>
      </c>
      <c r="BI391" s="101">
        <v>270</v>
      </c>
      <c r="BJ391" s="102">
        <v>0.216</v>
      </c>
      <c r="BK391" s="102">
        <v>0.30451127819548873</v>
      </c>
      <c r="BL391" s="102">
        <v>0.26162790697674421</v>
      </c>
      <c r="BM391" s="101">
        <v>11</v>
      </c>
      <c r="BN391" s="101">
        <v>27</v>
      </c>
      <c r="BO391" s="101">
        <v>38</v>
      </c>
      <c r="BP391" s="102">
        <v>2.1999999999999999E-2</v>
      </c>
      <c r="BQ391" s="102">
        <v>5.0751879699248117E-2</v>
      </c>
      <c r="BR391" s="103">
        <v>3.6821705426356592E-2</v>
      </c>
    </row>
    <row r="392" spans="1:70" ht="11.85">
      <c r="A392" s="99" t="str">
        <f>IF(COUNTIFS(T_3G[[#This Row],[Secteur]],"  *"),A391,T_3G[[#This Row],[Secteur]])</f>
        <v>VAL-DE-MARNE</v>
      </c>
      <c r="B392" s="99" t="str">
        <f>IF(COUNTIFS(T_3G[[#This Row],[Secteur]],"    *"),B391,T_3G[[#This Row],[Secteur]])</f>
        <v xml:space="preserve">   D08 - L'Hay-Les-Roses</v>
      </c>
      <c r="C392" s="100" t="s">
        <v>898</v>
      </c>
      <c r="D392" s="100" t="s">
        <v>584</v>
      </c>
      <c r="E392" s="101">
        <v>65</v>
      </c>
      <c r="F392" s="101">
        <v>80</v>
      </c>
      <c r="G392" s="101">
        <v>145</v>
      </c>
      <c r="H392" s="101">
        <v>0</v>
      </c>
      <c r="I392" s="101">
        <v>0</v>
      </c>
      <c r="J392" s="101">
        <v>0</v>
      </c>
      <c r="K392" s="101">
        <v>65</v>
      </c>
      <c r="L392" s="101">
        <v>80</v>
      </c>
      <c r="M392" s="101">
        <v>145</v>
      </c>
      <c r="N392" s="102">
        <v>1</v>
      </c>
      <c r="O392" s="102">
        <v>1</v>
      </c>
      <c r="P392" s="102">
        <v>1</v>
      </c>
      <c r="Q392" s="101">
        <v>51</v>
      </c>
      <c r="R392" s="101">
        <v>56</v>
      </c>
      <c r="S392" s="101">
        <v>107</v>
      </c>
      <c r="T392" s="102">
        <v>0.7846153846153846</v>
      </c>
      <c r="U392" s="102">
        <v>0.7</v>
      </c>
      <c r="V392" s="102">
        <v>0.73793103448275865</v>
      </c>
      <c r="W392" s="101">
        <v>14</v>
      </c>
      <c r="X392" s="101">
        <v>24</v>
      </c>
      <c r="Y392" s="101">
        <v>38</v>
      </c>
      <c r="Z392" s="102">
        <v>0.2153846153846154</v>
      </c>
      <c r="AA392" s="102">
        <v>0.3</v>
      </c>
      <c r="AB392" s="102">
        <v>0.2620689655172414</v>
      </c>
      <c r="AC392" s="101">
        <v>13</v>
      </c>
      <c r="AD392" s="101">
        <v>15</v>
      </c>
      <c r="AE392" s="101">
        <v>28</v>
      </c>
      <c r="AF392" s="102">
        <v>0.2</v>
      </c>
      <c r="AG392" s="102">
        <v>0.1875</v>
      </c>
      <c r="AH392" s="102">
        <v>0.19310344827586207</v>
      </c>
      <c r="AI392" s="101">
        <v>1</v>
      </c>
      <c r="AJ392" s="101">
        <v>9</v>
      </c>
      <c r="AK392" s="101">
        <v>10</v>
      </c>
      <c r="AL392" s="102">
        <v>1.5384615384615385E-2</v>
      </c>
      <c r="AM392" s="102">
        <v>0.1125</v>
      </c>
      <c r="AN392" s="102">
        <v>6.8965517241379309E-2</v>
      </c>
      <c r="AO392" s="101">
        <v>65</v>
      </c>
      <c r="AP392" s="101">
        <v>80</v>
      </c>
      <c r="AQ392" s="101">
        <v>145</v>
      </c>
      <c r="AR392" s="102">
        <v>1</v>
      </c>
      <c r="AS392" s="102">
        <v>1</v>
      </c>
      <c r="AT392" s="102">
        <v>1</v>
      </c>
      <c r="AU392" s="101">
        <v>45</v>
      </c>
      <c r="AV392" s="101">
        <v>51</v>
      </c>
      <c r="AW392" s="101">
        <v>96</v>
      </c>
      <c r="AX392" s="102">
        <v>0.69230769230769229</v>
      </c>
      <c r="AY392" s="102">
        <v>0.63749999999999996</v>
      </c>
      <c r="AZ392" s="102">
        <v>0.66206896551724137</v>
      </c>
      <c r="BA392" s="101">
        <v>20</v>
      </c>
      <c r="BB392" s="101">
        <v>29</v>
      </c>
      <c r="BC392" s="101">
        <v>49</v>
      </c>
      <c r="BD392" s="102">
        <v>0.30769230769230771</v>
      </c>
      <c r="BE392" s="102">
        <v>0.36249999999999999</v>
      </c>
      <c r="BF392" s="102">
        <v>0.33793103448275863</v>
      </c>
      <c r="BG392" s="101">
        <v>17</v>
      </c>
      <c r="BH392" s="101">
        <v>20</v>
      </c>
      <c r="BI392" s="101">
        <v>37</v>
      </c>
      <c r="BJ392" s="102">
        <v>0.26153846153846155</v>
      </c>
      <c r="BK392" s="102">
        <v>0.25</v>
      </c>
      <c r="BL392" s="102">
        <v>0.25517241379310346</v>
      </c>
      <c r="BM392" s="101">
        <v>3</v>
      </c>
      <c r="BN392" s="101">
        <v>9</v>
      </c>
      <c r="BO392" s="101">
        <v>12</v>
      </c>
      <c r="BP392" s="102">
        <v>4.6153846153846156E-2</v>
      </c>
      <c r="BQ392" s="102">
        <v>0.1125</v>
      </c>
      <c r="BR392" s="103">
        <v>8.2758620689655171E-2</v>
      </c>
    </row>
    <row r="393" spans="1:70" ht="11.85">
      <c r="A393" s="99" t="str">
        <f>IF(COUNTIFS(T_3G[[#This Row],[Secteur]],"  *"),A392,T_3G[[#This Row],[Secteur]])</f>
        <v>VAL-DE-MARNE</v>
      </c>
      <c r="B393" s="99" t="str">
        <f>IF(COUNTIFS(T_3G[[#This Row],[Secteur]],"    *"),B392,T_3G[[#This Row],[Secteur]])</f>
        <v xml:space="preserve">   D08 - L'Hay-Les-Roses</v>
      </c>
      <c r="C393" s="100" t="s">
        <v>899</v>
      </c>
      <c r="D393" s="100" t="s">
        <v>900</v>
      </c>
      <c r="E393" s="101">
        <v>40</v>
      </c>
      <c r="F393" s="101">
        <v>51</v>
      </c>
      <c r="G393" s="101">
        <v>91</v>
      </c>
      <c r="H393" s="101">
        <v>0</v>
      </c>
      <c r="I393" s="101">
        <v>0</v>
      </c>
      <c r="J393" s="101">
        <v>0</v>
      </c>
      <c r="K393" s="101">
        <v>27</v>
      </c>
      <c r="L393" s="101">
        <v>36</v>
      </c>
      <c r="M393" s="101">
        <v>63</v>
      </c>
      <c r="N393" s="102">
        <v>0.67500000000000004</v>
      </c>
      <c r="O393" s="102">
        <v>0.70588235294117652</v>
      </c>
      <c r="P393" s="102">
        <v>0.69230769230769229</v>
      </c>
      <c r="Q393" s="101">
        <v>26</v>
      </c>
      <c r="R393" s="101">
        <v>24</v>
      </c>
      <c r="S393" s="101">
        <v>50</v>
      </c>
      <c r="T393" s="102">
        <v>0.96296296296296291</v>
      </c>
      <c r="U393" s="102">
        <v>0.66666666666666663</v>
      </c>
      <c r="V393" s="102">
        <v>0.79365079365079361</v>
      </c>
      <c r="W393" s="101">
        <v>1</v>
      </c>
      <c r="X393" s="101">
        <v>12</v>
      </c>
      <c r="Y393" s="101">
        <v>13</v>
      </c>
      <c r="Z393" s="102">
        <v>3.7037037037037035E-2</v>
      </c>
      <c r="AA393" s="102">
        <v>0.33333333333333331</v>
      </c>
      <c r="AB393" s="102">
        <v>0.20634920634920634</v>
      </c>
      <c r="AC393" s="101">
        <v>1</v>
      </c>
      <c r="AD393" s="101">
        <v>9</v>
      </c>
      <c r="AE393" s="101">
        <v>10</v>
      </c>
      <c r="AF393" s="102">
        <v>3.7037037037037035E-2</v>
      </c>
      <c r="AG393" s="102">
        <v>0.25</v>
      </c>
      <c r="AH393" s="102">
        <v>0.15873015873015872</v>
      </c>
      <c r="AI393" s="101">
        <v>0</v>
      </c>
      <c r="AJ393" s="101">
        <v>3</v>
      </c>
      <c r="AK393" s="101">
        <v>3</v>
      </c>
      <c r="AL393" s="102">
        <v>0</v>
      </c>
      <c r="AM393" s="102">
        <v>8.3333333333333329E-2</v>
      </c>
      <c r="AN393" s="102">
        <v>4.7619047619047616E-2</v>
      </c>
      <c r="AO393" s="101">
        <v>26</v>
      </c>
      <c r="AP393" s="101">
        <v>36</v>
      </c>
      <c r="AQ393" s="101">
        <v>62</v>
      </c>
      <c r="AR393" s="102">
        <v>0.65</v>
      </c>
      <c r="AS393" s="102">
        <v>0.70588235294117652</v>
      </c>
      <c r="AT393" s="102">
        <v>0.68131868131868134</v>
      </c>
      <c r="AU393" s="101">
        <v>24</v>
      </c>
      <c r="AV393" s="101">
        <v>22</v>
      </c>
      <c r="AW393" s="101">
        <v>46</v>
      </c>
      <c r="AX393" s="102">
        <v>0.92307692307692313</v>
      </c>
      <c r="AY393" s="102">
        <v>0.61111111111111116</v>
      </c>
      <c r="AZ393" s="102">
        <v>0.74193548387096775</v>
      </c>
      <c r="BA393" s="101">
        <v>2</v>
      </c>
      <c r="BB393" s="101">
        <v>14</v>
      </c>
      <c r="BC393" s="101">
        <v>16</v>
      </c>
      <c r="BD393" s="102">
        <v>7.6923076923076927E-2</v>
      </c>
      <c r="BE393" s="102">
        <v>0.3888888888888889</v>
      </c>
      <c r="BF393" s="102">
        <v>0.25806451612903225</v>
      </c>
      <c r="BG393" s="101">
        <v>2</v>
      </c>
      <c r="BH393" s="101">
        <v>11</v>
      </c>
      <c r="BI393" s="101">
        <v>13</v>
      </c>
      <c r="BJ393" s="102">
        <v>7.6923076923076927E-2</v>
      </c>
      <c r="BK393" s="102">
        <v>0.30555555555555558</v>
      </c>
      <c r="BL393" s="102">
        <v>0.20967741935483872</v>
      </c>
      <c r="BM393" s="101">
        <v>0</v>
      </c>
      <c r="BN393" s="101">
        <v>3</v>
      </c>
      <c r="BO393" s="101">
        <v>3</v>
      </c>
      <c r="BP393" s="102">
        <v>0</v>
      </c>
      <c r="BQ393" s="102">
        <v>8.3333333333333329E-2</v>
      </c>
      <c r="BR393" s="103">
        <v>4.8387096774193547E-2</v>
      </c>
    </row>
    <row r="394" spans="1:70" ht="11.85">
      <c r="A394" s="99" t="str">
        <f>IF(COUNTIFS(T_3G[[#This Row],[Secteur]],"  *"),A393,T_3G[[#This Row],[Secteur]])</f>
        <v>VAL-DE-MARNE</v>
      </c>
      <c r="B394" s="99" t="str">
        <f>IF(COUNTIFS(T_3G[[#This Row],[Secteur]],"    *"),B393,T_3G[[#This Row],[Secteur]])</f>
        <v xml:space="preserve">   D08 - L'Hay-Les-Roses</v>
      </c>
      <c r="C394" s="100" t="s">
        <v>901</v>
      </c>
      <c r="D394" s="100" t="s">
        <v>902</v>
      </c>
      <c r="E394" s="101">
        <v>37</v>
      </c>
      <c r="F394" s="101">
        <v>38</v>
      </c>
      <c r="G394" s="101">
        <v>75</v>
      </c>
      <c r="H394" s="101">
        <v>0</v>
      </c>
      <c r="I394" s="101">
        <v>0</v>
      </c>
      <c r="J394" s="101">
        <v>0</v>
      </c>
      <c r="K394" s="101">
        <v>36</v>
      </c>
      <c r="L394" s="101">
        <v>38</v>
      </c>
      <c r="M394" s="101">
        <v>74</v>
      </c>
      <c r="N394" s="102">
        <v>0.97297297297297303</v>
      </c>
      <c r="O394" s="102">
        <v>1</v>
      </c>
      <c r="P394" s="102">
        <v>0.98666666666666669</v>
      </c>
      <c r="Q394" s="101">
        <v>24</v>
      </c>
      <c r="R394" s="101">
        <v>27</v>
      </c>
      <c r="S394" s="101">
        <v>51</v>
      </c>
      <c r="T394" s="102">
        <v>0.66666666666666663</v>
      </c>
      <c r="U394" s="102">
        <v>0.71052631578947367</v>
      </c>
      <c r="V394" s="102">
        <v>0.68918918918918914</v>
      </c>
      <c r="W394" s="101">
        <v>12</v>
      </c>
      <c r="X394" s="101">
        <v>11</v>
      </c>
      <c r="Y394" s="101">
        <v>23</v>
      </c>
      <c r="Z394" s="102">
        <v>0.33333333333333331</v>
      </c>
      <c r="AA394" s="102">
        <v>0.28947368421052633</v>
      </c>
      <c r="AB394" s="102">
        <v>0.3108108108108108</v>
      </c>
      <c r="AC394" s="101">
        <v>11</v>
      </c>
      <c r="AD394" s="101">
        <v>8</v>
      </c>
      <c r="AE394" s="101">
        <v>19</v>
      </c>
      <c r="AF394" s="102">
        <v>0.30555555555555558</v>
      </c>
      <c r="AG394" s="102">
        <v>0.21052631578947367</v>
      </c>
      <c r="AH394" s="102">
        <v>0.25675675675675674</v>
      </c>
      <c r="AI394" s="101">
        <v>1</v>
      </c>
      <c r="AJ394" s="101">
        <v>3</v>
      </c>
      <c r="AK394" s="101">
        <v>4</v>
      </c>
      <c r="AL394" s="102">
        <v>2.7777777777777776E-2</v>
      </c>
      <c r="AM394" s="102">
        <v>7.8947368421052627E-2</v>
      </c>
      <c r="AN394" s="102">
        <v>5.4054054054054057E-2</v>
      </c>
      <c r="AO394" s="101">
        <v>36</v>
      </c>
      <c r="AP394" s="101">
        <v>38</v>
      </c>
      <c r="AQ394" s="101">
        <v>74</v>
      </c>
      <c r="AR394" s="102">
        <v>0.97297297297297303</v>
      </c>
      <c r="AS394" s="102">
        <v>1</v>
      </c>
      <c r="AT394" s="102">
        <v>0.98666666666666669</v>
      </c>
      <c r="AU394" s="101">
        <v>21</v>
      </c>
      <c r="AV394" s="101">
        <v>24</v>
      </c>
      <c r="AW394" s="101">
        <v>45</v>
      </c>
      <c r="AX394" s="102">
        <v>0.58333333333333337</v>
      </c>
      <c r="AY394" s="102">
        <v>0.63157894736842102</v>
      </c>
      <c r="AZ394" s="102">
        <v>0.60810810810810811</v>
      </c>
      <c r="BA394" s="101">
        <v>15</v>
      </c>
      <c r="BB394" s="101">
        <v>14</v>
      </c>
      <c r="BC394" s="101">
        <v>29</v>
      </c>
      <c r="BD394" s="102">
        <v>0.41666666666666669</v>
      </c>
      <c r="BE394" s="102">
        <v>0.36842105263157893</v>
      </c>
      <c r="BF394" s="102">
        <v>0.39189189189189189</v>
      </c>
      <c r="BG394" s="101">
        <v>14</v>
      </c>
      <c r="BH394" s="101">
        <v>11</v>
      </c>
      <c r="BI394" s="101">
        <v>25</v>
      </c>
      <c r="BJ394" s="102">
        <v>0.3888888888888889</v>
      </c>
      <c r="BK394" s="102">
        <v>0.28947368421052633</v>
      </c>
      <c r="BL394" s="102">
        <v>0.33783783783783783</v>
      </c>
      <c r="BM394" s="101">
        <v>1</v>
      </c>
      <c r="BN394" s="101">
        <v>3</v>
      </c>
      <c r="BO394" s="101">
        <v>4</v>
      </c>
      <c r="BP394" s="102">
        <v>2.7777777777777776E-2</v>
      </c>
      <c r="BQ394" s="102">
        <v>7.8947368421052627E-2</v>
      </c>
      <c r="BR394" s="103">
        <v>5.4054054054054057E-2</v>
      </c>
    </row>
    <row r="395" spans="1:70" ht="11.85">
      <c r="A395" s="99" t="str">
        <f>IF(COUNTIFS(T_3G[[#This Row],[Secteur]],"  *"),A394,T_3G[[#This Row],[Secteur]])</f>
        <v>VAL-DE-MARNE</v>
      </c>
      <c r="B395" s="99" t="str">
        <f>IF(COUNTIFS(T_3G[[#This Row],[Secteur]],"    *"),B394,T_3G[[#This Row],[Secteur]])</f>
        <v xml:space="preserve">   D08 - L'Hay-Les-Roses</v>
      </c>
      <c r="C395" s="100" t="s">
        <v>903</v>
      </c>
      <c r="D395" s="100" t="s">
        <v>769</v>
      </c>
      <c r="E395" s="101">
        <v>53</v>
      </c>
      <c r="F395" s="101">
        <v>48</v>
      </c>
      <c r="G395" s="101">
        <v>101</v>
      </c>
      <c r="H395" s="101">
        <v>0</v>
      </c>
      <c r="I395" s="101">
        <v>0</v>
      </c>
      <c r="J395" s="101">
        <v>0</v>
      </c>
      <c r="K395" s="101">
        <v>53</v>
      </c>
      <c r="L395" s="101">
        <v>48</v>
      </c>
      <c r="M395" s="101">
        <v>101</v>
      </c>
      <c r="N395" s="102">
        <v>1</v>
      </c>
      <c r="O395" s="102">
        <v>1</v>
      </c>
      <c r="P395" s="102">
        <v>1</v>
      </c>
      <c r="Q395" s="101">
        <v>45</v>
      </c>
      <c r="R395" s="101">
        <v>33</v>
      </c>
      <c r="S395" s="101">
        <v>78</v>
      </c>
      <c r="T395" s="102">
        <v>0.84905660377358494</v>
      </c>
      <c r="U395" s="102">
        <v>0.6875</v>
      </c>
      <c r="V395" s="102">
        <v>0.7722772277227723</v>
      </c>
      <c r="W395" s="101">
        <v>8</v>
      </c>
      <c r="X395" s="101">
        <v>15</v>
      </c>
      <c r="Y395" s="101">
        <v>23</v>
      </c>
      <c r="Z395" s="102">
        <v>0.15094339622641509</v>
      </c>
      <c r="AA395" s="102">
        <v>0.3125</v>
      </c>
      <c r="AB395" s="102">
        <v>0.22772277227722773</v>
      </c>
      <c r="AC395" s="101">
        <v>6</v>
      </c>
      <c r="AD395" s="101">
        <v>15</v>
      </c>
      <c r="AE395" s="101">
        <v>21</v>
      </c>
      <c r="AF395" s="102">
        <v>0.11320754716981132</v>
      </c>
      <c r="AG395" s="102">
        <v>0.3125</v>
      </c>
      <c r="AH395" s="102">
        <v>0.20792079207920791</v>
      </c>
      <c r="AI395" s="101">
        <v>2</v>
      </c>
      <c r="AJ395" s="101">
        <v>0</v>
      </c>
      <c r="AK395" s="101">
        <v>2</v>
      </c>
      <c r="AL395" s="102">
        <v>3.7735849056603772E-2</v>
      </c>
      <c r="AM395" s="102">
        <v>0</v>
      </c>
      <c r="AN395" s="102">
        <v>1.9801980198019802E-2</v>
      </c>
      <c r="AO395" s="101">
        <v>53</v>
      </c>
      <c r="AP395" s="101">
        <v>48</v>
      </c>
      <c r="AQ395" s="101">
        <v>101</v>
      </c>
      <c r="AR395" s="102">
        <v>1</v>
      </c>
      <c r="AS395" s="102">
        <v>1</v>
      </c>
      <c r="AT395" s="102">
        <v>1</v>
      </c>
      <c r="AU395" s="101">
        <v>44</v>
      </c>
      <c r="AV395" s="101">
        <v>30</v>
      </c>
      <c r="AW395" s="101">
        <v>74</v>
      </c>
      <c r="AX395" s="102">
        <v>0.83018867924528306</v>
      </c>
      <c r="AY395" s="102">
        <v>0.625</v>
      </c>
      <c r="AZ395" s="102">
        <v>0.73267326732673266</v>
      </c>
      <c r="BA395" s="101">
        <v>9</v>
      </c>
      <c r="BB395" s="101">
        <v>18</v>
      </c>
      <c r="BC395" s="101">
        <v>27</v>
      </c>
      <c r="BD395" s="102">
        <v>0.16981132075471697</v>
      </c>
      <c r="BE395" s="102">
        <v>0.375</v>
      </c>
      <c r="BF395" s="102">
        <v>0.26732673267326734</v>
      </c>
      <c r="BG395" s="101">
        <v>7</v>
      </c>
      <c r="BH395" s="101">
        <v>18</v>
      </c>
      <c r="BI395" s="101">
        <v>25</v>
      </c>
      <c r="BJ395" s="102">
        <v>0.13207547169811321</v>
      </c>
      <c r="BK395" s="102">
        <v>0.375</v>
      </c>
      <c r="BL395" s="102">
        <v>0.24752475247524752</v>
      </c>
      <c r="BM395" s="101">
        <v>2</v>
      </c>
      <c r="BN395" s="101">
        <v>0</v>
      </c>
      <c r="BO395" s="101">
        <v>2</v>
      </c>
      <c r="BP395" s="102">
        <v>3.7735849056603772E-2</v>
      </c>
      <c r="BQ395" s="102">
        <v>0</v>
      </c>
      <c r="BR395" s="103">
        <v>1.9801980198019802E-2</v>
      </c>
    </row>
    <row r="396" spans="1:70" ht="11.85">
      <c r="A396" s="99" t="str">
        <f>IF(COUNTIFS(T_3G[[#This Row],[Secteur]],"  *"),A395,T_3G[[#This Row],[Secteur]])</f>
        <v>VAL-DE-MARNE</v>
      </c>
      <c r="B396" s="99" t="str">
        <f>IF(COUNTIFS(T_3G[[#This Row],[Secteur]],"    *"),B395,T_3G[[#This Row],[Secteur]])</f>
        <v xml:space="preserve">   D08 - L'Hay-Les-Roses</v>
      </c>
      <c r="C396" s="100" t="s">
        <v>904</v>
      </c>
      <c r="D396" s="100" t="s">
        <v>905</v>
      </c>
      <c r="E396" s="101">
        <v>68</v>
      </c>
      <c r="F396" s="101">
        <v>64</v>
      </c>
      <c r="G396" s="101">
        <v>132</v>
      </c>
      <c r="H396" s="101">
        <v>0</v>
      </c>
      <c r="I396" s="101">
        <v>0</v>
      </c>
      <c r="J396" s="101">
        <v>0</v>
      </c>
      <c r="K396" s="101">
        <v>68</v>
      </c>
      <c r="L396" s="101">
        <v>64</v>
      </c>
      <c r="M396" s="101">
        <v>132</v>
      </c>
      <c r="N396" s="102">
        <v>1</v>
      </c>
      <c r="O396" s="102">
        <v>1</v>
      </c>
      <c r="P396" s="102">
        <v>1</v>
      </c>
      <c r="Q396" s="101">
        <v>59</v>
      </c>
      <c r="R396" s="101">
        <v>44</v>
      </c>
      <c r="S396" s="101">
        <v>103</v>
      </c>
      <c r="T396" s="102">
        <v>0.86764705882352944</v>
      </c>
      <c r="U396" s="102">
        <v>0.6875</v>
      </c>
      <c r="V396" s="102">
        <v>0.78030303030303028</v>
      </c>
      <c r="W396" s="101">
        <v>9</v>
      </c>
      <c r="X396" s="101">
        <v>20</v>
      </c>
      <c r="Y396" s="101">
        <v>29</v>
      </c>
      <c r="Z396" s="102">
        <v>0.13235294117647059</v>
      </c>
      <c r="AA396" s="102">
        <v>0.3125</v>
      </c>
      <c r="AB396" s="102">
        <v>0.2196969696969697</v>
      </c>
      <c r="AC396" s="101">
        <v>9</v>
      </c>
      <c r="AD396" s="101">
        <v>20</v>
      </c>
      <c r="AE396" s="101">
        <v>29</v>
      </c>
      <c r="AF396" s="102">
        <v>0.13235294117647059</v>
      </c>
      <c r="AG396" s="102">
        <v>0.3125</v>
      </c>
      <c r="AH396" s="102">
        <v>0.2196969696969697</v>
      </c>
      <c r="AI396" s="101">
        <v>0</v>
      </c>
      <c r="AJ396" s="101">
        <v>0</v>
      </c>
      <c r="AK396" s="101">
        <v>0</v>
      </c>
      <c r="AL396" s="102">
        <v>0</v>
      </c>
      <c r="AM396" s="102">
        <v>0</v>
      </c>
      <c r="AN396" s="102">
        <v>0</v>
      </c>
      <c r="AO396" s="101">
        <v>68</v>
      </c>
      <c r="AP396" s="101">
        <v>64</v>
      </c>
      <c r="AQ396" s="101">
        <v>132</v>
      </c>
      <c r="AR396" s="102">
        <v>1</v>
      </c>
      <c r="AS396" s="102">
        <v>1</v>
      </c>
      <c r="AT396" s="102">
        <v>1</v>
      </c>
      <c r="AU396" s="101">
        <v>59</v>
      </c>
      <c r="AV396" s="101">
        <v>41</v>
      </c>
      <c r="AW396" s="101">
        <v>100</v>
      </c>
      <c r="AX396" s="102">
        <v>0.86764705882352944</v>
      </c>
      <c r="AY396" s="102">
        <v>0.640625</v>
      </c>
      <c r="AZ396" s="102">
        <v>0.75757575757575757</v>
      </c>
      <c r="BA396" s="101">
        <v>9</v>
      </c>
      <c r="BB396" s="101">
        <v>23</v>
      </c>
      <c r="BC396" s="101">
        <v>32</v>
      </c>
      <c r="BD396" s="102">
        <v>0.13235294117647059</v>
      </c>
      <c r="BE396" s="102">
        <v>0.359375</v>
      </c>
      <c r="BF396" s="102">
        <v>0.24242424242424243</v>
      </c>
      <c r="BG396" s="101">
        <v>9</v>
      </c>
      <c r="BH396" s="101">
        <v>23</v>
      </c>
      <c r="BI396" s="101">
        <v>32</v>
      </c>
      <c r="BJ396" s="102">
        <v>0.13235294117647059</v>
      </c>
      <c r="BK396" s="102">
        <v>0.359375</v>
      </c>
      <c r="BL396" s="102">
        <v>0.24242424242424243</v>
      </c>
      <c r="BM396" s="101">
        <v>0</v>
      </c>
      <c r="BN396" s="101">
        <v>0</v>
      </c>
      <c r="BO396" s="101">
        <v>0</v>
      </c>
      <c r="BP396" s="102">
        <v>0</v>
      </c>
      <c r="BQ396" s="102">
        <v>0</v>
      </c>
      <c r="BR396" s="103">
        <v>0</v>
      </c>
    </row>
    <row r="397" spans="1:70" ht="11.85">
      <c r="A397" s="99" t="str">
        <f>IF(COUNTIFS(T_3G[[#This Row],[Secteur]],"  *"),A396,T_3G[[#This Row],[Secteur]])</f>
        <v>VAL-DE-MARNE</v>
      </c>
      <c r="B397" s="99" t="str">
        <f>IF(COUNTIFS(T_3G[[#This Row],[Secteur]],"    *"),B396,T_3G[[#This Row],[Secteur]])</f>
        <v xml:space="preserve">   D08 - L'Hay-Les-Roses</v>
      </c>
      <c r="C397" s="100" t="s">
        <v>906</v>
      </c>
      <c r="D397" s="100" t="s">
        <v>295</v>
      </c>
      <c r="E397" s="101">
        <v>61</v>
      </c>
      <c r="F397" s="101">
        <v>57</v>
      </c>
      <c r="G397" s="101">
        <v>118</v>
      </c>
      <c r="H397" s="101">
        <v>0</v>
      </c>
      <c r="I397" s="101">
        <v>0</v>
      </c>
      <c r="J397" s="101">
        <v>0</v>
      </c>
      <c r="K397" s="101">
        <v>61</v>
      </c>
      <c r="L397" s="101">
        <v>57</v>
      </c>
      <c r="M397" s="101">
        <v>118</v>
      </c>
      <c r="N397" s="102">
        <v>1</v>
      </c>
      <c r="O397" s="102">
        <v>1</v>
      </c>
      <c r="P397" s="102">
        <v>1</v>
      </c>
      <c r="Q397" s="101">
        <v>53</v>
      </c>
      <c r="R397" s="101">
        <v>32</v>
      </c>
      <c r="S397" s="101">
        <v>85</v>
      </c>
      <c r="T397" s="102">
        <v>0.86885245901639341</v>
      </c>
      <c r="U397" s="102">
        <v>0.56140350877192979</v>
      </c>
      <c r="V397" s="102">
        <v>0.72033898305084743</v>
      </c>
      <c r="W397" s="101">
        <v>8</v>
      </c>
      <c r="X397" s="101">
        <v>25</v>
      </c>
      <c r="Y397" s="101">
        <v>33</v>
      </c>
      <c r="Z397" s="102">
        <v>0.13114754098360656</v>
      </c>
      <c r="AA397" s="102">
        <v>0.43859649122807015</v>
      </c>
      <c r="AB397" s="102">
        <v>0.27966101694915252</v>
      </c>
      <c r="AC397" s="101">
        <v>8</v>
      </c>
      <c r="AD397" s="101">
        <v>19</v>
      </c>
      <c r="AE397" s="101">
        <v>27</v>
      </c>
      <c r="AF397" s="102">
        <v>0.13114754098360656</v>
      </c>
      <c r="AG397" s="102">
        <v>0.33333333333333331</v>
      </c>
      <c r="AH397" s="102">
        <v>0.2288135593220339</v>
      </c>
      <c r="AI397" s="101">
        <v>0</v>
      </c>
      <c r="AJ397" s="101">
        <v>6</v>
      </c>
      <c r="AK397" s="101">
        <v>6</v>
      </c>
      <c r="AL397" s="102">
        <v>0</v>
      </c>
      <c r="AM397" s="102">
        <v>0.10526315789473684</v>
      </c>
      <c r="AN397" s="102">
        <v>5.0847457627118647E-2</v>
      </c>
      <c r="AO397" s="101">
        <v>61</v>
      </c>
      <c r="AP397" s="101">
        <v>56</v>
      </c>
      <c r="AQ397" s="101">
        <v>117</v>
      </c>
      <c r="AR397" s="102">
        <v>1</v>
      </c>
      <c r="AS397" s="102">
        <v>0.98245614035087714</v>
      </c>
      <c r="AT397" s="102">
        <v>0.99152542372881358</v>
      </c>
      <c r="AU397" s="101">
        <v>47</v>
      </c>
      <c r="AV397" s="101">
        <v>28</v>
      </c>
      <c r="AW397" s="101">
        <v>75</v>
      </c>
      <c r="AX397" s="102">
        <v>0.77049180327868849</v>
      </c>
      <c r="AY397" s="102">
        <v>0.5</v>
      </c>
      <c r="AZ397" s="102">
        <v>0.64102564102564108</v>
      </c>
      <c r="BA397" s="101">
        <v>14</v>
      </c>
      <c r="BB397" s="101">
        <v>28</v>
      </c>
      <c r="BC397" s="101">
        <v>42</v>
      </c>
      <c r="BD397" s="102">
        <v>0.22950819672131148</v>
      </c>
      <c r="BE397" s="102">
        <v>0.5</v>
      </c>
      <c r="BF397" s="102">
        <v>0.35897435897435898</v>
      </c>
      <c r="BG397" s="101">
        <v>14</v>
      </c>
      <c r="BH397" s="101">
        <v>22</v>
      </c>
      <c r="BI397" s="101">
        <v>36</v>
      </c>
      <c r="BJ397" s="102">
        <v>0.22950819672131148</v>
      </c>
      <c r="BK397" s="102">
        <v>0.39285714285714285</v>
      </c>
      <c r="BL397" s="102">
        <v>0.30769230769230771</v>
      </c>
      <c r="BM397" s="101">
        <v>0</v>
      </c>
      <c r="BN397" s="101">
        <v>6</v>
      </c>
      <c r="BO397" s="101">
        <v>6</v>
      </c>
      <c r="BP397" s="102">
        <v>0</v>
      </c>
      <c r="BQ397" s="102">
        <v>0.10714285714285714</v>
      </c>
      <c r="BR397" s="103">
        <v>5.128205128205128E-2</v>
      </c>
    </row>
    <row r="398" spans="1:70" ht="11.85">
      <c r="A398" s="99" t="str">
        <f>IF(COUNTIFS(T_3G[[#This Row],[Secteur]],"  *"),A397,T_3G[[#This Row],[Secteur]])</f>
        <v>VAL-DE-MARNE</v>
      </c>
      <c r="B398" s="99" t="str">
        <f>IF(COUNTIFS(T_3G[[#This Row],[Secteur]],"    *"),B397,T_3G[[#This Row],[Secteur]])</f>
        <v xml:space="preserve">   D08 - L'Hay-Les-Roses</v>
      </c>
      <c r="C398" s="100" t="s">
        <v>907</v>
      </c>
      <c r="D398" s="100" t="s">
        <v>811</v>
      </c>
      <c r="E398" s="101">
        <v>53</v>
      </c>
      <c r="F398" s="101">
        <v>52</v>
      </c>
      <c r="G398" s="101">
        <v>105</v>
      </c>
      <c r="H398" s="101">
        <v>0</v>
      </c>
      <c r="I398" s="101">
        <v>0</v>
      </c>
      <c r="J398" s="101">
        <v>0</v>
      </c>
      <c r="K398" s="101">
        <v>36</v>
      </c>
      <c r="L398" s="101">
        <v>36</v>
      </c>
      <c r="M398" s="101">
        <v>72</v>
      </c>
      <c r="N398" s="102">
        <v>0.67924528301886788</v>
      </c>
      <c r="O398" s="102">
        <v>0.69230769230769229</v>
      </c>
      <c r="P398" s="102">
        <v>0.68571428571428572</v>
      </c>
      <c r="Q398" s="101">
        <v>29</v>
      </c>
      <c r="R398" s="101">
        <v>19</v>
      </c>
      <c r="S398" s="101">
        <v>48</v>
      </c>
      <c r="T398" s="102">
        <v>0.80555555555555558</v>
      </c>
      <c r="U398" s="102">
        <v>0.52777777777777779</v>
      </c>
      <c r="V398" s="102">
        <v>0.66666666666666663</v>
      </c>
      <c r="W398" s="101">
        <v>7</v>
      </c>
      <c r="X398" s="101">
        <v>17</v>
      </c>
      <c r="Y398" s="101">
        <v>24</v>
      </c>
      <c r="Z398" s="102">
        <v>0.19444444444444445</v>
      </c>
      <c r="AA398" s="102">
        <v>0.47222222222222221</v>
      </c>
      <c r="AB398" s="102">
        <v>0.33333333333333331</v>
      </c>
      <c r="AC398" s="101">
        <v>6</v>
      </c>
      <c r="AD398" s="101">
        <v>16</v>
      </c>
      <c r="AE398" s="101">
        <v>22</v>
      </c>
      <c r="AF398" s="102">
        <v>0.16666666666666666</v>
      </c>
      <c r="AG398" s="102">
        <v>0.44444444444444442</v>
      </c>
      <c r="AH398" s="102">
        <v>0.30555555555555558</v>
      </c>
      <c r="AI398" s="101">
        <v>1</v>
      </c>
      <c r="AJ398" s="101">
        <v>1</v>
      </c>
      <c r="AK398" s="101">
        <v>2</v>
      </c>
      <c r="AL398" s="102">
        <v>2.7777777777777776E-2</v>
      </c>
      <c r="AM398" s="102">
        <v>2.7777777777777776E-2</v>
      </c>
      <c r="AN398" s="102">
        <v>2.7777777777777776E-2</v>
      </c>
      <c r="AO398" s="101">
        <v>32</v>
      </c>
      <c r="AP398" s="101">
        <v>36</v>
      </c>
      <c r="AQ398" s="101">
        <v>68</v>
      </c>
      <c r="AR398" s="102">
        <v>0.60377358490566035</v>
      </c>
      <c r="AS398" s="102">
        <v>0.69230769230769229</v>
      </c>
      <c r="AT398" s="102">
        <v>0.64761904761904765</v>
      </c>
      <c r="AU398" s="101">
        <v>24</v>
      </c>
      <c r="AV398" s="101">
        <v>15</v>
      </c>
      <c r="AW398" s="101">
        <v>39</v>
      </c>
      <c r="AX398" s="102">
        <v>0.75</v>
      </c>
      <c r="AY398" s="102">
        <v>0.41666666666666669</v>
      </c>
      <c r="AZ398" s="102">
        <v>0.57352941176470584</v>
      </c>
      <c r="BA398" s="101">
        <v>8</v>
      </c>
      <c r="BB398" s="101">
        <v>21</v>
      </c>
      <c r="BC398" s="101">
        <v>29</v>
      </c>
      <c r="BD398" s="102">
        <v>0.25</v>
      </c>
      <c r="BE398" s="102">
        <v>0.58333333333333337</v>
      </c>
      <c r="BF398" s="102">
        <v>0.4264705882352941</v>
      </c>
      <c r="BG398" s="101">
        <v>7</v>
      </c>
      <c r="BH398" s="101">
        <v>19</v>
      </c>
      <c r="BI398" s="101">
        <v>26</v>
      </c>
      <c r="BJ398" s="102">
        <v>0.21875</v>
      </c>
      <c r="BK398" s="102">
        <v>0.52777777777777779</v>
      </c>
      <c r="BL398" s="102">
        <v>0.38235294117647056</v>
      </c>
      <c r="BM398" s="101">
        <v>1</v>
      </c>
      <c r="BN398" s="101">
        <v>2</v>
      </c>
      <c r="BO398" s="101">
        <v>3</v>
      </c>
      <c r="BP398" s="102">
        <v>3.125E-2</v>
      </c>
      <c r="BQ398" s="102">
        <v>5.5555555555555552E-2</v>
      </c>
      <c r="BR398" s="103">
        <v>4.4117647058823532E-2</v>
      </c>
    </row>
    <row r="399" spans="1:70" ht="11.85">
      <c r="A399" s="99" t="str">
        <f>IF(COUNTIFS(T_3G[[#This Row],[Secteur]],"  *"),A398,T_3G[[#This Row],[Secteur]])</f>
        <v>VAL-DE-MARNE</v>
      </c>
      <c r="B399" s="99" t="str">
        <f>IF(COUNTIFS(T_3G[[#This Row],[Secteur]],"    *"),B398,T_3G[[#This Row],[Secteur]])</f>
        <v xml:space="preserve">   D08 - L'Hay-Les-Roses</v>
      </c>
      <c r="C399" s="100" t="s">
        <v>908</v>
      </c>
      <c r="D399" s="100" t="s">
        <v>814</v>
      </c>
      <c r="E399" s="101">
        <v>65</v>
      </c>
      <c r="F399" s="101">
        <v>78</v>
      </c>
      <c r="G399" s="101">
        <v>143</v>
      </c>
      <c r="H399" s="101">
        <v>0</v>
      </c>
      <c r="I399" s="101">
        <v>0</v>
      </c>
      <c r="J399" s="101">
        <v>0</v>
      </c>
      <c r="K399" s="101">
        <v>65</v>
      </c>
      <c r="L399" s="101">
        <v>77</v>
      </c>
      <c r="M399" s="101">
        <v>142</v>
      </c>
      <c r="N399" s="102">
        <v>1</v>
      </c>
      <c r="O399" s="102">
        <v>0.98717948717948723</v>
      </c>
      <c r="P399" s="102">
        <v>0.99300699300699302</v>
      </c>
      <c r="Q399" s="101">
        <v>54</v>
      </c>
      <c r="R399" s="101">
        <v>66</v>
      </c>
      <c r="S399" s="101">
        <v>120</v>
      </c>
      <c r="T399" s="102">
        <v>0.83076923076923082</v>
      </c>
      <c r="U399" s="102">
        <v>0.8571428571428571</v>
      </c>
      <c r="V399" s="102">
        <v>0.84507042253521125</v>
      </c>
      <c r="W399" s="101">
        <v>11</v>
      </c>
      <c r="X399" s="101">
        <v>11</v>
      </c>
      <c r="Y399" s="101">
        <v>22</v>
      </c>
      <c r="Z399" s="102">
        <v>0.16923076923076924</v>
      </c>
      <c r="AA399" s="102">
        <v>0.14285714285714285</v>
      </c>
      <c r="AB399" s="102">
        <v>0.15492957746478872</v>
      </c>
      <c r="AC399" s="101">
        <v>9</v>
      </c>
      <c r="AD399" s="101">
        <v>11</v>
      </c>
      <c r="AE399" s="101">
        <v>20</v>
      </c>
      <c r="AF399" s="102">
        <v>0.13846153846153847</v>
      </c>
      <c r="AG399" s="102">
        <v>0.14285714285714285</v>
      </c>
      <c r="AH399" s="102">
        <v>0.14084507042253522</v>
      </c>
      <c r="AI399" s="101">
        <v>2</v>
      </c>
      <c r="AJ399" s="101">
        <v>0</v>
      </c>
      <c r="AK399" s="101">
        <v>2</v>
      </c>
      <c r="AL399" s="102">
        <v>3.0769230769230771E-2</v>
      </c>
      <c r="AM399" s="102">
        <v>0</v>
      </c>
      <c r="AN399" s="102">
        <v>1.4084507042253521E-2</v>
      </c>
      <c r="AO399" s="101">
        <v>65</v>
      </c>
      <c r="AP399" s="101">
        <v>77</v>
      </c>
      <c r="AQ399" s="101">
        <v>142</v>
      </c>
      <c r="AR399" s="102">
        <v>1</v>
      </c>
      <c r="AS399" s="102">
        <v>0.98717948717948723</v>
      </c>
      <c r="AT399" s="102">
        <v>0.99300699300699302</v>
      </c>
      <c r="AU399" s="101">
        <v>49</v>
      </c>
      <c r="AV399" s="101">
        <v>57</v>
      </c>
      <c r="AW399" s="101">
        <v>106</v>
      </c>
      <c r="AX399" s="102">
        <v>0.75384615384615383</v>
      </c>
      <c r="AY399" s="102">
        <v>0.74025974025974028</v>
      </c>
      <c r="AZ399" s="102">
        <v>0.74647887323943662</v>
      </c>
      <c r="BA399" s="101">
        <v>16</v>
      </c>
      <c r="BB399" s="101">
        <v>20</v>
      </c>
      <c r="BC399" s="101">
        <v>36</v>
      </c>
      <c r="BD399" s="102">
        <v>0.24615384615384617</v>
      </c>
      <c r="BE399" s="102">
        <v>0.25974025974025972</v>
      </c>
      <c r="BF399" s="102">
        <v>0.25352112676056338</v>
      </c>
      <c r="BG399" s="101">
        <v>14</v>
      </c>
      <c r="BH399" s="101">
        <v>20</v>
      </c>
      <c r="BI399" s="101">
        <v>34</v>
      </c>
      <c r="BJ399" s="102">
        <v>0.2153846153846154</v>
      </c>
      <c r="BK399" s="102">
        <v>0.25974025974025972</v>
      </c>
      <c r="BL399" s="102">
        <v>0.23943661971830985</v>
      </c>
      <c r="BM399" s="101">
        <v>2</v>
      </c>
      <c r="BN399" s="101">
        <v>0</v>
      </c>
      <c r="BO399" s="101">
        <v>2</v>
      </c>
      <c r="BP399" s="102">
        <v>3.0769230769230771E-2</v>
      </c>
      <c r="BQ399" s="102">
        <v>0</v>
      </c>
      <c r="BR399" s="103">
        <v>1.4084507042253521E-2</v>
      </c>
    </row>
    <row r="400" spans="1:70" ht="11.85">
      <c r="A400" s="99" t="str">
        <f>IF(COUNTIFS(T_3G[[#This Row],[Secteur]],"  *"),A399,T_3G[[#This Row],[Secteur]])</f>
        <v>VAL-DE-MARNE</v>
      </c>
      <c r="B400" s="99" t="str">
        <f>IF(COUNTIFS(T_3G[[#This Row],[Secteur]],"    *"),B399,T_3G[[#This Row],[Secteur]])</f>
        <v xml:space="preserve">   D08 - L'Hay-Les-Roses</v>
      </c>
      <c r="C400" s="100" t="s">
        <v>909</v>
      </c>
      <c r="D400" s="100" t="s">
        <v>582</v>
      </c>
      <c r="E400" s="101">
        <v>56</v>
      </c>
      <c r="F400" s="101">
        <v>79</v>
      </c>
      <c r="G400" s="101">
        <v>135</v>
      </c>
      <c r="H400" s="101">
        <v>0</v>
      </c>
      <c r="I400" s="101">
        <v>0</v>
      </c>
      <c r="J400" s="101">
        <v>0</v>
      </c>
      <c r="K400" s="101">
        <v>33</v>
      </c>
      <c r="L400" s="101">
        <v>43</v>
      </c>
      <c r="M400" s="101">
        <v>76</v>
      </c>
      <c r="N400" s="102">
        <v>0.5892857142857143</v>
      </c>
      <c r="O400" s="102">
        <v>0.54430379746835444</v>
      </c>
      <c r="P400" s="102">
        <v>0.562962962962963</v>
      </c>
      <c r="Q400" s="101">
        <v>32</v>
      </c>
      <c r="R400" s="101">
        <v>39</v>
      </c>
      <c r="S400" s="101">
        <v>71</v>
      </c>
      <c r="T400" s="102">
        <v>0.96969696969696972</v>
      </c>
      <c r="U400" s="102">
        <v>0.90697674418604646</v>
      </c>
      <c r="V400" s="102">
        <v>0.93421052631578949</v>
      </c>
      <c r="W400" s="101">
        <v>1</v>
      </c>
      <c r="X400" s="101">
        <v>4</v>
      </c>
      <c r="Y400" s="101">
        <v>5</v>
      </c>
      <c r="Z400" s="102">
        <v>3.0303030303030304E-2</v>
      </c>
      <c r="AA400" s="102">
        <v>9.3023255813953487E-2</v>
      </c>
      <c r="AB400" s="102">
        <v>6.5789473684210523E-2</v>
      </c>
      <c r="AC400" s="101">
        <v>1</v>
      </c>
      <c r="AD400" s="101">
        <v>3</v>
      </c>
      <c r="AE400" s="101">
        <v>4</v>
      </c>
      <c r="AF400" s="102">
        <v>3.0303030303030304E-2</v>
      </c>
      <c r="AG400" s="102">
        <v>6.9767441860465115E-2</v>
      </c>
      <c r="AH400" s="102">
        <v>5.2631578947368418E-2</v>
      </c>
      <c r="AI400" s="101">
        <v>0</v>
      </c>
      <c r="AJ400" s="101">
        <v>1</v>
      </c>
      <c r="AK400" s="101">
        <v>1</v>
      </c>
      <c r="AL400" s="102">
        <v>0</v>
      </c>
      <c r="AM400" s="102">
        <v>2.3255813953488372E-2</v>
      </c>
      <c r="AN400" s="102">
        <v>1.3157894736842105E-2</v>
      </c>
      <c r="AO400" s="101">
        <v>33</v>
      </c>
      <c r="AP400" s="101">
        <v>43</v>
      </c>
      <c r="AQ400" s="101">
        <v>76</v>
      </c>
      <c r="AR400" s="102">
        <v>0.5892857142857143</v>
      </c>
      <c r="AS400" s="102">
        <v>0.54430379746835444</v>
      </c>
      <c r="AT400" s="102">
        <v>0.562962962962963</v>
      </c>
      <c r="AU400" s="101">
        <v>29</v>
      </c>
      <c r="AV400" s="101">
        <v>37</v>
      </c>
      <c r="AW400" s="101">
        <v>66</v>
      </c>
      <c r="AX400" s="102">
        <v>0.87878787878787878</v>
      </c>
      <c r="AY400" s="102">
        <v>0.86046511627906974</v>
      </c>
      <c r="AZ400" s="102">
        <v>0.86842105263157898</v>
      </c>
      <c r="BA400" s="101">
        <v>4</v>
      </c>
      <c r="BB400" s="101">
        <v>6</v>
      </c>
      <c r="BC400" s="101">
        <v>10</v>
      </c>
      <c r="BD400" s="102">
        <v>0.12121212121212122</v>
      </c>
      <c r="BE400" s="102">
        <v>0.13953488372093023</v>
      </c>
      <c r="BF400" s="102">
        <v>0.13157894736842105</v>
      </c>
      <c r="BG400" s="101">
        <v>4</v>
      </c>
      <c r="BH400" s="101">
        <v>5</v>
      </c>
      <c r="BI400" s="101">
        <v>9</v>
      </c>
      <c r="BJ400" s="102">
        <v>0.12121212121212122</v>
      </c>
      <c r="BK400" s="102">
        <v>0.11627906976744186</v>
      </c>
      <c r="BL400" s="102">
        <v>0.11842105263157894</v>
      </c>
      <c r="BM400" s="101">
        <v>0</v>
      </c>
      <c r="BN400" s="101">
        <v>1</v>
      </c>
      <c r="BO400" s="101">
        <v>1</v>
      </c>
      <c r="BP400" s="102">
        <v>0</v>
      </c>
      <c r="BQ400" s="102">
        <v>2.3255813953488372E-2</v>
      </c>
      <c r="BR400" s="103">
        <v>1.3157894736842105E-2</v>
      </c>
    </row>
    <row r="401" spans="1:70" ht="11.85">
      <c r="A401" s="99" t="str">
        <f>IF(COUNTIFS(T_3G[[#This Row],[Secteur]],"  *"),A400,T_3G[[#This Row],[Secteur]])</f>
        <v>VAL-DE-MARNE</v>
      </c>
      <c r="B401" s="99" t="str">
        <f>IF(COUNTIFS(T_3G[[#This Row],[Secteur]],"    *"),B400,T_3G[[#This Row],[Secteur]])</f>
        <v xml:space="preserve">   D08 - L'Hay-Les-Roses</v>
      </c>
      <c r="C401" s="100" t="s">
        <v>910</v>
      </c>
      <c r="D401" s="100" t="s">
        <v>600</v>
      </c>
      <c r="E401" s="101">
        <v>62</v>
      </c>
      <c r="F401" s="101">
        <v>54</v>
      </c>
      <c r="G401" s="101">
        <v>116</v>
      </c>
      <c r="H401" s="101">
        <v>0</v>
      </c>
      <c r="I401" s="101">
        <v>0</v>
      </c>
      <c r="J401" s="101">
        <v>0</v>
      </c>
      <c r="K401" s="101">
        <v>62</v>
      </c>
      <c r="L401" s="101">
        <v>54</v>
      </c>
      <c r="M401" s="101">
        <v>116</v>
      </c>
      <c r="N401" s="102">
        <v>1</v>
      </c>
      <c r="O401" s="102">
        <v>1</v>
      </c>
      <c r="P401" s="102">
        <v>1</v>
      </c>
      <c r="Q401" s="101">
        <v>44</v>
      </c>
      <c r="R401" s="101">
        <v>46</v>
      </c>
      <c r="S401" s="101">
        <v>90</v>
      </c>
      <c r="T401" s="102">
        <v>0.70967741935483875</v>
      </c>
      <c r="U401" s="102">
        <v>0.85185185185185186</v>
      </c>
      <c r="V401" s="102">
        <v>0.77586206896551724</v>
      </c>
      <c r="W401" s="101">
        <v>18</v>
      </c>
      <c r="X401" s="101">
        <v>8</v>
      </c>
      <c r="Y401" s="101">
        <v>26</v>
      </c>
      <c r="Z401" s="102">
        <v>0.29032258064516131</v>
      </c>
      <c r="AA401" s="102">
        <v>0.14814814814814814</v>
      </c>
      <c r="AB401" s="102">
        <v>0.22413793103448276</v>
      </c>
      <c r="AC401" s="101">
        <v>15</v>
      </c>
      <c r="AD401" s="101">
        <v>6</v>
      </c>
      <c r="AE401" s="101">
        <v>21</v>
      </c>
      <c r="AF401" s="102">
        <v>0.24193548387096775</v>
      </c>
      <c r="AG401" s="102">
        <v>0.1111111111111111</v>
      </c>
      <c r="AH401" s="102">
        <v>0.18103448275862069</v>
      </c>
      <c r="AI401" s="101">
        <v>3</v>
      </c>
      <c r="AJ401" s="101">
        <v>2</v>
      </c>
      <c r="AK401" s="101">
        <v>5</v>
      </c>
      <c r="AL401" s="102">
        <v>4.8387096774193547E-2</v>
      </c>
      <c r="AM401" s="102">
        <v>3.7037037037037035E-2</v>
      </c>
      <c r="AN401" s="102">
        <v>4.3103448275862072E-2</v>
      </c>
      <c r="AO401" s="101">
        <v>61</v>
      </c>
      <c r="AP401" s="101">
        <v>54</v>
      </c>
      <c r="AQ401" s="101">
        <v>115</v>
      </c>
      <c r="AR401" s="102">
        <v>0.9838709677419355</v>
      </c>
      <c r="AS401" s="102">
        <v>1</v>
      </c>
      <c r="AT401" s="102">
        <v>0.99137931034482762</v>
      </c>
      <c r="AU401" s="101">
        <v>39</v>
      </c>
      <c r="AV401" s="101">
        <v>38</v>
      </c>
      <c r="AW401" s="101">
        <v>77</v>
      </c>
      <c r="AX401" s="102">
        <v>0.63934426229508201</v>
      </c>
      <c r="AY401" s="102">
        <v>0.70370370370370372</v>
      </c>
      <c r="AZ401" s="102">
        <v>0.66956521739130437</v>
      </c>
      <c r="BA401" s="101">
        <v>22</v>
      </c>
      <c r="BB401" s="101">
        <v>16</v>
      </c>
      <c r="BC401" s="101">
        <v>38</v>
      </c>
      <c r="BD401" s="102">
        <v>0.36065573770491804</v>
      </c>
      <c r="BE401" s="102">
        <v>0.29629629629629628</v>
      </c>
      <c r="BF401" s="102">
        <v>0.33043478260869563</v>
      </c>
      <c r="BG401" s="101">
        <v>20</v>
      </c>
      <c r="BH401" s="101">
        <v>13</v>
      </c>
      <c r="BI401" s="101">
        <v>33</v>
      </c>
      <c r="BJ401" s="102">
        <v>0.32786885245901637</v>
      </c>
      <c r="BK401" s="102">
        <v>0.24074074074074073</v>
      </c>
      <c r="BL401" s="102">
        <v>0.28695652173913044</v>
      </c>
      <c r="BM401" s="101">
        <v>2</v>
      </c>
      <c r="BN401" s="101">
        <v>3</v>
      </c>
      <c r="BO401" s="101">
        <v>5</v>
      </c>
      <c r="BP401" s="102">
        <v>3.2786885245901641E-2</v>
      </c>
      <c r="BQ401" s="102">
        <v>5.5555555555555552E-2</v>
      </c>
      <c r="BR401" s="103">
        <v>4.3478260869565216E-2</v>
      </c>
    </row>
    <row r="402" spans="1:70" ht="11.85">
      <c r="A402" s="99" t="str">
        <f>IF(COUNTIFS(T_3G[[#This Row],[Secteur]],"  *"),A401,T_3G[[#This Row],[Secteur]])</f>
        <v>VAL-DE-MARNE</v>
      </c>
      <c r="B402" s="99" t="str">
        <f>IF(COUNTIFS(T_3G[[#This Row],[Secteur]],"    *"),B401,T_3G[[#This Row],[Secteur]])</f>
        <v xml:space="preserve">   D09 - Villeneuve-Le-Roi</v>
      </c>
      <c r="C402" s="100" t="s">
        <v>911</v>
      </c>
      <c r="D402" s="100" t="s">
        <v>912</v>
      </c>
      <c r="E402" s="101">
        <v>735</v>
      </c>
      <c r="F402" s="101">
        <v>734</v>
      </c>
      <c r="G402" s="101">
        <v>1469</v>
      </c>
      <c r="H402" s="101">
        <v>1</v>
      </c>
      <c r="I402" s="101">
        <v>0</v>
      </c>
      <c r="J402" s="101">
        <v>1</v>
      </c>
      <c r="K402" s="101">
        <v>708</v>
      </c>
      <c r="L402" s="101">
        <v>698</v>
      </c>
      <c r="M402" s="101">
        <v>1406</v>
      </c>
      <c r="N402" s="102">
        <v>0.96462585034013604</v>
      </c>
      <c r="O402" s="102">
        <v>0.95095367847411449</v>
      </c>
      <c r="P402" s="102">
        <v>0.95779441797140907</v>
      </c>
      <c r="Q402" s="101">
        <v>553</v>
      </c>
      <c r="R402" s="101">
        <v>480</v>
      </c>
      <c r="S402" s="101">
        <v>1033</v>
      </c>
      <c r="T402" s="102">
        <v>0.78107344632768361</v>
      </c>
      <c r="U402" s="102">
        <v>0.68767908309455583</v>
      </c>
      <c r="V402" s="102">
        <v>0.73470839260312948</v>
      </c>
      <c r="W402" s="101">
        <v>155</v>
      </c>
      <c r="X402" s="101">
        <v>218</v>
      </c>
      <c r="Y402" s="101">
        <v>373</v>
      </c>
      <c r="Z402" s="102">
        <v>0.21892655367231639</v>
      </c>
      <c r="AA402" s="102">
        <v>0.31232091690544411</v>
      </c>
      <c r="AB402" s="102">
        <v>0.26529160739687058</v>
      </c>
      <c r="AC402" s="101">
        <v>134</v>
      </c>
      <c r="AD402" s="101">
        <v>164</v>
      </c>
      <c r="AE402" s="101">
        <v>298</v>
      </c>
      <c r="AF402" s="102">
        <v>0.18926553672316385</v>
      </c>
      <c r="AG402" s="102">
        <v>0.23495702005730659</v>
      </c>
      <c r="AH402" s="102">
        <v>0.21194879089615931</v>
      </c>
      <c r="AI402" s="101">
        <v>21</v>
      </c>
      <c r="AJ402" s="101">
        <v>54</v>
      </c>
      <c r="AK402" s="101">
        <v>75</v>
      </c>
      <c r="AL402" s="102">
        <v>2.9661016949152543E-2</v>
      </c>
      <c r="AM402" s="102">
        <v>7.7363896848137534E-2</v>
      </c>
      <c r="AN402" s="102">
        <v>5.3342816500711238E-2</v>
      </c>
      <c r="AO402" s="101">
        <v>701</v>
      </c>
      <c r="AP402" s="101">
        <v>681</v>
      </c>
      <c r="AQ402" s="101">
        <v>1382</v>
      </c>
      <c r="AR402" s="102">
        <v>0.95510204081632655</v>
      </c>
      <c r="AS402" s="102">
        <v>0.92779291553133514</v>
      </c>
      <c r="AT402" s="102">
        <v>0.94145677331518041</v>
      </c>
      <c r="AU402" s="101">
        <v>510</v>
      </c>
      <c r="AV402" s="101">
        <v>424</v>
      </c>
      <c r="AW402" s="101">
        <v>934</v>
      </c>
      <c r="AX402" s="102">
        <v>0.72753209700427957</v>
      </c>
      <c r="AY402" s="102">
        <v>0.62261380323054327</v>
      </c>
      <c r="AZ402" s="102">
        <v>0.6758321273516642</v>
      </c>
      <c r="BA402" s="101">
        <v>191</v>
      </c>
      <c r="BB402" s="101">
        <v>257</v>
      </c>
      <c r="BC402" s="101">
        <v>448</v>
      </c>
      <c r="BD402" s="102">
        <v>0.27246790299572038</v>
      </c>
      <c r="BE402" s="102">
        <v>0.37738619676945667</v>
      </c>
      <c r="BF402" s="102">
        <v>0.32416787264833574</v>
      </c>
      <c r="BG402" s="101">
        <v>168</v>
      </c>
      <c r="BH402" s="101">
        <v>208</v>
      </c>
      <c r="BI402" s="101">
        <v>376</v>
      </c>
      <c r="BJ402" s="102">
        <v>0.23965763195435091</v>
      </c>
      <c r="BK402" s="102">
        <v>0.3054331864904552</v>
      </c>
      <c r="BL402" s="102">
        <v>0.27206946454413894</v>
      </c>
      <c r="BM402" s="101">
        <v>23</v>
      </c>
      <c r="BN402" s="101">
        <v>49</v>
      </c>
      <c r="BO402" s="101">
        <v>72</v>
      </c>
      <c r="BP402" s="102">
        <v>3.2810271041369472E-2</v>
      </c>
      <c r="BQ402" s="102">
        <v>7.1953010279001473E-2</v>
      </c>
      <c r="BR402" s="103">
        <v>5.2098408104196817E-2</v>
      </c>
    </row>
    <row r="403" spans="1:70" ht="11.85">
      <c r="A403" s="99" t="str">
        <f>IF(COUNTIFS(T_3G[[#This Row],[Secteur]],"  *"),A402,T_3G[[#This Row],[Secteur]])</f>
        <v>VAL-DE-MARNE</v>
      </c>
      <c r="B403" s="99" t="str">
        <f>IF(COUNTIFS(T_3G[[#This Row],[Secteur]],"    *"),B402,T_3G[[#This Row],[Secteur]])</f>
        <v xml:space="preserve">   D09 - Villeneuve-Le-Roi</v>
      </c>
      <c r="C403" s="100" t="s">
        <v>913</v>
      </c>
      <c r="D403" s="100" t="s">
        <v>914</v>
      </c>
      <c r="E403" s="101">
        <v>90</v>
      </c>
      <c r="F403" s="101">
        <v>78</v>
      </c>
      <c r="G403" s="101">
        <v>168</v>
      </c>
      <c r="H403" s="101">
        <v>0</v>
      </c>
      <c r="I403" s="101">
        <v>0</v>
      </c>
      <c r="J403" s="101">
        <v>0</v>
      </c>
      <c r="K403" s="101">
        <v>90</v>
      </c>
      <c r="L403" s="101">
        <v>78</v>
      </c>
      <c r="M403" s="101">
        <v>168</v>
      </c>
      <c r="N403" s="102">
        <v>1</v>
      </c>
      <c r="O403" s="102">
        <v>1</v>
      </c>
      <c r="P403" s="102">
        <v>1</v>
      </c>
      <c r="Q403" s="101">
        <v>79</v>
      </c>
      <c r="R403" s="101">
        <v>64</v>
      </c>
      <c r="S403" s="101">
        <v>143</v>
      </c>
      <c r="T403" s="102">
        <v>0.87777777777777777</v>
      </c>
      <c r="U403" s="102">
        <v>0.82051282051282048</v>
      </c>
      <c r="V403" s="102">
        <v>0.85119047619047616</v>
      </c>
      <c r="W403" s="101">
        <v>11</v>
      </c>
      <c r="X403" s="101">
        <v>14</v>
      </c>
      <c r="Y403" s="101">
        <v>25</v>
      </c>
      <c r="Z403" s="102">
        <v>0.12222222222222222</v>
      </c>
      <c r="AA403" s="102">
        <v>0.17948717948717949</v>
      </c>
      <c r="AB403" s="102">
        <v>0.14880952380952381</v>
      </c>
      <c r="AC403" s="101">
        <v>9</v>
      </c>
      <c r="AD403" s="101">
        <v>11</v>
      </c>
      <c r="AE403" s="101">
        <v>20</v>
      </c>
      <c r="AF403" s="102">
        <v>0.1</v>
      </c>
      <c r="AG403" s="102">
        <v>0.14102564102564102</v>
      </c>
      <c r="AH403" s="102">
        <v>0.11904761904761904</v>
      </c>
      <c r="AI403" s="101">
        <v>2</v>
      </c>
      <c r="AJ403" s="101">
        <v>3</v>
      </c>
      <c r="AK403" s="101">
        <v>5</v>
      </c>
      <c r="AL403" s="102">
        <v>2.2222222222222223E-2</v>
      </c>
      <c r="AM403" s="102">
        <v>3.8461538461538464E-2</v>
      </c>
      <c r="AN403" s="102">
        <v>2.976190476190476E-2</v>
      </c>
      <c r="AO403" s="101">
        <v>90</v>
      </c>
      <c r="AP403" s="101">
        <v>78</v>
      </c>
      <c r="AQ403" s="101">
        <v>168</v>
      </c>
      <c r="AR403" s="102">
        <v>1</v>
      </c>
      <c r="AS403" s="102">
        <v>1</v>
      </c>
      <c r="AT403" s="102">
        <v>1</v>
      </c>
      <c r="AU403" s="101">
        <v>77</v>
      </c>
      <c r="AV403" s="101">
        <v>60</v>
      </c>
      <c r="AW403" s="101">
        <v>137</v>
      </c>
      <c r="AX403" s="102">
        <v>0.85555555555555551</v>
      </c>
      <c r="AY403" s="102">
        <v>0.76923076923076927</v>
      </c>
      <c r="AZ403" s="102">
        <v>0.81547619047619047</v>
      </c>
      <c r="BA403" s="101">
        <v>13</v>
      </c>
      <c r="BB403" s="101">
        <v>18</v>
      </c>
      <c r="BC403" s="101">
        <v>31</v>
      </c>
      <c r="BD403" s="102">
        <v>0.14444444444444443</v>
      </c>
      <c r="BE403" s="102">
        <v>0.23076923076923078</v>
      </c>
      <c r="BF403" s="102">
        <v>0.18452380952380953</v>
      </c>
      <c r="BG403" s="101">
        <v>11</v>
      </c>
      <c r="BH403" s="101">
        <v>15</v>
      </c>
      <c r="BI403" s="101">
        <v>26</v>
      </c>
      <c r="BJ403" s="102">
        <v>0.12222222222222222</v>
      </c>
      <c r="BK403" s="102">
        <v>0.19230769230769232</v>
      </c>
      <c r="BL403" s="102">
        <v>0.15476190476190477</v>
      </c>
      <c r="BM403" s="101">
        <v>2</v>
      </c>
      <c r="BN403" s="101">
        <v>3</v>
      </c>
      <c r="BO403" s="101">
        <v>5</v>
      </c>
      <c r="BP403" s="102">
        <v>2.2222222222222223E-2</v>
      </c>
      <c r="BQ403" s="102">
        <v>3.8461538461538464E-2</v>
      </c>
      <c r="BR403" s="103">
        <v>2.976190476190476E-2</v>
      </c>
    </row>
    <row r="404" spans="1:70" ht="11.85">
      <c r="A404" s="99" t="str">
        <f>IF(COUNTIFS(T_3G[[#This Row],[Secteur]],"  *"),A403,T_3G[[#This Row],[Secteur]])</f>
        <v>VAL-DE-MARNE</v>
      </c>
      <c r="B404" s="99" t="str">
        <f>IF(COUNTIFS(T_3G[[#This Row],[Secteur]],"    *"),B403,T_3G[[#This Row],[Secteur]])</f>
        <v xml:space="preserve">   D09 - Villeneuve-Le-Roi</v>
      </c>
      <c r="C404" s="100" t="s">
        <v>915</v>
      </c>
      <c r="D404" s="100" t="s">
        <v>916</v>
      </c>
      <c r="E404" s="101">
        <v>8</v>
      </c>
      <c r="F404" s="101">
        <v>12</v>
      </c>
      <c r="G404" s="101">
        <v>20</v>
      </c>
      <c r="H404" s="101">
        <v>0</v>
      </c>
      <c r="I404" s="101">
        <v>0</v>
      </c>
      <c r="J404" s="101">
        <v>0</v>
      </c>
      <c r="K404" s="101">
        <v>8</v>
      </c>
      <c r="L404" s="101">
        <v>12</v>
      </c>
      <c r="M404" s="101">
        <v>20</v>
      </c>
      <c r="N404" s="102">
        <v>1</v>
      </c>
      <c r="O404" s="102">
        <v>1</v>
      </c>
      <c r="P404" s="102">
        <v>1</v>
      </c>
      <c r="Q404" s="101">
        <v>0</v>
      </c>
      <c r="R404" s="101">
        <v>1</v>
      </c>
      <c r="S404" s="101">
        <v>1</v>
      </c>
      <c r="T404" s="102">
        <v>0</v>
      </c>
      <c r="U404" s="102">
        <v>8.3333333333333329E-2</v>
      </c>
      <c r="V404" s="102">
        <v>0.05</v>
      </c>
      <c r="W404" s="101">
        <v>8</v>
      </c>
      <c r="X404" s="101">
        <v>11</v>
      </c>
      <c r="Y404" s="101">
        <v>19</v>
      </c>
      <c r="Z404" s="102">
        <v>1</v>
      </c>
      <c r="AA404" s="102">
        <v>0.91666666666666663</v>
      </c>
      <c r="AB404" s="102">
        <v>0.95</v>
      </c>
      <c r="AC404" s="101">
        <v>4</v>
      </c>
      <c r="AD404" s="101">
        <v>1</v>
      </c>
      <c r="AE404" s="101">
        <v>5</v>
      </c>
      <c r="AF404" s="102">
        <v>0.5</v>
      </c>
      <c r="AG404" s="102">
        <v>8.3333333333333329E-2</v>
      </c>
      <c r="AH404" s="102">
        <v>0.25</v>
      </c>
      <c r="AI404" s="101">
        <v>4</v>
      </c>
      <c r="AJ404" s="101">
        <v>10</v>
      </c>
      <c r="AK404" s="101">
        <v>14</v>
      </c>
      <c r="AL404" s="102">
        <v>0.5</v>
      </c>
      <c r="AM404" s="102">
        <v>0.83333333333333337</v>
      </c>
      <c r="AN404" s="102">
        <v>0.7</v>
      </c>
      <c r="AO404" s="101">
        <v>8</v>
      </c>
      <c r="AP404" s="101">
        <v>12</v>
      </c>
      <c r="AQ404" s="101">
        <v>20</v>
      </c>
      <c r="AR404" s="102">
        <v>1</v>
      </c>
      <c r="AS404" s="102">
        <v>1</v>
      </c>
      <c r="AT404" s="102">
        <v>1</v>
      </c>
      <c r="AU404" s="101">
        <v>0</v>
      </c>
      <c r="AV404" s="101">
        <v>1</v>
      </c>
      <c r="AW404" s="101">
        <v>1</v>
      </c>
      <c r="AX404" s="102">
        <v>0</v>
      </c>
      <c r="AY404" s="102">
        <v>8.3333333333333329E-2</v>
      </c>
      <c r="AZ404" s="102">
        <v>0.05</v>
      </c>
      <c r="BA404" s="101">
        <v>8</v>
      </c>
      <c r="BB404" s="101">
        <v>11</v>
      </c>
      <c r="BC404" s="101">
        <v>19</v>
      </c>
      <c r="BD404" s="102">
        <v>1</v>
      </c>
      <c r="BE404" s="102">
        <v>0.91666666666666663</v>
      </c>
      <c r="BF404" s="102">
        <v>0.95</v>
      </c>
      <c r="BG404" s="101">
        <v>4</v>
      </c>
      <c r="BH404" s="101">
        <v>1</v>
      </c>
      <c r="BI404" s="101">
        <v>5</v>
      </c>
      <c r="BJ404" s="102">
        <v>0.5</v>
      </c>
      <c r="BK404" s="102">
        <v>8.3333333333333329E-2</v>
      </c>
      <c r="BL404" s="102">
        <v>0.25</v>
      </c>
      <c r="BM404" s="101">
        <v>4</v>
      </c>
      <c r="BN404" s="101">
        <v>10</v>
      </c>
      <c r="BO404" s="101">
        <v>14</v>
      </c>
      <c r="BP404" s="102">
        <v>0.5</v>
      </c>
      <c r="BQ404" s="102">
        <v>0.83333333333333337</v>
      </c>
      <c r="BR404" s="103">
        <v>0.7</v>
      </c>
    </row>
    <row r="405" spans="1:70" ht="11.85">
      <c r="A405" s="99" t="str">
        <f>IF(COUNTIFS(T_3G[[#This Row],[Secteur]],"  *"),A404,T_3G[[#This Row],[Secteur]])</f>
        <v>VAL-DE-MARNE</v>
      </c>
      <c r="B405" s="99" t="str">
        <f>IF(COUNTIFS(T_3G[[#This Row],[Secteur]],"    *"),B404,T_3G[[#This Row],[Secteur]])</f>
        <v xml:space="preserve">   D09 - Villeneuve-Le-Roi</v>
      </c>
      <c r="C405" s="100" t="s">
        <v>917</v>
      </c>
      <c r="D405" s="100" t="s">
        <v>918</v>
      </c>
      <c r="E405" s="101">
        <v>11</v>
      </c>
      <c r="F405" s="101">
        <v>9</v>
      </c>
      <c r="G405" s="101">
        <v>20</v>
      </c>
      <c r="H405" s="101">
        <v>0</v>
      </c>
      <c r="I405" s="101">
        <v>0</v>
      </c>
      <c r="J405" s="101">
        <v>0</v>
      </c>
      <c r="K405" s="101">
        <v>0</v>
      </c>
      <c r="L405" s="101">
        <v>0</v>
      </c>
      <c r="M405" s="101">
        <v>0</v>
      </c>
      <c r="N405" s="102">
        <v>0</v>
      </c>
      <c r="O405" s="102">
        <v>0</v>
      </c>
      <c r="P405" s="102">
        <v>0</v>
      </c>
      <c r="Q405" s="101">
        <v>0</v>
      </c>
      <c r="R405" s="101">
        <v>0</v>
      </c>
      <c r="S405" s="101">
        <v>0</v>
      </c>
      <c r="T405" s="102" t="s">
        <v>92</v>
      </c>
      <c r="U405" s="102" t="s">
        <v>92</v>
      </c>
      <c r="V405" s="102" t="s">
        <v>92</v>
      </c>
      <c r="W405" s="101">
        <v>0</v>
      </c>
      <c r="X405" s="101">
        <v>0</v>
      </c>
      <c r="Y405" s="101">
        <v>0</v>
      </c>
      <c r="Z405" s="102" t="s">
        <v>92</v>
      </c>
      <c r="AA405" s="102" t="s">
        <v>92</v>
      </c>
      <c r="AB405" s="102" t="s">
        <v>92</v>
      </c>
      <c r="AC405" s="101">
        <v>0</v>
      </c>
      <c r="AD405" s="101">
        <v>0</v>
      </c>
      <c r="AE405" s="101">
        <v>0</v>
      </c>
      <c r="AF405" s="102" t="s">
        <v>92</v>
      </c>
      <c r="AG405" s="102" t="s">
        <v>92</v>
      </c>
      <c r="AH405" s="102" t="s">
        <v>92</v>
      </c>
      <c r="AI405" s="101">
        <v>0</v>
      </c>
      <c r="AJ405" s="101">
        <v>0</v>
      </c>
      <c r="AK405" s="101">
        <v>0</v>
      </c>
      <c r="AL405" s="102" t="s">
        <v>92</v>
      </c>
      <c r="AM405" s="102" t="s">
        <v>92</v>
      </c>
      <c r="AN405" s="102" t="s">
        <v>92</v>
      </c>
      <c r="AO405" s="101">
        <v>0</v>
      </c>
      <c r="AP405" s="101">
        <v>0</v>
      </c>
      <c r="AQ405" s="101">
        <v>0</v>
      </c>
      <c r="AR405" s="102">
        <v>0</v>
      </c>
      <c r="AS405" s="102">
        <v>0</v>
      </c>
      <c r="AT405" s="102">
        <v>0</v>
      </c>
      <c r="AU405" s="101">
        <v>0</v>
      </c>
      <c r="AV405" s="101">
        <v>0</v>
      </c>
      <c r="AW405" s="101">
        <v>0</v>
      </c>
      <c r="AX405" s="102" t="s">
        <v>92</v>
      </c>
      <c r="AY405" s="102" t="s">
        <v>92</v>
      </c>
      <c r="AZ405" s="102" t="s">
        <v>92</v>
      </c>
      <c r="BA405" s="101">
        <v>0</v>
      </c>
      <c r="BB405" s="101">
        <v>0</v>
      </c>
      <c r="BC405" s="101">
        <v>0</v>
      </c>
      <c r="BD405" s="102" t="s">
        <v>92</v>
      </c>
      <c r="BE405" s="102" t="s">
        <v>92</v>
      </c>
      <c r="BF405" s="102" t="s">
        <v>92</v>
      </c>
      <c r="BG405" s="101">
        <v>0</v>
      </c>
      <c r="BH405" s="101">
        <v>0</v>
      </c>
      <c r="BI405" s="101">
        <v>0</v>
      </c>
      <c r="BJ405" s="102" t="s">
        <v>92</v>
      </c>
      <c r="BK405" s="102" t="s">
        <v>92</v>
      </c>
      <c r="BL405" s="102" t="s">
        <v>92</v>
      </c>
      <c r="BM405" s="101">
        <v>0</v>
      </c>
      <c r="BN405" s="101">
        <v>0</v>
      </c>
      <c r="BO405" s="101">
        <v>0</v>
      </c>
      <c r="BP405" s="102" t="s">
        <v>92</v>
      </c>
      <c r="BQ405" s="102" t="s">
        <v>92</v>
      </c>
      <c r="BR405" s="103" t="s">
        <v>92</v>
      </c>
    </row>
    <row r="406" spans="1:70" ht="11.85">
      <c r="A406" s="99" t="str">
        <f>IF(COUNTIFS(T_3G[[#This Row],[Secteur]],"  *"),A405,T_3G[[#This Row],[Secteur]])</f>
        <v>VAL-DE-MARNE</v>
      </c>
      <c r="B406" s="99" t="str">
        <f>IF(COUNTIFS(T_3G[[#This Row],[Secteur]],"    *"),B405,T_3G[[#This Row],[Secteur]])</f>
        <v xml:space="preserve">   D09 - Villeneuve-Le-Roi</v>
      </c>
      <c r="C406" s="100" t="s">
        <v>919</v>
      </c>
      <c r="D406" s="100" t="s">
        <v>920</v>
      </c>
      <c r="E406" s="101">
        <v>75</v>
      </c>
      <c r="F406" s="101">
        <v>62</v>
      </c>
      <c r="G406" s="101">
        <v>137</v>
      </c>
      <c r="H406" s="101">
        <v>1</v>
      </c>
      <c r="I406" s="101">
        <v>0</v>
      </c>
      <c r="J406" s="101">
        <v>1</v>
      </c>
      <c r="K406" s="101">
        <v>75</v>
      </c>
      <c r="L406" s="101">
        <v>62</v>
      </c>
      <c r="M406" s="101">
        <v>137</v>
      </c>
      <c r="N406" s="102">
        <v>1.0133333333333334</v>
      </c>
      <c r="O406" s="102">
        <v>1</v>
      </c>
      <c r="P406" s="102">
        <v>1.0072992700729928</v>
      </c>
      <c r="Q406" s="101">
        <v>57</v>
      </c>
      <c r="R406" s="101">
        <v>41</v>
      </c>
      <c r="S406" s="101">
        <v>98</v>
      </c>
      <c r="T406" s="102">
        <v>0.76</v>
      </c>
      <c r="U406" s="102">
        <v>0.66129032258064513</v>
      </c>
      <c r="V406" s="102">
        <v>0.71532846715328469</v>
      </c>
      <c r="W406" s="101">
        <v>18</v>
      </c>
      <c r="X406" s="101">
        <v>21</v>
      </c>
      <c r="Y406" s="101">
        <v>39</v>
      </c>
      <c r="Z406" s="102">
        <v>0.24</v>
      </c>
      <c r="AA406" s="102">
        <v>0.33870967741935482</v>
      </c>
      <c r="AB406" s="102">
        <v>0.28467153284671531</v>
      </c>
      <c r="AC406" s="101">
        <v>16</v>
      </c>
      <c r="AD406" s="101">
        <v>19</v>
      </c>
      <c r="AE406" s="101">
        <v>35</v>
      </c>
      <c r="AF406" s="102">
        <v>0.21333333333333335</v>
      </c>
      <c r="AG406" s="102">
        <v>0.30645161290322581</v>
      </c>
      <c r="AH406" s="102">
        <v>0.25547445255474455</v>
      </c>
      <c r="AI406" s="101">
        <v>2</v>
      </c>
      <c r="AJ406" s="101">
        <v>2</v>
      </c>
      <c r="AK406" s="101">
        <v>4</v>
      </c>
      <c r="AL406" s="102">
        <v>2.6666666666666668E-2</v>
      </c>
      <c r="AM406" s="102">
        <v>3.2258064516129031E-2</v>
      </c>
      <c r="AN406" s="102">
        <v>2.9197080291970802E-2</v>
      </c>
      <c r="AO406" s="101">
        <v>74</v>
      </c>
      <c r="AP406" s="101">
        <v>62</v>
      </c>
      <c r="AQ406" s="101">
        <v>136</v>
      </c>
      <c r="AR406" s="102">
        <v>1</v>
      </c>
      <c r="AS406" s="102">
        <v>1</v>
      </c>
      <c r="AT406" s="102">
        <v>1</v>
      </c>
      <c r="AU406" s="101">
        <v>50</v>
      </c>
      <c r="AV406" s="101">
        <v>37</v>
      </c>
      <c r="AW406" s="101">
        <v>87</v>
      </c>
      <c r="AX406" s="102">
        <v>0.67567567567567566</v>
      </c>
      <c r="AY406" s="102">
        <v>0.59677419354838712</v>
      </c>
      <c r="AZ406" s="102">
        <v>0.63970588235294112</v>
      </c>
      <c r="BA406" s="101">
        <v>24</v>
      </c>
      <c r="BB406" s="101">
        <v>25</v>
      </c>
      <c r="BC406" s="101">
        <v>49</v>
      </c>
      <c r="BD406" s="102">
        <v>0.32432432432432434</v>
      </c>
      <c r="BE406" s="102">
        <v>0.40322580645161288</v>
      </c>
      <c r="BF406" s="102">
        <v>0.36029411764705882</v>
      </c>
      <c r="BG406" s="101">
        <v>21</v>
      </c>
      <c r="BH406" s="101">
        <v>22</v>
      </c>
      <c r="BI406" s="101">
        <v>43</v>
      </c>
      <c r="BJ406" s="102">
        <v>0.28378378378378377</v>
      </c>
      <c r="BK406" s="102">
        <v>0.35483870967741937</v>
      </c>
      <c r="BL406" s="102">
        <v>0.31617647058823528</v>
      </c>
      <c r="BM406" s="101">
        <v>3</v>
      </c>
      <c r="BN406" s="101">
        <v>3</v>
      </c>
      <c r="BO406" s="101">
        <v>6</v>
      </c>
      <c r="BP406" s="102">
        <v>4.0540540540540543E-2</v>
      </c>
      <c r="BQ406" s="102">
        <v>4.8387096774193547E-2</v>
      </c>
      <c r="BR406" s="103">
        <v>4.4117647058823532E-2</v>
      </c>
    </row>
    <row r="407" spans="1:70" ht="11.85">
      <c r="A407" s="99" t="str">
        <f>IF(COUNTIFS(T_3G[[#This Row],[Secteur]],"  *"),A406,T_3G[[#This Row],[Secteur]])</f>
        <v>VAL-DE-MARNE</v>
      </c>
      <c r="B407" s="99" t="str">
        <f>IF(COUNTIFS(T_3G[[#This Row],[Secteur]],"    *"),B406,T_3G[[#This Row],[Secteur]])</f>
        <v xml:space="preserve">   D09 - Villeneuve-Le-Roi</v>
      </c>
      <c r="C407" s="100" t="s">
        <v>921</v>
      </c>
      <c r="D407" s="100" t="s">
        <v>922</v>
      </c>
      <c r="E407" s="101">
        <v>53</v>
      </c>
      <c r="F407" s="101">
        <v>60</v>
      </c>
      <c r="G407" s="101">
        <v>113</v>
      </c>
      <c r="H407" s="101">
        <v>0</v>
      </c>
      <c r="I407" s="101">
        <v>0</v>
      </c>
      <c r="J407" s="101">
        <v>0</v>
      </c>
      <c r="K407" s="101">
        <v>53</v>
      </c>
      <c r="L407" s="101">
        <v>59</v>
      </c>
      <c r="M407" s="101">
        <v>112</v>
      </c>
      <c r="N407" s="102">
        <v>1</v>
      </c>
      <c r="O407" s="102">
        <v>0.98333333333333328</v>
      </c>
      <c r="P407" s="102">
        <v>0.99115044247787609</v>
      </c>
      <c r="Q407" s="101">
        <v>40</v>
      </c>
      <c r="R407" s="101">
        <v>41</v>
      </c>
      <c r="S407" s="101">
        <v>81</v>
      </c>
      <c r="T407" s="102">
        <v>0.75471698113207553</v>
      </c>
      <c r="U407" s="102">
        <v>0.69491525423728817</v>
      </c>
      <c r="V407" s="102">
        <v>0.7232142857142857</v>
      </c>
      <c r="W407" s="101">
        <v>13</v>
      </c>
      <c r="X407" s="101">
        <v>18</v>
      </c>
      <c r="Y407" s="101">
        <v>31</v>
      </c>
      <c r="Z407" s="102">
        <v>0.24528301886792453</v>
      </c>
      <c r="AA407" s="102">
        <v>0.30508474576271188</v>
      </c>
      <c r="AB407" s="102">
        <v>0.2767857142857143</v>
      </c>
      <c r="AC407" s="101">
        <v>13</v>
      </c>
      <c r="AD407" s="101">
        <v>18</v>
      </c>
      <c r="AE407" s="101">
        <v>31</v>
      </c>
      <c r="AF407" s="102">
        <v>0.24528301886792453</v>
      </c>
      <c r="AG407" s="102">
        <v>0.30508474576271188</v>
      </c>
      <c r="AH407" s="102">
        <v>0.2767857142857143</v>
      </c>
      <c r="AI407" s="101">
        <v>0</v>
      </c>
      <c r="AJ407" s="101">
        <v>0</v>
      </c>
      <c r="AK407" s="101">
        <v>0</v>
      </c>
      <c r="AL407" s="102">
        <v>0</v>
      </c>
      <c r="AM407" s="102">
        <v>0</v>
      </c>
      <c r="AN407" s="102">
        <v>0</v>
      </c>
      <c r="AO407" s="101">
        <v>53</v>
      </c>
      <c r="AP407" s="101">
        <v>59</v>
      </c>
      <c r="AQ407" s="101">
        <v>112</v>
      </c>
      <c r="AR407" s="102">
        <v>1</v>
      </c>
      <c r="AS407" s="102">
        <v>0.98333333333333328</v>
      </c>
      <c r="AT407" s="102">
        <v>0.99115044247787609</v>
      </c>
      <c r="AU407" s="101">
        <v>33</v>
      </c>
      <c r="AV407" s="101">
        <v>34</v>
      </c>
      <c r="AW407" s="101">
        <v>67</v>
      </c>
      <c r="AX407" s="102">
        <v>0.62264150943396224</v>
      </c>
      <c r="AY407" s="102">
        <v>0.57627118644067798</v>
      </c>
      <c r="AZ407" s="102">
        <v>0.5982142857142857</v>
      </c>
      <c r="BA407" s="101">
        <v>20</v>
      </c>
      <c r="BB407" s="101">
        <v>25</v>
      </c>
      <c r="BC407" s="101">
        <v>45</v>
      </c>
      <c r="BD407" s="102">
        <v>0.37735849056603776</v>
      </c>
      <c r="BE407" s="102">
        <v>0.42372881355932202</v>
      </c>
      <c r="BF407" s="102">
        <v>0.4017857142857143</v>
      </c>
      <c r="BG407" s="101">
        <v>20</v>
      </c>
      <c r="BH407" s="101">
        <v>25</v>
      </c>
      <c r="BI407" s="101">
        <v>45</v>
      </c>
      <c r="BJ407" s="102">
        <v>0.37735849056603776</v>
      </c>
      <c r="BK407" s="102">
        <v>0.42372881355932202</v>
      </c>
      <c r="BL407" s="102">
        <v>0.4017857142857143</v>
      </c>
      <c r="BM407" s="101">
        <v>0</v>
      </c>
      <c r="BN407" s="101">
        <v>0</v>
      </c>
      <c r="BO407" s="101">
        <v>0</v>
      </c>
      <c r="BP407" s="102">
        <v>0</v>
      </c>
      <c r="BQ407" s="102">
        <v>0</v>
      </c>
      <c r="BR407" s="103">
        <v>0</v>
      </c>
    </row>
    <row r="408" spans="1:70" ht="11.85">
      <c r="A408" s="99" t="str">
        <f>IF(COUNTIFS(T_3G[[#This Row],[Secteur]],"  *"),A407,T_3G[[#This Row],[Secteur]])</f>
        <v>VAL-DE-MARNE</v>
      </c>
      <c r="B408" s="99" t="str">
        <f>IF(COUNTIFS(T_3G[[#This Row],[Secteur]],"    *"),B407,T_3G[[#This Row],[Secteur]])</f>
        <v xml:space="preserve">   D09 - Villeneuve-Le-Roi</v>
      </c>
      <c r="C408" s="100" t="s">
        <v>923</v>
      </c>
      <c r="D408" s="100" t="s">
        <v>924</v>
      </c>
      <c r="E408" s="101">
        <v>80</v>
      </c>
      <c r="F408" s="101">
        <v>78</v>
      </c>
      <c r="G408" s="101">
        <v>158</v>
      </c>
      <c r="H408" s="101">
        <v>0</v>
      </c>
      <c r="I408" s="101">
        <v>0</v>
      </c>
      <c r="J408" s="101">
        <v>0</v>
      </c>
      <c r="K408" s="101">
        <v>80</v>
      </c>
      <c r="L408" s="101">
        <v>73</v>
      </c>
      <c r="M408" s="101">
        <v>153</v>
      </c>
      <c r="N408" s="102">
        <v>1</v>
      </c>
      <c r="O408" s="102">
        <v>0.9358974358974359</v>
      </c>
      <c r="P408" s="102">
        <v>0.96835443037974689</v>
      </c>
      <c r="Q408" s="101">
        <v>56</v>
      </c>
      <c r="R408" s="101">
        <v>47</v>
      </c>
      <c r="S408" s="101">
        <v>103</v>
      </c>
      <c r="T408" s="102">
        <v>0.7</v>
      </c>
      <c r="U408" s="102">
        <v>0.64383561643835618</v>
      </c>
      <c r="V408" s="102">
        <v>0.67320261437908502</v>
      </c>
      <c r="W408" s="101">
        <v>24</v>
      </c>
      <c r="X408" s="101">
        <v>26</v>
      </c>
      <c r="Y408" s="101">
        <v>50</v>
      </c>
      <c r="Z408" s="102">
        <v>0.3</v>
      </c>
      <c r="AA408" s="102">
        <v>0.35616438356164382</v>
      </c>
      <c r="AB408" s="102">
        <v>0.32679738562091504</v>
      </c>
      <c r="AC408" s="101">
        <v>19</v>
      </c>
      <c r="AD408" s="101">
        <v>16</v>
      </c>
      <c r="AE408" s="101">
        <v>35</v>
      </c>
      <c r="AF408" s="102">
        <v>0.23749999999999999</v>
      </c>
      <c r="AG408" s="102">
        <v>0.21917808219178081</v>
      </c>
      <c r="AH408" s="102">
        <v>0.22875816993464052</v>
      </c>
      <c r="AI408" s="101">
        <v>5</v>
      </c>
      <c r="AJ408" s="101">
        <v>10</v>
      </c>
      <c r="AK408" s="101">
        <v>15</v>
      </c>
      <c r="AL408" s="102">
        <v>6.25E-2</v>
      </c>
      <c r="AM408" s="102">
        <v>0.13698630136986301</v>
      </c>
      <c r="AN408" s="102">
        <v>9.8039215686274508E-2</v>
      </c>
      <c r="AO408" s="101">
        <v>79</v>
      </c>
      <c r="AP408" s="101">
        <v>67</v>
      </c>
      <c r="AQ408" s="101">
        <v>146</v>
      </c>
      <c r="AR408" s="102">
        <v>0.98750000000000004</v>
      </c>
      <c r="AS408" s="102">
        <v>0.85897435897435892</v>
      </c>
      <c r="AT408" s="102">
        <v>0.92405063291139244</v>
      </c>
      <c r="AU408" s="101">
        <v>51</v>
      </c>
      <c r="AV408" s="101">
        <v>39</v>
      </c>
      <c r="AW408" s="101">
        <v>90</v>
      </c>
      <c r="AX408" s="102">
        <v>0.64556962025316456</v>
      </c>
      <c r="AY408" s="102">
        <v>0.58208955223880599</v>
      </c>
      <c r="AZ408" s="102">
        <v>0.61643835616438358</v>
      </c>
      <c r="BA408" s="101">
        <v>28</v>
      </c>
      <c r="BB408" s="101">
        <v>28</v>
      </c>
      <c r="BC408" s="101">
        <v>56</v>
      </c>
      <c r="BD408" s="102">
        <v>0.35443037974683544</v>
      </c>
      <c r="BE408" s="102">
        <v>0.41791044776119401</v>
      </c>
      <c r="BF408" s="102">
        <v>0.38356164383561642</v>
      </c>
      <c r="BG408" s="101">
        <v>23</v>
      </c>
      <c r="BH408" s="101">
        <v>24</v>
      </c>
      <c r="BI408" s="101">
        <v>47</v>
      </c>
      <c r="BJ408" s="102">
        <v>0.29113924050632911</v>
      </c>
      <c r="BK408" s="102">
        <v>0.35820895522388058</v>
      </c>
      <c r="BL408" s="102">
        <v>0.32191780821917809</v>
      </c>
      <c r="BM408" s="101">
        <v>5</v>
      </c>
      <c r="BN408" s="101">
        <v>4</v>
      </c>
      <c r="BO408" s="101">
        <v>9</v>
      </c>
      <c r="BP408" s="102">
        <v>6.3291139240506333E-2</v>
      </c>
      <c r="BQ408" s="102">
        <v>5.9701492537313432E-2</v>
      </c>
      <c r="BR408" s="103">
        <v>6.1643835616438353E-2</v>
      </c>
    </row>
    <row r="409" spans="1:70" ht="11.85">
      <c r="A409" s="99" t="str">
        <f>IF(COUNTIFS(T_3G[[#This Row],[Secteur]],"  *"),A408,T_3G[[#This Row],[Secteur]])</f>
        <v>VAL-DE-MARNE</v>
      </c>
      <c r="B409" s="99" t="str">
        <f>IF(COUNTIFS(T_3G[[#This Row],[Secteur]],"    *"),B408,T_3G[[#This Row],[Secteur]])</f>
        <v xml:space="preserve">   D09 - Villeneuve-Le-Roi</v>
      </c>
      <c r="C409" s="100" t="s">
        <v>925</v>
      </c>
      <c r="D409" s="100" t="s">
        <v>926</v>
      </c>
      <c r="E409" s="101">
        <v>52</v>
      </c>
      <c r="F409" s="101">
        <v>83</v>
      </c>
      <c r="G409" s="101">
        <v>135</v>
      </c>
      <c r="H409" s="101">
        <v>0</v>
      </c>
      <c r="I409" s="101">
        <v>0</v>
      </c>
      <c r="J409" s="101">
        <v>0</v>
      </c>
      <c r="K409" s="101">
        <v>50</v>
      </c>
      <c r="L409" s="101">
        <v>81</v>
      </c>
      <c r="M409" s="101">
        <v>131</v>
      </c>
      <c r="N409" s="102">
        <v>0.96153846153846156</v>
      </c>
      <c r="O409" s="102">
        <v>0.97590361445783136</v>
      </c>
      <c r="P409" s="102">
        <v>0.97037037037037033</v>
      </c>
      <c r="Q409" s="101">
        <v>31</v>
      </c>
      <c r="R409" s="101">
        <v>47</v>
      </c>
      <c r="S409" s="101">
        <v>78</v>
      </c>
      <c r="T409" s="102">
        <v>0.62</v>
      </c>
      <c r="U409" s="102">
        <v>0.58024691358024694</v>
      </c>
      <c r="V409" s="102">
        <v>0.59541984732824427</v>
      </c>
      <c r="W409" s="101">
        <v>19</v>
      </c>
      <c r="X409" s="101">
        <v>34</v>
      </c>
      <c r="Y409" s="101">
        <v>53</v>
      </c>
      <c r="Z409" s="102">
        <v>0.38</v>
      </c>
      <c r="AA409" s="102">
        <v>0.41975308641975306</v>
      </c>
      <c r="AB409" s="102">
        <v>0.40458015267175573</v>
      </c>
      <c r="AC409" s="101">
        <v>18</v>
      </c>
      <c r="AD409" s="101">
        <v>27</v>
      </c>
      <c r="AE409" s="101">
        <v>45</v>
      </c>
      <c r="AF409" s="102">
        <v>0.36</v>
      </c>
      <c r="AG409" s="102">
        <v>0.33333333333333331</v>
      </c>
      <c r="AH409" s="102">
        <v>0.34351145038167941</v>
      </c>
      <c r="AI409" s="101">
        <v>1</v>
      </c>
      <c r="AJ409" s="101">
        <v>7</v>
      </c>
      <c r="AK409" s="101">
        <v>8</v>
      </c>
      <c r="AL409" s="102">
        <v>0.02</v>
      </c>
      <c r="AM409" s="102">
        <v>8.6419753086419748E-2</v>
      </c>
      <c r="AN409" s="102">
        <v>6.1068702290076333E-2</v>
      </c>
      <c r="AO409" s="101">
        <v>50</v>
      </c>
      <c r="AP409" s="101">
        <v>81</v>
      </c>
      <c r="AQ409" s="101">
        <v>131</v>
      </c>
      <c r="AR409" s="102">
        <v>0.96153846153846156</v>
      </c>
      <c r="AS409" s="102">
        <v>0.97590361445783136</v>
      </c>
      <c r="AT409" s="102">
        <v>0.97037037037037033</v>
      </c>
      <c r="AU409" s="101">
        <v>28</v>
      </c>
      <c r="AV409" s="101">
        <v>47</v>
      </c>
      <c r="AW409" s="101">
        <v>75</v>
      </c>
      <c r="AX409" s="102">
        <v>0.56000000000000005</v>
      </c>
      <c r="AY409" s="102">
        <v>0.58024691358024694</v>
      </c>
      <c r="AZ409" s="102">
        <v>0.5725190839694656</v>
      </c>
      <c r="BA409" s="101">
        <v>22</v>
      </c>
      <c r="BB409" s="101">
        <v>34</v>
      </c>
      <c r="BC409" s="101">
        <v>56</v>
      </c>
      <c r="BD409" s="102">
        <v>0.44</v>
      </c>
      <c r="BE409" s="102">
        <v>0.41975308641975306</v>
      </c>
      <c r="BF409" s="102">
        <v>0.42748091603053434</v>
      </c>
      <c r="BG409" s="101">
        <v>21</v>
      </c>
      <c r="BH409" s="101">
        <v>27</v>
      </c>
      <c r="BI409" s="101">
        <v>48</v>
      </c>
      <c r="BJ409" s="102">
        <v>0.42</v>
      </c>
      <c r="BK409" s="102">
        <v>0.33333333333333331</v>
      </c>
      <c r="BL409" s="102">
        <v>0.36641221374045801</v>
      </c>
      <c r="BM409" s="101">
        <v>1</v>
      </c>
      <c r="BN409" s="101">
        <v>7</v>
      </c>
      <c r="BO409" s="101">
        <v>8</v>
      </c>
      <c r="BP409" s="102">
        <v>0.02</v>
      </c>
      <c r="BQ409" s="102">
        <v>8.6419753086419748E-2</v>
      </c>
      <c r="BR409" s="103">
        <v>6.1068702290076333E-2</v>
      </c>
    </row>
    <row r="410" spans="1:70" ht="11.85">
      <c r="A410" s="99" t="str">
        <f>IF(COUNTIFS(T_3G[[#This Row],[Secteur]],"  *"),A409,T_3G[[#This Row],[Secteur]])</f>
        <v>VAL-DE-MARNE</v>
      </c>
      <c r="B410" s="99" t="str">
        <f>IF(COUNTIFS(T_3G[[#This Row],[Secteur]],"    *"),B409,T_3G[[#This Row],[Secteur]])</f>
        <v xml:space="preserve">   D09 - Villeneuve-Le-Roi</v>
      </c>
      <c r="C410" s="100" t="s">
        <v>927</v>
      </c>
      <c r="D410" s="100" t="s">
        <v>777</v>
      </c>
      <c r="E410" s="101">
        <v>55</v>
      </c>
      <c r="F410" s="101">
        <v>60</v>
      </c>
      <c r="G410" s="101">
        <v>115</v>
      </c>
      <c r="H410" s="101">
        <v>0</v>
      </c>
      <c r="I410" s="101">
        <v>0</v>
      </c>
      <c r="J410" s="101">
        <v>0</v>
      </c>
      <c r="K410" s="101">
        <v>55</v>
      </c>
      <c r="L410" s="101">
        <v>60</v>
      </c>
      <c r="M410" s="101">
        <v>115</v>
      </c>
      <c r="N410" s="102">
        <v>1</v>
      </c>
      <c r="O410" s="102">
        <v>1</v>
      </c>
      <c r="P410" s="102">
        <v>1</v>
      </c>
      <c r="Q410" s="101">
        <v>40</v>
      </c>
      <c r="R410" s="101">
        <v>41</v>
      </c>
      <c r="S410" s="101">
        <v>81</v>
      </c>
      <c r="T410" s="102">
        <v>0.72727272727272729</v>
      </c>
      <c r="U410" s="102">
        <v>0.68333333333333335</v>
      </c>
      <c r="V410" s="102">
        <v>0.70434782608695656</v>
      </c>
      <c r="W410" s="101">
        <v>15</v>
      </c>
      <c r="X410" s="101">
        <v>19</v>
      </c>
      <c r="Y410" s="101">
        <v>34</v>
      </c>
      <c r="Z410" s="102">
        <v>0.27272727272727271</v>
      </c>
      <c r="AA410" s="102">
        <v>0.31666666666666665</v>
      </c>
      <c r="AB410" s="102">
        <v>0.29565217391304349</v>
      </c>
      <c r="AC410" s="101">
        <v>14</v>
      </c>
      <c r="AD410" s="101">
        <v>17</v>
      </c>
      <c r="AE410" s="101">
        <v>31</v>
      </c>
      <c r="AF410" s="102">
        <v>0.25454545454545452</v>
      </c>
      <c r="AG410" s="102">
        <v>0.28333333333333333</v>
      </c>
      <c r="AH410" s="102">
        <v>0.26956521739130435</v>
      </c>
      <c r="AI410" s="101">
        <v>1</v>
      </c>
      <c r="AJ410" s="101">
        <v>2</v>
      </c>
      <c r="AK410" s="101">
        <v>3</v>
      </c>
      <c r="AL410" s="102">
        <v>1.8181818181818181E-2</v>
      </c>
      <c r="AM410" s="102">
        <v>3.3333333333333333E-2</v>
      </c>
      <c r="AN410" s="102">
        <v>2.6086956521739129E-2</v>
      </c>
      <c r="AO410" s="101">
        <v>55</v>
      </c>
      <c r="AP410" s="101">
        <v>60</v>
      </c>
      <c r="AQ410" s="101">
        <v>115</v>
      </c>
      <c r="AR410" s="102">
        <v>1</v>
      </c>
      <c r="AS410" s="102">
        <v>1</v>
      </c>
      <c r="AT410" s="102">
        <v>1</v>
      </c>
      <c r="AU410" s="101">
        <v>39</v>
      </c>
      <c r="AV410" s="101">
        <v>38</v>
      </c>
      <c r="AW410" s="101">
        <v>77</v>
      </c>
      <c r="AX410" s="102">
        <v>0.70909090909090911</v>
      </c>
      <c r="AY410" s="102">
        <v>0.6333333333333333</v>
      </c>
      <c r="AZ410" s="102">
        <v>0.66956521739130437</v>
      </c>
      <c r="BA410" s="101">
        <v>16</v>
      </c>
      <c r="BB410" s="101">
        <v>22</v>
      </c>
      <c r="BC410" s="101">
        <v>38</v>
      </c>
      <c r="BD410" s="102">
        <v>0.29090909090909089</v>
      </c>
      <c r="BE410" s="102">
        <v>0.36666666666666664</v>
      </c>
      <c r="BF410" s="102">
        <v>0.33043478260869563</v>
      </c>
      <c r="BG410" s="101">
        <v>15</v>
      </c>
      <c r="BH410" s="101">
        <v>20</v>
      </c>
      <c r="BI410" s="101">
        <v>35</v>
      </c>
      <c r="BJ410" s="102">
        <v>0.27272727272727271</v>
      </c>
      <c r="BK410" s="102">
        <v>0.33333333333333331</v>
      </c>
      <c r="BL410" s="102">
        <v>0.30434782608695654</v>
      </c>
      <c r="BM410" s="101">
        <v>1</v>
      </c>
      <c r="BN410" s="101">
        <v>2</v>
      </c>
      <c r="BO410" s="101">
        <v>3</v>
      </c>
      <c r="BP410" s="102">
        <v>1.8181818181818181E-2</v>
      </c>
      <c r="BQ410" s="102">
        <v>3.3333333333333333E-2</v>
      </c>
      <c r="BR410" s="103">
        <v>2.6086956521739129E-2</v>
      </c>
    </row>
    <row r="411" spans="1:70" ht="11.85">
      <c r="A411" s="99" t="str">
        <f>IF(COUNTIFS(T_3G[[#This Row],[Secteur]],"  *"),A410,T_3G[[#This Row],[Secteur]])</f>
        <v>VAL-DE-MARNE</v>
      </c>
      <c r="B411" s="99" t="str">
        <f>IF(COUNTIFS(T_3G[[#This Row],[Secteur]],"    *"),B410,T_3G[[#This Row],[Secteur]])</f>
        <v xml:space="preserve">   D09 - Villeneuve-Le-Roi</v>
      </c>
      <c r="C411" s="100" t="s">
        <v>928</v>
      </c>
      <c r="D411" s="100" t="s">
        <v>865</v>
      </c>
      <c r="E411" s="101">
        <v>102</v>
      </c>
      <c r="F411" s="101">
        <v>93</v>
      </c>
      <c r="G411" s="101">
        <v>195</v>
      </c>
      <c r="H411" s="101">
        <v>0</v>
      </c>
      <c r="I411" s="101">
        <v>0</v>
      </c>
      <c r="J411" s="101">
        <v>0</v>
      </c>
      <c r="K411" s="101">
        <v>95</v>
      </c>
      <c r="L411" s="101">
        <v>80</v>
      </c>
      <c r="M411" s="101">
        <v>175</v>
      </c>
      <c r="N411" s="102">
        <v>0.93137254901960786</v>
      </c>
      <c r="O411" s="102">
        <v>0.86021505376344087</v>
      </c>
      <c r="P411" s="102">
        <v>0.89743589743589747</v>
      </c>
      <c r="Q411" s="101">
        <v>79</v>
      </c>
      <c r="R411" s="101">
        <v>63</v>
      </c>
      <c r="S411" s="101">
        <v>142</v>
      </c>
      <c r="T411" s="102">
        <v>0.83157894736842108</v>
      </c>
      <c r="U411" s="102">
        <v>0.78749999999999998</v>
      </c>
      <c r="V411" s="102">
        <v>0.81142857142857139</v>
      </c>
      <c r="W411" s="101">
        <v>16</v>
      </c>
      <c r="X411" s="101">
        <v>17</v>
      </c>
      <c r="Y411" s="101">
        <v>33</v>
      </c>
      <c r="Z411" s="102">
        <v>0.16842105263157894</v>
      </c>
      <c r="AA411" s="102">
        <v>0.21249999999999999</v>
      </c>
      <c r="AB411" s="102">
        <v>0.18857142857142858</v>
      </c>
      <c r="AC411" s="101">
        <v>12</v>
      </c>
      <c r="AD411" s="101">
        <v>8</v>
      </c>
      <c r="AE411" s="101">
        <v>20</v>
      </c>
      <c r="AF411" s="102">
        <v>0.12631578947368421</v>
      </c>
      <c r="AG411" s="102">
        <v>0.1</v>
      </c>
      <c r="AH411" s="102">
        <v>0.11428571428571428</v>
      </c>
      <c r="AI411" s="101">
        <v>4</v>
      </c>
      <c r="AJ411" s="101">
        <v>9</v>
      </c>
      <c r="AK411" s="101">
        <v>13</v>
      </c>
      <c r="AL411" s="102">
        <v>4.2105263157894736E-2</v>
      </c>
      <c r="AM411" s="102">
        <v>0.1125</v>
      </c>
      <c r="AN411" s="102">
        <v>7.4285714285714288E-2</v>
      </c>
      <c r="AO411" s="101">
        <v>94</v>
      </c>
      <c r="AP411" s="101">
        <v>79</v>
      </c>
      <c r="AQ411" s="101">
        <v>173</v>
      </c>
      <c r="AR411" s="102">
        <v>0.92156862745098034</v>
      </c>
      <c r="AS411" s="102">
        <v>0.84946236559139787</v>
      </c>
      <c r="AT411" s="102">
        <v>0.88717948717948714</v>
      </c>
      <c r="AU411" s="101">
        <v>75</v>
      </c>
      <c r="AV411" s="101">
        <v>56</v>
      </c>
      <c r="AW411" s="101">
        <v>131</v>
      </c>
      <c r="AX411" s="102">
        <v>0.7978723404255319</v>
      </c>
      <c r="AY411" s="102">
        <v>0.70886075949367089</v>
      </c>
      <c r="AZ411" s="102">
        <v>0.75722543352601157</v>
      </c>
      <c r="BA411" s="101">
        <v>19</v>
      </c>
      <c r="BB411" s="101">
        <v>23</v>
      </c>
      <c r="BC411" s="101">
        <v>42</v>
      </c>
      <c r="BD411" s="102">
        <v>0.20212765957446807</v>
      </c>
      <c r="BE411" s="102">
        <v>0.29113924050632911</v>
      </c>
      <c r="BF411" s="102">
        <v>0.24277456647398843</v>
      </c>
      <c r="BG411" s="101">
        <v>15</v>
      </c>
      <c r="BH411" s="101">
        <v>13</v>
      </c>
      <c r="BI411" s="101">
        <v>28</v>
      </c>
      <c r="BJ411" s="102">
        <v>0.15957446808510639</v>
      </c>
      <c r="BK411" s="102">
        <v>0.16455696202531644</v>
      </c>
      <c r="BL411" s="102">
        <v>0.16184971098265896</v>
      </c>
      <c r="BM411" s="101">
        <v>4</v>
      </c>
      <c r="BN411" s="101">
        <v>10</v>
      </c>
      <c r="BO411" s="101">
        <v>14</v>
      </c>
      <c r="BP411" s="102">
        <v>4.2553191489361701E-2</v>
      </c>
      <c r="BQ411" s="102">
        <v>0.12658227848101267</v>
      </c>
      <c r="BR411" s="103">
        <v>8.0924855491329481E-2</v>
      </c>
    </row>
    <row r="412" spans="1:70" ht="11.85">
      <c r="A412" s="99" t="str">
        <f>IF(COUNTIFS(T_3G[[#This Row],[Secteur]],"  *"),A411,T_3G[[#This Row],[Secteur]])</f>
        <v>VAL-DE-MARNE</v>
      </c>
      <c r="B412" s="99" t="str">
        <f>IF(COUNTIFS(T_3G[[#This Row],[Secteur]],"    *"),B411,T_3G[[#This Row],[Secteur]])</f>
        <v xml:space="preserve">   D09 - Villeneuve-Le-Roi</v>
      </c>
      <c r="C412" s="100" t="s">
        <v>929</v>
      </c>
      <c r="D412" s="100" t="s">
        <v>930</v>
      </c>
      <c r="E412" s="101">
        <v>50</v>
      </c>
      <c r="F412" s="101">
        <v>52</v>
      </c>
      <c r="G412" s="101">
        <v>102</v>
      </c>
      <c r="H412" s="101">
        <v>0</v>
      </c>
      <c r="I412" s="101">
        <v>0</v>
      </c>
      <c r="J412" s="101">
        <v>0</v>
      </c>
      <c r="K412" s="101">
        <v>50</v>
      </c>
      <c r="L412" s="101">
        <v>52</v>
      </c>
      <c r="M412" s="101">
        <v>102</v>
      </c>
      <c r="N412" s="102">
        <v>1</v>
      </c>
      <c r="O412" s="102">
        <v>1</v>
      </c>
      <c r="P412" s="102">
        <v>1</v>
      </c>
      <c r="Q412" s="101">
        <v>42</v>
      </c>
      <c r="R412" s="101">
        <v>34</v>
      </c>
      <c r="S412" s="101">
        <v>76</v>
      </c>
      <c r="T412" s="102">
        <v>0.84</v>
      </c>
      <c r="U412" s="102">
        <v>0.65384615384615385</v>
      </c>
      <c r="V412" s="102">
        <v>0.74509803921568629</v>
      </c>
      <c r="W412" s="101">
        <v>8</v>
      </c>
      <c r="X412" s="101">
        <v>18</v>
      </c>
      <c r="Y412" s="101">
        <v>26</v>
      </c>
      <c r="Z412" s="102">
        <v>0.16</v>
      </c>
      <c r="AA412" s="102">
        <v>0.34615384615384615</v>
      </c>
      <c r="AB412" s="102">
        <v>0.25490196078431371</v>
      </c>
      <c r="AC412" s="101">
        <v>8</v>
      </c>
      <c r="AD412" s="101">
        <v>15</v>
      </c>
      <c r="AE412" s="101">
        <v>23</v>
      </c>
      <c r="AF412" s="102">
        <v>0.16</v>
      </c>
      <c r="AG412" s="102">
        <v>0.28846153846153844</v>
      </c>
      <c r="AH412" s="102">
        <v>0.22549019607843138</v>
      </c>
      <c r="AI412" s="101">
        <v>0</v>
      </c>
      <c r="AJ412" s="101">
        <v>3</v>
      </c>
      <c r="AK412" s="101">
        <v>3</v>
      </c>
      <c r="AL412" s="102">
        <v>0</v>
      </c>
      <c r="AM412" s="102">
        <v>5.7692307692307696E-2</v>
      </c>
      <c r="AN412" s="102">
        <v>2.9411764705882353E-2</v>
      </c>
      <c r="AO412" s="101">
        <v>48</v>
      </c>
      <c r="AP412" s="101">
        <v>46</v>
      </c>
      <c r="AQ412" s="101">
        <v>94</v>
      </c>
      <c r="AR412" s="102">
        <v>0.96</v>
      </c>
      <c r="AS412" s="102">
        <v>0.88461538461538458</v>
      </c>
      <c r="AT412" s="102">
        <v>0.92156862745098034</v>
      </c>
      <c r="AU412" s="101">
        <v>39</v>
      </c>
      <c r="AV412" s="101">
        <v>25</v>
      </c>
      <c r="AW412" s="101">
        <v>64</v>
      </c>
      <c r="AX412" s="102">
        <v>0.8125</v>
      </c>
      <c r="AY412" s="102">
        <v>0.54347826086956519</v>
      </c>
      <c r="AZ412" s="102">
        <v>0.68085106382978722</v>
      </c>
      <c r="BA412" s="101">
        <v>9</v>
      </c>
      <c r="BB412" s="101">
        <v>21</v>
      </c>
      <c r="BC412" s="101">
        <v>30</v>
      </c>
      <c r="BD412" s="102">
        <v>0.1875</v>
      </c>
      <c r="BE412" s="102">
        <v>0.45652173913043476</v>
      </c>
      <c r="BF412" s="102">
        <v>0.31914893617021278</v>
      </c>
      <c r="BG412" s="101">
        <v>9</v>
      </c>
      <c r="BH412" s="101">
        <v>18</v>
      </c>
      <c r="BI412" s="101">
        <v>27</v>
      </c>
      <c r="BJ412" s="102">
        <v>0.1875</v>
      </c>
      <c r="BK412" s="102">
        <v>0.39130434782608697</v>
      </c>
      <c r="BL412" s="102">
        <v>0.28723404255319152</v>
      </c>
      <c r="BM412" s="101">
        <v>0</v>
      </c>
      <c r="BN412" s="101">
        <v>3</v>
      </c>
      <c r="BO412" s="101">
        <v>3</v>
      </c>
      <c r="BP412" s="102">
        <v>0</v>
      </c>
      <c r="BQ412" s="102">
        <v>6.5217391304347824E-2</v>
      </c>
      <c r="BR412" s="103">
        <v>3.1914893617021274E-2</v>
      </c>
    </row>
    <row r="413" spans="1:70" ht="11.85">
      <c r="A413" s="99" t="str">
        <f>IF(COUNTIFS(T_3G[[#This Row],[Secteur]],"  *"),A412,T_3G[[#This Row],[Secteur]])</f>
        <v>VAL-DE-MARNE</v>
      </c>
      <c r="B413" s="99" t="str">
        <f>IF(COUNTIFS(T_3G[[#This Row],[Secteur]],"    *"),B412,T_3G[[#This Row],[Secteur]])</f>
        <v xml:space="preserve">   D09 - Villeneuve-Le-Roi</v>
      </c>
      <c r="C413" s="100" t="s">
        <v>931</v>
      </c>
      <c r="D413" s="100" t="s">
        <v>260</v>
      </c>
      <c r="E413" s="101">
        <v>55</v>
      </c>
      <c r="F413" s="101">
        <v>59</v>
      </c>
      <c r="G413" s="101">
        <v>114</v>
      </c>
      <c r="H413" s="101">
        <v>0</v>
      </c>
      <c r="I413" s="101">
        <v>0</v>
      </c>
      <c r="J413" s="101">
        <v>0</v>
      </c>
      <c r="K413" s="101">
        <v>55</v>
      </c>
      <c r="L413" s="101">
        <v>59</v>
      </c>
      <c r="M413" s="101">
        <v>114</v>
      </c>
      <c r="N413" s="102">
        <v>1</v>
      </c>
      <c r="O413" s="102">
        <v>1</v>
      </c>
      <c r="P413" s="102">
        <v>1</v>
      </c>
      <c r="Q413" s="101">
        <v>47</v>
      </c>
      <c r="R413" s="101">
        <v>40</v>
      </c>
      <c r="S413" s="101">
        <v>87</v>
      </c>
      <c r="T413" s="102">
        <v>0.8545454545454545</v>
      </c>
      <c r="U413" s="102">
        <v>0.67796610169491522</v>
      </c>
      <c r="V413" s="102">
        <v>0.76315789473684215</v>
      </c>
      <c r="W413" s="101">
        <v>8</v>
      </c>
      <c r="X413" s="101">
        <v>19</v>
      </c>
      <c r="Y413" s="101">
        <v>27</v>
      </c>
      <c r="Z413" s="102">
        <v>0.14545454545454545</v>
      </c>
      <c r="AA413" s="102">
        <v>0.32203389830508472</v>
      </c>
      <c r="AB413" s="102">
        <v>0.23684210526315788</v>
      </c>
      <c r="AC413" s="101">
        <v>7</v>
      </c>
      <c r="AD413" s="101">
        <v>15</v>
      </c>
      <c r="AE413" s="101">
        <v>22</v>
      </c>
      <c r="AF413" s="102">
        <v>0.12727272727272726</v>
      </c>
      <c r="AG413" s="102">
        <v>0.25423728813559321</v>
      </c>
      <c r="AH413" s="102">
        <v>0.19298245614035087</v>
      </c>
      <c r="AI413" s="101">
        <v>1</v>
      </c>
      <c r="AJ413" s="101">
        <v>4</v>
      </c>
      <c r="AK413" s="101">
        <v>5</v>
      </c>
      <c r="AL413" s="102">
        <v>1.8181818181818181E-2</v>
      </c>
      <c r="AM413" s="102">
        <v>6.7796610169491525E-2</v>
      </c>
      <c r="AN413" s="102">
        <v>4.3859649122807015E-2</v>
      </c>
      <c r="AO413" s="101">
        <v>54</v>
      </c>
      <c r="AP413" s="101">
        <v>57</v>
      </c>
      <c r="AQ413" s="101">
        <v>111</v>
      </c>
      <c r="AR413" s="102">
        <v>0.98181818181818181</v>
      </c>
      <c r="AS413" s="102">
        <v>0.96610169491525422</v>
      </c>
      <c r="AT413" s="102">
        <v>0.97368421052631582</v>
      </c>
      <c r="AU413" s="101">
        <v>45</v>
      </c>
      <c r="AV413" s="101">
        <v>37</v>
      </c>
      <c r="AW413" s="101">
        <v>82</v>
      </c>
      <c r="AX413" s="102">
        <v>0.83333333333333337</v>
      </c>
      <c r="AY413" s="102">
        <v>0.64912280701754388</v>
      </c>
      <c r="AZ413" s="102">
        <v>0.73873873873873874</v>
      </c>
      <c r="BA413" s="101">
        <v>9</v>
      </c>
      <c r="BB413" s="101">
        <v>20</v>
      </c>
      <c r="BC413" s="101">
        <v>29</v>
      </c>
      <c r="BD413" s="102">
        <v>0.16666666666666666</v>
      </c>
      <c r="BE413" s="102">
        <v>0.35087719298245612</v>
      </c>
      <c r="BF413" s="102">
        <v>0.26126126126126126</v>
      </c>
      <c r="BG413" s="101">
        <v>8</v>
      </c>
      <c r="BH413" s="101">
        <v>16</v>
      </c>
      <c r="BI413" s="101">
        <v>24</v>
      </c>
      <c r="BJ413" s="102">
        <v>0.14814814814814814</v>
      </c>
      <c r="BK413" s="102">
        <v>0.2807017543859649</v>
      </c>
      <c r="BL413" s="102">
        <v>0.21621621621621623</v>
      </c>
      <c r="BM413" s="101">
        <v>1</v>
      </c>
      <c r="BN413" s="101">
        <v>4</v>
      </c>
      <c r="BO413" s="101">
        <v>5</v>
      </c>
      <c r="BP413" s="102">
        <v>1.8518518518518517E-2</v>
      </c>
      <c r="BQ413" s="102">
        <v>7.0175438596491224E-2</v>
      </c>
      <c r="BR413" s="103">
        <v>4.5045045045045043E-2</v>
      </c>
    </row>
    <row r="414" spans="1:70" ht="11.85">
      <c r="A414" s="99" t="str">
        <f>IF(COUNTIFS(T_3G[[#This Row],[Secteur]],"  *"),A413,T_3G[[#This Row],[Secteur]])</f>
        <v>VAL-DE-MARNE</v>
      </c>
      <c r="B414" s="99" t="str">
        <f>IF(COUNTIFS(T_3G[[#This Row],[Secteur]],"    *"),B413,T_3G[[#This Row],[Secteur]])</f>
        <v xml:space="preserve">   D09 - Villeneuve-Le-Roi</v>
      </c>
      <c r="C414" s="100" t="s">
        <v>932</v>
      </c>
      <c r="D414" s="100" t="s">
        <v>809</v>
      </c>
      <c r="E414" s="101">
        <v>65</v>
      </c>
      <c r="F414" s="101">
        <v>52</v>
      </c>
      <c r="G414" s="101">
        <v>117</v>
      </c>
      <c r="H414" s="101">
        <v>0</v>
      </c>
      <c r="I414" s="101">
        <v>0</v>
      </c>
      <c r="J414" s="101">
        <v>0</v>
      </c>
      <c r="K414" s="101">
        <v>58</v>
      </c>
      <c r="L414" s="101">
        <v>46</v>
      </c>
      <c r="M414" s="101">
        <v>104</v>
      </c>
      <c r="N414" s="102">
        <v>0.89230769230769236</v>
      </c>
      <c r="O414" s="102">
        <v>0.88461538461538458</v>
      </c>
      <c r="P414" s="102">
        <v>0.88888888888888884</v>
      </c>
      <c r="Q414" s="101">
        <v>50</v>
      </c>
      <c r="R414" s="101">
        <v>37</v>
      </c>
      <c r="S414" s="101">
        <v>87</v>
      </c>
      <c r="T414" s="102">
        <v>0.86206896551724133</v>
      </c>
      <c r="U414" s="102">
        <v>0.80434782608695654</v>
      </c>
      <c r="V414" s="102">
        <v>0.83653846153846156</v>
      </c>
      <c r="W414" s="101">
        <v>8</v>
      </c>
      <c r="X414" s="101">
        <v>9</v>
      </c>
      <c r="Y414" s="101">
        <v>17</v>
      </c>
      <c r="Z414" s="102">
        <v>0.13793103448275862</v>
      </c>
      <c r="AA414" s="102">
        <v>0.19565217391304349</v>
      </c>
      <c r="AB414" s="102">
        <v>0.16346153846153846</v>
      </c>
      <c r="AC414" s="101">
        <v>7</v>
      </c>
      <c r="AD414" s="101">
        <v>7</v>
      </c>
      <c r="AE414" s="101">
        <v>14</v>
      </c>
      <c r="AF414" s="102">
        <v>0.1206896551724138</v>
      </c>
      <c r="AG414" s="102">
        <v>0.15217391304347827</v>
      </c>
      <c r="AH414" s="102">
        <v>0.13461538461538461</v>
      </c>
      <c r="AI414" s="101">
        <v>1</v>
      </c>
      <c r="AJ414" s="101">
        <v>2</v>
      </c>
      <c r="AK414" s="101">
        <v>3</v>
      </c>
      <c r="AL414" s="102">
        <v>1.7241379310344827E-2</v>
      </c>
      <c r="AM414" s="102">
        <v>4.3478260869565216E-2</v>
      </c>
      <c r="AN414" s="102">
        <v>2.8846153846153848E-2</v>
      </c>
      <c r="AO414" s="101">
        <v>57</v>
      </c>
      <c r="AP414" s="101">
        <v>45</v>
      </c>
      <c r="AQ414" s="101">
        <v>102</v>
      </c>
      <c r="AR414" s="102">
        <v>0.87692307692307692</v>
      </c>
      <c r="AS414" s="102">
        <v>0.86538461538461542</v>
      </c>
      <c r="AT414" s="102">
        <v>0.87179487179487181</v>
      </c>
      <c r="AU414" s="101">
        <v>48</v>
      </c>
      <c r="AV414" s="101">
        <v>34</v>
      </c>
      <c r="AW414" s="101">
        <v>82</v>
      </c>
      <c r="AX414" s="102">
        <v>0.84210526315789469</v>
      </c>
      <c r="AY414" s="102">
        <v>0.75555555555555554</v>
      </c>
      <c r="AZ414" s="102">
        <v>0.80392156862745101</v>
      </c>
      <c r="BA414" s="101">
        <v>9</v>
      </c>
      <c r="BB414" s="101">
        <v>11</v>
      </c>
      <c r="BC414" s="101">
        <v>20</v>
      </c>
      <c r="BD414" s="102">
        <v>0.15789473684210525</v>
      </c>
      <c r="BE414" s="102">
        <v>0.24444444444444444</v>
      </c>
      <c r="BF414" s="102">
        <v>0.19607843137254902</v>
      </c>
      <c r="BG414" s="101">
        <v>8</v>
      </c>
      <c r="BH414" s="101">
        <v>9</v>
      </c>
      <c r="BI414" s="101">
        <v>17</v>
      </c>
      <c r="BJ414" s="102">
        <v>0.14035087719298245</v>
      </c>
      <c r="BK414" s="102">
        <v>0.2</v>
      </c>
      <c r="BL414" s="102">
        <v>0.16666666666666666</v>
      </c>
      <c r="BM414" s="101">
        <v>1</v>
      </c>
      <c r="BN414" s="101">
        <v>2</v>
      </c>
      <c r="BO414" s="101">
        <v>3</v>
      </c>
      <c r="BP414" s="102">
        <v>1.7543859649122806E-2</v>
      </c>
      <c r="BQ414" s="102">
        <v>4.4444444444444446E-2</v>
      </c>
      <c r="BR414" s="103">
        <v>2.9411764705882353E-2</v>
      </c>
    </row>
    <row r="415" spans="1:70" ht="11.85">
      <c r="A415" s="99" t="str">
        <f>IF(COUNTIFS(T_3G[[#This Row],[Secteur]],"  *"),A414,T_3G[[#This Row],[Secteur]])</f>
        <v>VAL-DE-MARNE</v>
      </c>
      <c r="B415" s="99" t="str">
        <f>IF(COUNTIFS(T_3G[[#This Row],[Secteur]],"    *"),B414,T_3G[[#This Row],[Secteur]])</f>
        <v xml:space="preserve">   D09 - Villeneuve-Le-Roi</v>
      </c>
      <c r="C415" s="100" t="s">
        <v>933</v>
      </c>
      <c r="D415" s="100" t="s">
        <v>239</v>
      </c>
      <c r="E415" s="101">
        <v>39</v>
      </c>
      <c r="F415" s="101">
        <v>36</v>
      </c>
      <c r="G415" s="101">
        <v>75</v>
      </c>
      <c r="H415" s="101">
        <v>0</v>
      </c>
      <c r="I415" s="101">
        <v>0</v>
      </c>
      <c r="J415" s="101">
        <v>0</v>
      </c>
      <c r="K415" s="101">
        <v>39</v>
      </c>
      <c r="L415" s="101">
        <v>36</v>
      </c>
      <c r="M415" s="101">
        <v>75</v>
      </c>
      <c r="N415" s="102">
        <v>1</v>
      </c>
      <c r="O415" s="102">
        <v>1</v>
      </c>
      <c r="P415" s="102">
        <v>1</v>
      </c>
      <c r="Q415" s="101">
        <v>32</v>
      </c>
      <c r="R415" s="101">
        <v>24</v>
      </c>
      <c r="S415" s="101">
        <v>56</v>
      </c>
      <c r="T415" s="102">
        <v>0.82051282051282048</v>
      </c>
      <c r="U415" s="102">
        <v>0.66666666666666663</v>
      </c>
      <c r="V415" s="102">
        <v>0.7466666666666667</v>
      </c>
      <c r="W415" s="101">
        <v>7</v>
      </c>
      <c r="X415" s="101">
        <v>12</v>
      </c>
      <c r="Y415" s="101">
        <v>19</v>
      </c>
      <c r="Z415" s="102">
        <v>0.17948717948717949</v>
      </c>
      <c r="AA415" s="102">
        <v>0.33333333333333331</v>
      </c>
      <c r="AB415" s="102">
        <v>0.25333333333333335</v>
      </c>
      <c r="AC415" s="101">
        <v>7</v>
      </c>
      <c r="AD415" s="101">
        <v>10</v>
      </c>
      <c r="AE415" s="101">
        <v>17</v>
      </c>
      <c r="AF415" s="102">
        <v>0.17948717948717949</v>
      </c>
      <c r="AG415" s="102">
        <v>0.27777777777777779</v>
      </c>
      <c r="AH415" s="102">
        <v>0.22666666666666666</v>
      </c>
      <c r="AI415" s="101">
        <v>0</v>
      </c>
      <c r="AJ415" s="101">
        <v>2</v>
      </c>
      <c r="AK415" s="101">
        <v>2</v>
      </c>
      <c r="AL415" s="102">
        <v>0</v>
      </c>
      <c r="AM415" s="102">
        <v>5.5555555555555552E-2</v>
      </c>
      <c r="AN415" s="102">
        <v>2.6666666666666668E-2</v>
      </c>
      <c r="AO415" s="101">
        <v>39</v>
      </c>
      <c r="AP415" s="101">
        <v>35</v>
      </c>
      <c r="AQ415" s="101">
        <v>74</v>
      </c>
      <c r="AR415" s="102">
        <v>1</v>
      </c>
      <c r="AS415" s="102">
        <v>0.97222222222222221</v>
      </c>
      <c r="AT415" s="102">
        <v>0.98666666666666669</v>
      </c>
      <c r="AU415" s="101">
        <v>25</v>
      </c>
      <c r="AV415" s="101">
        <v>16</v>
      </c>
      <c r="AW415" s="101">
        <v>41</v>
      </c>
      <c r="AX415" s="102">
        <v>0.64102564102564108</v>
      </c>
      <c r="AY415" s="102">
        <v>0.45714285714285713</v>
      </c>
      <c r="AZ415" s="102">
        <v>0.55405405405405406</v>
      </c>
      <c r="BA415" s="101">
        <v>14</v>
      </c>
      <c r="BB415" s="101">
        <v>19</v>
      </c>
      <c r="BC415" s="101">
        <v>33</v>
      </c>
      <c r="BD415" s="102">
        <v>0.35897435897435898</v>
      </c>
      <c r="BE415" s="102">
        <v>0.54285714285714282</v>
      </c>
      <c r="BF415" s="102">
        <v>0.44594594594594594</v>
      </c>
      <c r="BG415" s="101">
        <v>13</v>
      </c>
      <c r="BH415" s="101">
        <v>18</v>
      </c>
      <c r="BI415" s="101">
        <v>31</v>
      </c>
      <c r="BJ415" s="102">
        <v>0.33333333333333331</v>
      </c>
      <c r="BK415" s="102">
        <v>0.51428571428571423</v>
      </c>
      <c r="BL415" s="102">
        <v>0.41891891891891891</v>
      </c>
      <c r="BM415" s="101">
        <v>1</v>
      </c>
      <c r="BN415" s="101">
        <v>1</v>
      </c>
      <c r="BO415" s="101">
        <v>2</v>
      </c>
      <c r="BP415" s="102">
        <v>2.564102564102564E-2</v>
      </c>
      <c r="BQ415" s="102">
        <v>2.8571428571428571E-2</v>
      </c>
      <c r="BR415" s="103">
        <v>2.7027027027027029E-2</v>
      </c>
    </row>
    <row r="416" spans="1:70" ht="11.85">
      <c r="A416" s="99" t="str">
        <f>IF(COUNTIFS(T_3G[[#This Row],[Secteur]],"  *"),A415,T_3G[[#This Row],[Secteur]])</f>
        <v>VAL-DE-MARNE</v>
      </c>
      <c r="B416" s="99" t="str">
        <f>IF(COUNTIFS(T_3G[[#This Row],[Secteur]],"    *"),B415,T_3G[[#This Row],[Secteur]])</f>
        <v xml:space="preserve">   D10 - Limeil-Brevannes</v>
      </c>
      <c r="C416" s="100" t="s">
        <v>934</v>
      </c>
      <c r="D416" s="100" t="s">
        <v>935</v>
      </c>
      <c r="E416" s="101">
        <v>891</v>
      </c>
      <c r="F416" s="101">
        <v>950</v>
      </c>
      <c r="G416" s="101">
        <v>1841</v>
      </c>
      <c r="H416" s="101">
        <v>0</v>
      </c>
      <c r="I416" s="101">
        <v>0</v>
      </c>
      <c r="J416" s="101">
        <v>0</v>
      </c>
      <c r="K416" s="101">
        <v>888</v>
      </c>
      <c r="L416" s="101">
        <v>944</v>
      </c>
      <c r="M416" s="101">
        <v>1832</v>
      </c>
      <c r="N416" s="102">
        <v>0.99663299663299665</v>
      </c>
      <c r="O416" s="102">
        <v>0.99368421052631584</v>
      </c>
      <c r="P416" s="102">
        <v>0.99511135252580118</v>
      </c>
      <c r="Q416" s="101">
        <v>667</v>
      </c>
      <c r="R416" s="101">
        <v>597</v>
      </c>
      <c r="S416" s="101">
        <v>1264</v>
      </c>
      <c r="T416" s="102">
        <v>0.75112612612612617</v>
      </c>
      <c r="U416" s="102">
        <v>0.63241525423728817</v>
      </c>
      <c r="V416" s="102">
        <v>0.68995633187772931</v>
      </c>
      <c r="W416" s="101">
        <v>221</v>
      </c>
      <c r="X416" s="101">
        <v>347</v>
      </c>
      <c r="Y416" s="101">
        <v>568</v>
      </c>
      <c r="Z416" s="102">
        <v>0.24887387387387389</v>
      </c>
      <c r="AA416" s="102">
        <v>0.36758474576271188</v>
      </c>
      <c r="AB416" s="102">
        <v>0.31004366812227074</v>
      </c>
      <c r="AC416" s="101">
        <v>183</v>
      </c>
      <c r="AD416" s="101">
        <v>257</v>
      </c>
      <c r="AE416" s="101">
        <v>440</v>
      </c>
      <c r="AF416" s="102">
        <v>0.20608108108108109</v>
      </c>
      <c r="AG416" s="102">
        <v>0.2722457627118644</v>
      </c>
      <c r="AH416" s="102">
        <v>0.24017467248908297</v>
      </c>
      <c r="AI416" s="101">
        <v>38</v>
      </c>
      <c r="AJ416" s="101">
        <v>90</v>
      </c>
      <c r="AK416" s="101">
        <v>128</v>
      </c>
      <c r="AL416" s="102">
        <v>4.2792792792792793E-2</v>
      </c>
      <c r="AM416" s="102">
        <v>9.5338983050847453E-2</v>
      </c>
      <c r="AN416" s="102">
        <v>6.9868995633187769E-2</v>
      </c>
      <c r="AO416" s="101">
        <v>880</v>
      </c>
      <c r="AP416" s="101">
        <v>935</v>
      </c>
      <c r="AQ416" s="101">
        <v>1815</v>
      </c>
      <c r="AR416" s="102">
        <v>0.98765432098765427</v>
      </c>
      <c r="AS416" s="102">
        <v>0.98421052631578942</v>
      </c>
      <c r="AT416" s="102">
        <v>0.9858772406300923</v>
      </c>
      <c r="AU416" s="101">
        <v>620</v>
      </c>
      <c r="AV416" s="101">
        <v>551</v>
      </c>
      <c r="AW416" s="101">
        <v>1171</v>
      </c>
      <c r="AX416" s="102">
        <v>0.70454545454545459</v>
      </c>
      <c r="AY416" s="102">
        <v>0.58930481283422465</v>
      </c>
      <c r="AZ416" s="102">
        <v>0.64517906336088149</v>
      </c>
      <c r="BA416" s="101">
        <v>260</v>
      </c>
      <c r="BB416" s="101">
        <v>384</v>
      </c>
      <c r="BC416" s="101">
        <v>644</v>
      </c>
      <c r="BD416" s="102">
        <v>0.29545454545454547</v>
      </c>
      <c r="BE416" s="102">
        <v>0.41069518716577541</v>
      </c>
      <c r="BF416" s="102">
        <v>0.35482093663911846</v>
      </c>
      <c r="BG416" s="101">
        <v>222</v>
      </c>
      <c r="BH416" s="101">
        <v>294</v>
      </c>
      <c r="BI416" s="101">
        <v>516</v>
      </c>
      <c r="BJ416" s="102">
        <v>0.25227272727272726</v>
      </c>
      <c r="BK416" s="102">
        <v>0.3144385026737968</v>
      </c>
      <c r="BL416" s="102">
        <v>0.28429752066115704</v>
      </c>
      <c r="BM416" s="101">
        <v>38</v>
      </c>
      <c r="BN416" s="101">
        <v>90</v>
      </c>
      <c r="BO416" s="101">
        <v>128</v>
      </c>
      <c r="BP416" s="102">
        <v>4.3181818181818182E-2</v>
      </c>
      <c r="BQ416" s="102">
        <v>9.6256684491978606E-2</v>
      </c>
      <c r="BR416" s="103">
        <v>7.0523415977961426E-2</v>
      </c>
    </row>
    <row r="417" spans="1:70" ht="11.85">
      <c r="A417" s="99" t="str">
        <f>IF(COUNTIFS(T_3G[[#This Row],[Secteur]],"  *"),A416,T_3G[[#This Row],[Secteur]])</f>
        <v>VAL-DE-MARNE</v>
      </c>
      <c r="B417" s="99" t="str">
        <f>IF(COUNTIFS(T_3G[[#This Row],[Secteur]],"    *"),B416,T_3G[[#This Row],[Secteur]])</f>
        <v xml:space="preserve">   D10 - Limeil-Brevannes</v>
      </c>
      <c r="C417" s="100" t="s">
        <v>936</v>
      </c>
      <c r="D417" s="100" t="s">
        <v>937</v>
      </c>
      <c r="E417" s="101">
        <v>59</v>
      </c>
      <c r="F417" s="101">
        <v>63</v>
      </c>
      <c r="G417" s="101">
        <v>122</v>
      </c>
      <c r="H417" s="101">
        <v>0</v>
      </c>
      <c r="I417" s="101">
        <v>0</v>
      </c>
      <c r="J417" s="101">
        <v>0</v>
      </c>
      <c r="K417" s="101">
        <v>59</v>
      </c>
      <c r="L417" s="101">
        <v>63</v>
      </c>
      <c r="M417" s="101">
        <v>122</v>
      </c>
      <c r="N417" s="102">
        <v>1</v>
      </c>
      <c r="O417" s="102">
        <v>1</v>
      </c>
      <c r="P417" s="102">
        <v>1</v>
      </c>
      <c r="Q417" s="101">
        <v>53</v>
      </c>
      <c r="R417" s="101">
        <v>42</v>
      </c>
      <c r="S417" s="101">
        <v>95</v>
      </c>
      <c r="T417" s="102">
        <v>0.89830508474576276</v>
      </c>
      <c r="U417" s="102">
        <v>0.66666666666666663</v>
      </c>
      <c r="V417" s="102">
        <v>0.77868852459016391</v>
      </c>
      <c r="W417" s="101">
        <v>6</v>
      </c>
      <c r="X417" s="101">
        <v>21</v>
      </c>
      <c r="Y417" s="101">
        <v>27</v>
      </c>
      <c r="Z417" s="102">
        <v>0.10169491525423729</v>
      </c>
      <c r="AA417" s="102">
        <v>0.33333333333333331</v>
      </c>
      <c r="AB417" s="102">
        <v>0.22131147540983606</v>
      </c>
      <c r="AC417" s="101">
        <v>5</v>
      </c>
      <c r="AD417" s="101">
        <v>17</v>
      </c>
      <c r="AE417" s="101">
        <v>22</v>
      </c>
      <c r="AF417" s="102">
        <v>8.4745762711864403E-2</v>
      </c>
      <c r="AG417" s="102">
        <v>0.26984126984126983</v>
      </c>
      <c r="AH417" s="102">
        <v>0.18032786885245902</v>
      </c>
      <c r="AI417" s="101">
        <v>1</v>
      </c>
      <c r="AJ417" s="101">
        <v>4</v>
      </c>
      <c r="AK417" s="101">
        <v>5</v>
      </c>
      <c r="AL417" s="102">
        <v>1.6949152542372881E-2</v>
      </c>
      <c r="AM417" s="102">
        <v>6.3492063492063489E-2</v>
      </c>
      <c r="AN417" s="102">
        <v>4.0983606557377046E-2</v>
      </c>
      <c r="AO417" s="101">
        <v>58</v>
      </c>
      <c r="AP417" s="101">
        <v>63</v>
      </c>
      <c r="AQ417" s="101">
        <v>121</v>
      </c>
      <c r="AR417" s="102">
        <v>0.98305084745762716</v>
      </c>
      <c r="AS417" s="102">
        <v>1</v>
      </c>
      <c r="AT417" s="102">
        <v>0.99180327868852458</v>
      </c>
      <c r="AU417" s="101">
        <v>53</v>
      </c>
      <c r="AV417" s="101">
        <v>42</v>
      </c>
      <c r="AW417" s="101">
        <v>95</v>
      </c>
      <c r="AX417" s="102">
        <v>0.91379310344827591</v>
      </c>
      <c r="AY417" s="102">
        <v>0.66666666666666663</v>
      </c>
      <c r="AZ417" s="102">
        <v>0.78512396694214881</v>
      </c>
      <c r="BA417" s="101">
        <v>5</v>
      </c>
      <c r="BB417" s="101">
        <v>21</v>
      </c>
      <c r="BC417" s="101">
        <v>26</v>
      </c>
      <c r="BD417" s="102">
        <v>8.6206896551724144E-2</v>
      </c>
      <c r="BE417" s="102">
        <v>0.33333333333333331</v>
      </c>
      <c r="BF417" s="102">
        <v>0.21487603305785125</v>
      </c>
      <c r="BG417" s="101">
        <v>4</v>
      </c>
      <c r="BH417" s="101">
        <v>17</v>
      </c>
      <c r="BI417" s="101">
        <v>21</v>
      </c>
      <c r="BJ417" s="102">
        <v>6.8965517241379309E-2</v>
      </c>
      <c r="BK417" s="102">
        <v>0.26984126984126983</v>
      </c>
      <c r="BL417" s="102">
        <v>0.17355371900826447</v>
      </c>
      <c r="BM417" s="101">
        <v>1</v>
      </c>
      <c r="BN417" s="101">
        <v>4</v>
      </c>
      <c r="BO417" s="101">
        <v>5</v>
      </c>
      <c r="BP417" s="102">
        <v>1.7241379310344827E-2</v>
      </c>
      <c r="BQ417" s="102">
        <v>6.3492063492063489E-2</v>
      </c>
      <c r="BR417" s="103">
        <v>4.1322314049586778E-2</v>
      </c>
    </row>
    <row r="418" spans="1:70" ht="11.85">
      <c r="A418" s="99" t="str">
        <f>IF(COUNTIFS(T_3G[[#This Row],[Secteur]],"  *"),A417,T_3G[[#This Row],[Secteur]])</f>
        <v>VAL-DE-MARNE</v>
      </c>
      <c r="B418" s="99" t="str">
        <f>IF(COUNTIFS(T_3G[[#This Row],[Secteur]],"    *"),B417,T_3G[[#This Row],[Secteur]])</f>
        <v xml:space="preserve">   D10 - Limeil-Brevannes</v>
      </c>
      <c r="C418" s="100" t="s">
        <v>938</v>
      </c>
      <c r="D418" s="100" t="s">
        <v>939</v>
      </c>
      <c r="E418" s="101">
        <v>83</v>
      </c>
      <c r="F418" s="101">
        <v>92</v>
      </c>
      <c r="G418" s="101">
        <v>175</v>
      </c>
      <c r="H418" s="101">
        <v>0</v>
      </c>
      <c r="I418" s="101">
        <v>0</v>
      </c>
      <c r="J418" s="101">
        <v>0</v>
      </c>
      <c r="K418" s="101">
        <v>82</v>
      </c>
      <c r="L418" s="101">
        <v>90</v>
      </c>
      <c r="M418" s="101">
        <v>172</v>
      </c>
      <c r="N418" s="102">
        <v>0.98795180722891562</v>
      </c>
      <c r="O418" s="102">
        <v>0.97826086956521741</v>
      </c>
      <c r="P418" s="102">
        <v>0.98285714285714287</v>
      </c>
      <c r="Q418" s="101">
        <v>56</v>
      </c>
      <c r="R418" s="101">
        <v>60</v>
      </c>
      <c r="S418" s="101">
        <v>116</v>
      </c>
      <c r="T418" s="102">
        <v>0.68292682926829273</v>
      </c>
      <c r="U418" s="102">
        <v>0.66666666666666663</v>
      </c>
      <c r="V418" s="102">
        <v>0.67441860465116277</v>
      </c>
      <c r="W418" s="101">
        <v>26</v>
      </c>
      <c r="X418" s="101">
        <v>30</v>
      </c>
      <c r="Y418" s="101">
        <v>56</v>
      </c>
      <c r="Z418" s="102">
        <v>0.31707317073170732</v>
      </c>
      <c r="AA418" s="102">
        <v>0.33333333333333331</v>
      </c>
      <c r="AB418" s="102">
        <v>0.32558139534883723</v>
      </c>
      <c r="AC418" s="101">
        <v>25</v>
      </c>
      <c r="AD418" s="101">
        <v>26</v>
      </c>
      <c r="AE418" s="101">
        <v>51</v>
      </c>
      <c r="AF418" s="102">
        <v>0.3048780487804878</v>
      </c>
      <c r="AG418" s="102">
        <v>0.28888888888888886</v>
      </c>
      <c r="AH418" s="102">
        <v>0.29651162790697677</v>
      </c>
      <c r="AI418" s="101">
        <v>1</v>
      </c>
      <c r="AJ418" s="101">
        <v>4</v>
      </c>
      <c r="AK418" s="101">
        <v>5</v>
      </c>
      <c r="AL418" s="102">
        <v>1.2195121951219513E-2</v>
      </c>
      <c r="AM418" s="102">
        <v>4.4444444444444446E-2</v>
      </c>
      <c r="AN418" s="102">
        <v>2.9069767441860465E-2</v>
      </c>
      <c r="AO418" s="101">
        <v>82</v>
      </c>
      <c r="AP418" s="101">
        <v>90</v>
      </c>
      <c r="AQ418" s="101">
        <v>172</v>
      </c>
      <c r="AR418" s="102">
        <v>0.98795180722891562</v>
      </c>
      <c r="AS418" s="102">
        <v>0.97826086956521741</v>
      </c>
      <c r="AT418" s="102">
        <v>0.98285714285714287</v>
      </c>
      <c r="AU418" s="101">
        <v>51</v>
      </c>
      <c r="AV418" s="101">
        <v>57</v>
      </c>
      <c r="AW418" s="101">
        <v>108</v>
      </c>
      <c r="AX418" s="102">
        <v>0.62195121951219512</v>
      </c>
      <c r="AY418" s="102">
        <v>0.6333333333333333</v>
      </c>
      <c r="AZ418" s="102">
        <v>0.62790697674418605</v>
      </c>
      <c r="BA418" s="101">
        <v>31</v>
      </c>
      <c r="BB418" s="101">
        <v>33</v>
      </c>
      <c r="BC418" s="101">
        <v>64</v>
      </c>
      <c r="BD418" s="102">
        <v>0.37804878048780488</v>
      </c>
      <c r="BE418" s="102">
        <v>0.36666666666666664</v>
      </c>
      <c r="BF418" s="102">
        <v>0.37209302325581395</v>
      </c>
      <c r="BG418" s="101">
        <v>30</v>
      </c>
      <c r="BH418" s="101">
        <v>29</v>
      </c>
      <c r="BI418" s="101">
        <v>59</v>
      </c>
      <c r="BJ418" s="102">
        <v>0.36585365853658536</v>
      </c>
      <c r="BK418" s="102">
        <v>0.32222222222222224</v>
      </c>
      <c r="BL418" s="102">
        <v>0.34302325581395349</v>
      </c>
      <c r="BM418" s="101">
        <v>1</v>
      </c>
      <c r="BN418" s="101">
        <v>4</v>
      </c>
      <c r="BO418" s="101">
        <v>5</v>
      </c>
      <c r="BP418" s="102">
        <v>1.2195121951219513E-2</v>
      </c>
      <c r="BQ418" s="102">
        <v>4.4444444444444446E-2</v>
      </c>
      <c r="BR418" s="103">
        <v>2.9069767441860465E-2</v>
      </c>
    </row>
    <row r="419" spans="1:70" ht="11.85">
      <c r="A419" s="99" t="str">
        <f>IF(COUNTIFS(T_3G[[#This Row],[Secteur]],"  *"),A418,T_3G[[#This Row],[Secteur]])</f>
        <v>VAL-DE-MARNE</v>
      </c>
      <c r="B419" s="99" t="str">
        <f>IF(COUNTIFS(T_3G[[#This Row],[Secteur]],"    *"),B418,T_3G[[#This Row],[Secteur]])</f>
        <v xml:space="preserve">   D10 - Limeil-Brevannes</v>
      </c>
      <c r="C419" s="100" t="s">
        <v>940</v>
      </c>
      <c r="D419" s="100" t="s">
        <v>941</v>
      </c>
      <c r="E419" s="101">
        <v>86</v>
      </c>
      <c r="F419" s="101">
        <v>89</v>
      </c>
      <c r="G419" s="101">
        <v>175</v>
      </c>
      <c r="H419" s="101">
        <v>0</v>
      </c>
      <c r="I419" s="101">
        <v>0</v>
      </c>
      <c r="J419" s="101">
        <v>0</v>
      </c>
      <c r="K419" s="101">
        <v>86</v>
      </c>
      <c r="L419" s="101">
        <v>89</v>
      </c>
      <c r="M419" s="101">
        <v>175</v>
      </c>
      <c r="N419" s="102">
        <v>1</v>
      </c>
      <c r="O419" s="102">
        <v>1</v>
      </c>
      <c r="P419" s="102">
        <v>1</v>
      </c>
      <c r="Q419" s="101">
        <v>67</v>
      </c>
      <c r="R419" s="101">
        <v>57</v>
      </c>
      <c r="S419" s="101">
        <v>124</v>
      </c>
      <c r="T419" s="102">
        <v>0.77906976744186052</v>
      </c>
      <c r="U419" s="102">
        <v>0.6404494382022472</v>
      </c>
      <c r="V419" s="102">
        <v>0.70857142857142852</v>
      </c>
      <c r="W419" s="101">
        <v>19</v>
      </c>
      <c r="X419" s="101">
        <v>32</v>
      </c>
      <c r="Y419" s="101">
        <v>51</v>
      </c>
      <c r="Z419" s="102">
        <v>0.22093023255813954</v>
      </c>
      <c r="AA419" s="102">
        <v>0.3595505617977528</v>
      </c>
      <c r="AB419" s="102">
        <v>0.29142857142857143</v>
      </c>
      <c r="AC419" s="101">
        <v>14</v>
      </c>
      <c r="AD419" s="101">
        <v>22</v>
      </c>
      <c r="AE419" s="101">
        <v>36</v>
      </c>
      <c r="AF419" s="102">
        <v>0.16279069767441862</v>
      </c>
      <c r="AG419" s="102">
        <v>0.24719101123595505</v>
      </c>
      <c r="AH419" s="102">
        <v>0.20571428571428571</v>
      </c>
      <c r="AI419" s="101">
        <v>5</v>
      </c>
      <c r="AJ419" s="101">
        <v>10</v>
      </c>
      <c r="AK419" s="101">
        <v>15</v>
      </c>
      <c r="AL419" s="102">
        <v>5.8139534883720929E-2</v>
      </c>
      <c r="AM419" s="102">
        <v>0.11235955056179775</v>
      </c>
      <c r="AN419" s="102">
        <v>8.5714285714285715E-2</v>
      </c>
      <c r="AO419" s="101">
        <v>86</v>
      </c>
      <c r="AP419" s="101">
        <v>88</v>
      </c>
      <c r="AQ419" s="101">
        <v>174</v>
      </c>
      <c r="AR419" s="102">
        <v>1</v>
      </c>
      <c r="AS419" s="102">
        <v>0.9887640449438202</v>
      </c>
      <c r="AT419" s="102">
        <v>0.99428571428571433</v>
      </c>
      <c r="AU419" s="101">
        <v>65</v>
      </c>
      <c r="AV419" s="101">
        <v>55</v>
      </c>
      <c r="AW419" s="101">
        <v>120</v>
      </c>
      <c r="AX419" s="102">
        <v>0.7558139534883721</v>
      </c>
      <c r="AY419" s="102">
        <v>0.625</v>
      </c>
      <c r="AZ419" s="102">
        <v>0.68965517241379315</v>
      </c>
      <c r="BA419" s="101">
        <v>21</v>
      </c>
      <c r="BB419" s="101">
        <v>33</v>
      </c>
      <c r="BC419" s="101">
        <v>54</v>
      </c>
      <c r="BD419" s="102">
        <v>0.2441860465116279</v>
      </c>
      <c r="BE419" s="102">
        <v>0.375</v>
      </c>
      <c r="BF419" s="102">
        <v>0.31034482758620691</v>
      </c>
      <c r="BG419" s="101">
        <v>15</v>
      </c>
      <c r="BH419" s="101">
        <v>23</v>
      </c>
      <c r="BI419" s="101">
        <v>38</v>
      </c>
      <c r="BJ419" s="102">
        <v>0.1744186046511628</v>
      </c>
      <c r="BK419" s="102">
        <v>0.26136363636363635</v>
      </c>
      <c r="BL419" s="102">
        <v>0.21839080459770116</v>
      </c>
      <c r="BM419" s="101">
        <v>6</v>
      </c>
      <c r="BN419" s="101">
        <v>10</v>
      </c>
      <c r="BO419" s="101">
        <v>16</v>
      </c>
      <c r="BP419" s="102">
        <v>6.9767441860465115E-2</v>
      </c>
      <c r="BQ419" s="102">
        <v>0.11363636363636363</v>
      </c>
      <c r="BR419" s="103">
        <v>9.1954022988505746E-2</v>
      </c>
    </row>
    <row r="420" spans="1:70" ht="11.85">
      <c r="A420" s="99" t="str">
        <f>IF(COUNTIFS(T_3G[[#This Row],[Secteur]],"  *"),A419,T_3G[[#This Row],[Secteur]])</f>
        <v>VAL-DE-MARNE</v>
      </c>
      <c r="B420" s="99" t="str">
        <f>IF(COUNTIFS(T_3G[[#This Row],[Secteur]],"    *"),B419,T_3G[[#This Row],[Secteur]])</f>
        <v xml:space="preserve">   D10 - Limeil-Brevannes</v>
      </c>
      <c r="C420" s="100" t="s">
        <v>942</v>
      </c>
      <c r="D420" s="100" t="s">
        <v>943</v>
      </c>
      <c r="E420" s="101">
        <v>78</v>
      </c>
      <c r="F420" s="101">
        <v>71</v>
      </c>
      <c r="G420" s="101">
        <v>149</v>
      </c>
      <c r="H420" s="101">
        <v>0</v>
      </c>
      <c r="I420" s="101">
        <v>0</v>
      </c>
      <c r="J420" s="101">
        <v>0</v>
      </c>
      <c r="K420" s="101">
        <v>78</v>
      </c>
      <c r="L420" s="101">
        <v>71</v>
      </c>
      <c r="M420" s="101">
        <v>149</v>
      </c>
      <c r="N420" s="102">
        <v>1</v>
      </c>
      <c r="O420" s="102">
        <v>1</v>
      </c>
      <c r="P420" s="102">
        <v>1</v>
      </c>
      <c r="Q420" s="101">
        <v>48</v>
      </c>
      <c r="R420" s="101">
        <v>32</v>
      </c>
      <c r="S420" s="101">
        <v>80</v>
      </c>
      <c r="T420" s="102">
        <v>0.61538461538461542</v>
      </c>
      <c r="U420" s="102">
        <v>0.45070422535211269</v>
      </c>
      <c r="V420" s="102">
        <v>0.53691275167785235</v>
      </c>
      <c r="W420" s="101">
        <v>30</v>
      </c>
      <c r="X420" s="101">
        <v>39</v>
      </c>
      <c r="Y420" s="101">
        <v>69</v>
      </c>
      <c r="Z420" s="102">
        <v>0.38461538461538464</v>
      </c>
      <c r="AA420" s="102">
        <v>0.54929577464788737</v>
      </c>
      <c r="AB420" s="102">
        <v>0.46308724832214765</v>
      </c>
      <c r="AC420" s="101">
        <v>24</v>
      </c>
      <c r="AD420" s="101">
        <v>31</v>
      </c>
      <c r="AE420" s="101">
        <v>55</v>
      </c>
      <c r="AF420" s="102">
        <v>0.30769230769230771</v>
      </c>
      <c r="AG420" s="102">
        <v>0.43661971830985913</v>
      </c>
      <c r="AH420" s="102">
        <v>0.36912751677852351</v>
      </c>
      <c r="AI420" s="101">
        <v>6</v>
      </c>
      <c r="AJ420" s="101">
        <v>8</v>
      </c>
      <c r="AK420" s="101">
        <v>14</v>
      </c>
      <c r="AL420" s="102">
        <v>7.6923076923076927E-2</v>
      </c>
      <c r="AM420" s="102">
        <v>0.11267605633802817</v>
      </c>
      <c r="AN420" s="102">
        <v>9.3959731543624164E-2</v>
      </c>
      <c r="AO420" s="101">
        <v>78</v>
      </c>
      <c r="AP420" s="101">
        <v>70</v>
      </c>
      <c r="AQ420" s="101">
        <v>148</v>
      </c>
      <c r="AR420" s="102">
        <v>1</v>
      </c>
      <c r="AS420" s="102">
        <v>0.9859154929577465</v>
      </c>
      <c r="AT420" s="102">
        <v>0.99328859060402686</v>
      </c>
      <c r="AU420" s="101">
        <v>45</v>
      </c>
      <c r="AV420" s="101">
        <v>27</v>
      </c>
      <c r="AW420" s="101">
        <v>72</v>
      </c>
      <c r="AX420" s="102">
        <v>0.57692307692307687</v>
      </c>
      <c r="AY420" s="102">
        <v>0.38571428571428573</v>
      </c>
      <c r="AZ420" s="102">
        <v>0.48648648648648651</v>
      </c>
      <c r="BA420" s="101">
        <v>33</v>
      </c>
      <c r="BB420" s="101">
        <v>43</v>
      </c>
      <c r="BC420" s="101">
        <v>76</v>
      </c>
      <c r="BD420" s="102">
        <v>0.42307692307692307</v>
      </c>
      <c r="BE420" s="102">
        <v>0.61428571428571432</v>
      </c>
      <c r="BF420" s="102">
        <v>0.51351351351351349</v>
      </c>
      <c r="BG420" s="101">
        <v>27</v>
      </c>
      <c r="BH420" s="101">
        <v>34</v>
      </c>
      <c r="BI420" s="101">
        <v>61</v>
      </c>
      <c r="BJ420" s="102">
        <v>0.34615384615384615</v>
      </c>
      <c r="BK420" s="102">
        <v>0.48571428571428571</v>
      </c>
      <c r="BL420" s="102">
        <v>0.41216216216216217</v>
      </c>
      <c r="BM420" s="101">
        <v>6</v>
      </c>
      <c r="BN420" s="101">
        <v>9</v>
      </c>
      <c r="BO420" s="101">
        <v>15</v>
      </c>
      <c r="BP420" s="102">
        <v>7.6923076923076927E-2</v>
      </c>
      <c r="BQ420" s="102">
        <v>0.12857142857142856</v>
      </c>
      <c r="BR420" s="103">
        <v>0.10135135135135136</v>
      </c>
    </row>
    <row r="421" spans="1:70" ht="11.85">
      <c r="A421" s="99" t="str">
        <f>IF(COUNTIFS(T_3G[[#This Row],[Secteur]],"  *"),A420,T_3G[[#This Row],[Secteur]])</f>
        <v>VAL-DE-MARNE</v>
      </c>
      <c r="B421" s="99" t="str">
        <f>IF(COUNTIFS(T_3G[[#This Row],[Secteur]],"    *"),B420,T_3G[[#This Row],[Secteur]])</f>
        <v xml:space="preserve">   D10 - Limeil-Brevannes</v>
      </c>
      <c r="C421" s="100" t="s">
        <v>944</v>
      </c>
      <c r="D421" s="100" t="s">
        <v>392</v>
      </c>
      <c r="E421" s="101">
        <v>66</v>
      </c>
      <c r="F421" s="101">
        <v>54</v>
      </c>
      <c r="G421" s="101">
        <v>120</v>
      </c>
      <c r="H421" s="101">
        <v>0</v>
      </c>
      <c r="I421" s="101">
        <v>0</v>
      </c>
      <c r="J421" s="101">
        <v>0</v>
      </c>
      <c r="K421" s="101">
        <v>66</v>
      </c>
      <c r="L421" s="101">
        <v>54</v>
      </c>
      <c r="M421" s="101">
        <v>120</v>
      </c>
      <c r="N421" s="102">
        <v>1</v>
      </c>
      <c r="O421" s="102">
        <v>1</v>
      </c>
      <c r="P421" s="102">
        <v>1</v>
      </c>
      <c r="Q421" s="101">
        <v>38</v>
      </c>
      <c r="R421" s="101">
        <v>28</v>
      </c>
      <c r="S421" s="101">
        <v>66</v>
      </c>
      <c r="T421" s="102">
        <v>0.5757575757575758</v>
      </c>
      <c r="U421" s="102">
        <v>0.51851851851851849</v>
      </c>
      <c r="V421" s="102">
        <v>0.55000000000000004</v>
      </c>
      <c r="W421" s="101">
        <v>28</v>
      </c>
      <c r="X421" s="101">
        <v>26</v>
      </c>
      <c r="Y421" s="101">
        <v>54</v>
      </c>
      <c r="Z421" s="102">
        <v>0.42424242424242425</v>
      </c>
      <c r="AA421" s="102">
        <v>0.48148148148148145</v>
      </c>
      <c r="AB421" s="102">
        <v>0.45</v>
      </c>
      <c r="AC421" s="101">
        <v>24</v>
      </c>
      <c r="AD421" s="101">
        <v>15</v>
      </c>
      <c r="AE421" s="101">
        <v>39</v>
      </c>
      <c r="AF421" s="102">
        <v>0.36363636363636365</v>
      </c>
      <c r="AG421" s="102">
        <v>0.27777777777777779</v>
      </c>
      <c r="AH421" s="102">
        <v>0.32500000000000001</v>
      </c>
      <c r="AI421" s="101">
        <v>4</v>
      </c>
      <c r="AJ421" s="101">
        <v>11</v>
      </c>
      <c r="AK421" s="101">
        <v>15</v>
      </c>
      <c r="AL421" s="102">
        <v>6.0606060606060608E-2</v>
      </c>
      <c r="AM421" s="102">
        <v>0.20370370370370369</v>
      </c>
      <c r="AN421" s="102">
        <v>0.125</v>
      </c>
      <c r="AO421" s="101">
        <v>66</v>
      </c>
      <c r="AP421" s="101">
        <v>54</v>
      </c>
      <c r="AQ421" s="101">
        <v>120</v>
      </c>
      <c r="AR421" s="102">
        <v>1</v>
      </c>
      <c r="AS421" s="102">
        <v>1</v>
      </c>
      <c r="AT421" s="102">
        <v>1</v>
      </c>
      <c r="AU421" s="101">
        <v>37</v>
      </c>
      <c r="AV421" s="101">
        <v>26</v>
      </c>
      <c r="AW421" s="101">
        <v>63</v>
      </c>
      <c r="AX421" s="102">
        <v>0.56060606060606055</v>
      </c>
      <c r="AY421" s="102">
        <v>0.48148148148148145</v>
      </c>
      <c r="AZ421" s="102">
        <v>0.52500000000000002</v>
      </c>
      <c r="BA421" s="101">
        <v>29</v>
      </c>
      <c r="BB421" s="101">
        <v>28</v>
      </c>
      <c r="BC421" s="101">
        <v>57</v>
      </c>
      <c r="BD421" s="102">
        <v>0.43939393939393939</v>
      </c>
      <c r="BE421" s="102">
        <v>0.51851851851851849</v>
      </c>
      <c r="BF421" s="102">
        <v>0.47499999999999998</v>
      </c>
      <c r="BG421" s="101">
        <v>25</v>
      </c>
      <c r="BH421" s="101">
        <v>17</v>
      </c>
      <c r="BI421" s="101">
        <v>42</v>
      </c>
      <c r="BJ421" s="102">
        <v>0.37878787878787878</v>
      </c>
      <c r="BK421" s="102">
        <v>0.31481481481481483</v>
      </c>
      <c r="BL421" s="102">
        <v>0.35</v>
      </c>
      <c r="BM421" s="101">
        <v>4</v>
      </c>
      <c r="BN421" s="101">
        <v>11</v>
      </c>
      <c r="BO421" s="101">
        <v>15</v>
      </c>
      <c r="BP421" s="102">
        <v>6.0606060606060608E-2</v>
      </c>
      <c r="BQ421" s="102">
        <v>0.20370370370370369</v>
      </c>
      <c r="BR421" s="103">
        <v>0.125</v>
      </c>
    </row>
    <row r="422" spans="1:70" ht="11.85">
      <c r="A422" s="99" t="str">
        <f>IF(COUNTIFS(T_3G[[#This Row],[Secteur]],"  *"),A421,T_3G[[#This Row],[Secteur]])</f>
        <v>VAL-DE-MARNE</v>
      </c>
      <c r="B422" s="99" t="str">
        <f>IF(COUNTIFS(T_3G[[#This Row],[Secteur]],"    *"),B421,T_3G[[#This Row],[Secteur]])</f>
        <v xml:space="preserve">   D10 - Limeil-Brevannes</v>
      </c>
      <c r="C422" s="100" t="s">
        <v>945</v>
      </c>
      <c r="D422" s="100" t="s">
        <v>809</v>
      </c>
      <c r="E422" s="101">
        <v>61</v>
      </c>
      <c r="F422" s="101">
        <v>61</v>
      </c>
      <c r="G422" s="101">
        <v>122</v>
      </c>
      <c r="H422" s="101">
        <v>0</v>
      </c>
      <c r="I422" s="101">
        <v>0</v>
      </c>
      <c r="J422" s="101">
        <v>0</v>
      </c>
      <c r="K422" s="101">
        <v>61</v>
      </c>
      <c r="L422" s="101">
        <v>60</v>
      </c>
      <c r="M422" s="101">
        <v>121</v>
      </c>
      <c r="N422" s="102">
        <v>1</v>
      </c>
      <c r="O422" s="102">
        <v>0.98360655737704916</v>
      </c>
      <c r="P422" s="102">
        <v>0.99180327868852458</v>
      </c>
      <c r="Q422" s="101">
        <v>51</v>
      </c>
      <c r="R422" s="101">
        <v>33</v>
      </c>
      <c r="S422" s="101">
        <v>84</v>
      </c>
      <c r="T422" s="102">
        <v>0.83606557377049184</v>
      </c>
      <c r="U422" s="102">
        <v>0.55000000000000004</v>
      </c>
      <c r="V422" s="102">
        <v>0.69421487603305787</v>
      </c>
      <c r="W422" s="101">
        <v>10</v>
      </c>
      <c r="X422" s="101">
        <v>27</v>
      </c>
      <c r="Y422" s="101">
        <v>37</v>
      </c>
      <c r="Z422" s="102">
        <v>0.16393442622950818</v>
      </c>
      <c r="AA422" s="102">
        <v>0.45</v>
      </c>
      <c r="AB422" s="102">
        <v>0.30578512396694213</v>
      </c>
      <c r="AC422" s="101">
        <v>8</v>
      </c>
      <c r="AD422" s="101">
        <v>22</v>
      </c>
      <c r="AE422" s="101">
        <v>30</v>
      </c>
      <c r="AF422" s="102">
        <v>0.13114754098360656</v>
      </c>
      <c r="AG422" s="102">
        <v>0.36666666666666664</v>
      </c>
      <c r="AH422" s="102">
        <v>0.24793388429752067</v>
      </c>
      <c r="AI422" s="101">
        <v>2</v>
      </c>
      <c r="AJ422" s="101">
        <v>5</v>
      </c>
      <c r="AK422" s="101">
        <v>7</v>
      </c>
      <c r="AL422" s="102">
        <v>3.2786885245901641E-2</v>
      </c>
      <c r="AM422" s="102">
        <v>8.3333333333333329E-2</v>
      </c>
      <c r="AN422" s="102">
        <v>5.7851239669421489E-2</v>
      </c>
      <c r="AO422" s="101">
        <v>61</v>
      </c>
      <c r="AP422" s="101">
        <v>59</v>
      </c>
      <c r="AQ422" s="101">
        <v>120</v>
      </c>
      <c r="AR422" s="102">
        <v>1</v>
      </c>
      <c r="AS422" s="102">
        <v>0.96721311475409832</v>
      </c>
      <c r="AT422" s="102">
        <v>0.98360655737704916</v>
      </c>
      <c r="AU422" s="101">
        <v>45</v>
      </c>
      <c r="AV422" s="101">
        <v>28</v>
      </c>
      <c r="AW422" s="101">
        <v>73</v>
      </c>
      <c r="AX422" s="102">
        <v>0.73770491803278693</v>
      </c>
      <c r="AY422" s="102">
        <v>0.47457627118644069</v>
      </c>
      <c r="AZ422" s="102">
        <v>0.60833333333333328</v>
      </c>
      <c r="BA422" s="101">
        <v>16</v>
      </c>
      <c r="BB422" s="101">
        <v>31</v>
      </c>
      <c r="BC422" s="101">
        <v>47</v>
      </c>
      <c r="BD422" s="102">
        <v>0.26229508196721313</v>
      </c>
      <c r="BE422" s="102">
        <v>0.52542372881355937</v>
      </c>
      <c r="BF422" s="102">
        <v>0.39166666666666666</v>
      </c>
      <c r="BG422" s="101">
        <v>13</v>
      </c>
      <c r="BH422" s="101">
        <v>26</v>
      </c>
      <c r="BI422" s="101">
        <v>39</v>
      </c>
      <c r="BJ422" s="102">
        <v>0.21311475409836064</v>
      </c>
      <c r="BK422" s="102">
        <v>0.44067796610169491</v>
      </c>
      <c r="BL422" s="102">
        <v>0.32500000000000001</v>
      </c>
      <c r="BM422" s="101">
        <v>3</v>
      </c>
      <c r="BN422" s="101">
        <v>5</v>
      </c>
      <c r="BO422" s="101">
        <v>8</v>
      </c>
      <c r="BP422" s="102">
        <v>4.9180327868852458E-2</v>
      </c>
      <c r="BQ422" s="102">
        <v>8.4745762711864403E-2</v>
      </c>
      <c r="BR422" s="103">
        <v>6.6666666666666666E-2</v>
      </c>
    </row>
    <row r="423" spans="1:70" ht="11.85">
      <c r="A423" s="99" t="str">
        <f>IF(COUNTIFS(T_3G[[#This Row],[Secteur]],"  *"),A422,T_3G[[#This Row],[Secteur]])</f>
        <v>VAL-DE-MARNE</v>
      </c>
      <c r="B423" s="99" t="str">
        <f>IF(COUNTIFS(T_3G[[#This Row],[Secteur]],"    *"),B422,T_3G[[#This Row],[Secteur]])</f>
        <v xml:space="preserve">   D10 - Limeil-Brevannes</v>
      </c>
      <c r="C423" s="100" t="s">
        <v>946</v>
      </c>
      <c r="D423" s="100" t="s">
        <v>947</v>
      </c>
      <c r="E423" s="101">
        <v>68</v>
      </c>
      <c r="F423" s="101">
        <v>52</v>
      </c>
      <c r="G423" s="101">
        <v>120</v>
      </c>
      <c r="H423" s="101">
        <v>0</v>
      </c>
      <c r="I423" s="101">
        <v>0</v>
      </c>
      <c r="J423" s="101">
        <v>0</v>
      </c>
      <c r="K423" s="101">
        <v>68</v>
      </c>
      <c r="L423" s="101">
        <v>52</v>
      </c>
      <c r="M423" s="101">
        <v>120</v>
      </c>
      <c r="N423" s="102">
        <v>1</v>
      </c>
      <c r="O423" s="102">
        <v>1</v>
      </c>
      <c r="P423" s="102">
        <v>1</v>
      </c>
      <c r="Q423" s="101">
        <v>52</v>
      </c>
      <c r="R423" s="101">
        <v>35</v>
      </c>
      <c r="S423" s="101">
        <v>87</v>
      </c>
      <c r="T423" s="102">
        <v>0.76470588235294112</v>
      </c>
      <c r="U423" s="102">
        <v>0.67307692307692313</v>
      </c>
      <c r="V423" s="102">
        <v>0.72499999999999998</v>
      </c>
      <c r="W423" s="101">
        <v>16</v>
      </c>
      <c r="X423" s="101">
        <v>17</v>
      </c>
      <c r="Y423" s="101">
        <v>33</v>
      </c>
      <c r="Z423" s="102">
        <v>0.23529411764705882</v>
      </c>
      <c r="AA423" s="102">
        <v>0.32692307692307693</v>
      </c>
      <c r="AB423" s="102">
        <v>0.27500000000000002</v>
      </c>
      <c r="AC423" s="101">
        <v>15</v>
      </c>
      <c r="AD423" s="101">
        <v>11</v>
      </c>
      <c r="AE423" s="101">
        <v>26</v>
      </c>
      <c r="AF423" s="102">
        <v>0.22058823529411764</v>
      </c>
      <c r="AG423" s="102">
        <v>0.21153846153846154</v>
      </c>
      <c r="AH423" s="102">
        <v>0.21666666666666667</v>
      </c>
      <c r="AI423" s="101">
        <v>1</v>
      </c>
      <c r="AJ423" s="101">
        <v>6</v>
      </c>
      <c r="AK423" s="101">
        <v>7</v>
      </c>
      <c r="AL423" s="102">
        <v>1.4705882352941176E-2</v>
      </c>
      <c r="AM423" s="102">
        <v>0.11538461538461539</v>
      </c>
      <c r="AN423" s="102">
        <v>5.8333333333333334E-2</v>
      </c>
      <c r="AO423" s="101">
        <v>65</v>
      </c>
      <c r="AP423" s="101">
        <v>51</v>
      </c>
      <c r="AQ423" s="101">
        <v>116</v>
      </c>
      <c r="AR423" s="102">
        <v>0.95588235294117652</v>
      </c>
      <c r="AS423" s="102">
        <v>0.98076923076923073</v>
      </c>
      <c r="AT423" s="102">
        <v>0.96666666666666667</v>
      </c>
      <c r="AU423" s="101">
        <v>48</v>
      </c>
      <c r="AV423" s="101">
        <v>34</v>
      </c>
      <c r="AW423" s="101">
        <v>82</v>
      </c>
      <c r="AX423" s="102">
        <v>0.7384615384615385</v>
      </c>
      <c r="AY423" s="102">
        <v>0.66666666666666663</v>
      </c>
      <c r="AZ423" s="102">
        <v>0.7068965517241379</v>
      </c>
      <c r="BA423" s="101">
        <v>17</v>
      </c>
      <c r="BB423" s="101">
        <v>17</v>
      </c>
      <c r="BC423" s="101">
        <v>34</v>
      </c>
      <c r="BD423" s="102">
        <v>0.26153846153846155</v>
      </c>
      <c r="BE423" s="102">
        <v>0.33333333333333331</v>
      </c>
      <c r="BF423" s="102">
        <v>0.29310344827586204</v>
      </c>
      <c r="BG423" s="101">
        <v>17</v>
      </c>
      <c r="BH423" s="101">
        <v>11</v>
      </c>
      <c r="BI423" s="101">
        <v>28</v>
      </c>
      <c r="BJ423" s="102">
        <v>0.26153846153846155</v>
      </c>
      <c r="BK423" s="102">
        <v>0.21568627450980393</v>
      </c>
      <c r="BL423" s="102">
        <v>0.2413793103448276</v>
      </c>
      <c r="BM423" s="101">
        <v>0</v>
      </c>
      <c r="BN423" s="101">
        <v>6</v>
      </c>
      <c r="BO423" s="101">
        <v>6</v>
      </c>
      <c r="BP423" s="102">
        <v>0</v>
      </c>
      <c r="BQ423" s="102">
        <v>0.11764705882352941</v>
      </c>
      <c r="BR423" s="103">
        <v>5.1724137931034482E-2</v>
      </c>
    </row>
    <row r="424" spans="1:70" ht="11.85">
      <c r="A424" s="99" t="str">
        <f>IF(COUNTIFS(T_3G[[#This Row],[Secteur]],"  *"),A423,T_3G[[#This Row],[Secteur]])</f>
        <v>VAL-DE-MARNE</v>
      </c>
      <c r="B424" s="99" t="str">
        <f>IF(COUNTIFS(T_3G[[#This Row],[Secteur]],"    *"),B423,T_3G[[#This Row],[Secteur]])</f>
        <v xml:space="preserve">   D10 - Limeil-Brevannes</v>
      </c>
      <c r="C424" s="100" t="s">
        <v>948</v>
      </c>
      <c r="D424" s="100" t="s">
        <v>949</v>
      </c>
      <c r="E424" s="101">
        <v>57</v>
      </c>
      <c r="F424" s="101">
        <v>94</v>
      </c>
      <c r="G424" s="101">
        <v>151</v>
      </c>
      <c r="H424" s="101">
        <v>0</v>
      </c>
      <c r="I424" s="101">
        <v>0</v>
      </c>
      <c r="J424" s="101">
        <v>0</v>
      </c>
      <c r="K424" s="101">
        <v>57</v>
      </c>
      <c r="L424" s="101">
        <v>93</v>
      </c>
      <c r="M424" s="101">
        <v>150</v>
      </c>
      <c r="N424" s="102">
        <v>1</v>
      </c>
      <c r="O424" s="102">
        <v>0.98936170212765961</v>
      </c>
      <c r="P424" s="102">
        <v>0.99337748344370858</v>
      </c>
      <c r="Q424" s="101">
        <v>51</v>
      </c>
      <c r="R424" s="101">
        <v>62</v>
      </c>
      <c r="S424" s="101">
        <v>113</v>
      </c>
      <c r="T424" s="102">
        <v>0.89473684210526316</v>
      </c>
      <c r="U424" s="102">
        <v>0.66666666666666663</v>
      </c>
      <c r="V424" s="102">
        <v>0.7533333333333333</v>
      </c>
      <c r="W424" s="101">
        <v>6</v>
      </c>
      <c r="X424" s="101">
        <v>31</v>
      </c>
      <c r="Y424" s="101">
        <v>37</v>
      </c>
      <c r="Z424" s="102">
        <v>0.10526315789473684</v>
      </c>
      <c r="AA424" s="102">
        <v>0.33333333333333331</v>
      </c>
      <c r="AB424" s="102">
        <v>0.24666666666666667</v>
      </c>
      <c r="AC424" s="101">
        <v>5</v>
      </c>
      <c r="AD424" s="101">
        <v>17</v>
      </c>
      <c r="AE424" s="101">
        <v>22</v>
      </c>
      <c r="AF424" s="102">
        <v>8.771929824561403E-2</v>
      </c>
      <c r="AG424" s="102">
        <v>0.18279569892473119</v>
      </c>
      <c r="AH424" s="102">
        <v>0.14666666666666667</v>
      </c>
      <c r="AI424" s="101">
        <v>1</v>
      </c>
      <c r="AJ424" s="101">
        <v>14</v>
      </c>
      <c r="AK424" s="101">
        <v>15</v>
      </c>
      <c r="AL424" s="102">
        <v>1.7543859649122806E-2</v>
      </c>
      <c r="AM424" s="102">
        <v>0.15053763440860216</v>
      </c>
      <c r="AN424" s="102">
        <v>0.1</v>
      </c>
      <c r="AO424" s="101">
        <v>57</v>
      </c>
      <c r="AP424" s="101">
        <v>92</v>
      </c>
      <c r="AQ424" s="101">
        <v>149</v>
      </c>
      <c r="AR424" s="102">
        <v>1</v>
      </c>
      <c r="AS424" s="102">
        <v>0.97872340425531912</v>
      </c>
      <c r="AT424" s="102">
        <v>0.98675496688741726</v>
      </c>
      <c r="AU424" s="101">
        <v>43</v>
      </c>
      <c r="AV424" s="101">
        <v>58</v>
      </c>
      <c r="AW424" s="101">
        <v>101</v>
      </c>
      <c r="AX424" s="102">
        <v>0.75438596491228072</v>
      </c>
      <c r="AY424" s="102">
        <v>0.63043478260869568</v>
      </c>
      <c r="AZ424" s="102">
        <v>0.67785234899328861</v>
      </c>
      <c r="BA424" s="101">
        <v>14</v>
      </c>
      <c r="BB424" s="101">
        <v>34</v>
      </c>
      <c r="BC424" s="101">
        <v>48</v>
      </c>
      <c r="BD424" s="102">
        <v>0.24561403508771928</v>
      </c>
      <c r="BE424" s="102">
        <v>0.36956521739130432</v>
      </c>
      <c r="BF424" s="102">
        <v>0.32214765100671139</v>
      </c>
      <c r="BG424" s="101">
        <v>12</v>
      </c>
      <c r="BH424" s="101">
        <v>20</v>
      </c>
      <c r="BI424" s="101">
        <v>32</v>
      </c>
      <c r="BJ424" s="102">
        <v>0.21052631578947367</v>
      </c>
      <c r="BK424" s="102">
        <v>0.21739130434782608</v>
      </c>
      <c r="BL424" s="102">
        <v>0.21476510067114093</v>
      </c>
      <c r="BM424" s="101">
        <v>2</v>
      </c>
      <c r="BN424" s="101">
        <v>14</v>
      </c>
      <c r="BO424" s="101">
        <v>16</v>
      </c>
      <c r="BP424" s="102">
        <v>3.5087719298245612E-2</v>
      </c>
      <c r="BQ424" s="102">
        <v>0.15217391304347827</v>
      </c>
      <c r="BR424" s="103">
        <v>0.10738255033557047</v>
      </c>
    </row>
    <row r="425" spans="1:70" ht="11.85">
      <c r="A425" s="99" t="str">
        <f>IF(COUNTIFS(T_3G[[#This Row],[Secteur]],"  *"),A424,T_3G[[#This Row],[Secteur]])</f>
        <v>VAL-DE-MARNE</v>
      </c>
      <c r="B425" s="99" t="str">
        <f>IF(COUNTIFS(T_3G[[#This Row],[Secteur]],"    *"),B424,T_3G[[#This Row],[Secteur]])</f>
        <v xml:space="preserve">   D10 - Limeil-Brevannes</v>
      </c>
      <c r="C425" s="100" t="s">
        <v>950</v>
      </c>
      <c r="D425" s="100" t="s">
        <v>951</v>
      </c>
      <c r="E425" s="101">
        <v>44</v>
      </c>
      <c r="F425" s="101">
        <v>57</v>
      </c>
      <c r="G425" s="101">
        <v>101</v>
      </c>
      <c r="H425" s="101">
        <v>0</v>
      </c>
      <c r="I425" s="101">
        <v>0</v>
      </c>
      <c r="J425" s="101">
        <v>0</v>
      </c>
      <c r="K425" s="101">
        <v>44</v>
      </c>
      <c r="L425" s="101">
        <v>57</v>
      </c>
      <c r="M425" s="101">
        <v>101</v>
      </c>
      <c r="N425" s="102">
        <v>1</v>
      </c>
      <c r="O425" s="102">
        <v>1</v>
      </c>
      <c r="P425" s="102">
        <v>1</v>
      </c>
      <c r="Q425" s="101">
        <v>26</v>
      </c>
      <c r="R425" s="101">
        <v>37</v>
      </c>
      <c r="S425" s="101">
        <v>63</v>
      </c>
      <c r="T425" s="102">
        <v>0.59090909090909094</v>
      </c>
      <c r="U425" s="102">
        <v>0.64912280701754388</v>
      </c>
      <c r="V425" s="102">
        <v>0.62376237623762376</v>
      </c>
      <c r="W425" s="101">
        <v>18</v>
      </c>
      <c r="X425" s="101">
        <v>20</v>
      </c>
      <c r="Y425" s="101">
        <v>38</v>
      </c>
      <c r="Z425" s="102">
        <v>0.40909090909090912</v>
      </c>
      <c r="AA425" s="102">
        <v>0.35087719298245612</v>
      </c>
      <c r="AB425" s="102">
        <v>0.37623762376237624</v>
      </c>
      <c r="AC425" s="101">
        <v>18</v>
      </c>
      <c r="AD425" s="101">
        <v>19</v>
      </c>
      <c r="AE425" s="101">
        <v>37</v>
      </c>
      <c r="AF425" s="102">
        <v>0.40909090909090912</v>
      </c>
      <c r="AG425" s="102">
        <v>0.33333333333333331</v>
      </c>
      <c r="AH425" s="102">
        <v>0.36633663366336633</v>
      </c>
      <c r="AI425" s="101">
        <v>0</v>
      </c>
      <c r="AJ425" s="101">
        <v>1</v>
      </c>
      <c r="AK425" s="101">
        <v>1</v>
      </c>
      <c r="AL425" s="102">
        <v>0</v>
      </c>
      <c r="AM425" s="102">
        <v>1.7543859649122806E-2</v>
      </c>
      <c r="AN425" s="102">
        <v>9.9009900990099011E-3</v>
      </c>
      <c r="AO425" s="101">
        <v>44</v>
      </c>
      <c r="AP425" s="101">
        <v>57</v>
      </c>
      <c r="AQ425" s="101">
        <v>101</v>
      </c>
      <c r="AR425" s="102">
        <v>1</v>
      </c>
      <c r="AS425" s="102">
        <v>1</v>
      </c>
      <c r="AT425" s="102">
        <v>1</v>
      </c>
      <c r="AU425" s="101">
        <v>21</v>
      </c>
      <c r="AV425" s="101">
        <v>33</v>
      </c>
      <c r="AW425" s="101">
        <v>54</v>
      </c>
      <c r="AX425" s="102">
        <v>0.47727272727272729</v>
      </c>
      <c r="AY425" s="102">
        <v>0.57894736842105265</v>
      </c>
      <c r="AZ425" s="102">
        <v>0.53465346534653468</v>
      </c>
      <c r="BA425" s="101">
        <v>23</v>
      </c>
      <c r="BB425" s="101">
        <v>24</v>
      </c>
      <c r="BC425" s="101">
        <v>47</v>
      </c>
      <c r="BD425" s="102">
        <v>0.52272727272727271</v>
      </c>
      <c r="BE425" s="102">
        <v>0.42105263157894735</v>
      </c>
      <c r="BF425" s="102">
        <v>0.46534653465346537</v>
      </c>
      <c r="BG425" s="101">
        <v>23</v>
      </c>
      <c r="BH425" s="101">
        <v>23</v>
      </c>
      <c r="BI425" s="101">
        <v>46</v>
      </c>
      <c r="BJ425" s="102">
        <v>0.52272727272727271</v>
      </c>
      <c r="BK425" s="102">
        <v>0.40350877192982454</v>
      </c>
      <c r="BL425" s="102">
        <v>0.45544554455445546</v>
      </c>
      <c r="BM425" s="101">
        <v>0</v>
      </c>
      <c r="BN425" s="101">
        <v>1</v>
      </c>
      <c r="BO425" s="101">
        <v>1</v>
      </c>
      <c r="BP425" s="102">
        <v>0</v>
      </c>
      <c r="BQ425" s="102">
        <v>1.7543859649122806E-2</v>
      </c>
      <c r="BR425" s="103">
        <v>9.9009900990099011E-3</v>
      </c>
    </row>
    <row r="426" spans="1:70" ht="11.85">
      <c r="A426" s="99" t="str">
        <f>IF(COUNTIFS(T_3G[[#This Row],[Secteur]],"  *"),A425,T_3G[[#This Row],[Secteur]])</f>
        <v>VAL-DE-MARNE</v>
      </c>
      <c r="B426" s="99" t="str">
        <f>IF(COUNTIFS(T_3G[[#This Row],[Secteur]],"    *"),B425,T_3G[[#This Row],[Secteur]])</f>
        <v xml:space="preserve">   D10 - Limeil-Brevannes</v>
      </c>
      <c r="C426" s="100" t="s">
        <v>952</v>
      </c>
      <c r="D426" s="100" t="s">
        <v>953</v>
      </c>
      <c r="E426" s="101">
        <v>63</v>
      </c>
      <c r="F426" s="101">
        <v>62</v>
      </c>
      <c r="G426" s="101">
        <v>125</v>
      </c>
      <c r="H426" s="101">
        <v>0</v>
      </c>
      <c r="I426" s="101">
        <v>0</v>
      </c>
      <c r="J426" s="101">
        <v>0</v>
      </c>
      <c r="K426" s="101">
        <v>63</v>
      </c>
      <c r="L426" s="101">
        <v>62</v>
      </c>
      <c r="M426" s="101">
        <v>125</v>
      </c>
      <c r="N426" s="102">
        <v>1</v>
      </c>
      <c r="O426" s="102">
        <v>1</v>
      </c>
      <c r="P426" s="102">
        <v>1</v>
      </c>
      <c r="Q426" s="101">
        <v>50</v>
      </c>
      <c r="R426" s="101">
        <v>34</v>
      </c>
      <c r="S426" s="101">
        <v>84</v>
      </c>
      <c r="T426" s="102">
        <v>0.79365079365079361</v>
      </c>
      <c r="U426" s="102">
        <v>0.54838709677419351</v>
      </c>
      <c r="V426" s="102">
        <v>0.67200000000000004</v>
      </c>
      <c r="W426" s="101">
        <v>13</v>
      </c>
      <c r="X426" s="101">
        <v>28</v>
      </c>
      <c r="Y426" s="101">
        <v>41</v>
      </c>
      <c r="Z426" s="102">
        <v>0.20634920634920634</v>
      </c>
      <c r="AA426" s="102">
        <v>0.45161290322580644</v>
      </c>
      <c r="AB426" s="102">
        <v>0.32800000000000001</v>
      </c>
      <c r="AC426" s="101">
        <v>11</v>
      </c>
      <c r="AD426" s="101">
        <v>23</v>
      </c>
      <c r="AE426" s="101">
        <v>34</v>
      </c>
      <c r="AF426" s="102">
        <v>0.17460317460317459</v>
      </c>
      <c r="AG426" s="102">
        <v>0.37096774193548387</v>
      </c>
      <c r="AH426" s="102">
        <v>0.27200000000000002</v>
      </c>
      <c r="AI426" s="101">
        <v>2</v>
      </c>
      <c r="AJ426" s="101">
        <v>5</v>
      </c>
      <c r="AK426" s="101">
        <v>7</v>
      </c>
      <c r="AL426" s="102">
        <v>3.1746031746031744E-2</v>
      </c>
      <c r="AM426" s="102">
        <v>8.0645161290322578E-2</v>
      </c>
      <c r="AN426" s="102">
        <v>5.6000000000000001E-2</v>
      </c>
      <c r="AO426" s="101">
        <v>63</v>
      </c>
      <c r="AP426" s="101">
        <v>62</v>
      </c>
      <c r="AQ426" s="101">
        <v>125</v>
      </c>
      <c r="AR426" s="102">
        <v>1</v>
      </c>
      <c r="AS426" s="102">
        <v>1</v>
      </c>
      <c r="AT426" s="102">
        <v>1</v>
      </c>
      <c r="AU426" s="101">
        <v>47</v>
      </c>
      <c r="AV426" s="101">
        <v>31</v>
      </c>
      <c r="AW426" s="101">
        <v>78</v>
      </c>
      <c r="AX426" s="102">
        <v>0.74603174603174605</v>
      </c>
      <c r="AY426" s="102">
        <v>0.5</v>
      </c>
      <c r="AZ426" s="102">
        <v>0.624</v>
      </c>
      <c r="BA426" s="101">
        <v>16</v>
      </c>
      <c r="BB426" s="101">
        <v>31</v>
      </c>
      <c r="BC426" s="101">
        <v>47</v>
      </c>
      <c r="BD426" s="102">
        <v>0.25396825396825395</v>
      </c>
      <c r="BE426" s="102">
        <v>0.5</v>
      </c>
      <c r="BF426" s="102">
        <v>0.376</v>
      </c>
      <c r="BG426" s="101">
        <v>14</v>
      </c>
      <c r="BH426" s="101">
        <v>26</v>
      </c>
      <c r="BI426" s="101">
        <v>40</v>
      </c>
      <c r="BJ426" s="102">
        <v>0.22222222222222221</v>
      </c>
      <c r="BK426" s="102">
        <v>0.41935483870967744</v>
      </c>
      <c r="BL426" s="102">
        <v>0.32</v>
      </c>
      <c r="BM426" s="101">
        <v>2</v>
      </c>
      <c r="BN426" s="101">
        <v>5</v>
      </c>
      <c r="BO426" s="101">
        <v>7</v>
      </c>
      <c r="BP426" s="102">
        <v>3.1746031746031744E-2</v>
      </c>
      <c r="BQ426" s="102">
        <v>8.0645161290322578E-2</v>
      </c>
      <c r="BR426" s="103">
        <v>5.6000000000000001E-2</v>
      </c>
    </row>
    <row r="427" spans="1:70" ht="11.85">
      <c r="A427" s="99" t="str">
        <f>IF(COUNTIFS(T_3G[[#This Row],[Secteur]],"  *"),A426,T_3G[[#This Row],[Secteur]])</f>
        <v>VAL-DE-MARNE</v>
      </c>
      <c r="B427" s="99" t="str">
        <f>IF(COUNTIFS(T_3G[[#This Row],[Secteur]],"    *"),B426,T_3G[[#This Row],[Secteur]])</f>
        <v xml:space="preserve">   D10 - Limeil-Brevannes</v>
      </c>
      <c r="C427" s="100" t="s">
        <v>954</v>
      </c>
      <c r="D427" s="100" t="s">
        <v>239</v>
      </c>
      <c r="E427" s="101">
        <v>57</v>
      </c>
      <c r="F427" s="101">
        <v>74</v>
      </c>
      <c r="G427" s="101">
        <v>131</v>
      </c>
      <c r="H427" s="101">
        <v>0</v>
      </c>
      <c r="I427" s="101">
        <v>0</v>
      </c>
      <c r="J427" s="101">
        <v>0</v>
      </c>
      <c r="K427" s="101">
        <v>57</v>
      </c>
      <c r="L427" s="101">
        <v>74</v>
      </c>
      <c r="M427" s="101">
        <v>131</v>
      </c>
      <c r="N427" s="102">
        <v>1</v>
      </c>
      <c r="O427" s="102">
        <v>1</v>
      </c>
      <c r="P427" s="102">
        <v>1</v>
      </c>
      <c r="Q427" s="101">
        <v>42</v>
      </c>
      <c r="R427" s="101">
        <v>53</v>
      </c>
      <c r="S427" s="101">
        <v>95</v>
      </c>
      <c r="T427" s="102">
        <v>0.73684210526315785</v>
      </c>
      <c r="U427" s="102">
        <v>0.71621621621621623</v>
      </c>
      <c r="V427" s="102">
        <v>0.72519083969465647</v>
      </c>
      <c r="W427" s="101">
        <v>15</v>
      </c>
      <c r="X427" s="101">
        <v>21</v>
      </c>
      <c r="Y427" s="101">
        <v>36</v>
      </c>
      <c r="Z427" s="102">
        <v>0.26315789473684209</v>
      </c>
      <c r="AA427" s="102">
        <v>0.28378378378378377</v>
      </c>
      <c r="AB427" s="102">
        <v>0.27480916030534353</v>
      </c>
      <c r="AC427" s="101">
        <v>11</v>
      </c>
      <c r="AD427" s="101">
        <v>15</v>
      </c>
      <c r="AE427" s="101">
        <v>26</v>
      </c>
      <c r="AF427" s="102">
        <v>0.19298245614035087</v>
      </c>
      <c r="AG427" s="102">
        <v>0.20270270270270271</v>
      </c>
      <c r="AH427" s="102">
        <v>0.19847328244274809</v>
      </c>
      <c r="AI427" s="101">
        <v>4</v>
      </c>
      <c r="AJ427" s="101">
        <v>6</v>
      </c>
      <c r="AK427" s="101">
        <v>10</v>
      </c>
      <c r="AL427" s="102">
        <v>7.0175438596491224E-2</v>
      </c>
      <c r="AM427" s="102">
        <v>8.1081081081081086E-2</v>
      </c>
      <c r="AN427" s="102">
        <v>7.6335877862595422E-2</v>
      </c>
      <c r="AO427" s="101">
        <v>57</v>
      </c>
      <c r="AP427" s="101">
        <v>74</v>
      </c>
      <c r="AQ427" s="101">
        <v>131</v>
      </c>
      <c r="AR427" s="102">
        <v>1</v>
      </c>
      <c r="AS427" s="102">
        <v>1</v>
      </c>
      <c r="AT427" s="102">
        <v>1</v>
      </c>
      <c r="AU427" s="101">
        <v>41</v>
      </c>
      <c r="AV427" s="101">
        <v>51</v>
      </c>
      <c r="AW427" s="101">
        <v>92</v>
      </c>
      <c r="AX427" s="102">
        <v>0.7192982456140351</v>
      </c>
      <c r="AY427" s="102">
        <v>0.68918918918918914</v>
      </c>
      <c r="AZ427" s="102">
        <v>0.70229007633587781</v>
      </c>
      <c r="BA427" s="101">
        <v>16</v>
      </c>
      <c r="BB427" s="101">
        <v>23</v>
      </c>
      <c r="BC427" s="101">
        <v>39</v>
      </c>
      <c r="BD427" s="102">
        <v>0.2807017543859649</v>
      </c>
      <c r="BE427" s="102">
        <v>0.3108108108108108</v>
      </c>
      <c r="BF427" s="102">
        <v>0.29770992366412213</v>
      </c>
      <c r="BG427" s="101">
        <v>12</v>
      </c>
      <c r="BH427" s="101">
        <v>17</v>
      </c>
      <c r="BI427" s="101">
        <v>29</v>
      </c>
      <c r="BJ427" s="102">
        <v>0.21052631578947367</v>
      </c>
      <c r="BK427" s="102">
        <v>0.22972972972972974</v>
      </c>
      <c r="BL427" s="102">
        <v>0.22137404580152673</v>
      </c>
      <c r="BM427" s="101">
        <v>4</v>
      </c>
      <c r="BN427" s="101">
        <v>6</v>
      </c>
      <c r="BO427" s="101">
        <v>10</v>
      </c>
      <c r="BP427" s="102">
        <v>7.0175438596491224E-2</v>
      </c>
      <c r="BQ427" s="102">
        <v>8.1081081081081086E-2</v>
      </c>
      <c r="BR427" s="103">
        <v>7.6335877862595422E-2</v>
      </c>
    </row>
    <row r="428" spans="1:70" ht="11.85">
      <c r="A428" s="99" t="str">
        <f>IF(COUNTIFS(T_3G[[#This Row],[Secteur]],"  *"),A427,T_3G[[#This Row],[Secteur]])</f>
        <v>VAL-DE-MARNE</v>
      </c>
      <c r="B428" s="99" t="str">
        <f>IF(COUNTIFS(T_3G[[#This Row],[Secteur]],"    *"),B427,T_3G[[#This Row],[Secteur]])</f>
        <v xml:space="preserve">   D10 - Limeil-Brevannes</v>
      </c>
      <c r="C428" s="100" t="s">
        <v>955</v>
      </c>
      <c r="D428" s="100" t="s">
        <v>956</v>
      </c>
      <c r="E428" s="101">
        <v>72</v>
      </c>
      <c r="F428" s="101">
        <v>78</v>
      </c>
      <c r="G428" s="101">
        <v>150</v>
      </c>
      <c r="H428" s="101">
        <v>0</v>
      </c>
      <c r="I428" s="101">
        <v>0</v>
      </c>
      <c r="J428" s="101">
        <v>0</v>
      </c>
      <c r="K428" s="101">
        <v>71</v>
      </c>
      <c r="L428" s="101">
        <v>78</v>
      </c>
      <c r="M428" s="101">
        <v>149</v>
      </c>
      <c r="N428" s="102">
        <v>0.98611111111111116</v>
      </c>
      <c r="O428" s="102">
        <v>1</v>
      </c>
      <c r="P428" s="102">
        <v>0.99333333333333329</v>
      </c>
      <c r="Q428" s="101">
        <v>56</v>
      </c>
      <c r="R428" s="101">
        <v>57</v>
      </c>
      <c r="S428" s="101">
        <v>113</v>
      </c>
      <c r="T428" s="102">
        <v>0.78873239436619713</v>
      </c>
      <c r="U428" s="102">
        <v>0.73076923076923073</v>
      </c>
      <c r="V428" s="102">
        <v>0.75838926174496646</v>
      </c>
      <c r="W428" s="101">
        <v>15</v>
      </c>
      <c r="X428" s="101">
        <v>21</v>
      </c>
      <c r="Y428" s="101">
        <v>36</v>
      </c>
      <c r="Z428" s="102">
        <v>0.21126760563380281</v>
      </c>
      <c r="AA428" s="102">
        <v>0.26923076923076922</v>
      </c>
      <c r="AB428" s="102">
        <v>0.24161073825503357</v>
      </c>
      <c r="AC428" s="101">
        <v>8</v>
      </c>
      <c r="AD428" s="101">
        <v>17</v>
      </c>
      <c r="AE428" s="101">
        <v>25</v>
      </c>
      <c r="AF428" s="102">
        <v>0.11267605633802817</v>
      </c>
      <c r="AG428" s="102">
        <v>0.21794871794871795</v>
      </c>
      <c r="AH428" s="102">
        <v>0.16778523489932887</v>
      </c>
      <c r="AI428" s="101">
        <v>7</v>
      </c>
      <c r="AJ428" s="101">
        <v>4</v>
      </c>
      <c r="AK428" s="101">
        <v>11</v>
      </c>
      <c r="AL428" s="102">
        <v>9.8591549295774641E-2</v>
      </c>
      <c r="AM428" s="102">
        <v>5.128205128205128E-2</v>
      </c>
      <c r="AN428" s="102">
        <v>7.3825503355704702E-2</v>
      </c>
      <c r="AO428" s="101">
        <v>68</v>
      </c>
      <c r="AP428" s="101">
        <v>75</v>
      </c>
      <c r="AQ428" s="101">
        <v>143</v>
      </c>
      <c r="AR428" s="102">
        <v>0.94444444444444442</v>
      </c>
      <c r="AS428" s="102">
        <v>0.96153846153846156</v>
      </c>
      <c r="AT428" s="102">
        <v>0.95333333333333337</v>
      </c>
      <c r="AU428" s="101">
        <v>48</v>
      </c>
      <c r="AV428" s="101">
        <v>45</v>
      </c>
      <c r="AW428" s="101">
        <v>93</v>
      </c>
      <c r="AX428" s="102">
        <v>0.70588235294117652</v>
      </c>
      <c r="AY428" s="102">
        <v>0.6</v>
      </c>
      <c r="AZ428" s="102">
        <v>0.65034965034965031</v>
      </c>
      <c r="BA428" s="101">
        <v>20</v>
      </c>
      <c r="BB428" s="101">
        <v>30</v>
      </c>
      <c r="BC428" s="101">
        <v>50</v>
      </c>
      <c r="BD428" s="102">
        <v>0.29411764705882354</v>
      </c>
      <c r="BE428" s="102">
        <v>0.4</v>
      </c>
      <c r="BF428" s="102">
        <v>0.34965034965034963</v>
      </c>
      <c r="BG428" s="101">
        <v>14</v>
      </c>
      <c r="BH428" s="101">
        <v>26</v>
      </c>
      <c r="BI428" s="101">
        <v>40</v>
      </c>
      <c r="BJ428" s="102">
        <v>0.20588235294117646</v>
      </c>
      <c r="BK428" s="102">
        <v>0.34666666666666668</v>
      </c>
      <c r="BL428" s="102">
        <v>0.27972027972027974</v>
      </c>
      <c r="BM428" s="101">
        <v>6</v>
      </c>
      <c r="BN428" s="101">
        <v>4</v>
      </c>
      <c r="BO428" s="101">
        <v>10</v>
      </c>
      <c r="BP428" s="102">
        <v>8.8235294117647065E-2</v>
      </c>
      <c r="BQ428" s="102">
        <v>5.3333333333333337E-2</v>
      </c>
      <c r="BR428" s="103">
        <v>6.9930069930069935E-2</v>
      </c>
    </row>
    <row r="429" spans="1:70" ht="11.85">
      <c r="A429" s="99" t="str">
        <f>IF(COUNTIFS(T_3G[[#This Row],[Secteur]],"  *"),A428,T_3G[[#This Row],[Secteur]])</f>
        <v>VAL-DE-MARNE</v>
      </c>
      <c r="B429" s="99" t="str">
        <f>IF(COUNTIFS(T_3G[[#This Row],[Secteur]],"    *"),B428,T_3G[[#This Row],[Secteur]])</f>
        <v xml:space="preserve">   D10 - Limeil-Brevannes</v>
      </c>
      <c r="C429" s="100" t="s">
        <v>957</v>
      </c>
      <c r="D429" s="100" t="s">
        <v>628</v>
      </c>
      <c r="E429" s="101">
        <v>49</v>
      </c>
      <c r="F429" s="101">
        <v>52</v>
      </c>
      <c r="G429" s="101">
        <v>101</v>
      </c>
      <c r="H429" s="101">
        <v>0</v>
      </c>
      <c r="I429" s="101">
        <v>0</v>
      </c>
      <c r="J429" s="101">
        <v>0</v>
      </c>
      <c r="K429" s="101">
        <v>49</v>
      </c>
      <c r="L429" s="101">
        <v>51</v>
      </c>
      <c r="M429" s="101">
        <v>100</v>
      </c>
      <c r="N429" s="102">
        <v>1</v>
      </c>
      <c r="O429" s="102">
        <v>0.98076923076923073</v>
      </c>
      <c r="P429" s="102">
        <v>0.99009900990099009</v>
      </c>
      <c r="Q429" s="101">
        <v>42</v>
      </c>
      <c r="R429" s="101">
        <v>34</v>
      </c>
      <c r="S429" s="101">
        <v>76</v>
      </c>
      <c r="T429" s="102">
        <v>0.8571428571428571</v>
      </c>
      <c r="U429" s="102">
        <v>0.66666666666666663</v>
      </c>
      <c r="V429" s="102">
        <v>0.76</v>
      </c>
      <c r="W429" s="101">
        <v>7</v>
      </c>
      <c r="X429" s="101">
        <v>17</v>
      </c>
      <c r="Y429" s="101">
        <v>24</v>
      </c>
      <c r="Z429" s="102">
        <v>0.14285714285714285</v>
      </c>
      <c r="AA429" s="102">
        <v>0.33333333333333331</v>
      </c>
      <c r="AB429" s="102">
        <v>0.24</v>
      </c>
      <c r="AC429" s="101">
        <v>5</v>
      </c>
      <c r="AD429" s="101">
        <v>10</v>
      </c>
      <c r="AE429" s="101">
        <v>15</v>
      </c>
      <c r="AF429" s="102">
        <v>0.10204081632653061</v>
      </c>
      <c r="AG429" s="102">
        <v>0.19607843137254902</v>
      </c>
      <c r="AH429" s="102">
        <v>0.15</v>
      </c>
      <c r="AI429" s="101">
        <v>2</v>
      </c>
      <c r="AJ429" s="101">
        <v>7</v>
      </c>
      <c r="AK429" s="101">
        <v>9</v>
      </c>
      <c r="AL429" s="102">
        <v>4.0816326530612242E-2</v>
      </c>
      <c r="AM429" s="102">
        <v>0.13725490196078433</v>
      </c>
      <c r="AN429" s="102">
        <v>0.09</v>
      </c>
      <c r="AO429" s="101">
        <v>49</v>
      </c>
      <c r="AP429" s="101">
        <v>51</v>
      </c>
      <c r="AQ429" s="101">
        <v>100</v>
      </c>
      <c r="AR429" s="102">
        <v>1</v>
      </c>
      <c r="AS429" s="102">
        <v>0.98076923076923073</v>
      </c>
      <c r="AT429" s="102">
        <v>0.99009900990099009</v>
      </c>
      <c r="AU429" s="101">
        <v>41</v>
      </c>
      <c r="AV429" s="101">
        <v>31</v>
      </c>
      <c r="AW429" s="101">
        <v>72</v>
      </c>
      <c r="AX429" s="102">
        <v>0.83673469387755106</v>
      </c>
      <c r="AY429" s="102">
        <v>0.60784313725490191</v>
      </c>
      <c r="AZ429" s="102">
        <v>0.72</v>
      </c>
      <c r="BA429" s="101">
        <v>8</v>
      </c>
      <c r="BB429" s="101">
        <v>20</v>
      </c>
      <c r="BC429" s="101">
        <v>28</v>
      </c>
      <c r="BD429" s="102">
        <v>0.16326530612244897</v>
      </c>
      <c r="BE429" s="102">
        <v>0.39215686274509803</v>
      </c>
      <c r="BF429" s="102">
        <v>0.28000000000000003</v>
      </c>
      <c r="BG429" s="101">
        <v>6</v>
      </c>
      <c r="BH429" s="101">
        <v>14</v>
      </c>
      <c r="BI429" s="101">
        <v>20</v>
      </c>
      <c r="BJ429" s="102">
        <v>0.12244897959183673</v>
      </c>
      <c r="BK429" s="102">
        <v>0.27450980392156865</v>
      </c>
      <c r="BL429" s="102">
        <v>0.2</v>
      </c>
      <c r="BM429" s="101">
        <v>2</v>
      </c>
      <c r="BN429" s="101">
        <v>6</v>
      </c>
      <c r="BO429" s="101">
        <v>8</v>
      </c>
      <c r="BP429" s="102">
        <v>4.0816326530612242E-2</v>
      </c>
      <c r="BQ429" s="102">
        <v>0.11764705882352941</v>
      </c>
      <c r="BR429" s="103">
        <v>0.08</v>
      </c>
    </row>
    <row r="430" spans="1:70" ht="11.85">
      <c r="A430" s="99" t="str">
        <f>IF(COUNTIFS(T_3G[[#This Row],[Secteur]],"  *"),A429,T_3G[[#This Row],[Secteur]])</f>
        <v>VAL-DE-MARNE</v>
      </c>
      <c r="B430" s="99" t="str">
        <f>IF(COUNTIFS(T_3G[[#This Row],[Secteur]],"    *"),B429,T_3G[[#This Row],[Secteur]])</f>
        <v xml:space="preserve">   D10 - Limeil-Brevannes</v>
      </c>
      <c r="C430" s="100" t="s">
        <v>958</v>
      </c>
      <c r="D430" s="100" t="s">
        <v>959</v>
      </c>
      <c r="E430" s="101">
        <v>48</v>
      </c>
      <c r="F430" s="101">
        <v>51</v>
      </c>
      <c r="G430" s="101">
        <v>99</v>
      </c>
      <c r="H430" s="101">
        <v>0</v>
      </c>
      <c r="I430" s="101">
        <v>0</v>
      </c>
      <c r="J430" s="101">
        <v>0</v>
      </c>
      <c r="K430" s="101">
        <v>47</v>
      </c>
      <c r="L430" s="101">
        <v>50</v>
      </c>
      <c r="M430" s="101">
        <v>97</v>
      </c>
      <c r="N430" s="102">
        <v>0.97916666666666663</v>
      </c>
      <c r="O430" s="102">
        <v>0.98039215686274506</v>
      </c>
      <c r="P430" s="102">
        <v>0.97979797979797978</v>
      </c>
      <c r="Q430" s="101">
        <v>35</v>
      </c>
      <c r="R430" s="101">
        <v>33</v>
      </c>
      <c r="S430" s="101">
        <v>68</v>
      </c>
      <c r="T430" s="102">
        <v>0.74468085106382975</v>
      </c>
      <c r="U430" s="102">
        <v>0.66</v>
      </c>
      <c r="V430" s="102">
        <v>0.7010309278350515</v>
      </c>
      <c r="W430" s="101">
        <v>12</v>
      </c>
      <c r="X430" s="101">
        <v>17</v>
      </c>
      <c r="Y430" s="101">
        <v>29</v>
      </c>
      <c r="Z430" s="102">
        <v>0.25531914893617019</v>
      </c>
      <c r="AA430" s="102">
        <v>0.34</v>
      </c>
      <c r="AB430" s="102">
        <v>0.29896907216494845</v>
      </c>
      <c r="AC430" s="101">
        <v>10</v>
      </c>
      <c r="AD430" s="101">
        <v>12</v>
      </c>
      <c r="AE430" s="101">
        <v>22</v>
      </c>
      <c r="AF430" s="102">
        <v>0.21276595744680851</v>
      </c>
      <c r="AG430" s="102">
        <v>0.24</v>
      </c>
      <c r="AH430" s="102">
        <v>0.22680412371134021</v>
      </c>
      <c r="AI430" s="101">
        <v>2</v>
      </c>
      <c r="AJ430" s="101">
        <v>5</v>
      </c>
      <c r="AK430" s="101">
        <v>7</v>
      </c>
      <c r="AL430" s="102">
        <v>4.2553191489361701E-2</v>
      </c>
      <c r="AM430" s="102">
        <v>0.1</v>
      </c>
      <c r="AN430" s="102">
        <v>7.2164948453608241E-2</v>
      </c>
      <c r="AO430" s="101">
        <v>46</v>
      </c>
      <c r="AP430" s="101">
        <v>49</v>
      </c>
      <c r="AQ430" s="101">
        <v>95</v>
      </c>
      <c r="AR430" s="102">
        <v>0.95833333333333337</v>
      </c>
      <c r="AS430" s="102">
        <v>0.96078431372549022</v>
      </c>
      <c r="AT430" s="102">
        <v>0.95959595959595956</v>
      </c>
      <c r="AU430" s="101">
        <v>35</v>
      </c>
      <c r="AV430" s="101">
        <v>33</v>
      </c>
      <c r="AW430" s="101">
        <v>68</v>
      </c>
      <c r="AX430" s="102">
        <v>0.76086956521739135</v>
      </c>
      <c r="AY430" s="102">
        <v>0.67346938775510201</v>
      </c>
      <c r="AZ430" s="102">
        <v>0.71578947368421053</v>
      </c>
      <c r="BA430" s="101">
        <v>11</v>
      </c>
      <c r="BB430" s="101">
        <v>16</v>
      </c>
      <c r="BC430" s="101">
        <v>27</v>
      </c>
      <c r="BD430" s="102">
        <v>0.2391304347826087</v>
      </c>
      <c r="BE430" s="102">
        <v>0.32653061224489793</v>
      </c>
      <c r="BF430" s="102">
        <v>0.28421052631578947</v>
      </c>
      <c r="BG430" s="101">
        <v>10</v>
      </c>
      <c r="BH430" s="101">
        <v>11</v>
      </c>
      <c r="BI430" s="101">
        <v>21</v>
      </c>
      <c r="BJ430" s="102">
        <v>0.21739130434782608</v>
      </c>
      <c r="BK430" s="102">
        <v>0.22448979591836735</v>
      </c>
      <c r="BL430" s="102">
        <v>0.22105263157894736</v>
      </c>
      <c r="BM430" s="101">
        <v>1</v>
      </c>
      <c r="BN430" s="101">
        <v>5</v>
      </c>
      <c r="BO430" s="101">
        <v>6</v>
      </c>
      <c r="BP430" s="102">
        <v>2.1739130434782608E-2</v>
      </c>
      <c r="BQ430" s="102">
        <v>0.10204081632653061</v>
      </c>
      <c r="BR430" s="103">
        <v>6.3157894736842107E-2</v>
      </c>
    </row>
  </sheetData>
  <sheetProtection sheet="1" objects="1" scenarios="1"/>
  <phoneticPr fontId="5" type="noConversion"/>
  <conditionalFormatting sqref="A5:BR430">
    <cfRule type="expression" dxfId="11" priority="1">
      <formula>COUNTIFS($D5,"   *")=0</formula>
    </cfRule>
    <cfRule type="expression" dxfId="10" priority="2">
      <formula>COUNTIFS($D5,"   D*")&gt;0</formula>
    </cfRule>
  </conditionalFormatting>
  <hyperlinks>
    <hyperlink ref="D1" location="Accueil!C1" display="¡ Retour" xr:uid="{00000000-0004-0000-0400-000000000000}"/>
  </hyperlinks>
  <pageMargins left="0.7" right="0.7" top="0.75" bottom="0.75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6"/>
  <dimension ref="A1:BR457"/>
  <sheetViews>
    <sheetView workbookViewId="0">
      <pane xSplit="4" ySplit="4" topLeftCell="E5" activePane="bottomRight" state="frozen"/>
      <selection activeCell="H1" sqref="H1:J1048576"/>
      <selection pane="topRight" activeCell="H1" sqref="H1:J1048576"/>
      <selection pane="bottomLeft" activeCell="H1" sqref="H1:J1048576"/>
      <selection pane="bottomRight" activeCell="D2" sqref="D2"/>
    </sheetView>
  </sheetViews>
  <sheetFormatPr baseColWidth="10" defaultColWidth="11" defaultRowHeight="10.25"/>
  <cols>
    <col min="1" max="1" width="16.90625" style="21" hidden="1" customWidth="1"/>
    <col min="2" max="2" width="22.6328125" style="21" hidden="1" customWidth="1"/>
    <col min="3" max="3" width="13.26953125" style="21" hidden="1" customWidth="1"/>
    <col min="4" max="4" width="22" style="21" bestFit="1" customWidth="1"/>
    <col min="5" max="70" width="8.7265625" style="21" customWidth="1"/>
    <col min="71" max="71" width="11" style="21" customWidth="1"/>
    <col min="72" max="16384" width="11" style="21"/>
  </cols>
  <sheetData>
    <row r="1" spans="1:70" ht="11.95" customHeight="1">
      <c r="A1" s="55"/>
      <c r="B1" s="55"/>
      <c r="C1" s="54"/>
      <c r="D1" s="123" t="s">
        <v>1415</v>
      </c>
      <c r="E1" s="47" t="s">
        <v>0</v>
      </c>
      <c r="F1" s="48"/>
      <c r="G1" s="49"/>
      <c r="H1" s="48" t="s">
        <v>2030</v>
      </c>
      <c r="I1" s="48"/>
      <c r="J1" s="48"/>
      <c r="K1" s="104" t="s">
        <v>1</v>
      </c>
      <c r="L1" s="37"/>
      <c r="M1" s="37"/>
      <c r="N1" s="37"/>
      <c r="O1" s="37"/>
      <c r="P1" s="38"/>
      <c r="Q1" s="104" t="s">
        <v>1</v>
      </c>
      <c r="R1" s="37"/>
      <c r="S1" s="37"/>
      <c r="T1" s="37"/>
      <c r="U1" s="37"/>
      <c r="V1" s="38"/>
      <c r="W1" s="104" t="s">
        <v>1</v>
      </c>
      <c r="X1" s="37"/>
      <c r="Y1" s="37"/>
      <c r="Z1" s="37"/>
      <c r="AA1" s="37"/>
      <c r="AB1" s="38"/>
      <c r="AC1" s="104" t="s">
        <v>1</v>
      </c>
      <c r="AD1" s="37"/>
      <c r="AE1" s="37"/>
      <c r="AF1" s="37"/>
      <c r="AG1" s="37"/>
      <c r="AH1" s="38"/>
      <c r="AI1" s="104" t="s">
        <v>1</v>
      </c>
      <c r="AJ1" s="37"/>
      <c r="AK1" s="37"/>
      <c r="AL1" s="37"/>
      <c r="AM1" s="37"/>
      <c r="AN1" s="38"/>
      <c r="AO1" s="39" t="s">
        <v>2</v>
      </c>
      <c r="AP1" s="40"/>
      <c r="AQ1" s="40"/>
      <c r="AR1" s="40"/>
      <c r="AS1" s="40"/>
      <c r="AT1" s="41"/>
      <c r="AU1" s="39" t="s">
        <v>2</v>
      </c>
      <c r="AV1" s="40"/>
      <c r="AW1" s="40"/>
      <c r="AX1" s="40"/>
      <c r="AY1" s="40"/>
      <c r="AZ1" s="41"/>
      <c r="BA1" s="39" t="s">
        <v>2</v>
      </c>
      <c r="BB1" s="40"/>
      <c r="BC1" s="40"/>
      <c r="BD1" s="40"/>
      <c r="BE1" s="40"/>
      <c r="BF1" s="41"/>
      <c r="BG1" s="39" t="s">
        <v>2</v>
      </c>
      <c r="BH1" s="40"/>
      <c r="BI1" s="40"/>
      <c r="BJ1" s="40"/>
      <c r="BK1" s="40"/>
      <c r="BL1" s="41"/>
      <c r="BM1" s="39" t="s">
        <v>2</v>
      </c>
      <c r="BN1" s="40"/>
      <c r="BO1" s="40"/>
      <c r="BP1" s="40"/>
      <c r="BQ1" s="40"/>
      <c r="BR1" s="41"/>
    </row>
    <row r="2" spans="1:70" ht="10.75">
      <c r="A2" s="55"/>
      <c r="B2" s="55"/>
      <c r="C2" s="54"/>
      <c r="D2" s="61" t="s">
        <v>96</v>
      </c>
      <c r="E2" s="50"/>
      <c r="F2" s="51"/>
      <c r="G2" s="52"/>
      <c r="H2" s="50"/>
      <c r="I2" s="51"/>
      <c r="J2" s="52"/>
      <c r="K2" s="38" t="s">
        <v>3</v>
      </c>
      <c r="L2" s="42"/>
      <c r="M2" s="42"/>
      <c r="N2" s="42" t="s">
        <v>4</v>
      </c>
      <c r="O2" s="42"/>
      <c r="P2" s="42"/>
      <c r="Q2" s="42" t="s">
        <v>5</v>
      </c>
      <c r="R2" s="42"/>
      <c r="S2" s="42"/>
      <c r="T2" s="42" t="s">
        <v>6</v>
      </c>
      <c r="U2" s="42"/>
      <c r="V2" s="42"/>
      <c r="W2" s="42" t="s">
        <v>7</v>
      </c>
      <c r="X2" s="42"/>
      <c r="Y2" s="42"/>
      <c r="Z2" s="42" t="s">
        <v>8</v>
      </c>
      <c r="AA2" s="42"/>
      <c r="AB2" s="42"/>
      <c r="AC2" s="42" t="s">
        <v>9</v>
      </c>
      <c r="AD2" s="42"/>
      <c r="AE2" s="42"/>
      <c r="AF2" s="42" t="s">
        <v>10</v>
      </c>
      <c r="AG2" s="42"/>
      <c r="AH2" s="42"/>
      <c r="AI2" s="42" t="s">
        <v>11</v>
      </c>
      <c r="AJ2" s="42"/>
      <c r="AK2" s="42"/>
      <c r="AL2" s="42" t="s">
        <v>12</v>
      </c>
      <c r="AM2" s="42"/>
      <c r="AN2" s="42"/>
      <c r="AO2" s="43" t="s">
        <v>13</v>
      </c>
      <c r="AP2" s="43"/>
      <c r="AQ2" s="43"/>
      <c r="AR2" s="43" t="s">
        <v>14</v>
      </c>
      <c r="AS2" s="43"/>
      <c r="AT2" s="43"/>
      <c r="AU2" s="43" t="s">
        <v>15</v>
      </c>
      <c r="AV2" s="43"/>
      <c r="AW2" s="43"/>
      <c r="AX2" s="43" t="s">
        <v>16</v>
      </c>
      <c r="AY2" s="43"/>
      <c r="AZ2" s="43"/>
      <c r="BA2" s="43" t="s">
        <v>17</v>
      </c>
      <c r="BB2" s="43"/>
      <c r="BC2" s="43"/>
      <c r="BD2" s="43" t="s">
        <v>18</v>
      </c>
      <c r="BE2" s="43"/>
      <c r="BF2" s="43"/>
      <c r="BG2" s="43" t="s">
        <v>19</v>
      </c>
      <c r="BH2" s="43"/>
      <c r="BI2" s="43"/>
      <c r="BJ2" s="43" t="s">
        <v>20</v>
      </c>
      <c r="BK2" s="43"/>
      <c r="BL2" s="43"/>
      <c r="BM2" s="43" t="s">
        <v>21</v>
      </c>
      <c r="BN2" s="43"/>
      <c r="BO2" s="43"/>
      <c r="BP2" s="43" t="s">
        <v>22</v>
      </c>
      <c r="BQ2" s="43"/>
      <c r="BR2" s="43"/>
    </row>
    <row r="3" spans="1:70" ht="10.75">
      <c r="A3" s="55"/>
      <c r="B3" s="55"/>
      <c r="C3" s="55"/>
      <c r="D3" s="61" t="s">
        <v>960</v>
      </c>
      <c r="E3" s="53" t="s">
        <v>23</v>
      </c>
      <c r="F3" s="53" t="s">
        <v>24</v>
      </c>
      <c r="G3" s="53" t="s">
        <v>25</v>
      </c>
      <c r="H3" s="53" t="s">
        <v>23</v>
      </c>
      <c r="I3" s="53" t="s">
        <v>24</v>
      </c>
      <c r="J3" s="53" t="s">
        <v>25</v>
      </c>
      <c r="K3" s="44" t="s">
        <v>23</v>
      </c>
      <c r="L3" s="44" t="s">
        <v>24</v>
      </c>
      <c r="M3" s="44" t="s">
        <v>25</v>
      </c>
      <c r="N3" s="44" t="s">
        <v>23</v>
      </c>
      <c r="O3" s="44" t="s">
        <v>24</v>
      </c>
      <c r="P3" s="44" t="s">
        <v>25</v>
      </c>
      <c r="Q3" s="44" t="s">
        <v>23</v>
      </c>
      <c r="R3" s="44" t="s">
        <v>24</v>
      </c>
      <c r="S3" s="44" t="s">
        <v>25</v>
      </c>
      <c r="T3" s="44" t="s">
        <v>23</v>
      </c>
      <c r="U3" s="44" t="s">
        <v>24</v>
      </c>
      <c r="V3" s="44" t="s">
        <v>25</v>
      </c>
      <c r="W3" s="44" t="s">
        <v>23</v>
      </c>
      <c r="X3" s="44" t="s">
        <v>24</v>
      </c>
      <c r="Y3" s="44" t="s">
        <v>25</v>
      </c>
      <c r="Z3" s="44" t="s">
        <v>23</v>
      </c>
      <c r="AA3" s="44" t="s">
        <v>24</v>
      </c>
      <c r="AB3" s="44" t="s">
        <v>25</v>
      </c>
      <c r="AC3" s="44" t="s">
        <v>23</v>
      </c>
      <c r="AD3" s="44" t="s">
        <v>24</v>
      </c>
      <c r="AE3" s="44" t="s">
        <v>25</v>
      </c>
      <c r="AF3" s="44" t="s">
        <v>23</v>
      </c>
      <c r="AG3" s="44" t="s">
        <v>24</v>
      </c>
      <c r="AH3" s="44" t="s">
        <v>25</v>
      </c>
      <c r="AI3" s="44" t="s">
        <v>23</v>
      </c>
      <c r="AJ3" s="44" t="s">
        <v>24</v>
      </c>
      <c r="AK3" s="44" t="s">
        <v>25</v>
      </c>
      <c r="AL3" s="44" t="s">
        <v>23</v>
      </c>
      <c r="AM3" s="44" t="s">
        <v>24</v>
      </c>
      <c r="AN3" s="44" t="s">
        <v>25</v>
      </c>
      <c r="AO3" s="45" t="s">
        <v>23</v>
      </c>
      <c r="AP3" s="45" t="s">
        <v>24</v>
      </c>
      <c r="AQ3" s="45" t="s">
        <v>25</v>
      </c>
      <c r="AR3" s="45" t="s">
        <v>23</v>
      </c>
      <c r="AS3" s="45" t="s">
        <v>24</v>
      </c>
      <c r="AT3" s="45" t="s">
        <v>25</v>
      </c>
      <c r="AU3" s="45" t="s">
        <v>23</v>
      </c>
      <c r="AV3" s="45" t="s">
        <v>24</v>
      </c>
      <c r="AW3" s="45" t="s">
        <v>25</v>
      </c>
      <c r="AX3" s="45" t="s">
        <v>23</v>
      </c>
      <c r="AY3" s="45" t="s">
        <v>24</v>
      </c>
      <c r="AZ3" s="45" t="s">
        <v>25</v>
      </c>
      <c r="BA3" s="45" t="s">
        <v>23</v>
      </c>
      <c r="BB3" s="45" t="s">
        <v>24</v>
      </c>
      <c r="BC3" s="45" t="s">
        <v>25</v>
      </c>
      <c r="BD3" s="45" t="s">
        <v>23</v>
      </c>
      <c r="BE3" s="45" t="s">
        <v>24</v>
      </c>
      <c r="BF3" s="45" t="s">
        <v>25</v>
      </c>
      <c r="BG3" s="45" t="s">
        <v>23</v>
      </c>
      <c r="BH3" s="45" t="s">
        <v>24</v>
      </c>
      <c r="BI3" s="45" t="s">
        <v>25</v>
      </c>
      <c r="BJ3" s="45" t="s">
        <v>23</v>
      </c>
      <c r="BK3" s="45" t="s">
        <v>24</v>
      </c>
      <c r="BL3" s="45" t="s">
        <v>25</v>
      </c>
      <c r="BM3" s="45" t="s">
        <v>23</v>
      </c>
      <c r="BN3" s="45" t="s">
        <v>24</v>
      </c>
      <c r="BO3" s="45" t="s">
        <v>25</v>
      </c>
      <c r="BP3" s="45" t="s">
        <v>23</v>
      </c>
      <c r="BQ3" s="45" t="s">
        <v>24</v>
      </c>
      <c r="BR3" s="45" t="s">
        <v>25</v>
      </c>
    </row>
    <row r="4" spans="1:70">
      <c r="A4" s="56" t="s">
        <v>136</v>
      </c>
      <c r="B4" s="56" t="s">
        <v>181</v>
      </c>
      <c r="C4" s="56" t="s">
        <v>208</v>
      </c>
      <c r="D4" s="57" t="s">
        <v>26</v>
      </c>
      <c r="E4" s="58" t="s">
        <v>27</v>
      </c>
      <c r="F4" s="58" t="s">
        <v>28</v>
      </c>
      <c r="G4" s="58" t="s">
        <v>29</v>
      </c>
      <c r="H4" s="58" t="s">
        <v>2031</v>
      </c>
      <c r="I4" s="58" t="s">
        <v>2032</v>
      </c>
      <c r="J4" s="58" t="s">
        <v>2033</v>
      </c>
      <c r="K4" s="59" t="s">
        <v>30</v>
      </c>
      <c r="L4" s="59" t="s">
        <v>31</v>
      </c>
      <c r="M4" s="59" t="s">
        <v>32</v>
      </c>
      <c r="N4" s="59" t="s">
        <v>33</v>
      </c>
      <c r="O4" s="59" t="s">
        <v>34</v>
      </c>
      <c r="P4" s="59" t="s">
        <v>35</v>
      </c>
      <c r="Q4" s="59" t="s">
        <v>36</v>
      </c>
      <c r="R4" s="59" t="s">
        <v>37</v>
      </c>
      <c r="S4" s="59" t="s">
        <v>38</v>
      </c>
      <c r="T4" s="59" t="s">
        <v>39</v>
      </c>
      <c r="U4" s="59" t="s">
        <v>40</v>
      </c>
      <c r="V4" s="59" t="s">
        <v>41</v>
      </c>
      <c r="W4" s="59" t="s">
        <v>42</v>
      </c>
      <c r="X4" s="59" t="s">
        <v>43</v>
      </c>
      <c r="Y4" s="59" t="s">
        <v>44</v>
      </c>
      <c r="Z4" s="59" t="s">
        <v>45</v>
      </c>
      <c r="AA4" s="59" t="s">
        <v>46</v>
      </c>
      <c r="AB4" s="59" t="s">
        <v>47</v>
      </c>
      <c r="AC4" s="59" t="s">
        <v>48</v>
      </c>
      <c r="AD4" s="59" t="s">
        <v>49</v>
      </c>
      <c r="AE4" s="59" t="s">
        <v>50</v>
      </c>
      <c r="AF4" s="59" t="s">
        <v>51</v>
      </c>
      <c r="AG4" s="59" t="s">
        <v>52</v>
      </c>
      <c r="AH4" s="59" t="s">
        <v>53</v>
      </c>
      <c r="AI4" s="59" t="s">
        <v>54</v>
      </c>
      <c r="AJ4" s="59" t="s">
        <v>55</v>
      </c>
      <c r="AK4" s="59" t="s">
        <v>56</v>
      </c>
      <c r="AL4" s="59" t="s">
        <v>57</v>
      </c>
      <c r="AM4" s="59" t="s">
        <v>58</v>
      </c>
      <c r="AN4" s="59" t="s">
        <v>59</v>
      </c>
      <c r="AO4" s="58" t="s">
        <v>60</v>
      </c>
      <c r="AP4" s="58" t="s">
        <v>61</v>
      </c>
      <c r="AQ4" s="58" t="s">
        <v>62</v>
      </c>
      <c r="AR4" s="58" t="s">
        <v>63</v>
      </c>
      <c r="AS4" s="58" t="s">
        <v>64</v>
      </c>
      <c r="AT4" s="58" t="s">
        <v>65</v>
      </c>
      <c r="AU4" s="58" t="s">
        <v>66</v>
      </c>
      <c r="AV4" s="58" t="s">
        <v>67</v>
      </c>
      <c r="AW4" s="58" t="s">
        <v>68</v>
      </c>
      <c r="AX4" s="58" t="s">
        <v>69</v>
      </c>
      <c r="AY4" s="58" t="s">
        <v>70</v>
      </c>
      <c r="AZ4" s="58" t="s">
        <v>71</v>
      </c>
      <c r="BA4" s="58" t="s">
        <v>72</v>
      </c>
      <c r="BB4" s="58" t="s">
        <v>73</v>
      </c>
      <c r="BC4" s="58" t="s">
        <v>74</v>
      </c>
      <c r="BD4" s="58" t="s">
        <v>75</v>
      </c>
      <c r="BE4" s="58" t="s">
        <v>76</v>
      </c>
      <c r="BF4" s="58" t="s">
        <v>77</v>
      </c>
      <c r="BG4" s="58" t="s">
        <v>78</v>
      </c>
      <c r="BH4" s="58" t="s">
        <v>79</v>
      </c>
      <c r="BI4" s="58" t="s">
        <v>80</v>
      </c>
      <c r="BJ4" s="58" t="s">
        <v>81</v>
      </c>
      <c r="BK4" s="58" t="s">
        <v>82</v>
      </c>
      <c r="BL4" s="58" t="s">
        <v>83</v>
      </c>
      <c r="BM4" s="58" t="s">
        <v>84</v>
      </c>
      <c r="BN4" s="58" t="s">
        <v>85</v>
      </c>
      <c r="BO4" s="58" t="s">
        <v>86</v>
      </c>
      <c r="BP4" s="58" t="s">
        <v>87</v>
      </c>
      <c r="BQ4" s="58" t="s">
        <v>88</v>
      </c>
      <c r="BR4" s="60" t="s">
        <v>89</v>
      </c>
    </row>
    <row r="5" spans="1:70" ht="11.85">
      <c r="A5" s="46" t="str">
        <f>IF(COUNTIFS(T_3GPM[[#This Row],[Secteur]],"  *"),A4,T_3GPM[[#This Row],[Secteur]])</f>
        <v>ACADEMIE DE CRETEIL</v>
      </c>
      <c r="B5" s="46" t="str">
        <f>IF(COUNTIFS(T_3GPM[[#This Row],[Secteur]],"    *"),B4,T_3GPM[[#This Row],[Secteur]])</f>
        <v>ACADEMIE DE CRETEIL</v>
      </c>
      <c r="C5" s="1" t="s">
        <v>209</v>
      </c>
      <c r="D5" s="1" t="s">
        <v>90</v>
      </c>
      <c r="E5" s="2">
        <v>25885</v>
      </c>
      <c r="F5" s="2">
        <v>27561</v>
      </c>
      <c r="G5" s="2">
        <v>53446</v>
      </c>
      <c r="H5" s="2">
        <v>69</v>
      </c>
      <c r="I5" s="2">
        <v>91</v>
      </c>
      <c r="J5" s="2">
        <v>160</v>
      </c>
      <c r="K5" s="2">
        <v>25105</v>
      </c>
      <c r="L5" s="2">
        <v>26484</v>
      </c>
      <c r="M5" s="2">
        <v>51589</v>
      </c>
      <c r="N5" s="3">
        <v>0.97253235464554766</v>
      </c>
      <c r="O5" s="3">
        <v>0.96422481042052177</v>
      </c>
      <c r="P5" s="3">
        <v>0.968248325412566</v>
      </c>
      <c r="Q5" s="2">
        <v>19513</v>
      </c>
      <c r="R5" s="2">
        <v>17399</v>
      </c>
      <c r="S5" s="2">
        <v>36912</v>
      </c>
      <c r="T5" s="3">
        <v>0.77725552678749255</v>
      </c>
      <c r="U5" s="3">
        <v>0.6569626944570307</v>
      </c>
      <c r="V5" s="3">
        <v>0.71550136657039287</v>
      </c>
      <c r="W5" s="2">
        <v>5592</v>
      </c>
      <c r="X5" s="2">
        <v>9085</v>
      </c>
      <c r="Y5" s="2">
        <v>14677</v>
      </c>
      <c r="Z5" s="3">
        <v>0.22274447321250748</v>
      </c>
      <c r="AA5" s="3">
        <v>0.34303730554296935</v>
      </c>
      <c r="AB5" s="3">
        <v>0.28449863342960707</v>
      </c>
      <c r="AC5" s="2">
        <v>4680</v>
      </c>
      <c r="AD5" s="2">
        <v>7032</v>
      </c>
      <c r="AE5" s="2">
        <v>11712</v>
      </c>
      <c r="AF5" s="3">
        <v>0.18641704839673373</v>
      </c>
      <c r="AG5" s="3">
        <v>0.26551880380607157</v>
      </c>
      <c r="AH5" s="3">
        <v>0.22702514101843416</v>
      </c>
      <c r="AI5" s="2">
        <v>912</v>
      </c>
      <c r="AJ5" s="2">
        <v>2053</v>
      </c>
      <c r="AK5" s="2">
        <v>2965</v>
      </c>
      <c r="AL5" s="3">
        <v>3.6327424815773751E-2</v>
      </c>
      <c r="AM5" s="3">
        <v>7.7518501736897755E-2</v>
      </c>
      <c r="AN5" s="3">
        <v>5.7473492411172923E-2</v>
      </c>
      <c r="AO5" s="2">
        <v>24714</v>
      </c>
      <c r="AP5" s="2">
        <v>26004</v>
      </c>
      <c r="AQ5" s="2">
        <v>50718</v>
      </c>
      <c r="AR5" s="3">
        <v>0.95742708132122856</v>
      </c>
      <c r="AS5" s="3">
        <v>0.94680889662929502</v>
      </c>
      <c r="AT5" s="3">
        <v>0.95195150245107207</v>
      </c>
      <c r="AU5" s="2">
        <v>18113</v>
      </c>
      <c r="AV5" s="2">
        <v>15600</v>
      </c>
      <c r="AW5" s="2">
        <v>33713</v>
      </c>
      <c r="AX5" s="3">
        <v>0.73290442664077038</v>
      </c>
      <c r="AY5" s="3">
        <v>0.59990770650669123</v>
      </c>
      <c r="AZ5" s="3">
        <v>0.66471469695177254</v>
      </c>
      <c r="BA5" s="2">
        <v>6601</v>
      </c>
      <c r="BB5" s="2">
        <v>10404</v>
      </c>
      <c r="BC5" s="2">
        <v>17005</v>
      </c>
      <c r="BD5" s="3">
        <v>0.26709557335922957</v>
      </c>
      <c r="BE5" s="3">
        <v>0.40009229349330871</v>
      </c>
      <c r="BF5" s="3">
        <v>0.33528530304822746</v>
      </c>
      <c r="BG5" s="2">
        <v>5659</v>
      </c>
      <c r="BH5" s="2">
        <v>8287</v>
      </c>
      <c r="BI5" s="2">
        <v>13946</v>
      </c>
      <c r="BJ5" s="3">
        <v>0.22897952577486444</v>
      </c>
      <c r="BK5" s="3">
        <v>0.31868174127057375</v>
      </c>
      <c r="BL5" s="3">
        <v>0.27497141054457985</v>
      </c>
      <c r="BM5" s="2">
        <v>942</v>
      </c>
      <c r="BN5" s="2">
        <v>2117</v>
      </c>
      <c r="BO5" s="2">
        <v>3059</v>
      </c>
      <c r="BP5" s="3">
        <v>3.811604758436514E-2</v>
      </c>
      <c r="BQ5" s="3">
        <v>8.1410552222734966E-2</v>
      </c>
      <c r="BR5" s="4">
        <v>6.0313892503647618E-2</v>
      </c>
    </row>
    <row r="6" spans="1:70" ht="11.85">
      <c r="A6" s="46" t="str">
        <f>IF(COUNTIFS(T_3GPM[[#This Row],[Secteur]],"  *"),A5,T_3GPM[[#This Row],[Secteur]])</f>
        <v>SEINE-ET-MARNE</v>
      </c>
      <c r="B6" s="46" t="str">
        <f>IF(COUNTIFS(T_3GPM[[#This Row],[Secteur]],"    *"),B5,T_3GPM[[#This Row],[Secteur]])</f>
        <v>SEINE-ET-MARNE</v>
      </c>
      <c r="C6" s="1" t="s">
        <v>91</v>
      </c>
      <c r="D6" s="1" t="s">
        <v>91</v>
      </c>
      <c r="E6" s="2">
        <v>9120</v>
      </c>
      <c r="F6" s="2">
        <v>9718</v>
      </c>
      <c r="G6" s="2">
        <v>18838</v>
      </c>
      <c r="H6" s="2">
        <v>36</v>
      </c>
      <c r="I6" s="2">
        <v>38</v>
      </c>
      <c r="J6" s="2">
        <v>74</v>
      </c>
      <c r="K6" s="2">
        <v>8959</v>
      </c>
      <c r="L6" s="2">
        <v>9501</v>
      </c>
      <c r="M6" s="2">
        <v>18460</v>
      </c>
      <c r="N6" s="5">
        <v>0.98629385964912286</v>
      </c>
      <c r="O6" s="5">
        <v>0.98158057213418404</v>
      </c>
      <c r="P6" s="5">
        <v>0.98386240577556006</v>
      </c>
      <c r="Q6" s="2">
        <v>6855</v>
      </c>
      <c r="R6" s="2">
        <v>6086</v>
      </c>
      <c r="S6" s="2">
        <v>12941</v>
      </c>
      <c r="T6" s="5">
        <v>0.76515236075454851</v>
      </c>
      <c r="U6" s="5">
        <v>0.64056415114198506</v>
      </c>
      <c r="V6" s="5">
        <v>0.70102925243770309</v>
      </c>
      <c r="W6" s="2">
        <v>2104</v>
      </c>
      <c r="X6" s="2">
        <v>3415</v>
      </c>
      <c r="Y6" s="2">
        <v>5519</v>
      </c>
      <c r="Z6" s="5">
        <v>0.23484763924545149</v>
      </c>
      <c r="AA6" s="5">
        <v>0.35943584885801494</v>
      </c>
      <c r="AB6" s="5">
        <v>0.29897074756229686</v>
      </c>
      <c r="AC6" s="2">
        <v>1636</v>
      </c>
      <c r="AD6" s="2">
        <v>2456</v>
      </c>
      <c r="AE6" s="2">
        <v>4092</v>
      </c>
      <c r="AF6" s="5">
        <v>0.1826096662573948</v>
      </c>
      <c r="AG6" s="5">
        <v>0.25849910535733078</v>
      </c>
      <c r="AH6" s="5">
        <v>0.22166847237269771</v>
      </c>
      <c r="AI6" s="2">
        <v>468</v>
      </c>
      <c r="AJ6" s="2">
        <v>959</v>
      </c>
      <c r="AK6" s="2">
        <v>1427</v>
      </c>
      <c r="AL6" s="5">
        <v>5.22379729880567E-2</v>
      </c>
      <c r="AM6" s="5">
        <v>0.10093674350068414</v>
      </c>
      <c r="AN6" s="5">
        <v>7.7302275189599132E-2</v>
      </c>
      <c r="AO6" s="2">
        <v>8852</v>
      </c>
      <c r="AP6" s="2">
        <v>9373</v>
      </c>
      <c r="AQ6" s="2">
        <v>18225</v>
      </c>
      <c r="AR6" s="5">
        <v>0.97456140350877196</v>
      </c>
      <c r="AS6" s="5">
        <v>0.9684091376826508</v>
      </c>
      <c r="AT6" s="5">
        <v>0.97138762076653573</v>
      </c>
      <c r="AU6" s="2">
        <v>6491</v>
      </c>
      <c r="AV6" s="2">
        <v>5621</v>
      </c>
      <c r="AW6" s="2">
        <v>12112</v>
      </c>
      <c r="AX6" s="5">
        <v>0.73328061455038407</v>
      </c>
      <c r="AY6" s="5">
        <v>0.59970126960418224</v>
      </c>
      <c r="AZ6" s="5">
        <v>0.66458161865569276</v>
      </c>
      <c r="BA6" s="2">
        <v>2361</v>
      </c>
      <c r="BB6" s="2">
        <v>3752</v>
      </c>
      <c r="BC6" s="2">
        <v>6113</v>
      </c>
      <c r="BD6" s="5">
        <v>0.26671938544961593</v>
      </c>
      <c r="BE6" s="5">
        <v>0.40029873039581776</v>
      </c>
      <c r="BF6" s="5">
        <v>0.33541838134430729</v>
      </c>
      <c r="BG6" s="2">
        <v>1875</v>
      </c>
      <c r="BH6" s="2">
        <v>2761</v>
      </c>
      <c r="BI6" s="2">
        <v>4636</v>
      </c>
      <c r="BJ6" s="5">
        <v>0.21181653863533664</v>
      </c>
      <c r="BK6" s="5">
        <v>0.29456950816174116</v>
      </c>
      <c r="BL6" s="5">
        <v>0.25437585733882029</v>
      </c>
      <c r="BM6" s="2">
        <v>486</v>
      </c>
      <c r="BN6" s="2">
        <v>991</v>
      </c>
      <c r="BO6" s="2">
        <v>1477</v>
      </c>
      <c r="BP6" s="5">
        <v>5.490284681427926E-2</v>
      </c>
      <c r="BQ6" s="5">
        <v>0.1057292222340766</v>
      </c>
      <c r="BR6" s="6">
        <v>8.1042524005486963E-2</v>
      </c>
    </row>
    <row r="7" spans="1:70" ht="11.85">
      <c r="A7" s="99" t="str">
        <f>IF(COUNTIFS(T_3GPM[[#This Row],[Secteur]],"  *"),A6,T_3GPM[[#This Row],[Secteur]])</f>
        <v>SEINE-ET-MARNE</v>
      </c>
      <c r="B7" s="99" t="str">
        <f>IF(COUNTIFS(T_3GPM[[#This Row],[Secteur]],"    *"),B6,T_3GPM[[#This Row],[Secteur]])</f>
        <v xml:space="preserve">   D01 - Chelles</v>
      </c>
      <c r="C7" s="100" t="s">
        <v>210</v>
      </c>
      <c r="D7" s="100" t="s">
        <v>211</v>
      </c>
      <c r="E7" s="101">
        <v>587</v>
      </c>
      <c r="F7" s="101">
        <v>624</v>
      </c>
      <c r="G7" s="101">
        <v>1211</v>
      </c>
      <c r="H7" s="101">
        <v>0</v>
      </c>
      <c r="I7" s="101">
        <v>0</v>
      </c>
      <c r="J7" s="101">
        <v>0</v>
      </c>
      <c r="K7" s="101">
        <v>584</v>
      </c>
      <c r="L7" s="101">
        <v>617</v>
      </c>
      <c r="M7" s="101">
        <v>1201</v>
      </c>
      <c r="N7" s="102">
        <v>0.9948892674616695</v>
      </c>
      <c r="O7" s="102">
        <v>0.98878205128205132</v>
      </c>
      <c r="P7" s="102">
        <v>0.9917423616845582</v>
      </c>
      <c r="Q7" s="101">
        <v>465</v>
      </c>
      <c r="R7" s="101">
        <v>427</v>
      </c>
      <c r="S7" s="101">
        <v>892</v>
      </c>
      <c r="T7" s="102">
        <v>0.79623287671232879</v>
      </c>
      <c r="U7" s="102">
        <v>0.69205834683954615</v>
      </c>
      <c r="V7" s="102">
        <v>0.74271440466278105</v>
      </c>
      <c r="W7" s="101">
        <v>119</v>
      </c>
      <c r="X7" s="101">
        <v>190</v>
      </c>
      <c r="Y7" s="101">
        <v>309</v>
      </c>
      <c r="Z7" s="102">
        <v>0.20376712328767124</v>
      </c>
      <c r="AA7" s="102">
        <v>0.3079416531604538</v>
      </c>
      <c r="AB7" s="102">
        <v>0.25728559533721901</v>
      </c>
      <c r="AC7" s="101">
        <v>89</v>
      </c>
      <c r="AD7" s="101">
        <v>143</v>
      </c>
      <c r="AE7" s="101">
        <v>232</v>
      </c>
      <c r="AF7" s="102">
        <v>0.1523972602739726</v>
      </c>
      <c r="AG7" s="102">
        <v>0.23176661264181522</v>
      </c>
      <c r="AH7" s="102">
        <v>0.19317235636969193</v>
      </c>
      <c r="AI7" s="101">
        <v>30</v>
      </c>
      <c r="AJ7" s="101">
        <v>47</v>
      </c>
      <c r="AK7" s="101">
        <v>77</v>
      </c>
      <c r="AL7" s="102">
        <v>5.1369863013698627E-2</v>
      </c>
      <c r="AM7" s="102">
        <v>7.6175040518638576E-2</v>
      </c>
      <c r="AN7" s="102">
        <v>6.4113238967527061E-2</v>
      </c>
      <c r="AO7" s="101">
        <v>568</v>
      </c>
      <c r="AP7" s="101">
        <v>602</v>
      </c>
      <c r="AQ7" s="101">
        <v>1170</v>
      </c>
      <c r="AR7" s="102">
        <v>0.96763202725724018</v>
      </c>
      <c r="AS7" s="102">
        <v>0.96474358974358976</v>
      </c>
      <c r="AT7" s="102">
        <v>0.96614368290668873</v>
      </c>
      <c r="AU7" s="101">
        <v>432</v>
      </c>
      <c r="AV7" s="101">
        <v>398</v>
      </c>
      <c r="AW7" s="101">
        <v>830</v>
      </c>
      <c r="AX7" s="102">
        <v>0.76056338028169013</v>
      </c>
      <c r="AY7" s="102">
        <v>0.66112956810631229</v>
      </c>
      <c r="AZ7" s="102">
        <v>0.70940170940170943</v>
      </c>
      <c r="BA7" s="101">
        <v>136</v>
      </c>
      <c r="BB7" s="101">
        <v>204</v>
      </c>
      <c r="BC7" s="101">
        <v>340</v>
      </c>
      <c r="BD7" s="102">
        <v>0.23943661971830985</v>
      </c>
      <c r="BE7" s="102">
        <v>0.33887043189368771</v>
      </c>
      <c r="BF7" s="102">
        <v>0.29059829059829062</v>
      </c>
      <c r="BG7" s="101">
        <v>106</v>
      </c>
      <c r="BH7" s="101">
        <v>161</v>
      </c>
      <c r="BI7" s="101">
        <v>267</v>
      </c>
      <c r="BJ7" s="102">
        <v>0.18661971830985916</v>
      </c>
      <c r="BK7" s="102">
        <v>0.26744186046511625</v>
      </c>
      <c r="BL7" s="102">
        <v>0.2282051282051282</v>
      </c>
      <c r="BM7" s="101">
        <v>30</v>
      </c>
      <c r="BN7" s="101">
        <v>43</v>
      </c>
      <c r="BO7" s="101">
        <v>73</v>
      </c>
      <c r="BP7" s="102">
        <v>5.2816901408450703E-2</v>
      </c>
      <c r="BQ7" s="102">
        <v>7.1428571428571425E-2</v>
      </c>
      <c r="BR7" s="103">
        <v>6.2393162393162394E-2</v>
      </c>
    </row>
    <row r="8" spans="1:70" ht="11.85">
      <c r="A8" s="99" t="str">
        <f>IF(COUNTIFS(T_3GPM[[#This Row],[Secteur]],"  *"),A7,T_3GPM[[#This Row],[Secteur]])</f>
        <v>SEINE-ET-MARNE</v>
      </c>
      <c r="B8" s="99" t="str">
        <f>IF(COUNTIFS(T_3GPM[[#This Row],[Secteur]],"    *"),B7,T_3GPM[[#This Row],[Secteur]])</f>
        <v xml:space="preserve">   D01 - Chelles</v>
      </c>
      <c r="C8" s="100" t="s">
        <v>212</v>
      </c>
      <c r="D8" s="100" t="s">
        <v>213</v>
      </c>
      <c r="E8" s="101">
        <v>44</v>
      </c>
      <c r="F8" s="101">
        <v>34</v>
      </c>
      <c r="G8" s="101">
        <v>78</v>
      </c>
      <c r="H8" s="101">
        <v>0</v>
      </c>
      <c r="I8" s="101">
        <v>0</v>
      </c>
      <c r="J8" s="101">
        <v>0</v>
      </c>
      <c r="K8" s="101">
        <v>44</v>
      </c>
      <c r="L8" s="101">
        <v>34</v>
      </c>
      <c r="M8" s="101">
        <v>78</v>
      </c>
      <c r="N8" s="102">
        <v>1</v>
      </c>
      <c r="O8" s="102">
        <v>1</v>
      </c>
      <c r="P8" s="102">
        <v>1</v>
      </c>
      <c r="Q8" s="101">
        <v>35</v>
      </c>
      <c r="R8" s="101">
        <v>25</v>
      </c>
      <c r="S8" s="101">
        <v>60</v>
      </c>
      <c r="T8" s="102">
        <v>0.79545454545454541</v>
      </c>
      <c r="U8" s="102">
        <v>0.73529411764705888</v>
      </c>
      <c r="V8" s="102">
        <v>0.76923076923076927</v>
      </c>
      <c r="W8" s="101">
        <v>9</v>
      </c>
      <c r="X8" s="101">
        <v>9</v>
      </c>
      <c r="Y8" s="101">
        <v>18</v>
      </c>
      <c r="Z8" s="102">
        <v>0.20454545454545456</v>
      </c>
      <c r="AA8" s="102">
        <v>0.26470588235294118</v>
      </c>
      <c r="AB8" s="102">
        <v>0.23076923076923078</v>
      </c>
      <c r="AC8" s="101">
        <v>6</v>
      </c>
      <c r="AD8" s="101">
        <v>7</v>
      </c>
      <c r="AE8" s="101">
        <v>13</v>
      </c>
      <c r="AF8" s="102">
        <v>0.13636363636363635</v>
      </c>
      <c r="AG8" s="102">
        <v>0.20588235294117646</v>
      </c>
      <c r="AH8" s="102">
        <v>0.16666666666666666</v>
      </c>
      <c r="AI8" s="101">
        <v>3</v>
      </c>
      <c r="AJ8" s="101">
        <v>2</v>
      </c>
      <c r="AK8" s="101">
        <v>5</v>
      </c>
      <c r="AL8" s="102">
        <v>6.8181818181818177E-2</v>
      </c>
      <c r="AM8" s="102">
        <v>5.8823529411764705E-2</v>
      </c>
      <c r="AN8" s="102">
        <v>6.4102564102564097E-2</v>
      </c>
      <c r="AO8" s="101">
        <v>44</v>
      </c>
      <c r="AP8" s="101">
        <v>34</v>
      </c>
      <c r="AQ8" s="101">
        <v>78</v>
      </c>
      <c r="AR8" s="102">
        <v>1</v>
      </c>
      <c r="AS8" s="102">
        <v>1</v>
      </c>
      <c r="AT8" s="102">
        <v>1</v>
      </c>
      <c r="AU8" s="101">
        <v>32</v>
      </c>
      <c r="AV8" s="101">
        <v>25</v>
      </c>
      <c r="AW8" s="101">
        <v>57</v>
      </c>
      <c r="AX8" s="102">
        <v>0.72727272727272729</v>
      </c>
      <c r="AY8" s="102">
        <v>0.73529411764705888</v>
      </c>
      <c r="AZ8" s="102">
        <v>0.73076923076923073</v>
      </c>
      <c r="BA8" s="101">
        <v>12</v>
      </c>
      <c r="BB8" s="101">
        <v>9</v>
      </c>
      <c r="BC8" s="101">
        <v>21</v>
      </c>
      <c r="BD8" s="102">
        <v>0.27272727272727271</v>
      </c>
      <c r="BE8" s="102">
        <v>0.26470588235294118</v>
      </c>
      <c r="BF8" s="102">
        <v>0.26923076923076922</v>
      </c>
      <c r="BG8" s="101">
        <v>8</v>
      </c>
      <c r="BH8" s="101">
        <v>8</v>
      </c>
      <c r="BI8" s="101">
        <v>16</v>
      </c>
      <c r="BJ8" s="102">
        <v>0.18181818181818182</v>
      </c>
      <c r="BK8" s="102">
        <v>0.23529411764705882</v>
      </c>
      <c r="BL8" s="102">
        <v>0.20512820512820512</v>
      </c>
      <c r="BM8" s="101">
        <v>4</v>
      </c>
      <c r="BN8" s="101">
        <v>1</v>
      </c>
      <c r="BO8" s="101">
        <v>5</v>
      </c>
      <c r="BP8" s="102">
        <v>9.0909090909090912E-2</v>
      </c>
      <c r="BQ8" s="102">
        <v>2.9411764705882353E-2</v>
      </c>
      <c r="BR8" s="103">
        <v>6.4102564102564097E-2</v>
      </c>
    </row>
    <row r="9" spans="1:70" ht="11.85">
      <c r="A9" s="99" t="str">
        <f>IF(COUNTIFS(T_3GPM[[#This Row],[Secteur]],"  *"),A8,T_3GPM[[#This Row],[Secteur]])</f>
        <v>SEINE-ET-MARNE</v>
      </c>
      <c r="B9" s="99" t="str">
        <f>IF(COUNTIFS(T_3GPM[[#This Row],[Secteur]],"    *"),B8,T_3GPM[[#This Row],[Secteur]])</f>
        <v xml:space="preserve">   D01 - Chelles</v>
      </c>
      <c r="C9" s="100" t="s">
        <v>214</v>
      </c>
      <c r="D9" s="100" t="s">
        <v>215</v>
      </c>
      <c r="E9" s="101">
        <v>90</v>
      </c>
      <c r="F9" s="101">
        <v>83</v>
      </c>
      <c r="G9" s="101">
        <v>173</v>
      </c>
      <c r="H9" s="101">
        <v>0</v>
      </c>
      <c r="I9" s="101">
        <v>0</v>
      </c>
      <c r="J9" s="101">
        <v>0</v>
      </c>
      <c r="K9" s="101">
        <v>88</v>
      </c>
      <c r="L9" s="101">
        <v>83</v>
      </c>
      <c r="M9" s="101">
        <v>171</v>
      </c>
      <c r="N9" s="102">
        <v>0.97777777777777775</v>
      </c>
      <c r="O9" s="102">
        <v>1</v>
      </c>
      <c r="P9" s="102">
        <v>0.98843930635838151</v>
      </c>
      <c r="Q9" s="101">
        <v>58</v>
      </c>
      <c r="R9" s="101">
        <v>56</v>
      </c>
      <c r="S9" s="101">
        <v>114</v>
      </c>
      <c r="T9" s="102">
        <v>0.65909090909090906</v>
      </c>
      <c r="U9" s="102">
        <v>0.67469879518072284</v>
      </c>
      <c r="V9" s="102">
        <v>0.66666666666666663</v>
      </c>
      <c r="W9" s="101">
        <v>30</v>
      </c>
      <c r="X9" s="101">
        <v>27</v>
      </c>
      <c r="Y9" s="101">
        <v>57</v>
      </c>
      <c r="Z9" s="102">
        <v>0.34090909090909088</v>
      </c>
      <c r="AA9" s="102">
        <v>0.3253012048192771</v>
      </c>
      <c r="AB9" s="102">
        <v>0.33333333333333331</v>
      </c>
      <c r="AC9" s="101">
        <v>22</v>
      </c>
      <c r="AD9" s="101">
        <v>15</v>
      </c>
      <c r="AE9" s="101">
        <v>37</v>
      </c>
      <c r="AF9" s="102">
        <v>0.25</v>
      </c>
      <c r="AG9" s="102">
        <v>0.18072289156626506</v>
      </c>
      <c r="AH9" s="102">
        <v>0.21637426900584794</v>
      </c>
      <c r="AI9" s="101">
        <v>8</v>
      </c>
      <c r="AJ9" s="101">
        <v>12</v>
      </c>
      <c r="AK9" s="101">
        <v>20</v>
      </c>
      <c r="AL9" s="102">
        <v>9.0909090909090912E-2</v>
      </c>
      <c r="AM9" s="102">
        <v>0.14457831325301204</v>
      </c>
      <c r="AN9" s="102">
        <v>0.11695906432748537</v>
      </c>
      <c r="AO9" s="101">
        <v>73</v>
      </c>
      <c r="AP9" s="101">
        <v>68</v>
      </c>
      <c r="AQ9" s="101">
        <v>141</v>
      </c>
      <c r="AR9" s="102">
        <v>0.81111111111111112</v>
      </c>
      <c r="AS9" s="102">
        <v>0.81927710843373491</v>
      </c>
      <c r="AT9" s="102">
        <v>0.81502890173410403</v>
      </c>
      <c r="AU9" s="101">
        <v>48</v>
      </c>
      <c r="AV9" s="101">
        <v>46</v>
      </c>
      <c r="AW9" s="101">
        <v>94</v>
      </c>
      <c r="AX9" s="102">
        <v>0.65753424657534243</v>
      </c>
      <c r="AY9" s="102">
        <v>0.67647058823529416</v>
      </c>
      <c r="AZ9" s="102">
        <v>0.66666666666666663</v>
      </c>
      <c r="BA9" s="101">
        <v>25</v>
      </c>
      <c r="BB9" s="101">
        <v>22</v>
      </c>
      <c r="BC9" s="101">
        <v>47</v>
      </c>
      <c r="BD9" s="102">
        <v>0.34246575342465752</v>
      </c>
      <c r="BE9" s="102">
        <v>0.3235294117647059</v>
      </c>
      <c r="BF9" s="102">
        <v>0.33333333333333331</v>
      </c>
      <c r="BG9" s="101">
        <v>18</v>
      </c>
      <c r="BH9" s="101">
        <v>13</v>
      </c>
      <c r="BI9" s="101">
        <v>31</v>
      </c>
      <c r="BJ9" s="102">
        <v>0.24657534246575341</v>
      </c>
      <c r="BK9" s="102">
        <v>0.19117647058823528</v>
      </c>
      <c r="BL9" s="102">
        <v>0.21985815602836881</v>
      </c>
      <c r="BM9" s="101">
        <v>7</v>
      </c>
      <c r="BN9" s="101">
        <v>9</v>
      </c>
      <c r="BO9" s="101">
        <v>16</v>
      </c>
      <c r="BP9" s="102">
        <v>9.5890410958904104E-2</v>
      </c>
      <c r="BQ9" s="102">
        <v>0.13235294117647059</v>
      </c>
      <c r="BR9" s="103">
        <v>0.11347517730496454</v>
      </c>
    </row>
    <row r="10" spans="1:70" ht="11.85">
      <c r="A10" s="99" t="str">
        <f>IF(COUNTIFS(T_3GPM[[#This Row],[Secteur]],"  *"),A9,T_3GPM[[#This Row],[Secteur]])</f>
        <v>SEINE-ET-MARNE</v>
      </c>
      <c r="B10" s="99" t="str">
        <f>IF(COUNTIFS(T_3GPM[[#This Row],[Secteur]],"    *"),B9,T_3GPM[[#This Row],[Secteur]])</f>
        <v xml:space="preserve">   D01 - Chelles</v>
      </c>
      <c r="C10" s="100" t="s">
        <v>216</v>
      </c>
      <c r="D10" s="100" t="s">
        <v>217</v>
      </c>
      <c r="E10" s="101">
        <v>16</v>
      </c>
      <c r="F10" s="101">
        <v>31</v>
      </c>
      <c r="G10" s="101">
        <v>47</v>
      </c>
      <c r="H10" s="101">
        <v>0</v>
      </c>
      <c r="I10" s="101">
        <v>0</v>
      </c>
      <c r="J10" s="101">
        <v>0</v>
      </c>
      <c r="K10" s="101">
        <v>16</v>
      </c>
      <c r="L10" s="101">
        <v>28</v>
      </c>
      <c r="M10" s="101">
        <v>44</v>
      </c>
      <c r="N10" s="102">
        <v>1</v>
      </c>
      <c r="O10" s="102">
        <v>0.90322580645161288</v>
      </c>
      <c r="P10" s="102">
        <v>0.93617021276595747</v>
      </c>
      <c r="Q10" s="101">
        <v>0</v>
      </c>
      <c r="R10" s="101">
        <v>1</v>
      </c>
      <c r="S10" s="101">
        <v>1</v>
      </c>
      <c r="T10" s="102">
        <v>0</v>
      </c>
      <c r="U10" s="102">
        <v>3.5714285714285712E-2</v>
      </c>
      <c r="V10" s="102">
        <v>2.2727272727272728E-2</v>
      </c>
      <c r="W10" s="101">
        <v>16</v>
      </c>
      <c r="X10" s="101">
        <v>27</v>
      </c>
      <c r="Y10" s="101">
        <v>43</v>
      </c>
      <c r="Z10" s="102">
        <v>1</v>
      </c>
      <c r="AA10" s="102">
        <v>0.9642857142857143</v>
      </c>
      <c r="AB10" s="102">
        <v>0.97727272727272729</v>
      </c>
      <c r="AC10" s="101">
        <v>12</v>
      </c>
      <c r="AD10" s="101">
        <v>15</v>
      </c>
      <c r="AE10" s="101">
        <v>27</v>
      </c>
      <c r="AF10" s="102">
        <v>0.75</v>
      </c>
      <c r="AG10" s="102">
        <v>0.5357142857142857</v>
      </c>
      <c r="AH10" s="102">
        <v>0.61363636363636365</v>
      </c>
      <c r="AI10" s="101">
        <v>4</v>
      </c>
      <c r="AJ10" s="101">
        <v>12</v>
      </c>
      <c r="AK10" s="101">
        <v>16</v>
      </c>
      <c r="AL10" s="102">
        <v>0.25</v>
      </c>
      <c r="AM10" s="102">
        <v>0.42857142857142855</v>
      </c>
      <c r="AN10" s="102">
        <v>0.36363636363636365</v>
      </c>
      <c r="AO10" s="101">
        <v>16</v>
      </c>
      <c r="AP10" s="101">
        <v>28</v>
      </c>
      <c r="AQ10" s="101">
        <v>44</v>
      </c>
      <c r="AR10" s="102">
        <v>1</v>
      </c>
      <c r="AS10" s="102">
        <v>0.90322580645161288</v>
      </c>
      <c r="AT10" s="102">
        <v>0.93617021276595747</v>
      </c>
      <c r="AU10" s="101">
        <v>0</v>
      </c>
      <c r="AV10" s="101">
        <v>1</v>
      </c>
      <c r="AW10" s="101">
        <v>1</v>
      </c>
      <c r="AX10" s="102">
        <v>0</v>
      </c>
      <c r="AY10" s="102">
        <v>3.5714285714285712E-2</v>
      </c>
      <c r="AZ10" s="102">
        <v>2.2727272727272728E-2</v>
      </c>
      <c r="BA10" s="101">
        <v>16</v>
      </c>
      <c r="BB10" s="101">
        <v>27</v>
      </c>
      <c r="BC10" s="101">
        <v>43</v>
      </c>
      <c r="BD10" s="102">
        <v>1</v>
      </c>
      <c r="BE10" s="102">
        <v>0.9642857142857143</v>
      </c>
      <c r="BF10" s="102">
        <v>0.97727272727272729</v>
      </c>
      <c r="BG10" s="101">
        <v>12</v>
      </c>
      <c r="BH10" s="101">
        <v>15</v>
      </c>
      <c r="BI10" s="101">
        <v>27</v>
      </c>
      <c r="BJ10" s="102">
        <v>0.75</v>
      </c>
      <c r="BK10" s="102">
        <v>0.5357142857142857</v>
      </c>
      <c r="BL10" s="102">
        <v>0.61363636363636365</v>
      </c>
      <c r="BM10" s="101">
        <v>4</v>
      </c>
      <c r="BN10" s="101">
        <v>12</v>
      </c>
      <c r="BO10" s="101">
        <v>16</v>
      </c>
      <c r="BP10" s="102">
        <v>0.25</v>
      </c>
      <c r="BQ10" s="102">
        <v>0.42857142857142855</v>
      </c>
      <c r="BR10" s="103">
        <v>0.36363636363636365</v>
      </c>
    </row>
    <row r="11" spans="1:70" ht="11.85">
      <c r="A11" s="99" t="str">
        <f>IF(COUNTIFS(T_3GPM[[#This Row],[Secteur]],"  *"),A10,T_3GPM[[#This Row],[Secteur]])</f>
        <v>SEINE-ET-MARNE</v>
      </c>
      <c r="B11" s="99" t="str">
        <f>IF(COUNTIFS(T_3GPM[[#This Row],[Secteur]],"    *"),B10,T_3GPM[[#This Row],[Secteur]])</f>
        <v xml:space="preserve">   D01 - Chelles</v>
      </c>
      <c r="C11" s="100" t="s">
        <v>218</v>
      </c>
      <c r="D11" s="100" t="s">
        <v>219</v>
      </c>
      <c r="E11" s="101">
        <v>87</v>
      </c>
      <c r="F11" s="101">
        <v>110</v>
      </c>
      <c r="G11" s="101">
        <v>197</v>
      </c>
      <c r="H11" s="101">
        <v>0</v>
      </c>
      <c r="I11" s="101">
        <v>0</v>
      </c>
      <c r="J11" s="101">
        <v>0</v>
      </c>
      <c r="K11" s="101">
        <v>87</v>
      </c>
      <c r="L11" s="101">
        <v>110</v>
      </c>
      <c r="M11" s="101">
        <v>197</v>
      </c>
      <c r="N11" s="102">
        <v>1</v>
      </c>
      <c r="O11" s="102">
        <v>1</v>
      </c>
      <c r="P11" s="102">
        <v>1</v>
      </c>
      <c r="Q11" s="101">
        <v>74</v>
      </c>
      <c r="R11" s="101">
        <v>74</v>
      </c>
      <c r="S11" s="101">
        <v>148</v>
      </c>
      <c r="T11" s="102">
        <v>0.85057471264367812</v>
      </c>
      <c r="U11" s="102">
        <v>0.67272727272727273</v>
      </c>
      <c r="V11" s="102">
        <v>0.75126903553299496</v>
      </c>
      <c r="W11" s="101">
        <v>13</v>
      </c>
      <c r="X11" s="101">
        <v>36</v>
      </c>
      <c r="Y11" s="101">
        <v>49</v>
      </c>
      <c r="Z11" s="102">
        <v>0.14942528735632185</v>
      </c>
      <c r="AA11" s="102">
        <v>0.32727272727272727</v>
      </c>
      <c r="AB11" s="102">
        <v>0.24873096446700507</v>
      </c>
      <c r="AC11" s="101">
        <v>6</v>
      </c>
      <c r="AD11" s="101">
        <v>31</v>
      </c>
      <c r="AE11" s="101">
        <v>37</v>
      </c>
      <c r="AF11" s="102">
        <v>6.8965517241379309E-2</v>
      </c>
      <c r="AG11" s="102">
        <v>0.2818181818181818</v>
      </c>
      <c r="AH11" s="102">
        <v>0.18781725888324874</v>
      </c>
      <c r="AI11" s="101">
        <v>7</v>
      </c>
      <c r="AJ11" s="101">
        <v>5</v>
      </c>
      <c r="AK11" s="101">
        <v>12</v>
      </c>
      <c r="AL11" s="102">
        <v>8.0459770114942528E-2</v>
      </c>
      <c r="AM11" s="102">
        <v>4.5454545454545456E-2</v>
      </c>
      <c r="AN11" s="102">
        <v>6.0913705583756347E-2</v>
      </c>
      <c r="AO11" s="101">
        <v>86</v>
      </c>
      <c r="AP11" s="101">
        <v>110</v>
      </c>
      <c r="AQ11" s="101">
        <v>196</v>
      </c>
      <c r="AR11" s="102">
        <v>0.9885057471264368</v>
      </c>
      <c r="AS11" s="102">
        <v>1</v>
      </c>
      <c r="AT11" s="102">
        <v>0.99492385786802029</v>
      </c>
      <c r="AU11" s="101">
        <v>68</v>
      </c>
      <c r="AV11" s="101">
        <v>70</v>
      </c>
      <c r="AW11" s="101">
        <v>138</v>
      </c>
      <c r="AX11" s="102">
        <v>0.79069767441860461</v>
      </c>
      <c r="AY11" s="102">
        <v>0.63636363636363635</v>
      </c>
      <c r="AZ11" s="102">
        <v>0.70408163265306123</v>
      </c>
      <c r="BA11" s="101">
        <v>18</v>
      </c>
      <c r="BB11" s="101">
        <v>40</v>
      </c>
      <c r="BC11" s="101">
        <v>58</v>
      </c>
      <c r="BD11" s="102">
        <v>0.20930232558139536</v>
      </c>
      <c r="BE11" s="102">
        <v>0.36363636363636365</v>
      </c>
      <c r="BF11" s="102">
        <v>0.29591836734693877</v>
      </c>
      <c r="BG11" s="101">
        <v>11</v>
      </c>
      <c r="BH11" s="101">
        <v>35</v>
      </c>
      <c r="BI11" s="101">
        <v>46</v>
      </c>
      <c r="BJ11" s="102">
        <v>0.12790697674418605</v>
      </c>
      <c r="BK11" s="102">
        <v>0.31818181818181818</v>
      </c>
      <c r="BL11" s="102">
        <v>0.23469387755102042</v>
      </c>
      <c r="BM11" s="101">
        <v>7</v>
      </c>
      <c r="BN11" s="101">
        <v>5</v>
      </c>
      <c r="BO11" s="101">
        <v>12</v>
      </c>
      <c r="BP11" s="102">
        <v>8.1395348837209308E-2</v>
      </c>
      <c r="BQ11" s="102">
        <v>4.5454545454545456E-2</v>
      </c>
      <c r="BR11" s="103">
        <v>6.1224489795918366E-2</v>
      </c>
    </row>
    <row r="12" spans="1:70" ht="11.85">
      <c r="A12" s="99" t="str">
        <f>IF(COUNTIFS(T_3GPM[[#This Row],[Secteur]],"  *"),A11,T_3GPM[[#This Row],[Secteur]])</f>
        <v>SEINE-ET-MARNE</v>
      </c>
      <c r="B12" s="99" t="str">
        <f>IF(COUNTIFS(T_3GPM[[#This Row],[Secteur]],"    *"),B11,T_3GPM[[#This Row],[Secteur]])</f>
        <v xml:space="preserve">   D01 - Chelles</v>
      </c>
      <c r="C12" s="100" t="s">
        <v>220</v>
      </c>
      <c r="D12" s="100" t="s">
        <v>221</v>
      </c>
      <c r="E12" s="101">
        <v>108</v>
      </c>
      <c r="F12" s="101">
        <v>104</v>
      </c>
      <c r="G12" s="101">
        <v>212</v>
      </c>
      <c r="H12" s="101">
        <v>0</v>
      </c>
      <c r="I12" s="101">
        <v>0</v>
      </c>
      <c r="J12" s="101">
        <v>0</v>
      </c>
      <c r="K12" s="101">
        <v>107</v>
      </c>
      <c r="L12" s="101">
        <v>102</v>
      </c>
      <c r="M12" s="101">
        <v>209</v>
      </c>
      <c r="N12" s="102">
        <v>0.9907407407407407</v>
      </c>
      <c r="O12" s="102">
        <v>0.98076923076923073</v>
      </c>
      <c r="P12" s="102">
        <v>0.98584905660377353</v>
      </c>
      <c r="Q12" s="101">
        <v>97</v>
      </c>
      <c r="R12" s="101">
        <v>75</v>
      </c>
      <c r="S12" s="101">
        <v>172</v>
      </c>
      <c r="T12" s="102">
        <v>0.90654205607476634</v>
      </c>
      <c r="U12" s="102">
        <v>0.73529411764705888</v>
      </c>
      <c r="V12" s="102">
        <v>0.82296650717703346</v>
      </c>
      <c r="W12" s="101">
        <v>10</v>
      </c>
      <c r="X12" s="101">
        <v>27</v>
      </c>
      <c r="Y12" s="101">
        <v>37</v>
      </c>
      <c r="Z12" s="102">
        <v>9.3457943925233641E-2</v>
      </c>
      <c r="AA12" s="102">
        <v>0.26470588235294118</v>
      </c>
      <c r="AB12" s="102">
        <v>0.17703349282296652</v>
      </c>
      <c r="AC12" s="101">
        <v>10</v>
      </c>
      <c r="AD12" s="101">
        <v>22</v>
      </c>
      <c r="AE12" s="101">
        <v>32</v>
      </c>
      <c r="AF12" s="102">
        <v>9.3457943925233641E-2</v>
      </c>
      <c r="AG12" s="102">
        <v>0.21568627450980393</v>
      </c>
      <c r="AH12" s="102">
        <v>0.15311004784688995</v>
      </c>
      <c r="AI12" s="101">
        <v>0</v>
      </c>
      <c r="AJ12" s="101">
        <v>5</v>
      </c>
      <c r="AK12" s="101">
        <v>5</v>
      </c>
      <c r="AL12" s="102">
        <v>0</v>
      </c>
      <c r="AM12" s="102">
        <v>4.9019607843137254E-2</v>
      </c>
      <c r="AN12" s="102">
        <v>2.3923444976076555E-2</v>
      </c>
      <c r="AO12" s="101">
        <v>107</v>
      </c>
      <c r="AP12" s="101">
        <v>102</v>
      </c>
      <c r="AQ12" s="101">
        <v>209</v>
      </c>
      <c r="AR12" s="102">
        <v>0.9907407407407407</v>
      </c>
      <c r="AS12" s="102">
        <v>0.98076923076923073</v>
      </c>
      <c r="AT12" s="102">
        <v>0.98584905660377353</v>
      </c>
      <c r="AU12" s="101">
        <v>92</v>
      </c>
      <c r="AV12" s="101">
        <v>69</v>
      </c>
      <c r="AW12" s="101">
        <v>161</v>
      </c>
      <c r="AX12" s="102">
        <v>0.85981308411214952</v>
      </c>
      <c r="AY12" s="102">
        <v>0.67647058823529416</v>
      </c>
      <c r="AZ12" s="102">
        <v>0.77033492822966509</v>
      </c>
      <c r="BA12" s="101">
        <v>15</v>
      </c>
      <c r="BB12" s="101">
        <v>33</v>
      </c>
      <c r="BC12" s="101">
        <v>48</v>
      </c>
      <c r="BD12" s="102">
        <v>0.14018691588785046</v>
      </c>
      <c r="BE12" s="102">
        <v>0.3235294117647059</v>
      </c>
      <c r="BF12" s="102">
        <v>0.22966507177033493</v>
      </c>
      <c r="BG12" s="101">
        <v>15</v>
      </c>
      <c r="BH12" s="101">
        <v>28</v>
      </c>
      <c r="BI12" s="101">
        <v>43</v>
      </c>
      <c r="BJ12" s="102">
        <v>0.14018691588785046</v>
      </c>
      <c r="BK12" s="102">
        <v>0.27450980392156865</v>
      </c>
      <c r="BL12" s="102">
        <v>0.20574162679425836</v>
      </c>
      <c r="BM12" s="101">
        <v>0</v>
      </c>
      <c r="BN12" s="101">
        <v>5</v>
      </c>
      <c r="BO12" s="101">
        <v>5</v>
      </c>
      <c r="BP12" s="102">
        <v>0</v>
      </c>
      <c r="BQ12" s="102">
        <v>4.9019607843137254E-2</v>
      </c>
      <c r="BR12" s="103">
        <v>2.3923444976076555E-2</v>
      </c>
    </row>
    <row r="13" spans="1:70" ht="11.85">
      <c r="A13" s="99" t="str">
        <f>IF(COUNTIFS(T_3GPM[[#This Row],[Secteur]],"  *"),A12,T_3GPM[[#This Row],[Secteur]])</f>
        <v>SEINE-ET-MARNE</v>
      </c>
      <c r="B13" s="99" t="str">
        <f>IF(COUNTIFS(T_3GPM[[#This Row],[Secteur]],"    *"),B12,T_3GPM[[#This Row],[Secteur]])</f>
        <v xml:space="preserve">   D01 - Chelles</v>
      </c>
      <c r="C13" s="100" t="s">
        <v>222</v>
      </c>
      <c r="D13" s="100" t="s">
        <v>223</v>
      </c>
      <c r="E13" s="101">
        <v>76</v>
      </c>
      <c r="F13" s="101">
        <v>85</v>
      </c>
      <c r="G13" s="101">
        <v>161</v>
      </c>
      <c r="H13" s="101">
        <v>0</v>
      </c>
      <c r="I13" s="101">
        <v>0</v>
      </c>
      <c r="J13" s="101">
        <v>0</v>
      </c>
      <c r="K13" s="101">
        <v>76</v>
      </c>
      <c r="L13" s="101">
        <v>85</v>
      </c>
      <c r="M13" s="101">
        <v>161</v>
      </c>
      <c r="N13" s="102">
        <v>1</v>
      </c>
      <c r="O13" s="102">
        <v>1</v>
      </c>
      <c r="P13" s="102">
        <v>1</v>
      </c>
      <c r="Q13" s="101">
        <v>65</v>
      </c>
      <c r="R13" s="101">
        <v>70</v>
      </c>
      <c r="S13" s="101">
        <v>135</v>
      </c>
      <c r="T13" s="102">
        <v>0.85526315789473684</v>
      </c>
      <c r="U13" s="102">
        <v>0.82352941176470584</v>
      </c>
      <c r="V13" s="102">
        <v>0.83850931677018636</v>
      </c>
      <c r="W13" s="101">
        <v>11</v>
      </c>
      <c r="X13" s="101">
        <v>15</v>
      </c>
      <c r="Y13" s="101">
        <v>26</v>
      </c>
      <c r="Z13" s="102">
        <v>0.14473684210526316</v>
      </c>
      <c r="AA13" s="102">
        <v>0.17647058823529413</v>
      </c>
      <c r="AB13" s="102">
        <v>0.16149068322981366</v>
      </c>
      <c r="AC13" s="101">
        <v>10</v>
      </c>
      <c r="AD13" s="101">
        <v>14</v>
      </c>
      <c r="AE13" s="101">
        <v>24</v>
      </c>
      <c r="AF13" s="102">
        <v>0.13157894736842105</v>
      </c>
      <c r="AG13" s="102">
        <v>0.16470588235294117</v>
      </c>
      <c r="AH13" s="102">
        <v>0.14906832298136646</v>
      </c>
      <c r="AI13" s="101">
        <v>1</v>
      </c>
      <c r="AJ13" s="101">
        <v>1</v>
      </c>
      <c r="AK13" s="101">
        <v>2</v>
      </c>
      <c r="AL13" s="102">
        <v>1.3157894736842105E-2</v>
      </c>
      <c r="AM13" s="102">
        <v>1.1764705882352941E-2</v>
      </c>
      <c r="AN13" s="102">
        <v>1.2422360248447204E-2</v>
      </c>
      <c r="AO13" s="101">
        <v>76</v>
      </c>
      <c r="AP13" s="101">
        <v>85</v>
      </c>
      <c r="AQ13" s="101">
        <v>161</v>
      </c>
      <c r="AR13" s="102">
        <v>1</v>
      </c>
      <c r="AS13" s="102">
        <v>1</v>
      </c>
      <c r="AT13" s="102">
        <v>1</v>
      </c>
      <c r="AU13" s="101">
        <v>64</v>
      </c>
      <c r="AV13" s="101">
        <v>68</v>
      </c>
      <c r="AW13" s="101">
        <v>132</v>
      </c>
      <c r="AX13" s="102">
        <v>0.84210526315789469</v>
      </c>
      <c r="AY13" s="102">
        <v>0.8</v>
      </c>
      <c r="AZ13" s="102">
        <v>0.81987577639751552</v>
      </c>
      <c r="BA13" s="101">
        <v>12</v>
      </c>
      <c r="BB13" s="101">
        <v>17</v>
      </c>
      <c r="BC13" s="101">
        <v>29</v>
      </c>
      <c r="BD13" s="102">
        <v>0.15789473684210525</v>
      </c>
      <c r="BE13" s="102">
        <v>0.2</v>
      </c>
      <c r="BF13" s="102">
        <v>0.18012422360248448</v>
      </c>
      <c r="BG13" s="101">
        <v>11</v>
      </c>
      <c r="BH13" s="101">
        <v>16</v>
      </c>
      <c r="BI13" s="101">
        <v>27</v>
      </c>
      <c r="BJ13" s="102">
        <v>0.14473684210526316</v>
      </c>
      <c r="BK13" s="102">
        <v>0.18823529411764706</v>
      </c>
      <c r="BL13" s="102">
        <v>0.16770186335403728</v>
      </c>
      <c r="BM13" s="101">
        <v>1</v>
      </c>
      <c r="BN13" s="101">
        <v>1</v>
      </c>
      <c r="BO13" s="101">
        <v>2</v>
      </c>
      <c r="BP13" s="102">
        <v>1.3157894736842105E-2</v>
      </c>
      <c r="BQ13" s="102">
        <v>1.1764705882352941E-2</v>
      </c>
      <c r="BR13" s="103">
        <v>1.2422360248447204E-2</v>
      </c>
    </row>
    <row r="14" spans="1:70" ht="11.85">
      <c r="A14" s="99" t="str">
        <f>IF(COUNTIFS(T_3GPM[[#This Row],[Secteur]],"  *"),A13,T_3GPM[[#This Row],[Secteur]])</f>
        <v>SEINE-ET-MARNE</v>
      </c>
      <c r="B14" s="99" t="str">
        <f>IF(COUNTIFS(T_3GPM[[#This Row],[Secteur]],"    *"),B13,T_3GPM[[#This Row],[Secteur]])</f>
        <v xml:space="preserve">   D01 - Chelles</v>
      </c>
      <c r="C14" s="100" t="s">
        <v>224</v>
      </c>
      <c r="D14" s="100" t="s">
        <v>225</v>
      </c>
      <c r="E14" s="101">
        <v>97</v>
      </c>
      <c r="F14" s="101">
        <v>90</v>
      </c>
      <c r="G14" s="101">
        <v>187</v>
      </c>
      <c r="H14" s="101">
        <v>0</v>
      </c>
      <c r="I14" s="101">
        <v>0</v>
      </c>
      <c r="J14" s="101">
        <v>0</v>
      </c>
      <c r="K14" s="101">
        <v>97</v>
      </c>
      <c r="L14" s="101">
        <v>88</v>
      </c>
      <c r="M14" s="101">
        <v>185</v>
      </c>
      <c r="N14" s="102">
        <v>1</v>
      </c>
      <c r="O14" s="102">
        <v>0.97777777777777775</v>
      </c>
      <c r="P14" s="102">
        <v>0.98930481283422456</v>
      </c>
      <c r="Q14" s="101">
        <v>82</v>
      </c>
      <c r="R14" s="101">
        <v>60</v>
      </c>
      <c r="S14" s="101">
        <v>142</v>
      </c>
      <c r="T14" s="102">
        <v>0.84536082474226804</v>
      </c>
      <c r="U14" s="102">
        <v>0.68181818181818177</v>
      </c>
      <c r="V14" s="102">
        <v>0.76756756756756761</v>
      </c>
      <c r="W14" s="101">
        <v>15</v>
      </c>
      <c r="X14" s="101">
        <v>28</v>
      </c>
      <c r="Y14" s="101">
        <v>43</v>
      </c>
      <c r="Z14" s="102">
        <v>0.15463917525773196</v>
      </c>
      <c r="AA14" s="102">
        <v>0.31818181818181818</v>
      </c>
      <c r="AB14" s="102">
        <v>0.23243243243243245</v>
      </c>
      <c r="AC14" s="101">
        <v>13</v>
      </c>
      <c r="AD14" s="101">
        <v>23</v>
      </c>
      <c r="AE14" s="101">
        <v>36</v>
      </c>
      <c r="AF14" s="102">
        <v>0.13402061855670103</v>
      </c>
      <c r="AG14" s="102">
        <v>0.26136363636363635</v>
      </c>
      <c r="AH14" s="102">
        <v>0.19459459459459461</v>
      </c>
      <c r="AI14" s="101">
        <v>2</v>
      </c>
      <c r="AJ14" s="101">
        <v>5</v>
      </c>
      <c r="AK14" s="101">
        <v>7</v>
      </c>
      <c r="AL14" s="102">
        <v>2.0618556701030927E-2</v>
      </c>
      <c r="AM14" s="102">
        <v>5.6818181818181816E-2</v>
      </c>
      <c r="AN14" s="102">
        <v>3.783783783783784E-2</v>
      </c>
      <c r="AO14" s="101">
        <v>97</v>
      </c>
      <c r="AP14" s="101">
        <v>88</v>
      </c>
      <c r="AQ14" s="101">
        <v>185</v>
      </c>
      <c r="AR14" s="102">
        <v>1</v>
      </c>
      <c r="AS14" s="102">
        <v>0.97777777777777775</v>
      </c>
      <c r="AT14" s="102">
        <v>0.98930481283422456</v>
      </c>
      <c r="AU14" s="101">
        <v>77</v>
      </c>
      <c r="AV14" s="101">
        <v>54</v>
      </c>
      <c r="AW14" s="101">
        <v>131</v>
      </c>
      <c r="AX14" s="102">
        <v>0.79381443298969068</v>
      </c>
      <c r="AY14" s="102">
        <v>0.61363636363636365</v>
      </c>
      <c r="AZ14" s="102">
        <v>0.70810810810810809</v>
      </c>
      <c r="BA14" s="101">
        <v>20</v>
      </c>
      <c r="BB14" s="101">
        <v>34</v>
      </c>
      <c r="BC14" s="101">
        <v>54</v>
      </c>
      <c r="BD14" s="102">
        <v>0.20618556701030927</v>
      </c>
      <c r="BE14" s="102">
        <v>0.38636363636363635</v>
      </c>
      <c r="BF14" s="102">
        <v>0.29189189189189191</v>
      </c>
      <c r="BG14" s="101">
        <v>18</v>
      </c>
      <c r="BH14" s="101">
        <v>29</v>
      </c>
      <c r="BI14" s="101">
        <v>47</v>
      </c>
      <c r="BJ14" s="102">
        <v>0.18556701030927836</v>
      </c>
      <c r="BK14" s="102">
        <v>0.32954545454545453</v>
      </c>
      <c r="BL14" s="102">
        <v>0.25405405405405407</v>
      </c>
      <c r="BM14" s="101">
        <v>2</v>
      </c>
      <c r="BN14" s="101">
        <v>5</v>
      </c>
      <c r="BO14" s="101">
        <v>7</v>
      </c>
      <c r="BP14" s="102">
        <v>2.0618556701030927E-2</v>
      </c>
      <c r="BQ14" s="102">
        <v>5.6818181818181816E-2</v>
      </c>
      <c r="BR14" s="103">
        <v>3.783783783783784E-2</v>
      </c>
    </row>
    <row r="15" spans="1:70" ht="11.85">
      <c r="A15" s="99" t="str">
        <f>IF(COUNTIFS(T_3GPM[[#This Row],[Secteur]],"  *"),A14,T_3GPM[[#This Row],[Secteur]])</f>
        <v>SEINE-ET-MARNE</v>
      </c>
      <c r="B15" s="99" t="str">
        <f>IF(COUNTIFS(T_3GPM[[#This Row],[Secteur]],"    *"),B14,T_3GPM[[#This Row],[Secteur]])</f>
        <v xml:space="preserve">   D01 - Chelles</v>
      </c>
      <c r="C15" s="100" t="s">
        <v>226</v>
      </c>
      <c r="D15" s="100" t="s">
        <v>227</v>
      </c>
      <c r="E15" s="101">
        <v>69</v>
      </c>
      <c r="F15" s="101">
        <v>87</v>
      </c>
      <c r="G15" s="101">
        <v>156</v>
      </c>
      <c r="H15" s="101">
        <v>0</v>
      </c>
      <c r="I15" s="101">
        <v>0</v>
      </c>
      <c r="J15" s="101">
        <v>0</v>
      </c>
      <c r="K15" s="101">
        <v>69</v>
      </c>
      <c r="L15" s="101">
        <v>87</v>
      </c>
      <c r="M15" s="101">
        <v>156</v>
      </c>
      <c r="N15" s="102">
        <v>1</v>
      </c>
      <c r="O15" s="102">
        <v>1</v>
      </c>
      <c r="P15" s="102">
        <v>1</v>
      </c>
      <c r="Q15" s="101">
        <v>54</v>
      </c>
      <c r="R15" s="101">
        <v>66</v>
      </c>
      <c r="S15" s="101">
        <v>120</v>
      </c>
      <c r="T15" s="102">
        <v>0.78260869565217395</v>
      </c>
      <c r="U15" s="102">
        <v>0.75862068965517238</v>
      </c>
      <c r="V15" s="102">
        <v>0.76923076923076927</v>
      </c>
      <c r="W15" s="101">
        <v>15</v>
      </c>
      <c r="X15" s="101">
        <v>21</v>
      </c>
      <c r="Y15" s="101">
        <v>36</v>
      </c>
      <c r="Z15" s="102">
        <v>0.21739130434782608</v>
      </c>
      <c r="AA15" s="102">
        <v>0.2413793103448276</v>
      </c>
      <c r="AB15" s="102">
        <v>0.23076923076923078</v>
      </c>
      <c r="AC15" s="101">
        <v>10</v>
      </c>
      <c r="AD15" s="101">
        <v>16</v>
      </c>
      <c r="AE15" s="101">
        <v>26</v>
      </c>
      <c r="AF15" s="102">
        <v>0.14492753623188406</v>
      </c>
      <c r="AG15" s="102">
        <v>0.18390804597701149</v>
      </c>
      <c r="AH15" s="102">
        <v>0.16666666666666666</v>
      </c>
      <c r="AI15" s="101">
        <v>5</v>
      </c>
      <c r="AJ15" s="101">
        <v>5</v>
      </c>
      <c r="AK15" s="101">
        <v>10</v>
      </c>
      <c r="AL15" s="102">
        <v>7.2463768115942032E-2</v>
      </c>
      <c r="AM15" s="102">
        <v>5.7471264367816091E-2</v>
      </c>
      <c r="AN15" s="102">
        <v>6.4102564102564097E-2</v>
      </c>
      <c r="AO15" s="101">
        <v>69</v>
      </c>
      <c r="AP15" s="101">
        <v>87</v>
      </c>
      <c r="AQ15" s="101">
        <v>156</v>
      </c>
      <c r="AR15" s="102">
        <v>1</v>
      </c>
      <c r="AS15" s="102">
        <v>1</v>
      </c>
      <c r="AT15" s="102">
        <v>1</v>
      </c>
      <c r="AU15" s="101">
        <v>51</v>
      </c>
      <c r="AV15" s="101">
        <v>65</v>
      </c>
      <c r="AW15" s="101">
        <v>116</v>
      </c>
      <c r="AX15" s="102">
        <v>0.73913043478260865</v>
      </c>
      <c r="AY15" s="102">
        <v>0.74712643678160917</v>
      </c>
      <c r="AZ15" s="102">
        <v>0.74358974358974361</v>
      </c>
      <c r="BA15" s="101">
        <v>18</v>
      </c>
      <c r="BB15" s="101">
        <v>22</v>
      </c>
      <c r="BC15" s="101">
        <v>40</v>
      </c>
      <c r="BD15" s="102">
        <v>0.2608695652173913</v>
      </c>
      <c r="BE15" s="102">
        <v>0.25287356321839083</v>
      </c>
      <c r="BF15" s="102">
        <v>0.25641025641025639</v>
      </c>
      <c r="BG15" s="101">
        <v>13</v>
      </c>
      <c r="BH15" s="101">
        <v>17</v>
      </c>
      <c r="BI15" s="101">
        <v>30</v>
      </c>
      <c r="BJ15" s="102">
        <v>0.18840579710144928</v>
      </c>
      <c r="BK15" s="102">
        <v>0.19540229885057472</v>
      </c>
      <c r="BL15" s="102">
        <v>0.19230769230769232</v>
      </c>
      <c r="BM15" s="101">
        <v>5</v>
      </c>
      <c r="BN15" s="101">
        <v>5</v>
      </c>
      <c r="BO15" s="101">
        <v>10</v>
      </c>
      <c r="BP15" s="102">
        <v>7.2463768115942032E-2</v>
      </c>
      <c r="BQ15" s="102">
        <v>5.7471264367816091E-2</v>
      </c>
      <c r="BR15" s="103">
        <v>6.4102564102564097E-2</v>
      </c>
    </row>
    <row r="16" spans="1:70" ht="11.85">
      <c r="A16" s="99" t="str">
        <f>IF(COUNTIFS(T_3GPM[[#This Row],[Secteur]],"  *"),A15,T_3GPM[[#This Row],[Secteur]])</f>
        <v>SEINE-ET-MARNE</v>
      </c>
      <c r="B16" s="99" t="str">
        <f>IF(COUNTIFS(T_3GPM[[#This Row],[Secteur]],"    *"),B15,T_3GPM[[#This Row],[Secteur]])</f>
        <v xml:space="preserve">   D02 - Mitry-Mory</v>
      </c>
      <c r="C16" s="100" t="s">
        <v>228</v>
      </c>
      <c r="D16" s="100" t="s">
        <v>229</v>
      </c>
      <c r="E16" s="101">
        <v>715</v>
      </c>
      <c r="F16" s="101">
        <v>820</v>
      </c>
      <c r="G16" s="101">
        <v>1535</v>
      </c>
      <c r="H16" s="101">
        <v>0</v>
      </c>
      <c r="I16" s="101">
        <v>2</v>
      </c>
      <c r="J16" s="101">
        <v>2</v>
      </c>
      <c r="K16" s="101">
        <v>709</v>
      </c>
      <c r="L16" s="101">
        <v>809</v>
      </c>
      <c r="M16" s="101">
        <v>1518</v>
      </c>
      <c r="N16" s="102">
        <v>0.99160839160839165</v>
      </c>
      <c r="O16" s="102">
        <v>0.98902439024390243</v>
      </c>
      <c r="P16" s="102">
        <v>0.99022801302931596</v>
      </c>
      <c r="Q16" s="101">
        <v>575</v>
      </c>
      <c r="R16" s="101">
        <v>527</v>
      </c>
      <c r="S16" s="101">
        <v>1102</v>
      </c>
      <c r="T16" s="102">
        <v>0.8110014104372355</v>
      </c>
      <c r="U16" s="102">
        <v>0.65142150803461063</v>
      </c>
      <c r="V16" s="102">
        <v>0.72595520421607374</v>
      </c>
      <c r="W16" s="101">
        <v>134</v>
      </c>
      <c r="X16" s="101">
        <v>282</v>
      </c>
      <c r="Y16" s="101">
        <v>416</v>
      </c>
      <c r="Z16" s="102">
        <v>0.18899858956276447</v>
      </c>
      <c r="AA16" s="102">
        <v>0.34857849196538937</v>
      </c>
      <c r="AB16" s="102">
        <v>0.27404479578392621</v>
      </c>
      <c r="AC16" s="101">
        <v>112</v>
      </c>
      <c r="AD16" s="101">
        <v>220</v>
      </c>
      <c r="AE16" s="101">
        <v>332</v>
      </c>
      <c r="AF16" s="102">
        <v>0.15796897038081806</v>
      </c>
      <c r="AG16" s="102">
        <v>0.27194066749072932</v>
      </c>
      <c r="AH16" s="102">
        <v>0.21870882740447958</v>
      </c>
      <c r="AI16" s="101">
        <v>22</v>
      </c>
      <c r="AJ16" s="101">
        <v>62</v>
      </c>
      <c r="AK16" s="101">
        <v>84</v>
      </c>
      <c r="AL16" s="102">
        <v>3.1029619181946404E-2</v>
      </c>
      <c r="AM16" s="102">
        <v>7.6637824474660068E-2</v>
      </c>
      <c r="AN16" s="102">
        <v>5.533596837944664E-2</v>
      </c>
      <c r="AO16" s="101">
        <v>705</v>
      </c>
      <c r="AP16" s="101">
        <v>806</v>
      </c>
      <c r="AQ16" s="101">
        <v>1511</v>
      </c>
      <c r="AR16" s="102">
        <v>0.98601398601398604</v>
      </c>
      <c r="AS16" s="102">
        <v>0.98536585365853657</v>
      </c>
      <c r="AT16" s="102">
        <v>0.98566775244299676</v>
      </c>
      <c r="AU16" s="101">
        <v>552</v>
      </c>
      <c r="AV16" s="101">
        <v>485</v>
      </c>
      <c r="AW16" s="101">
        <v>1037</v>
      </c>
      <c r="AX16" s="102">
        <v>0.78297872340425534</v>
      </c>
      <c r="AY16" s="102">
        <v>0.6017369727047146</v>
      </c>
      <c r="AZ16" s="102">
        <v>0.68630046326935801</v>
      </c>
      <c r="BA16" s="101">
        <v>153</v>
      </c>
      <c r="BB16" s="101">
        <v>321</v>
      </c>
      <c r="BC16" s="101">
        <v>474</v>
      </c>
      <c r="BD16" s="102">
        <v>0.21702127659574469</v>
      </c>
      <c r="BE16" s="102">
        <v>0.39826302729528534</v>
      </c>
      <c r="BF16" s="102">
        <v>0.31369953673064194</v>
      </c>
      <c r="BG16" s="101">
        <v>129</v>
      </c>
      <c r="BH16" s="101">
        <v>258</v>
      </c>
      <c r="BI16" s="101">
        <v>387</v>
      </c>
      <c r="BJ16" s="102">
        <v>0.18297872340425531</v>
      </c>
      <c r="BK16" s="102">
        <v>0.32009925558312657</v>
      </c>
      <c r="BL16" s="102">
        <v>0.25612177365982791</v>
      </c>
      <c r="BM16" s="101">
        <v>24</v>
      </c>
      <c r="BN16" s="101">
        <v>63</v>
      </c>
      <c r="BO16" s="101">
        <v>87</v>
      </c>
      <c r="BP16" s="102">
        <v>3.4042553191489362E-2</v>
      </c>
      <c r="BQ16" s="102">
        <v>7.8163771712158811E-2</v>
      </c>
      <c r="BR16" s="103">
        <v>5.7577763070814032E-2</v>
      </c>
    </row>
    <row r="17" spans="1:70" ht="11.85">
      <c r="A17" s="99" t="str">
        <f>IF(COUNTIFS(T_3GPM[[#This Row],[Secteur]],"  *"),A16,T_3GPM[[#This Row],[Secteur]])</f>
        <v>SEINE-ET-MARNE</v>
      </c>
      <c r="B17" s="99" t="str">
        <f>IF(COUNTIFS(T_3GPM[[#This Row],[Secteur]],"    *"),B16,T_3GPM[[#This Row],[Secteur]])</f>
        <v xml:space="preserve">   D02 - Mitry-Mory</v>
      </c>
      <c r="C17" s="100" t="s">
        <v>230</v>
      </c>
      <c r="D17" s="100" t="s">
        <v>231</v>
      </c>
      <c r="E17" s="101">
        <v>66</v>
      </c>
      <c r="F17" s="101">
        <v>70</v>
      </c>
      <c r="G17" s="101">
        <v>136</v>
      </c>
      <c r="H17" s="101">
        <v>0</v>
      </c>
      <c r="I17" s="101">
        <v>0</v>
      </c>
      <c r="J17" s="101">
        <v>0</v>
      </c>
      <c r="K17" s="101">
        <v>66</v>
      </c>
      <c r="L17" s="101">
        <v>70</v>
      </c>
      <c r="M17" s="101">
        <v>136</v>
      </c>
      <c r="N17" s="102">
        <v>1</v>
      </c>
      <c r="O17" s="102">
        <v>1</v>
      </c>
      <c r="P17" s="102">
        <v>1</v>
      </c>
      <c r="Q17" s="101">
        <v>54</v>
      </c>
      <c r="R17" s="101">
        <v>51</v>
      </c>
      <c r="S17" s="101">
        <v>105</v>
      </c>
      <c r="T17" s="102">
        <v>0.81818181818181823</v>
      </c>
      <c r="U17" s="102">
        <v>0.72857142857142854</v>
      </c>
      <c r="V17" s="102">
        <v>0.7720588235294118</v>
      </c>
      <c r="W17" s="101">
        <v>12</v>
      </c>
      <c r="X17" s="101">
        <v>19</v>
      </c>
      <c r="Y17" s="101">
        <v>31</v>
      </c>
      <c r="Z17" s="102">
        <v>0.18181818181818182</v>
      </c>
      <c r="AA17" s="102">
        <v>0.27142857142857141</v>
      </c>
      <c r="AB17" s="102">
        <v>0.22794117647058823</v>
      </c>
      <c r="AC17" s="101">
        <v>9</v>
      </c>
      <c r="AD17" s="101">
        <v>15</v>
      </c>
      <c r="AE17" s="101">
        <v>24</v>
      </c>
      <c r="AF17" s="102">
        <v>0.13636363636363635</v>
      </c>
      <c r="AG17" s="102">
        <v>0.21428571428571427</v>
      </c>
      <c r="AH17" s="102">
        <v>0.17647058823529413</v>
      </c>
      <c r="AI17" s="101">
        <v>3</v>
      </c>
      <c r="AJ17" s="101">
        <v>4</v>
      </c>
      <c r="AK17" s="101">
        <v>7</v>
      </c>
      <c r="AL17" s="102">
        <v>4.5454545454545456E-2</v>
      </c>
      <c r="AM17" s="102">
        <v>5.7142857142857141E-2</v>
      </c>
      <c r="AN17" s="102">
        <v>5.1470588235294115E-2</v>
      </c>
      <c r="AO17" s="101">
        <v>66</v>
      </c>
      <c r="AP17" s="101">
        <v>70</v>
      </c>
      <c r="AQ17" s="101">
        <v>136</v>
      </c>
      <c r="AR17" s="102">
        <v>1</v>
      </c>
      <c r="AS17" s="102">
        <v>1</v>
      </c>
      <c r="AT17" s="102">
        <v>1</v>
      </c>
      <c r="AU17" s="101">
        <v>52</v>
      </c>
      <c r="AV17" s="101">
        <v>44</v>
      </c>
      <c r="AW17" s="101">
        <v>96</v>
      </c>
      <c r="AX17" s="102">
        <v>0.78787878787878785</v>
      </c>
      <c r="AY17" s="102">
        <v>0.62857142857142856</v>
      </c>
      <c r="AZ17" s="102">
        <v>0.70588235294117652</v>
      </c>
      <c r="BA17" s="101">
        <v>14</v>
      </c>
      <c r="BB17" s="101">
        <v>26</v>
      </c>
      <c r="BC17" s="101">
        <v>40</v>
      </c>
      <c r="BD17" s="102">
        <v>0.21212121212121213</v>
      </c>
      <c r="BE17" s="102">
        <v>0.37142857142857144</v>
      </c>
      <c r="BF17" s="102">
        <v>0.29411764705882354</v>
      </c>
      <c r="BG17" s="101">
        <v>11</v>
      </c>
      <c r="BH17" s="101">
        <v>21</v>
      </c>
      <c r="BI17" s="101">
        <v>32</v>
      </c>
      <c r="BJ17" s="102">
        <v>0.16666666666666666</v>
      </c>
      <c r="BK17" s="102">
        <v>0.3</v>
      </c>
      <c r="BL17" s="102">
        <v>0.23529411764705882</v>
      </c>
      <c r="BM17" s="101">
        <v>3</v>
      </c>
      <c r="BN17" s="101">
        <v>5</v>
      </c>
      <c r="BO17" s="101">
        <v>8</v>
      </c>
      <c r="BP17" s="102">
        <v>4.5454545454545456E-2</v>
      </c>
      <c r="BQ17" s="102">
        <v>7.1428571428571425E-2</v>
      </c>
      <c r="BR17" s="103">
        <v>5.8823529411764705E-2</v>
      </c>
    </row>
    <row r="18" spans="1:70" ht="11.85">
      <c r="A18" s="99" t="str">
        <f>IF(COUNTIFS(T_3GPM[[#This Row],[Secteur]],"  *"),A17,T_3GPM[[#This Row],[Secteur]])</f>
        <v>SEINE-ET-MARNE</v>
      </c>
      <c r="B18" s="99" t="str">
        <f>IF(COUNTIFS(T_3GPM[[#This Row],[Secteur]],"    *"),B17,T_3GPM[[#This Row],[Secteur]])</f>
        <v xml:space="preserve">   D02 - Mitry-Mory</v>
      </c>
      <c r="C18" s="100" t="s">
        <v>232</v>
      </c>
      <c r="D18" s="100" t="s">
        <v>233</v>
      </c>
      <c r="E18" s="101">
        <v>63</v>
      </c>
      <c r="F18" s="101">
        <v>83</v>
      </c>
      <c r="G18" s="101">
        <v>146</v>
      </c>
      <c r="H18" s="101">
        <v>0</v>
      </c>
      <c r="I18" s="101">
        <v>0</v>
      </c>
      <c r="J18" s="101">
        <v>0</v>
      </c>
      <c r="K18" s="101">
        <v>63</v>
      </c>
      <c r="L18" s="101">
        <v>83</v>
      </c>
      <c r="M18" s="101">
        <v>146</v>
      </c>
      <c r="N18" s="102">
        <v>1</v>
      </c>
      <c r="O18" s="102">
        <v>1</v>
      </c>
      <c r="P18" s="102">
        <v>1</v>
      </c>
      <c r="Q18" s="101">
        <v>54</v>
      </c>
      <c r="R18" s="101">
        <v>51</v>
      </c>
      <c r="S18" s="101">
        <v>105</v>
      </c>
      <c r="T18" s="102">
        <v>0.8571428571428571</v>
      </c>
      <c r="U18" s="102">
        <v>0.61445783132530118</v>
      </c>
      <c r="V18" s="102">
        <v>0.71917808219178081</v>
      </c>
      <c r="W18" s="101">
        <v>9</v>
      </c>
      <c r="X18" s="101">
        <v>32</v>
      </c>
      <c r="Y18" s="101">
        <v>41</v>
      </c>
      <c r="Z18" s="102">
        <v>0.14285714285714285</v>
      </c>
      <c r="AA18" s="102">
        <v>0.38554216867469882</v>
      </c>
      <c r="AB18" s="102">
        <v>0.28082191780821919</v>
      </c>
      <c r="AC18" s="101">
        <v>7</v>
      </c>
      <c r="AD18" s="101">
        <v>27</v>
      </c>
      <c r="AE18" s="101">
        <v>34</v>
      </c>
      <c r="AF18" s="102">
        <v>0.1111111111111111</v>
      </c>
      <c r="AG18" s="102">
        <v>0.3253012048192771</v>
      </c>
      <c r="AH18" s="102">
        <v>0.23287671232876711</v>
      </c>
      <c r="AI18" s="101">
        <v>2</v>
      </c>
      <c r="AJ18" s="101">
        <v>5</v>
      </c>
      <c r="AK18" s="101">
        <v>7</v>
      </c>
      <c r="AL18" s="102">
        <v>3.1746031746031744E-2</v>
      </c>
      <c r="AM18" s="102">
        <v>6.0240963855421686E-2</v>
      </c>
      <c r="AN18" s="102">
        <v>4.7945205479452052E-2</v>
      </c>
      <c r="AO18" s="101">
        <v>63</v>
      </c>
      <c r="AP18" s="101">
        <v>83</v>
      </c>
      <c r="AQ18" s="101">
        <v>146</v>
      </c>
      <c r="AR18" s="102">
        <v>1</v>
      </c>
      <c r="AS18" s="102">
        <v>1</v>
      </c>
      <c r="AT18" s="102">
        <v>1</v>
      </c>
      <c r="AU18" s="101">
        <v>53</v>
      </c>
      <c r="AV18" s="101">
        <v>46</v>
      </c>
      <c r="AW18" s="101">
        <v>99</v>
      </c>
      <c r="AX18" s="102">
        <v>0.84126984126984128</v>
      </c>
      <c r="AY18" s="102">
        <v>0.55421686746987953</v>
      </c>
      <c r="AZ18" s="102">
        <v>0.67808219178082196</v>
      </c>
      <c r="BA18" s="101">
        <v>10</v>
      </c>
      <c r="BB18" s="101">
        <v>37</v>
      </c>
      <c r="BC18" s="101">
        <v>47</v>
      </c>
      <c r="BD18" s="102">
        <v>0.15873015873015872</v>
      </c>
      <c r="BE18" s="102">
        <v>0.44578313253012047</v>
      </c>
      <c r="BF18" s="102">
        <v>0.32191780821917809</v>
      </c>
      <c r="BG18" s="101">
        <v>8</v>
      </c>
      <c r="BH18" s="101">
        <v>32</v>
      </c>
      <c r="BI18" s="101">
        <v>40</v>
      </c>
      <c r="BJ18" s="102">
        <v>0.12698412698412698</v>
      </c>
      <c r="BK18" s="102">
        <v>0.38554216867469882</v>
      </c>
      <c r="BL18" s="102">
        <v>0.27397260273972601</v>
      </c>
      <c r="BM18" s="101">
        <v>2</v>
      </c>
      <c r="BN18" s="101">
        <v>5</v>
      </c>
      <c r="BO18" s="101">
        <v>7</v>
      </c>
      <c r="BP18" s="102">
        <v>3.1746031746031744E-2</v>
      </c>
      <c r="BQ18" s="102">
        <v>6.0240963855421686E-2</v>
      </c>
      <c r="BR18" s="103">
        <v>4.7945205479452052E-2</v>
      </c>
    </row>
    <row r="19" spans="1:70" ht="11.85">
      <c r="A19" s="99" t="str">
        <f>IF(COUNTIFS(T_3GPM[[#This Row],[Secteur]],"  *"),A18,T_3GPM[[#This Row],[Secteur]])</f>
        <v>SEINE-ET-MARNE</v>
      </c>
      <c r="B19" s="99" t="str">
        <f>IF(COUNTIFS(T_3GPM[[#This Row],[Secteur]],"    *"),B18,T_3GPM[[#This Row],[Secteur]])</f>
        <v xml:space="preserve">   D02 - Mitry-Mory</v>
      </c>
      <c r="C19" s="100" t="s">
        <v>234</v>
      </c>
      <c r="D19" s="100" t="s">
        <v>235</v>
      </c>
      <c r="E19" s="101">
        <v>67</v>
      </c>
      <c r="F19" s="101">
        <v>59</v>
      </c>
      <c r="G19" s="101">
        <v>126</v>
      </c>
      <c r="H19" s="101">
        <v>0</v>
      </c>
      <c r="I19" s="101">
        <v>0</v>
      </c>
      <c r="J19" s="101">
        <v>0</v>
      </c>
      <c r="K19" s="101">
        <v>67</v>
      </c>
      <c r="L19" s="101">
        <v>59</v>
      </c>
      <c r="M19" s="101">
        <v>126</v>
      </c>
      <c r="N19" s="102">
        <v>1</v>
      </c>
      <c r="O19" s="102">
        <v>1</v>
      </c>
      <c r="P19" s="102">
        <v>1</v>
      </c>
      <c r="Q19" s="101">
        <v>52</v>
      </c>
      <c r="R19" s="101">
        <v>39</v>
      </c>
      <c r="S19" s="101">
        <v>91</v>
      </c>
      <c r="T19" s="102">
        <v>0.77611940298507465</v>
      </c>
      <c r="U19" s="102">
        <v>0.66101694915254239</v>
      </c>
      <c r="V19" s="102">
        <v>0.72222222222222221</v>
      </c>
      <c r="W19" s="101">
        <v>15</v>
      </c>
      <c r="X19" s="101">
        <v>20</v>
      </c>
      <c r="Y19" s="101">
        <v>35</v>
      </c>
      <c r="Z19" s="102">
        <v>0.22388059701492538</v>
      </c>
      <c r="AA19" s="102">
        <v>0.33898305084745761</v>
      </c>
      <c r="AB19" s="102">
        <v>0.27777777777777779</v>
      </c>
      <c r="AC19" s="101">
        <v>15</v>
      </c>
      <c r="AD19" s="101">
        <v>15</v>
      </c>
      <c r="AE19" s="101">
        <v>30</v>
      </c>
      <c r="AF19" s="102">
        <v>0.22388059701492538</v>
      </c>
      <c r="AG19" s="102">
        <v>0.25423728813559321</v>
      </c>
      <c r="AH19" s="102">
        <v>0.23809523809523808</v>
      </c>
      <c r="AI19" s="101">
        <v>0</v>
      </c>
      <c r="AJ19" s="101">
        <v>5</v>
      </c>
      <c r="AK19" s="101">
        <v>5</v>
      </c>
      <c r="AL19" s="102">
        <v>0</v>
      </c>
      <c r="AM19" s="102">
        <v>8.4745762711864403E-2</v>
      </c>
      <c r="AN19" s="102">
        <v>3.968253968253968E-2</v>
      </c>
      <c r="AO19" s="101">
        <v>67</v>
      </c>
      <c r="AP19" s="101">
        <v>59</v>
      </c>
      <c r="AQ19" s="101">
        <v>126</v>
      </c>
      <c r="AR19" s="102">
        <v>1</v>
      </c>
      <c r="AS19" s="102">
        <v>1</v>
      </c>
      <c r="AT19" s="102">
        <v>1</v>
      </c>
      <c r="AU19" s="101">
        <v>47</v>
      </c>
      <c r="AV19" s="101">
        <v>36</v>
      </c>
      <c r="AW19" s="101">
        <v>83</v>
      </c>
      <c r="AX19" s="102">
        <v>0.70149253731343286</v>
      </c>
      <c r="AY19" s="102">
        <v>0.61016949152542377</v>
      </c>
      <c r="AZ19" s="102">
        <v>0.65873015873015872</v>
      </c>
      <c r="BA19" s="101">
        <v>20</v>
      </c>
      <c r="BB19" s="101">
        <v>23</v>
      </c>
      <c r="BC19" s="101">
        <v>43</v>
      </c>
      <c r="BD19" s="102">
        <v>0.29850746268656714</v>
      </c>
      <c r="BE19" s="102">
        <v>0.38983050847457629</v>
      </c>
      <c r="BF19" s="102">
        <v>0.34126984126984128</v>
      </c>
      <c r="BG19" s="101">
        <v>18</v>
      </c>
      <c r="BH19" s="101">
        <v>20</v>
      </c>
      <c r="BI19" s="101">
        <v>38</v>
      </c>
      <c r="BJ19" s="102">
        <v>0.26865671641791045</v>
      </c>
      <c r="BK19" s="102">
        <v>0.33898305084745761</v>
      </c>
      <c r="BL19" s="102">
        <v>0.30158730158730157</v>
      </c>
      <c r="BM19" s="101">
        <v>2</v>
      </c>
      <c r="BN19" s="101">
        <v>3</v>
      </c>
      <c r="BO19" s="101">
        <v>5</v>
      </c>
      <c r="BP19" s="102">
        <v>2.9850746268656716E-2</v>
      </c>
      <c r="BQ19" s="102">
        <v>5.0847457627118647E-2</v>
      </c>
      <c r="BR19" s="103">
        <v>3.968253968253968E-2</v>
      </c>
    </row>
    <row r="20" spans="1:70" ht="11.85">
      <c r="A20" s="99" t="str">
        <f>IF(COUNTIFS(T_3GPM[[#This Row],[Secteur]],"  *"),A19,T_3GPM[[#This Row],[Secteur]])</f>
        <v>SEINE-ET-MARNE</v>
      </c>
      <c r="B20" s="99" t="str">
        <f>IF(COUNTIFS(T_3GPM[[#This Row],[Secteur]],"    *"),B19,T_3GPM[[#This Row],[Secteur]])</f>
        <v xml:space="preserve">   D02 - Mitry-Mory</v>
      </c>
      <c r="C20" s="100" t="s">
        <v>236</v>
      </c>
      <c r="D20" s="100" t="s">
        <v>237</v>
      </c>
      <c r="E20" s="101">
        <v>97</v>
      </c>
      <c r="F20" s="101">
        <v>101</v>
      </c>
      <c r="G20" s="101">
        <v>198</v>
      </c>
      <c r="H20" s="101">
        <v>0</v>
      </c>
      <c r="I20" s="101">
        <v>0</v>
      </c>
      <c r="J20" s="101">
        <v>0</v>
      </c>
      <c r="K20" s="101">
        <v>97</v>
      </c>
      <c r="L20" s="101">
        <v>101</v>
      </c>
      <c r="M20" s="101">
        <v>198</v>
      </c>
      <c r="N20" s="102">
        <v>1</v>
      </c>
      <c r="O20" s="102">
        <v>1</v>
      </c>
      <c r="P20" s="102">
        <v>1</v>
      </c>
      <c r="Q20" s="101">
        <v>84</v>
      </c>
      <c r="R20" s="101">
        <v>67</v>
      </c>
      <c r="S20" s="101">
        <v>151</v>
      </c>
      <c r="T20" s="102">
        <v>0.865979381443299</v>
      </c>
      <c r="U20" s="102">
        <v>0.6633663366336634</v>
      </c>
      <c r="V20" s="102">
        <v>0.76262626262626265</v>
      </c>
      <c r="W20" s="101">
        <v>13</v>
      </c>
      <c r="X20" s="101">
        <v>34</v>
      </c>
      <c r="Y20" s="101">
        <v>47</v>
      </c>
      <c r="Z20" s="102">
        <v>0.13402061855670103</v>
      </c>
      <c r="AA20" s="102">
        <v>0.33663366336633666</v>
      </c>
      <c r="AB20" s="102">
        <v>0.23737373737373738</v>
      </c>
      <c r="AC20" s="101">
        <v>12</v>
      </c>
      <c r="AD20" s="101">
        <v>26</v>
      </c>
      <c r="AE20" s="101">
        <v>38</v>
      </c>
      <c r="AF20" s="102">
        <v>0.12371134020618557</v>
      </c>
      <c r="AG20" s="102">
        <v>0.25742574257425743</v>
      </c>
      <c r="AH20" s="102">
        <v>0.19191919191919191</v>
      </c>
      <c r="AI20" s="101">
        <v>1</v>
      </c>
      <c r="AJ20" s="101">
        <v>8</v>
      </c>
      <c r="AK20" s="101">
        <v>9</v>
      </c>
      <c r="AL20" s="102">
        <v>1.0309278350515464E-2</v>
      </c>
      <c r="AM20" s="102">
        <v>7.9207920792079209E-2</v>
      </c>
      <c r="AN20" s="102">
        <v>4.5454545454545456E-2</v>
      </c>
      <c r="AO20" s="101">
        <v>97</v>
      </c>
      <c r="AP20" s="101">
        <v>101</v>
      </c>
      <c r="AQ20" s="101">
        <v>198</v>
      </c>
      <c r="AR20" s="102">
        <v>1</v>
      </c>
      <c r="AS20" s="102">
        <v>1</v>
      </c>
      <c r="AT20" s="102">
        <v>1</v>
      </c>
      <c r="AU20" s="101">
        <v>83</v>
      </c>
      <c r="AV20" s="101">
        <v>62</v>
      </c>
      <c r="AW20" s="101">
        <v>145</v>
      </c>
      <c r="AX20" s="102">
        <v>0.85567010309278346</v>
      </c>
      <c r="AY20" s="102">
        <v>0.61386138613861385</v>
      </c>
      <c r="AZ20" s="102">
        <v>0.73232323232323238</v>
      </c>
      <c r="BA20" s="101">
        <v>14</v>
      </c>
      <c r="BB20" s="101">
        <v>39</v>
      </c>
      <c r="BC20" s="101">
        <v>53</v>
      </c>
      <c r="BD20" s="102">
        <v>0.14432989690721648</v>
      </c>
      <c r="BE20" s="102">
        <v>0.38613861386138615</v>
      </c>
      <c r="BF20" s="102">
        <v>0.26767676767676768</v>
      </c>
      <c r="BG20" s="101">
        <v>13</v>
      </c>
      <c r="BH20" s="101">
        <v>31</v>
      </c>
      <c r="BI20" s="101">
        <v>44</v>
      </c>
      <c r="BJ20" s="102">
        <v>0.13402061855670103</v>
      </c>
      <c r="BK20" s="102">
        <v>0.30693069306930693</v>
      </c>
      <c r="BL20" s="102">
        <v>0.22222222222222221</v>
      </c>
      <c r="BM20" s="101">
        <v>1</v>
      </c>
      <c r="BN20" s="101">
        <v>8</v>
      </c>
      <c r="BO20" s="101">
        <v>9</v>
      </c>
      <c r="BP20" s="102">
        <v>1.0309278350515464E-2</v>
      </c>
      <c r="BQ20" s="102">
        <v>7.9207920792079209E-2</v>
      </c>
      <c r="BR20" s="103">
        <v>4.5454545454545456E-2</v>
      </c>
    </row>
    <row r="21" spans="1:70" ht="11.85">
      <c r="A21" s="99" t="str">
        <f>IF(COUNTIFS(T_3GPM[[#This Row],[Secteur]],"  *"),A20,T_3GPM[[#This Row],[Secteur]])</f>
        <v>SEINE-ET-MARNE</v>
      </c>
      <c r="B21" s="99" t="str">
        <f>IF(COUNTIFS(T_3GPM[[#This Row],[Secteur]],"    *"),B20,T_3GPM[[#This Row],[Secteur]])</f>
        <v xml:space="preserve">   D02 - Mitry-Mory</v>
      </c>
      <c r="C21" s="100" t="s">
        <v>238</v>
      </c>
      <c r="D21" s="100" t="s">
        <v>239</v>
      </c>
      <c r="E21" s="101">
        <v>58</v>
      </c>
      <c r="F21" s="101">
        <v>60</v>
      </c>
      <c r="G21" s="101">
        <v>118</v>
      </c>
      <c r="H21" s="101">
        <v>0</v>
      </c>
      <c r="I21" s="101">
        <v>1</v>
      </c>
      <c r="J21" s="101">
        <v>1</v>
      </c>
      <c r="K21" s="101">
        <v>58</v>
      </c>
      <c r="L21" s="101">
        <v>59</v>
      </c>
      <c r="M21" s="101">
        <v>117</v>
      </c>
      <c r="N21" s="102">
        <v>1</v>
      </c>
      <c r="O21" s="102">
        <v>1</v>
      </c>
      <c r="P21" s="102">
        <v>1</v>
      </c>
      <c r="Q21" s="101">
        <v>43</v>
      </c>
      <c r="R21" s="101">
        <v>35</v>
      </c>
      <c r="S21" s="101">
        <v>78</v>
      </c>
      <c r="T21" s="102">
        <v>0.74137931034482762</v>
      </c>
      <c r="U21" s="102">
        <v>0.59322033898305082</v>
      </c>
      <c r="V21" s="102">
        <v>0.66666666666666663</v>
      </c>
      <c r="W21" s="101">
        <v>15</v>
      </c>
      <c r="X21" s="101">
        <v>24</v>
      </c>
      <c r="Y21" s="101">
        <v>39</v>
      </c>
      <c r="Z21" s="102">
        <v>0.25862068965517243</v>
      </c>
      <c r="AA21" s="102">
        <v>0.40677966101694918</v>
      </c>
      <c r="AB21" s="102">
        <v>0.33333333333333331</v>
      </c>
      <c r="AC21" s="101">
        <v>14</v>
      </c>
      <c r="AD21" s="101">
        <v>15</v>
      </c>
      <c r="AE21" s="101">
        <v>29</v>
      </c>
      <c r="AF21" s="102">
        <v>0.2413793103448276</v>
      </c>
      <c r="AG21" s="102">
        <v>0.25423728813559321</v>
      </c>
      <c r="AH21" s="102">
        <v>0.24786324786324787</v>
      </c>
      <c r="AI21" s="101">
        <v>1</v>
      </c>
      <c r="AJ21" s="101">
        <v>9</v>
      </c>
      <c r="AK21" s="101">
        <v>10</v>
      </c>
      <c r="AL21" s="102">
        <v>1.7241379310344827E-2</v>
      </c>
      <c r="AM21" s="102">
        <v>0.15254237288135594</v>
      </c>
      <c r="AN21" s="102">
        <v>8.5470085470085472E-2</v>
      </c>
      <c r="AO21" s="101">
        <v>58</v>
      </c>
      <c r="AP21" s="101">
        <v>59</v>
      </c>
      <c r="AQ21" s="101">
        <v>117</v>
      </c>
      <c r="AR21" s="102">
        <v>1</v>
      </c>
      <c r="AS21" s="102">
        <v>1</v>
      </c>
      <c r="AT21" s="102">
        <v>1</v>
      </c>
      <c r="AU21" s="101">
        <v>43</v>
      </c>
      <c r="AV21" s="101">
        <v>35</v>
      </c>
      <c r="AW21" s="101">
        <v>78</v>
      </c>
      <c r="AX21" s="102">
        <v>0.74137931034482762</v>
      </c>
      <c r="AY21" s="102">
        <v>0.59322033898305082</v>
      </c>
      <c r="AZ21" s="102">
        <v>0.66666666666666663</v>
      </c>
      <c r="BA21" s="101">
        <v>15</v>
      </c>
      <c r="BB21" s="101">
        <v>24</v>
      </c>
      <c r="BC21" s="101">
        <v>39</v>
      </c>
      <c r="BD21" s="102">
        <v>0.25862068965517243</v>
      </c>
      <c r="BE21" s="102">
        <v>0.40677966101694918</v>
      </c>
      <c r="BF21" s="102">
        <v>0.33333333333333331</v>
      </c>
      <c r="BG21" s="101">
        <v>14</v>
      </c>
      <c r="BH21" s="101">
        <v>13</v>
      </c>
      <c r="BI21" s="101">
        <v>27</v>
      </c>
      <c r="BJ21" s="102">
        <v>0.2413793103448276</v>
      </c>
      <c r="BK21" s="102">
        <v>0.22033898305084745</v>
      </c>
      <c r="BL21" s="102">
        <v>0.23076923076923078</v>
      </c>
      <c r="BM21" s="101">
        <v>1</v>
      </c>
      <c r="BN21" s="101">
        <v>11</v>
      </c>
      <c r="BO21" s="101">
        <v>12</v>
      </c>
      <c r="BP21" s="102">
        <v>1.7241379310344827E-2</v>
      </c>
      <c r="BQ21" s="102">
        <v>0.1864406779661017</v>
      </c>
      <c r="BR21" s="103">
        <v>0.10256410256410256</v>
      </c>
    </row>
    <row r="22" spans="1:70" ht="11.85">
      <c r="A22" s="99" t="str">
        <f>IF(COUNTIFS(T_3GPM[[#This Row],[Secteur]],"  *"),A21,T_3GPM[[#This Row],[Secteur]])</f>
        <v>SEINE-ET-MARNE</v>
      </c>
      <c r="B22" s="99" t="str">
        <f>IF(COUNTIFS(T_3GPM[[#This Row],[Secteur]],"    *"),B21,T_3GPM[[#This Row],[Secteur]])</f>
        <v xml:space="preserve">   D02 - Mitry-Mory</v>
      </c>
      <c r="C22" s="100" t="s">
        <v>240</v>
      </c>
      <c r="D22" s="100" t="s">
        <v>241</v>
      </c>
      <c r="E22" s="101">
        <v>69</v>
      </c>
      <c r="F22" s="101">
        <v>88</v>
      </c>
      <c r="G22" s="101">
        <v>157</v>
      </c>
      <c r="H22" s="101">
        <v>0</v>
      </c>
      <c r="I22" s="101">
        <v>1</v>
      </c>
      <c r="J22" s="101">
        <v>1</v>
      </c>
      <c r="K22" s="101">
        <v>69</v>
      </c>
      <c r="L22" s="101">
        <v>87</v>
      </c>
      <c r="M22" s="101">
        <v>156</v>
      </c>
      <c r="N22" s="102">
        <v>1</v>
      </c>
      <c r="O22" s="102">
        <v>1</v>
      </c>
      <c r="P22" s="102">
        <v>1</v>
      </c>
      <c r="Q22" s="101">
        <v>54</v>
      </c>
      <c r="R22" s="101">
        <v>61</v>
      </c>
      <c r="S22" s="101">
        <v>115</v>
      </c>
      <c r="T22" s="102">
        <v>0.78260869565217395</v>
      </c>
      <c r="U22" s="102">
        <v>0.70114942528735635</v>
      </c>
      <c r="V22" s="102">
        <v>0.73717948717948723</v>
      </c>
      <c r="W22" s="101">
        <v>15</v>
      </c>
      <c r="X22" s="101">
        <v>26</v>
      </c>
      <c r="Y22" s="101">
        <v>41</v>
      </c>
      <c r="Z22" s="102">
        <v>0.21739130434782608</v>
      </c>
      <c r="AA22" s="102">
        <v>0.2988505747126437</v>
      </c>
      <c r="AB22" s="102">
        <v>0.26282051282051283</v>
      </c>
      <c r="AC22" s="101">
        <v>10</v>
      </c>
      <c r="AD22" s="101">
        <v>21</v>
      </c>
      <c r="AE22" s="101">
        <v>31</v>
      </c>
      <c r="AF22" s="102">
        <v>0.14492753623188406</v>
      </c>
      <c r="AG22" s="102">
        <v>0.2413793103448276</v>
      </c>
      <c r="AH22" s="102">
        <v>0.19871794871794871</v>
      </c>
      <c r="AI22" s="101">
        <v>5</v>
      </c>
      <c r="AJ22" s="101">
        <v>5</v>
      </c>
      <c r="AK22" s="101">
        <v>10</v>
      </c>
      <c r="AL22" s="102">
        <v>7.2463768115942032E-2</v>
      </c>
      <c r="AM22" s="102">
        <v>5.7471264367816091E-2</v>
      </c>
      <c r="AN22" s="102">
        <v>6.4102564102564097E-2</v>
      </c>
      <c r="AO22" s="101">
        <v>69</v>
      </c>
      <c r="AP22" s="101">
        <v>87</v>
      </c>
      <c r="AQ22" s="101">
        <v>156</v>
      </c>
      <c r="AR22" s="102">
        <v>1</v>
      </c>
      <c r="AS22" s="102">
        <v>1</v>
      </c>
      <c r="AT22" s="102">
        <v>1</v>
      </c>
      <c r="AU22" s="101">
        <v>53</v>
      </c>
      <c r="AV22" s="101">
        <v>57</v>
      </c>
      <c r="AW22" s="101">
        <v>110</v>
      </c>
      <c r="AX22" s="102">
        <v>0.76811594202898548</v>
      </c>
      <c r="AY22" s="102">
        <v>0.65517241379310343</v>
      </c>
      <c r="AZ22" s="102">
        <v>0.70512820512820518</v>
      </c>
      <c r="BA22" s="101">
        <v>16</v>
      </c>
      <c r="BB22" s="101">
        <v>30</v>
      </c>
      <c r="BC22" s="101">
        <v>46</v>
      </c>
      <c r="BD22" s="102">
        <v>0.2318840579710145</v>
      </c>
      <c r="BE22" s="102">
        <v>0.34482758620689657</v>
      </c>
      <c r="BF22" s="102">
        <v>0.29487179487179488</v>
      </c>
      <c r="BG22" s="101">
        <v>11</v>
      </c>
      <c r="BH22" s="101">
        <v>25</v>
      </c>
      <c r="BI22" s="101">
        <v>36</v>
      </c>
      <c r="BJ22" s="102">
        <v>0.15942028985507245</v>
      </c>
      <c r="BK22" s="102">
        <v>0.28735632183908044</v>
      </c>
      <c r="BL22" s="102">
        <v>0.23076923076923078</v>
      </c>
      <c r="BM22" s="101">
        <v>5</v>
      </c>
      <c r="BN22" s="101">
        <v>5</v>
      </c>
      <c r="BO22" s="101">
        <v>10</v>
      </c>
      <c r="BP22" s="102">
        <v>7.2463768115942032E-2</v>
      </c>
      <c r="BQ22" s="102">
        <v>5.7471264367816091E-2</v>
      </c>
      <c r="BR22" s="103">
        <v>6.4102564102564097E-2</v>
      </c>
    </row>
    <row r="23" spans="1:70" ht="11.85">
      <c r="A23" s="99" t="str">
        <f>IF(COUNTIFS(T_3GPM[[#This Row],[Secteur]],"  *"),A22,T_3GPM[[#This Row],[Secteur]])</f>
        <v>SEINE-ET-MARNE</v>
      </c>
      <c r="B23" s="99" t="str">
        <f>IF(COUNTIFS(T_3GPM[[#This Row],[Secteur]],"    *"),B22,T_3GPM[[#This Row],[Secteur]])</f>
        <v xml:space="preserve">   D02 - Mitry-Mory</v>
      </c>
      <c r="C23" s="100" t="s">
        <v>242</v>
      </c>
      <c r="D23" s="100" t="s">
        <v>243</v>
      </c>
      <c r="E23" s="101">
        <v>58</v>
      </c>
      <c r="F23" s="101">
        <v>79</v>
      </c>
      <c r="G23" s="101">
        <v>137</v>
      </c>
      <c r="H23" s="101">
        <v>0</v>
      </c>
      <c r="I23" s="101">
        <v>0</v>
      </c>
      <c r="J23" s="101">
        <v>0</v>
      </c>
      <c r="K23" s="101">
        <v>58</v>
      </c>
      <c r="L23" s="101">
        <v>77</v>
      </c>
      <c r="M23" s="101">
        <v>135</v>
      </c>
      <c r="N23" s="102">
        <v>1</v>
      </c>
      <c r="O23" s="102">
        <v>0.97468354430379744</v>
      </c>
      <c r="P23" s="102">
        <v>0.98540145985401462</v>
      </c>
      <c r="Q23" s="101">
        <v>50</v>
      </c>
      <c r="R23" s="101">
        <v>52</v>
      </c>
      <c r="S23" s="101">
        <v>102</v>
      </c>
      <c r="T23" s="102">
        <v>0.86206896551724133</v>
      </c>
      <c r="U23" s="102">
        <v>0.67532467532467533</v>
      </c>
      <c r="V23" s="102">
        <v>0.75555555555555554</v>
      </c>
      <c r="W23" s="101">
        <v>8</v>
      </c>
      <c r="X23" s="101">
        <v>25</v>
      </c>
      <c r="Y23" s="101">
        <v>33</v>
      </c>
      <c r="Z23" s="102">
        <v>0.13793103448275862</v>
      </c>
      <c r="AA23" s="102">
        <v>0.32467532467532467</v>
      </c>
      <c r="AB23" s="102">
        <v>0.24444444444444444</v>
      </c>
      <c r="AC23" s="101">
        <v>4</v>
      </c>
      <c r="AD23" s="101">
        <v>17</v>
      </c>
      <c r="AE23" s="101">
        <v>21</v>
      </c>
      <c r="AF23" s="102">
        <v>6.8965517241379309E-2</v>
      </c>
      <c r="AG23" s="102">
        <v>0.22077922077922077</v>
      </c>
      <c r="AH23" s="102">
        <v>0.15555555555555556</v>
      </c>
      <c r="AI23" s="101">
        <v>4</v>
      </c>
      <c r="AJ23" s="101">
        <v>8</v>
      </c>
      <c r="AK23" s="101">
        <v>12</v>
      </c>
      <c r="AL23" s="102">
        <v>6.8965517241379309E-2</v>
      </c>
      <c r="AM23" s="102">
        <v>0.1038961038961039</v>
      </c>
      <c r="AN23" s="102">
        <v>8.8888888888888892E-2</v>
      </c>
      <c r="AO23" s="101">
        <v>58</v>
      </c>
      <c r="AP23" s="101">
        <v>77</v>
      </c>
      <c r="AQ23" s="101">
        <v>135</v>
      </c>
      <c r="AR23" s="102">
        <v>1</v>
      </c>
      <c r="AS23" s="102">
        <v>0.97468354430379744</v>
      </c>
      <c r="AT23" s="102">
        <v>0.98540145985401462</v>
      </c>
      <c r="AU23" s="101">
        <v>50</v>
      </c>
      <c r="AV23" s="101">
        <v>48</v>
      </c>
      <c r="AW23" s="101">
        <v>98</v>
      </c>
      <c r="AX23" s="102">
        <v>0.86206896551724133</v>
      </c>
      <c r="AY23" s="102">
        <v>0.62337662337662336</v>
      </c>
      <c r="AZ23" s="102">
        <v>0.72592592592592597</v>
      </c>
      <c r="BA23" s="101">
        <v>8</v>
      </c>
      <c r="BB23" s="101">
        <v>29</v>
      </c>
      <c r="BC23" s="101">
        <v>37</v>
      </c>
      <c r="BD23" s="102">
        <v>0.13793103448275862</v>
      </c>
      <c r="BE23" s="102">
        <v>0.37662337662337664</v>
      </c>
      <c r="BF23" s="102">
        <v>0.27407407407407408</v>
      </c>
      <c r="BG23" s="101">
        <v>4</v>
      </c>
      <c r="BH23" s="101">
        <v>20</v>
      </c>
      <c r="BI23" s="101">
        <v>24</v>
      </c>
      <c r="BJ23" s="102">
        <v>6.8965517241379309E-2</v>
      </c>
      <c r="BK23" s="102">
        <v>0.25974025974025972</v>
      </c>
      <c r="BL23" s="102">
        <v>0.17777777777777778</v>
      </c>
      <c r="BM23" s="101">
        <v>4</v>
      </c>
      <c r="BN23" s="101">
        <v>9</v>
      </c>
      <c r="BO23" s="101">
        <v>13</v>
      </c>
      <c r="BP23" s="102">
        <v>6.8965517241379309E-2</v>
      </c>
      <c r="BQ23" s="102">
        <v>0.11688311688311688</v>
      </c>
      <c r="BR23" s="103">
        <v>9.6296296296296297E-2</v>
      </c>
    </row>
    <row r="24" spans="1:70" ht="11.85">
      <c r="A24" s="99" t="str">
        <f>IF(COUNTIFS(T_3GPM[[#This Row],[Secteur]],"  *"),A23,T_3GPM[[#This Row],[Secteur]])</f>
        <v>SEINE-ET-MARNE</v>
      </c>
      <c r="B24" s="99" t="str">
        <f>IF(COUNTIFS(T_3GPM[[#This Row],[Secteur]],"    *"),B23,T_3GPM[[#This Row],[Secteur]])</f>
        <v xml:space="preserve">   D02 - Mitry-Mory</v>
      </c>
      <c r="C24" s="100" t="s">
        <v>244</v>
      </c>
      <c r="D24" s="100" t="s">
        <v>223</v>
      </c>
      <c r="E24" s="101">
        <v>94</v>
      </c>
      <c r="F24" s="101">
        <v>111</v>
      </c>
      <c r="G24" s="101">
        <v>205</v>
      </c>
      <c r="H24" s="101">
        <v>0</v>
      </c>
      <c r="I24" s="101">
        <v>0</v>
      </c>
      <c r="J24" s="101">
        <v>0</v>
      </c>
      <c r="K24" s="101">
        <v>89</v>
      </c>
      <c r="L24" s="101">
        <v>104</v>
      </c>
      <c r="M24" s="101">
        <v>193</v>
      </c>
      <c r="N24" s="102">
        <v>0.94680851063829785</v>
      </c>
      <c r="O24" s="102">
        <v>0.93693693693693691</v>
      </c>
      <c r="P24" s="102">
        <v>0.94146341463414629</v>
      </c>
      <c r="Q24" s="101">
        <v>72</v>
      </c>
      <c r="R24" s="101">
        <v>69</v>
      </c>
      <c r="S24" s="101">
        <v>141</v>
      </c>
      <c r="T24" s="102">
        <v>0.8089887640449438</v>
      </c>
      <c r="U24" s="102">
        <v>0.66346153846153844</v>
      </c>
      <c r="V24" s="102">
        <v>0.73056994818652854</v>
      </c>
      <c r="W24" s="101">
        <v>17</v>
      </c>
      <c r="X24" s="101">
        <v>35</v>
      </c>
      <c r="Y24" s="101">
        <v>52</v>
      </c>
      <c r="Z24" s="102">
        <v>0.19101123595505617</v>
      </c>
      <c r="AA24" s="102">
        <v>0.33653846153846156</v>
      </c>
      <c r="AB24" s="102">
        <v>0.26943005181347152</v>
      </c>
      <c r="AC24" s="101">
        <v>14</v>
      </c>
      <c r="AD24" s="101">
        <v>32</v>
      </c>
      <c r="AE24" s="101">
        <v>46</v>
      </c>
      <c r="AF24" s="102">
        <v>0.15730337078651685</v>
      </c>
      <c r="AG24" s="102">
        <v>0.30769230769230771</v>
      </c>
      <c r="AH24" s="102">
        <v>0.23834196891191708</v>
      </c>
      <c r="AI24" s="101">
        <v>3</v>
      </c>
      <c r="AJ24" s="101">
        <v>3</v>
      </c>
      <c r="AK24" s="101">
        <v>6</v>
      </c>
      <c r="AL24" s="102">
        <v>3.3707865168539325E-2</v>
      </c>
      <c r="AM24" s="102">
        <v>2.8846153846153848E-2</v>
      </c>
      <c r="AN24" s="102">
        <v>3.1088082901554404E-2</v>
      </c>
      <c r="AO24" s="101">
        <v>88</v>
      </c>
      <c r="AP24" s="101">
        <v>103</v>
      </c>
      <c r="AQ24" s="101">
        <v>191</v>
      </c>
      <c r="AR24" s="102">
        <v>0.93617021276595747</v>
      </c>
      <c r="AS24" s="102">
        <v>0.92792792792792789</v>
      </c>
      <c r="AT24" s="102">
        <v>0.93170731707317078</v>
      </c>
      <c r="AU24" s="101">
        <v>66</v>
      </c>
      <c r="AV24" s="101">
        <v>59</v>
      </c>
      <c r="AW24" s="101">
        <v>125</v>
      </c>
      <c r="AX24" s="102">
        <v>0.75</v>
      </c>
      <c r="AY24" s="102">
        <v>0.57281553398058249</v>
      </c>
      <c r="AZ24" s="102">
        <v>0.65445026178010468</v>
      </c>
      <c r="BA24" s="101">
        <v>22</v>
      </c>
      <c r="BB24" s="101">
        <v>44</v>
      </c>
      <c r="BC24" s="101">
        <v>66</v>
      </c>
      <c r="BD24" s="102">
        <v>0.25</v>
      </c>
      <c r="BE24" s="102">
        <v>0.42718446601941745</v>
      </c>
      <c r="BF24" s="102">
        <v>0.34554973821989526</v>
      </c>
      <c r="BG24" s="101">
        <v>19</v>
      </c>
      <c r="BH24" s="101">
        <v>41</v>
      </c>
      <c r="BI24" s="101">
        <v>60</v>
      </c>
      <c r="BJ24" s="102">
        <v>0.21590909090909091</v>
      </c>
      <c r="BK24" s="102">
        <v>0.39805825242718446</v>
      </c>
      <c r="BL24" s="102">
        <v>0.31413612565445026</v>
      </c>
      <c r="BM24" s="101">
        <v>3</v>
      </c>
      <c r="BN24" s="101">
        <v>3</v>
      </c>
      <c r="BO24" s="101">
        <v>6</v>
      </c>
      <c r="BP24" s="102">
        <v>3.4090909090909088E-2</v>
      </c>
      <c r="BQ24" s="102">
        <v>2.9126213592233011E-2</v>
      </c>
      <c r="BR24" s="103">
        <v>3.1413612565445025E-2</v>
      </c>
    </row>
    <row r="25" spans="1:70" ht="11.85">
      <c r="A25" s="99" t="str">
        <f>IF(COUNTIFS(T_3GPM[[#This Row],[Secteur]],"  *"),A24,T_3GPM[[#This Row],[Secteur]])</f>
        <v>SEINE-ET-MARNE</v>
      </c>
      <c r="B25" s="99" t="str">
        <f>IF(COUNTIFS(T_3GPM[[#This Row],[Secteur]],"    *"),B24,T_3GPM[[#This Row],[Secteur]])</f>
        <v xml:space="preserve">   D02 - Mitry-Mory</v>
      </c>
      <c r="C25" s="100" t="s">
        <v>245</v>
      </c>
      <c r="D25" s="100" t="s">
        <v>246</v>
      </c>
      <c r="E25" s="101">
        <v>97</v>
      </c>
      <c r="F25" s="101">
        <v>101</v>
      </c>
      <c r="G25" s="101">
        <v>198</v>
      </c>
      <c r="H25" s="101">
        <v>0</v>
      </c>
      <c r="I25" s="101">
        <v>0</v>
      </c>
      <c r="J25" s="101">
        <v>0</v>
      </c>
      <c r="K25" s="101">
        <v>97</v>
      </c>
      <c r="L25" s="101">
        <v>101</v>
      </c>
      <c r="M25" s="101">
        <v>198</v>
      </c>
      <c r="N25" s="102">
        <v>1</v>
      </c>
      <c r="O25" s="102">
        <v>1</v>
      </c>
      <c r="P25" s="102">
        <v>1</v>
      </c>
      <c r="Q25" s="101">
        <v>81</v>
      </c>
      <c r="R25" s="101">
        <v>68</v>
      </c>
      <c r="S25" s="101">
        <v>149</v>
      </c>
      <c r="T25" s="102">
        <v>0.83505154639175261</v>
      </c>
      <c r="U25" s="102">
        <v>0.67326732673267331</v>
      </c>
      <c r="V25" s="102">
        <v>0.75252525252525249</v>
      </c>
      <c r="W25" s="101">
        <v>16</v>
      </c>
      <c r="X25" s="101">
        <v>33</v>
      </c>
      <c r="Y25" s="101">
        <v>49</v>
      </c>
      <c r="Z25" s="102">
        <v>0.16494845360824742</v>
      </c>
      <c r="AA25" s="102">
        <v>0.32673267326732675</v>
      </c>
      <c r="AB25" s="102">
        <v>0.24747474747474749</v>
      </c>
      <c r="AC25" s="101">
        <v>16</v>
      </c>
      <c r="AD25" s="101">
        <v>25</v>
      </c>
      <c r="AE25" s="101">
        <v>41</v>
      </c>
      <c r="AF25" s="102">
        <v>0.16494845360824742</v>
      </c>
      <c r="AG25" s="102">
        <v>0.24752475247524752</v>
      </c>
      <c r="AH25" s="102">
        <v>0.20707070707070707</v>
      </c>
      <c r="AI25" s="101">
        <v>0</v>
      </c>
      <c r="AJ25" s="101">
        <v>8</v>
      </c>
      <c r="AK25" s="101">
        <v>8</v>
      </c>
      <c r="AL25" s="102">
        <v>0</v>
      </c>
      <c r="AM25" s="102">
        <v>7.9207920792079209E-2</v>
      </c>
      <c r="AN25" s="102">
        <v>4.0404040404040407E-2</v>
      </c>
      <c r="AO25" s="101">
        <v>97</v>
      </c>
      <c r="AP25" s="101">
        <v>100</v>
      </c>
      <c r="AQ25" s="101">
        <v>197</v>
      </c>
      <c r="AR25" s="102">
        <v>1</v>
      </c>
      <c r="AS25" s="102">
        <v>0.99009900990099009</v>
      </c>
      <c r="AT25" s="102">
        <v>0.99494949494949492</v>
      </c>
      <c r="AU25" s="101">
        <v>78</v>
      </c>
      <c r="AV25" s="101">
        <v>65</v>
      </c>
      <c r="AW25" s="101">
        <v>143</v>
      </c>
      <c r="AX25" s="102">
        <v>0.80412371134020622</v>
      </c>
      <c r="AY25" s="102">
        <v>0.65</v>
      </c>
      <c r="AZ25" s="102">
        <v>0.7258883248730964</v>
      </c>
      <c r="BA25" s="101">
        <v>19</v>
      </c>
      <c r="BB25" s="101">
        <v>35</v>
      </c>
      <c r="BC25" s="101">
        <v>54</v>
      </c>
      <c r="BD25" s="102">
        <v>0.19587628865979381</v>
      </c>
      <c r="BE25" s="102">
        <v>0.35</v>
      </c>
      <c r="BF25" s="102">
        <v>0.27411167512690354</v>
      </c>
      <c r="BG25" s="101">
        <v>19</v>
      </c>
      <c r="BH25" s="101">
        <v>27</v>
      </c>
      <c r="BI25" s="101">
        <v>46</v>
      </c>
      <c r="BJ25" s="102">
        <v>0.19587628865979381</v>
      </c>
      <c r="BK25" s="102">
        <v>0.27</v>
      </c>
      <c r="BL25" s="102">
        <v>0.233502538071066</v>
      </c>
      <c r="BM25" s="101">
        <v>0</v>
      </c>
      <c r="BN25" s="101">
        <v>8</v>
      </c>
      <c r="BO25" s="101">
        <v>8</v>
      </c>
      <c r="BP25" s="102">
        <v>0</v>
      </c>
      <c r="BQ25" s="102">
        <v>0.08</v>
      </c>
      <c r="BR25" s="103">
        <v>4.060913705583756E-2</v>
      </c>
    </row>
    <row r="26" spans="1:70" ht="11.85">
      <c r="A26" s="99" t="str">
        <f>IF(COUNTIFS(T_3GPM[[#This Row],[Secteur]],"  *"),A25,T_3GPM[[#This Row],[Secteur]])</f>
        <v>SEINE-ET-MARNE</v>
      </c>
      <c r="B26" s="99" t="str">
        <f>IF(COUNTIFS(T_3GPM[[#This Row],[Secteur]],"    *"),B25,T_3GPM[[#This Row],[Secteur]])</f>
        <v xml:space="preserve">   D02 - Mitry-Mory</v>
      </c>
      <c r="C26" s="100" t="s">
        <v>247</v>
      </c>
      <c r="D26" s="100" t="s">
        <v>248</v>
      </c>
      <c r="E26" s="101">
        <v>41</v>
      </c>
      <c r="F26" s="101">
        <v>51</v>
      </c>
      <c r="G26" s="101">
        <v>92</v>
      </c>
      <c r="H26" s="101">
        <v>0</v>
      </c>
      <c r="I26" s="101">
        <v>0</v>
      </c>
      <c r="J26" s="101">
        <v>0</v>
      </c>
      <c r="K26" s="101">
        <v>40</v>
      </c>
      <c r="L26" s="101">
        <v>51</v>
      </c>
      <c r="M26" s="101">
        <v>91</v>
      </c>
      <c r="N26" s="102">
        <v>0.97560975609756095</v>
      </c>
      <c r="O26" s="102">
        <v>1</v>
      </c>
      <c r="P26" s="102">
        <v>0.98913043478260865</v>
      </c>
      <c r="Q26" s="101">
        <v>31</v>
      </c>
      <c r="R26" s="101">
        <v>34</v>
      </c>
      <c r="S26" s="101">
        <v>65</v>
      </c>
      <c r="T26" s="102">
        <v>0.77500000000000002</v>
      </c>
      <c r="U26" s="102">
        <v>0.66666666666666663</v>
      </c>
      <c r="V26" s="102">
        <v>0.7142857142857143</v>
      </c>
      <c r="W26" s="101">
        <v>9</v>
      </c>
      <c r="X26" s="101">
        <v>17</v>
      </c>
      <c r="Y26" s="101">
        <v>26</v>
      </c>
      <c r="Z26" s="102">
        <v>0.22500000000000001</v>
      </c>
      <c r="AA26" s="102">
        <v>0.33333333333333331</v>
      </c>
      <c r="AB26" s="102">
        <v>0.2857142857142857</v>
      </c>
      <c r="AC26" s="101">
        <v>7</v>
      </c>
      <c r="AD26" s="101">
        <v>14</v>
      </c>
      <c r="AE26" s="101">
        <v>21</v>
      </c>
      <c r="AF26" s="102">
        <v>0.17499999999999999</v>
      </c>
      <c r="AG26" s="102">
        <v>0.27450980392156865</v>
      </c>
      <c r="AH26" s="102">
        <v>0.23076923076923078</v>
      </c>
      <c r="AI26" s="101">
        <v>2</v>
      </c>
      <c r="AJ26" s="101">
        <v>3</v>
      </c>
      <c r="AK26" s="101">
        <v>5</v>
      </c>
      <c r="AL26" s="102">
        <v>0.05</v>
      </c>
      <c r="AM26" s="102">
        <v>5.8823529411764705E-2</v>
      </c>
      <c r="AN26" s="102">
        <v>5.4945054945054944E-2</v>
      </c>
      <c r="AO26" s="101">
        <v>37</v>
      </c>
      <c r="AP26" s="101">
        <v>50</v>
      </c>
      <c r="AQ26" s="101">
        <v>87</v>
      </c>
      <c r="AR26" s="102">
        <v>0.90243902439024393</v>
      </c>
      <c r="AS26" s="102">
        <v>0.98039215686274506</v>
      </c>
      <c r="AT26" s="102">
        <v>0.94565217391304346</v>
      </c>
      <c r="AU26" s="101">
        <v>27</v>
      </c>
      <c r="AV26" s="101">
        <v>33</v>
      </c>
      <c r="AW26" s="101">
        <v>60</v>
      </c>
      <c r="AX26" s="102">
        <v>0.72972972972972971</v>
      </c>
      <c r="AY26" s="102">
        <v>0.66</v>
      </c>
      <c r="AZ26" s="102">
        <v>0.68965517241379315</v>
      </c>
      <c r="BA26" s="101">
        <v>10</v>
      </c>
      <c r="BB26" s="101">
        <v>17</v>
      </c>
      <c r="BC26" s="101">
        <v>27</v>
      </c>
      <c r="BD26" s="102">
        <v>0.27027027027027029</v>
      </c>
      <c r="BE26" s="102">
        <v>0.34</v>
      </c>
      <c r="BF26" s="102">
        <v>0.31034482758620691</v>
      </c>
      <c r="BG26" s="101">
        <v>8</v>
      </c>
      <c r="BH26" s="101">
        <v>15</v>
      </c>
      <c r="BI26" s="101">
        <v>23</v>
      </c>
      <c r="BJ26" s="102">
        <v>0.21621621621621623</v>
      </c>
      <c r="BK26" s="102">
        <v>0.3</v>
      </c>
      <c r="BL26" s="102">
        <v>0.26436781609195403</v>
      </c>
      <c r="BM26" s="101">
        <v>2</v>
      </c>
      <c r="BN26" s="101">
        <v>2</v>
      </c>
      <c r="BO26" s="101">
        <v>4</v>
      </c>
      <c r="BP26" s="102">
        <v>5.4054054054054057E-2</v>
      </c>
      <c r="BQ26" s="102">
        <v>0.04</v>
      </c>
      <c r="BR26" s="103">
        <v>4.5977011494252873E-2</v>
      </c>
    </row>
    <row r="27" spans="1:70" ht="11.85">
      <c r="A27" s="99" t="str">
        <f>IF(COUNTIFS(T_3GPM[[#This Row],[Secteur]],"  *"),A26,T_3GPM[[#This Row],[Secteur]])</f>
        <v>SEINE-ET-MARNE</v>
      </c>
      <c r="B27" s="99" t="str">
        <f>IF(COUNTIFS(T_3GPM[[#This Row],[Secteur]],"    *"),B26,T_3GPM[[#This Row],[Secteur]])</f>
        <v xml:space="preserve">   D02 - Mitry-Mory</v>
      </c>
      <c r="C27" s="100" t="s">
        <v>995</v>
      </c>
      <c r="D27" s="100" t="s">
        <v>996</v>
      </c>
      <c r="E27" s="101">
        <v>5</v>
      </c>
      <c r="F27" s="101">
        <v>17</v>
      </c>
      <c r="G27" s="101">
        <v>22</v>
      </c>
      <c r="H27" s="101">
        <v>0</v>
      </c>
      <c r="I27" s="101">
        <v>0</v>
      </c>
      <c r="J27" s="101">
        <v>0</v>
      </c>
      <c r="K27" s="101">
        <v>5</v>
      </c>
      <c r="L27" s="101">
        <v>17</v>
      </c>
      <c r="M27" s="101">
        <v>22</v>
      </c>
      <c r="N27" s="102">
        <v>1</v>
      </c>
      <c r="O27" s="102">
        <v>1</v>
      </c>
      <c r="P27" s="102">
        <v>1</v>
      </c>
      <c r="Q27" s="101">
        <v>0</v>
      </c>
      <c r="R27" s="101">
        <v>0</v>
      </c>
      <c r="S27" s="101">
        <v>0</v>
      </c>
      <c r="T27" s="102">
        <v>0</v>
      </c>
      <c r="U27" s="102">
        <v>0</v>
      </c>
      <c r="V27" s="102">
        <v>0</v>
      </c>
      <c r="W27" s="101">
        <v>5</v>
      </c>
      <c r="X27" s="101">
        <v>17</v>
      </c>
      <c r="Y27" s="101">
        <v>22</v>
      </c>
      <c r="Z27" s="102">
        <v>1</v>
      </c>
      <c r="AA27" s="102">
        <v>1</v>
      </c>
      <c r="AB27" s="102">
        <v>1</v>
      </c>
      <c r="AC27" s="101">
        <v>4</v>
      </c>
      <c r="AD27" s="101">
        <v>13</v>
      </c>
      <c r="AE27" s="101">
        <v>17</v>
      </c>
      <c r="AF27" s="102">
        <v>0.8</v>
      </c>
      <c r="AG27" s="102">
        <v>0.76470588235294112</v>
      </c>
      <c r="AH27" s="102">
        <v>0.77272727272727271</v>
      </c>
      <c r="AI27" s="101">
        <v>1</v>
      </c>
      <c r="AJ27" s="101">
        <v>4</v>
      </c>
      <c r="AK27" s="101">
        <v>5</v>
      </c>
      <c r="AL27" s="102">
        <v>0.2</v>
      </c>
      <c r="AM27" s="102">
        <v>0.23529411764705882</v>
      </c>
      <c r="AN27" s="102">
        <v>0.22727272727272727</v>
      </c>
      <c r="AO27" s="101">
        <v>5</v>
      </c>
      <c r="AP27" s="101">
        <v>17</v>
      </c>
      <c r="AQ27" s="101">
        <v>22</v>
      </c>
      <c r="AR27" s="102">
        <v>1</v>
      </c>
      <c r="AS27" s="102">
        <v>1</v>
      </c>
      <c r="AT27" s="102">
        <v>1</v>
      </c>
      <c r="AU27" s="101">
        <v>0</v>
      </c>
      <c r="AV27" s="101">
        <v>0</v>
      </c>
      <c r="AW27" s="101">
        <v>0</v>
      </c>
      <c r="AX27" s="102">
        <v>0</v>
      </c>
      <c r="AY27" s="102">
        <v>0</v>
      </c>
      <c r="AZ27" s="102">
        <v>0</v>
      </c>
      <c r="BA27" s="101">
        <v>5</v>
      </c>
      <c r="BB27" s="101">
        <v>17</v>
      </c>
      <c r="BC27" s="101">
        <v>22</v>
      </c>
      <c r="BD27" s="102">
        <v>1</v>
      </c>
      <c r="BE27" s="102">
        <v>1</v>
      </c>
      <c r="BF27" s="102">
        <v>1</v>
      </c>
      <c r="BG27" s="101">
        <v>4</v>
      </c>
      <c r="BH27" s="101">
        <v>13</v>
      </c>
      <c r="BI27" s="101">
        <v>17</v>
      </c>
      <c r="BJ27" s="102">
        <v>0.8</v>
      </c>
      <c r="BK27" s="102">
        <v>0.76470588235294112</v>
      </c>
      <c r="BL27" s="102">
        <v>0.77272727272727271</v>
      </c>
      <c r="BM27" s="101">
        <v>1</v>
      </c>
      <c r="BN27" s="101">
        <v>4</v>
      </c>
      <c r="BO27" s="101">
        <v>5</v>
      </c>
      <c r="BP27" s="102">
        <v>0.2</v>
      </c>
      <c r="BQ27" s="102">
        <v>0.23529411764705882</v>
      </c>
      <c r="BR27" s="103">
        <v>0.22727272727272727</v>
      </c>
    </row>
    <row r="28" spans="1:70" ht="11.85">
      <c r="A28" s="99" t="str">
        <f>IF(COUNTIFS(T_3GPM[[#This Row],[Secteur]],"  *"),A27,T_3GPM[[#This Row],[Secteur]])</f>
        <v>SEINE-ET-MARNE</v>
      </c>
      <c r="B28" s="99" t="str">
        <f>IF(COUNTIFS(T_3GPM[[#This Row],[Secteur]],"    *"),B27,T_3GPM[[#This Row],[Secteur]])</f>
        <v xml:space="preserve">   D03 - Meaux</v>
      </c>
      <c r="C28" s="100" t="s">
        <v>249</v>
      </c>
      <c r="D28" s="100" t="s">
        <v>250</v>
      </c>
      <c r="E28" s="101">
        <v>1245</v>
      </c>
      <c r="F28" s="101">
        <v>1374</v>
      </c>
      <c r="G28" s="101">
        <v>2619</v>
      </c>
      <c r="H28" s="101">
        <v>6</v>
      </c>
      <c r="I28" s="101">
        <v>9</v>
      </c>
      <c r="J28" s="101">
        <v>15</v>
      </c>
      <c r="K28" s="101">
        <v>1228</v>
      </c>
      <c r="L28" s="101">
        <v>1345</v>
      </c>
      <c r="M28" s="101">
        <v>2573</v>
      </c>
      <c r="N28" s="102">
        <v>0.99116465863453818</v>
      </c>
      <c r="O28" s="102">
        <v>0.98544395924308592</v>
      </c>
      <c r="P28" s="102">
        <v>0.98816342115311184</v>
      </c>
      <c r="Q28" s="101">
        <v>908</v>
      </c>
      <c r="R28" s="101">
        <v>818</v>
      </c>
      <c r="S28" s="101">
        <v>1726</v>
      </c>
      <c r="T28" s="102">
        <v>0.73941368078175895</v>
      </c>
      <c r="U28" s="102">
        <v>0.60817843866171006</v>
      </c>
      <c r="V28" s="102">
        <v>0.67081228138359894</v>
      </c>
      <c r="W28" s="101">
        <v>320</v>
      </c>
      <c r="X28" s="101">
        <v>527</v>
      </c>
      <c r="Y28" s="101">
        <v>847</v>
      </c>
      <c r="Z28" s="102">
        <v>0.26058631921824105</v>
      </c>
      <c r="AA28" s="102">
        <v>0.39182156133828994</v>
      </c>
      <c r="AB28" s="102">
        <v>0.32918771861640111</v>
      </c>
      <c r="AC28" s="101">
        <v>223</v>
      </c>
      <c r="AD28" s="101">
        <v>342</v>
      </c>
      <c r="AE28" s="101">
        <v>565</v>
      </c>
      <c r="AF28" s="102">
        <v>0.18159609120521172</v>
      </c>
      <c r="AG28" s="102">
        <v>0.25427509293680295</v>
      </c>
      <c r="AH28" s="102">
        <v>0.21958802953750486</v>
      </c>
      <c r="AI28" s="101">
        <v>97</v>
      </c>
      <c r="AJ28" s="101">
        <v>185</v>
      </c>
      <c r="AK28" s="101">
        <v>282</v>
      </c>
      <c r="AL28" s="102">
        <v>7.8990228013029309E-2</v>
      </c>
      <c r="AM28" s="102">
        <v>0.13754646840148699</v>
      </c>
      <c r="AN28" s="102">
        <v>0.10959968907889624</v>
      </c>
      <c r="AO28" s="101">
        <v>1164</v>
      </c>
      <c r="AP28" s="101">
        <v>1274</v>
      </c>
      <c r="AQ28" s="101">
        <v>2438</v>
      </c>
      <c r="AR28" s="102">
        <v>0.93975903614457834</v>
      </c>
      <c r="AS28" s="102">
        <v>0.93377001455604081</v>
      </c>
      <c r="AT28" s="102">
        <v>0.9366170294005346</v>
      </c>
      <c r="AU28" s="101">
        <v>832</v>
      </c>
      <c r="AV28" s="101">
        <v>724</v>
      </c>
      <c r="AW28" s="101">
        <v>1556</v>
      </c>
      <c r="AX28" s="102">
        <v>0.71477663230240551</v>
      </c>
      <c r="AY28" s="102">
        <v>0.56828885400313967</v>
      </c>
      <c r="AZ28" s="102">
        <v>0.638228055783429</v>
      </c>
      <c r="BA28" s="101">
        <v>332</v>
      </c>
      <c r="BB28" s="101">
        <v>550</v>
      </c>
      <c r="BC28" s="101">
        <v>882</v>
      </c>
      <c r="BD28" s="102">
        <v>0.28522336769759449</v>
      </c>
      <c r="BE28" s="102">
        <v>0.43171114599686028</v>
      </c>
      <c r="BF28" s="102">
        <v>0.36177194421657094</v>
      </c>
      <c r="BG28" s="101">
        <v>238</v>
      </c>
      <c r="BH28" s="101">
        <v>367</v>
      </c>
      <c r="BI28" s="101">
        <v>605</v>
      </c>
      <c r="BJ28" s="102">
        <v>0.20446735395189003</v>
      </c>
      <c r="BK28" s="102">
        <v>0.2880690737833595</v>
      </c>
      <c r="BL28" s="102">
        <v>0.24815422477440524</v>
      </c>
      <c r="BM28" s="101">
        <v>94</v>
      </c>
      <c r="BN28" s="101">
        <v>183</v>
      </c>
      <c r="BO28" s="101">
        <v>277</v>
      </c>
      <c r="BP28" s="102">
        <v>8.0756013745704472E-2</v>
      </c>
      <c r="BQ28" s="102">
        <v>0.14364207221350078</v>
      </c>
      <c r="BR28" s="103">
        <v>0.11361771944216571</v>
      </c>
    </row>
    <row r="29" spans="1:70" ht="11.85">
      <c r="A29" s="99" t="str">
        <f>IF(COUNTIFS(T_3GPM[[#This Row],[Secteur]],"  *"),A28,T_3GPM[[#This Row],[Secteur]])</f>
        <v>SEINE-ET-MARNE</v>
      </c>
      <c r="B29" s="99" t="str">
        <f>IF(COUNTIFS(T_3GPM[[#This Row],[Secteur]],"    *"),B28,T_3GPM[[#This Row],[Secteur]])</f>
        <v xml:space="preserve">   D03 - Meaux</v>
      </c>
      <c r="C29" s="100" t="s">
        <v>251</v>
      </c>
      <c r="D29" s="100" t="s">
        <v>252</v>
      </c>
      <c r="E29" s="101">
        <v>106</v>
      </c>
      <c r="F29" s="101">
        <v>107</v>
      </c>
      <c r="G29" s="101">
        <v>213</v>
      </c>
      <c r="H29" s="101">
        <v>1</v>
      </c>
      <c r="I29" s="101">
        <v>4</v>
      </c>
      <c r="J29" s="101">
        <v>5</v>
      </c>
      <c r="K29" s="101">
        <v>103</v>
      </c>
      <c r="L29" s="101">
        <v>101</v>
      </c>
      <c r="M29" s="101">
        <v>204</v>
      </c>
      <c r="N29" s="102">
        <v>0.98113207547169812</v>
      </c>
      <c r="O29" s="102">
        <v>0.98130841121495327</v>
      </c>
      <c r="P29" s="102">
        <v>0.98122065727699526</v>
      </c>
      <c r="Q29" s="101">
        <v>68</v>
      </c>
      <c r="R29" s="101">
        <v>51</v>
      </c>
      <c r="S29" s="101">
        <v>119</v>
      </c>
      <c r="T29" s="102">
        <v>0.66019417475728159</v>
      </c>
      <c r="U29" s="102">
        <v>0.50495049504950495</v>
      </c>
      <c r="V29" s="102">
        <v>0.58333333333333337</v>
      </c>
      <c r="W29" s="101">
        <v>35</v>
      </c>
      <c r="X29" s="101">
        <v>50</v>
      </c>
      <c r="Y29" s="101">
        <v>85</v>
      </c>
      <c r="Z29" s="102">
        <v>0.33980582524271846</v>
      </c>
      <c r="AA29" s="102">
        <v>0.49504950495049505</v>
      </c>
      <c r="AB29" s="102">
        <v>0.41666666666666669</v>
      </c>
      <c r="AC29" s="101">
        <v>26</v>
      </c>
      <c r="AD29" s="101">
        <v>37</v>
      </c>
      <c r="AE29" s="101">
        <v>63</v>
      </c>
      <c r="AF29" s="102">
        <v>0.25242718446601942</v>
      </c>
      <c r="AG29" s="102">
        <v>0.36633663366336633</v>
      </c>
      <c r="AH29" s="102">
        <v>0.30882352941176472</v>
      </c>
      <c r="AI29" s="101">
        <v>9</v>
      </c>
      <c r="AJ29" s="101">
        <v>13</v>
      </c>
      <c r="AK29" s="101">
        <v>22</v>
      </c>
      <c r="AL29" s="102">
        <v>8.7378640776699032E-2</v>
      </c>
      <c r="AM29" s="102">
        <v>0.12871287128712872</v>
      </c>
      <c r="AN29" s="102">
        <v>0.10784313725490197</v>
      </c>
      <c r="AO29" s="101">
        <v>103</v>
      </c>
      <c r="AP29" s="101">
        <v>101</v>
      </c>
      <c r="AQ29" s="101">
        <v>204</v>
      </c>
      <c r="AR29" s="102">
        <v>0.98113207547169812</v>
      </c>
      <c r="AS29" s="102">
        <v>0.98130841121495327</v>
      </c>
      <c r="AT29" s="102">
        <v>0.98122065727699526</v>
      </c>
      <c r="AU29" s="101">
        <v>60</v>
      </c>
      <c r="AV29" s="101">
        <v>45</v>
      </c>
      <c r="AW29" s="101">
        <v>105</v>
      </c>
      <c r="AX29" s="102">
        <v>0.58252427184466016</v>
      </c>
      <c r="AY29" s="102">
        <v>0.44554455445544555</v>
      </c>
      <c r="AZ29" s="102">
        <v>0.51470588235294112</v>
      </c>
      <c r="BA29" s="101">
        <v>43</v>
      </c>
      <c r="BB29" s="101">
        <v>56</v>
      </c>
      <c r="BC29" s="101">
        <v>99</v>
      </c>
      <c r="BD29" s="102">
        <v>0.41747572815533979</v>
      </c>
      <c r="BE29" s="102">
        <v>0.5544554455445545</v>
      </c>
      <c r="BF29" s="102">
        <v>0.48529411764705882</v>
      </c>
      <c r="BG29" s="101">
        <v>34</v>
      </c>
      <c r="BH29" s="101">
        <v>43</v>
      </c>
      <c r="BI29" s="101">
        <v>77</v>
      </c>
      <c r="BJ29" s="102">
        <v>0.3300970873786408</v>
      </c>
      <c r="BK29" s="102">
        <v>0.42574257425742573</v>
      </c>
      <c r="BL29" s="102">
        <v>0.37745098039215685</v>
      </c>
      <c r="BM29" s="101">
        <v>9</v>
      </c>
      <c r="BN29" s="101">
        <v>13</v>
      </c>
      <c r="BO29" s="101">
        <v>22</v>
      </c>
      <c r="BP29" s="102">
        <v>8.7378640776699032E-2</v>
      </c>
      <c r="BQ29" s="102">
        <v>0.12871287128712872</v>
      </c>
      <c r="BR29" s="103">
        <v>0.10784313725490197</v>
      </c>
    </row>
    <row r="30" spans="1:70" ht="11.85">
      <c r="A30" s="99" t="str">
        <f>IF(COUNTIFS(T_3GPM[[#This Row],[Secteur]],"  *"),A29,T_3GPM[[#This Row],[Secteur]])</f>
        <v>SEINE-ET-MARNE</v>
      </c>
      <c r="B30" s="99" t="str">
        <f>IF(COUNTIFS(T_3GPM[[#This Row],[Secteur]],"    *"),B29,T_3GPM[[#This Row],[Secteur]])</f>
        <v xml:space="preserve">   D03 - Meaux</v>
      </c>
      <c r="C30" s="100" t="s">
        <v>253</v>
      </c>
      <c r="D30" s="100" t="s">
        <v>254</v>
      </c>
      <c r="E30" s="101">
        <v>76</v>
      </c>
      <c r="F30" s="101">
        <v>92</v>
      </c>
      <c r="G30" s="101">
        <v>168</v>
      </c>
      <c r="H30" s="101">
        <v>0</v>
      </c>
      <c r="I30" s="101">
        <v>0</v>
      </c>
      <c r="J30" s="101">
        <v>0</v>
      </c>
      <c r="K30" s="101">
        <v>76</v>
      </c>
      <c r="L30" s="101">
        <v>87</v>
      </c>
      <c r="M30" s="101">
        <v>163</v>
      </c>
      <c r="N30" s="102">
        <v>1</v>
      </c>
      <c r="O30" s="102">
        <v>0.94565217391304346</v>
      </c>
      <c r="P30" s="102">
        <v>0.97023809523809523</v>
      </c>
      <c r="Q30" s="101">
        <v>58</v>
      </c>
      <c r="R30" s="101">
        <v>52</v>
      </c>
      <c r="S30" s="101">
        <v>110</v>
      </c>
      <c r="T30" s="102">
        <v>0.76315789473684215</v>
      </c>
      <c r="U30" s="102">
        <v>0.5977011494252874</v>
      </c>
      <c r="V30" s="102">
        <v>0.67484662576687116</v>
      </c>
      <c r="W30" s="101">
        <v>18</v>
      </c>
      <c r="X30" s="101">
        <v>35</v>
      </c>
      <c r="Y30" s="101">
        <v>53</v>
      </c>
      <c r="Z30" s="102">
        <v>0.23684210526315788</v>
      </c>
      <c r="AA30" s="102">
        <v>0.40229885057471265</v>
      </c>
      <c r="AB30" s="102">
        <v>0.32515337423312884</v>
      </c>
      <c r="AC30" s="101">
        <v>13</v>
      </c>
      <c r="AD30" s="101">
        <v>14</v>
      </c>
      <c r="AE30" s="101">
        <v>27</v>
      </c>
      <c r="AF30" s="102">
        <v>0.17105263157894737</v>
      </c>
      <c r="AG30" s="102">
        <v>0.16091954022988506</v>
      </c>
      <c r="AH30" s="102">
        <v>0.16564417177914109</v>
      </c>
      <c r="AI30" s="101">
        <v>5</v>
      </c>
      <c r="AJ30" s="101">
        <v>21</v>
      </c>
      <c r="AK30" s="101">
        <v>26</v>
      </c>
      <c r="AL30" s="102">
        <v>6.5789473684210523E-2</v>
      </c>
      <c r="AM30" s="102">
        <v>0.2413793103448276</v>
      </c>
      <c r="AN30" s="102">
        <v>0.15950920245398773</v>
      </c>
      <c r="AO30" s="101">
        <v>76</v>
      </c>
      <c r="AP30" s="101">
        <v>87</v>
      </c>
      <c r="AQ30" s="101">
        <v>163</v>
      </c>
      <c r="AR30" s="102">
        <v>1</v>
      </c>
      <c r="AS30" s="102">
        <v>0.94565217391304346</v>
      </c>
      <c r="AT30" s="102">
        <v>0.97023809523809523</v>
      </c>
      <c r="AU30" s="101">
        <v>55</v>
      </c>
      <c r="AV30" s="101">
        <v>47</v>
      </c>
      <c r="AW30" s="101">
        <v>102</v>
      </c>
      <c r="AX30" s="102">
        <v>0.72368421052631582</v>
      </c>
      <c r="AY30" s="102">
        <v>0.54022988505747127</v>
      </c>
      <c r="AZ30" s="102">
        <v>0.62576687116564422</v>
      </c>
      <c r="BA30" s="101">
        <v>21</v>
      </c>
      <c r="BB30" s="101">
        <v>40</v>
      </c>
      <c r="BC30" s="101">
        <v>61</v>
      </c>
      <c r="BD30" s="102">
        <v>0.27631578947368424</v>
      </c>
      <c r="BE30" s="102">
        <v>0.45977011494252873</v>
      </c>
      <c r="BF30" s="102">
        <v>0.37423312883435583</v>
      </c>
      <c r="BG30" s="101">
        <v>16</v>
      </c>
      <c r="BH30" s="101">
        <v>18</v>
      </c>
      <c r="BI30" s="101">
        <v>34</v>
      </c>
      <c r="BJ30" s="102">
        <v>0.21052631578947367</v>
      </c>
      <c r="BK30" s="102">
        <v>0.20689655172413793</v>
      </c>
      <c r="BL30" s="102">
        <v>0.20858895705521471</v>
      </c>
      <c r="BM30" s="101">
        <v>5</v>
      </c>
      <c r="BN30" s="101">
        <v>22</v>
      </c>
      <c r="BO30" s="101">
        <v>27</v>
      </c>
      <c r="BP30" s="102">
        <v>6.5789473684210523E-2</v>
      </c>
      <c r="BQ30" s="102">
        <v>0.25287356321839083</v>
      </c>
      <c r="BR30" s="103">
        <v>0.16564417177914109</v>
      </c>
    </row>
    <row r="31" spans="1:70" ht="11.85">
      <c r="A31" s="99" t="str">
        <f>IF(COUNTIFS(T_3GPM[[#This Row],[Secteur]],"  *"),A30,T_3GPM[[#This Row],[Secteur]])</f>
        <v>SEINE-ET-MARNE</v>
      </c>
      <c r="B31" s="99" t="str">
        <f>IF(COUNTIFS(T_3GPM[[#This Row],[Secteur]],"    *"),B30,T_3GPM[[#This Row],[Secteur]])</f>
        <v xml:space="preserve">   D03 - Meaux</v>
      </c>
      <c r="C31" s="100" t="s">
        <v>255</v>
      </c>
      <c r="D31" s="100" t="s">
        <v>256</v>
      </c>
      <c r="E31" s="101">
        <v>34</v>
      </c>
      <c r="F31" s="101">
        <v>54</v>
      </c>
      <c r="G31" s="101">
        <v>88</v>
      </c>
      <c r="H31" s="101">
        <v>0</v>
      </c>
      <c r="I31" s="101">
        <v>0</v>
      </c>
      <c r="J31" s="101">
        <v>0</v>
      </c>
      <c r="K31" s="101">
        <v>34</v>
      </c>
      <c r="L31" s="101">
        <v>54</v>
      </c>
      <c r="M31" s="101">
        <v>88</v>
      </c>
      <c r="N31" s="102">
        <v>1</v>
      </c>
      <c r="O31" s="102">
        <v>1</v>
      </c>
      <c r="P31" s="102">
        <v>1</v>
      </c>
      <c r="Q31" s="101">
        <v>23</v>
      </c>
      <c r="R31" s="101">
        <v>26</v>
      </c>
      <c r="S31" s="101">
        <v>49</v>
      </c>
      <c r="T31" s="102">
        <v>0.67647058823529416</v>
      </c>
      <c r="U31" s="102">
        <v>0.48148148148148145</v>
      </c>
      <c r="V31" s="102">
        <v>0.55681818181818177</v>
      </c>
      <c r="W31" s="101">
        <v>11</v>
      </c>
      <c r="X31" s="101">
        <v>28</v>
      </c>
      <c r="Y31" s="101">
        <v>39</v>
      </c>
      <c r="Z31" s="102">
        <v>0.3235294117647059</v>
      </c>
      <c r="AA31" s="102">
        <v>0.51851851851851849</v>
      </c>
      <c r="AB31" s="102">
        <v>0.44318181818181818</v>
      </c>
      <c r="AC31" s="101">
        <v>6</v>
      </c>
      <c r="AD31" s="101">
        <v>15</v>
      </c>
      <c r="AE31" s="101">
        <v>21</v>
      </c>
      <c r="AF31" s="102">
        <v>0.17647058823529413</v>
      </c>
      <c r="AG31" s="102">
        <v>0.27777777777777779</v>
      </c>
      <c r="AH31" s="102">
        <v>0.23863636363636365</v>
      </c>
      <c r="AI31" s="101">
        <v>5</v>
      </c>
      <c r="AJ31" s="101">
        <v>13</v>
      </c>
      <c r="AK31" s="101">
        <v>18</v>
      </c>
      <c r="AL31" s="102">
        <v>0.14705882352941177</v>
      </c>
      <c r="AM31" s="102">
        <v>0.24074074074074073</v>
      </c>
      <c r="AN31" s="102">
        <v>0.20454545454545456</v>
      </c>
      <c r="AO31" s="101">
        <v>34</v>
      </c>
      <c r="AP31" s="101">
        <v>54</v>
      </c>
      <c r="AQ31" s="101">
        <v>88</v>
      </c>
      <c r="AR31" s="102">
        <v>1</v>
      </c>
      <c r="AS31" s="102">
        <v>1</v>
      </c>
      <c r="AT31" s="102">
        <v>1</v>
      </c>
      <c r="AU31" s="101">
        <v>19</v>
      </c>
      <c r="AV31" s="101">
        <v>26</v>
      </c>
      <c r="AW31" s="101">
        <v>45</v>
      </c>
      <c r="AX31" s="102">
        <v>0.55882352941176472</v>
      </c>
      <c r="AY31" s="102">
        <v>0.48148148148148145</v>
      </c>
      <c r="AZ31" s="102">
        <v>0.51136363636363635</v>
      </c>
      <c r="BA31" s="101">
        <v>15</v>
      </c>
      <c r="BB31" s="101">
        <v>28</v>
      </c>
      <c r="BC31" s="101">
        <v>43</v>
      </c>
      <c r="BD31" s="102">
        <v>0.44117647058823528</v>
      </c>
      <c r="BE31" s="102">
        <v>0.51851851851851849</v>
      </c>
      <c r="BF31" s="102">
        <v>0.48863636363636365</v>
      </c>
      <c r="BG31" s="101">
        <v>10</v>
      </c>
      <c r="BH31" s="101">
        <v>15</v>
      </c>
      <c r="BI31" s="101">
        <v>25</v>
      </c>
      <c r="BJ31" s="102">
        <v>0.29411764705882354</v>
      </c>
      <c r="BK31" s="102">
        <v>0.27777777777777779</v>
      </c>
      <c r="BL31" s="102">
        <v>0.28409090909090912</v>
      </c>
      <c r="BM31" s="101">
        <v>5</v>
      </c>
      <c r="BN31" s="101">
        <v>13</v>
      </c>
      <c r="BO31" s="101">
        <v>18</v>
      </c>
      <c r="BP31" s="102">
        <v>0.14705882352941177</v>
      </c>
      <c r="BQ31" s="102">
        <v>0.24074074074074073</v>
      </c>
      <c r="BR31" s="103">
        <v>0.20454545454545456</v>
      </c>
    </row>
    <row r="32" spans="1:70" ht="11.85">
      <c r="A32" s="99" t="str">
        <f>IF(COUNTIFS(T_3GPM[[#This Row],[Secteur]],"  *"),A31,T_3GPM[[#This Row],[Secteur]])</f>
        <v>SEINE-ET-MARNE</v>
      </c>
      <c r="B32" s="99" t="str">
        <f>IF(COUNTIFS(T_3GPM[[#This Row],[Secteur]],"    *"),B31,T_3GPM[[#This Row],[Secteur]])</f>
        <v xml:space="preserve">   D03 - Meaux</v>
      </c>
      <c r="C32" s="100" t="s">
        <v>257</v>
      </c>
      <c r="D32" s="100" t="s">
        <v>258</v>
      </c>
      <c r="E32" s="101">
        <v>77</v>
      </c>
      <c r="F32" s="101">
        <v>115</v>
      </c>
      <c r="G32" s="101">
        <v>192</v>
      </c>
      <c r="H32" s="101">
        <v>0</v>
      </c>
      <c r="I32" s="101">
        <v>0</v>
      </c>
      <c r="J32" s="101">
        <v>0</v>
      </c>
      <c r="K32" s="101">
        <v>77</v>
      </c>
      <c r="L32" s="101">
        <v>114</v>
      </c>
      <c r="M32" s="101">
        <v>191</v>
      </c>
      <c r="N32" s="102">
        <v>1</v>
      </c>
      <c r="O32" s="102">
        <v>0.99130434782608701</v>
      </c>
      <c r="P32" s="102">
        <v>0.99479166666666663</v>
      </c>
      <c r="Q32" s="101">
        <v>56</v>
      </c>
      <c r="R32" s="101">
        <v>71</v>
      </c>
      <c r="S32" s="101">
        <v>127</v>
      </c>
      <c r="T32" s="102">
        <v>0.72727272727272729</v>
      </c>
      <c r="U32" s="102">
        <v>0.6228070175438597</v>
      </c>
      <c r="V32" s="102">
        <v>0.66492146596858637</v>
      </c>
      <c r="W32" s="101">
        <v>21</v>
      </c>
      <c r="X32" s="101">
        <v>43</v>
      </c>
      <c r="Y32" s="101">
        <v>64</v>
      </c>
      <c r="Z32" s="102">
        <v>0.27272727272727271</v>
      </c>
      <c r="AA32" s="102">
        <v>0.37719298245614036</v>
      </c>
      <c r="AB32" s="102">
        <v>0.33507853403141363</v>
      </c>
      <c r="AC32" s="101">
        <v>17</v>
      </c>
      <c r="AD32" s="101">
        <v>32</v>
      </c>
      <c r="AE32" s="101">
        <v>49</v>
      </c>
      <c r="AF32" s="102">
        <v>0.22077922077922077</v>
      </c>
      <c r="AG32" s="102">
        <v>0.2807017543859649</v>
      </c>
      <c r="AH32" s="102">
        <v>0.25654450261780104</v>
      </c>
      <c r="AI32" s="101">
        <v>4</v>
      </c>
      <c r="AJ32" s="101">
        <v>11</v>
      </c>
      <c r="AK32" s="101">
        <v>15</v>
      </c>
      <c r="AL32" s="102">
        <v>5.1948051948051951E-2</v>
      </c>
      <c r="AM32" s="102">
        <v>9.6491228070175433E-2</v>
      </c>
      <c r="AN32" s="102">
        <v>7.8534031413612565E-2</v>
      </c>
      <c r="AO32" s="101">
        <v>76</v>
      </c>
      <c r="AP32" s="101">
        <v>113</v>
      </c>
      <c r="AQ32" s="101">
        <v>189</v>
      </c>
      <c r="AR32" s="102">
        <v>0.98701298701298701</v>
      </c>
      <c r="AS32" s="102">
        <v>0.9826086956521739</v>
      </c>
      <c r="AT32" s="102">
        <v>0.984375</v>
      </c>
      <c r="AU32" s="101">
        <v>55</v>
      </c>
      <c r="AV32" s="101">
        <v>69</v>
      </c>
      <c r="AW32" s="101">
        <v>124</v>
      </c>
      <c r="AX32" s="102">
        <v>0.72368421052631582</v>
      </c>
      <c r="AY32" s="102">
        <v>0.61061946902654862</v>
      </c>
      <c r="AZ32" s="102">
        <v>0.65608465608465605</v>
      </c>
      <c r="BA32" s="101">
        <v>21</v>
      </c>
      <c r="BB32" s="101">
        <v>44</v>
      </c>
      <c r="BC32" s="101">
        <v>65</v>
      </c>
      <c r="BD32" s="102">
        <v>0.27631578947368424</v>
      </c>
      <c r="BE32" s="102">
        <v>0.38938053097345132</v>
      </c>
      <c r="BF32" s="102">
        <v>0.3439153439153439</v>
      </c>
      <c r="BG32" s="101">
        <v>18</v>
      </c>
      <c r="BH32" s="101">
        <v>33</v>
      </c>
      <c r="BI32" s="101">
        <v>51</v>
      </c>
      <c r="BJ32" s="102">
        <v>0.23684210526315788</v>
      </c>
      <c r="BK32" s="102">
        <v>0.29203539823008851</v>
      </c>
      <c r="BL32" s="102">
        <v>0.26984126984126983</v>
      </c>
      <c r="BM32" s="101">
        <v>3</v>
      </c>
      <c r="BN32" s="101">
        <v>11</v>
      </c>
      <c r="BO32" s="101">
        <v>14</v>
      </c>
      <c r="BP32" s="102">
        <v>3.9473684210526314E-2</v>
      </c>
      <c r="BQ32" s="102">
        <v>9.7345132743362831E-2</v>
      </c>
      <c r="BR32" s="103">
        <v>7.407407407407407E-2</v>
      </c>
    </row>
    <row r="33" spans="1:70" ht="11.85">
      <c r="A33" s="99" t="str">
        <f>IF(COUNTIFS(T_3GPM[[#This Row],[Secteur]],"  *"),A32,T_3GPM[[#This Row],[Secteur]])</f>
        <v>SEINE-ET-MARNE</v>
      </c>
      <c r="B33" s="99" t="str">
        <f>IF(COUNTIFS(T_3GPM[[#This Row],[Secteur]],"    *"),B32,T_3GPM[[#This Row],[Secteur]])</f>
        <v xml:space="preserve">   D03 - Meaux</v>
      </c>
      <c r="C33" s="100" t="s">
        <v>259</v>
      </c>
      <c r="D33" s="100" t="s">
        <v>260</v>
      </c>
      <c r="E33" s="101">
        <v>71</v>
      </c>
      <c r="F33" s="101">
        <v>46</v>
      </c>
      <c r="G33" s="101">
        <v>117</v>
      </c>
      <c r="H33" s="101">
        <v>0</v>
      </c>
      <c r="I33" s="101">
        <v>0</v>
      </c>
      <c r="J33" s="101">
        <v>0</v>
      </c>
      <c r="K33" s="101">
        <v>69</v>
      </c>
      <c r="L33" s="101">
        <v>45</v>
      </c>
      <c r="M33" s="101">
        <v>114</v>
      </c>
      <c r="N33" s="102">
        <v>0.971830985915493</v>
      </c>
      <c r="O33" s="102">
        <v>0.97826086956521741</v>
      </c>
      <c r="P33" s="102">
        <v>0.97435897435897434</v>
      </c>
      <c r="Q33" s="101">
        <v>48</v>
      </c>
      <c r="R33" s="101">
        <v>20</v>
      </c>
      <c r="S33" s="101">
        <v>68</v>
      </c>
      <c r="T33" s="102">
        <v>0.69565217391304346</v>
      </c>
      <c r="U33" s="102">
        <v>0.44444444444444442</v>
      </c>
      <c r="V33" s="102">
        <v>0.59649122807017541</v>
      </c>
      <c r="W33" s="101">
        <v>21</v>
      </c>
      <c r="X33" s="101">
        <v>25</v>
      </c>
      <c r="Y33" s="101">
        <v>46</v>
      </c>
      <c r="Z33" s="102">
        <v>0.30434782608695654</v>
      </c>
      <c r="AA33" s="102">
        <v>0.55555555555555558</v>
      </c>
      <c r="AB33" s="102">
        <v>0.40350877192982454</v>
      </c>
      <c r="AC33" s="101">
        <v>14</v>
      </c>
      <c r="AD33" s="101">
        <v>12</v>
      </c>
      <c r="AE33" s="101">
        <v>26</v>
      </c>
      <c r="AF33" s="102">
        <v>0.20289855072463769</v>
      </c>
      <c r="AG33" s="102">
        <v>0.26666666666666666</v>
      </c>
      <c r="AH33" s="102">
        <v>0.22807017543859648</v>
      </c>
      <c r="AI33" s="101">
        <v>7</v>
      </c>
      <c r="AJ33" s="101">
        <v>13</v>
      </c>
      <c r="AK33" s="101">
        <v>20</v>
      </c>
      <c r="AL33" s="102">
        <v>0.10144927536231885</v>
      </c>
      <c r="AM33" s="102">
        <v>0.28888888888888886</v>
      </c>
      <c r="AN33" s="102">
        <v>0.17543859649122806</v>
      </c>
      <c r="AO33" s="101">
        <v>69</v>
      </c>
      <c r="AP33" s="101">
        <v>45</v>
      </c>
      <c r="AQ33" s="101">
        <v>114</v>
      </c>
      <c r="AR33" s="102">
        <v>0.971830985915493</v>
      </c>
      <c r="AS33" s="102">
        <v>0.97826086956521741</v>
      </c>
      <c r="AT33" s="102">
        <v>0.97435897435897434</v>
      </c>
      <c r="AU33" s="101">
        <v>47</v>
      </c>
      <c r="AV33" s="101">
        <v>18</v>
      </c>
      <c r="AW33" s="101">
        <v>65</v>
      </c>
      <c r="AX33" s="102">
        <v>0.6811594202898551</v>
      </c>
      <c r="AY33" s="102">
        <v>0.4</v>
      </c>
      <c r="AZ33" s="102">
        <v>0.57017543859649122</v>
      </c>
      <c r="BA33" s="101">
        <v>22</v>
      </c>
      <c r="BB33" s="101">
        <v>27</v>
      </c>
      <c r="BC33" s="101">
        <v>49</v>
      </c>
      <c r="BD33" s="102">
        <v>0.3188405797101449</v>
      </c>
      <c r="BE33" s="102">
        <v>0.6</v>
      </c>
      <c r="BF33" s="102">
        <v>0.42982456140350878</v>
      </c>
      <c r="BG33" s="101">
        <v>15</v>
      </c>
      <c r="BH33" s="101">
        <v>14</v>
      </c>
      <c r="BI33" s="101">
        <v>29</v>
      </c>
      <c r="BJ33" s="102">
        <v>0.21739130434782608</v>
      </c>
      <c r="BK33" s="102">
        <v>0.31111111111111112</v>
      </c>
      <c r="BL33" s="102">
        <v>0.25438596491228072</v>
      </c>
      <c r="BM33" s="101">
        <v>7</v>
      </c>
      <c r="BN33" s="101">
        <v>13</v>
      </c>
      <c r="BO33" s="101">
        <v>20</v>
      </c>
      <c r="BP33" s="102">
        <v>0.10144927536231885</v>
      </c>
      <c r="BQ33" s="102">
        <v>0.28888888888888886</v>
      </c>
      <c r="BR33" s="103">
        <v>0.17543859649122806</v>
      </c>
    </row>
    <row r="34" spans="1:70" ht="11.85">
      <c r="A34" s="99" t="str">
        <f>IF(COUNTIFS(T_3GPM[[#This Row],[Secteur]],"  *"),A33,T_3GPM[[#This Row],[Secteur]])</f>
        <v>SEINE-ET-MARNE</v>
      </c>
      <c r="B34" s="99" t="str">
        <f>IF(COUNTIFS(T_3GPM[[#This Row],[Secteur]],"    *"),B33,T_3GPM[[#This Row],[Secteur]])</f>
        <v xml:space="preserve">   D03 - Meaux</v>
      </c>
      <c r="C34" s="100" t="s">
        <v>261</v>
      </c>
      <c r="D34" s="100" t="s">
        <v>262</v>
      </c>
      <c r="E34" s="101">
        <v>90</v>
      </c>
      <c r="F34" s="101">
        <v>80</v>
      </c>
      <c r="G34" s="101">
        <v>170</v>
      </c>
      <c r="H34" s="101">
        <v>0</v>
      </c>
      <c r="I34" s="101">
        <v>0</v>
      </c>
      <c r="J34" s="101">
        <v>0</v>
      </c>
      <c r="K34" s="101">
        <v>89</v>
      </c>
      <c r="L34" s="101">
        <v>78</v>
      </c>
      <c r="M34" s="101">
        <v>167</v>
      </c>
      <c r="N34" s="102">
        <v>0.98888888888888893</v>
      </c>
      <c r="O34" s="102">
        <v>0.97499999999999998</v>
      </c>
      <c r="P34" s="102">
        <v>0.98235294117647054</v>
      </c>
      <c r="Q34" s="101">
        <v>67</v>
      </c>
      <c r="R34" s="101">
        <v>50</v>
      </c>
      <c r="S34" s="101">
        <v>117</v>
      </c>
      <c r="T34" s="102">
        <v>0.7528089887640449</v>
      </c>
      <c r="U34" s="102">
        <v>0.64102564102564108</v>
      </c>
      <c r="V34" s="102">
        <v>0.70059880239520955</v>
      </c>
      <c r="W34" s="101">
        <v>22</v>
      </c>
      <c r="X34" s="101">
        <v>28</v>
      </c>
      <c r="Y34" s="101">
        <v>50</v>
      </c>
      <c r="Z34" s="102">
        <v>0.24719101123595505</v>
      </c>
      <c r="AA34" s="102">
        <v>0.35897435897435898</v>
      </c>
      <c r="AB34" s="102">
        <v>0.29940119760479039</v>
      </c>
      <c r="AC34" s="101">
        <v>16</v>
      </c>
      <c r="AD34" s="101">
        <v>22</v>
      </c>
      <c r="AE34" s="101">
        <v>38</v>
      </c>
      <c r="AF34" s="102">
        <v>0.1797752808988764</v>
      </c>
      <c r="AG34" s="102">
        <v>0.28205128205128205</v>
      </c>
      <c r="AH34" s="102">
        <v>0.22754491017964071</v>
      </c>
      <c r="AI34" s="101">
        <v>6</v>
      </c>
      <c r="AJ34" s="101">
        <v>6</v>
      </c>
      <c r="AK34" s="101">
        <v>12</v>
      </c>
      <c r="AL34" s="102">
        <v>6.741573033707865E-2</v>
      </c>
      <c r="AM34" s="102">
        <v>7.6923076923076927E-2</v>
      </c>
      <c r="AN34" s="102">
        <v>7.1856287425149698E-2</v>
      </c>
      <c r="AO34" s="101">
        <v>86</v>
      </c>
      <c r="AP34" s="101">
        <v>72</v>
      </c>
      <c r="AQ34" s="101">
        <v>158</v>
      </c>
      <c r="AR34" s="102">
        <v>0.9555555555555556</v>
      </c>
      <c r="AS34" s="102">
        <v>0.9</v>
      </c>
      <c r="AT34" s="102">
        <v>0.92941176470588238</v>
      </c>
      <c r="AU34" s="101">
        <v>64</v>
      </c>
      <c r="AV34" s="101">
        <v>43</v>
      </c>
      <c r="AW34" s="101">
        <v>107</v>
      </c>
      <c r="AX34" s="102">
        <v>0.7441860465116279</v>
      </c>
      <c r="AY34" s="102">
        <v>0.59722222222222221</v>
      </c>
      <c r="AZ34" s="102">
        <v>0.67721518987341767</v>
      </c>
      <c r="BA34" s="101">
        <v>22</v>
      </c>
      <c r="BB34" s="101">
        <v>29</v>
      </c>
      <c r="BC34" s="101">
        <v>51</v>
      </c>
      <c r="BD34" s="102">
        <v>0.2558139534883721</v>
      </c>
      <c r="BE34" s="102">
        <v>0.40277777777777779</v>
      </c>
      <c r="BF34" s="102">
        <v>0.32278481012658228</v>
      </c>
      <c r="BG34" s="101">
        <v>18</v>
      </c>
      <c r="BH34" s="101">
        <v>28</v>
      </c>
      <c r="BI34" s="101">
        <v>46</v>
      </c>
      <c r="BJ34" s="102">
        <v>0.20930232558139536</v>
      </c>
      <c r="BK34" s="102">
        <v>0.3888888888888889</v>
      </c>
      <c r="BL34" s="102">
        <v>0.29113924050632911</v>
      </c>
      <c r="BM34" s="101">
        <v>4</v>
      </c>
      <c r="BN34" s="101">
        <v>1</v>
      </c>
      <c r="BO34" s="101">
        <v>5</v>
      </c>
      <c r="BP34" s="102">
        <v>4.6511627906976744E-2</v>
      </c>
      <c r="BQ34" s="102">
        <v>1.3888888888888888E-2</v>
      </c>
      <c r="BR34" s="103">
        <v>3.1645569620253167E-2</v>
      </c>
    </row>
    <row r="35" spans="1:70" ht="11.85">
      <c r="A35" s="99" t="str">
        <f>IF(COUNTIFS(T_3GPM[[#This Row],[Secteur]],"  *"),A34,T_3GPM[[#This Row],[Secteur]])</f>
        <v>SEINE-ET-MARNE</v>
      </c>
      <c r="B35" s="99" t="str">
        <f>IF(COUNTIFS(T_3GPM[[#This Row],[Secteur]],"    *"),B34,T_3GPM[[#This Row],[Secteur]])</f>
        <v xml:space="preserve">   D03 - Meaux</v>
      </c>
      <c r="C35" s="100" t="s">
        <v>263</v>
      </c>
      <c r="D35" s="100" t="s">
        <v>264</v>
      </c>
      <c r="E35" s="101">
        <v>79</v>
      </c>
      <c r="F35" s="101">
        <v>113</v>
      </c>
      <c r="G35" s="101">
        <v>192</v>
      </c>
      <c r="H35" s="101">
        <v>0</v>
      </c>
      <c r="I35" s="101">
        <v>0</v>
      </c>
      <c r="J35" s="101">
        <v>0</v>
      </c>
      <c r="K35" s="101">
        <v>76</v>
      </c>
      <c r="L35" s="101">
        <v>109</v>
      </c>
      <c r="M35" s="101">
        <v>185</v>
      </c>
      <c r="N35" s="102">
        <v>0.96202531645569622</v>
      </c>
      <c r="O35" s="102">
        <v>0.96460176991150437</v>
      </c>
      <c r="P35" s="102">
        <v>0.96354166666666663</v>
      </c>
      <c r="Q35" s="101">
        <v>60</v>
      </c>
      <c r="R35" s="101">
        <v>68</v>
      </c>
      <c r="S35" s="101">
        <v>128</v>
      </c>
      <c r="T35" s="102">
        <v>0.78947368421052633</v>
      </c>
      <c r="U35" s="102">
        <v>0.62385321100917435</v>
      </c>
      <c r="V35" s="102">
        <v>0.69189189189189193</v>
      </c>
      <c r="W35" s="101">
        <v>16</v>
      </c>
      <c r="X35" s="101">
        <v>41</v>
      </c>
      <c r="Y35" s="101">
        <v>57</v>
      </c>
      <c r="Z35" s="102">
        <v>0.21052631578947367</v>
      </c>
      <c r="AA35" s="102">
        <v>0.37614678899082571</v>
      </c>
      <c r="AB35" s="102">
        <v>0.30810810810810813</v>
      </c>
      <c r="AC35" s="101">
        <v>12</v>
      </c>
      <c r="AD35" s="101">
        <v>33</v>
      </c>
      <c r="AE35" s="101">
        <v>45</v>
      </c>
      <c r="AF35" s="102">
        <v>0.15789473684210525</v>
      </c>
      <c r="AG35" s="102">
        <v>0.30275229357798167</v>
      </c>
      <c r="AH35" s="102">
        <v>0.24324324324324326</v>
      </c>
      <c r="AI35" s="101">
        <v>4</v>
      </c>
      <c r="AJ35" s="101">
        <v>8</v>
      </c>
      <c r="AK35" s="101">
        <v>12</v>
      </c>
      <c r="AL35" s="102">
        <v>5.2631578947368418E-2</v>
      </c>
      <c r="AM35" s="102">
        <v>7.3394495412844041E-2</v>
      </c>
      <c r="AN35" s="102">
        <v>6.4864864864864868E-2</v>
      </c>
      <c r="AO35" s="101">
        <v>75</v>
      </c>
      <c r="AP35" s="101">
        <v>108</v>
      </c>
      <c r="AQ35" s="101">
        <v>183</v>
      </c>
      <c r="AR35" s="102">
        <v>0.94936708860759489</v>
      </c>
      <c r="AS35" s="102">
        <v>0.95575221238938057</v>
      </c>
      <c r="AT35" s="102">
        <v>0.953125</v>
      </c>
      <c r="AU35" s="101">
        <v>56</v>
      </c>
      <c r="AV35" s="101">
        <v>61</v>
      </c>
      <c r="AW35" s="101">
        <v>117</v>
      </c>
      <c r="AX35" s="102">
        <v>0.7466666666666667</v>
      </c>
      <c r="AY35" s="102">
        <v>0.56481481481481477</v>
      </c>
      <c r="AZ35" s="102">
        <v>0.63934426229508201</v>
      </c>
      <c r="BA35" s="101">
        <v>19</v>
      </c>
      <c r="BB35" s="101">
        <v>47</v>
      </c>
      <c r="BC35" s="101">
        <v>66</v>
      </c>
      <c r="BD35" s="102">
        <v>0.25333333333333335</v>
      </c>
      <c r="BE35" s="102">
        <v>0.43518518518518517</v>
      </c>
      <c r="BF35" s="102">
        <v>0.36065573770491804</v>
      </c>
      <c r="BG35" s="101">
        <v>15</v>
      </c>
      <c r="BH35" s="101">
        <v>39</v>
      </c>
      <c r="BI35" s="101">
        <v>54</v>
      </c>
      <c r="BJ35" s="102">
        <v>0.2</v>
      </c>
      <c r="BK35" s="102">
        <v>0.3611111111111111</v>
      </c>
      <c r="BL35" s="102">
        <v>0.29508196721311475</v>
      </c>
      <c r="BM35" s="101">
        <v>4</v>
      </c>
      <c r="BN35" s="101">
        <v>8</v>
      </c>
      <c r="BO35" s="101">
        <v>12</v>
      </c>
      <c r="BP35" s="102">
        <v>5.3333333333333337E-2</v>
      </c>
      <c r="BQ35" s="102">
        <v>7.407407407407407E-2</v>
      </c>
      <c r="BR35" s="103">
        <v>6.5573770491803282E-2</v>
      </c>
    </row>
    <row r="36" spans="1:70" ht="11.85">
      <c r="A36" s="99" t="str">
        <f>IF(COUNTIFS(T_3GPM[[#This Row],[Secteur]],"  *"),A35,T_3GPM[[#This Row],[Secteur]])</f>
        <v>SEINE-ET-MARNE</v>
      </c>
      <c r="B36" s="99" t="str">
        <f>IF(COUNTIFS(T_3GPM[[#This Row],[Secteur]],"    *"),B35,T_3GPM[[#This Row],[Secteur]])</f>
        <v xml:space="preserve">   D03 - Meaux</v>
      </c>
      <c r="C36" s="100" t="s">
        <v>265</v>
      </c>
      <c r="D36" s="100" t="s">
        <v>266</v>
      </c>
      <c r="E36" s="101">
        <v>59</v>
      </c>
      <c r="F36" s="101">
        <v>46</v>
      </c>
      <c r="G36" s="101">
        <v>105</v>
      </c>
      <c r="H36" s="101">
        <v>0</v>
      </c>
      <c r="I36" s="101">
        <v>0</v>
      </c>
      <c r="J36" s="101">
        <v>0</v>
      </c>
      <c r="K36" s="101">
        <v>58</v>
      </c>
      <c r="L36" s="101">
        <v>44</v>
      </c>
      <c r="M36" s="101">
        <v>102</v>
      </c>
      <c r="N36" s="102">
        <v>0.98305084745762716</v>
      </c>
      <c r="O36" s="102">
        <v>0.95652173913043481</v>
      </c>
      <c r="P36" s="102">
        <v>0.97142857142857142</v>
      </c>
      <c r="Q36" s="101">
        <v>38</v>
      </c>
      <c r="R36" s="101">
        <v>17</v>
      </c>
      <c r="S36" s="101">
        <v>55</v>
      </c>
      <c r="T36" s="102">
        <v>0.65517241379310343</v>
      </c>
      <c r="U36" s="102">
        <v>0.38636363636363635</v>
      </c>
      <c r="V36" s="102">
        <v>0.53921568627450978</v>
      </c>
      <c r="W36" s="101">
        <v>20</v>
      </c>
      <c r="X36" s="101">
        <v>27</v>
      </c>
      <c r="Y36" s="101">
        <v>47</v>
      </c>
      <c r="Z36" s="102">
        <v>0.34482758620689657</v>
      </c>
      <c r="AA36" s="102">
        <v>0.61363636363636365</v>
      </c>
      <c r="AB36" s="102">
        <v>0.46078431372549017</v>
      </c>
      <c r="AC36" s="101">
        <v>15</v>
      </c>
      <c r="AD36" s="101">
        <v>17</v>
      </c>
      <c r="AE36" s="101">
        <v>32</v>
      </c>
      <c r="AF36" s="102">
        <v>0.25862068965517243</v>
      </c>
      <c r="AG36" s="102">
        <v>0.38636363636363635</v>
      </c>
      <c r="AH36" s="102">
        <v>0.31372549019607843</v>
      </c>
      <c r="AI36" s="101">
        <v>5</v>
      </c>
      <c r="AJ36" s="101">
        <v>10</v>
      </c>
      <c r="AK36" s="101">
        <v>15</v>
      </c>
      <c r="AL36" s="102">
        <v>8.6206896551724144E-2</v>
      </c>
      <c r="AM36" s="102">
        <v>0.22727272727272727</v>
      </c>
      <c r="AN36" s="102">
        <v>0.14705882352941177</v>
      </c>
      <c r="AO36" s="101">
        <v>58</v>
      </c>
      <c r="AP36" s="101">
        <v>44</v>
      </c>
      <c r="AQ36" s="101">
        <v>102</v>
      </c>
      <c r="AR36" s="102">
        <v>0.98305084745762716</v>
      </c>
      <c r="AS36" s="102">
        <v>0.95652173913043481</v>
      </c>
      <c r="AT36" s="102">
        <v>0.97142857142857142</v>
      </c>
      <c r="AU36" s="101">
        <v>38</v>
      </c>
      <c r="AV36" s="101">
        <v>16</v>
      </c>
      <c r="AW36" s="101">
        <v>54</v>
      </c>
      <c r="AX36" s="102">
        <v>0.65517241379310343</v>
      </c>
      <c r="AY36" s="102">
        <v>0.36363636363636365</v>
      </c>
      <c r="AZ36" s="102">
        <v>0.52941176470588236</v>
      </c>
      <c r="BA36" s="101">
        <v>20</v>
      </c>
      <c r="BB36" s="101">
        <v>28</v>
      </c>
      <c r="BC36" s="101">
        <v>48</v>
      </c>
      <c r="BD36" s="102">
        <v>0.34482758620689657</v>
      </c>
      <c r="BE36" s="102">
        <v>0.63636363636363635</v>
      </c>
      <c r="BF36" s="102">
        <v>0.47058823529411764</v>
      </c>
      <c r="BG36" s="101">
        <v>15</v>
      </c>
      <c r="BH36" s="101">
        <v>17</v>
      </c>
      <c r="BI36" s="101">
        <v>32</v>
      </c>
      <c r="BJ36" s="102">
        <v>0.25862068965517243</v>
      </c>
      <c r="BK36" s="102">
        <v>0.38636363636363635</v>
      </c>
      <c r="BL36" s="102">
        <v>0.31372549019607843</v>
      </c>
      <c r="BM36" s="101">
        <v>5</v>
      </c>
      <c r="BN36" s="101">
        <v>11</v>
      </c>
      <c r="BO36" s="101">
        <v>16</v>
      </c>
      <c r="BP36" s="102">
        <v>8.6206896551724144E-2</v>
      </c>
      <c r="BQ36" s="102">
        <v>0.25</v>
      </c>
      <c r="BR36" s="103">
        <v>0.15686274509803921</v>
      </c>
    </row>
    <row r="37" spans="1:70" ht="11.85">
      <c r="A37" s="99" t="str">
        <f>IF(COUNTIFS(T_3GPM[[#This Row],[Secteur]],"  *"),A36,T_3GPM[[#This Row],[Secteur]])</f>
        <v>SEINE-ET-MARNE</v>
      </c>
      <c r="B37" s="99" t="str">
        <f>IF(COUNTIFS(T_3GPM[[#This Row],[Secteur]],"    *"),B36,T_3GPM[[#This Row],[Secteur]])</f>
        <v xml:space="preserve">   D03 - Meaux</v>
      </c>
      <c r="C37" s="100" t="s">
        <v>267</v>
      </c>
      <c r="D37" s="100" t="s">
        <v>268</v>
      </c>
      <c r="E37" s="101">
        <v>79</v>
      </c>
      <c r="F37" s="101">
        <v>64</v>
      </c>
      <c r="G37" s="101">
        <v>143</v>
      </c>
      <c r="H37" s="101">
        <v>3</v>
      </c>
      <c r="I37" s="101">
        <v>4</v>
      </c>
      <c r="J37" s="101">
        <v>7</v>
      </c>
      <c r="K37" s="101">
        <v>75</v>
      </c>
      <c r="L37" s="101">
        <v>60</v>
      </c>
      <c r="M37" s="101">
        <v>135</v>
      </c>
      <c r="N37" s="102">
        <v>0.98734177215189878</v>
      </c>
      <c r="O37" s="102">
        <v>1</v>
      </c>
      <c r="P37" s="102">
        <v>0.99300699300699302</v>
      </c>
      <c r="Q37" s="101">
        <v>55</v>
      </c>
      <c r="R37" s="101">
        <v>30</v>
      </c>
      <c r="S37" s="101">
        <v>85</v>
      </c>
      <c r="T37" s="102">
        <v>0.73333333333333328</v>
      </c>
      <c r="U37" s="102">
        <v>0.5</v>
      </c>
      <c r="V37" s="102">
        <v>0.62962962962962965</v>
      </c>
      <c r="W37" s="101">
        <v>20</v>
      </c>
      <c r="X37" s="101">
        <v>30</v>
      </c>
      <c r="Y37" s="101">
        <v>50</v>
      </c>
      <c r="Z37" s="102">
        <v>0.26666666666666666</v>
      </c>
      <c r="AA37" s="102">
        <v>0.5</v>
      </c>
      <c r="AB37" s="102">
        <v>0.37037037037037035</v>
      </c>
      <c r="AC37" s="101">
        <v>14</v>
      </c>
      <c r="AD37" s="101">
        <v>19</v>
      </c>
      <c r="AE37" s="101">
        <v>33</v>
      </c>
      <c r="AF37" s="102">
        <v>0.18666666666666668</v>
      </c>
      <c r="AG37" s="102">
        <v>0.31666666666666665</v>
      </c>
      <c r="AH37" s="102">
        <v>0.24444444444444444</v>
      </c>
      <c r="AI37" s="101">
        <v>6</v>
      </c>
      <c r="AJ37" s="101">
        <v>11</v>
      </c>
      <c r="AK37" s="101">
        <v>17</v>
      </c>
      <c r="AL37" s="102">
        <v>0.08</v>
      </c>
      <c r="AM37" s="102">
        <v>0.18333333333333332</v>
      </c>
      <c r="AN37" s="102">
        <v>0.12592592592592591</v>
      </c>
      <c r="AO37" s="101">
        <v>75</v>
      </c>
      <c r="AP37" s="101">
        <v>60</v>
      </c>
      <c r="AQ37" s="101">
        <v>135</v>
      </c>
      <c r="AR37" s="102">
        <v>0.98734177215189878</v>
      </c>
      <c r="AS37" s="102">
        <v>1</v>
      </c>
      <c r="AT37" s="102">
        <v>0.99300699300699302</v>
      </c>
      <c r="AU37" s="101">
        <v>52</v>
      </c>
      <c r="AV37" s="101">
        <v>29</v>
      </c>
      <c r="AW37" s="101">
        <v>81</v>
      </c>
      <c r="AX37" s="102">
        <v>0.69333333333333336</v>
      </c>
      <c r="AY37" s="102">
        <v>0.48333333333333334</v>
      </c>
      <c r="AZ37" s="102">
        <v>0.6</v>
      </c>
      <c r="BA37" s="101">
        <v>23</v>
      </c>
      <c r="BB37" s="101">
        <v>31</v>
      </c>
      <c r="BC37" s="101">
        <v>54</v>
      </c>
      <c r="BD37" s="102">
        <v>0.30666666666666664</v>
      </c>
      <c r="BE37" s="102">
        <v>0.51666666666666672</v>
      </c>
      <c r="BF37" s="102">
        <v>0.4</v>
      </c>
      <c r="BG37" s="101">
        <v>17</v>
      </c>
      <c r="BH37" s="101">
        <v>20</v>
      </c>
      <c r="BI37" s="101">
        <v>37</v>
      </c>
      <c r="BJ37" s="102">
        <v>0.22666666666666666</v>
      </c>
      <c r="BK37" s="102">
        <v>0.33333333333333331</v>
      </c>
      <c r="BL37" s="102">
        <v>0.27407407407407408</v>
      </c>
      <c r="BM37" s="101">
        <v>6</v>
      </c>
      <c r="BN37" s="101">
        <v>11</v>
      </c>
      <c r="BO37" s="101">
        <v>17</v>
      </c>
      <c r="BP37" s="102">
        <v>0.08</v>
      </c>
      <c r="BQ37" s="102">
        <v>0.18333333333333332</v>
      </c>
      <c r="BR37" s="103">
        <v>0.12592592592592591</v>
      </c>
    </row>
    <row r="38" spans="1:70" ht="11.85">
      <c r="A38" s="99" t="str">
        <f>IF(COUNTIFS(T_3GPM[[#This Row],[Secteur]],"  *"),A37,T_3GPM[[#This Row],[Secteur]])</f>
        <v>SEINE-ET-MARNE</v>
      </c>
      <c r="B38" s="99" t="str">
        <f>IF(COUNTIFS(T_3GPM[[#This Row],[Secteur]],"    *"),B37,T_3GPM[[#This Row],[Secteur]])</f>
        <v xml:space="preserve">   D03 - Meaux</v>
      </c>
      <c r="C38" s="100" t="s">
        <v>269</v>
      </c>
      <c r="D38" s="100" t="s">
        <v>270</v>
      </c>
      <c r="E38" s="101">
        <v>55</v>
      </c>
      <c r="F38" s="101">
        <v>59</v>
      </c>
      <c r="G38" s="101">
        <v>114</v>
      </c>
      <c r="H38" s="101">
        <v>0</v>
      </c>
      <c r="I38" s="101">
        <v>0</v>
      </c>
      <c r="J38" s="101">
        <v>0</v>
      </c>
      <c r="K38" s="101">
        <v>55</v>
      </c>
      <c r="L38" s="101">
        <v>59</v>
      </c>
      <c r="M38" s="101">
        <v>114</v>
      </c>
      <c r="N38" s="102">
        <v>1</v>
      </c>
      <c r="O38" s="102">
        <v>1</v>
      </c>
      <c r="P38" s="102">
        <v>1</v>
      </c>
      <c r="Q38" s="101">
        <v>38</v>
      </c>
      <c r="R38" s="101">
        <v>36</v>
      </c>
      <c r="S38" s="101">
        <v>74</v>
      </c>
      <c r="T38" s="102">
        <v>0.69090909090909092</v>
      </c>
      <c r="U38" s="102">
        <v>0.61016949152542377</v>
      </c>
      <c r="V38" s="102">
        <v>0.64912280701754388</v>
      </c>
      <c r="W38" s="101">
        <v>17</v>
      </c>
      <c r="X38" s="101">
        <v>23</v>
      </c>
      <c r="Y38" s="101">
        <v>40</v>
      </c>
      <c r="Z38" s="102">
        <v>0.30909090909090908</v>
      </c>
      <c r="AA38" s="102">
        <v>0.38983050847457629</v>
      </c>
      <c r="AB38" s="102">
        <v>0.35087719298245612</v>
      </c>
      <c r="AC38" s="101">
        <v>17</v>
      </c>
      <c r="AD38" s="101">
        <v>23</v>
      </c>
      <c r="AE38" s="101">
        <v>40</v>
      </c>
      <c r="AF38" s="102">
        <v>0.30909090909090908</v>
      </c>
      <c r="AG38" s="102">
        <v>0.38983050847457629</v>
      </c>
      <c r="AH38" s="102">
        <v>0.35087719298245612</v>
      </c>
      <c r="AI38" s="101">
        <v>0</v>
      </c>
      <c r="AJ38" s="101">
        <v>0</v>
      </c>
      <c r="AK38" s="101">
        <v>0</v>
      </c>
      <c r="AL38" s="102">
        <v>0</v>
      </c>
      <c r="AM38" s="102">
        <v>0</v>
      </c>
      <c r="AN38" s="102">
        <v>0</v>
      </c>
      <c r="AO38" s="101">
        <v>0</v>
      </c>
      <c r="AP38" s="101">
        <v>0</v>
      </c>
      <c r="AQ38" s="101">
        <v>0</v>
      </c>
      <c r="AR38" s="102">
        <v>0</v>
      </c>
      <c r="AS38" s="102">
        <v>0</v>
      </c>
      <c r="AT38" s="102">
        <v>0</v>
      </c>
      <c r="AU38" s="101">
        <v>0</v>
      </c>
      <c r="AV38" s="101">
        <v>0</v>
      </c>
      <c r="AW38" s="101">
        <v>0</v>
      </c>
      <c r="AX38" s="102" t="s">
        <v>92</v>
      </c>
      <c r="AY38" s="102" t="s">
        <v>92</v>
      </c>
      <c r="AZ38" s="102" t="s">
        <v>92</v>
      </c>
      <c r="BA38" s="101">
        <v>0</v>
      </c>
      <c r="BB38" s="101">
        <v>0</v>
      </c>
      <c r="BC38" s="101">
        <v>0</v>
      </c>
      <c r="BD38" s="102" t="s">
        <v>92</v>
      </c>
      <c r="BE38" s="102" t="s">
        <v>92</v>
      </c>
      <c r="BF38" s="102" t="s">
        <v>92</v>
      </c>
      <c r="BG38" s="101">
        <v>0</v>
      </c>
      <c r="BH38" s="101">
        <v>0</v>
      </c>
      <c r="BI38" s="101">
        <v>0</v>
      </c>
      <c r="BJ38" s="102" t="s">
        <v>92</v>
      </c>
      <c r="BK38" s="102" t="s">
        <v>92</v>
      </c>
      <c r="BL38" s="102" t="s">
        <v>92</v>
      </c>
      <c r="BM38" s="101">
        <v>0</v>
      </c>
      <c r="BN38" s="101">
        <v>0</v>
      </c>
      <c r="BO38" s="101">
        <v>0</v>
      </c>
      <c r="BP38" s="102" t="s">
        <v>92</v>
      </c>
      <c r="BQ38" s="102" t="s">
        <v>92</v>
      </c>
      <c r="BR38" s="103" t="s">
        <v>92</v>
      </c>
    </row>
    <row r="39" spans="1:70" ht="11.85">
      <c r="A39" s="99" t="str">
        <f>IF(COUNTIFS(T_3GPM[[#This Row],[Secteur]],"  *"),A38,T_3GPM[[#This Row],[Secteur]])</f>
        <v>SEINE-ET-MARNE</v>
      </c>
      <c r="B39" s="99" t="str">
        <f>IF(COUNTIFS(T_3GPM[[#This Row],[Secteur]],"    *"),B38,T_3GPM[[#This Row],[Secteur]])</f>
        <v xml:space="preserve">   D03 - Meaux</v>
      </c>
      <c r="C39" s="100" t="s">
        <v>271</v>
      </c>
      <c r="D39" s="100" t="s">
        <v>272</v>
      </c>
      <c r="E39" s="101">
        <v>87</v>
      </c>
      <c r="F39" s="101">
        <v>83</v>
      </c>
      <c r="G39" s="101">
        <v>170</v>
      </c>
      <c r="H39" s="101">
        <v>0</v>
      </c>
      <c r="I39" s="101">
        <v>0</v>
      </c>
      <c r="J39" s="101">
        <v>0</v>
      </c>
      <c r="K39" s="101">
        <v>87</v>
      </c>
      <c r="L39" s="101">
        <v>83</v>
      </c>
      <c r="M39" s="101">
        <v>170</v>
      </c>
      <c r="N39" s="102">
        <v>1</v>
      </c>
      <c r="O39" s="102">
        <v>1</v>
      </c>
      <c r="P39" s="102">
        <v>1</v>
      </c>
      <c r="Q39" s="101">
        <v>71</v>
      </c>
      <c r="R39" s="101">
        <v>65</v>
      </c>
      <c r="S39" s="101">
        <v>136</v>
      </c>
      <c r="T39" s="102">
        <v>0.81609195402298851</v>
      </c>
      <c r="U39" s="102">
        <v>0.7831325301204819</v>
      </c>
      <c r="V39" s="102">
        <v>0.8</v>
      </c>
      <c r="W39" s="101">
        <v>16</v>
      </c>
      <c r="X39" s="101">
        <v>18</v>
      </c>
      <c r="Y39" s="101">
        <v>34</v>
      </c>
      <c r="Z39" s="102">
        <v>0.18390804597701149</v>
      </c>
      <c r="AA39" s="102">
        <v>0.21686746987951808</v>
      </c>
      <c r="AB39" s="102">
        <v>0.2</v>
      </c>
      <c r="AC39" s="101">
        <v>9</v>
      </c>
      <c r="AD39" s="101">
        <v>11</v>
      </c>
      <c r="AE39" s="101">
        <v>20</v>
      </c>
      <c r="AF39" s="102">
        <v>0.10344827586206896</v>
      </c>
      <c r="AG39" s="102">
        <v>0.13253012048192772</v>
      </c>
      <c r="AH39" s="102">
        <v>0.11764705882352941</v>
      </c>
      <c r="AI39" s="101">
        <v>7</v>
      </c>
      <c r="AJ39" s="101">
        <v>7</v>
      </c>
      <c r="AK39" s="101">
        <v>14</v>
      </c>
      <c r="AL39" s="102">
        <v>8.0459770114942528E-2</v>
      </c>
      <c r="AM39" s="102">
        <v>8.4337349397590355E-2</v>
      </c>
      <c r="AN39" s="102">
        <v>8.2352941176470587E-2</v>
      </c>
      <c r="AO39" s="101">
        <v>87</v>
      </c>
      <c r="AP39" s="101">
        <v>83</v>
      </c>
      <c r="AQ39" s="101">
        <v>170</v>
      </c>
      <c r="AR39" s="102">
        <v>1</v>
      </c>
      <c r="AS39" s="102">
        <v>1</v>
      </c>
      <c r="AT39" s="102">
        <v>1</v>
      </c>
      <c r="AU39" s="101">
        <v>67</v>
      </c>
      <c r="AV39" s="101">
        <v>59</v>
      </c>
      <c r="AW39" s="101">
        <v>126</v>
      </c>
      <c r="AX39" s="102">
        <v>0.77011494252873558</v>
      </c>
      <c r="AY39" s="102">
        <v>0.71084337349397586</v>
      </c>
      <c r="AZ39" s="102">
        <v>0.74117647058823533</v>
      </c>
      <c r="BA39" s="101">
        <v>20</v>
      </c>
      <c r="BB39" s="101">
        <v>24</v>
      </c>
      <c r="BC39" s="101">
        <v>44</v>
      </c>
      <c r="BD39" s="102">
        <v>0.22988505747126436</v>
      </c>
      <c r="BE39" s="102">
        <v>0.28915662650602408</v>
      </c>
      <c r="BF39" s="102">
        <v>0.25882352941176473</v>
      </c>
      <c r="BG39" s="101">
        <v>13</v>
      </c>
      <c r="BH39" s="101">
        <v>18</v>
      </c>
      <c r="BI39" s="101">
        <v>31</v>
      </c>
      <c r="BJ39" s="102">
        <v>0.14942528735632185</v>
      </c>
      <c r="BK39" s="102">
        <v>0.21686746987951808</v>
      </c>
      <c r="BL39" s="102">
        <v>0.18235294117647058</v>
      </c>
      <c r="BM39" s="101">
        <v>7</v>
      </c>
      <c r="BN39" s="101">
        <v>6</v>
      </c>
      <c r="BO39" s="101">
        <v>13</v>
      </c>
      <c r="BP39" s="102">
        <v>8.0459770114942528E-2</v>
      </c>
      <c r="BQ39" s="102">
        <v>7.2289156626506021E-2</v>
      </c>
      <c r="BR39" s="103">
        <v>7.6470588235294124E-2</v>
      </c>
    </row>
    <row r="40" spans="1:70" ht="11.85">
      <c r="A40" s="99" t="str">
        <f>IF(COUNTIFS(T_3GPM[[#This Row],[Secteur]],"  *"),A39,T_3GPM[[#This Row],[Secteur]])</f>
        <v>SEINE-ET-MARNE</v>
      </c>
      <c r="B40" s="99" t="str">
        <f>IF(COUNTIFS(T_3GPM[[#This Row],[Secteur]],"    *"),B39,T_3GPM[[#This Row],[Secteur]])</f>
        <v xml:space="preserve">   D03 - Meaux</v>
      </c>
      <c r="C40" s="100" t="s">
        <v>273</v>
      </c>
      <c r="D40" s="100" t="s">
        <v>274</v>
      </c>
      <c r="E40" s="101">
        <v>56</v>
      </c>
      <c r="F40" s="101">
        <v>65</v>
      </c>
      <c r="G40" s="101">
        <v>121</v>
      </c>
      <c r="H40" s="101">
        <v>0</v>
      </c>
      <c r="I40" s="101">
        <v>0</v>
      </c>
      <c r="J40" s="101">
        <v>0</v>
      </c>
      <c r="K40" s="101">
        <v>56</v>
      </c>
      <c r="L40" s="101">
        <v>64</v>
      </c>
      <c r="M40" s="101">
        <v>120</v>
      </c>
      <c r="N40" s="102">
        <v>1</v>
      </c>
      <c r="O40" s="102">
        <v>0.98461538461538467</v>
      </c>
      <c r="P40" s="102">
        <v>0.99173553719008267</v>
      </c>
      <c r="Q40" s="101">
        <v>46</v>
      </c>
      <c r="R40" s="101">
        <v>52</v>
      </c>
      <c r="S40" s="101">
        <v>98</v>
      </c>
      <c r="T40" s="102">
        <v>0.8214285714285714</v>
      </c>
      <c r="U40" s="102">
        <v>0.8125</v>
      </c>
      <c r="V40" s="102">
        <v>0.81666666666666665</v>
      </c>
      <c r="W40" s="101">
        <v>10</v>
      </c>
      <c r="X40" s="101">
        <v>12</v>
      </c>
      <c r="Y40" s="101">
        <v>22</v>
      </c>
      <c r="Z40" s="102">
        <v>0.17857142857142858</v>
      </c>
      <c r="AA40" s="102">
        <v>0.1875</v>
      </c>
      <c r="AB40" s="102">
        <v>0.18333333333333332</v>
      </c>
      <c r="AC40" s="101">
        <v>8</v>
      </c>
      <c r="AD40" s="101">
        <v>9</v>
      </c>
      <c r="AE40" s="101">
        <v>17</v>
      </c>
      <c r="AF40" s="102">
        <v>0.14285714285714285</v>
      </c>
      <c r="AG40" s="102">
        <v>0.140625</v>
      </c>
      <c r="AH40" s="102">
        <v>0.14166666666666666</v>
      </c>
      <c r="AI40" s="101">
        <v>2</v>
      </c>
      <c r="AJ40" s="101">
        <v>3</v>
      </c>
      <c r="AK40" s="101">
        <v>5</v>
      </c>
      <c r="AL40" s="102">
        <v>3.5714285714285712E-2</v>
      </c>
      <c r="AM40" s="102">
        <v>4.6875E-2</v>
      </c>
      <c r="AN40" s="102">
        <v>4.1666666666666664E-2</v>
      </c>
      <c r="AO40" s="101">
        <v>54</v>
      </c>
      <c r="AP40" s="101">
        <v>63</v>
      </c>
      <c r="AQ40" s="101">
        <v>117</v>
      </c>
      <c r="AR40" s="102">
        <v>0.9642857142857143</v>
      </c>
      <c r="AS40" s="102">
        <v>0.96923076923076923</v>
      </c>
      <c r="AT40" s="102">
        <v>0.96694214876033058</v>
      </c>
      <c r="AU40" s="101">
        <v>46</v>
      </c>
      <c r="AV40" s="101">
        <v>47</v>
      </c>
      <c r="AW40" s="101">
        <v>93</v>
      </c>
      <c r="AX40" s="102">
        <v>0.85185185185185186</v>
      </c>
      <c r="AY40" s="102">
        <v>0.74603174603174605</v>
      </c>
      <c r="AZ40" s="102">
        <v>0.79487179487179482</v>
      </c>
      <c r="BA40" s="101">
        <v>8</v>
      </c>
      <c r="BB40" s="101">
        <v>16</v>
      </c>
      <c r="BC40" s="101">
        <v>24</v>
      </c>
      <c r="BD40" s="102">
        <v>0.14814814814814814</v>
      </c>
      <c r="BE40" s="102">
        <v>0.25396825396825395</v>
      </c>
      <c r="BF40" s="102">
        <v>0.20512820512820512</v>
      </c>
      <c r="BG40" s="101">
        <v>6</v>
      </c>
      <c r="BH40" s="101">
        <v>13</v>
      </c>
      <c r="BI40" s="101">
        <v>19</v>
      </c>
      <c r="BJ40" s="102">
        <v>0.1111111111111111</v>
      </c>
      <c r="BK40" s="102">
        <v>0.20634920634920634</v>
      </c>
      <c r="BL40" s="102">
        <v>0.1623931623931624</v>
      </c>
      <c r="BM40" s="101">
        <v>2</v>
      </c>
      <c r="BN40" s="101">
        <v>3</v>
      </c>
      <c r="BO40" s="101">
        <v>5</v>
      </c>
      <c r="BP40" s="102">
        <v>3.7037037037037035E-2</v>
      </c>
      <c r="BQ40" s="102">
        <v>4.7619047619047616E-2</v>
      </c>
      <c r="BR40" s="103">
        <v>4.2735042735042736E-2</v>
      </c>
    </row>
    <row r="41" spans="1:70" ht="11.85">
      <c r="A41" s="99" t="str">
        <f>IF(COUNTIFS(T_3GPM[[#This Row],[Secteur]],"  *"),A40,T_3GPM[[#This Row],[Secteur]])</f>
        <v>SEINE-ET-MARNE</v>
      </c>
      <c r="B41" s="99" t="str">
        <f>IF(COUNTIFS(T_3GPM[[#This Row],[Secteur]],"    *"),B40,T_3GPM[[#This Row],[Secteur]])</f>
        <v xml:space="preserve">   D03 - Meaux</v>
      </c>
      <c r="C41" s="100" t="s">
        <v>275</v>
      </c>
      <c r="D41" s="100" t="s">
        <v>276</v>
      </c>
      <c r="E41" s="101">
        <v>76</v>
      </c>
      <c r="F41" s="101">
        <v>67</v>
      </c>
      <c r="G41" s="101">
        <v>143</v>
      </c>
      <c r="H41" s="101">
        <v>0</v>
      </c>
      <c r="I41" s="101">
        <v>0</v>
      </c>
      <c r="J41" s="101">
        <v>0</v>
      </c>
      <c r="K41" s="101">
        <v>76</v>
      </c>
      <c r="L41" s="101">
        <v>67</v>
      </c>
      <c r="M41" s="101">
        <v>143</v>
      </c>
      <c r="N41" s="102">
        <v>1</v>
      </c>
      <c r="O41" s="102">
        <v>1</v>
      </c>
      <c r="P41" s="102">
        <v>1</v>
      </c>
      <c r="Q41" s="101">
        <v>60</v>
      </c>
      <c r="R41" s="101">
        <v>42</v>
      </c>
      <c r="S41" s="101">
        <v>102</v>
      </c>
      <c r="T41" s="102">
        <v>0.78947368421052633</v>
      </c>
      <c r="U41" s="102">
        <v>0.62686567164179108</v>
      </c>
      <c r="V41" s="102">
        <v>0.71328671328671334</v>
      </c>
      <c r="W41" s="101">
        <v>16</v>
      </c>
      <c r="X41" s="101">
        <v>25</v>
      </c>
      <c r="Y41" s="101">
        <v>41</v>
      </c>
      <c r="Z41" s="102">
        <v>0.21052631578947367</v>
      </c>
      <c r="AA41" s="102">
        <v>0.37313432835820898</v>
      </c>
      <c r="AB41" s="102">
        <v>0.28671328671328672</v>
      </c>
      <c r="AC41" s="101">
        <v>10</v>
      </c>
      <c r="AD41" s="101">
        <v>18</v>
      </c>
      <c r="AE41" s="101">
        <v>28</v>
      </c>
      <c r="AF41" s="102">
        <v>0.13157894736842105</v>
      </c>
      <c r="AG41" s="102">
        <v>0.26865671641791045</v>
      </c>
      <c r="AH41" s="102">
        <v>0.19580419580419581</v>
      </c>
      <c r="AI41" s="101">
        <v>6</v>
      </c>
      <c r="AJ41" s="101">
        <v>7</v>
      </c>
      <c r="AK41" s="101">
        <v>13</v>
      </c>
      <c r="AL41" s="102">
        <v>7.8947368421052627E-2</v>
      </c>
      <c r="AM41" s="102">
        <v>0.1044776119402985</v>
      </c>
      <c r="AN41" s="102">
        <v>9.0909090909090912E-2</v>
      </c>
      <c r="AO41" s="101">
        <v>76</v>
      </c>
      <c r="AP41" s="101">
        <v>66</v>
      </c>
      <c r="AQ41" s="101">
        <v>142</v>
      </c>
      <c r="AR41" s="102">
        <v>1</v>
      </c>
      <c r="AS41" s="102">
        <v>0.9850746268656716</v>
      </c>
      <c r="AT41" s="102">
        <v>0.99300699300699302</v>
      </c>
      <c r="AU41" s="101">
        <v>60</v>
      </c>
      <c r="AV41" s="101">
        <v>41</v>
      </c>
      <c r="AW41" s="101">
        <v>101</v>
      </c>
      <c r="AX41" s="102">
        <v>0.78947368421052633</v>
      </c>
      <c r="AY41" s="102">
        <v>0.62121212121212122</v>
      </c>
      <c r="AZ41" s="102">
        <v>0.71126760563380287</v>
      </c>
      <c r="BA41" s="101">
        <v>16</v>
      </c>
      <c r="BB41" s="101">
        <v>25</v>
      </c>
      <c r="BC41" s="101">
        <v>41</v>
      </c>
      <c r="BD41" s="102">
        <v>0.21052631578947367</v>
      </c>
      <c r="BE41" s="102">
        <v>0.37878787878787878</v>
      </c>
      <c r="BF41" s="102">
        <v>0.28873239436619719</v>
      </c>
      <c r="BG41" s="101">
        <v>10</v>
      </c>
      <c r="BH41" s="101">
        <v>19</v>
      </c>
      <c r="BI41" s="101">
        <v>29</v>
      </c>
      <c r="BJ41" s="102">
        <v>0.13157894736842105</v>
      </c>
      <c r="BK41" s="102">
        <v>0.2878787878787879</v>
      </c>
      <c r="BL41" s="102">
        <v>0.20422535211267606</v>
      </c>
      <c r="BM41" s="101">
        <v>6</v>
      </c>
      <c r="BN41" s="101">
        <v>6</v>
      </c>
      <c r="BO41" s="101">
        <v>12</v>
      </c>
      <c r="BP41" s="102">
        <v>7.8947368421052627E-2</v>
      </c>
      <c r="BQ41" s="102">
        <v>9.0909090909090912E-2</v>
      </c>
      <c r="BR41" s="103">
        <v>8.4507042253521125E-2</v>
      </c>
    </row>
    <row r="42" spans="1:70" ht="11.85">
      <c r="A42" s="99" t="str">
        <f>IF(COUNTIFS(T_3GPM[[#This Row],[Secteur]],"  *"),A41,T_3GPM[[#This Row],[Secteur]])</f>
        <v>SEINE-ET-MARNE</v>
      </c>
      <c r="B42" s="99" t="str">
        <f>IF(COUNTIFS(T_3GPM[[#This Row],[Secteur]],"    *"),B41,T_3GPM[[#This Row],[Secteur]])</f>
        <v xml:space="preserve">   D03 - Meaux</v>
      </c>
      <c r="C42" s="100" t="s">
        <v>277</v>
      </c>
      <c r="D42" s="100" t="s">
        <v>278</v>
      </c>
      <c r="E42" s="101">
        <v>25</v>
      </c>
      <c r="F42" s="101">
        <v>36</v>
      </c>
      <c r="G42" s="101">
        <v>61</v>
      </c>
      <c r="H42" s="101">
        <v>0</v>
      </c>
      <c r="I42" s="101">
        <v>0</v>
      </c>
      <c r="J42" s="101">
        <v>0</v>
      </c>
      <c r="K42" s="101">
        <v>24</v>
      </c>
      <c r="L42" s="101">
        <v>34</v>
      </c>
      <c r="M42" s="101">
        <v>58</v>
      </c>
      <c r="N42" s="102">
        <v>0.96</v>
      </c>
      <c r="O42" s="102">
        <v>0.94444444444444442</v>
      </c>
      <c r="P42" s="102">
        <v>0.95081967213114749</v>
      </c>
      <c r="Q42" s="101">
        <v>16</v>
      </c>
      <c r="R42" s="101">
        <v>18</v>
      </c>
      <c r="S42" s="101">
        <v>34</v>
      </c>
      <c r="T42" s="102">
        <v>0.66666666666666663</v>
      </c>
      <c r="U42" s="102">
        <v>0.52941176470588236</v>
      </c>
      <c r="V42" s="102">
        <v>0.58620689655172409</v>
      </c>
      <c r="W42" s="101">
        <v>8</v>
      </c>
      <c r="X42" s="101">
        <v>16</v>
      </c>
      <c r="Y42" s="101">
        <v>24</v>
      </c>
      <c r="Z42" s="102">
        <v>0.33333333333333331</v>
      </c>
      <c r="AA42" s="102">
        <v>0.47058823529411764</v>
      </c>
      <c r="AB42" s="102">
        <v>0.41379310344827586</v>
      </c>
      <c r="AC42" s="101">
        <v>4</v>
      </c>
      <c r="AD42" s="101">
        <v>6</v>
      </c>
      <c r="AE42" s="101">
        <v>10</v>
      </c>
      <c r="AF42" s="102">
        <v>0.16666666666666666</v>
      </c>
      <c r="AG42" s="102">
        <v>0.17647058823529413</v>
      </c>
      <c r="AH42" s="102">
        <v>0.17241379310344829</v>
      </c>
      <c r="AI42" s="101">
        <v>4</v>
      </c>
      <c r="AJ42" s="101">
        <v>10</v>
      </c>
      <c r="AK42" s="101">
        <v>14</v>
      </c>
      <c r="AL42" s="102">
        <v>0.16666666666666666</v>
      </c>
      <c r="AM42" s="102">
        <v>0.29411764705882354</v>
      </c>
      <c r="AN42" s="102">
        <v>0.2413793103448276</v>
      </c>
      <c r="AO42" s="101">
        <v>24</v>
      </c>
      <c r="AP42" s="101">
        <v>34</v>
      </c>
      <c r="AQ42" s="101">
        <v>58</v>
      </c>
      <c r="AR42" s="102">
        <v>0.96</v>
      </c>
      <c r="AS42" s="102">
        <v>0.94444444444444442</v>
      </c>
      <c r="AT42" s="102">
        <v>0.95081967213114749</v>
      </c>
      <c r="AU42" s="101">
        <v>16</v>
      </c>
      <c r="AV42" s="101">
        <v>18</v>
      </c>
      <c r="AW42" s="101">
        <v>34</v>
      </c>
      <c r="AX42" s="102">
        <v>0.66666666666666663</v>
      </c>
      <c r="AY42" s="102">
        <v>0.52941176470588236</v>
      </c>
      <c r="AZ42" s="102">
        <v>0.58620689655172409</v>
      </c>
      <c r="BA42" s="101">
        <v>8</v>
      </c>
      <c r="BB42" s="101">
        <v>16</v>
      </c>
      <c r="BC42" s="101">
        <v>24</v>
      </c>
      <c r="BD42" s="102">
        <v>0.33333333333333331</v>
      </c>
      <c r="BE42" s="102">
        <v>0.47058823529411764</v>
      </c>
      <c r="BF42" s="102">
        <v>0.41379310344827586</v>
      </c>
      <c r="BG42" s="101">
        <v>4</v>
      </c>
      <c r="BH42" s="101">
        <v>6</v>
      </c>
      <c r="BI42" s="101">
        <v>10</v>
      </c>
      <c r="BJ42" s="102">
        <v>0.16666666666666666</v>
      </c>
      <c r="BK42" s="102">
        <v>0.17647058823529413</v>
      </c>
      <c r="BL42" s="102">
        <v>0.17241379310344829</v>
      </c>
      <c r="BM42" s="101">
        <v>4</v>
      </c>
      <c r="BN42" s="101">
        <v>10</v>
      </c>
      <c r="BO42" s="101">
        <v>14</v>
      </c>
      <c r="BP42" s="102">
        <v>0.16666666666666666</v>
      </c>
      <c r="BQ42" s="102">
        <v>0.29411764705882354</v>
      </c>
      <c r="BR42" s="103">
        <v>0.2413793103448276</v>
      </c>
    </row>
    <row r="43" spans="1:70" ht="11.85">
      <c r="A43" s="99" t="str">
        <f>IF(COUNTIFS(T_3GPM[[#This Row],[Secteur]],"  *"),A42,T_3GPM[[#This Row],[Secteur]])</f>
        <v>SEINE-ET-MARNE</v>
      </c>
      <c r="B43" s="99" t="str">
        <f>IF(COUNTIFS(T_3GPM[[#This Row],[Secteur]],"    *"),B42,T_3GPM[[#This Row],[Secteur]])</f>
        <v xml:space="preserve">   D03 - Meaux</v>
      </c>
      <c r="C43" s="100" t="s">
        <v>279</v>
      </c>
      <c r="D43" s="100" t="s">
        <v>280</v>
      </c>
      <c r="E43" s="101">
        <v>68</v>
      </c>
      <c r="F43" s="101">
        <v>89</v>
      </c>
      <c r="G43" s="101">
        <v>157</v>
      </c>
      <c r="H43" s="101">
        <v>1</v>
      </c>
      <c r="I43" s="101">
        <v>0</v>
      </c>
      <c r="J43" s="101">
        <v>1</v>
      </c>
      <c r="K43" s="101">
        <v>68</v>
      </c>
      <c r="L43" s="101">
        <v>89</v>
      </c>
      <c r="M43" s="101">
        <v>157</v>
      </c>
      <c r="N43" s="102">
        <v>1.0147058823529411</v>
      </c>
      <c r="O43" s="102">
        <v>1</v>
      </c>
      <c r="P43" s="102">
        <v>1.0063694267515924</v>
      </c>
      <c r="Q43" s="101">
        <v>54</v>
      </c>
      <c r="R43" s="101">
        <v>66</v>
      </c>
      <c r="S43" s="101">
        <v>120</v>
      </c>
      <c r="T43" s="102">
        <v>0.79411764705882348</v>
      </c>
      <c r="U43" s="102">
        <v>0.7415730337078652</v>
      </c>
      <c r="V43" s="102">
        <v>0.76433121019108285</v>
      </c>
      <c r="W43" s="101">
        <v>14</v>
      </c>
      <c r="X43" s="101">
        <v>23</v>
      </c>
      <c r="Y43" s="101">
        <v>37</v>
      </c>
      <c r="Z43" s="102">
        <v>0.20588235294117646</v>
      </c>
      <c r="AA43" s="102">
        <v>0.25842696629213485</v>
      </c>
      <c r="AB43" s="102">
        <v>0.2356687898089172</v>
      </c>
      <c r="AC43" s="101">
        <v>11</v>
      </c>
      <c r="AD43" s="101">
        <v>13</v>
      </c>
      <c r="AE43" s="101">
        <v>24</v>
      </c>
      <c r="AF43" s="102">
        <v>0.16176470588235295</v>
      </c>
      <c r="AG43" s="102">
        <v>0.14606741573033707</v>
      </c>
      <c r="AH43" s="102">
        <v>0.15286624203821655</v>
      </c>
      <c r="AI43" s="101">
        <v>3</v>
      </c>
      <c r="AJ43" s="101">
        <v>10</v>
      </c>
      <c r="AK43" s="101">
        <v>13</v>
      </c>
      <c r="AL43" s="102">
        <v>4.4117647058823532E-2</v>
      </c>
      <c r="AM43" s="102">
        <v>0.11235955056179775</v>
      </c>
      <c r="AN43" s="102">
        <v>8.2802547770700632E-2</v>
      </c>
      <c r="AO43" s="101">
        <v>67</v>
      </c>
      <c r="AP43" s="101">
        <v>89</v>
      </c>
      <c r="AQ43" s="101">
        <v>156</v>
      </c>
      <c r="AR43" s="102">
        <v>1</v>
      </c>
      <c r="AS43" s="102">
        <v>1</v>
      </c>
      <c r="AT43" s="102">
        <v>1</v>
      </c>
      <c r="AU43" s="101">
        <v>53</v>
      </c>
      <c r="AV43" s="101">
        <v>63</v>
      </c>
      <c r="AW43" s="101">
        <v>116</v>
      </c>
      <c r="AX43" s="102">
        <v>0.79104477611940294</v>
      </c>
      <c r="AY43" s="102">
        <v>0.7078651685393258</v>
      </c>
      <c r="AZ43" s="102">
        <v>0.74358974358974361</v>
      </c>
      <c r="BA43" s="101">
        <v>14</v>
      </c>
      <c r="BB43" s="101">
        <v>26</v>
      </c>
      <c r="BC43" s="101">
        <v>40</v>
      </c>
      <c r="BD43" s="102">
        <v>0.20895522388059701</v>
      </c>
      <c r="BE43" s="102">
        <v>0.29213483146067415</v>
      </c>
      <c r="BF43" s="102">
        <v>0.25641025641025639</v>
      </c>
      <c r="BG43" s="101">
        <v>11</v>
      </c>
      <c r="BH43" s="101">
        <v>16</v>
      </c>
      <c r="BI43" s="101">
        <v>27</v>
      </c>
      <c r="BJ43" s="102">
        <v>0.16417910447761194</v>
      </c>
      <c r="BK43" s="102">
        <v>0.1797752808988764</v>
      </c>
      <c r="BL43" s="102">
        <v>0.17307692307692307</v>
      </c>
      <c r="BM43" s="101">
        <v>3</v>
      </c>
      <c r="BN43" s="101">
        <v>10</v>
      </c>
      <c r="BO43" s="101">
        <v>13</v>
      </c>
      <c r="BP43" s="102">
        <v>4.4776119402985072E-2</v>
      </c>
      <c r="BQ43" s="102">
        <v>0.11235955056179775</v>
      </c>
      <c r="BR43" s="103">
        <v>8.3333333333333329E-2</v>
      </c>
    </row>
    <row r="44" spans="1:70" ht="11.85">
      <c r="A44" s="99" t="str">
        <f>IF(COUNTIFS(T_3GPM[[#This Row],[Secteur]],"  *"),A43,T_3GPM[[#This Row],[Secteur]])</f>
        <v>SEINE-ET-MARNE</v>
      </c>
      <c r="B44" s="99" t="str">
        <f>IF(COUNTIFS(T_3GPM[[#This Row],[Secteur]],"    *"),B43,T_3GPM[[#This Row],[Secteur]])</f>
        <v xml:space="preserve">   D03 - Meaux</v>
      </c>
      <c r="C44" s="100" t="s">
        <v>281</v>
      </c>
      <c r="D44" s="100" t="s">
        <v>282</v>
      </c>
      <c r="E44" s="101">
        <v>46</v>
      </c>
      <c r="F44" s="101">
        <v>56</v>
      </c>
      <c r="G44" s="101">
        <v>102</v>
      </c>
      <c r="H44" s="101">
        <v>0</v>
      </c>
      <c r="I44" s="101">
        <v>0</v>
      </c>
      <c r="J44" s="101">
        <v>0</v>
      </c>
      <c r="K44" s="101">
        <v>46</v>
      </c>
      <c r="L44" s="101">
        <v>56</v>
      </c>
      <c r="M44" s="101">
        <v>102</v>
      </c>
      <c r="N44" s="102">
        <v>1</v>
      </c>
      <c r="O44" s="102">
        <v>1</v>
      </c>
      <c r="P44" s="102">
        <v>1</v>
      </c>
      <c r="Q44" s="101">
        <v>33</v>
      </c>
      <c r="R44" s="101">
        <v>30</v>
      </c>
      <c r="S44" s="101">
        <v>63</v>
      </c>
      <c r="T44" s="102">
        <v>0.71739130434782605</v>
      </c>
      <c r="U44" s="102">
        <v>0.5357142857142857</v>
      </c>
      <c r="V44" s="102">
        <v>0.61764705882352944</v>
      </c>
      <c r="W44" s="101">
        <v>13</v>
      </c>
      <c r="X44" s="101">
        <v>26</v>
      </c>
      <c r="Y44" s="101">
        <v>39</v>
      </c>
      <c r="Z44" s="102">
        <v>0.28260869565217389</v>
      </c>
      <c r="AA44" s="102">
        <v>0.4642857142857143</v>
      </c>
      <c r="AB44" s="102">
        <v>0.38235294117647056</v>
      </c>
      <c r="AC44" s="101">
        <v>10</v>
      </c>
      <c r="AD44" s="101">
        <v>20</v>
      </c>
      <c r="AE44" s="101">
        <v>30</v>
      </c>
      <c r="AF44" s="102">
        <v>0.21739130434782608</v>
      </c>
      <c r="AG44" s="102">
        <v>0.35714285714285715</v>
      </c>
      <c r="AH44" s="102">
        <v>0.29411764705882354</v>
      </c>
      <c r="AI44" s="101">
        <v>3</v>
      </c>
      <c r="AJ44" s="101">
        <v>6</v>
      </c>
      <c r="AK44" s="101">
        <v>9</v>
      </c>
      <c r="AL44" s="102">
        <v>6.5217391304347824E-2</v>
      </c>
      <c r="AM44" s="102">
        <v>0.10714285714285714</v>
      </c>
      <c r="AN44" s="102">
        <v>8.8235294117647065E-2</v>
      </c>
      <c r="AO44" s="101">
        <v>46</v>
      </c>
      <c r="AP44" s="101">
        <v>55</v>
      </c>
      <c r="AQ44" s="101">
        <v>101</v>
      </c>
      <c r="AR44" s="102">
        <v>1</v>
      </c>
      <c r="AS44" s="102">
        <v>0.9821428571428571</v>
      </c>
      <c r="AT44" s="102">
        <v>0.99019607843137258</v>
      </c>
      <c r="AU44" s="101">
        <v>30</v>
      </c>
      <c r="AV44" s="101">
        <v>27</v>
      </c>
      <c r="AW44" s="101">
        <v>57</v>
      </c>
      <c r="AX44" s="102">
        <v>0.65217391304347827</v>
      </c>
      <c r="AY44" s="102">
        <v>0.49090909090909091</v>
      </c>
      <c r="AZ44" s="102">
        <v>0.5643564356435643</v>
      </c>
      <c r="BA44" s="101">
        <v>16</v>
      </c>
      <c r="BB44" s="101">
        <v>28</v>
      </c>
      <c r="BC44" s="101">
        <v>44</v>
      </c>
      <c r="BD44" s="102">
        <v>0.34782608695652173</v>
      </c>
      <c r="BE44" s="102">
        <v>0.50909090909090904</v>
      </c>
      <c r="BF44" s="102">
        <v>0.43564356435643564</v>
      </c>
      <c r="BG44" s="101">
        <v>13</v>
      </c>
      <c r="BH44" s="101">
        <v>21</v>
      </c>
      <c r="BI44" s="101">
        <v>34</v>
      </c>
      <c r="BJ44" s="102">
        <v>0.28260869565217389</v>
      </c>
      <c r="BK44" s="102">
        <v>0.38181818181818183</v>
      </c>
      <c r="BL44" s="102">
        <v>0.33663366336633666</v>
      </c>
      <c r="BM44" s="101">
        <v>3</v>
      </c>
      <c r="BN44" s="101">
        <v>7</v>
      </c>
      <c r="BO44" s="101">
        <v>10</v>
      </c>
      <c r="BP44" s="102">
        <v>6.5217391304347824E-2</v>
      </c>
      <c r="BQ44" s="102">
        <v>0.12727272727272726</v>
      </c>
      <c r="BR44" s="103">
        <v>9.9009900990099015E-2</v>
      </c>
    </row>
    <row r="45" spans="1:70" ht="11.85">
      <c r="A45" s="99" t="str">
        <f>IF(COUNTIFS(T_3GPM[[#This Row],[Secteur]],"  *"),A44,T_3GPM[[#This Row],[Secteur]])</f>
        <v>SEINE-ET-MARNE</v>
      </c>
      <c r="B45" s="99" t="str">
        <f>IF(COUNTIFS(T_3GPM[[#This Row],[Secteur]],"    *"),B44,T_3GPM[[#This Row],[Secteur]])</f>
        <v xml:space="preserve">   D03 - Meaux</v>
      </c>
      <c r="C45" s="100" t="s">
        <v>283</v>
      </c>
      <c r="D45" s="100" t="s">
        <v>284</v>
      </c>
      <c r="E45" s="101">
        <v>71</v>
      </c>
      <c r="F45" s="101">
        <v>98</v>
      </c>
      <c r="G45" s="101">
        <v>169</v>
      </c>
      <c r="H45" s="101">
        <v>0</v>
      </c>
      <c r="I45" s="101">
        <v>0</v>
      </c>
      <c r="J45" s="101">
        <v>0</v>
      </c>
      <c r="K45" s="101">
        <v>71</v>
      </c>
      <c r="L45" s="101">
        <v>98</v>
      </c>
      <c r="M45" s="101">
        <v>169</v>
      </c>
      <c r="N45" s="102">
        <v>1</v>
      </c>
      <c r="O45" s="102">
        <v>1</v>
      </c>
      <c r="P45" s="102">
        <v>1</v>
      </c>
      <c r="Q45" s="101">
        <v>57</v>
      </c>
      <c r="R45" s="101">
        <v>65</v>
      </c>
      <c r="S45" s="101">
        <v>122</v>
      </c>
      <c r="T45" s="102">
        <v>0.80281690140845074</v>
      </c>
      <c r="U45" s="102">
        <v>0.66326530612244894</v>
      </c>
      <c r="V45" s="102">
        <v>0.72189349112426038</v>
      </c>
      <c r="W45" s="101">
        <v>14</v>
      </c>
      <c r="X45" s="101">
        <v>33</v>
      </c>
      <c r="Y45" s="101">
        <v>47</v>
      </c>
      <c r="Z45" s="102">
        <v>0.19718309859154928</v>
      </c>
      <c r="AA45" s="102">
        <v>0.33673469387755101</v>
      </c>
      <c r="AB45" s="102">
        <v>0.27810650887573962</v>
      </c>
      <c r="AC45" s="101">
        <v>12</v>
      </c>
      <c r="AD45" s="101">
        <v>18</v>
      </c>
      <c r="AE45" s="101">
        <v>30</v>
      </c>
      <c r="AF45" s="102">
        <v>0.16901408450704225</v>
      </c>
      <c r="AG45" s="102">
        <v>0.18367346938775511</v>
      </c>
      <c r="AH45" s="102">
        <v>0.17751479289940827</v>
      </c>
      <c r="AI45" s="101">
        <v>2</v>
      </c>
      <c r="AJ45" s="101">
        <v>15</v>
      </c>
      <c r="AK45" s="101">
        <v>17</v>
      </c>
      <c r="AL45" s="102">
        <v>2.8169014084507043E-2</v>
      </c>
      <c r="AM45" s="102">
        <v>0.15306122448979592</v>
      </c>
      <c r="AN45" s="102">
        <v>0.10059171597633136</v>
      </c>
      <c r="AO45" s="101">
        <v>71</v>
      </c>
      <c r="AP45" s="101">
        <v>98</v>
      </c>
      <c r="AQ45" s="101">
        <v>169</v>
      </c>
      <c r="AR45" s="102">
        <v>1</v>
      </c>
      <c r="AS45" s="102">
        <v>1</v>
      </c>
      <c r="AT45" s="102">
        <v>1</v>
      </c>
      <c r="AU45" s="101">
        <v>55</v>
      </c>
      <c r="AV45" s="101">
        <v>59</v>
      </c>
      <c r="AW45" s="101">
        <v>114</v>
      </c>
      <c r="AX45" s="102">
        <v>0.77464788732394363</v>
      </c>
      <c r="AY45" s="102">
        <v>0.60204081632653061</v>
      </c>
      <c r="AZ45" s="102">
        <v>0.67455621301775148</v>
      </c>
      <c r="BA45" s="101">
        <v>16</v>
      </c>
      <c r="BB45" s="101">
        <v>39</v>
      </c>
      <c r="BC45" s="101">
        <v>55</v>
      </c>
      <c r="BD45" s="102">
        <v>0.22535211267605634</v>
      </c>
      <c r="BE45" s="102">
        <v>0.39795918367346939</v>
      </c>
      <c r="BF45" s="102">
        <v>0.32544378698224852</v>
      </c>
      <c r="BG45" s="101">
        <v>14</v>
      </c>
      <c r="BH45" s="101">
        <v>23</v>
      </c>
      <c r="BI45" s="101">
        <v>37</v>
      </c>
      <c r="BJ45" s="102">
        <v>0.19718309859154928</v>
      </c>
      <c r="BK45" s="102">
        <v>0.23469387755102042</v>
      </c>
      <c r="BL45" s="102">
        <v>0.21893491124260356</v>
      </c>
      <c r="BM45" s="101">
        <v>2</v>
      </c>
      <c r="BN45" s="101">
        <v>16</v>
      </c>
      <c r="BO45" s="101">
        <v>18</v>
      </c>
      <c r="BP45" s="102">
        <v>2.8169014084507043E-2</v>
      </c>
      <c r="BQ45" s="102">
        <v>0.16326530612244897</v>
      </c>
      <c r="BR45" s="103">
        <v>0.10650887573964497</v>
      </c>
    </row>
    <row r="46" spans="1:70" ht="11.85">
      <c r="A46" s="99" t="str">
        <f>IF(COUNTIFS(T_3GPM[[#This Row],[Secteur]],"  *"),A45,T_3GPM[[#This Row],[Secteur]])</f>
        <v>SEINE-ET-MARNE</v>
      </c>
      <c r="B46" s="99" t="str">
        <f>IF(COUNTIFS(T_3GPM[[#This Row],[Secteur]],"    *"),B45,T_3GPM[[#This Row],[Secteur]])</f>
        <v xml:space="preserve">   D03 - Meaux</v>
      </c>
      <c r="C46" s="100" t="s">
        <v>285</v>
      </c>
      <c r="D46" s="100" t="s">
        <v>286</v>
      </c>
      <c r="E46" s="101">
        <v>75</v>
      </c>
      <c r="F46" s="101">
        <v>80</v>
      </c>
      <c r="G46" s="101">
        <v>155</v>
      </c>
      <c r="H46" s="101">
        <v>1</v>
      </c>
      <c r="I46" s="101">
        <v>1</v>
      </c>
      <c r="J46" s="101">
        <v>2</v>
      </c>
      <c r="K46" s="101">
        <v>74</v>
      </c>
      <c r="L46" s="101">
        <v>80</v>
      </c>
      <c r="M46" s="101">
        <v>154</v>
      </c>
      <c r="N46" s="102">
        <v>1</v>
      </c>
      <c r="O46" s="102">
        <v>1.0125</v>
      </c>
      <c r="P46" s="102">
        <v>1.0064516129032257</v>
      </c>
      <c r="Q46" s="101">
        <v>60</v>
      </c>
      <c r="R46" s="101">
        <v>59</v>
      </c>
      <c r="S46" s="101">
        <v>119</v>
      </c>
      <c r="T46" s="102">
        <v>0.81081081081081086</v>
      </c>
      <c r="U46" s="102">
        <v>0.73750000000000004</v>
      </c>
      <c r="V46" s="102">
        <v>0.77272727272727271</v>
      </c>
      <c r="W46" s="101">
        <v>14</v>
      </c>
      <c r="X46" s="101">
        <v>21</v>
      </c>
      <c r="Y46" s="101">
        <v>35</v>
      </c>
      <c r="Z46" s="102">
        <v>0.1891891891891892</v>
      </c>
      <c r="AA46" s="102">
        <v>0.26250000000000001</v>
      </c>
      <c r="AB46" s="102">
        <v>0.22727272727272727</v>
      </c>
      <c r="AC46" s="101">
        <v>6</v>
      </c>
      <c r="AD46" s="101">
        <v>14</v>
      </c>
      <c r="AE46" s="101">
        <v>20</v>
      </c>
      <c r="AF46" s="102">
        <v>8.1081081081081086E-2</v>
      </c>
      <c r="AG46" s="102">
        <v>0.17499999999999999</v>
      </c>
      <c r="AH46" s="102">
        <v>0.12987012987012986</v>
      </c>
      <c r="AI46" s="101">
        <v>8</v>
      </c>
      <c r="AJ46" s="101">
        <v>7</v>
      </c>
      <c r="AK46" s="101">
        <v>15</v>
      </c>
      <c r="AL46" s="102">
        <v>0.10810810810810811</v>
      </c>
      <c r="AM46" s="102">
        <v>8.7499999999999994E-2</v>
      </c>
      <c r="AN46" s="102">
        <v>9.7402597402597407E-2</v>
      </c>
      <c r="AO46" s="101">
        <v>74</v>
      </c>
      <c r="AP46" s="101">
        <v>79</v>
      </c>
      <c r="AQ46" s="101">
        <v>153</v>
      </c>
      <c r="AR46" s="102">
        <v>1</v>
      </c>
      <c r="AS46" s="102">
        <v>1</v>
      </c>
      <c r="AT46" s="102">
        <v>1</v>
      </c>
      <c r="AU46" s="101">
        <v>59</v>
      </c>
      <c r="AV46" s="101">
        <v>56</v>
      </c>
      <c r="AW46" s="101">
        <v>115</v>
      </c>
      <c r="AX46" s="102">
        <v>0.79729729729729726</v>
      </c>
      <c r="AY46" s="102">
        <v>0.70886075949367089</v>
      </c>
      <c r="AZ46" s="102">
        <v>0.75163398692810457</v>
      </c>
      <c r="BA46" s="101">
        <v>15</v>
      </c>
      <c r="BB46" s="101">
        <v>23</v>
      </c>
      <c r="BC46" s="101">
        <v>38</v>
      </c>
      <c r="BD46" s="102">
        <v>0.20270270270270271</v>
      </c>
      <c r="BE46" s="102">
        <v>0.29113924050632911</v>
      </c>
      <c r="BF46" s="102">
        <v>0.24836601307189543</v>
      </c>
      <c r="BG46" s="101">
        <v>7</v>
      </c>
      <c r="BH46" s="101">
        <v>16</v>
      </c>
      <c r="BI46" s="101">
        <v>23</v>
      </c>
      <c r="BJ46" s="102">
        <v>9.45945945945946E-2</v>
      </c>
      <c r="BK46" s="102">
        <v>0.20253164556962025</v>
      </c>
      <c r="BL46" s="102">
        <v>0.15032679738562091</v>
      </c>
      <c r="BM46" s="101">
        <v>8</v>
      </c>
      <c r="BN46" s="101">
        <v>7</v>
      </c>
      <c r="BO46" s="101">
        <v>15</v>
      </c>
      <c r="BP46" s="102">
        <v>0.10810810810810811</v>
      </c>
      <c r="BQ46" s="102">
        <v>8.8607594936708861E-2</v>
      </c>
      <c r="BR46" s="103">
        <v>9.8039215686274508E-2</v>
      </c>
    </row>
    <row r="47" spans="1:70" ht="11.85">
      <c r="A47" s="99" t="str">
        <f>IF(COUNTIFS(T_3GPM[[#This Row],[Secteur]],"  *"),A46,T_3GPM[[#This Row],[Secteur]])</f>
        <v>SEINE-ET-MARNE</v>
      </c>
      <c r="B47" s="99" t="str">
        <f>IF(COUNTIFS(T_3GPM[[#This Row],[Secteur]],"    *"),B46,T_3GPM[[#This Row],[Secteur]])</f>
        <v xml:space="preserve">   D03 - Meaux</v>
      </c>
      <c r="C47" s="100" t="s">
        <v>997</v>
      </c>
      <c r="D47" s="100" t="s">
        <v>998</v>
      </c>
      <c r="E47" s="101">
        <v>9</v>
      </c>
      <c r="F47" s="101">
        <v>11</v>
      </c>
      <c r="G47" s="101">
        <v>20</v>
      </c>
      <c r="H47" s="101">
        <v>0</v>
      </c>
      <c r="I47" s="101">
        <v>0</v>
      </c>
      <c r="J47" s="101">
        <v>0</v>
      </c>
      <c r="K47" s="101">
        <v>9</v>
      </c>
      <c r="L47" s="101">
        <v>11</v>
      </c>
      <c r="M47" s="101">
        <v>20</v>
      </c>
      <c r="N47" s="102">
        <v>1</v>
      </c>
      <c r="O47" s="102">
        <v>1</v>
      </c>
      <c r="P47" s="102">
        <v>1</v>
      </c>
      <c r="Q47" s="101">
        <v>0</v>
      </c>
      <c r="R47" s="101">
        <v>0</v>
      </c>
      <c r="S47" s="101">
        <v>0</v>
      </c>
      <c r="T47" s="102">
        <v>0</v>
      </c>
      <c r="U47" s="102">
        <v>0</v>
      </c>
      <c r="V47" s="102">
        <v>0</v>
      </c>
      <c r="W47" s="101">
        <v>9</v>
      </c>
      <c r="X47" s="101">
        <v>11</v>
      </c>
      <c r="Y47" s="101">
        <v>20</v>
      </c>
      <c r="Z47" s="102">
        <v>1</v>
      </c>
      <c r="AA47" s="102">
        <v>1</v>
      </c>
      <c r="AB47" s="102">
        <v>1</v>
      </c>
      <c r="AC47" s="101">
        <v>2</v>
      </c>
      <c r="AD47" s="101">
        <v>4</v>
      </c>
      <c r="AE47" s="101">
        <v>6</v>
      </c>
      <c r="AF47" s="102">
        <v>0.22222222222222221</v>
      </c>
      <c r="AG47" s="102">
        <v>0.36363636363636365</v>
      </c>
      <c r="AH47" s="102">
        <v>0.3</v>
      </c>
      <c r="AI47" s="101">
        <v>7</v>
      </c>
      <c r="AJ47" s="101">
        <v>7</v>
      </c>
      <c r="AK47" s="101">
        <v>14</v>
      </c>
      <c r="AL47" s="102">
        <v>0.77777777777777779</v>
      </c>
      <c r="AM47" s="102">
        <v>0.63636363636363635</v>
      </c>
      <c r="AN47" s="102">
        <v>0.7</v>
      </c>
      <c r="AO47" s="101">
        <v>9</v>
      </c>
      <c r="AP47" s="101">
        <v>11</v>
      </c>
      <c r="AQ47" s="101">
        <v>20</v>
      </c>
      <c r="AR47" s="102">
        <v>1</v>
      </c>
      <c r="AS47" s="102">
        <v>1</v>
      </c>
      <c r="AT47" s="102">
        <v>1</v>
      </c>
      <c r="AU47" s="101">
        <v>0</v>
      </c>
      <c r="AV47" s="101">
        <v>0</v>
      </c>
      <c r="AW47" s="101">
        <v>0</v>
      </c>
      <c r="AX47" s="102">
        <v>0</v>
      </c>
      <c r="AY47" s="102">
        <v>0</v>
      </c>
      <c r="AZ47" s="102">
        <v>0</v>
      </c>
      <c r="BA47" s="101">
        <v>9</v>
      </c>
      <c r="BB47" s="101">
        <v>11</v>
      </c>
      <c r="BC47" s="101">
        <v>20</v>
      </c>
      <c r="BD47" s="102">
        <v>1</v>
      </c>
      <c r="BE47" s="102">
        <v>1</v>
      </c>
      <c r="BF47" s="102">
        <v>1</v>
      </c>
      <c r="BG47" s="101">
        <v>2</v>
      </c>
      <c r="BH47" s="101">
        <v>4</v>
      </c>
      <c r="BI47" s="101">
        <v>6</v>
      </c>
      <c r="BJ47" s="102">
        <v>0.22222222222222221</v>
      </c>
      <c r="BK47" s="102">
        <v>0.36363636363636365</v>
      </c>
      <c r="BL47" s="102">
        <v>0.3</v>
      </c>
      <c r="BM47" s="101">
        <v>7</v>
      </c>
      <c r="BN47" s="101">
        <v>7</v>
      </c>
      <c r="BO47" s="101">
        <v>14</v>
      </c>
      <c r="BP47" s="102">
        <v>0.77777777777777779</v>
      </c>
      <c r="BQ47" s="102">
        <v>0.63636363636363635</v>
      </c>
      <c r="BR47" s="103">
        <v>0.7</v>
      </c>
    </row>
    <row r="48" spans="1:70" ht="11.85">
      <c r="A48" s="99" t="str">
        <f>IF(COUNTIFS(T_3GPM[[#This Row],[Secteur]],"  *"),A47,T_3GPM[[#This Row],[Secteur]])</f>
        <v>SEINE-ET-MARNE</v>
      </c>
      <c r="B48" s="99" t="str">
        <f>IF(COUNTIFS(T_3GPM[[#This Row],[Secteur]],"    *"),B47,T_3GPM[[#This Row],[Secteur]])</f>
        <v xml:space="preserve">   D03 - Meaux</v>
      </c>
      <c r="C48" s="100" t="s">
        <v>999</v>
      </c>
      <c r="D48" s="100" t="s">
        <v>1000</v>
      </c>
      <c r="E48" s="101">
        <v>6</v>
      </c>
      <c r="F48" s="101">
        <v>13</v>
      </c>
      <c r="G48" s="101">
        <v>19</v>
      </c>
      <c r="H48" s="101">
        <v>0</v>
      </c>
      <c r="I48" s="101">
        <v>0</v>
      </c>
      <c r="J48" s="101">
        <v>0</v>
      </c>
      <c r="K48" s="101">
        <v>5</v>
      </c>
      <c r="L48" s="101">
        <v>12</v>
      </c>
      <c r="M48" s="101">
        <v>17</v>
      </c>
      <c r="N48" s="102">
        <v>0.83333333333333337</v>
      </c>
      <c r="O48" s="102">
        <v>0.92307692307692313</v>
      </c>
      <c r="P48" s="102">
        <v>0.89473684210526316</v>
      </c>
      <c r="Q48" s="101">
        <v>0</v>
      </c>
      <c r="R48" s="101">
        <v>0</v>
      </c>
      <c r="S48" s="101">
        <v>0</v>
      </c>
      <c r="T48" s="102">
        <v>0</v>
      </c>
      <c r="U48" s="102">
        <v>0</v>
      </c>
      <c r="V48" s="102">
        <v>0</v>
      </c>
      <c r="W48" s="101">
        <v>5</v>
      </c>
      <c r="X48" s="101">
        <v>12</v>
      </c>
      <c r="Y48" s="101">
        <v>17</v>
      </c>
      <c r="Z48" s="102">
        <v>1</v>
      </c>
      <c r="AA48" s="102">
        <v>1</v>
      </c>
      <c r="AB48" s="102">
        <v>1</v>
      </c>
      <c r="AC48" s="101">
        <v>1</v>
      </c>
      <c r="AD48" s="101">
        <v>5</v>
      </c>
      <c r="AE48" s="101">
        <v>6</v>
      </c>
      <c r="AF48" s="102">
        <v>0.2</v>
      </c>
      <c r="AG48" s="102">
        <v>0.41666666666666669</v>
      </c>
      <c r="AH48" s="102">
        <v>0.35294117647058826</v>
      </c>
      <c r="AI48" s="101">
        <v>4</v>
      </c>
      <c r="AJ48" s="101">
        <v>7</v>
      </c>
      <c r="AK48" s="101">
        <v>11</v>
      </c>
      <c r="AL48" s="102">
        <v>0.8</v>
      </c>
      <c r="AM48" s="102">
        <v>0.58333333333333337</v>
      </c>
      <c r="AN48" s="102">
        <v>0.6470588235294118</v>
      </c>
      <c r="AO48" s="101">
        <v>4</v>
      </c>
      <c r="AP48" s="101">
        <v>12</v>
      </c>
      <c r="AQ48" s="101">
        <v>16</v>
      </c>
      <c r="AR48" s="102">
        <v>0.66666666666666663</v>
      </c>
      <c r="AS48" s="102">
        <v>0.92307692307692313</v>
      </c>
      <c r="AT48" s="102">
        <v>0.84210526315789469</v>
      </c>
      <c r="AU48" s="101">
        <v>0</v>
      </c>
      <c r="AV48" s="101">
        <v>0</v>
      </c>
      <c r="AW48" s="101">
        <v>0</v>
      </c>
      <c r="AX48" s="102">
        <v>0</v>
      </c>
      <c r="AY48" s="102">
        <v>0</v>
      </c>
      <c r="AZ48" s="102">
        <v>0</v>
      </c>
      <c r="BA48" s="101">
        <v>4</v>
      </c>
      <c r="BB48" s="101">
        <v>12</v>
      </c>
      <c r="BC48" s="101">
        <v>16</v>
      </c>
      <c r="BD48" s="102">
        <v>1</v>
      </c>
      <c r="BE48" s="102">
        <v>1</v>
      </c>
      <c r="BF48" s="102">
        <v>1</v>
      </c>
      <c r="BG48" s="101">
        <v>0</v>
      </c>
      <c r="BH48" s="101">
        <v>4</v>
      </c>
      <c r="BI48" s="101">
        <v>4</v>
      </c>
      <c r="BJ48" s="102">
        <v>0</v>
      </c>
      <c r="BK48" s="102">
        <v>0.33333333333333331</v>
      </c>
      <c r="BL48" s="102">
        <v>0.25</v>
      </c>
      <c r="BM48" s="101">
        <v>4</v>
      </c>
      <c r="BN48" s="101">
        <v>8</v>
      </c>
      <c r="BO48" s="101">
        <v>12</v>
      </c>
      <c r="BP48" s="102">
        <v>1</v>
      </c>
      <c r="BQ48" s="102">
        <v>0.66666666666666663</v>
      </c>
      <c r="BR48" s="103">
        <v>0.75</v>
      </c>
    </row>
    <row r="49" spans="1:70" ht="11.85">
      <c r="A49" s="99" t="str">
        <f>IF(COUNTIFS(T_3GPM[[#This Row],[Secteur]],"  *"),A48,T_3GPM[[#This Row],[Secteur]])</f>
        <v>SEINE-ET-MARNE</v>
      </c>
      <c r="B49" s="99" t="str">
        <f>IF(COUNTIFS(T_3GPM[[#This Row],[Secteur]],"    *"),B48,T_3GPM[[#This Row],[Secteur]])</f>
        <v xml:space="preserve">   D04 - Roissy-En-Brie</v>
      </c>
      <c r="C49" s="100" t="s">
        <v>287</v>
      </c>
      <c r="D49" s="100" t="s">
        <v>288</v>
      </c>
      <c r="E49" s="101">
        <v>767</v>
      </c>
      <c r="F49" s="101">
        <v>761</v>
      </c>
      <c r="G49" s="101">
        <v>1528</v>
      </c>
      <c r="H49" s="101">
        <v>4</v>
      </c>
      <c r="I49" s="101">
        <v>4</v>
      </c>
      <c r="J49" s="101">
        <v>8</v>
      </c>
      <c r="K49" s="101">
        <v>760</v>
      </c>
      <c r="L49" s="101">
        <v>752</v>
      </c>
      <c r="M49" s="101">
        <v>1512</v>
      </c>
      <c r="N49" s="102">
        <v>0.99608865710560623</v>
      </c>
      <c r="O49" s="102">
        <v>0.99342969776609724</v>
      </c>
      <c r="P49" s="102">
        <v>0.99476439790575921</v>
      </c>
      <c r="Q49" s="101">
        <v>613</v>
      </c>
      <c r="R49" s="101">
        <v>474</v>
      </c>
      <c r="S49" s="101">
        <v>1087</v>
      </c>
      <c r="T49" s="102">
        <v>0.80657894736842106</v>
      </c>
      <c r="U49" s="102">
        <v>0.63031914893617025</v>
      </c>
      <c r="V49" s="102">
        <v>0.71891534391534395</v>
      </c>
      <c r="W49" s="101">
        <v>147</v>
      </c>
      <c r="X49" s="101">
        <v>278</v>
      </c>
      <c r="Y49" s="101">
        <v>425</v>
      </c>
      <c r="Z49" s="102">
        <v>0.19342105263157894</v>
      </c>
      <c r="AA49" s="102">
        <v>0.36968085106382981</v>
      </c>
      <c r="AB49" s="102">
        <v>0.2810846560846561</v>
      </c>
      <c r="AC49" s="101">
        <v>118</v>
      </c>
      <c r="AD49" s="101">
        <v>180</v>
      </c>
      <c r="AE49" s="101">
        <v>298</v>
      </c>
      <c r="AF49" s="102">
        <v>0.15526315789473685</v>
      </c>
      <c r="AG49" s="102">
        <v>0.23936170212765959</v>
      </c>
      <c r="AH49" s="102">
        <v>0.19708994708994709</v>
      </c>
      <c r="AI49" s="101">
        <v>29</v>
      </c>
      <c r="AJ49" s="101">
        <v>98</v>
      </c>
      <c r="AK49" s="101">
        <v>127</v>
      </c>
      <c r="AL49" s="102">
        <v>3.8157894736842106E-2</v>
      </c>
      <c r="AM49" s="102">
        <v>0.13031914893617022</v>
      </c>
      <c r="AN49" s="102">
        <v>8.3994708994708997E-2</v>
      </c>
      <c r="AO49" s="101">
        <v>756</v>
      </c>
      <c r="AP49" s="101">
        <v>749</v>
      </c>
      <c r="AQ49" s="101">
        <v>1505</v>
      </c>
      <c r="AR49" s="102">
        <v>0.99087353324641458</v>
      </c>
      <c r="AS49" s="102">
        <v>0.98948751642575561</v>
      </c>
      <c r="AT49" s="102">
        <v>0.99018324607329844</v>
      </c>
      <c r="AU49" s="101">
        <v>588</v>
      </c>
      <c r="AV49" s="101">
        <v>439</v>
      </c>
      <c r="AW49" s="101">
        <v>1027</v>
      </c>
      <c r="AX49" s="102">
        <v>0.77777777777777779</v>
      </c>
      <c r="AY49" s="102">
        <v>0.58611481975967961</v>
      </c>
      <c r="AZ49" s="102">
        <v>0.68239202657807307</v>
      </c>
      <c r="BA49" s="101">
        <v>168</v>
      </c>
      <c r="BB49" s="101">
        <v>310</v>
      </c>
      <c r="BC49" s="101">
        <v>478</v>
      </c>
      <c r="BD49" s="102">
        <v>0.22222222222222221</v>
      </c>
      <c r="BE49" s="102">
        <v>0.41388518024032045</v>
      </c>
      <c r="BF49" s="102">
        <v>0.31760797342192693</v>
      </c>
      <c r="BG49" s="101">
        <v>139</v>
      </c>
      <c r="BH49" s="101">
        <v>208</v>
      </c>
      <c r="BI49" s="101">
        <v>347</v>
      </c>
      <c r="BJ49" s="102">
        <v>0.18386243386243387</v>
      </c>
      <c r="BK49" s="102">
        <v>0.27770360480640854</v>
      </c>
      <c r="BL49" s="102">
        <v>0.23056478405315614</v>
      </c>
      <c r="BM49" s="101">
        <v>29</v>
      </c>
      <c r="BN49" s="101">
        <v>102</v>
      </c>
      <c r="BO49" s="101">
        <v>131</v>
      </c>
      <c r="BP49" s="102">
        <v>3.8359788359788358E-2</v>
      </c>
      <c r="BQ49" s="102">
        <v>0.13618157543391188</v>
      </c>
      <c r="BR49" s="103">
        <v>8.7043189368770771E-2</v>
      </c>
    </row>
    <row r="50" spans="1:70" ht="11.85">
      <c r="A50" s="99" t="str">
        <f>IF(COUNTIFS(T_3GPM[[#This Row],[Secteur]],"  *"),A49,T_3GPM[[#This Row],[Secteur]])</f>
        <v>SEINE-ET-MARNE</v>
      </c>
      <c r="B50" s="99" t="str">
        <f>IF(COUNTIFS(T_3GPM[[#This Row],[Secteur]],"    *"),B49,T_3GPM[[#This Row],[Secteur]])</f>
        <v xml:space="preserve">   D04 - Roissy-En-Brie</v>
      </c>
      <c r="C50" s="100" t="s">
        <v>289</v>
      </c>
      <c r="D50" s="100" t="s">
        <v>290</v>
      </c>
      <c r="E50" s="101">
        <v>99</v>
      </c>
      <c r="F50" s="101">
        <v>92</v>
      </c>
      <c r="G50" s="101">
        <v>191</v>
      </c>
      <c r="H50" s="101">
        <v>1</v>
      </c>
      <c r="I50" s="101">
        <v>0</v>
      </c>
      <c r="J50" s="101">
        <v>1</v>
      </c>
      <c r="K50" s="101">
        <v>98</v>
      </c>
      <c r="L50" s="101">
        <v>92</v>
      </c>
      <c r="M50" s="101">
        <v>190</v>
      </c>
      <c r="N50" s="102">
        <v>1</v>
      </c>
      <c r="O50" s="102">
        <v>1</v>
      </c>
      <c r="P50" s="102">
        <v>1</v>
      </c>
      <c r="Q50" s="101">
        <v>84</v>
      </c>
      <c r="R50" s="101">
        <v>65</v>
      </c>
      <c r="S50" s="101">
        <v>149</v>
      </c>
      <c r="T50" s="102">
        <v>0.8571428571428571</v>
      </c>
      <c r="U50" s="102">
        <v>0.70652173913043481</v>
      </c>
      <c r="V50" s="102">
        <v>0.78421052631578947</v>
      </c>
      <c r="W50" s="101">
        <v>14</v>
      </c>
      <c r="X50" s="101">
        <v>27</v>
      </c>
      <c r="Y50" s="101">
        <v>41</v>
      </c>
      <c r="Z50" s="102">
        <v>0.14285714285714285</v>
      </c>
      <c r="AA50" s="102">
        <v>0.29347826086956524</v>
      </c>
      <c r="AB50" s="102">
        <v>0.21578947368421053</v>
      </c>
      <c r="AC50" s="101">
        <v>12</v>
      </c>
      <c r="AD50" s="101">
        <v>18</v>
      </c>
      <c r="AE50" s="101">
        <v>30</v>
      </c>
      <c r="AF50" s="102">
        <v>0.12244897959183673</v>
      </c>
      <c r="AG50" s="102">
        <v>0.19565217391304349</v>
      </c>
      <c r="AH50" s="102">
        <v>0.15789473684210525</v>
      </c>
      <c r="AI50" s="101">
        <v>2</v>
      </c>
      <c r="AJ50" s="101">
        <v>9</v>
      </c>
      <c r="AK50" s="101">
        <v>11</v>
      </c>
      <c r="AL50" s="102">
        <v>2.0408163265306121E-2</v>
      </c>
      <c r="AM50" s="102">
        <v>9.7826086956521743E-2</v>
      </c>
      <c r="AN50" s="102">
        <v>5.7894736842105263E-2</v>
      </c>
      <c r="AO50" s="101">
        <v>98</v>
      </c>
      <c r="AP50" s="101">
        <v>92</v>
      </c>
      <c r="AQ50" s="101">
        <v>190</v>
      </c>
      <c r="AR50" s="102">
        <v>1</v>
      </c>
      <c r="AS50" s="102">
        <v>1</v>
      </c>
      <c r="AT50" s="102">
        <v>1</v>
      </c>
      <c r="AU50" s="101">
        <v>82</v>
      </c>
      <c r="AV50" s="101">
        <v>58</v>
      </c>
      <c r="AW50" s="101">
        <v>140</v>
      </c>
      <c r="AX50" s="102">
        <v>0.83673469387755106</v>
      </c>
      <c r="AY50" s="102">
        <v>0.63043478260869568</v>
      </c>
      <c r="AZ50" s="102">
        <v>0.73684210526315785</v>
      </c>
      <c r="BA50" s="101">
        <v>16</v>
      </c>
      <c r="BB50" s="101">
        <v>34</v>
      </c>
      <c r="BC50" s="101">
        <v>50</v>
      </c>
      <c r="BD50" s="102">
        <v>0.16326530612244897</v>
      </c>
      <c r="BE50" s="102">
        <v>0.36956521739130432</v>
      </c>
      <c r="BF50" s="102">
        <v>0.26315789473684209</v>
      </c>
      <c r="BG50" s="101">
        <v>14</v>
      </c>
      <c r="BH50" s="101">
        <v>25</v>
      </c>
      <c r="BI50" s="101">
        <v>39</v>
      </c>
      <c r="BJ50" s="102">
        <v>0.14285714285714285</v>
      </c>
      <c r="BK50" s="102">
        <v>0.27173913043478259</v>
      </c>
      <c r="BL50" s="102">
        <v>0.20526315789473684</v>
      </c>
      <c r="BM50" s="101">
        <v>2</v>
      </c>
      <c r="BN50" s="101">
        <v>9</v>
      </c>
      <c r="BO50" s="101">
        <v>11</v>
      </c>
      <c r="BP50" s="102">
        <v>2.0408163265306121E-2</v>
      </c>
      <c r="BQ50" s="102">
        <v>9.7826086956521743E-2</v>
      </c>
      <c r="BR50" s="103">
        <v>5.7894736842105263E-2</v>
      </c>
    </row>
    <row r="51" spans="1:70" ht="11.85">
      <c r="A51" s="99" t="str">
        <f>IF(COUNTIFS(T_3GPM[[#This Row],[Secteur]],"  *"),A50,T_3GPM[[#This Row],[Secteur]])</f>
        <v>SEINE-ET-MARNE</v>
      </c>
      <c r="B51" s="99" t="str">
        <f>IF(COUNTIFS(T_3GPM[[#This Row],[Secteur]],"    *"),B50,T_3GPM[[#This Row],[Secteur]])</f>
        <v xml:space="preserve">   D04 - Roissy-En-Brie</v>
      </c>
      <c r="C51" s="100" t="s">
        <v>291</v>
      </c>
      <c r="D51" s="100" t="s">
        <v>292</v>
      </c>
      <c r="E51" s="101">
        <v>99</v>
      </c>
      <c r="F51" s="101">
        <v>90</v>
      </c>
      <c r="G51" s="101">
        <v>189</v>
      </c>
      <c r="H51" s="101">
        <v>0</v>
      </c>
      <c r="I51" s="101">
        <v>0</v>
      </c>
      <c r="J51" s="101">
        <v>0</v>
      </c>
      <c r="K51" s="101">
        <v>99</v>
      </c>
      <c r="L51" s="101">
        <v>90</v>
      </c>
      <c r="M51" s="101">
        <v>189</v>
      </c>
      <c r="N51" s="102">
        <v>1</v>
      </c>
      <c r="O51" s="102">
        <v>1</v>
      </c>
      <c r="P51" s="102">
        <v>1</v>
      </c>
      <c r="Q51" s="101">
        <v>85</v>
      </c>
      <c r="R51" s="101">
        <v>60</v>
      </c>
      <c r="S51" s="101">
        <v>145</v>
      </c>
      <c r="T51" s="102">
        <v>0.85858585858585856</v>
      </c>
      <c r="U51" s="102">
        <v>0.66666666666666663</v>
      </c>
      <c r="V51" s="102">
        <v>0.76719576719576721</v>
      </c>
      <c r="W51" s="101">
        <v>14</v>
      </c>
      <c r="X51" s="101">
        <v>30</v>
      </c>
      <c r="Y51" s="101">
        <v>44</v>
      </c>
      <c r="Z51" s="102">
        <v>0.14141414141414141</v>
      </c>
      <c r="AA51" s="102">
        <v>0.33333333333333331</v>
      </c>
      <c r="AB51" s="102">
        <v>0.23280423280423279</v>
      </c>
      <c r="AC51" s="101">
        <v>11</v>
      </c>
      <c r="AD51" s="101">
        <v>17</v>
      </c>
      <c r="AE51" s="101">
        <v>28</v>
      </c>
      <c r="AF51" s="102">
        <v>0.1111111111111111</v>
      </c>
      <c r="AG51" s="102">
        <v>0.18888888888888888</v>
      </c>
      <c r="AH51" s="102">
        <v>0.14814814814814814</v>
      </c>
      <c r="AI51" s="101">
        <v>3</v>
      </c>
      <c r="AJ51" s="101">
        <v>13</v>
      </c>
      <c r="AK51" s="101">
        <v>16</v>
      </c>
      <c r="AL51" s="102">
        <v>3.0303030303030304E-2</v>
      </c>
      <c r="AM51" s="102">
        <v>0.14444444444444443</v>
      </c>
      <c r="AN51" s="102">
        <v>8.4656084656084651E-2</v>
      </c>
      <c r="AO51" s="101">
        <v>99</v>
      </c>
      <c r="AP51" s="101">
        <v>90</v>
      </c>
      <c r="AQ51" s="101">
        <v>189</v>
      </c>
      <c r="AR51" s="102">
        <v>1</v>
      </c>
      <c r="AS51" s="102">
        <v>1</v>
      </c>
      <c r="AT51" s="102">
        <v>1</v>
      </c>
      <c r="AU51" s="101">
        <v>77</v>
      </c>
      <c r="AV51" s="101">
        <v>55</v>
      </c>
      <c r="AW51" s="101">
        <v>132</v>
      </c>
      <c r="AX51" s="102">
        <v>0.77777777777777779</v>
      </c>
      <c r="AY51" s="102">
        <v>0.61111111111111116</v>
      </c>
      <c r="AZ51" s="102">
        <v>0.69841269841269837</v>
      </c>
      <c r="BA51" s="101">
        <v>22</v>
      </c>
      <c r="BB51" s="101">
        <v>35</v>
      </c>
      <c r="BC51" s="101">
        <v>57</v>
      </c>
      <c r="BD51" s="102">
        <v>0.22222222222222221</v>
      </c>
      <c r="BE51" s="102">
        <v>0.3888888888888889</v>
      </c>
      <c r="BF51" s="102">
        <v>0.30158730158730157</v>
      </c>
      <c r="BG51" s="101">
        <v>19</v>
      </c>
      <c r="BH51" s="101">
        <v>22</v>
      </c>
      <c r="BI51" s="101">
        <v>41</v>
      </c>
      <c r="BJ51" s="102">
        <v>0.19191919191919191</v>
      </c>
      <c r="BK51" s="102">
        <v>0.24444444444444444</v>
      </c>
      <c r="BL51" s="102">
        <v>0.21693121693121692</v>
      </c>
      <c r="BM51" s="101">
        <v>3</v>
      </c>
      <c r="BN51" s="101">
        <v>13</v>
      </c>
      <c r="BO51" s="101">
        <v>16</v>
      </c>
      <c r="BP51" s="102">
        <v>3.0303030303030304E-2</v>
      </c>
      <c r="BQ51" s="102">
        <v>0.14444444444444443</v>
      </c>
      <c r="BR51" s="103">
        <v>8.4656084656084651E-2</v>
      </c>
    </row>
    <row r="52" spans="1:70" ht="11.85">
      <c r="A52" s="99" t="str">
        <f>IF(COUNTIFS(T_3GPM[[#This Row],[Secteur]],"  *"),A51,T_3GPM[[#This Row],[Secteur]])</f>
        <v>SEINE-ET-MARNE</v>
      </c>
      <c r="B52" s="99" t="str">
        <f>IF(COUNTIFS(T_3GPM[[#This Row],[Secteur]],"    *"),B51,T_3GPM[[#This Row],[Secteur]])</f>
        <v xml:space="preserve">   D04 - Roissy-En-Brie</v>
      </c>
      <c r="C52" s="100" t="s">
        <v>293</v>
      </c>
      <c r="D52" s="100" t="s">
        <v>235</v>
      </c>
      <c r="E52" s="101">
        <v>96</v>
      </c>
      <c r="F52" s="101">
        <v>68</v>
      </c>
      <c r="G52" s="101">
        <v>164</v>
      </c>
      <c r="H52" s="101">
        <v>0</v>
      </c>
      <c r="I52" s="101">
        <v>0</v>
      </c>
      <c r="J52" s="101">
        <v>0</v>
      </c>
      <c r="K52" s="101">
        <v>96</v>
      </c>
      <c r="L52" s="101">
        <v>68</v>
      </c>
      <c r="M52" s="101">
        <v>164</v>
      </c>
      <c r="N52" s="102">
        <v>1</v>
      </c>
      <c r="O52" s="102">
        <v>1</v>
      </c>
      <c r="P52" s="102">
        <v>1</v>
      </c>
      <c r="Q52" s="101">
        <v>79</v>
      </c>
      <c r="R52" s="101">
        <v>41</v>
      </c>
      <c r="S52" s="101">
        <v>120</v>
      </c>
      <c r="T52" s="102">
        <v>0.82291666666666663</v>
      </c>
      <c r="U52" s="102">
        <v>0.6029411764705882</v>
      </c>
      <c r="V52" s="102">
        <v>0.73170731707317072</v>
      </c>
      <c r="W52" s="101">
        <v>17</v>
      </c>
      <c r="X52" s="101">
        <v>27</v>
      </c>
      <c r="Y52" s="101">
        <v>44</v>
      </c>
      <c r="Z52" s="102">
        <v>0.17708333333333334</v>
      </c>
      <c r="AA52" s="102">
        <v>0.39705882352941174</v>
      </c>
      <c r="AB52" s="102">
        <v>0.26829268292682928</v>
      </c>
      <c r="AC52" s="101">
        <v>15</v>
      </c>
      <c r="AD52" s="101">
        <v>16</v>
      </c>
      <c r="AE52" s="101">
        <v>31</v>
      </c>
      <c r="AF52" s="102">
        <v>0.15625</v>
      </c>
      <c r="AG52" s="102">
        <v>0.23529411764705882</v>
      </c>
      <c r="AH52" s="102">
        <v>0.18902439024390244</v>
      </c>
      <c r="AI52" s="101">
        <v>2</v>
      </c>
      <c r="AJ52" s="101">
        <v>11</v>
      </c>
      <c r="AK52" s="101">
        <v>13</v>
      </c>
      <c r="AL52" s="102">
        <v>2.0833333333333332E-2</v>
      </c>
      <c r="AM52" s="102">
        <v>0.16176470588235295</v>
      </c>
      <c r="AN52" s="102">
        <v>7.926829268292683E-2</v>
      </c>
      <c r="AO52" s="101">
        <v>96</v>
      </c>
      <c r="AP52" s="101">
        <v>68</v>
      </c>
      <c r="AQ52" s="101">
        <v>164</v>
      </c>
      <c r="AR52" s="102">
        <v>1</v>
      </c>
      <c r="AS52" s="102">
        <v>1</v>
      </c>
      <c r="AT52" s="102">
        <v>1</v>
      </c>
      <c r="AU52" s="101">
        <v>75</v>
      </c>
      <c r="AV52" s="101">
        <v>38</v>
      </c>
      <c r="AW52" s="101">
        <v>113</v>
      </c>
      <c r="AX52" s="102">
        <v>0.78125</v>
      </c>
      <c r="AY52" s="102">
        <v>0.55882352941176472</v>
      </c>
      <c r="AZ52" s="102">
        <v>0.68902439024390238</v>
      </c>
      <c r="BA52" s="101">
        <v>21</v>
      </c>
      <c r="BB52" s="101">
        <v>30</v>
      </c>
      <c r="BC52" s="101">
        <v>51</v>
      </c>
      <c r="BD52" s="102">
        <v>0.21875</v>
      </c>
      <c r="BE52" s="102">
        <v>0.44117647058823528</v>
      </c>
      <c r="BF52" s="102">
        <v>0.31097560975609756</v>
      </c>
      <c r="BG52" s="101">
        <v>18</v>
      </c>
      <c r="BH52" s="101">
        <v>19</v>
      </c>
      <c r="BI52" s="101">
        <v>37</v>
      </c>
      <c r="BJ52" s="102">
        <v>0.1875</v>
      </c>
      <c r="BK52" s="102">
        <v>0.27941176470588236</v>
      </c>
      <c r="BL52" s="102">
        <v>0.22560975609756098</v>
      </c>
      <c r="BM52" s="101">
        <v>3</v>
      </c>
      <c r="BN52" s="101">
        <v>11</v>
      </c>
      <c r="BO52" s="101">
        <v>14</v>
      </c>
      <c r="BP52" s="102">
        <v>3.125E-2</v>
      </c>
      <c r="BQ52" s="102">
        <v>0.16176470588235295</v>
      </c>
      <c r="BR52" s="103">
        <v>8.5365853658536592E-2</v>
      </c>
    </row>
    <row r="53" spans="1:70" ht="11.85">
      <c r="A53" s="99" t="str">
        <f>IF(COUNTIFS(T_3GPM[[#This Row],[Secteur]],"  *"),A52,T_3GPM[[#This Row],[Secteur]])</f>
        <v>SEINE-ET-MARNE</v>
      </c>
      <c r="B53" s="99" t="str">
        <f>IF(COUNTIFS(T_3GPM[[#This Row],[Secteur]],"    *"),B52,T_3GPM[[#This Row],[Secteur]])</f>
        <v xml:space="preserve">   D04 - Roissy-En-Brie</v>
      </c>
      <c r="C53" s="100" t="s">
        <v>294</v>
      </c>
      <c r="D53" s="100" t="s">
        <v>295</v>
      </c>
      <c r="E53" s="101">
        <v>93</v>
      </c>
      <c r="F53" s="101">
        <v>103</v>
      </c>
      <c r="G53" s="101">
        <v>196</v>
      </c>
      <c r="H53" s="101">
        <v>2</v>
      </c>
      <c r="I53" s="101">
        <v>0</v>
      </c>
      <c r="J53" s="101">
        <v>2</v>
      </c>
      <c r="K53" s="101">
        <v>91</v>
      </c>
      <c r="L53" s="101">
        <v>103</v>
      </c>
      <c r="M53" s="101">
        <v>194</v>
      </c>
      <c r="N53" s="102">
        <v>1</v>
      </c>
      <c r="O53" s="102">
        <v>1</v>
      </c>
      <c r="P53" s="102">
        <v>1</v>
      </c>
      <c r="Q53" s="101">
        <v>74</v>
      </c>
      <c r="R53" s="101">
        <v>63</v>
      </c>
      <c r="S53" s="101">
        <v>137</v>
      </c>
      <c r="T53" s="102">
        <v>0.81318681318681318</v>
      </c>
      <c r="U53" s="102">
        <v>0.61165048543689315</v>
      </c>
      <c r="V53" s="102">
        <v>0.70618556701030932</v>
      </c>
      <c r="W53" s="101">
        <v>17</v>
      </c>
      <c r="X53" s="101">
        <v>40</v>
      </c>
      <c r="Y53" s="101">
        <v>57</v>
      </c>
      <c r="Z53" s="102">
        <v>0.18681318681318682</v>
      </c>
      <c r="AA53" s="102">
        <v>0.38834951456310679</v>
      </c>
      <c r="AB53" s="102">
        <v>0.29381443298969073</v>
      </c>
      <c r="AC53" s="101">
        <v>15</v>
      </c>
      <c r="AD53" s="101">
        <v>33</v>
      </c>
      <c r="AE53" s="101">
        <v>48</v>
      </c>
      <c r="AF53" s="102">
        <v>0.16483516483516483</v>
      </c>
      <c r="AG53" s="102">
        <v>0.32038834951456313</v>
      </c>
      <c r="AH53" s="102">
        <v>0.24742268041237114</v>
      </c>
      <c r="AI53" s="101">
        <v>2</v>
      </c>
      <c r="AJ53" s="101">
        <v>7</v>
      </c>
      <c r="AK53" s="101">
        <v>9</v>
      </c>
      <c r="AL53" s="102">
        <v>2.197802197802198E-2</v>
      </c>
      <c r="AM53" s="102">
        <v>6.7961165048543687E-2</v>
      </c>
      <c r="AN53" s="102">
        <v>4.6391752577319589E-2</v>
      </c>
      <c r="AO53" s="101">
        <v>91</v>
      </c>
      <c r="AP53" s="101">
        <v>103</v>
      </c>
      <c r="AQ53" s="101">
        <v>194</v>
      </c>
      <c r="AR53" s="102">
        <v>1</v>
      </c>
      <c r="AS53" s="102">
        <v>1</v>
      </c>
      <c r="AT53" s="102">
        <v>1</v>
      </c>
      <c r="AU53" s="101">
        <v>72</v>
      </c>
      <c r="AV53" s="101">
        <v>60</v>
      </c>
      <c r="AW53" s="101">
        <v>132</v>
      </c>
      <c r="AX53" s="102">
        <v>0.79120879120879117</v>
      </c>
      <c r="AY53" s="102">
        <v>0.58252427184466016</v>
      </c>
      <c r="AZ53" s="102">
        <v>0.68041237113402064</v>
      </c>
      <c r="BA53" s="101">
        <v>19</v>
      </c>
      <c r="BB53" s="101">
        <v>43</v>
      </c>
      <c r="BC53" s="101">
        <v>62</v>
      </c>
      <c r="BD53" s="102">
        <v>0.2087912087912088</v>
      </c>
      <c r="BE53" s="102">
        <v>0.41747572815533979</v>
      </c>
      <c r="BF53" s="102">
        <v>0.31958762886597936</v>
      </c>
      <c r="BG53" s="101">
        <v>17</v>
      </c>
      <c r="BH53" s="101">
        <v>36</v>
      </c>
      <c r="BI53" s="101">
        <v>53</v>
      </c>
      <c r="BJ53" s="102">
        <v>0.18681318681318682</v>
      </c>
      <c r="BK53" s="102">
        <v>0.34951456310679613</v>
      </c>
      <c r="BL53" s="102">
        <v>0.27319587628865977</v>
      </c>
      <c r="BM53" s="101">
        <v>2</v>
      </c>
      <c r="BN53" s="101">
        <v>7</v>
      </c>
      <c r="BO53" s="101">
        <v>9</v>
      </c>
      <c r="BP53" s="102">
        <v>2.197802197802198E-2</v>
      </c>
      <c r="BQ53" s="102">
        <v>6.7961165048543687E-2</v>
      </c>
      <c r="BR53" s="103">
        <v>4.6391752577319589E-2</v>
      </c>
    </row>
    <row r="54" spans="1:70" ht="11.85">
      <c r="A54" s="99" t="str">
        <f>IF(COUNTIFS(T_3GPM[[#This Row],[Secteur]],"  *"),A53,T_3GPM[[#This Row],[Secteur]])</f>
        <v>SEINE-ET-MARNE</v>
      </c>
      <c r="B54" s="99" t="str">
        <f>IF(COUNTIFS(T_3GPM[[#This Row],[Secteur]],"    *"),B53,T_3GPM[[#This Row],[Secteur]])</f>
        <v xml:space="preserve">   D04 - Roissy-En-Brie</v>
      </c>
      <c r="C54" s="100" t="s">
        <v>296</v>
      </c>
      <c r="D54" s="100" t="s">
        <v>297</v>
      </c>
      <c r="E54" s="101">
        <v>107</v>
      </c>
      <c r="F54" s="101">
        <v>92</v>
      </c>
      <c r="G54" s="101">
        <v>199</v>
      </c>
      <c r="H54" s="101">
        <v>0</v>
      </c>
      <c r="I54" s="101">
        <v>0</v>
      </c>
      <c r="J54" s="101">
        <v>0</v>
      </c>
      <c r="K54" s="101">
        <v>106</v>
      </c>
      <c r="L54" s="101">
        <v>92</v>
      </c>
      <c r="M54" s="101">
        <v>198</v>
      </c>
      <c r="N54" s="102">
        <v>0.99065420560747663</v>
      </c>
      <c r="O54" s="102">
        <v>1</v>
      </c>
      <c r="P54" s="102">
        <v>0.99497487437185927</v>
      </c>
      <c r="Q54" s="101">
        <v>89</v>
      </c>
      <c r="R54" s="101">
        <v>63</v>
      </c>
      <c r="S54" s="101">
        <v>152</v>
      </c>
      <c r="T54" s="102">
        <v>0.839622641509434</v>
      </c>
      <c r="U54" s="102">
        <v>0.68478260869565222</v>
      </c>
      <c r="V54" s="102">
        <v>0.76767676767676762</v>
      </c>
      <c r="W54" s="101">
        <v>17</v>
      </c>
      <c r="X54" s="101">
        <v>29</v>
      </c>
      <c r="Y54" s="101">
        <v>46</v>
      </c>
      <c r="Z54" s="102">
        <v>0.16037735849056603</v>
      </c>
      <c r="AA54" s="102">
        <v>0.31521739130434784</v>
      </c>
      <c r="AB54" s="102">
        <v>0.23232323232323232</v>
      </c>
      <c r="AC54" s="101">
        <v>15</v>
      </c>
      <c r="AD54" s="101">
        <v>17</v>
      </c>
      <c r="AE54" s="101">
        <v>32</v>
      </c>
      <c r="AF54" s="102">
        <v>0.14150943396226415</v>
      </c>
      <c r="AG54" s="102">
        <v>0.18478260869565216</v>
      </c>
      <c r="AH54" s="102">
        <v>0.16161616161616163</v>
      </c>
      <c r="AI54" s="101">
        <v>2</v>
      </c>
      <c r="AJ54" s="101">
        <v>12</v>
      </c>
      <c r="AK54" s="101">
        <v>14</v>
      </c>
      <c r="AL54" s="102">
        <v>1.8867924528301886E-2</v>
      </c>
      <c r="AM54" s="102">
        <v>0.13043478260869565</v>
      </c>
      <c r="AN54" s="102">
        <v>7.0707070707070704E-2</v>
      </c>
      <c r="AO54" s="101">
        <v>104</v>
      </c>
      <c r="AP54" s="101">
        <v>91</v>
      </c>
      <c r="AQ54" s="101">
        <v>195</v>
      </c>
      <c r="AR54" s="102">
        <v>0.9719626168224299</v>
      </c>
      <c r="AS54" s="102">
        <v>0.98913043478260865</v>
      </c>
      <c r="AT54" s="102">
        <v>0.97989949748743721</v>
      </c>
      <c r="AU54" s="101">
        <v>86</v>
      </c>
      <c r="AV54" s="101">
        <v>58</v>
      </c>
      <c r="AW54" s="101">
        <v>144</v>
      </c>
      <c r="AX54" s="102">
        <v>0.82692307692307687</v>
      </c>
      <c r="AY54" s="102">
        <v>0.63736263736263732</v>
      </c>
      <c r="AZ54" s="102">
        <v>0.7384615384615385</v>
      </c>
      <c r="BA54" s="101">
        <v>18</v>
      </c>
      <c r="BB54" s="101">
        <v>33</v>
      </c>
      <c r="BC54" s="101">
        <v>51</v>
      </c>
      <c r="BD54" s="102">
        <v>0.17307692307692307</v>
      </c>
      <c r="BE54" s="102">
        <v>0.36263736263736263</v>
      </c>
      <c r="BF54" s="102">
        <v>0.26153846153846155</v>
      </c>
      <c r="BG54" s="101">
        <v>16</v>
      </c>
      <c r="BH54" s="101">
        <v>20</v>
      </c>
      <c r="BI54" s="101">
        <v>36</v>
      </c>
      <c r="BJ54" s="102">
        <v>0.15384615384615385</v>
      </c>
      <c r="BK54" s="102">
        <v>0.21978021978021978</v>
      </c>
      <c r="BL54" s="102">
        <v>0.18461538461538463</v>
      </c>
      <c r="BM54" s="101">
        <v>2</v>
      </c>
      <c r="BN54" s="101">
        <v>13</v>
      </c>
      <c r="BO54" s="101">
        <v>15</v>
      </c>
      <c r="BP54" s="102">
        <v>1.9230769230769232E-2</v>
      </c>
      <c r="BQ54" s="102">
        <v>0.14285714285714285</v>
      </c>
      <c r="BR54" s="103">
        <v>7.6923076923076927E-2</v>
      </c>
    </row>
    <row r="55" spans="1:70" ht="11.85">
      <c r="A55" s="99" t="str">
        <f>IF(COUNTIFS(T_3GPM[[#This Row],[Secteur]],"  *"),A54,T_3GPM[[#This Row],[Secteur]])</f>
        <v>SEINE-ET-MARNE</v>
      </c>
      <c r="B55" s="99" t="str">
        <f>IF(COUNTIFS(T_3GPM[[#This Row],[Secteur]],"    *"),B54,T_3GPM[[#This Row],[Secteur]])</f>
        <v xml:space="preserve">   D04 - Roissy-En-Brie</v>
      </c>
      <c r="C55" s="100" t="s">
        <v>298</v>
      </c>
      <c r="D55" s="100" t="s">
        <v>299</v>
      </c>
      <c r="E55" s="101">
        <v>92</v>
      </c>
      <c r="F55" s="101">
        <v>74</v>
      </c>
      <c r="G55" s="101">
        <v>166</v>
      </c>
      <c r="H55" s="101">
        <v>0</v>
      </c>
      <c r="I55" s="101">
        <v>2</v>
      </c>
      <c r="J55" s="101">
        <v>2</v>
      </c>
      <c r="K55" s="101">
        <v>92</v>
      </c>
      <c r="L55" s="101">
        <v>72</v>
      </c>
      <c r="M55" s="101">
        <v>164</v>
      </c>
      <c r="N55" s="102">
        <v>1</v>
      </c>
      <c r="O55" s="102">
        <v>1</v>
      </c>
      <c r="P55" s="102">
        <v>1</v>
      </c>
      <c r="Q55" s="101">
        <v>73</v>
      </c>
      <c r="R55" s="101">
        <v>42</v>
      </c>
      <c r="S55" s="101">
        <v>115</v>
      </c>
      <c r="T55" s="102">
        <v>0.79347826086956519</v>
      </c>
      <c r="U55" s="102">
        <v>0.58333333333333337</v>
      </c>
      <c r="V55" s="102">
        <v>0.70121951219512191</v>
      </c>
      <c r="W55" s="101">
        <v>19</v>
      </c>
      <c r="X55" s="101">
        <v>30</v>
      </c>
      <c r="Y55" s="101">
        <v>49</v>
      </c>
      <c r="Z55" s="102">
        <v>0.20652173913043478</v>
      </c>
      <c r="AA55" s="102">
        <v>0.41666666666666669</v>
      </c>
      <c r="AB55" s="102">
        <v>0.29878048780487804</v>
      </c>
      <c r="AC55" s="101">
        <v>15</v>
      </c>
      <c r="AD55" s="101">
        <v>17</v>
      </c>
      <c r="AE55" s="101">
        <v>32</v>
      </c>
      <c r="AF55" s="102">
        <v>0.16304347826086957</v>
      </c>
      <c r="AG55" s="102">
        <v>0.2361111111111111</v>
      </c>
      <c r="AH55" s="102">
        <v>0.1951219512195122</v>
      </c>
      <c r="AI55" s="101">
        <v>4</v>
      </c>
      <c r="AJ55" s="101">
        <v>13</v>
      </c>
      <c r="AK55" s="101">
        <v>17</v>
      </c>
      <c r="AL55" s="102">
        <v>4.3478260869565216E-2</v>
      </c>
      <c r="AM55" s="102">
        <v>0.18055555555555555</v>
      </c>
      <c r="AN55" s="102">
        <v>0.10365853658536585</v>
      </c>
      <c r="AO55" s="101">
        <v>91</v>
      </c>
      <c r="AP55" s="101">
        <v>72</v>
      </c>
      <c r="AQ55" s="101">
        <v>163</v>
      </c>
      <c r="AR55" s="102">
        <v>0.98913043478260865</v>
      </c>
      <c r="AS55" s="102">
        <v>1</v>
      </c>
      <c r="AT55" s="102">
        <v>0.99397590361445787</v>
      </c>
      <c r="AU55" s="101">
        <v>70</v>
      </c>
      <c r="AV55" s="101">
        <v>41</v>
      </c>
      <c r="AW55" s="101">
        <v>111</v>
      </c>
      <c r="AX55" s="102">
        <v>0.76923076923076927</v>
      </c>
      <c r="AY55" s="102">
        <v>0.56944444444444442</v>
      </c>
      <c r="AZ55" s="102">
        <v>0.68098159509202449</v>
      </c>
      <c r="BA55" s="101">
        <v>21</v>
      </c>
      <c r="BB55" s="101">
        <v>31</v>
      </c>
      <c r="BC55" s="101">
        <v>52</v>
      </c>
      <c r="BD55" s="102">
        <v>0.23076923076923078</v>
      </c>
      <c r="BE55" s="102">
        <v>0.43055555555555558</v>
      </c>
      <c r="BF55" s="102">
        <v>0.31901840490797545</v>
      </c>
      <c r="BG55" s="101">
        <v>17</v>
      </c>
      <c r="BH55" s="101">
        <v>18</v>
      </c>
      <c r="BI55" s="101">
        <v>35</v>
      </c>
      <c r="BJ55" s="102">
        <v>0.18681318681318682</v>
      </c>
      <c r="BK55" s="102">
        <v>0.25</v>
      </c>
      <c r="BL55" s="102">
        <v>0.21472392638036811</v>
      </c>
      <c r="BM55" s="101">
        <v>4</v>
      </c>
      <c r="BN55" s="101">
        <v>13</v>
      </c>
      <c r="BO55" s="101">
        <v>17</v>
      </c>
      <c r="BP55" s="102">
        <v>4.3956043956043959E-2</v>
      </c>
      <c r="BQ55" s="102">
        <v>0.18055555555555555</v>
      </c>
      <c r="BR55" s="103">
        <v>0.10429447852760736</v>
      </c>
    </row>
    <row r="56" spans="1:70" ht="11.85">
      <c r="A56" s="99" t="str">
        <f>IF(COUNTIFS(T_3GPM[[#This Row],[Secteur]],"  *"),A55,T_3GPM[[#This Row],[Secteur]])</f>
        <v>SEINE-ET-MARNE</v>
      </c>
      <c r="B56" s="99" t="str">
        <f>IF(COUNTIFS(T_3GPM[[#This Row],[Secteur]],"    *"),B55,T_3GPM[[#This Row],[Secteur]])</f>
        <v xml:space="preserve">   D04 - Roissy-En-Brie</v>
      </c>
      <c r="C56" s="100" t="s">
        <v>300</v>
      </c>
      <c r="D56" s="100" t="s">
        <v>301</v>
      </c>
      <c r="E56" s="101">
        <v>69</v>
      </c>
      <c r="F56" s="101">
        <v>88</v>
      </c>
      <c r="G56" s="101">
        <v>157</v>
      </c>
      <c r="H56" s="101">
        <v>0</v>
      </c>
      <c r="I56" s="101">
        <v>0</v>
      </c>
      <c r="J56" s="101">
        <v>0</v>
      </c>
      <c r="K56" s="101">
        <v>68</v>
      </c>
      <c r="L56" s="101">
        <v>84</v>
      </c>
      <c r="M56" s="101">
        <v>152</v>
      </c>
      <c r="N56" s="102">
        <v>0.98550724637681164</v>
      </c>
      <c r="O56" s="102">
        <v>0.95454545454545459</v>
      </c>
      <c r="P56" s="102">
        <v>0.96815286624203822</v>
      </c>
      <c r="Q56" s="101">
        <v>51</v>
      </c>
      <c r="R56" s="101">
        <v>53</v>
      </c>
      <c r="S56" s="101">
        <v>104</v>
      </c>
      <c r="T56" s="102">
        <v>0.75</v>
      </c>
      <c r="U56" s="102">
        <v>0.63095238095238093</v>
      </c>
      <c r="V56" s="102">
        <v>0.68421052631578949</v>
      </c>
      <c r="W56" s="101">
        <v>17</v>
      </c>
      <c r="X56" s="101">
        <v>31</v>
      </c>
      <c r="Y56" s="101">
        <v>48</v>
      </c>
      <c r="Z56" s="102">
        <v>0.25</v>
      </c>
      <c r="AA56" s="102">
        <v>0.36904761904761907</v>
      </c>
      <c r="AB56" s="102">
        <v>0.31578947368421051</v>
      </c>
      <c r="AC56" s="101">
        <v>13</v>
      </c>
      <c r="AD56" s="101">
        <v>22</v>
      </c>
      <c r="AE56" s="101">
        <v>35</v>
      </c>
      <c r="AF56" s="102">
        <v>0.19117647058823528</v>
      </c>
      <c r="AG56" s="102">
        <v>0.26190476190476192</v>
      </c>
      <c r="AH56" s="102">
        <v>0.23026315789473684</v>
      </c>
      <c r="AI56" s="101">
        <v>4</v>
      </c>
      <c r="AJ56" s="101">
        <v>9</v>
      </c>
      <c r="AK56" s="101">
        <v>13</v>
      </c>
      <c r="AL56" s="102">
        <v>5.8823529411764705E-2</v>
      </c>
      <c r="AM56" s="102">
        <v>0.10714285714285714</v>
      </c>
      <c r="AN56" s="102">
        <v>8.5526315789473686E-2</v>
      </c>
      <c r="AO56" s="101">
        <v>67</v>
      </c>
      <c r="AP56" s="101">
        <v>82</v>
      </c>
      <c r="AQ56" s="101">
        <v>149</v>
      </c>
      <c r="AR56" s="102">
        <v>0.97101449275362317</v>
      </c>
      <c r="AS56" s="102">
        <v>0.93181818181818177</v>
      </c>
      <c r="AT56" s="102">
        <v>0.94904458598726116</v>
      </c>
      <c r="AU56" s="101">
        <v>49</v>
      </c>
      <c r="AV56" s="101">
        <v>50</v>
      </c>
      <c r="AW56" s="101">
        <v>99</v>
      </c>
      <c r="AX56" s="102">
        <v>0.73134328358208955</v>
      </c>
      <c r="AY56" s="102">
        <v>0.6097560975609756</v>
      </c>
      <c r="AZ56" s="102">
        <v>0.66442953020134232</v>
      </c>
      <c r="BA56" s="101">
        <v>18</v>
      </c>
      <c r="BB56" s="101">
        <v>32</v>
      </c>
      <c r="BC56" s="101">
        <v>50</v>
      </c>
      <c r="BD56" s="102">
        <v>0.26865671641791045</v>
      </c>
      <c r="BE56" s="102">
        <v>0.3902439024390244</v>
      </c>
      <c r="BF56" s="102">
        <v>0.33557046979865773</v>
      </c>
      <c r="BG56" s="101">
        <v>15</v>
      </c>
      <c r="BH56" s="101">
        <v>24</v>
      </c>
      <c r="BI56" s="101">
        <v>39</v>
      </c>
      <c r="BJ56" s="102">
        <v>0.22388059701492538</v>
      </c>
      <c r="BK56" s="102">
        <v>0.29268292682926828</v>
      </c>
      <c r="BL56" s="102">
        <v>0.26174496644295303</v>
      </c>
      <c r="BM56" s="101">
        <v>3</v>
      </c>
      <c r="BN56" s="101">
        <v>8</v>
      </c>
      <c r="BO56" s="101">
        <v>11</v>
      </c>
      <c r="BP56" s="102">
        <v>4.4776119402985072E-2</v>
      </c>
      <c r="BQ56" s="102">
        <v>9.7560975609756101E-2</v>
      </c>
      <c r="BR56" s="103">
        <v>7.3825503355704702E-2</v>
      </c>
    </row>
    <row r="57" spans="1:70" ht="11.85">
      <c r="A57" s="99" t="str">
        <f>IF(COUNTIFS(T_3GPM[[#This Row],[Secteur]],"  *"),A56,T_3GPM[[#This Row],[Secteur]])</f>
        <v>SEINE-ET-MARNE</v>
      </c>
      <c r="B57" s="99" t="str">
        <f>IF(COUNTIFS(T_3GPM[[#This Row],[Secteur]],"    *"),B56,T_3GPM[[#This Row],[Secteur]])</f>
        <v xml:space="preserve">   D04 - Roissy-En-Brie</v>
      </c>
      <c r="C57" s="100" t="s">
        <v>302</v>
      </c>
      <c r="D57" s="100" t="s">
        <v>303</v>
      </c>
      <c r="E57" s="101">
        <v>47</v>
      </c>
      <c r="F57" s="101">
        <v>54</v>
      </c>
      <c r="G57" s="101">
        <v>101</v>
      </c>
      <c r="H57" s="101">
        <v>0</v>
      </c>
      <c r="I57" s="101">
        <v>0</v>
      </c>
      <c r="J57" s="101">
        <v>0</v>
      </c>
      <c r="K57" s="101">
        <v>47</v>
      </c>
      <c r="L57" s="101">
        <v>53</v>
      </c>
      <c r="M57" s="101">
        <v>100</v>
      </c>
      <c r="N57" s="102">
        <v>1</v>
      </c>
      <c r="O57" s="102">
        <v>0.98148148148148151</v>
      </c>
      <c r="P57" s="102">
        <v>0.99009900990099009</v>
      </c>
      <c r="Q57" s="101">
        <v>36</v>
      </c>
      <c r="R57" s="101">
        <v>36</v>
      </c>
      <c r="S57" s="101">
        <v>72</v>
      </c>
      <c r="T57" s="102">
        <v>0.76595744680851063</v>
      </c>
      <c r="U57" s="102">
        <v>0.67924528301886788</v>
      </c>
      <c r="V57" s="102">
        <v>0.72</v>
      </c>
      <c r="W57" s="101">
        <v>11</v>
      </c>
      <c r="X57" s="101">
        <v>17</v>
      </c>
      <c r="Y57" s="101">
        <v>28</v>
      </c>
      <c r="Z57" s="102">
        <v>0.23404255319148937</v>
      </c>
      <c r="AA57" s="102">
        <v>0.32075471698113206</v>
      </c>
      <c r="AB57" s="102">
        <v>0.28000000000000003</v>
      </c>
      <c r="AC57" s="101">
        <v>7</v>
      </c>
      <c r="AD57" s="101">
        <v>11</v>
      </c>
      <c r="AE57" s="101">
        <v>18</v>
      </c>
      <c r="AF57" s="102">
        <v>0.14893617021276595</v>
      </c>
      <c r="AG57" s="102">
        <v>0.20754716981132076</v>
      </c>
      <c r="AH57" s="102">
        <v>0.18</v>
      </c>
      <c r="AI57" s="101">
        <v>4</v>
      </c>
      <c r="AJ57" s="101">
        <v>6</v>
      </c>
      <c r="AK57" s="101">
        <v>10</v>
      </c>
      <c r="AL57" s="102">
        <v>8.5106382978723402E-2</v>
      </c>
      <c r="AM57" s="102">
        <v>0.11320754716981132</v>
      </c>
      <c r="AN57" s="102">
        <v>0.1</v>
      </c>
      <c r="AO57" s="101">
        <v>47</v>
      </c>
      <c r="AP57" s="101">
        <v>53</v>
      </c>
      <c r="AQ57" s="101">
        <v>100</v>
      </c>
      <c r="AR57" s="102">
        <v>1</v>
      </c>
      <c r="AS57" s="102">
        <v>0.98148148148148151</v>
      </c>
      <c r="AT57" s="102">
        <v>0.99009900990099009</v>
      </c>
      <c r="AU57" s="101">
        <v>36</v>
      </c>
      <c r="AV57" s="101">
        <v>33</v>
      </c>
      <c r="AW57" s="101">
        <v>69</v>
      </c>
      <c r="AX57" s="102">
        <v>0.76595744680851063</v>
      </c>
      <c r="AY57" s="102">
        <v>0.62264150943396224</v>
      </c>
      <c r="AZ57" s="102">
        <v>0.69</v>
      </c>
      <c r="BA57" s="101">
        <v>11</v>
      </c>
      <c r="BB57" s="101">
        <v>20</v>
      </c>
      <c r="BC57" s="101">
        <v>31</v>
      </c>
      <c r="BD57" s="102">
        <v>0.23404255319148937</v>
      </c>
      <c r="BE57" s="102">
        <v>0.37735849056603776</v>
      </c>
      <c r="BF57" s="102">
        <v>0.31</v>
      </c>
      <c r="BG57" s="101">
        <v>7</v>
      </c>
      <c r="BH57" s="101">
        <v>14</v>
      </c>
      <c r="BI57" s="101">
        <v>21</v>
      </c>
      <c r="BJ57" s="102">
        <v>0.14893617021276595</v>
      </c>
      <c r="BK57" s="102">
        <v>0.26415094339622641</v>
      </c>
      <c r="BL57" s="102">
        <v>0.21</v>
      </c>
      <c r="BM57" s="101">
        <v>4</v>
      </c>
      <c r="BN57" s="101">
        <v>6</v>
      </c>
      <c r="BO57" s="101">
        <v>10</v>
      </c>
      <c r="BP57" s="102">
        <v>8.5106382978723402E-2</v>
      </c>
      <c r="BQ57" s="102">
        <v>0.11320754716981132</v>
      </c>
      <c r="BR57" s="103">
        <v>0.1</v>
      </c>
    </row>
    <row r="58" spans="1:70" ht="11.85">
      <c r="A58" s="99" t="str">
        <f>IF(COUNTIFS(T_3GPM[[#This Row],[Secteur]],"  *"),A57,T_3GPM[[#This Row],[Secteur]])</f>
        <v>SEINE-ET-MARNE</v>
      </c>
      <c r="B58" s="99" t="str">
        <f>IF(COUNTIFS(T_3GPM[[#This Row],[Secteur]],"    *"),B57,T_3GPM[[#This Row],[Secteur]])</f>
        <v xml:space="preserve">   D04 - Roissy-En-Brie</v>
      </c>
      <c r="C58" s="100" t="s">
        <v>304</v>
      </c>
      <c r="D58" s="100" t="s">
        <v>305</v>
      </c>
      <c r="E58" s="101">
        <v>54</v>
      </c>
      <c r="F58" s="101">
        <v>87</v>
      </c>
      <c r="G58" s="101">
        <v>141</v>
      </c>
      <c r="H58" s="101">
        <v>1</v>
      </c>
      <c r="I58" s="101">
        <v>2</v>
      </c>
      <c r="J58" s="101">
        <v>3</v>
      </c>
      <c r="K58" s="101">
        <v>52</v>
      </c>
      <c r="L58" s="101">
        <v>85</v>
      </c>
      <c r="M58" s="101">
        <v>137</v>
      </c>
      <c r="N58" s="102">
        <v>0.98148148148148151</v>
      </c>
      <c r="O58" s="102">
        <v>1</v>
      </c>
      <c r="P58" s="102">
        <v>0.99290780141843971</v>
      </c>
      <c r="Q58" s="101">
        <v>42</v>
      </c>
      <c r="R58" s="101">
        <v>51</v>
      </c>
      <c r="S58" s="101">
        <v>93</v>
      </c>
      <c r="T58" s="102">
        <v>0.80769230769230771</v>
      </c>
      <c r="U58" s="102">
        <v>0.6</v>
      </c>
      <c r="V58" s="102">
        <v>0.67883211678832112</v>
      </c>
      <c r="W58" s="101">
        <v>10</v>
      </c>
      <c r="X58" s="101">
        <v>34</v>
      </c>
      <c r="Y58" s="101">
        <v>44</v>
      </c>
      <c r="Z58" s="102">
        <v>0.19230769230769232</v>
      </c>
      <c r="AA58" s="102">
        <v>0.4</v>
      </c>
      <c r="AB58" s="102">
        <v>0.32116788321167883</v>
      </c>
      <c r="AC58" s="101">
        <v>8</v>
      </c>
      <c r="AD58" s="101">
        <v>20</v>
      </c>
      <c r="AE58" s="101">
        <v>28</v>
      </c>
      <c r="AF58" s="102">
        <v>0.15384615384615385</v>
      </c>
      <c r="AG58" s="102">
        <v>0.23529411764705882</v>
      </c>
      <c r="AH58" s="102">
        <v>0.20437956204379562</v>
      </c>
      <c r="AI58" s="101">
        <v>2</v>
      </c>
      <c r="AJ58" s="101">
        <v>14</v>
      </c>
      <c r="AK58" s="101">
        <v>16</v>
      </c>
      <c r="AL58" s="102">
        <v>3.8461538461538464E-2</v>
      </c>
      <c r="AM58" s="102">
        <v>0.16470588235294117</v>
      </c>
      <c r="AN58" s="102">
        <v>0.11678832116788321</v>
      </c>
      <c r="AO58" s="101">
        <v>52</v>
      </c>
      <c r="AP58" s="101">
        <v>85</v>
      </c>
      <c r="AQ58" s="101">
        <v>137</v>
      </c>
      <c r="AR58" s="102">
        <v>0.98148148148148151</v>
      </c>
      <c r="AS58" s="102">
        <v>1</v>
      </c>
      <c r="AT58" s="102">
        <v>0.99290780141843971</v>
      </c>
      <c r="AU58" s="101">
        <v>41</v>
      </c>
      <c r="AV58" s="101">
        <v>46</v>
      </c>
      <c r="AW58" s="101">
        <v>87</v>
      </c>
      <c r="AX58" s="102">
        <v>0.78846153846153844</v>
      </c>
      <c r="AY58" s="102">
        <v>0.54117647058823526</v>
      </c>
      <c r="AZ58" s="102">
        <v>0.63503649635036497</v>
      </c>
      <c r="BA58" s="101">
        <v>11</v>
      </c>
      <c r="BB58" s="101">
        <v>39</v>
      </c>
      <c r="BC58" s="101">
        <v>50</v>
      </c>
      <c r="BD58" s="102">
        <v>0.21153846153846154</v>
      </c>
      <c r="BE58" s="102">
        <v>0.45882352941176469</v>
      </c>
      <c r="BF58" s="102">
        <v>0.36496350364963503</v>
      </c>
      <c r="BG58" s="101">
        <v>9</v>
      </c>
      <c r="BH58" s="101">
        <v>23</v>
      </c>
      <c r="BI58" s="101">
        <v>32</v>
      </c>
      <c r="BJ58" s="102">
        <v>0.17307692307692307</v>
      </c>
      <c r="BK58" s="102">
        <v>0.27058823529411763</v>
      </c>
      <c r="BL58" s="102">
        <v>0.23357664233576642</v>
      </c>
      <c r="BM58" s="101">
        <v>2</v>
      </c>
      <c r="BN58" s="101">
        <v>16</v>
      </c>
      <c r="BO58" s="101">
        <v>18</v>
      </c>
      <c r="BP58" s="102">
        <v>3.8461538461538464E-2</v>
      </c>
      <c r="BQ58" s="102">
        <v>0.18823529411764706</v>
      </c>
      <c r="BR58" s="103">
        <v>0.13138686131386862</v>
      </c>
    </row>
    <row r="59" spans="1:70" ht="11.85">
      <c r="A59" s="99" t="str">
        <f>IF(COUNTIFS(T_3GPM[[#This Row],[Secteur]],"  *"),A58,T_3GPM[[#This Row],[Secteur]])</f>
        <v>SEINE-ET-MARNE</v>
      </c>
      <c r="B59" s="99" t="str">
        <f>IF(COUNTIFS(T_3GPM[[#This Row],[Secteur]],"    *"),B58,T_3GPM[[#This Row],[Secteur]])</f>
        <v xml:space="preserve">   D04 - Roissy-En-Brie</v>
      </c>
      <c r="C59" s="100" t="s">
        <v>1001</v>
      </c>
      <c r="D59" s="100" t="s">
        <v>1002</v>
      </c>
      <c r="E59" s="101">
        <v>11</v>
      </c>
      <c r="F59" s="101">
        <v>13</v>
      </c>
      <c r="G59" s="101">
        <v>24</v>
      </c>
      <c r="H59" s="101">
        <v>0</v>
      </c>
      <c r="I59" s="101">
        <v>0</v>
      </c>
      <c r="J59" s="101">
        <v>0</v>
      </c>
      <c r="K59" s="101">
        <v>11</v>
      </c>
      <c r="L59" s="101">
        <v>13</v>
      </c>
      <c r="M59" s="101">
        <v>24</v>
      </c>
      <c r="N59" s="102">
        <v>1</v>
      </c>
      <c r="O59" s="102">
        <v>1</v>
      </c>
      <c r="P59" s="102">
        <v>1</v>
      </c>
      <c r="Q59" s="101">
        <v>0</v>
      </c>
      <c r="R59" s="101">
        <v>0</v>
      </c>
      <c r="S59" s="101">
        <v>0</v>
      </c>
      <c r="T59" s="102">
        <v>0</v>
      </c>
      <c r="U59" s="102">
        <v>0</v>
      </c>
      <c r="V59" s="102">
        <v>0</v>
      </c>
      <c r="W59" s="101">
        <v>11</v>
      </c>
      <c r="X59" s="101">
        <v>13</v>
      </c>
      <c r="Y59" s="101">
        <v>24</v>
      </c>
      <c r="Z59" s="102">
        <v>1</v>
      </c>
      <c r="AA59" s="102">
        <v>1</v>
      </c>
      <c r="AB59" s="102">
        <v>1</v>
      </c>
      <c r="AC59" s="101">
        <v>7</v>
      </c>
      <c r="AD59" s="101">
        <v>9</v>
      </c>
      <c r="AE59" s="101">
        <v>16</v>
      </c>
      <c r="AF59" s="102">
        <v>0.63636363636363635</v>
      </c>
      <c r="AG59" s="102">
        <v>0.69230769230769229</v>
      </c>
      <c r="AH59" s="102">
        <v>0.66666666666666663</v>
      </c>
      <c r="AI59" s="101">
        <v>4</v>
      </c>
      <c r="AJ59" s="101">
        <v>4</v>
      </c>
      <c r="AK59" s="101">
        <v>8</v>
      </c>
      <c r="AL59" s="102">
        <v>0.36363636363636365</v>
      </c>
      <c r="AM59" s="102">
        <v>0.30769230769230771</v>
      </c>
      <c r="AN59" s="102">
        <v>0.33333333333333331</v>
      </c>
      <c r="AO59" s="101">
        <v>11</v>
      </c>
      <c r="AP59" s="101">
        <v>13</v>
      </c>
      <c r="AQ59" s="101">
        <v>24</v>
      </c>
      <c r="AR59" s="102">
        <v>1</v>
      </c>
      <c r="AS59" s="102">
        <v>1</v>
      </c>
      <c r="AT59" s="102">
        <v>1</v>
      </c>
      <c r="AU59" s="101">
        <v>0</v>
      </c>
      <c r="AV59" s="101">
        <v>0</v>
      </c>
      <c r="AW59" s="101">
        <v>0</v>
      </c>
      <c r="AX59" s="102">
        <v>0</v>
      </c>
      <c r="AY59" s="102">
        <v>0</v>
      </c>
      <c r="AZ59" s="102">
        <v>0</v>
      </c>
      <c r="BA59" s="101">
        <v>11</v>
      </c>
      <c r="BB59" s="101">
        <v>13</v>
      </c>
      <c r="BC59" s="101">
        <v>24</v>
      </c>
      <c r="BD59" s="102">
        <v>1</v>
      </c>
      <c r="BE59" s="102">
        <v>1</v>
      </c>
      <c r="BF59" s="102">
        <v>1</v>
      </c>
      <c r="BG59" s="101">
        <v>7</v>
      </c>
      <c r="BH59" s="101">
        <v>7</v>
      </c>
      <c r="BI59" s="101">
        <v>14</v>
      </c>
      <c r="BJ59" s="102">
        <v>0.63636363636363635</v>
      </c>
      <c r="BK59" s="102">
        <v>0.53846153846153844</v>
      </c>
      <c r="BL59" s="102">
        <v>0.58333333333333337</v>
      </c>
      <c r="BM59" s="101">
        <v>4</v>
      </c>
      <c r="BN59" s="101">
        <v>6</v>
      </c>
      <c r="BO59" s="101">
        <v>10</v>
      </c>
      <c r="BP59" s="102">
        <v>0.36363636363636365</v>
      </c>
      <c r="BQ59" s="102">
        <v>0.46153846153846156</v>
      </c>
      <c r="BR59" s="103">
        <v>0.41666666666666669</v>
      </c>
    </row>
    <row r="60" spans="1:70" ht="11.85">
      <c r="A60" s="99" t="str">
        <f>IF(COUNTIFS(T_3GPM[[#This Row],[Secteur]],"  *"),A59,T_3GPM[[#This Row],[Secteur]])</f>
        <v>SEINE-ET-MARNE</v>
      </c>
      <c r="B60" s="99" t="str">
        <f>IF(COUNTIFS(T_3GPM[[#This Row],[Secteur]],"    *"),B59,T_3GPM[[#This Row],[Secteur]])</f>
        <v xml:space="preserve">   D05 - Lagny-Sur-Marne</v>
      </c>
      <c r="C60" s="100" t="s">
        <v>306</v>
      </c>
      <c r="D60" s="100" t="s">
        <v>307</v>
      </c>
      <c r="E60" s="101">
        <v>818</v>
      </c>
      <c r="F60" s="101">
        <v>921</v>
      </c>
      <c r="G60" s="101">
        <v>1739</v>
      </c>
      <c r="H60" s="101">
        <v>5</v>
      </c>
      <c r="I60" s="101">
        <v>3</v>
      </c>
      <c r="J60" s="101">
        <v>8</v>
      </c>
      <c r="K60" s="101">
        <v>798</v>
      </c>
      <c r="L60" s="101">
        <v>892</v>
      </c>
      <c r="M60" s="101">
        <v>1690</v>
      </c>
      <c r="N60" s="102">
        <v>0.98166259168704162</v>
      </c>
      <c r="O60" s="102">
        <v>0.97176981541802387</v>
      </c>
      <c r="P60" s="102">
        <v>0.97642323174238066</v>
      </c>
      <c r="Q60" s="101">
        <v>665</v>
      </c>
      <c r="R60" s="101">
        <v>678</v>
      </c>
      <c r="S60" s="101">
        <v>1343</v>
      </c>
      <c r="T60" s="102">
        <v>0.83333333333333337</v>
      </c>
      <c r="U60" s="102">
        <v>0.76008968609865468</v>
      </c>
      <c r="V60" s="102">
        <v>0.79467455621301775</v>
      </c>
      <c r="W60" s="101">
        <v>133</v>
      </c>
      <c r="X60" s="101">
        <v>214</v>
      </c>
      <c r="Y60" s="101">
        <v>347</v>
      </c>
      <c r="Z60" s="102">
        <v>0.16666666666666666</v>
      </c>
      <c r="AA60" s="102">
        <v>0.23991031390134529</v>
      </c>
      <c r="AB60" s="102">
        <v>0.20532544378698225</v>
      </c>
      <c r="AC60" s="101">
        <v>114</v>
      </c>
      <c r="AD60" s="101">
        <v>169</v>
      </c>
      <c r="AE60" s="101">
        <v>283</v>
      </c>
      <c r="AF60" s="102">
        <v>0.14285714285714285</v>
      </c>
      <c r="AG60" s="102">
        <v>0.18946188340807174</v>
      </c>
      <c r="AH60" s="102">
        <v>0.16745562130177516</v>
      </c>
      <c r="AI60" s="101">
        <v>19</v>
      </c>
      <c r="AJ60" s="101">
        <v>45</v>
      </c>
      <c r="AK60" s="101">
        <v>64</v>
      </c>
      <c r="AL60" s="102">
        <v>2.3809523809523808E-2</v>
      </c>
      <c r="AM60" s="102">
        <v>5.0448430493273543E-2</v>
      </c>
      <c r="AN60" s="102">
        <v>3.7869822485207101E-2</v>
      </c>
      <c r="AO60" s="101">
        <v>797</v>
      </c>
      <c r="AP60" s="101">
        <v>889</v>
      </c>
      <c r="AQ60" s="101">
        <v>1686</v>
      </c>
      <c r="AR60" s="102">
        <v>0.98044009779951102</v>
      </c>
      <c r="AS60" s="102">
        <v>0.96851248642779586</v>
      </c>
      <c r="AT60" s="102">
        <v>0.9741230592294422</v>
      </c>
      <c r="AU60" s="101">
        <v>632</v>
      </c>
      <c r="AV60" s="101">
        <v>638</v>
      </c>
      <c r="AW60" s="101">
        <v>1270</v>
      </c>
      <c r="AX60" s="102">
        <v>0.79297365119196994</v>
      </c>
      <c r="AY60" s="102">
        <v>0.7176602924634421</v>
      </c>
      <c r="AZ60" s="102">
        <v>0.75326215895610915</v>
      </c>
      <c r="BA60" s="101">
        <v>165</v>
      </c>
      <c r="BB60" s="101">
        <v>251</v>
      </c>
      <c r="BC60" s="101">
        <v>416</v>
      </c>
      <c r="BD60" s="102">
        <v>0.20702634880803011</v>
      </c>
      <c r="BE60" s="102">
        <v>0.2823397075365579</v>
      </c>
      <c r="BF60" s="102">
        <v>0.24673784104389088</v>
      </c>
      <c r="BG60" s="101">
        <v>139</v>
      </c>
      <c r="BH60" s="101">
        <v>193</v>
      </c>
      <c r="BI60" s="101">
        <v>332</v>
      </c>
      <c r="BJ60" s="102">
        <v>0.17440401505646172</v>
      </c>
      <c r="BK60" s="102">
        <v>0.21709786276715409</v>
      </c>
      <c r="BL60" s="102">
        <v>0.19691577698695137</v>
      </c>
      <c r="BM60" s="101">
        <v>26</v>
      </c>
      <c r="BN60" s="101">
        <v>58</v>
      </c>
      <c r="BO60" s="101">
        <v>84</v>
      </c>
      <c r="BP60" s="102">
        <v>3.262233375156838E-2</v>
      </c>
      <c r="BQ60" s="102">
        <v>6.5241844769403826E-2</v>
      </c>
      <c r="BR60" s="103">
        <v>4.9822064056939501E-2</v>
      </c>
    </row>
    <row r="61" spans="1:70" ht="11.85">
      <c r="A61" s="99" t="str">
        <f>IF(COUNTIFS(T_3GPM[[#This Row],[Secteur]],"  *"),A60,T_3GPM[[#This Row],[Secteur]])</f>
        <v>SEINE-ET-MARNE</v>
      </c>
      <c r="B61" s="99" t="str">
        <f>IF(COUNTIFS(T_3GPM[[#This Row],[Secteur]],"    *"),B60,T_3GPM[[#This Row],[Secteur]])</f>
        <v xml:space="preserve">   D05 - Lagny-Sur-Marne</v>
      </c>
      <c r="C61" s="100" t="s">
        <v>308</v>
      </c>
      <c r="D61" s="100" t="s">
        <v>309</v>
      </c>
      <c r="E61" s="101">
        <v>66</v>
      </c>
      <c r="F61" s="101">
        <v>71</v>
      </c>
      <c r="G61" s="101">
        <v>137</v>
      </c>
      <c r="H61" s="101">
        <v>0</v>
      </c>
      <c r="I61" s="101">
        <v>0</v>
      </c>
      <c r="J61" s="101">
        <v>0</v>
      </c>
      <c r="K61" s="101">
        <v>65</v>
      </c>
      <c r="L61" s="101">
        <v>71</v>
      </c>
      <c r="M61" s="101">
        <v>136</v>
      </c>
      <c r="N61" s="102">
        <v>0.98484848484848486</v>
      </c>
      <c r="O61" s="102">
        <v>1</v>
      </c>
      <c r="P61" s="102">
        <v>0.99270072992700731</v>
      </c>
      <c r="Q61" s="101">
        <v>48</v>
      </c>
      <c r="R61" s="101">
        <v>47</v>
      </c>
      <c r="S61" s="101">
        <v>95</v>
      </c>
      <c r="T61" s="102">
        <v>0.7384615384615385</v>
      </c>
      <c r="U61" s="102">
        <v>0.6619718309859155</v>
      </c>
      <c r="V61" s="102">
        <v>0.69852941176470584</v>
      </c>
      <c r="W61" s="101">
        <v>17</v>
      </c>
      <c r="X61" s="101">
        <v>24</v>
      </c>
      <c r="Y61" s="101">
        <v>41</v>
      </c>
      <c r="Z61" s="102">
        <v>0.26153846153846155</v>
      </c>
      <c r="AA61" s="102">
        <v>0.3380281690140845</v>
      </c>
      <c r="AB61" s="102">
        <v>0.3014705882352941</v>
      </c>
      <c r="AC61" s="101">
        <v>16</v>
      </c>
      <c r="AD61" s="101">
        <v>19</v>
      </c>
      <c r="AE61" s="101">
        <v>35</v>
      </c>
      <c r="AF61" s="102">
        <v>0.24615384615384617</v>
      </c>
      <c r="AG61" s="102">
        <v>0.26760563380281688</v>
      </c>
      <c r="AH61" s="102">
        <v>0.25735294117647056</v>
      </c>
      <c r="AI61" s="101">
        <v>1</v>
      </c>
      <c r="AJ61" s="101">
        <v>5</v>
      </c>
      <c r="AK61" s="101">
        <v>6</v>
      </c>
      <c r="AL61" s="102">
        <v>1.5384615384615385E-2</v>
      </c>
      <c r="AM61" s="102">
        <v>7.0422535211267609E-2</v>
      </c>
      <c r="AN61" s="102">
        <v>4.4117647058823532E-2</v>
      </c>
      <c r="AO61" s="101">
        <v>65</v>
      </c>
      <c r="AP61" s="101">
        <v>71</v>
      </c>
      <c r="AQ61" s="101">
        <v>136</v>
      </c>
      <c r="AR61" s="102">
        <v>0.98484848484848486</v>
      </c>
      <c r="AS61" s="102">
        <v>1</v>
      </c>
      <c r="AT61" s="102">
        <v>0.99270072992700731</v>
      </c>
      <c r="AU61" s="101">
        <v>44</v>
      </c>
      <c r="AV61" s="101">
        <v>43</v>
      </c>
      <c r="AW61" s="101">
        <v>87</v>
      </c>
      <c r="AX61" s="102">
        <v>0.67692307692307696</v>
      </c>
      <c r="AY61" s="102">
        <v>0.60563380281690138</v>
      </c>
      <c r="AZ61" s="102">
        <v>0.63970588235294112</v>
      </c>
      <c r="BA61" s="101">
        <v>21</v>
      </c>
      <c r="BB61" s="101">
        <v>28</v>
      </c>
      <c r="BC61" s="101">
        <v>49</v>
      </c>
      <c r="BD61" s="102">
        <v>0.32307692307692309</v>
      </c>
      <c r="BE61" s="102">
        <v>0.39436619718309857</v>
      </c>
      <c r="BF61" s="102">
        <v>0.36029411764705882</v>
      </c>
      <c r="BG61" s="101">
        <v>20</v>
      </c>
      <c r="BH61" s="101">
        <v>23</v>
      </c>
      <c r="BI61" s="101">
        <v>43</v>
      </c>
      <c r="BJ61" s="102">
        <v>0.30769230769230771</v>
      </c>
      <c r="BK61" s="102">
        <v>0.323943661971831</v>
      </c>
      <c r="BL61" s="102">
        <v>0.31617647058823528</v>
      </c>
      <c r="BM61" s="101">
        <v>1</v>
      </c>
      <c r="BN61" s="101">
        <v>5</v>
      </c>
      <c r="BO61" s="101">
        <v>6</v>
      </c>
      <c r="BP61" s="102">
        <v>1.5384615384615385E-2</v>
      </c>
      <c r="BQ61" s="102">
        <v>7.0422535211267609E-2</v>
      </c>
      <c r="BR61" s="103">
        <v>4.4117647058823532E-2</v>
      </c>
    </row>
    <row r="62" spans="1:70" ht="11.85">
      <c r="A62" s="99" t="str">
        <f>IF(COUNTIFS(T_3GPM[[#This Row],[Secteur]],"  *"),A61,T_3GPM[[#This Row],[Secteur]])</f>
        <v>SEINE-ET-MARNE</v>
      </c>
      <c r="B62" s="99" t="str">
        <f>IF(COUNTIFS(T_3GPM[[#This Row],[Secteur]],"    *"),B61,T_3GPM[[#This Row],[Secteur]])</f>
        <v xml:space="preserve">   D05 - Lagny-Sur-Marne</v>
      </c>
      <c r="C62" s="100" t="s">
        <v>310</v>
      </c>
      <c r="D62" s="100" t="s">
        <v>311</v>
      </c>
      <c r="E62" s="101">
        <v>15</v>
      </c>
      <c r="F62" s="101">
        <v>23</v>
      </c>
      <c r="G62" s="101">
        <v>38</v>
      </c>
      <c r="H62" s="101">
        <v>0</v>
      </c>
      <c r="I62" s="101">
        <v>0</v>
      </c>
      <c r="J62" s="101">
        <v>0</v>
      </c>
      <c r="K62" s="101">
        <v>0</v>
      </c>
      <c r="L62" s="101">
        <v>0</v>
      </c>
      <c r="M62" s="101">
        <v>0</v>
      </c>
      <c r="N62" s="102">
        <v>0</v>
      </c>
      <c r="O62" s="102">
        <v>0</v>
      </c>
      <c r="P62" s="102">
        <v>0</v>
      </c>
      <c r="Q62" s="101">
        <v>0</v>
      </c>
      <c r="R62" s="101">
        <v>0</v>
      </c>
      <c r="S62" s="101">
        <v>0</v>
      </c>
      <c r="T62" s="102" t="s">
        <v>92</v>
      </c>
      <c r="U62" s="102" t="s">
        <v>92</v>
      </c>
      <c r="V62" s="102" t="s">
        <v>92</v>
      </c>
      <c r="W62" s="101">
        <v>0</v>
      </c>
      <c r="X62" s="101">
        <v>0</v>
      </c>
      <c r="Y62" s="101">
        <v>0</v>
      </c>
      <c r="Z62" s="102" t="s">
        <v>92</v>
      </c>
      <c r="AA62" s="102" t="s">
        <v>92</v>
      </c>
      <c r="AB62" s="102" t="s">
        <v>92</v>
      </c>
      <c r="AC62" s="101">
        <v>0</v>
      </c>
      <c r="AD62" s="101">
        <v>0</v>
      </c>
      <c r="AE62" s="101">
        <v>0</v>
      </c>
      <c r="AF62" s="102" t="s">
        <v>92</v>
      </c>
      <c r="AG62" s="102" t="s">
        <v>92</v>
      </c>
      <c r="AH62" s="102" t="s">
        <v>92</v>
      </c>
      <c r="AI62" s="101">
        <v>0</v>
      </c>
      <c r="AJ62" s="101">
        <v>0</v>
      </c>
      <c r="AK62" s="101">
        <v>0</v>
      </c>
      <c r="AL62" s="102" t="s">
        <v>92</v>
      </c>
      <c r="AM62" s="102" t="s">
        <v>92</v>
      </c>
      <c r="AN62" s="102" t="s">
        <v>92</v>
      </c>
      <c r="AO62" s="101">
        <v>0</v>
      </c>
      <c r="AP62" s="101">
        <v>0</v>
      </c>
      <c r="AQ62" s="101">
        <v>0</v>
      </c>
      <c r="AR62" s="102">
        <v>0</v>
      </c>
      <c r="AS62" s="102">
        <v>0</v>
      </c>
      <c r="AT62" s="102">
        <v>0</v>
      </c>
      <c r="AU62" s="101">
        <v>0</v>
      </c>
      <c r="AV62" s="101">
        <v>0</v>
      </c>
      <c r="AW62" s="101">
        <v>0</v>
      </c>
      <c r="AX62" s="102" t="s">
        <v>92</v>
      </c>
      <c r="AY62" s="102" t="s">
        <v>92</v>
      </c>
      <c r="AZ62" s="102" t="s">
        <v>92</v>
      </c>
      <c r="BA62" s="101">
        <v>0</v>
      </c>
      <c r="BB62" s="101">
        <v>0</v>
      </c>
      <c r="BC62" s="101">
        <v>0</v>
      </c>
      <c r="BD62" s="102" t="s">
        <v>92</v>
      </c>
      <c r="BE62" s="102" t="s">
        <v>92</v>
      </c>
      <c r="BF62" s="102" t="s">
        <v>92</v>
      </c>
      <c r="BG62" s="101">
        <v>0</v>
      </c>
      <c r="BH62" s="101">
        <v>0</v>
      </c>
      <c r="BI62" s="101">
        <v>0</v>
      </c>
      <c r="BJ62" s="102" t="s">
        <v>92</v>
      </c>
      <c r="BK62" s="102" t="s">
        <v>92</v>
      </c>
      <c r="BL62" s="102" t="s">
        <v>92</v>
      </c>
      <c r="BM62" s="101">
        <v>0</v>
      </c>
      <c r="BN62" s="101">
        <v>0</v>
      </c>
      <c r="BO62" s="101">
        <v>0</v>
      </c>
      <c r="BP62" s="102" t="s">
        <v>92</v>
      </c>
      <c r="BQ62" s="102" t="s">
        <v>92</v>
      </c>
      <c r="BR62" s="103" t="s">
        <v>92</v>
      </c>
    </row>
    <row r="63" spans="1:70" ht="11.85">
      <c r="A63" s="99" t="str">
        <f>IF(COUNTIFS(T_3GPM[[#This Row],[Secteur]],"  *"),A62,T_3GPM[[#This Row],[Secteur]])</f>
        <v>SEINE-ET-MARNE</v>
      </c>
      <c r="B63" s="99" t="str">
        <f>IF(COUNTIFS(T_3GPM[[#This Row],[Secteur]],"    *"),B62,T_3GPM[[#This Row],[Secteur]])</f>
        <v xml:space="preserve">   D05 - Lagny-Sur-Marne</v>
      </c>
      <c r="C63" s="100" t="s">
        <v>312</v>
      </c>
      <c r="D63" s="100" t="s">
        <v>313</v>
      </c>
      <c r="E63" s="101">
        <v>77</v>
      </c>
      <c r="F63" s="101">
        <v>94</v>
      </c>
      <c r="G63" s="101">
        <v>171</v>
      </c>
      <c r="H63" s="101">
        <v>0</v>
      </c>
      <c r="I63" s="101">
        <v>0</v>
      </c>
      <c r="J63" s="101">
        <v>0</v>
      </c>
      <c r="K63" s="101">
        <v>77</v>
      </c>
      <c r="L63" s="101">
        <v>94</v>
      </c>
      <c r="M63" s="101">
        <v>171</v>
      </c>
      <c r="N63" s="102">
        <v>1</v>
      </c>
      <c r="O63" s="102">
        <v>1</v>
      </c>
      <c r="P63" s="102">
        <v>1</v>
      </c>
      <c r="Q63" s="101">
        <v>57</v>
      </c>
      <c r="R63" s="101">
        <v>65</v>
      </c>
      <c r="S63" s="101">
        <v>122</v>
      </c>
      <c r="T63" s="102">
        <v>0.74025974025974028</v>
      </c>
      <c r="U63" s="102">
        <v>0.69148936170212771</v>
      </c>
      <c r="V63" s="102">
        <v>0.71345029239766078</v>
      </c>
      <c r="W63" s="101">
        <v>20</v>
      </c>
      <c r="X63" s="101">
        <v>29</v>
      </c>
      <c r="Y63" s="101">
        <v>49</v>
      </c>
      <c r="Z63" s="102">
        <v>0.25974025974025972</v>
      </c>
      <c r="AA63" s="102">
        <v>0.30851063829787234</v>
      </c>
      <c r="AB63" s="102">
        <v>0.28654970760233917</v>
      </c>
      <c r="AC63" s="101">
        <v>19</v>
      </c>
      <c r="AD63" s="101">
        <v>27</v>
      </c>
      <c r="AE63" s="101">
        <v>46</v>
      </c>
      <c r="AF63" s="102">
        <v>0.24675324675324675</v>
      </c>
      <c r="AG63" s="102">
        <v>0.28723404255319152</v>
      </c>
      <c r="AH63" s="102">
        <v>0.26900584795321636</v>
      </c>
      <c r="AI63" s="101">
        <v>1</v>
      </c>
      <c r="AJ63" s="101">
        <v>2</v>
      </c>
      <c r="AK63" s="101">
        <v>3</v>
      </c>
      <c r="AL63" s="102">
        <v>1.2987012987012988E-2</v>
      </c>
      <c r="AM63" s="102">
        <v>2.1276595744680851E-2</v>
      </c>
      <c r="AN63" s="102">
        <v>1.7543859649122806E-2</v>
      </c>
      <c r="AO63" s="101">
        <v>77</v>
      </c>
      <c r="AP63" s="101">
        <v>94</v>
      </c>
      <c r="AQ63" s="101">
        <v>171</v>
      </c>
      <c r="AR63" s="102">
        <v>1</v>
      </c>
      <c r="AS63" s="102">
        <v>1</v>
      </c>
      <c r="AT63" s="102">
        <v>1</v>
      </c>
      <c r="AU63" s="101">
        <v>50</v>
      </c>
      <c r="AV63" s="101">
        <v>57</v>
      </c>
      <c r="AW63" s="101">
        <v>107</v>
      </c>
      <c r="AX63" s="102">
        <v>0.64935064935064934</v>
      </c>
      <c r="AY63" s="102">
        <v>0.6063829787234043</v>
      </c>
      <c r="AZ63" s="102">
        <v>0.6257309941520468</v>
      </c>
      <c r="BA63" s="101">
        <v>27</v>
      </c>
      <c r="BB63" s="101">
        <v>37</v>
      </c>
      <c r="BC63" s="101">
        <v>64</v>
      </c>
      <c r="BD63" s="102">
        <v>0.35064935064935066</v>
      </c>
      <c r="BE63" s="102">
        <v>0.39361702127659576</v>
      </c>
      <c r="BF63" s="102">
        <v>0.3742690058479532</v>
      </c>
      <c r="BG63" s="101">
        <v>25</v>
      </c>
      <c r="BH63" s="101">
        <v>36</v>
      </c>
      <c r="BI63" s="101">
        <v>61</v>
      </c>
      <c r="BJ63" s="102">
        <v>0.32467532467532467</v>
      </c>
      <c r="BK63" s="102">
        <v>0.38297872340425532</v>
      </c>
      <c r="BL63" s="102">
        <v>0.35672514619883039</v>
      </c>
      <c r="BM63" s="101">
        <v>2</v>
      </c>
      <c r="BN63" s="101">
        <v>1</v>
      </c>
      <c r="BO63" s="101">
        <v>3</v>
      </c>
      <c r="BP63" s="102">
        <v>2.5974025974025976E-2</v>
      </c>
      <c r="BQ63" s="102">
        <v>1.0638297872340425E-2</v>
      </c>
      <c r="BR63" s="103">
        <v>1.7543859649122806E-2</v>
      </c>
    </row>
    <row r="64" spans="1:70" ht="11.85">
      <c r="A64" s="99" t="str">
        <f>IF(COUNTIFS(T_3GPM[[#This Row],[Secteur]],"  *"),A63,T_3GPM[[#This Row],[Secteur]])</f>
        <v>SEINE-ET-MARNE</v>
      </c>
      <c r="B64" s="99" t="str">
        <f>IF(COUNTIFS(T_3GPM[[#This Row],[Secteur]],"    *"),B63,T_3GPM[[#This Row],[Secteur]])</f>
        <v xml:space="preserve">   D05 - Lagny-Sur-Marne</v>
      </c>
      <c r="C64" s="100" t="s">
        <v>314</v>
      </c>
      <c r="D64" s="100" t="s">
        <v>315</v>
      </c>
      <c r="E64" s="101">
        <v>50</v>
      </c>
      <c r="F64" s="101">
        <v>54</v>
      </c>
      <c r="G64" s="101">
        <v>104</v>
      </c>
      <c r="H64" s="101">
        <v>0</v>
      </c>
      <c r="I64" s="101">
        <v>0</v>
      </c>
      <c r="J64" s="101">
        <v>0</v>
      </c>
      <c r="K64" s="101">
        <v>50</v>
      </c>
      <c r="L64" s="101">
        <v>54</v>
      </c>
      <c r="M64" s="101">
        <v>104</v>
      </c>
      <c r="N64" s="102">
        <v>1</v>
      </c>
      <c r="O64" s="102">
        <v>1</v>
      </c>
      <c r="P64" s="102">
        <v>1</v>
      </c>
      <c r="Q64" s="101">
        <v>43</v>
      </c>
      <c r="R64" s="101">
        <v>40</v>
      </c>
      <c r="S64" s="101">
        <v>83</v>
      </c>
      <c r="T64" s="102">
        <v>0.86</v>
      </c>
      <c r="U64" s="102">
        <v>0.7407407407407407</v>
      </c>
      <c r="V64" s="102">
        <v>0.79807692307692313</v>
      </c>
      <c r="W64" s="101">
        <v>7</v>
      </c>
      <c r="X64" s="101">
        <v>14</v>
      </c>
      <c r="Y64" s="101">
        <v>21</v>
      </c>
      <c r="Z64" s="102">
        <v>0.14000000000000001</v>
      </c>
      <c r="AA64" s="102">
        <v>0.25925925925925924</v>
      </c>
      <c r="AB64" s="102">
        <v>0.20192307692307693</v>
      </c>
      <c r="AC64" s="101">
        <v>5</v>
      </c>
      <c r="AD64" s="101">
        <v>11</v>
      </c>
      <c r="AE64" s="101">
        <v>16</v>
      </c>
      <c r="AF64" s="102">
        <v>0.1</v>
      </c>
      <c r="AG64" s="102">
        <v>0.20370370370370369</v>
      </c>
      <c r="AH64" s="102">
        <v>0.15384615384615385</v>
      </c>
      <c r="AI64" s="101">
        <v>2</v>
      </c>
      <c r="AJ64" s="101">
        <v>3</v>
      </c>
      <c r="AK64" s="101">
        <v>5</v>
      </c>
      <c r="AL64" s="102">
        <v>0.04</v>
      </c>
      <c r="AM64" s="102">
        <v>5.5555555555555552E-2</v>
      </c>
      <c r="AN64" s="102">
        <v>4.807692307692308E-2</v>
      </c>
      <c r="AO64" s="101">
        <v>50</v>
      </c>
      <c r="AP64" s="101">
        <v>54</v>
      </c>
      <c r="AQ64" s="101">
        <v>104</v>
      </c>
      <c r="AR64" s="102">
        <v>1</v>
      </c>
      <c r="AS64" s="102">
        <v>1</v>
      </c>
      <c r="AT64" s="102">
        <v>1</v>
      </c>
      <c r="AU64" s="101">
        <v>38</v>
      </c>
      <c r="AV64" s="101">
        <v>37</v>
      </c>
      <c r="AW64" s="101">
        <v>75</v>
      </c>
      <c r="AX64" s="102">
        <v>0.76</v>
      </c>
      <c r="AY64" s="102">
        <v>0.68518518518518523</v>
      </c>
      <c r="AZ64" s="102">
        <v>0.72115384615384615</v>
      </c>
      <c r="BA64" s="101">
        <v>12</v>
      </c>
      <c r="BB64" s="101">
        <v>17</v>
      </c>
      <c r="BC64" s="101">
        <v>29</v>
      </c>
      <c r="BD64" s="102">
        <v>0.24</v>
      </c>
      <c r="BE64" s="102">
        <v>0.31481481481481483</v>
      </c>
      <c r="BF64" s="102">
        <v>0.27884615384615385</v>
      </c>
      <c r="BG64" s="101">
        <v>9</v>
      </c>
      <c r="BH64" s="101">
        <v>13</v>
      </c>
      <c r="BI64" s="101">
        <v>22</v>
      </c>
      <c r="BJ64" s="102">
        <v>0.18</v>
      </c>
      <c r="BK64" s="102">
        <v>0.24074074074074073</v>
      </c>
      <c r="BL64" s="102">
        <v>0.21153846153846154</v>
      </c>
      <c r="BM64" s="101">
        <v>3</v>
      </c>
      <c r="BN64" s="101">
        <v>4</v>
      </c>
      <c r="BO64" s="101">
        <v>7</v>
      </c>
      <c r="BP64" s="102">
        <v>0.06</v>
      </c>
      <c r="BQ64" s="102">
        <v>7.407407407407407E-2</v>
      </c>
      <c r="BR64" s="103">
        <v>6.7307692307692304E-2</v>
      </c>
    </row>
    <row r="65" spans="1:70" ht="11.85">
      <c r="A65" s="99" t="str">
        <f>IF(COUNTIFS(T_3GPM[[#This Row],[Secteur]],"  *"),A64,T_3GPM[[#This Row],[Secteur]])</f>
        <v>SEINE-ET-MARNE</v>
      </c>
      <c r="B65" s="99" t="str">
        <f>IF(COUNTIFS(T_3GPM[[#This Row],[Secteur]],"    *"),B64,T_3GPM[[#This Row],[Secteur]])</f>
        <v xml:space="preserve">   D05 - Lagny-Sur-Marne</v>
      </c>
      <c r="C65" s="100" t="s">
        <v>316</v>
      </c>
      <c r="D65" s="100" t="s">
        <v>317</v>
      </c>
      <c r="E65" s="101">
        <v>85</v>
      </c>
      <c r="F65" s="101">
        <v>67</v>
      </c>
      <c r="G65" s="101">
        <v>152</v>
      </c>
      <c r="H65" s="101">
        <v>1</v>
      </c>
      <c r="I65" s="101">
        <v>1</v>
      </c>
      <c r="J65" s="101">
        <v>2</v>
      </c>
      <c r="K65" s="101">
        <v>84</v>
      </c>
      <c r="L65" s="101">
        <v>66</v>
      </c>
      <c r="M65" s="101">
        <v>150</v>
      </c>
      <c r="N65" s="102">
        <v>1</v>
      </c>
      <c r="O65" s="102">
        <v>1</v>
      </c>
      <c r="P65" s="102">
        <v>1</v>
      </c>
      <c r="Q65" s="101">
        <v>73</v>
      </c>
      <c r="R65" s="101">
        <v>47</v>
      </c>
      <c r="S65" s="101">
        <v>120</v>
      </c>
      <c r="T65" s="102">
        <v>0.86904761904761907</v>
      </c>
      <c r="U65" s="102">
        <v>0.71212121212121215</v>
      </c>
      <c r="V65" s="102">
        <v>0.8</v>
      </c>
      <c r="W65" s="101">
        <v>11</v>
      </c>
      <c r="X65" s="101">
        <v>19</v>
      </c>
      <c r="Y65" s="101">
        <v>30</v>
      </c>
      <c r="Z65" s="102">
        <v>0.13095238095238096</v>
      </c>
      <c r="AA65" s="102">
        <v>0.2878787878787879</v>
      </c>
      <c r="AB65" s="102">
        <v>0.2</v>
      </c>
      <c r="AC65" s="101">
        <v>8</v>
      </c>
      <c r="AD65" s="101">
        <v>9</v>
      </c>
      <c r="AE65" s="101">
        <v>17</v>
      </c>
      <c r="AF65" s="102">
        <v>9.5238095238095233E-2</v>
      </c>
      <c r="AG65" s="102">
        <v>0.13636363636363635</v>
      </c>
      <c r="AH65" s="102">
        <v>0.11333333333333333</v>
      </c>
      <c r="AI65" s="101">
        <v>3</v>
      </c>
      <c r="AJ65" s="101">
        <v>10</v>
      </c>
      <c r="AK65" s="101">
        <v>13</v>
      </c>
      <c r="AL65" s="102">
        <v>3.5714285714285712E-2</v>
      </c>
      <c r="AM65" s="102">
        <v>0.15151515151515152</v>
      </c>
      <c r="AN65" s="102">
        <v>8.666666666666667E-2</v>
      </c>
      <c r="AO65" s="101">
        <v>84</v>
      </c>
      <c r="AP65" s="101">
        <v>66</v>
      </c>
      <c r="AQ65" s="101">
        <v>150</v>
      </c>
      <c r="AR65" s="102">
        <v>1</v>
      </c>
      <c r="AS65" s="102">
        <v>1</v>
      </c>
      <c r="AT65" s="102">
        <v>1</v>
      </c>
      <c r="AU65" s="101">
        <v>71</v>
      </c>
      <c r="AV65" s="101">
        <v>46</v>
      </c>
      <c r="AW65" s="101">
        <v>117</v>
      </c>
      <c r="AX65" s="102">
        <v>0.84523809523809523</v>
      </c>
      <c r="AY65" s="102">
        <v>0.69696969696969702</v>
      </c>
      <c r="AZ65" s="102">
        <v>0.78</v>
      </c>
      <c r="BA65" s="101">
        <v>13</v>
      </c>
      <c r="BB65" s="101">
        <v>20</v>
      </c>
      <c r="BC65" s="101">
        <v>33</v>
      </c>
      <c r="BD65" s="102">
        <v>0.15476190476190477</v>
      </c>
      <c r="BE65" s="102">
        <v>0.30303030303030304</v>
      </c>
      <c r="BF65" s="102">
        <v>0.22</v>
      </c>
      <c r="BG65" s="101">
        <v>10</v>
      </c>
      <c r="BH65" s="101">
        <v>10</v>
      </c>
      <c r="BI65" s="101">
        <v>20</v>
      </c>
      <c r="BJ65" s="102">
        <v>0.11904761904761904</v>
      </c>
      <c r="BK65" s="102">
        <v>0.15151515151515152</v>
      </c>
      <c r="BL65" s="102">
        <v>0.13333333333333333</v>
      </c>
      <c r="BM65" s="101">
        <v>3</v>
      </c>
      <c r="BN65" s="101">
        <v>10</v>
      </c>
      <c r="BO65" s="101">
        <v>13</v>
      </c>
      <c r="BP65" s="102">
        <v>3.5714285714285712E-2</v>
      </c>
      <c r="BQ65" s="102">
        <v>0.15151515151515152</v>
      </c>
      <c r="BR65" s="103">
        <v>8.666666666666667E-2</v>
      </c>
    </row>
    <row r="66" spans="1:70" ht="11.85">
      <c r="A66" s="99" t="str">
        <f>IF(COUNTIFS(T_3GPM[[#This Row],[Secteur]],"  *"),A65,T_3GPM[[#This Row],[Secteur]])</f>
        <v>SEINE-ET-MARNE</v>
      </c>
      <c r="B66" s="99" t="str">
        <f>IF(COUNTIFS(T_3GPM[[#This Row],[Secteur]],"    *"),B65,T_3GPM[[#This Row],[Secteur]])</f>
        <v xml:space="preserve">   D05 - Lagny-Sur-Marne</v>
      </c>
      <c r="C66" s="100" t="s">
        <v>318</v>
      </c>
      <c r="D66" s="100" t="s">
        <v>319</v>
      </c>
      <c r="E66" s="101">
        <v>60</v>
      </c>
      <c r="F66" s="101">
        <v>71</v>
      </c>
      <c r="G66" s="101">
        <v>131</v>
      </c>
      <c r="H66" s="101">
        <v>1</v>
      </c>
      <c r="I66" s="101">
        <v>1</v>
      </c>
      <c r="J66" s="101">
        <v>2</v>
      </c>
      <c r="K66" s="101">
        <v>60</v>
      </c>
      <c r="L66" s="101">
        <v>71</v>
      </c>
      <c r="M66" s="101">
        <v>131</v>
      </c>
      <c r="N66" s="102">
        <v>1.0166666666666666</v>
      </c>
      <c r="O66" s="102">
        <v>1.0140845070422535</v>
      </c>
      <c r="P66" s="102">
        <v>1.0152671755725191</v>
      </c>
      <c r="Q66" s="101">
        <v>48</v>
      </c>
      <c r="R66" s="101">
        <v>57</v>
      </c>
      <c r="S66" s="101">
        <v>105</v>
      </c>
      <c r="T66" s="102">
        <v>0.8</v>
      </c>
      <c r="U66" s="102">
        <v>0.80281690140845074</v>
      </c>
      <c r="V66" s="102">
        <v>0.80152671755725191</v>
      </c>
      <c r="W66" s="101">
        <v>12</v>
      </c>
      <c r="X66" s="101">
        <v>14</v>
      </c>
      <c r="Y66" s="101">
        <v>26</v>
      </c>
      <c r="Z66" s="102">
        <v>0.2</v>
      </c>
      <c r="AA66" s="102">
        <v>0.19718309859154928</v>
      </c>
      <c r="AB66" s="102">
        <v>0.19847328244274809</v>
      </c>
      <c r="AC66" s="101">
        <v>10</v>
      </c>
      <c r="AD66" s="101">
        <v>12</v>
      </c>
      <c r="AE66" s="101">
        <v>22</v>
      </c>
      <c r="AF66" s="102">
        <v>0.16666666666666666</v>
      </c>
      <c r="AG66" s="102">
        <v>0.16901408450704225</v>
      </c>
      <c r="AH66" s="102">
        <v>0.16793893129770993</v>
      </c>
      <c r="AI66" s="101">
        <v>2</v>
      </c>
      <c r="AJ66" s="101">
        <v>2</v>
      </c>
      <c r="AK66" s="101">
        <v>4</v>
      </c>
      <c r="AL66" s="102">
        <v>3.3333333333333333E-2</v>
      </c>
      <c r="AM66" s="102">
        <v>2.8169014084507043E-2</v>
      </c>
      <c r="AN66" s="102">
        <v>3.0534351145038167E-2</v>
      </c>
      <c r="AO66" s="101">
        <v>59</v>
      </c>
      <c r="AP66" s="101">
        <v>70</v>
      </c>
      <c r="AQ66" s="101">
        <v>129</v>
      </c>
      <c r="AR66" s="102">
        <v>1</v>
      </c>
      <c r="AS66" s="102">
        <v>1</v>
      </c>
      <c r="AT66" s="102">
        <v>1</v>
      </c>
      <c r="AU66" s="101">
        <v>47</v>
      </c>
      <c r="AV66" s="101">
        <v>57</v>
      </c>
      <c r="AW66" s="101">
        <v>104</v>
      </c>
      <c r="AX66" s="102">
        <v>0.79661016949152541</v>
      </c>
      <c r="AY66" s="102">
        <v>0.81428571428571428</v>
      </c>
      <c r="AZ66" s="102">
        <v>0.80620155038759689</v>
      </c>
      <c r="BA66" s="101">
        <v>12</v>
      </c>
      <c r="BB66" s="101">
        <v>13</v>
      </c>
      <c r="BC66" s="101">
        <v>25</v>
      </c>
      <c r="BD66" s="102">
        <v>0.20338983050847459</v>
      </c>
      <c r="BE66" s="102">
        <v>0.18571428571428572</v>
      </c>
      <c r="BF66" s="102">
        <v>0.19379844961240311</v>
      </c>
      <c r="BG66" s="101">
        <v>10</v>
      </c>
      <c r="BH66" s="101">
        <v>11</v>
      </c>
      <c r="BI66" s="101">
        <v>21</v>
      </c>
      <c r="BJ66" s="102">
        <v>0.16949152542372881</v>
      </c>
      <c r="BK66" s="102">
        <v>0.15714285714285714</v>
      </c>
      <c r="BL66" s="102">
        <v>0.16279069767441862</v>
      </c>
      <c r="BM66" s="101">
        <v>2</v>
      </c>
      <c r="BN66" s="101">
        <v>2</v>
      </c>
      <c r="BO66" s="101">
        <v>4</v>
      </c>
      <c r="BP66" s="102">
        <v>3.3898305084745763E-2</v>
      </c>
      <c r="BQ66" s="102">
        <v>2.8571428571428571E-2</v>
      </c>
      <c r="BR66" s="103">
        <v>3.1007751937984496E-2</v>
      </c>
    </row>
    <row r="67" spans="1:70" ht="11.85">
      <c r="A67" s="99" t="str">
        <f>IF(COUNTIFS(T_3GPM[[#This Row],[Secteur]],"  *"),A66,T_3GPM[[#This Row],[Secteur]])</f>
        <v>SEINE-ET-MARNE</v>
      </c>
      <c r="B67" s="99" t="str">
        <f>IF(COUNTIFS(T_3GPM[[#This Row],[Secteur]],"    *"),B66,T_3GPM[[#This Row],[Secteur]])</f>
        <v xml:space="preserve">   D05 - Lagny-Sur-Marne</v>
      </c>
      <c r="C67" s="100" t="s">
        <v>320</v>
      </c>
      <c r="D67" s="100" t="s">
        <v>321</v>
      </c>
      <c r="E67" s="101">
        <v>74</v>
      </c>
      <c r="F67" s="101">
        <v>83</v>
      </c>
      <c r="G67" s="101">
        <v>157</v>
      </c>
      <c r="H67" s="101">
        <v>0</v>
      </c>
      <c r="I67" s="101">
        <v>0</v>
      </c>
      <c r="J67" s="101">
        <v>0</v>
      </c>
      <c r="K67" s="101">
        <v>74</v>
      </c>
      <c r="L67" s="101">
        <v>82</v>
      </c>
      <c r="M67" s="101">
        <v>156</v>
      </c>
      <c r="N67" s="102">
        <v>1</v>
      </c>
      <c r="O67" s="102">
        <v>0.98795180722891562</v>
      </c>
      <c r="P67" s="102">
        <v>0.99363057324840764</v>
      </c>
      <c r="Q67" s="101">
        <v>60</v>
      </c>
      <c r="R67" s="101">
        <v>56</v>
      </c>
      <c r="S67" s="101">
        <v>116</v>
      </c>
      <c r="T67" s="102">
        <v>0.81081081081081086</v>
      </c>
      <c r="U67" s="102">
        <v>0.68292682926829273</v>
      </c>
      <c r="V67" s="102">
        <v>0.74358974358974361</v>
      </c>
      <c r="W67" s="101">
        <v>14</v>
      </c>
      <c r="X67" s="101">
        <v>26</v>
      </c>
      <c r="Y67" s="101">
        <v>40</v>
      </c>
      <c r="Z67" s="102">
        <v>0.1891891891891892</v>
      </c>
      <c r="AA67" s="102">
        <v>0.31707317073170732</v>
      </c>
      <c r="AB67" s="102">
        <v>0.25641025641025639</v>
      </c>
      <c r="AC67" s="101">
        <v>12</v>
      </c>
      <c r="AD67" s="101">
        <v>20</v>
      </c>
      <c r="AE67" s="101">
        <v>32</v>
      </c>
      <c r="AF67" s="102">
        <v>0.16216216216216217</v>
      </c>
      <c r="AG67" s="102">
        <v>0.24390243902439024</v>
      </c>
      <c r="AH67" s="102">
        <v>0.20512820512820512</v>
      </c>
      <c r="AI67" s="101">
        <v>2</v>
      </c>
      <c r="AJ67" s="101">
        <v>6</v>
      </c>
      <c r="AK67" s="101">
        <v>8</v>
      </c>
      <c r="AL67" s="102">
        <v>2.7027027027027029E-2</v>
      </c>
      <c r="AM67" s="102">
        <v>7.3170731707317069E-2</v>
      </c>
      <c r="AN67" s="102">
        <v>5.128205128205128E-2</v>
      </c>
      <c r="AO67" s="101">
        <v>74</v>
      </c>
      <c r="AP67" s="101">
        <v>80</v>
      </c>
      <c r="AQ67" s="101">
        <v>154</v>
      </c>
      <c r="AR67" s="102">
        <v>1</v>
      </c>
      <c r="AS67" s="102">
        <v>0.96385542168674698</v>
      </c>
      <c r="AT67" s="102">
        <v>0.98089171974522293</v>
      </c>
      <c r="AU67" s="101">
        <v>55</v>
      </c>
      <c r="AV67" s="101">
        <v>48</v>
      </c>
      <c r="AW67" s="101">
        <v>103</v>
      </c>
      <c r="AX67" s="102">
        <v>0.7432432432432432</v>
      </c>
      <c r="AY67" s="102">
        <v>0.6</v>
      </c>
      <c r="AZ67" s="102">
        <v>0.66883116883116878</v>
      </c>
      <c r="BA67" s="101">
        <v>19</v>
      </c>
      <c r="BB67" s="101">
        <v>32</v>
      </c>
      <c r="BC67" s="101">
        <v>51</v>
      </c>
      <c r="BD67" s="102">
        <v>0.25675675675675674</v>
      </c>
      <c r="BE67" s="102">
        <v>0.4</v>
      </c>
      <c r="BF67" s="102">
        <v>0.33116883116883117</v>
      </c>
      <c r="BG67" s="101">
        <v>12</v>
      </c>
      <c r="BH67" s="101">
        <v>16</v>
      </c>
      <c r="BI67" s="101">
        <v>28</v>
      </c>
      <c r="BJ67" s="102">
        <v>0.16216216216216217</v>
      </c>
      <c r="BK67" s="102">
        <v>0.2</v>
      </c>
      <c r="BL67" s="102">
        <v>0.18181818181818182</v>
      </c>
      <c r="BM67" s="101">
        <v>7</v>
      </c>
      <c r="BN67" s="101">
        <v>16</v>
      </c>
      <c r="BO67" s="101">
        <v>23</v>
      </c>
      <c r="BP67" s="102">
        <v>9.45945945945946E-2</v>
      </c>
      <c r="BQ67" s="102">
        <v>0.2</v>
      </c>
      <c r="BR67" s="103">
        <v>0.14935064935064934</v>
      </c>
    </row>
    <row r="68" spans="1:70" ht="11.85">
      <c r="A68" s="99" t="str">
        <f>IF(COUNTIFS(T_3GPM[[#This Row],[Secteur]],"  *"),A67,T_3GPM[[#This Row],[Secteur]])</f>
        <v>SEINE-ET-MARNE</v>
      </c>
      <c r="B68" s="99" t="str">
        <f>IF(COUNTIFS(T_3GPM[[#This Row],[Secteur]],"    *"),B67,T_3GPM[[#This Row],[Secteur]])</f>
        <v xml:space="preserve">   D05 - Lagny-Sur-Marne</v>
      </c>
      <c r="C68" s="100" t="s">
        <v>322</v>
      </c>
      <c r="D68" s="100" t="s">
        <v>323</v>
      </c>
      <c r="E68" s="101">
        <v>57</v>
      </c>
      <c r="F68" s="101">
        <v>61</v>
      </c>
      <c r="G68" s="101">
        <v>118</v>
      </c>
      <c r="H68" s="101">
        <v>0</v>
      </c>
      <c r="I68" s="101">
        <v>0</v>
      </c>
      <c r="J68" s="101">
        <v>0</v>
      </c>
      <c r="K68" s="101">
        <v>57</v>
      </c>
      <c r="L68" s="101">
        <v>61</v>
      </c>
      <c r="M68" s="101">
        <v>118</v>
      </c>
      <c r="N68" s="102">
        <v>1</v>
      </c>
      <c r="O68" s="102">
        <v>1</v>
      </c>
      <c r="P68" s="102">
        <v>1</v>
      </c>
      <c r="Q68" s="101">
        <v>49</v>
      </c>
      <c r="R68" s="101">
        <v>51</v>
      </c>
      <c r="S68" s="101">
        <v>100</v>
      </c>
      <c r="T68" s="102">
        <v>0.85964912280701755</v>
      </c>
      <c r="U68" s="102">
        <v>0.83606557377049184</v>
      </c>
      <c r="V68" s="102">
        <v>0.84745762711864403</v>
      </c>
      <c r="W68" s="101">
        <v>8</v>
      </c>
      <c r="X68" s="101">
        <v>10</v>
      </c>
      <c r="Y68" s="101">
        <v>18</v>
      </c>
      <c r="Z68" s="102">
        <v>0.14035087719298245</v>
      </c>
      <c r="AA68" s="102">
        <v>0.16393442622950818</v>
      </c>
      <c r="AB68" s="102">
        <v>0.15254237288135594</v>
      </c>
      <c r="AC68" s="101">
        <v>6</v>
      </c>
      <c r="AD68" s="101">
        <v>10</v>
      </c>
      <c r="AE68" s="101">
        <v>16</v>
      </c>
      <c r="AF68" s="102">
        <v>0.10526315789473684</v>
      </c>
      <c r="AG68" s="102">
        <v>0.16393442622950818</v>
      </c>
      <c r="AH68" s="102">
        <v>0.13559322033898305</v>
      </c>
      <c r="AI68" s="101">
        <v>2</v>
      </c>
      <c r="AJ68" s="101">
        <v>0</v>
      </c>
      <c r="AK68" s="101">
        <v>2</v>
      </c>
      <c r="AL68" s="102">
        <v>3.5087719298245612E-2</v>
      </c>
      <c r="AM68" s="102">
        <v>0</v>
      </c>
      <c r="AN68" s="102">
        <v>1.6949152542372881E-2</v>
      </c>
      <c r="AO68" s="101">
        <v>57</v>
      </c>
      <c r="AP68" s="101">
        <v>61</v>
      </c>
      <c r="AQ68" s="101">
        <v>118</v>
      </c>
      <c r="AR68" s="102">
        <v>1</v>
      </c>
      <c r="AS68" s="102">
        <v>1</v>
      </c>
      <c r="AT68" s="102">
        <v>1</v>
      </c>
      <c r="AU68" s="101">
        <v>43</v>
      </c>
      <c r="AV68" s="101">
        <v>48</v>
      </c>
      <c r="AW68" s="101">
        <v>91</v>
      </c>
      <c r="AX68" s="102">
        <v>0.75438596491228072</v>
      </c>
      <c r="AY68" s="102">
        <v>0.78688524590163933</v>
      </c>
      <c r="AZ68" s="102">
        <v>0.77118644067796616</v>
      </c>
      <c r="BA68" s="101">
        <v>14</v>
      </c>
      <c r="BB68" s="101">
        <v>13</v>
      </c>
      <c r="BC68" s="101">
        <v>27</v>
      </c>
      <c r="BD68" s="102">
        <v>0.24561403508771928</v>
      </c>
      <c r="BE68" s="102">
        <v>0.21311475409836064</v>
      </c>
      <c r="BF68" s="102">
        <v>0.2288135593220339</v>
      </c>
      <c r="BG68" s="101">
        <v>12</v>
      </c>
      <c r="BH68" s="101">
        <v>13</v>
      </c>
      <c r="BI68" s="101">
        <v>25</v>
      </c>
      <c r="BJ68" s="102">
        <v>0.21052631578947367</v>
      </c>
      <c r="BK68" s="102">
        <v>0.21311475409836064</v>
      </c>
      <c r="BL68" s="102">
        <v>0.21186440677966101</v>
      </c>
      <c r="BM68" s="101">
        <v>2</v>
      </c>
      <c r="BN68" s="101">
        <v>0</v>
      </c>
      <c r="BO68" s="101">
        <v>2</v>
      </c>
      <c r="BP68" s="102">
        <v>3.5087719298245612E-2</v>
      </c>
      <c r="BQ68" s="102">
        <v>0</v>
      </c>
      <c r="BR68" s="103">
        <v>1.6949152542372881E-2</v>
      </c>
    </row>
    <row r="69" spans="1:70" ht="11.85">
      <c r="A69" s="99" t="str">
        <f>IF(COUNTIFS(T_3GPM[[#This Row],[Secteur]],"  *"),A68,T_3GPM[[#This Row],[Secteur]])</f>
        <v>SEINE-ET-MARNE</v>
      </c>
      <c r="B69" s="99" t="str">
        <f>IF(COUNTIFS(T_3GPM[[#This Row],[Secteur]],"    *"),B68,T_3GPM[[#This Row],[Secteur]])</f>
        <v xml:space="preserve">   D05 - Lagny-Sur-Marne</v>
      </c>
      <c r="C69" s="100" t="s">
        <v>324</v>
      </c>
      <c r="D69" s="100" t="s">
        <v>325</v>
      </c>
      <c r="E69" s="101">
        <v>57</v>
      </c>
      <c r="F69" s="101">
        <v>82</v>
      </c>
      <c r="G69" s="101">
        <v>139</v>
      </c>
      <c r="H69" s="101">
        <v>1</v>
      </c>
      <c r="I69" s="101">
        <v>0</v>
      </c>
      <c r="J69" s="101">
        <v>1</v>
      </c>
      <c r="K69" s="101">
        <v>56</v>
      </c>
      <c r="L69" s="101">
        <v>82</v>
      </c>
      <c r="M69" s="101">
        <v>138</v>
      </c>
      <c r="N69" s="102">
        <v>1</v>
      </c>
      <c r="O69" s="102">
        <v>1</v>
      </c>
      <c r="P69" s="102">
        <v>1</v>
      </c>
      <c r="Q69" s="101">
        <v>50</v>
      </c>
      <c r="R69" s="101">
        <v>74</v>
      </c>
      <c r="S69" s="101">
        <v>124</v>
      </c>
      <c r="T69" s="102">
        <v>0.8928571428571429</v>
      </c>
      <c r="U69" s="102">
        <v>0.90243902439024393</v>
      </c>
      <c r="V69" s="102">
        <v>0.89855072463768115</v>
      </c>
      <c r="W69" s="101">
        <v>6</v>
      </c>
      <c r="X69" s="101">
        <v>8</v>
      </c>
      <c r="Y69" s="101">
        <v>14</v>
      </c>
      <c r="Z69" s="102">
        <v>0.10714285714285714</v>
      </c>
      <c r="AA69" s="102">
        <v>9.7560975609756101E-2</v>
      </c>
      <c r="AB69" s="102">
        <v>0.10144927536231885</v>
      </c>
      <c r="AC69" s="101">
        <v>5</v>
      </c>
      <c r="AD69" s="101">
        <v>7</v>
      </c>
      <c r="AE69" s="101">
        <v>12</v>
      </c>
      <c r="AF69" s="102">
        <v>8.9285714285714288E-2</v>
      </c>
      <c r="AG69" s="102">
        <v>8.5365853658536592E-2</v>
      </c>
      <c r="AH69" s="102">
        <v>8.6956521739130432E-2</v>
      </c>
      <c r="AI69" s="101">
        <v>1</v>
      </c>
      <c r="AJ69" s="101">
        <v>1</v>
      </c>
      <c r="AK69" s="101">
        <v>2</v>
      </c>
      <c r="AL69" s="102">
        <v>1.7857142857142856E-2</v>
      </c>
      <c r="AM69" s="102">
        <v>1.2195121951219513E-2</v>
      </c>
      <c r="AN69" s="102">
        <v>1.4492753623188406E-2</v>
      </c>
      <c r="AO69" s="101">
        <v>56</v>
      </c>
      <c r="AP69" s="101">
        <v>82</v>
      </c>
      <c r="AQ69" s="101">
        <v>138</v>
      </c>
      <c r="AR69" s="102">
        <v>1</v>
      </c>
      <c r="AS69" s="102">
        <v>1</v>
      </c>
      <c r="AT69" s="102">
        <v>1</v>
      </c>
      <c r="AU69" s="101">
        <v>50</v>
      </c>
      <c r="AV69" s="101">
        <v>72</v>
      </c>
      <c r="AW69" s="101">
        <v>122</v>
      </c>
      <c r="AX69" s="102">
        <v>0.8928571428571429</v>
      </c>
      <c r="AY69" s="102">
        <v>0.87804878048780488</v>
      </c>
      <c r="AZ69" s="102">
        <v>0.88405797101449279</v>
      </c>
      <c r="BA69" s="101">
        <v>6</v>
      </c>
      <c r="BB69" s="101">
        <v>10</v>
      </c>
      <c r="BC69" s="101">
        <v>16</v>
      </c>
      <c r="BD69" s="102">
        <v>0.10714285714285714</v>
      </c>
      <c r="BE69" s="102">
        <v>0.12195121951219512</v>
      </c>
      <c r="BF69" s="102">
        <v>0.11594202898550725</v>
      </c>
      <c r="BG69" s="101">
        <v>5</v>
      </c>
      <c r="BH69" s="101">
        <v>9</v>
      </c>
      <c r="BI69" s="101">
        <v>14</v>
      </c>
      <c r="BJ69" s="102">
        <v>8.9285714285714288E-2</v>
      </c>
      <c r="BK69" s="102">
        <v>0.10975609756097561</v>
      </c>
      <c r="BL69" s="102">
        <v>0.10144927536231885</v>
      </c>
      <c r="BM69" s="101">
        <v>1</v>
      </c>
      <c r="BN69" s="101">
        <v>1</v>
      </c>
      <c r="BO69" s="101">
        <v>2</v>
      </c>
      <c r="BP69" s="102">
        <v>1.7857142857142856E-2</v>
      </c>
      <c r="BQ69" s="102">
        <v>1.2195121951219513E-2</v>
      </c>
      <c r="BR69" s="103">
        <v>1.4492753623188406E-2</v>
      </c>
    </row>
    <row r="70" spans="1:70" ht="11.85">
      <c r="A70" s="99" t="str">
        <f>IF(COUNTIFS(T_3GPM[[#This Row],[Secteur]],"  *"),A69,T_3GPM[[#This Row],[Secteur]])</f>
        <v>SEINE-ET-MARNE</v>
      </c>
      <c r="B70" s="99" t="str">
        <f>IF(COUNTIFS(T_3GPM[[#This Row],[Secteur]],"    *"),B69,T_3GPM[[#This Row],[Secteur]])</f>
        <v xml:space="preserve">   D05 - Lagny-Sur-Marne</v>
      </c>
      <c r="C70" s="100" t="s">
        <v>326</v>
      </c>
      <c r="D70" s="100" t="s">
        <v>327</v>
      </c>
      <c r="E70" s="101">
        <v>68</v>
      </c>
      <c r="F70" s="101">
        <v>71</v>
      </c>
      <c r="G70" s="101">
        <v>139</v>
      </c>
      <c r="H70" s="101">
        <v>0</v>
      </c>
      <c r="I70" s="101">
        <v>0</v>
      </c>
      <c r="J70" s="101">
        <v>0</v>
      </c>
      <c r="K70" s="101">
        <v>68</v>
      </c>
      <c r="L70" s="101">
        <v>71</v>
      </c>
      <c r="M70" s="101">
        <v>139</v>
      </c>
      <c r="N70" s="102">
        <v>1</v>
      </c>
      <c r="O70" s="102">
        <v>1</v>
      </c>
      <c r="P70" s="102">
        <v>1</v>
      </c>
      <c r="Q70" s="101">
        <v>60</v>
      </c>
      <c r="R70" s="101">
        <v>62</v>
      </c>
      <c r="S70" s="101">
        <v>122</v>
      </c>
      <c r="T70" s="102">
        <v>0.88235294117647056</v>
      </c>
      <c r="U70" s="102">
        <v>0.87323943661971826</v>
      </c>
      <c r="V70" s="102">
        <v>0.87769784172661869</v>
      </c>
      <c r="W70" s="101">
        <v>8</v>
      </c>
      <c r="X70" s="101">
        <v>9</v>
      </c>
      <c r="Y70" s="101">
        <v>17</v>
      </c>
      <c r="Z70" s="102">
        <v>0.11764705882352941</v>
      </c>
      <c r="AA70" s="102">
        <v>0.12676056338028169</v>
      </c>
      <c r="AB70" s="102">
        <v>0.1223021582733813</v>
      </c>
      <c r="AC70" s="101">
        <v>6</v>
      </c>
      <c r="AD70" s="101">
        <v>5</v>
      </c>
      <c r="AE70" s="101">
        <v>11</v>
      </c>
      <c r="AF70" s="102">
        <v>8.8235294117647065E-2</v>
      </c>
      <c r="AG70" s="102">
        <v>7.0422535211267609E-2</v>
      </c>
      <c r="AH70" s="102">
        <v>7.9136690647482008E-2</v>
      </c>
      <c r="AI70" s="101">
        <v>2</v>
      </c>
      <c r="AJ70" s="101">
        <v>4</v>
      </c>
      <c r="AK70" s="101">
        <v>6</v>
      </c>
      <c r="AL70" s="102">
        <v>2.9411764705882353E-2</v>
      </c>
      <c r="AM70" s="102">
        <v>5.6338028169014086E-2</v>
      </c>
      <c r="AN70" s="102">
        <v>4.3165467625899283E-2</v>
      </c>
      <c r="AO70" s="101">
        <v>68</v>
      </c>
      <c r="AP70" s="101">
        <v>71</v>
      </c>
      <c r="AQ70" s="101">
        <v>139</v>
      </c>
      <c r="AR70" s="102">
        <v>1</v>
      </c>
      <c r="AS70" s="102">
        <v>1</v>
      </c>
      <c r="AT70" s="102">
        <v>1</v>
      </c>
      <c r="AU70" s="101">
        <v>60</v>
      </c>
      <c r="AV70" s="101">
        <v>59</v>
      </c>
      <c r="AW70" s="101">
        <v>119</v>
      </c>
      <c r="AX70" s="102">
        <v>0.88235294117647056</v>
      </c>
      <c r="AY70" s="102">
        <v>0.83098591549295775</v>
      </c>
      <c r="AZ70" s="102">
        <v>0.85611510791366907</v>
      </c>
      <c r="BA70" s="101">
        <v>8</v>
      </c>
      <c r="BB70" s="101">
        <v>12</v>
      </c>
      <c r="BC70" s="101">
        <v>20</v>
      </c>
      <c r="BD70" s="102">
        <v>0.11764705882352941</v>
      </c>
      <c r="BE70" s="102">
        <v>0.16901408450704225</v>
      </c>
      <c r="BF70" s="102">
        <v>0.14388489208633093</v>
      </c>
      <c r="BG70" s="101">
        <v>6</v>
      </c>
      <c r="BH70" s="101">
        <v>8</v>
      </c>
      <c r="BI70" s="101">
        <v>14</v>
      </c>
      <c r="BJ70" s="102">
        <v>8.8235294117647065E-2</v>
      </c>
      <c r="BK70" s="102">
        <v>0.11267605633802817</v>
      </c>
      <c r="BL70" s="102">
        <v>0.10071942446043165</v>
      </c>
      <c r="BM70" s="101">
        <v>2</v>
      </c>
      <c r="BN70" s="101">
        <v>4</v>
      </c>
      <c r="BO70" s="101">
        <v>6</v>
      </c>
      <c r="BP70" s="102">
        <v>2.9411764705882353E-2</v>
      </c>
      <c r="BQ70" s="102">
        <v>5.6338028169014086E-2</v>
      </c>
      <c r="BR70" s="103">
        <v>4.3165467625899283E-2</v>
      </c>
    </row>
    <row r="71" spans="1:70" ht="11.85">
      <c r="A71" s="99" t="str">
        <f>IF(COUNTIFS(T_3GPM[[#This Row],[Secteur]],"  *"),A70,T_3GPM[[#This Row],[Secteur]])</f>
        <v>SEINE-ET-MARNE</v>
      </c>
      <c r="B71" s="99" t="str">
        <f>IF(COUNTIFS(T_3GPM[[#This Row],[Secteur]],"    *"),B70,T_3GPM[[#This Row],[Secteur]])</f>
        <v xml:space="preserve">   D05 - Lagny-Sur-Marne</v>
      </c>
      <c r="C71" s="100" t="s">
        <v>328</v>
      </c>
      <c r="D71" s="100" t="s">
        <v>329</v>
      </c>
      <c r="E71" s="101">
        <v>52</v>
      </c>
      <c r="F71" s="101">
        <v>89</v>
      </c>
      <c r="G71" s="101">
        <v>141</v>
      </c>
      <c r="H71" s="101">
        <v>0</v>
      </c>
      <c r="I71" s="101">
        <v>0</v>
      </c>
      <c r="J71" s="101">
        <v>0</v>
      </c>
      <c r="K71" s="101">
        <v>52</v>
      </c>
      <c r="L71" s="101">
        <v>87</v>
      </c>
      <c r="M71" s="101">
        <v>139</v>
      </c>
      <c r="N71" s="102">
        <v>1</v>
      </c>
      <c r="O71" s="102">
        <v>0.97752808988764039</v>
      </c>
      <c r="P71" s="102">
        <v>0.98581560283687941</v>
      </c>
      <c r="Q71" s="101">
        <v>44</v>
      </c>
      <c r="R71" s="101">
        <v>62</v>
      </c>
      <c r="S71" s="101">
        <v>106</v>
      </c>
      <c r="T71" s="102">
        <v>0.84615384615384615</v>
      </c>
      <c r="U71" s="102">
        <v>0.71264367816091956</v>
      </c>
      <c r="V71" s="102">
        <v>0.76258992805755399</v>
      </c>
      <c r="W71" s="101">
        <v>8</v>
      </c>
      <c r="X71" s="101">
        <v>25</v>
      </c>
      <c r="Y71" s="101">
        <v>33</v>
      </c>
      <c r="Z71" s="102">
        <v>0.15384615384615385</v>
      </c>
      <c r="AA71" s="102">
        <v>0.28735632183908044</v>
      </c>
      <c r="AB71" s="102">
        <v>0.23741007194244604</v>
      </c>
      <c r="AC71" s="101">
        <v>6</v>
      </c>
      <c r="AD71" s="101">
        <v>22</v>
      </c>
      <c r="AE71" s="101">
        <v>28</v>
      </c>
      <c r="AF71" s="102">
        <v>0.11538461538461539</v>
      </c>
      <c r="AG71" s="102">
        <v>0.25287356321839083</v>
      </c>
      <c r="AH71" s="102">
        <v>0.20143884892086331</v>
      </c>
      <c r="AI71" s="101">
        <v>2</v>
      </c>
      <c r="AJ71" s="101">
        <v>3</v>
      </c>
      <c r="AK71" s="101">
        <v>5</v>
      </c>
      <c r="AL71" s="102">
        <v>3.8461538461538464E-2</v>
      </c>
      <c r="AM71" s="102">
        <v>3.4482758620689655E-2</v>
      </c>
      <c r="AN71" s="102">
        <v>3.5971223021582732E-2</v>
      </c>
      <c r="AO71" s="101">
        <v>52</v>
      </c>
      <c r="AP71" s="101">
        <v>87</v>
      </c>
      <c r="AQ71" s="101">
        <v>139</v>
      </c>
      <c r="AR71" s="102">
        <v>1</v>
      </c>
      <c r="AS71" s="102">
        <v>0.97752808988764039</v>
      </c>
      <c r="AT71" s="102">
        <v>0.98581560283687941</v>
      </c>
      <c r="AU71" s="101">
        <v>43</v>
      </c>
      <c r="AV71" s="101">
        <v>57</v>
      </c>
      <c r="AW71" s="101">
        <v>100</v>
      </c>
      <c r="AX71" s="102">
        <v>0.82692307692307687</v>
      </c>
      <c r="AY71" s="102">
        <v>0.65517241379310343</v>
      </c>
      <c r="AZ71" s="102">
        <v>0.71942446043165464</v>
      </c>
      <c r="BA71" s="101">
        <v>9</v>
      </c>
      <c r="BB71" s="101">
        <v>30</v>
      </c>
      <c r="BC71" s="101">
        <v>39</v>
      </c>
      <c r="BD71" s="102">
        <v>0.17307692307692307</v>
      </c>
      <c r="BE71" s="102">
        <v>0.34482758620689657</v>
      </c>
      <c r="BF71" s="102">
        <v>0.2805755395683453</v>
      </c>
      <c r="BG71" s="101">
        <v>7</v>
      </c>
      <c r="BH71" s="101">
        <v>27</v>
      </c>
      <c r="BI71" s="101">
        <v>34</v>
      </c>
      <c r="BJ71" s="102">
        <v>0.13461538461538461</v>
      </c>
      <c r="BK71" s="102">
        <v>0.31034482758620691</v>
      </c>
      <c r="BL71" s="102">
        <v>0.2446043165467626</v>
      </c>
      <c r="BM71" s="101">
        <v>2</v>
      </c>
      <c r="BN71" s="101">
        <v>3</v>
      </c>
      <c r="BO71" s="101">
        <v>5</v>
      </c>
      <c r="BP71" s="102">
        <v>3.8461538461538464E-2</v>
      </c>
      <c r="BQ71" s="102">
        <v>3.4482758620689655E-2</v>
      </c>
      <c r="BR71" s="103">
        <v>3.5971223021582732E-2</v>
      </c>
    </row>
    <row r="72" spans="1:70" ht="11.85">
      <c r="A72" s="99" t="str">
        <f>IF(COUNTIFS(T_3GPM[[#This Row],[Secteur]],"  *"),A71,T_3GPM[[#This Row],[Secteur]])</f>
        <v>SEINE-ET-MARNE</v>
      </c>
      <c r="B72" s="99" t="str">
        <f>IF(COUNTIFS(T_3GPM[[#This Row],[Secteur]],"    *"),B71,T_3GPM[[#This Row],[Secteur]])</f>
        <v xml:space="preserve">   D05 - Lagny-Sur-Marne</v>
      </c>
      <c r="C72" s="100" t="s">
        <v>330</v>
      </c>
      <c r="D72" s="100" t="s">
        <v>331</v>
      </c>
      <c r="E72" s="101">
        <v>85</v>
      </c>
      <c r="F72" s="101">
        <v>78</v>
      </c>
      <c r="G72" s="101">
        <v>163</v>
      </c>
      <c r="H72" s="101">
        <v>0</v>
      </c>
      <c r="I72" s="101">
        <v>0</v>
      </c>
      <c r="J72" s="101">
        <v>0</v>
      </c>
      <c r="K72" s="101">
        <v>85</v>
      </c>
      <c r="L72" s="101">
        <v>77</v>
      </c>
      <c r="M72" s="101">
        <v>162</v>
      </c>
      <c r="N72" s="102">
        <v>1</v>
      </c>
      <c r="O72" s="102">
        <v>0.98717948717948723</v>
      </c>
      <c r="P72" s="102">
        <v>0.99386503067484666</v>
      </c>
      <c r="Q72" s="101">
        <v>75</v>
      </c>
      <c r="R72" s="101">
        <v>63</v>
      </c>
      <c r="S72" s="101">
        <v>138</v>
      </c>
      <c r="T72" s="102">
        <v>0.88235294117647056</v>
      </c>
      <c r="U72" s="102">
        <v>0.81818181818181823</v>
      </c>
      <c r="V72" s="102">
        <v>0.85185185185185186</v>
      </c>
      <c r="W72" s="101">
        <v>10</v>
      </c>
      <c r="X72" s="101">
        <v>14</v>
      </c>
      <c r="Y72" s="101">
        <v>24</v>
      </c>
      <c r="Z72" s="102">
        <v>0.11764705882352941</v>
      </c>
      <c r="AA72" s="102">
        <v>0.18181818181818182</v>
      </c>
      <c r="AB72" s="102">
        <v>0.14814814814814814</v>
      </c>
      <c r="AC72" s="101">
        <v>10</v>
      </c>
      <c r="AD72" s="101">
        <v>14</v>
      </c>
      <c r="AE72" s="101">
        <v>24</v>
      </c>
      <c r="AF72" s="102">
        <v>0.11764705882352941</v>
      </c>
      <c r="AG72" s="102">
        <v>0.18181818181818182</v>
      </c>
      <c r="AH72" s="102">
        <v>0.14814814814814814</v>
      </c>
      <c r="AI72" s="101">
        <v>0</v>
      </c>
      <c r="AJ72" s="101">
        <v>0</v>
      </c>
      <c r="AK72" s="101">
        <v>0</v>
      </c>
      <c r="AL72" s="102">
        <v>0</v>
      </c>
      <c r="AM72" s="102">
        <v>0</v>
      </c>
      <c r="AN72" s="102">
        <v>0</v>
      </c>
      <c r="AO72" s="101">
        <v>85</v>
      </c>
      <c r="AP72" s="101">
        <v>77</v>
      </c>
      <c r="AQ72" s="101">
        <v>162</v>
      </c>
      <c r="AR72" s="102">
        <v>1</v>
      </c>
      <c r="AS72" s="102">
        <v>0.98717948717948723</v>
      </c>
      <c r="AT72" s="102">
        <v>0.99386503067484666</v>
      </c>
      <c r="AU72" s="101">
        <v>75</v>
      </c>
      <c r="AV72" s="101">
        <v>63</v>
      </c>
      <c r="AW72" s="101">
        <v>138</v>
      </c>
      <c r="AX72" s="102">
        <v>0.88235294117647056</v>
      </c>
      <c r="AY72" s="102">
        <v>0.81818181818181823</v>
      </c>
      <c r="AZ72" s="102">
        <v>0.85185185185185186</v>
      </c>
      <c r="BA72" s="101">
        <v>10</v>
      </c>
      <c r="BB72" s="101">
        <v>14</v>
      </c>
      <c r="BC72" s="101">
        <v>24</v>
      </c>
      <c r="BD72" s="102">
        <v>0.11764705882352941</v>
      </c>
      <c r="BE72" s="102">
        <v>0.18181818181818182</v>
      </c>
      <c r="BF72" s="102">
        <v>0.14814814814814814</v>
      </c>
      <c r="BG72" s="101">
        <v>10</v>
      </c>
      <c r="BH72" s="101">
        <v>13</v>
      </c>
      <c r="BI72" s="101">
        <v>23</v>
      </c>
      <c r="BJ72" s="102">
        <v>0.11764705882352941</v>
      </c>
      <c r="BK72" s="102">
        <v>0.16883116883116883</v>
      </c>
      <c r="BL72" s="102">
        <v>0.1419753086419753</v>
      </c>
      <c r="BM72" s="101">
        <v>0</v>
      </c>
      <c r="BN72" s="101">
        <v>1</v>
      </c>
      <c r="BO72" s="101">
        <v>1</v>
      </c>
      <c r="BP72" s="102">
        <v>0</v>
      </c>
      <c r="BQ72" s="102">
        <v>1.2987012987012988E-2</v>
      </c>
      <c r="BR72" s="103">
        <v>6.1728395061728392E-3</v>
      </c>
    </row>
    <row r="73" spans="1:70" ht="11.85">
      <c r="A73" s="99" t="str">
        <f>IF(COUNTIFS(T_3GPM[[#This Row],[Secteur]],"  *"),A72,T_3GPM[[#This Row],[Secteur]])</f>
        <v>SEINE-ET-MARNE</v>
      </c>
      <c r="B73" s="99" t="str">
        <f>IF(COUNTIFS(T_3GPM[[#This Row],[Secteur]],"    *"),B72,T_3GPM[[#This Row],[Secteur]])</f>
        <v xml:space="preserve">   D05 - Lagny-Sur-Marne</v>
      </c>
      <c r="C73" s="100" t="s">
        <v>332</v>
      </c>
      <c r="D73" s="100" t="s">
        <v>333</v>
      </c>
      <c r="E73" s="101">
        <v>72</v>
      </c>
      <c r="F73" s="101">
        <v>77</v>
      </c>
      <c r="G73" s="101">
        <v>149</v>
      </c>
      <c r="H73" s="101">
        <v>2</v>
      </c>
      <c r="I73" s="101">
        <v>1</v>
      </c>
      <c r="J73" s="101">
        <v>3</v>
      </c>
      <c r="K73" s="101">
        <v>70</v>
      </c>
      <c r="L73" s="101">
        <v>76</v>
      </c>
      <c r="M73" s="101">
        <v>146</v>
      </c>
      <c r="N73" s="102">
        <v>1</v>
      </c>
      <c r="O73" s="102">
        <v>1</v>
      </c>
      <c r="P73" s="102">
        <v>1</v>
      </c>
      <c r="Q73" s="101">
        <v>58</v>
      </c>
      <c r="R73" s="101">
        <v>54</v>
      </c>
      <c r="S73" s="101">
        <v>112</v>
      </c>
      <c r="T73" s="102">
        <v>0.82857142857142863</v>
      </c>
      <c r="U73" s="102">
        <v>0.71052631578947367</v>
      </c>
      <c r="V73" s="102">
        <v>0.76712328767123283</v>
      </c>
      <c r="W73" s="101">
        <v>12</v>
      </c>
      <c r="X73" s="101">
        <v>22</v>
      </c>
      <c r="Y73" s="101">
        <v>34</v>
      </c>
      <c r="Z73" s="102">
        <v>0.17142857142857143</v>
      </c>
      <c r="AA73" s="102">
        <v>0.28947368421052633</v>
      </c>
      <c r="AB73" s="102">
        <v>0.23287671232876711</v>
      </c>
      <c r="AC73" s="101">
        <v>11</v>
      </c>
      <c r="AD73" s="101">
        <v>13</v>
      </c>
      <c r="AE73" s="101">
        <v>24</v>
      </c>
      <c r="AF73" s="102">
        <v>0.15714285714285714</v>
      </c>
      <c r="AG73" s="102">
        <v>0.17105263157894737</v>
      </c>
      <c r="AH73" s="102">
        <v>0.16438356164383561</v>
      </c>
      <c r="AI73" s="101">
        <v>1</v>
      </c>
      <c r="AJ73" s="101">
        <v>9</v>
      </c>
      <c r="AK73" s="101">
        <v>10</v>
      </c>
      <c r="AL73" s="102">
        <v>1.4285714285714285E-2</v>
      </c>
      <c r="AM73" s="102">
        <v>0.11842105263157894</v>
      </c>
      <c r="AN73" s="102">
        <v>6.8493150684931503E-2</v>
      </c>
      <c r="AO73" s="101">
        <v>70</v>
      </c>
      <c r="AP73" s="101">
        <v>76</v>
      </c>
      <c r="AQ73" s="101">
        <v>146</v>
      </c>
      <c r="AR73" s="102">
        <v>1</v>
      </c>
      <c r="AS73" s="102">
        <v>1</v>
      </c>
      <c r="AT73" s="102">
        <v>1</v>
      </c>
      <c r="AU73" s="101">
        <v>56</v>
      </c>
      <c r="AV73" s="101">
        <v>51</v>
      </c>
      <c r="AW73" s="101">
        <v>107</v>
      </c>
      <c r="AX73" s="102">
        <v>0.8</v>
      </c>
      <c r="AY73" s="102">
        <v>0.67105263157894735</v>
      </c>
      <c r="AZ73" s="102">
        <v>0.73287671232876717</v>
      </c>
      <c r="BA73" s="101">
        <v>14</v>
      </c>
      <c r="BB73" s="101">
        <v>25</v>
      </c>
      <c r="BC73" s="101">
        <v>39</v>
      </c>
      <c r="BD73" s="102">
        <v>0.2</v>
      </c>
      <c r="BE73" s="102">
        <v>0.32894736842105265</v>
      </c>
      <c r="BF73" s="102">
        <v>0.26712328767123289</v>
      </c>
      <c r="BG73" s="101">
        <v>13</v>
      </c>
      <c r="BH73" s="101">
        <v>14</v>
      </c>
      <c r="BI73" s="101">
        <v>27</v>
      </c>
      <c r="BJ73" s="102">
        <v>0.18571428571428572</v>
      </c>
      <c r="BK73" s="102">
        <v>0.18421052631578946</v>
      </c>
      <c r="BL73" s="102">
        <v>0.18493150684931506</v>
      </c>
      <c r="BM73" s="101">
        <v>1</v>
      </c>
      <c r="BN73" s="101">
        <v>11</v>
      </c>
      <c r="BO73" s="101">
        <v>12</v>
      </c>
      <c r="BP73" s="102">
        <v>1.4285714285714285E-2</v>
      </c>
      <c r="BQ73" s="102">
        <v>0.14473684210526316</v>
      </c>
      <c r="BR73" s="103">
        <v>8.2191780821917804E-2</v>
      </c>
    </row>
    <row r="74" spans="1:70" ht="11.85">
      <c r="A74" s="99" t="str">
        <f>IF(COUNTIFS(T_3GPM[[#This Row],[Secteur]],"  *"),A73,T_3GPM[[#This Row],[Secteur]])</f>
        <v>SEINE-ET-MARNE</v>
      </c>
      <c r="B74" s="99" t="str">
        <f>IF(COUNTIFS(T_3GPM[[#This Row],[Secteur]],"    *"),B73,T_3GPM[[#This Row],[Secteur]])</f>
        <v xml:space="preserve">   D06 - Coulommiers</v>
      </c>
      <c r="C74" s="100" t="s">
        <v>334</v>
      </c>
      <c r="D74" s="100" t="s">
        <v>335</v>
      </c>
      <c r="E74" s="101">
        <v>516</v>
      </c>
      <c r="F74" s="101">
        <v>534</v>
      </c>
      <c r="G74" s="101">
        <v>1050</v>
      </c>
      <c r="H74" s="101">
        <v>0</v>
      </c>
      <c r="I74" s="101">
        <v>1</v>
      </c>
      <c r="J74" s="101">
        <v>1</v>
      </c>
      <c r="K74" s="101">
        <v>512</v>
      </c>
      <c r="L74" s="101">
        <v>528</v>
      </c>
      <c r="M74" s="101">
        <v>1040</v>
      </c>
      <c r="N74" s="102">
        <v>0.99224806201550386</v>
      </c>
      <c r="O74" s="102">
        <v>0.99063670411985016</v>
      </c>
      <c r="P74" s="102">
        <v>0.99142857142857144</v>
      </c>
      <c r="Q74" s="101">
        <v>357</v>
      </c>
      <c r="R74" s="101">
        <v>318</v>
      </c>
      <c r="S74" s="101">
        <v>675</v>
      </c>
      <c r="T74" s="102">
        <v>0.697265625</v>
      </c>
      <c r="U74" s="102">
        <v>0.60227272727272729</v>
      </c>
      <c r="V74" s="102">
        <v>0.64903846153846156</v>
      </c>
      <c r="W74" s="101">
        <v>155</v>
      </c>
      <c r="X74" s="101">
        <v>210</v>
      </c>
      <c r="Y74" s="101">
        <v>365</v>
      </c>
      <c r="Z74" s="102">
        <v>0.302734375</v>
      </c>
      <c r="AA74" s="102">
        <v>0.39772727272727271</v>
      </c>
      <c r="AB74" s="102">
        <v>0.35096153846153844</v>
      </c>
      <c r="AC74" s="101">
        <v>107</v>
      </c>
      <c r="AD74" s="101">
        <v>141</v>
      </c>
      <c r="AE74" s="101">
        <v>248</v>
      </c>
      <c r="AF74" s="102">
        <v>0.208984375</v>
      </c>
      <c r="AG74" s="102">
        <v>0.26704545454545453</v>
      </c>
      <c r="AH74" s="102">
        <v>0.23846153846153847</v>
      </c>
      <c r="AI74" s="101">
        <v>48</v>
      </c>
      <c r="AJ74" s="101">
        <v>69</v>
      </c>
      <c r="AK74" s="101">
        <v>117</v>
      </c>
      <c r="AL74" s="102">
        <v>9.375E-2</v>
      </c>
      <c r="AM74" s="102">
        <v>0.13068181818181818</v>
      </c>
      <c r="AN74" s="102">
        <v>0.1125</v>
      </c>
      <c r="AO74" s="101">
        <v>512</v>
      </c>
      <c r="AP74" s="101">
        <v>528</v>
      </c>
      <c r="AQ74" s="101">
        <v>1040</v>
      </c>
      <c r="AR74" s="102">
        <v>0.99224806201550386</v>
      </c>
      <c r="AS74" s="102">
        <v>0.99063670411985016</v>
      </c>
      <c r="AT74" s="102">
        <v>0.99142857142857144</v>
      </c>
      <c r="AU74" s="101">
        <v>349</v>
      </c>
      <c r="AV74" s="101">
        <v>299</v>
      </c>
      <c r="AW74" s="101">
        <v>648</v>
      </c>
      <c r="AX74" s="102">
        <v>0.681640625</v>
      </c>
      <c r="AY74" s="102">
        <v>0.56628787878787878</v>
      </c>
      <c r="AZ74" s="102">
        <v>0.62307692307692308</v>
      </c>
      <c r="BA74" s="101">
        <v>163</v>
      </c>
      <c r="BB74" s="101">
        <v>229</v>
      </c>
      <c r="BC74" s="101">
        <v>392</v>
      </c>
      <c r="BD74" s="102">
        <v>0.318359375</v>
      </c>
      <c r="BE74" s="102">
        <v>0.43371212121212122</v>
      </c>
      <c r="BF74" s="102">
        <v>0.37692307692307692</v>
      </c>
      <c r="BG74" s="101">
        <v>113</v>
      </c>
      <c r="BH74" s="101">
        <v>156</v>
      </c>
      <c r="BI74" s="101">
        <v>269</v>
      </c>
      <c r="BJ74" s="102">
        <v>0.220703125</v>
      </c>
      <c r="BK74" s="102">
        <v>0.29545454545454547</v>
      </c>
      <c r="BL74" s="102">
        <v>0.25865384615384618</v>
      </c>
      <c r="BM74" s="101">
        <v>50</v>
      </c>
      <c r="BN74" s="101">
        <v>73</v>
      </c>
      <c r="BO74" s="101">
        <v>123</v>
      </c>
      <c r="BP74" s="102">
        <v>9.765625E-2</v>
      </c>
      <c r="BQ74" s="102">
        <v>0.13825757575757575</v>
      </c>
      <c r="BR74" s="103">
        <v>0.11826923076923077</v>
      </c>
    </row>
    <row r="75" spans="1:70" ht="11.85">
      <c r="A75" s="99" t="str">
        <f>IF(COUNTIFS(T_3GPM[[#This Row],[Secteur]],"  *"),A74,T_3GPM[[#This Row],[Secteur]])</f>
        <v>SEINE-ET-MARNE</v>
      </c>
      <c r="B75" s="99" t="str">
        <f>IF(COUNTIFS(T_3GPM[[#This Row],[Secteur]],"    *"),B74,T_3GPM[[#This Row],[Secteur]])</f>
        <v xml:space="preserve">   D06 - Coulommiers</v>
      </c>
      <c r="C75" s="100" t="s">
        <v>336</v>
      </c>
      <c r="D75" s="100" t="s">
        <v>337</v>
      </c>
      <c r="E75" s="101">
        <v>69</v>
      </c>
      <c r="F75" s="101">
        <v>61</v>
      </c>
      <c r="G75" s="101">
        <v>130</v>
      </c>
      <c r="H75" s="101">
        <v>0</v>
      </c>
      <c r="I75" s="101">
        <v>0</v>
      </c>
      <c r="J75" s="101">
        <v>0</v>
      </c>
      <c r="K75" s="101">
        <v>67</v>
      </c>
      <c r="L75" s="101">
        <v>60</v>
      </c>
      <c r="M75" s="101">
        <v>127</v>
      </c>
      <c r="N75" s="102">
        <v>0.97101449275362317</v>
      </c>
      <c r="O75" s="102">
        <v>0.98360655737704916</v>
      </c>
      <c r="P75" s="102">
        <v>0.97692307692307689</v>
      </c>
      <c r="Q75" s="101">
        <v>46</v>
      </c>
      <c r="R75" s="101">
        <v>39</v>
      </c>
      <c r="S75" s="101">
        <v>85</v>
      </c>
      <c r="T75" s="102">
        <v>0.68656716417910446</v>
      </c>
      <c r="U75" s="102">
        <v>0.65</v>
      </c>
      <c r="V75" s="102">
        <v>0.6692913385826772</v>
      </c>
      <c r="W75" s="101">
        <v>21</v>
      </c>
      <c r="X75" s="101">
        <v>21</v>
      </c>
      <c r="Y75" s="101">
        <v>42</v>
      </c>
      <c r="Z75" s="102">
        <v>0.31343283582089554</v>
      </c>
      <c r="AA75" s="102">
        <v>0.35</v>
      </c>
      <c r="AB75" s="102">
        <v>0.33070866141732286</v>
      </c>
      <c r="AC75" s="101">
        <v>17</v>
      </c>
      <c r="AD75" s="101">
        <v>15</v>
      </c>
      <c r="AE75" s="101">
        <v>32</v>
      </c>
      <c r="AF75" s="102">
        <v>0.2537313432835821</v>
      </c>
      <c r="AG75" s="102">
        <v>0.25</v>
      </c>
      <c r="AH75" s="102">
        <v>0.25196850393700787</v>
      </c>
      <c r="AI75" s="101">
        <v>4</v>
      </c>
      <c r="AJ75" s="101">
        <v>6</v>
      </c>
      <c r="AK75" s="101">
        <v>10</v>
      </c>
      <c r="AL75" s="102">
        <v>5.9701492537313432E-2</v>
      </c>
      <c r="AM75" s="102">
        <v>0.1</v>
      </c>
      <c r="AN75" s="102">
        <v>7.874015748031496E-2</v>
      </c>
      <c r="AO75" s="101">
        <v>67</v>
      </c>
      <c r="AP75" s="101">
        <v>60</v>
      </c>
      <c r="AQ75" s="101">
        <v>127</v>
      </c>
      <c r="AR75" s="102">
        <v>0.97101449275362317</v>
      </c>
      <c r="AS75" s="102">
        <v>0.98360655737704916</v>
      </c>
      <c r="AT75" s="102">
        <v>0.97692307692307689</v>
      </c>
      <c r="AU75" s="101">
        <v>45</v>
      </c>
      <c r="AV75" s="101">
        <v>38</v>
      </c>
      <c r="AW75" s="101">
        <v>83</v>
      </c>
      <c r="AX75" s="102">
        <v>0.67164179104477617</v>
      </c>
      <c r="AY75" s="102">
        <v>0.6333333333333333</v>
      </c>
      <c r="AZ75" s="102">
        <v>0.65354330708661412</v>
      </c>
      <c r="BA75" s="101">
        <v>22</v>
      </c>
      <c r="BB75" s="101">
        <v>22</v>
      </c>
      <c r="BC75" s="101">
        <v>44</v>
      </c>
      <c r="BD75" s="102">
        <v>0.32835820895522388</v>
      </c>
      <c r="BE75" s="102">
        <v>0.36666666666666664</v>
      </c>
      <c r="BF75" s="102">
        <v>0.34645669291338582</v>
      </c>
      <c r="BG75" s="101">
        <v>18</v>
      </c>
      <c r="BH75" s="101">
        <v>16</v>
      </c>
      <c r="BI75" s="101">
        <v>34</v>
      </c>
      <c r="BJ75" s="102">
        <v>0.26865671641791045</v>
      </c>
      <c r="BK75" s="102">
        <v>0.26666666666666666</v>
      </c>
      <c r="BL75" s="102">
        <v>0.26771653543307089</v>
      </c>
      <c r="BM75" s="101">
        <v>4</v>
      </c>
      <c r="BN75" s="101">
        <v>6</v>
      </c>
      <c r="BO75" s="101">
        <v>10</v>
      </c>
      <c r="BP75" s="102">
        <v>5.9701492537313432E-2</v>
      </c>
      <c r="BQ75" s="102">
        <v>0.1</v>
      </c>
      <c r="BR75" s="103">
        <v>7.874015748031496E-2</v>
      </c>
    </row>
    <row r="76" spans="1:70" ht="11.85">
      <c r="A76" s="99" t="str">
        <f>IF(COUNTIFS(T_3GPM[[#This Row],[Secteur]],"  *"),A75,T_3GPM[[#This Row],[Secteur]])</f>
        <v>SEINE-ET-MARNE</v>
      </c>
      <c r="B76" s="99" t="str">
        <f>IF(COUNTIFS(T_3GPM[[#This Row],[Secteur]],"    *"),B75,T_3GPM[[#This Row],[Secteur]])</f>
        <v xml:space="preserve">   D06 - Coulommiers</v>
      </c>
      <c r="C76" s="100" t="s">
        <v>338</v>
      </c>
      <c r="D76" s="100" t="s">
        <v>339</v>
      </c>
      <c r="E76" s="101">
        <v>91</v>
      </c>
      <c r="F76" s="101">
        <v>83</v>
      </c>
      <c r="G76" s="101">
        <v>174</v>
      </c>
      <c r="H76" s="101">
        <v>0</v>
      </c>
      <c r="I76" s="101">
        <v>0</v>
      </c>
      <c r="J76" s="101">
        <v>0</v>
      </c>
      <c r="K76" s="101">
        <v>91</v>
      </c>
      <c r="L76" s="101">
        <v>83</v>
      </c>
      <c r="M76" s="101">
        <v>174</v>
      </c>
      <c r="N76" s="102">
        <v>1</v>
      </c>
      <c r="O76" s="102">
        <v>1</v>
      </c>
      <c r="P76" s="102">
        <v>1</v>
      </c>
      <c r="Q76" s="101">
        <v>62</v>
      </c>
      <c r="R76" s="101">
        <v>60</v>
      </c>
      <c r="S76" s="101">
        <v>122</v>
      </c>
      <c r="T76" s="102">
        <v>0.68131868131868134</v>
      </c>
      <c r="U76" s="102">
        <v>0.72289156626506024</v>
      </c>
      <c r="V76" s="102">
        <v>0.70114942528735635</v>
      </c>
      <c r="W76" s="101">
        <v>29</v>
      </c>
      <c r="X76" s="101">
        <v>23</v>
      </c>
      <c r="Y76" s="101">
        <v>52</v>
      </c>
      <c r="Z76" s="102">
        <v>0.31868131868131866</v>
      </c>
      <c r="AA76" s="102">
        <v>0.27710843373493976</v>
      </c>
      <c r="AB76" s="102">
        <v>0.2988505747126437</v>
      </c>
      <c r="AC76" s="101">
        <v>27</v>
      </c>
      <c r="AD76" s="101">
        <v>20</v>
      </c>
      <c r="AE76" s="101">
        <v>47</v>
      </c>
      <c r="AF76" s="102">
        <v>0.2967032967032967</v>
      </c>
      <c r="AG76" s="102">
        <v>0.24096385542168675</v>
      </c>
      <c r="AH76" s="102">
        <v>0.27011494252873564</v>
      </c>
      <c r="AI76" s="101">
        <v>2</v>
      </c>
      <c r="AJ76" s="101">
        <v>3</v>
      </c>
      <c r="AK76" s="101">
        <v>5</v>
      </c>
      <c r="AL76" s="102">
        <v>2.197802197802198E-2</v>
      </c>
      <c r="AM76" s="102">
        <v>3.614457831325301E-2</v>
      </c>
      <c r="AN76" s="102">
        <v>2.8735632183908046E-2</v>
      </c>
      <c r="AO76" s="101">
        <v>91</v>
      </c>
      <c r="AP76" s="101">
        <v>83</v>
      </c>
      <c r="AQ76" s="101">
        <v>174</v>
      </c>
      <c r="AR76" s="102">
        <v>1</v>
      </c>
      <c r="AS76" s="102">
        <v>1</v>
      </c>
      <c r="AT76" s="102">
        <v>1</v>
      </c>
      <c r="AU76" s="101">
        <v>61</v>
      </c>
      <c r="AV76" s="101">
        <v>54</v>
      </c>
      <c r="AW76" s="101">
        <v>115</v>
      </c>
      <c r="AX76" s="102">
        <v>0.67032967032967028</v>
      </c>
      <c r="AY76" s="102">
        <v>0.6506024096385542</v>
      </c>
      <c r="AZ76" s="102">
        <v>0.66091954022988508</v>
      </c>
      <c r="BA76" s="101">
        <v>30</v>
      </c>
      <c r="BB76" s="101">
        <v>29</v>
      </c>
      <c r="BC76" s="101">
        <v>59</v>
      </c>
      <c r="BD76" s="102">
        <v>0.32967032967032966</v>
      </c>
      <c r="BE76" s="102">
        <v>0.3493975903614458</v>
      </c>
      <c r="BF76" s="102">
        <v>0.33908045977011492</v>
      </c>
      <c r="BG76" s="101">
        <v>28</v>
      </c>
      <c r="BH76" s="101">
        <v>26</v>
      </c>
      <c r="BI76" s="101">
        <v>54</v>
      </c>
      <c r="BJ76" s="102">
        <v>0.30769230769230771</v>
      </c>
      <c r="BK76" s="102">
        <v>0.31325301204819278</v>
      </c>
      <c r="BL76" s="102">
        <v>0.31034482758620691</v>
      </c>
      <c r="BM76" s="101">
        <v>2</v>
      </c>
      <c r="BN76" s="101">
        <v>3</v>
      </c>
      <c r="BO76" s="101">
        <v>5</v>
      </c>
      <c r="BP76" s="102">
        <v>2.197802197802198E-2</v>
      </c>
      <c r="BQ76" s="102">
        <v>3.614457831325301E-2</v>
      </c>
      <c r="BR76" s="103">
        <v>2.8735632183908046E-2</v>
      </c>
    </row>
    <row r="77" spans="1:70" ht="11.85">
      <c r="A77" s="99" t="str">
        <f>IF(COUNTIFS(T_3GPM[[#This Row],[Secteur]],"  *"),A76,T_3GPM[[#This Row],[Secteur]])</f>
        <v>SEINE-ET-MARNE</v>
      </c>
      <c r="B77" s="99" t="str">
        <f>IF(COUNTIFS(T_3GPM[[#This Row],[Secteur]],"    *"),B76,T_3GPM[[#This Row],[Secteur]])</f>
        <v xml:space="preserve">   D06 - Coulommiers</v>
      </c>
      <c r="C77" s="100" t="s">
        <v>340</v>
      </c>
      <c r="D77" s="100" t="s">
        <v>341</v>
      </c>
      <c r="E77" s="101">
        <v>71</v>
      </c>
      <c r="F77" s="101">
        <v>71</v>
      </c>
      <c r="G77" s="101">
        <v>142</v>
      </c>
      <c r="H77" s="101">
        <v>0</v>
      </c>
      <c r="I77" s="101">
        <v>0</v>
      </c>
      <c r="J77" s="101">
        <v>0</v>
      </c>
      <c r="K77" s="101">
        <v>71</v>
      </c>
      <c r="L77" s="101">
        <v>71</v>
      </c>
      <c r="M77" s="101">
        <v>142</v>
      </c>
      <c r="N77" s="102">
        <v>1</v>
      </c>
      <c r="O77" s="102">
        <v>1</v>
      </c>
      <c r="P77" s="102">
        <v>1</v>
      </c>
      <c r="Q77" s="101">
        <v>58</v>
      </c>
      <c r="R77" s="101">
        <v>53</v>
      </c>
      <c r="S77" s="101">
        <v>111</v>
      </c>
      <c r="T77" s="102">
        <v>0.81690140845070425</v>
      </c>
      <c r="U77" s="102">
        <v>0.74647887323943662</v>
      </c>
      <c r="V77" s="102">
        <v>0.78169014084507038</v>
      </c>
      <c r="W77" s="101">
        <v>13</v>
      </c>
      <c r="X77" s="101">
        <v>18</v>
      </c>
      <c r="Y77" s="101">
        <v>31</v>
      </c>
      <c r="Z77" s="102">
        <v>0.18309859154929578</v>
      </c>
      <c r="AA77" s="102">
        <v>0.25352112676056338</v>
      </c>
      <c r="AB77" s="102">
        <v>0.21830985915492956</v>
      </c>
      <c r="AC77" s="101">
        <v>9</v>
      </c>
      <c r="AD77" s="101">
        <v>12</v>
      </c>
      <c r="AE77" s="101">
        <v>21</v>
      </c>
      <c r="AF77" s="102">
        <v>0.12676056338028169</v>
      </c>
      <c r="AG77" s="102">
        <v>0.16901408450704225</v>
      </c>
      <c r="AH77" s="102">
        <v>0.14788732394366197</v>
      </c>
      <c r="AI77" s="101">
        <v>4</v>
      </c>
      <c r="AJ77" s="101">
        <v>6</v>
      </c>
      <c r="AK77" s="101">
        <v>10</v>
      </c>
      <c r="AL77" s="102">
        <v>5.6338028169014086E-2</v>
      </c>
      <c r="AM77" s="102">
        <v>8.4507042253521125E-2</v>
      </c>
      <c r="AN77" s="102">
        <v>7.0422535211267609E-2</v>
      </c>
      <c r="AO77" s="101">
        <v>71</v>
      </c>
      <c r="AP77" s="101">
        <v>71</v>
      </c>
      <c r="AQ77" s="101">
        <v>142</v>
      </c>
      <c r="AR77" s="102">
        <v>1</v>
      </c>
      <c r="AS77" s="102">
        <v>1</v>
      </c>
      <c r="AT77" s="102">
        <v>1</v>
      </c>
      <c r="AU77" s="101">
        <v>58</v>
      </c>
      <c r="AV77" s="101">
        <v>51</v>
      </c>
      <c r="AW77" s="101">
        <v>109</v>
      </c>
      <c r="AX77" s="102">
        <v>0.81690140845070425</v>
      </c>
      <c r="AY77" s="102">
        <v>0.71830985915492962</v>
      </c>
      <c r="AZ77" s="102">
        <v>0.76760563380281688</v>
      </c>
      <c r="BA77" s="101">
        <v>13</v>
      </c>
      <c r="BB77" s="101">
        <v>20</v>
      </c>
      <c r="BC77" s="101">
        <v>33</v>
      </c>
      <c r="BD77" s="102">
        <v>0.18309859154929578</v>
      </c>
      <c r="BE77" s="102">
        <v>0.28169014084507044</v>
      </c>
      <c r="BF77" s="102">
        <v>0.23239436619718309</v>
      </c>
      <c r="BG77" s="101">
        <v>9</v>
      </c>
      <c r="BH77" s="101">
        <v>14</v>
      </c>
      <c r="BI77" s="101">
        <v>23</v>
      </c>
      <c r="BJ77" s="102">
        <v>0.12676056338028169</v>
      </c>
      <c r="BK77" s="102">
        <v>0.19718309859154928</v>
      </c>
      <c r="BL77" s="102">
        <v>0.1619718309859155</v>
      </c>
      <c r="BM77" s="101">
        <v>4</v>
      </c>
      <c r="BN77" s="101">
        <v>6</v>
      </c>
      <c r="BO77" s="101">
        <v>10</v>
      </c>
      <c r="BP77" s="102">
        <v>5.6338028169014086E-2</v>
      </c>
      <c r="BQ77" s="102">
        <v>8.4507042253521125E-2</v>
      </c>
      <c r="BR77" s="103">
        <v>7.0422535211267609E-2</v>
      </c>
    </row>
    <row r="78" spans="1:70" ht="11.85">
      <c r="A78" s="99" t="str">
        <f>IF(COUNTIFS(T_3GPM[[#This Row],[Secteur]],"  *"),A77,T_3GPM[[#This Row],[Secteur]])</f>
        <v>SEINE-ET-MARNE</v>
      </c>
      <c r="B78" s="99" t="str">
        <f>IF(COUNTIFS(T_3GPM[[#This Row],[Secteur]],"    *"),B77,T_3GPM[[#This Row],[Secteur]])</f>
        <v xml:space="preserve">   D06 - Coulommiers</v>
      </c>
      <c r="C78" s="100" t="s">
        <v>342</v>
      </c>
      <c r="D78" s="100" t="s">
        <v>343</v>
      </c>
      <c r="E78" s="101">
        <v>78</v>
      </c>
      <c r="F78" s="101">
        <v>77</v>
      </c>
      <c r="G78" s="101">
        <v>155</v>
      </c>
      <c r="H78" s="101">
        <v>0</v>
      </c>
      <c r="I78" s="101">
        <v>0</v>
      </c>
      <c r="J78" s="101">
        <v>0</v>
      </c>
      <c r="K78" s="101">
        <v>78</v>
      </c>
      <c r="L78" s="101">
        <v>75</v>
      </c>
      <c r="M78" s="101">
        <v>153</v>
      </c>
      <c r="N78" s="102">
        <v>1</v>
      </c>
      <c r="O78" s="102">
        <v>0.97402597402597402</v>
      </c>
      <c r="P78" s="102">
        <v>0.98709677419354835</v>
      </c>
      <c r="Q78" s="101">
        <v>47</v>
      </c>
      <c r="R78" s="101">
        <v>44</v>
      </c>
      <c r="S78" s="101">
        <v>91</v>
      </c>
      <c r="T78" s="102">
        <v>0.60256410256410253</v>
      </c>
      <c r="U78" s="102">
        <v>0.58666666666666667</v>
      </c>
      <c r="V78" s="102">
        <v>0.59477124183006536</v>
      </c>
      <c r="W78" s="101">
        <v>31</v>
      </c>
      <c r="X78" s="101">
        <v>31</v>
      </c>
      <c r="Y78" s="101">
        <v>62</v>
      </c>
      <c r="Z78" s="102">
        <v>0.39743589743589741</v>
      </c>
      <c r="AA78" s="102">
        <v>0.41333333333333333</v>
      </c>
      <c r="AB78" s="102">
        <v>0.40522875816993464</v>
      </c>
      <c r="AC78" s="101">
        <v>18</v>
      </c>
      <c r="AD78" s="101">
        <v>16</v>
      </c>
      <c r="AE78" s="101">
        <v>34</v>
      </c>
      <c r="AF78" s="102">
        <v>0.23076923076923078</v>
      </c>
      <c r="AG78" s="102">
        <v>0.21333333333333335</v>
      </c>
      <c r="AH78" s="102">
        <v>0.22222222222222221</v>
      </c>
      <c r="AI78" s="101">
        <v>13</v>
      </c>
      <c r="AJ78" s="101">
        <v>15</v>
      </c>
      <c r="AK78" s="101">
        <v>28</v>
      </c>
      <c r="AL78" s="102">
        <v>0.16666666666666666</v>
      </c>
      <c r="AM78" s="102">
        <v>0.2</v>
      </c>
      <c r="AN78" s="102">
        <v>0.18300653594771241</v>
      </c>
      <c r="AO78" s="101">
        <v>78</v>
      </c>
      <c r="AP78" s="101">
        <v>75</v>
      </c>
      <c r="AQ78" s="101">
        <v>153</v>
      </c>
      <c r="AR78" s="102">
        <v>1</v>
      </c>
      <c r="AS78" s="102">
        <v>0.97402597402597402</v>
      </c>
      <c r="AT78" s="102">
        <v>0.98709677419354835</v>
      </c>
      <c r="AU78" s="101">
        <v>47</v>
      </c>
      <c r="AV78" s="101">
        <v>44</v>
      </c>
      <c r="AW78" s="101">
        <v>91</v>
      </c>
      <c r="AX78" s="102">
        <v>0.60256410256410253</v>
      </c>
      <c r="AY78" s="102">
        <v>0.58666666666666667</v>
      </c>
      <c r="AZ78" s="102">
        <v>0.59477124183006536</v>
      </c>
      <c r="BA78" s="101">
        <v>31</v>
      </c>
      <c r="BB78" s="101">
        <v>31</v>
      </c>
      <c r="BC78" s="101">
        <v>62</v>
      </c>
      <c r="BD78" s="102">
        <v>0.39743589743589741</v>
      </c>
      <c r="BE78" s="102">
        <v>0.41333333333333333</v>
      </c>
      <c r="BF78" s="102">
        <v>0.40522875816993464</v>
      </c>
      <c r="BG78" s="101">
        <v>18</v>
      </c>
      <c r="BH78" s="101">
        <v>16</v>
      </c>
      <c r="BI78" s="101">
        <v>34</v>
      </c>
      <c r="BJ78" s="102">
        <v>0.23076923076923078</v>
      </c>
      <c r="BK78" s="102">
        <v>0.21333333333333335</v>
      </c>
      <c r="BL78" s="102">
        <v>0.22222222222222221</v>
      </c>
      <c r="BM78" s="101">
        <v>13</v>
      </c>
      <c r="BN78" s="101">
        <v>15</v>
      </c>
      <c r="BO78" s="101">
        <v>28</v>
      </c>
      <c r="BP78" s="102">
        <v>0.16666666666666666</v>
      </c>
      <c r="BQ78" s="102">
        <v>0.2</v>
      </c>
      <c r="BR78" s="103">
        <v>0.18300653594771241</v>
      </c>
    </row>
    <row r="79" spans="1:70" ht="11.85">
      <c r="A79" s="99" t="str">
        <f>IF(COUNTIFS(T_3GPM[[#This Row],[Secteur]],"  *"),A78,T_3GPM[[#This Row],[Secteur]])</f>
        <v>SEINE-ET-MARNE</v>
      </c>
      <c r="B79" s="99" t="str">
        <f>IF(COUNTIFS(T_3GPM[[#This Row],[Secteur]],"    *"),B78,T_3GPM[[#This Row],[Secteur]])</f>
        <v xml:space="preserve">   D06 - Coulommiers</v>
      </c>
      <c r="C79" s="100" t="s">
        <v>344</v>
      </c>
      <c r="D79" s="100" t="s">
        <v>345</v>
      </c>
      <c r="E79" s="101">
        <v>58</v>
      </c>
      <c r="F79" s="101">
        <v>64</v>
      </c>
      <c r="G79" s="101">
        <v>122</v>
      </c>
      <c r="H79" s="101">
        <v>0</v>
      </c>
      <c r="I79" s="101">
        <v>0</v>
      </c>
      <c r="J79" s="101">
        <v>0</v>
      </c>
      <c r="K79" s="101">
        <v>58</v>
      </c>
      <c r="L79" s="101">
        <v>64</v>
      </c>
      <c r="M79" s="101">
        <v>122</v>
      </c>
      <c r="N79" s="102">
        <v>1</v>
      </c>
      <c r="O79" s="102">
        <v>1</v>
      </c>
      <c r="P79" s="102">
        <v>1</v>
      </c>
      <c r="Q79" s="101">
        <v>30</v>
      </c>
      <c r="R79" s="101">
        <v>26</v>
      </c>
      <c r="S79" s="101">
        <v>56</v>
      </c>
      <c r="T79" s="102">
        <v>0.51724137931034486</v>
      </c>
      <c r="U79" s="102">
        <v>0.40625</v>
      </c>
      <c r="V79" s="102">
        <v>0.45901639344262296</v>
      </c>
      <c r="W79" s="101">
        <v>28</v>
      </c>
      <c r="X79" s="101">
        <v>38</v>
      </c>
      <c r="Y79" s="101">
        <v>66</v>
      </c>
      <c r="Z79" s="102">
        <v>0.48275862068965519</v>
      </c>
      <c r="AA79" s="102">
        <v>0.59375</v>
      </c>
      <c r="AB79" s="102">
        <v>0.54098360655737709</v>
      </c>
      <c r="AC79" s="101">
        <v>16</v>
      </c>
      <c r="AD79" s="101">
        <v>26</v>
      </c>
      <c r="AE79" s="101">
        <v>42</v>
      </c>
      <c r="AF79" s="102">
        <v>0.27586206896551724</v>
      </c>
      <c r="AG79" s="102">
        <v>0.40625</v>
      </c>
      <c r="AH79" s="102">
        <v>0.34426229508196721</v>
      </c>
      <c r="AI79" s="101">
        <v>12</v>
      </c>
      <c r="AJ79" s="101">
        <v>12</v>
      </c>
      <c r="AK79" s="101">
        <v>24</v>
      </c>
      <c r="AL79" s="102">
        <v>0.20689655172413793</v>
      </c>
      <c r="AM79" s="102">
        <v>0.1875</v>
      </c>
      <c r="AN79" s="102">
        <v>0.19672131147540983</v>
      </c>
      <c r="AO79" s="101">
        <v>58</v>
      </c>
      <c r="AP79" s="101">
        <v>64</v>
      </c>
      <c r="AQ79" s="101">
        <v>122</v>
      </c>
      <c r="AR79" s="102">
        <v>1</v>
      </c>
      <c r="AS79" s="102">
        <v>1</v>
      </c>
      <c r="AT79" s="102">
        <v>1</v>
      </c>
      <c r="AU79" s="101">
        <v>28</v>
      </c>
      <c r="AV79" s="101">
        <v>23</v>
      </c>
      <c r="AW79" s="101">
        <v>51</v>
      </c>
      <c r="AX79" s="102">
        <v>0.48275862068965519</v>
      </c>
      <c r="AY79" s="102">
        <v>0.359375</v>
      </c>
      <c r="AZ79" s="102">
        <v>0.41803278688524592</v>
      </c>
      <c r="BA79" s="101">
        <v>30</v>
      </c>
      <c r="BB79" s="101">
        <v>41</v>
      </c>
      <c r="BC79" s="101">
        <v>71</v>
      </c>
      <c r="BD79" s="102">
        <v>0.51724137931034486</v>
      </c>
      <c r="BE79" s="102">
        <v>0.640625</v>
      </c>
      <c r="BF79" s="102">
        <v>0.58196721311475408</v>
      </c>
      <c r="BG79" s="101">
        <v>16</v>
      </c>
      <c r="BH79" s="101">
        <v>29</v>
      </c>
      <c r="BI79" s="101">
        <v>45</v>
      </c>
      <c r="BJ79" s="102">
        <v>0.27586206896551724</v>
      </c>
      <c r="BK79" s="102">
        <v>0.453125</v>
      </c>
      <c r="BL79" s="102">
        <v>0.36885245901639346</v>
      </c>
      <c r="BM79" s="101">
        <v>14</v>
      </c>
      <c r="BN79" s="101">
        <v>12</v>
      </c>
      <c r="BO79" s="101">
        <v>26</v>
      </c>
      <c r="BP79" s="102">
        <v>0.2413793103448276</v>
      </c>
      <c r="BQ79" s="102">
        <v>0.1875</v>
      </c>
      <c r="BR79" s="103">
        <v>0.21311475409836064</v>
      </c>
    </row>
    <row r="80" spans="1:70" ht="11.85">
      <c r="A80" s="99" t="str">
        <f>IF(COUNTIFS(T_3GPM[[#This Row],[Secteur]],"  *"),A79,T_3GPM[[#This Row],[Secteur]])</f>
        <v>SEINE-ET-MARNE</v>
      </c>
      <c r="B80" s="99" t="str">
        <f>IF(COUNTIFS(T_3GPM[[#This Row],[Secteur]],"    *"),B79,T_3GPM[[#This Row],[Secteur]])</f>
        <v xml:space="preserve">   D06 - Coulommiers</v>
      </c>
      <c r="C80" s="100" t="s">
        <v>346</v>
      </c>
      <c r="D80" s="100" t="s">
        <v>347</v>
      </c>
      <c r="E80" s="101">
        <v>47</v>
      </c>
      <c r="F80" s="101">
        <v>50</v>
      </c>
      <c r="G80" s="101">
        <v>97</v>
      </c>
      <c r="H80" s="101">
        <v>0</v>
      </c>
      <c r="I80" s="101">
        <v>0</v>
      </c>
      <c r="J80" s="101">
        <v>0</v>
      </c>
      <c r="K80" s="101">
        <v>47</v>
      </c>
      <c r="L80" s="101">
        <v>50</v>
      </c>
      <c r="M80" s="101">
        <v>97</v>
      </c>
      <c r="N80" s="102">
        <v>1</v>
      </c>
      <c r="O80" s="102">
        <v>1</v>
      </c>
      <c r="P80" s="102">
        <v>1</v>
      </c>
      <c r="Q80" s="101">
        <v>35</v>
      </c>
      <c r="R80" s="101">
        <v>22</v>
      </c>
      <c r="S80" s="101">
        <v>57</v>
      </c>
      <c r="T80" s="102">
        <v>0.74468085106382975</v>
      </c>
      <c r="U80" s="102">
        <v>0.44</v>
      </c>
      <c r="V80" s="102">
        <v>0.58762886597938147</v>
      </c>
      <c r="W80" s="101">
        <v>12</v>
      </c>
      <c r="X80" s="101">
        <v>28</v>
      </c>
      <c r="Y80" s="101">
        <v>40</v>
      </c>
      <c r="Z80" s="102">
        <v>0.25531914893617019</v>
      </c>
      <c r="AA80" s="102">
        <v>0.56000000000000005</v>
      </c>
      <c r="AB80" s="102">
        <v>0.41237113402061853</v>
      </c>
      <c r="AC80" s="101">
        <v>7</v>
      </c>
      <c r="AD80" s="101">
        <v>17</v>
      </c>
      <c r="AE80" s="101">
        <v>24</v>
      </c>
      <c r="AF80" s="102">
        <v>0.14893617021276595</v>
      </c>
      <c r="AG80" s="102">
        <v>0.34</v>
      </c>
      <c r="AH80" s="102">
        <v>0.24742268041237114</v>
      </c>
      <c r="AI80" s="101">
        <v>5</v>
      </c>
      <c r="AJ80" s="101">
        <v>11</v>
      </c>
      <c r="AK80" s="101">
        <v>16</v>
      </c>
      <c r="AL80" s="102">
        <v>0.10638297872340426</v>
      </c>
      <c r="AM80" s="102">
        <v>0.22</v>
      </c>
      <c r="AN80" s="102">
        <v>0.16494845360824742</v>
      </c>
      <c r="AO80" s="101">
        <v>47</v>
      </c>
      <c r="AP80" s="101">
        <v>50</v>
      </c>
      <c r="AQ80" s="101">
        <v>97</v>
      </c>
      <c r="AR80" s="102">
        <v>1</v>
      </c>
      <c r="AS80" s="102">
        <v>1</v>
      </c>
      <c r="AT80" s="102">
        <v>1</v>
      </c>
      <c r="AU80" s="101">
        <v>34</v>
      </c>
      <c r="AV80" s="101">
        <v>22</v>
      </c>
      <c r="AW80" s="101">
        <v>56</v>
      </c>
      <c r="AX80" s="102">
        <v>0.72340425531914898</v>
      </c>
      <c r="AY80" s="102">
        <v>0.44</v>
      </c>
      <c r="AZ80" s="102">
        <v>0.57731958762886593</v>
      </c>
      <c r="BA80" s="101">
        <v>13</v>
      </c>
      <c r="BB80" s="101">
        <v>28</v>
      </c>
      <c r="BC80" s="101">
        <v>41</v>
      </c>
      <c r="BD80" s="102">
        <v>0.27659574468085107</v>
      </c>
      <c r="BE80" s="102">
        <v>0.56000000000000005</v>
      </c>
      <c r="BF80" s="102">
        <v>0.42268041237113402</v>
      </c>
      <c r="BG80" s="101">
        <v>8</v>
      </c>
      <c r="BH80" s="101">
        <v>16</v>
      </c>
      <c r="BI80" s="101">
        <v>24</v>
      </c>
      <c r="BJ80" s="102">
        <v>0.1702127659574468</v>
      </c>
      <c r="BK80" s="102">
        <v>0.32</v>
      </c>
      <c r="BL80" s="102">
        <v>0.24742268041237114</v>
      </c>
      <c r="BM80" s="101">
        <v>5</v>
      </c>
      <c r="BN80" s="101">
        <v>12</v>
      </c>
      <c r="BO80" s="101">
        <v>17</v>
      </c>
      <c r="BP80" s="102">
        <v>0.10638297872340426</v>
      </c>
      <c r="BQ80" s="102">
        <v>0.24</v>
      </c>
      <c r="BR80" s="103">
        <v>0.17525773195876287</v>
      </c>
    </row>
    <row r="81" spans="1:70" ht="11.85">
      <c r="A81" s="99" t="str">
        <f>IF(COUNTIFS(T_3GPM[[#This Row],[Secteur]],"  *"),A80,T_3GPM[[#This Row],[Secteur]])</f>
        <v>SEINE-ET-MARNE</v>
      </c>
      <c r="B81" s="99" t="str">
        <f>IF(COUNTIFS(T_3GPM[[#This Row],[Secteur]],"    *"),B80,T_3GPM[[#This Row],[Secteur]])</f>
        <v xml:space="preserve">   D06 - Coulommiers</v>
      </c>
      <c r="C81" s="100" t="s">
        <v>348</v>
      </c>
      <c r="D81" s="100" t="s">
        <v>349</v>
      </c>
      <c r="E81" s="101">
        <v>48</v>
      </c>
      <c r="F81" s="101">
        <v>66</v>
      </c>
      <c r="G81" s="101">
        <v>114</v>
      </c>
      <c r="H81" s="101">
        <v>0</v>
      </c>
      <c r="I81" s="101">
        <v>0</v>
      </c>
      <c r="J81" s="101">
        <v>0</v>
      </c>
      <c r="K81" s="101">
        <v>48</v>
      </c>
      <c r="L81" s="101">
        <v>66</v>
      </c>
      <c r="M81" s="101">
        <v>114</v>
      </c>
      <c r="N81" s="102">
        <v>1</v>
      </c>
      <c r="O81" s="102">
        <v>1</v>
      </c>
      <c r="P81" s="102">
        <v>1</v>
      </c>
      <c r="Q81" s="101">
        <v>44</v>
      </c>
      <c r="R81" s="101">
        <v>46</v>
      </c>
      <c r="S81" s="101">
        <v>90</v>
      </c>
      <c r="T81" s="102">
        <v>0.91666666666666663</v>
      </c>
      <c r="U81" s="102">
        <v>0.69696969696969702</v>
      </c>
      <c r="V81" s="102">
        <v>0.78947368421052633</v>
      </c>
      <c r="W81" s="101">
        <v>4</v>
      </c>
      <c r="X81" s="101">
        <v>20</v>
      </c>
      <c r="Y81" s="101">
        <v>24</v>
      </c>
      <c r="Z81" s="102">
        <v>8.3333333333333329E-2</v>
      </c>
      <c r="AA81" s="102">
        <v>0.30303030303030304</v>
      </c>
      <c r="AB81" s="102">
        <v>0.21052631578947367</v>
      </c>
      <c r="AC81" s="101">
        <v>2</v>
      </c>
      <c r="AD81" s="101">
        <v>18</v>
      </c>
      <c r="AE81" s="101">
        <v>20</v>
      </c>
      <c r="AF81" s="102">
        <v>4.1666666666666664E-2</v>
      </c>
      <c r="AG81" s="102">
        <v>0.27272727272727271</v>
      </c>
      <c r="AH81" s="102">
        <v>0.17543859649122806</v>
      </c>
      <c r="AI81" s="101">
        <v>2</v>
      </c>
      <c r="AJ81" s="101">
        <v>2</v>
      </c>
      <c r="AK81" s="101">
        <v>4</v>
      </c>
      <c r="AL81" s="102">
        <v>4.1666666666666664E-2</v>
      </c>
      <c r="AM81" s="102">
        <v>3.0303030303030304E-2</v>
      </c>
      <c r="AN81" s="102">
        <v>3.5087719298245612E-2</v>
      </c>
      <c r="AO81" s="101">
        <v>48</v>
      </c>
      <c r="AP81" s="101">
        <v>66</v>
      </c>
      <c r="AQ81" s="101">
        <v>114</v>
      </c>
      <c r="AR81" s="102">
        <v>1</v>
      </c>
      <c r="AS81" s="102">
        <v>1</v>
      </c>
      <c r="AT81" s="102">
        <v>1</v>
      </c>
      <c r="AU81" s="101">
        <v>41</v>
      </c>
      <c r="AV81" s="101">
        <v>44</v>
      </c>
      <c r="AW81" s="101">
        <v>85</v>
      </c>
      <c r="AX81" s="102">
        <v>0.85416666666666663</v>
      </c>
      <c r="AY81" s="102">
        <v>0.66666666666666663</v>
      </c>
      <c r="AZ81" s="102">
        <v>0.74561403508771928</v>
      </c>
      <c r="BA81" s="101">
        <v>7</v>
      </c>
      <c r="BB81" s="101">
        <v>22</v>
      </c>
      <c r="BC81" s="101">
        <v>29</v>
      </c>
      <c r="BD81" s="102">
        <v>0.14583333333333334</v>
      </c>
      <c r="BE81" s="102">
        <v>0.33333333333333331</v>
      </c>
      <c r="BF81" s="102">
        <v>0.25438596491228072</v>
      </c>
      <c r="BG81" s="101">
        <v>5</v>
      </c>
      <c r="BH81" s="101">
        <v>19</v>
      </c>
      <c r="BI81" s="101">
        <v>24</v>
      </c>
      <c r="BJ81" s="102">
        <v>0.10416666666666667</v>
      </c>
      <c r="BK81" s="102">
        <v>0.2878787878787879</v>
      </c>
      <c r="BL81" s="102">
        <v>0.21052631578947367</v>
      </c>
      <c r="BM81" s="101">
        <v>2</v>
      </c>
      <c r="BN81" s="101">
        <v>3</v>
      </c>
      <c r="BO81" s="101">
        <v>5</v>
      </c>
      <c r="BP81" s="102">
        <v>4.1666666666666664E-2</v>
      </c>
      <c r="BQ81" s="102">
        <v>4.5454545454545456E-2</v>
      </c>
      <c r="BR81" s="103">
        <v>4.3859649122807015E-2</v>
      </c>
    </row>
    <row r="82" spans="1:70" ht="11.85">
      <c r="A82" s="99" t="str">
        <f>IF(COUNTIFS(T_3GPM[[#This Row],[Secteur]],"  *"),A81,T_3GPM[[#This Row],[Secteur]])</f>
        <v>SEINE-ET-MARNE</v>
      </c>
      <c r="B82" s="99" t="str">
        <f>IF(COUNTIFS(T_3GPM[[#This Row],[Secteur]],"    *"),B81,T_3GPM[[#This Row],[Secteur]])</f>
        <v xml:space="preserve">   D06 - Coulommiers</v>
      </c>
      <c r="C82" s="100" t="s">
        <v>350</v>
      </c>
      <c r="D82" s="100" t="s">
        <v>280</v>
      </c>
      <c r="E82" s="101">
        <v>46</v>
      </c>
      <c r="F82" s="101">
        <v>51</v>
      </c>
      <c r="G82" s="101">
        <v>97</v>
      </c>
      <c r="H82" s="101">
        <v>0</v>
      </c>
      <c r="I82" s="101">
        <v>1</v>
      </c>
      <c r="J82" s="101">
        <v>1</v>
      </c>
      <c r="K82" s="101">
        <v>44</v>
      </c>
      <c r="L82" s="101">
        <v>48</v>
      </c>
      <c r="M82" s="101">
        <v>92</v>
      </c>
      <c r="N82" s="102">
        <v>0.95652173913043481</v>
      </c>
      <c r="O82" s="102">
        <v>0.96078431372549022</v>
      </c>
      <c r="P82" s="102">
        <v>0.95876288659793818</v>
      </c>
      <c r="Q82" s="101">
        <v>35</v>
      </c>
      <c r="R82" s="101">
        <v>28</v>
      </c>
      <c r="S82" s="101">
        <v>63</v>
      </c>
      <c r="T82" s="102">
        <v>0.79545454545454541</v>
      </c>
      <c r="U82" s="102">
        <v>0.58333333333333337</v>
      </c>
      <c r="V82" s="102">
        <v>0.68478260869565222</v>
      </c>
      <c r="W82" s="101">
        <v>9</v>
      </c>
      <c r="X82" s="101">
        <v>20</v>
      </c>
      <c r="Y82" s="101">
        <v>29</v>
      </c>
      <c r="Z82" s="102">
        <v>0.20454545454545456</v>
      </c>
      <c r="AA82" s="102">
        <v>0.41666666666666669</v>
      </c>
      <c r="AB82" s="102">
        <v>0.31521739130434784</v>
      </c>
      <c r="AC82" s="101">
        <v>7</v>
      </c>
      <c r="AD82" s="101">
        <v>14</v>
      </c>
      <c r="AE82" s="101">
        <v>21</v>
      </c>
      <c r="AF82" s="102">
        <v>0.15909090909090909</v>
      </c>
      <c r="AG82" s="102">
        <v>0.29166666666666669</v>
      </c>
      <c r="AH82" s="102">
        <v>0.22826086956521738</v>
      </c>
      <c r="AI82" s="101">
        <v>2</v>
      </c>
      <c r="AJ82" s="101">
        <v>6</v>
      </c>
      <c r="AK82" s="101">
        <v>8</v>
      </c>
      <c r="AL82" s="102">
        <v>4.5454545454545456E-2</v>
      </c>
      <c r="AM82" s="102">
        <v>0.125</v>
      </c>
      <c r="AN82" s="102">
        <v>8.6956521739130432E-2</v>
      </c>
      <c r="AO82" s="101">
        <v>44</v>
      </c>
      <c r="AP82" s="101">
        <v>48</v>
      </c>
      <c r="AQ82" s="101">
        <v>92</v>
      </c>
      <c r="AR82" s="102">
        <v>0.95652173913043481</v>
      </c>
      <c r="AS82" s="102">
        <v>0.96078431372549022</v>
      </c>
      <c r="AT82" s="102">
        <v>0.95876288659793818</v>
      </c>
      <c r="AU82" s="101">
        <v>35</v>
      </c>
      <c r="AV82" s="101">
        <v>23</v>
      </c>
      <c r="AW82" s="101">
        <v>58</v>
      </c>
      <c r="AX82" s="102">
        <v>0.79545454545454541</v>
      </c>
      <c r="AY82" s="102">
        <v>0.47916666666666669</v>
      </c>
      <c r="AZ82" s="102">
        <v>0.63043478260869568</v>
      </c>
      <c r="BA82" s="101">
        <v>9</v>
      </c>
      <c r="BB82" s="101">
        <v>25</v>
      </c>
      <c r="BC82" s="101">
        <v>34</v>
      </c>
      <c r="BD82" s="102">
        <v>0.20454545454545456</v>
      </c>
      <c r="BE82" s="102">
        <v>0.52083333333333337</v>
      </c>
      <c r="BF82" s="102">
        <v>0.36956521739130432</v>
      </c>
      <c r="BG82" s="101">
        <v>7</v>
      </c>
      <c r="BH82" s="101">
        <v>18</v>
      </c>
      <c r="BI82" s="101">
        <v>25</v>
      </c>
      <c r="BJ82" s="102">
        <v>0.15909090909090909</v>
      </c>
      <c r="BK82" s="102">
        <v>0.375</v>
      </c>
      <c r="BL82" s="102">
        <v>0.27173913043478259</v>
      </c>
      <c r="BM82" s="101">
        <v>2</v>
      </c>
      <c r="BN82" s="101">
        <v>7</v>
      </c>
      <c r="BO82" s="101">
        <v>9</v>
      </c>
      <c r="BP82" s="102">
        <v>4.5454545454545456E-2</v>
      </c>
      <c r="BQ82" s="102">
        <v>0.14583333333333334</v>
      </c>
      <c r="BR82" s="103">
        <v>9.7826086956521743E-2</v>
      </c>
    </row>
    <row r="83" spans="1:70" ht="11.85">
      <c r="A83" s="99" t="str">
        <f>IF(COUNTIFS(T_3GPM[[#This Row],[Secteur]],"  *"),A82,T_3GPM[[#This Row],[Secteur]])</f>
        <v>SEINE-ET-MARNE</v>
      </c>
      <c r="B83" s="99" t="str">
        <f>IF(COUNTIFS(T_3GPM[[#This Row],[Secteur]],"    *"),B82,T_3GPM[[#This Row],[Secteur]])</f>
        <v xml:space="preserve">   D06 - Coulommiers</v>
      </c>
      <c r="C83" s="100" t="s">
        <v>1003</v>
      </c>
      <c r="D83" s="100" t="s">
        <v>1004</v>
      </c>
      <c r="E83" s="101">
        <v>8</v>
      </c>
      <c r="F83" s="101">
        <v>11</v>
      </c>
      <c r="G83" s="101">
        <v>19</v>
      </c>
      <c r="H83" s="101">
        <v>0</v>
      </c>
      <c r="I83" s="101">
        <v>0</v>
      </c>
      <c r="J83" s="101">
        <v>0</v>
      </c>
      <c r="K83" s="101">
        <v>8</v>
      </c>
      <c r="L83" s="101">
        <v>11</v>
      </c>
      <c r="M83" s="101">
        <v>19</v>
      </c>
      <c r="N83" s="102">
        <v>1</v>
      </c>
      <c r="O83" s="102">
        <v>1</v>
      </c>
      <c r="P83" s="102">
        <v>1</v>
      </c>
      <c r="Q83" s="101">
        <v>0</v>
      </c>
      <c r="R83" s="101">
        <v>0</v>
      </c>
      <c r="S83" s="101">
        <v>0</v>
      </c>
      <c r="T83" s="102">
        <v>0</v>
      </c>
      <c r="U83" s="102">
        <v>0</v>
      </c>
      <c r="V83" s="102">
        <v>0</v>
      </c>
      <c r="W83" s="101">
        <v>8</v>
      </c>
      <c r="X83" s="101">
        <v>11</v>
      </c>
      <c r="Y83" s="101">
        <v>19</v>
      </c>
      <c r="Z83" s="102">
        <v>1</v>
      </c>
      <c r="AA83" s="102">
        <v>1</v>
      </c>
      <c r="AB83" s="102">
        <v>1</v>
      </c>
      <c r="AC83" s="101">
        <v>4</v>
      </c>
      <c r="AD83" s="101">
        <v>3</v>
      </c>
      <c r="AE83" s="101">
        <v>7</v>
      </c>
      <c r="AF83" s="102">
        <v>0.5</v>
      </c>
      <c r="AG83" s="102">
        <v>0.27272727272727271</v>
      </c>
      <c r="AH83" s="102">
        <v>0.36842105263157893</v>
      </c>
      <c r="AI83" s="101">
        <v>4</v>
      </c>
      <c r="AJ83" s="101">
        <v>8</v>
      </c>
      <c r="AK83" s="101">
        <v>12</v>
      </c>
      <c r="AL83" s="102">
        <v>0.5</v>
      </c>
      <c r="AM83" s="102">
        <v>0.72727272727272729</v>
      </c>
      <c r="AN83" s="102">
        <v>0.63157894736842102</v>
      </c>
      <c r="AO83" s="101">
        <v>8</v>
      </c>
      <c r="AP83" s="101">
        <v>11</v>
      </c>
      <c r="AQ83" s="101">
        <v>19</v>
      </c>
      <c r="AR83" s="102">
        <v>1</v>
      </c>
      <c r="AS83" s="102">
        <v>1</v>
      </c>
      <c r="AT83" s="102">
        <v>1</v>
      </c>
      <c r="AU83" s="101">
        <v>0</v>
      </c>
      <c r="AV83" s="101">
        <v>0</v>
      </c>
      <c r="AW83" s="101">
        <v>0</v>
      </c>
      <c r="AX83" s="102">
        <v>0</v>
      </c>
      <c r="AY83" s="102">
        <v>0</v>
      </c>
      <c r="AZ83" s="102">
        <v>0</v>
      </c>
      <c r="BA83" s="101">
        <v>8</v>
      </c>
      <c r="BB83" s="101">
        <v>11</v>
      </c>
      <c r="BC83" s="101">
        <v>19</v>
      </c>
      <c r="BD83" s="102">
        <v>1</v>
      </c>
      <c r="BE83" s="102">
        <v>1</v>
      </c>
      <c r="BF83" s="102">
        <v>1</v>
      </c>
      <c r="BG83" s="101">
        <v>4</v>
      </c>
      <c r="BH83" s="101">
        <v>2</v>
      </c>
      <c r="BI83" s="101">
        <v>6</v>
      </c>
      <c r="BJ83" s="102">
        <v>0.5</v>
      </c>
      <c r="BK83" s="102">
        <v>0.18181818181818182</v>
      </c>
      <c r="BL83" s="102">
        <v>0.31578947368421051</v>
      </c>
      <c r="BM83" s="101">
        <v>4</v>
      </c>
      <c r="BN83" s="101">
        <v>9</v>
      </c>
      <c r="BO83" s="101">
        <v>13</v>
      </c>
      <c r="BP83" s="102">
        <v>0.5</v>
      </c>
      <c r="BQ83" s="102">
        <v>0.81818181818181823</v>
      </c>
      <c r="BR83" s="103">
        <v>0.68421052631578949</v>
      </c>
    </row>
    <row r="84" spans="1:70" ht="11.85">
      <c r="A84" s="99" t="str">
        <f>IF(COUNTIFS(T_3GPM[[#This Row],[Secteur]],"  *"),A83,T_3GPM[[#This Row],[Secteur]])</f>
        <v>SEINE-ET-MARNE</v>
      </c>
      <c r="B84" s="99" t="str">
        <f>IF(COUNTIFS(T_3GPM[[#This Row],[Secteur]],"    *"),B83,T_3GPM[[#This Row],[Secteur]])</f>
        <v xml:space="preserve">   D07 - Marne-La-Vallee</v>
      </c>
      <c r="C84" s="100" t="s">
        <v>351</v>
      </c>
      <c r="D84" s="100" t="s">
        <v>352</v>
      </c>
      <c r="E84" s="101">
        <v>590</v>
      </c>
      <c r="F84" s="101">
        <v>613</v>
      </c>
      <c r="G84" s="101">
        <v>1203</v>
      </c>
      <c r="H84" s="101">
        <v>3</v>
      </c>
      <c r="I84" s="101">
        <v>1</v>
      </c>
      <c r="J84" s="101">
        <v>4</v>
      </c>
      <c r="K84" s="101">
        <v>580</v>
      </c>
      <c r="L84" s="101">
        <v>608</v>
      </c>
      <c r="M84" s="101">
        <v>1188</v>
      </c>
      <c r="N84" s="102">
        <v>0.98813559322033895</v>
      </c>
      <c r="O84" s="102">
        <v>0.99347471451876024</v>
      </c>
      <c r="P84" s="102">
        <v>0.9908561928512053</v>
      </c>
      <c r="Q84" s="101">
        <v>454</v>
      </c>
      <c r="R84" s="101">
        <v>412</v>
      </c>
      <c r="S84" s="101">
        <v>866</v>
      </c>
      <c r="T84" s="102">
        <v>0.78275862068965518</v>
      </c>
      <c r="U84" s="102">
        <v>0.67763157894736847</v>
      </c>
      <c r="V84" s="102">
        <v>0.72895622895622891</v>
      </c>
      <c r="W84" s="101">
        <v>126</v>
      </c>
      <c r="X84" s="101">
        <v>196</v>
      </c>
      <c r="Y84" s="101">
        <v>322</v>
      </c>
      <c r="Z84" s="102">
        <v>0.21724137931034482</v>
      </c>
      <c r="AA84" s="102">
        <v>0.32236842105263158</v>
      </c>
      <c r="AB84" s="102">
        <v>0.27104377104377103</v>
      </c>
      <c r="AC84" s="101">
        <v>97</v>
      </c>
      <c r="AD84" s="101">
        <v>149</v>
      </c>
      <c r="AE84" s="101">
        <v>246</v>
      </c>
      <c r="AF84" s="102">
        <v>0.16724137931034483</v>
      </c>
      <c r="AG84" s="102">
        <v>0.24506578947368421</v>
      </c>
      <c r="AH84" s="102">
        <v>0.20707070707070707</v>
      </c>
      <c r="AI84" s="101">
        <v>29</v>
      </c>
      <c r="AJ84" s="101">
        <v>47</v>
      </c>
      <c r="AK84" s="101">
        <v>76</v>
      </c>
      <c r="AL84" s="102">
        <v>0.05</v>
      </c>
      <c r="AM84" s="102">
        <v>7.7302631578947373E-2</v>
      </c>
      <c r="AN84" s="102">
        <v>6.3973063973063973E-2</v>
      </c>
      <c r="AO84" s="101">
        <v>575</v>
      </c>
      <c r="AP84" s="101">
        <v>606</v>
      </c>
      <c r="AQ84" s="101">
        <v>1181</v>
      </c>
      <c r="AR84" s="102">
        <v>0.97966101694915253</v>
      </c>
      <c r="AS84" s="102">
        <v>0.9902120717781403</v>
      </c>
      <c r="AT84" s="102">
        <v>0.98503740648379057</v>
      </c>
      <c r="AU84" s="101">
        <v>435</v>
      </c>
      <c r="AV84" s="101">
        <v>386</v>
      </c>
      <c r="AW84" s="101">
        <v>821</v>
      </c>
      <c r="AX84" s="102">
        <v>0.75652173913043474</v>
      </c>
      <c r="AY84" s="102">
        <v>0.63696369636963701</v>
      </c>
      <c r="AZ84" s="102">
        <v>0.69517358171041488</v>
      </c>
      <c r="BA84" s="101">
        <v>140</v>
      </c>
      <c r="BB84" s="101">
        <v>220</v>
      </c>
      <c r="BC84" s="101">
        <v>360</v>
      </c>
      <c r="BD84" s="102">
        <v>0.24347826086956523</v>
      </c>
      <c r="BE84" s="102">
        <v>0.36303630363036304</v>
      </c>
      <c r="BF84" s="102">
        <v>0.30482641828958512</v>
      </c>
      <c r="BG84" s="101">
        <v>111</v>
      </c>
      <c r="BH84" s="101">
        <v>168</v>
      </c>
      <c r="BI84" s="101">
        <v>279</v>
      </c>
      <c r="BJ84" s="102">
        <v>0.19304347826086957</v>
      </c>
      <c r="BK84" s="102">
        <v>0.27722772277227725</v>
      </c>
      <c r="BL84" s="102">
        <v>0.23624047417442845</v>
      </c>
      <c r="BM84" s="101">
        <v>29</v>
      </c>
      <c r="BN84" s="101">
        <v>52</v>
      </c>
      <c r="BO84" s="101">
        <v>81</v>
      </c>
      <c r="BP84" s="102">
        <v>5.0434782608695654E-2</v>
      </c>
      <c r="BQ84" s="102">
        <v>8.5808580858085806E-2</v>
      </c>
      <c r="BR84" s="103">
        <v>6.8585944115156644E-2</v>
      </c>
    </row>
    <row r="85" spans="1:70" ht="11.85">
      <c r="A85" s="99" t="str">
        <f>IF(COUNTIFS(T_3GPM[[#This Row],[Secteur]],"  *"),A84,T_3GPM[[#This Row],[Secteur]])</f>
        <v>SEINE-ET-MARNE</v>
      </c>
      <c r="B85" s="99" t="str">
        <f>IF(COUNTIFS(T_3GPM[[#This Row],[Secteur]],"    *"),B84,T_3GPM[[#This Row],[Secteur]])</f>
        <v xml:space="preserve">   D07 - Marne-La-Vallee</v>
      </c>
      <c r="C85" s="100" t="s">
        <v>353</v>
      </c>
      <c r="D85" s="100" t="s">
        <v>354</v>
      </c>
      <c r="E85" s="101">
        <v>67</v>
      </c>
      <c r="F85" s="101">
        <v>73</v>
      </c>
      <c r="G85" s="101">
        <v>140</v>
      </c>
      <c r="H85" s="101">
        <v>0</v>
      </c>
      <c r="I85" s="101">
        <v>0</v>
      </c>
      <c r="J85" s="101">
        <v>0</v>
      </c>
      <c r="K85" s="101">
        <v>65</v>
      </c>
      <c r="L85" s="101">
        <v>72</v>
      </c>
      <c r="M85" s="101">
        <v>137</v>
      </c>
      <c r="N85" s="102">
        <v>0.97014925373134331</v>
      </c>
      <c r="O85" s="102">
        <v>0.98630136986301364</v>
      </c>
      <c r="P85" s="102">
        <v>0.97857142857142854</v>
      </c>
      <c r="Q85" s="101">
        <v>56</v>
      </c>
      <c r="R85" s="101">
        <v>53</v>
      </c>
      <c r="S85" s="101">
        <v>109</v>
      </c>
      <c r="T85" s="102">
        <v>0.86153846153846159</v>
      </c>
      <c r="U85" s="102">
        <v>0.73611111111111116</v>
      </c>
      <c r="V85" s="102">
        <v>0.79562043795620441</v>
      </c>
      <c r="W85" s="101">
        <v>9</v>
      </c>
      <c r="X85" s="101">
        <v>19</v>
      </c>
      <c r="Y85" s="101">
        <v>28</v>
      </c>
      <c r="Z85" s="102">
        <v>0.13846153846153847</v>
      </c>
      <c r="AA85" s="102">
        <v>0.2638888888888889</v>
      </c>
      <c r="AB85" s="102">
        <v>0.20437956204379562</v>
      </c>
      <c r="AC85" s="101">
        <v>6</v>
      </c>
      <c r="AD85" s="101">
        <v>14</v>
      </c>
      <c r="AE85" s="101">
        <v>20</v>
      </c>
      <c r="AF85" s="102">
        <v>9.2307692307692313E-2</v>
      </c>
      <c r="AG85" s="102">
        <v>0.19444444444444445</v>
      </c>
      <c r="AH85" s="102">
        <v>0.145985401459854</v>
      </c>
      <c r="AI85" s="101">
        <v>3</v>
      </c>
      <c r="AJ85" s="101">
        <v>5</v>
      </c>
      <c r="AK85" s="101">
        <v>8</v>
      </c>
      <c r="AL85" s="102">
        <v>4.6153846153846156E-2</v>
      </c>
      <c r="AM85" s="102">
        <v>6.9444444444444448E-2</v>
      </c>
      <c r="AN85" s="102">
        <v>5.8394160583941604E-2</v>
      </c>
      <c r="AO85" s="101">
        <v>65</v>
      </c>
      <c r="AP85" s="101">
        <v>72</v>
      </c>
      <c r="AQ85" s="101">
        <v>137</v>
      </c>
      <c r="AR85" s="102">
        <v>0.97014925373134331</v>
      </c>
      <c r="AS85" s="102">
        <v>0.98630136986301364</v>
      </c>
      <c r="AT85" s="102">
        <v>0.97857142857142854</v>
      </c>
      <c r="AU85" s="101">
        <v>55</v>
      </c>
      <c r="AV85" s="101">
        <v>51</v>
      </c>
      <c r="AW85" s="101">
        <v>106</v>
      </c>
      <c r="AX85" s="102">
        <v>0.84615384615384615</v>
      </c>
      <c r="AY85" s="102">
        <v>0.70833333333333337</v>
      </c>
      <c r="AZ85" s="102">
        <v>0.77372262773722633</v>
      </c>
      <c r="BA85" s="101">
        <v>10</v>
      </c>
      <c r="BB85" s="101">
        <v>21</v>
      </c>
      <c r="BC85" s="101">
        <v>31</v>
      </c>
      <c r="BD85" s="102">
        <v>0.15384615384615385</v>
      </c>
      <c r="BE85" s="102">
        <v>0.29166666666666669</v>
      </c>
      <c r="BF85" s="102">
        <v>0.22627737226277372</v>
      </c>
      <c r="BG85" s="101">
        <v>7</v>
      </c>
      <c r="BH85" s="101">
        <v>14</v>
      </c>
      <c r="BI85" s="101">
        <v>21</v>
      </c>
      <c r="BJ85" s="102">
        <v>0.1076923076923077</v>
      </c>
      <c r="BK85" s="102">
        <v>0.19444444444444445</v>
      </c>
      <c r="BL85" s="102">
        <v>0.15328467153284672</v>
      </c>
      <c r="BM85" s="101">
        <v>3</v>
      </c>
      <c r="BN85" s="101">
        <v>7</v>
      </c>
      <c r="BO85" s="101">
        <v>10</v>
      </c>
      <c r="BP85" s="102">
        <v>4.6153846153846156E-2</v>
      </c>
      <c r="BQ85" s="102">
        <v>9.7222222222222224E-2</v>
      </c>
      <c r="BR85" s="103">
        <v>7.2992700729927001E-2</v>
      </c>
    </row>
    <row r="86" spans="1:70" ht="11.85">
      <c r="A86" s="99" t="str">
        <f>IF(COUNTIFS(T_3GPM[[#This Row],[Secteur]],"  *"),A85,T_3GPM[[#This Row],[Secteur]])</f>
        <v>SEINE-ET-MARNE</v>
      </c>
      <c r="B86" s="99" t="str">
        <f>IF(COUNTIFS(T_3GPM[[#This Row],[Secteur]],"    *"),B85,T_3GPM[[#This Row],[Secteur]])</f>
        <v xml:space="preserve">   D07 - Marne-La-Vallee</v>
      </c>
      <c r="C86" s="100" t="s">
        <v>355</v>
      </c>
      <c r="D86" s="100" t="s">
        <v>356</v>
      </c>
      <c r="E86" s="101">
        <v>69</v>
      </c>
      <c r="F86" s="101">
        <v>61</v>
      </c>
      <c r="G86" s="101">
        <v>130</v>
      </c>
      <c r="H86" s="101">
        <v>0</v>
      </c>
      <c r="I86" s="101">
        <v>0</v>
      </c>
      <c r="J86" s="101">
        <v>0</v>
      </c>
      <c r="K86" s="101">
        <v>69</v>
      </c>
      <c r="L86" s="101">
        <v>61</v>
      </c>
      <c r="M86" s="101">
        <v>130</v>
      </c>
      <c r="N86" s="102">
        <v>1</v>
      </c>
      <c r="O86" s="102">
        <v>1</v>
      </c>
      <c r="P86" s="102">
        <v>1</v>
      </c>
      <c r="Q86" s="101">
        <v>51</v>
      </c>
      <c r="R86" s="101">
        <v>41</v>
      </c>
      <c r="S86" s="101">
        <v>92</v>
      </c>
      <c r="T86" s="102">
        <v>0.73913043478260865</v>
      </c>
      <c r="U86" s="102">
        <v>0.67213114754098358</v>
      </c>
      <c r="V86" s="102">
        <v>0.70769230769230773</v>
      </c>
      <c r="W86" s="101">
        <v>18</v>
      </c>
      <c r="X86" s="101">
        <v>20</v>
      </c>
      <c r="Y86" s="101">
        <v>38</v>
      </c>
      <c r="Z86" s="102">
        <v>0.2608695652173913</v>
      </c>
      <c r="AA86" s="102">
        <v>0.32786885245901637</v>
      </c>
      <c r="AB86" s="102">
        <v>0.29230769230769232</v>
      </c>
      <c r="AC86" s="101">
        <v>12</v>
      </c>
      <c r="AD86" s="101">
        <v>12</v>
      </c>
      <c r="AE86" s="101">
        <v>24</v>
      </c>
      <c r="AF86" s="102">
        <v>0.17391304347826086</v>
      </c>
      <c r="AG86" s="102">
        <v>0.19672131147540983</v>
      </c>
      <c r="AH86" s="102">
        <v>0.18461538461538463</v>
      </c>
      <c r="AI86" s="101">
        <v>6</v>
      </c>
      <c r="AJ86" s="101">
        <v>8</v>
      </c>
      <c r="AK86" s="101">
        <v>14</v>
      </c>
      <c r="AL86" s="102">
        <v>8.6956521739130432E-2</v>
      </c>
      <c r="AM86" s="102">
        <v>0.13114754098360656</v>
      </c>
      <c r="AN86" s="102">
        <v>0.1076923076923077</v>
      </c>
      <c r="AO86" s="101">
        <v>69</v>
      </c>
      <c r="AP86" s="101">
        <v>61</v>
      </c>
      <c r="AQ86" s="101">
        <v>130</v>
      </c>
      <c r="AR86" s="102">
        <v>1</v>
      </c>
      <c r="AS86" s="102">
        <v>1</v>
      </c>
      <c r="AT86" s="102">
        <v>1</v>
      </c>
      <c r="AU86" s="101">
        <v>50</v>
      </c>
      <c r="AV86" s="101">
        <v>38</v>
      </c>
      <c r="AW86" s="101">
        <v>88</v>
      </c>
      <c r="AX86" s="102">
        <v>0.72463768115942029</v>
      </c>
      <c r="AY86" s="102">
        <v>0.62295081967213117</v>
      </c>
      <c r="AZ86" s="102">
        <v>0.67692307692307696</v>
      </c>
      <c r="BA86" s="101">
        <v>19</v>
      </c>
      <c r="BB86" s="101">
        <v>23</v>
      </c>
      <c r="BC86" s="101">
        <v>42</v>
      </c>
      <c r="BD86" s="102">
        <v>0.27536231884057971</v>
      </c>
      <c r="BE86" s="102">
        <v>0.37704918032786883</v>
      </c>
      <c r="BF86" s="102">
        <v>0.32307692307692309</v>
      </c>
      <c r="BG86" s="101">
        <v>13</v>
      </c>
      <c r="BH86" s="101">
        <v>15</v>
      </c>
      <c r="BI86" s="101">
        <v>28</v>
      </c>
      <c r="BJ86" s="102">
        <v>0.18840579710144928</v>
      </c>
      <c r="BK86" s="102">
        <v>0.24590163934426229</v>
      </c>
      <c r="BL86" s="102">
        <v>0.2153846153846154</v>
      </c>
      <c r="BM86" s="101">
        <v>6</v>
      </c>
      <c r="BN86" s="101">
        <v>8</v>
      </c>
      <c r="BO86" s="101">
        <v>14</v>
      </c>
      <c r="BP86" s="102">
        <v>8.6956521739130432E-2</v>
      </c>
      <c r="BQ86" s="102">
        <v>0.13114754098360656</v>
      </c>
      <c r="BR86" s="103">
        <v>0.1076923076923077</v>
      </c>
    </row>
    <row r="87" spans="1:70" ht="11.85">
      <c r="A87" s="99" t="str">
        <f>IF(COUNTIFS(T_3GPM[[#This Row],[Secteur]],"  *"),A86,T_3GPM[[#This Row],[Secteur]])</f>
        <v>SEINE-ET-MARNE</v>
      </c>
      <c r="B87" s="99" t="str">
        <f>IF(COUNTIFS(T_3GPM[[#This Row],[Secteur]],"    *"),B86,T_3GPM[[#This Row],[Secteur]])</f>
        <v xml:space="preserve">   D07 - Marne-La-Vallee</v>
      </c>
      <c r="C87" s="100" t="s">
        <v>357</v>
      </c>
      <c r="D87" s="100" t="s">
        <v>358</v>
      </c>
      <c r="E87" s="101">
        <v>63</v>
      </c>
      <c r="F87" s="101">
        <v>62</v>
      </c>
      <c r="G87" s="101">
        <v>125</v>
      </c>
      <c r="H87" s="101">
        <v>0</v>
      </c>
      <c r="I87" s="101">
        <v>0</v>
      </c>
      <c r="J87" s="101">
        <v>0</v>
      </c>
      <c r="K87" s="101">
        <v>61</v>
      </c>
      <c r="L87" s="101">
        <v>62</v>
      </c>
      <c r="M87" s="101">
        <v>123</v>
      </c>
      <c r="N87" s="102">
        <v>0.96825396825396826</v>
      </c>
      <c r="O87" s="102">
        <v>1</v>
      </c>
      <c r="P87" s="102">
        <v>0.98399999999999999</v>
      </c>
      <c r="Q87" s="101">
        <v>41</v>
      </c>
      <c r="R87" s="101">
        <v>34</v>
      </c>
      <c r="S87" s="101">
        <v>75</v>
      </c>
      <c r="T87" s="102">
        <v>0.67213114754098358</v>
      </c>
      <c r="U87" s="102">
        <v>0.54838709677419351</v>
      </c>
      <c r="V87" s="102">
        <v>0.6097560975609756</v>
      </c>
      <c r="W87" s="101">
        <v>20</v>
      </c>
      <c r="X87" s="101">
        <v>28</v>
      </c>
      <c r="Y87" s="101">
        <v>48</v>
      </c>
      <c r="Z87" s="102">
        <v>0.32786885245901637</v>
      </c>
      <c r="AA87" s="102">
        <v>0.45161290322580644</v>
      </c>
      <c r="AB87" s="102">
        <v>0.3902439024390244</v>
      </c>
      <c r="AC87" s="101">
        <v>17</v>
      </c>
      <c r="AD87" s="101">
        <v>26</v>
      </c>
      <c r="AE87" s="101">
        <v>43</v>
      </c>
      <c r="AF87" s="102">
        <v>0.27868852459016391</v>
      </c>
      <c r="AG87" s="102">
        <v>0.41935483870967744</v>
      </c>
      <c r="AH87" s="102">
        <v>0.34959349593495936</v>
      </c>
      <c r="AI87" s="101">
        <v>3</v>
      </c>
      <c r="AJ87" s="101">
        <v>2</v>
      </c>
      <c r="AK87" s="101">
        <v>5</v>
      </c>
      <c r="AL87" s="102">
        <v>4.9180327868852458E-2</v>
      </c>
      <c r="AM87" s="102">
        <v>3.2258064516129031E-2</v>
      </c>
      <c r="AN87" s="102">
        <v>4.065040650406504E-2</v>
      </c>
      <c r="AO87" s="101">
        <v>61</v>
      </c>
      <c r="AP87" s="101">
        <v>61</v>
      </c>
      <c r="AQ87" s="101">
        <v>122</v>
      </c>
      <c r="AR87" s="102">
        <v>0.96825396825396826</v>
      </c>
      <c r="AS87" s="102">
        <v>0.9838709677419355</v>
      </c>
      <c r="AT87" s="102">
        <v>0.97599999999999998</v>
      </c>
      <c r="AU87" s="101">
        <v>40</v>
      </c>
      <c r="AV87" s="101">
        <v>32</v>
      </c>
      <c r="AW87" s="101">
        <v>72</v>
      </c>
      <c r="AX87" s="102">
        <v>0.65573770491803274</v>
      </c>
      <c r="AY87" s="102">
        <v>0.52459016393442626</v>
      </c>
      <c r="AZ87" s="102">
        <v>0.5901639344262295</v>
      </c>
      <c r="BA87" s="101">
        <v>21</v>
      </c>
      <c r="BB87" s="101">
        <v>29</v>
      </c>
      <c r="BC87" s="101">
        <v>50</v>
      </c>
      <c r="BD87" s="102">
        <v>0.34426229508196721</v>
      </c>
      <c r="BE87" s="102">
        <v>0.47540983606557374</v>
      </c>
      <c r="BF87" s="102">
        <v>0.4098360655737705</v>
      </c>
      <c r="BG87" s="101">
        <v>18</v>
      </c>
      <c r="BH87" s="101">
        <v>27</v>
      </c>
      <c r="BI87" s="101">
        <v>45</v>
      </c>
      <c r="BJ87" s="102">
        <v>0.29508196721311475</v>
      </c>
      <c r="BK87" s="102">
        <v>0.44262295081967212</v>
      </c>
      <c r="BL87" s="102">
        <v>0.36885245901639346</v>
      </c>
      <c r="BM87" s="101">
        <v>3</v>
      </c>
      <c r="BN87" s="101">
        <v>2</v>
      </c>
      <c r="BO87" s="101">
        <v>5</v>
      </c>
      <c r="BP87" s="102">
        <v>4.9180327868852458E-2</v>
      </c>
      <c r="BQ87" s="102">
        <v>3.2786885245901641E-2</v>
      </c>
      <c r="BR87" s="103">
        <v>4.0983606557377046E-2</v>
      </c>
    </row>
    <row r="88" spans="1:70" ht="11.85">
      <c r="A88" s="99" t="str">
        <f>IF(COUNTIFS(T_3GPM[[#This Row],[Secteur]],"  *"),A87,T_3GPM[[#This Row],[Secteur]])</f>
        <v>SEINE-ET-MARNE</v>
      </c>
      <c r="B88" s="99" t="str">
        <f>IF(COUNTIFS(T_3GPM[[#This Row],[Secteur]],"    *"),B87,T_3GPM[[#This Row],[Secteur]])</f>
        <v xml:space="preserve">   D07 - Marne-La-Vallee</v>
      </c>
      <c r="C88" s="100" t="s">
        <v>359</v>
      </c>
      <c r="D88" s="100" t="s">
        <v>360</v>
      </c>
      <c r="E88" s="101">
        <v>43</v>
      </c>
      <c r="F88" s="101">
        <v>69</v>
      </c>
      <c r="G88" s="101">
        <v>112</v>
      </c>
      <c r="H88" s="101">
        <v>2</v>
      </c>
      <c r="I88" s="101">
        <v>0</v>
      </c>
      <c r="J88" s="101">
        <v>2</v>
      </c>
      <c r="K88" s="101">
        <v>41</v>
      </c>
      <c r="L88" s="101">
        <v>69</v>
      </c>
      <c r="M88" s="101">
        <v>110</v>
      </c>
      <c r="N88" s="102">
        <v>1</v>
      </c>
      <c r="O88" s="102">
        <v>1</v>
      </c>
      <c r="P88" s="102">
        <v>1</v>
      </c>
      <c r="Q88" s="101">
        <v>32</v>
      </c>
      <c r="R88" s="101">
        <v>43</v>
      </c>
      <c r="S88" s="101">
        <v>75</v>
      </c>
      <c r="T88" s="102">
        <v>0.78048780487804881</v>
      </c>
      <c r="U88" s="102">
        <v>0.62318840579710144</v>
      </c>
      <c r="V88" s="102">
        <v>0.68181818181818177</v>
      </c>
      <c r="W88" s="101">
        <v>9</v>
      </c>
      <c r="X88" s="101">
        <v>26</v>
      </c>
      <c r="Y88" s="101">
        <v>35</v>
      </c>
      <c r="Z88" s="102">
        <v>0.21951219512195122</v>
      </c>
      <c r="AA88" s="102">
        <v>0.37681159420289856</v>
      </c>
      <c r="AB88" s="102">
        <v>0.31818181818181818</v>
      </c>
      <c r="AC88" s="101">
        <v>6</v>
      </c>
      <c r="AD88" s="101">
        <v>19</v>
      </c>
      <c r="AE88" s="101">
        <v>25</v>
      </c>
      <c r="AF88" s="102">
        <v>0.14634146341463414</v>
      </c>
      <c r="AG88" s="102">
        <v>0.27536231884057971</v>
      </c>
      <c r="AH88" s="102">
        <v>0.22727272727272727</v>
      </c>
      <c r="AI88" s="101">
        <v>3</v>
      </c>
      <c r="AJ88" s="101">
        <v>7</v>
      </c>
      <c r="AK88" s="101">
        <v>10</v>
      </c>
      <c r="AL88" s="102">
        <v>7.3170731707317069E-2</v>
      </c>
      <c r="AM88" s="102">
        <v>0.10144927536231885</v>
      </c>
      <c r="AN88" s="102">
        <v>9.0909090909090912E-2</v>
      </c>
      <c r="AO88" s="101">
        <v>41</v>
      </c>
      <c r="AP88" s="101">
        <v>69</v>
      </c>
      <c r="AQ88" s="101">
        <v>110</v>
      </c>
      <c r="AR88" s="102">
        <v>1</v>
      </c>
      <c r="AS88" s="102">
        <v>1</v>
      </c>
      <c r="AT88" s="102">
        <v>1</v>
      </c>
      <c r="AU88" s="101">
        <v>32</v>
      </c>
      <c r="AV88" s="101">
        <v>37</v>
      </c>
      <c r="AW88" s="101">
        <v>69</v>
      </c>
      <c r="AX88" s="102">
        <v>0.78048780487804881</v>
      </c>
      <c r="AY88" s="102">
        <v>0.53623188405797106</v>
      </c>
      <c r="AZ88" s="102">
        <v>0.62727272727272732</v>
      </c>
      <c r="BA88" s="101">
        <v>9</v>
      </c>
      <c r="BB88" s="101">
        <v>32</v>
      </c>
      <c r="BC88" s="101">
        <v>41</v>
      </c>
      <c r="BD88" s="102">
        <v>0.21951219512195122</v>
      </c>
      <c r="BE88" s="102">
        <v>0.46376811594202899</v>
      </c>
      <c r="BF88" s="102">
        <v>0.37272727272727274</v>
      </c>
      <c r="BG88" s="101">
        <v>6</v>
      </c>
      <c r="BH88" s="101">
        <v>25</v>
      </c>
      <c r="BI88" s="101">
        <v>31</v>
      </c>
      <c r="BJ88" s="102">
        <v>0.14634146341463414</v>
      </c>
      <c r="BK88" s="102">
        <v>0.36231884057971014</v>
      </c>
      <c r="BL88" s="102">
        <v>0.2818181818181818</v>
      </c>
      <c r="BM88" s="101">
        <v>3</v>
      </c>
      <c r="BN88" s="101">
        <v>7</v>
      </c>
      <c r="BO88" s="101">
        <v>10</v>
      </c>
      <c r="BP88" s="102">
        <v>7.3170731707317069E-2</v>
      </c>
      <c r="BQ88" s="102">
        <v>0.10144927536231885</v>
      </c>
      <c r="BR88" s="103">
        <v>9.0909090909090912E-2</v>
      </c>
    </row>
    <row r="89" spans="1:70" ht="11.85">
      <c r="A89" s="99" t="str">
        <f>IF(COUNTIFS(T_3GPM[[#This Row],[Secteur]],"  *"),A88,T_3GPM[[#This Row],[Secteur]])</f>
        <v>SEINE-ET-MARNE</v>
      </c>
      <c r="B89" s="99" t="str">
        <f>IF(COUNTIFS(T_3GPM[[#This Row],[Secteur]],"    *"),B88,T_3GPM[[#This Row],[Secteur]])</f>
        <v xml:space="preserve">   D07 - Marne-La-Vallee</v>
      </c>
      <c r="C89" s="100" t="s">
        <v>361</v>
      </c>
      <c r="D89" s="100" t="s">
        <v>362</v>
      </c>
      <c r="E89" s="101">
        <v>78</v>
      </c>
      <c r="F89" s="101">
        <v>73</v>
      </c>
      <c r="G89" s="101">
        <v>151</v>
      </c>
      <c r="H89" s="101">
        <v>0</v>
      </c>
      <c r="I89" s="101">
        <v>0</v>
      </c>
      <c r="J89" s="101">
        <v>0</v>
      </c>
      <c r="K89" s="101">
        <v>77</v>
      </c>
      <c r="L89" s="101">
        <v>73</v>
      </c>
      <c r="M89" s="101">
        <v>150</v>
      </c>
      <c r="N89" s="102">
        <v>0.98717948717948723</v>
      </c>
      <c r="O89" s="102">
        <v>1</v>
      </c>
      <c r="P89" s="102">
        <v>0.99337748344370858</v>
      </c>
      <c r="Q89" s="101">
        <v>67</v>
      </c>
      <c r="R89" s="101">
        <v>57</v>
      </c>
      <c r="S89" s="101">
        <v>124</v>
      </c>
      <c r="T89" s="102">
        <v>0.87012987012987009</v>
      </c>
      <c r="U89" s="102">
        <v>0.78082191780821919</v>
      </c>
      <c r="V89" s="102">
        <v>0.82666666666666666</v>
      </c>
      <c r="W89" s="101">
        <v>10</v>
      </c>
      <c r="X89" s="101">
        <v>16</v>
      </c>
      <c r="Y89" s="101">
        <v>26</v>
      </c>
      <c r="Z89" s="102">
        <v>0.12987012987012986</v>
      </c>
      <c r="AA89" s="102">
        <v>0.21917808219178081</v>
      </c>
      <c r="AB89" s="102">
        <v>0.17333333333333334</v>
      </c>
      <c r="AC89" s="101">
        <v>5</v>
      </c>
      <c r="AD89" s="101">
        <v>12</v>
      </c>
      <c r="AE89" s="101">
        <v>17</v>
      </c>
      <c r="AF89" s="102">
        <v>6.4935064935064929E-2</v>
      </c>
      <c r="AG89" s="102">
        <v>0.16438356164383561</v>
      </c>
      <c r="AH89" s="102">
        <v>0.11333333333333333</v>
      </c>
      <c r="AI89" s="101">
        <v>5</v>
      </c>
      <c r="AJ89" s="101">
        <v>4</v>
      </c>
      <c r="AK89" s="101">
        <v>9</v>
      </c>
      <c r="AL89" s="102">
        <v>6.4935064935064929E-2</v>
      </c>
      <c r="AM89" s="102">
        <v>5.4794520547945202E-2</v>
      </c>
      <c r="AN89" s="102">
        <v>0.06</v>
      </c>
      <c r="AO89" s="101">
        <v>77</v>
      </c>
      <c r="AP89" s="101">
        <v>73</v>
      </c>
      <c r="AQ89" s="101">
        <v>150</v>
      </c>
      <c r="AR89" s="102">
        <v>0.98717948717948723</v>
      </c>
      <c r="AS89" s="102">
        <v>1</v>
      </c>
      <c r="AT89" s="102">
        <v>0.99337748344370858</v>
      </c>
      <c r="AU89" s="101">
        <v>66</v>
      </c>
      <c r="AV89" s="101">
        <v>56</v>
      </c>
      <c r="AW89" s="101">
        <v>122</v>
      </c>
      <c r="AX89" s="102">
        <v>0.8571428571428571</v>
      </c>
      <c r="AY89" s="102">
        <v>0.76712328767123283</v>
      </c>
      <c r="AZ89" s="102">
        <v>0.81333333333333335</v>
      </c>
      <c r="BA89" s="101">
        <v>11</v>
      </c>
      <c r="BB89" s="101">
        <v>17</v>
      </c>
      <c r="BC89" s="101">
        <v>28</v>
      </c>
      <c r="BD89" s="102">
        <v>0.14285714285714285</v>
      </c>
      <c r="BE89" s="102">
        <v>0.23287671232876711</v>
      </c>
      <c r="BF89" s="102">
        <v>0.18666666666666668</v>
      </c>
      <c r="BG89" s="101">
        <v>6</v>
      </c>
      <c r="BH89" s="101">
        <v>13</v>
      </c>
      <c r="BI89" s="101">
        <v>19</v>
      </c>
      <c r="BJ89" s="102">
        <v>7.792207792207792E-2</v>
      </c>
      <c r="BK89" s="102">
        <v>0.17808219178082191</v>
      </c>
      <c r="BL89" s="102">
        <v>0.12666666666666668</v>
      </c>
      <c r="BM89" s="101">
        <v>5</v>
      </c>
      <c r="BN89" s="101">
        <v>4</v>
      </c>
      <c r="BO89" s="101">
        <v>9</v>
      </c>
      <c r="BP89" s="102">
        <v>6.4935064935064929E-2</v>
      </c>
      <c r="BQ89" s="102">
        <v>5.4794520547945202E-2</v>
      </c>
      <c r="BR89" s="103">
        <v>0.06</v>
      </c>
    </row>
    <row r="90" spans="1:70" ht="11.85">
      <c r="A90" s="99" t="str">
        <f>IF(COUNTIFS(T_3GPM[[#This Row],[Secteur]],"  *"),A89,T_3GPM[[#This Row],[Secteur]])</f>
        <v>SEINE-ET-MARNE</v>
      </c>
      <c r="B90" s="99" t="str">
        <f>IF(COUNTIFS(T_3GPM[[#This Row],[Secteur]],"    *"),B89,T_3GPM[[#This Row],[Secteur]])</f>
        <v xml:space="preserve">   D07 - Marne-La-Vallee</v>
      </c>
      <c r="C90" s="100" t="s">
        <v>363</v>
      </c>
      <c r="D90" s="100" t="s">
        <v>364</v>
      </c>
      <c r="E90" s="101">
        <v>51</v>
      </c>
      <c r="F90" s="101">
        <v>28</v>
      </c>
      <c r="G90" s="101">
        <v>79</v>
      </c>
      <c r="H90" s="101">
        <v>0</v>
      </c>
      <c r="I90" s="101">
        <v>0</v>
      </c>
      <c r="J90" s="101">
        <v>0</v>
      </c>
      <c r="K90" s="101">
        <v>51</v>
      </c>
      <c r="L90" s="101">
        <v>28</v>
      </c>
      <c r="M90" s="101">
        <v>79</v>
      </c>
      <c r="N90" s="102">
        <v>1</v>
      </c>
      <c r="O90" s="102">
        <v>1</v>
      </c>
      <c r="P90" s="102">
        <v>1</v>
      </c>
      <c r="Q90" s="101">
        <v>43</v>
      </c>
      <c r="R90" s="101">
        <v>19</v>
      </c>
      <c r="S90" s="101">
        <v>62</v>
      </c>
      <c r="T90" s="102">
        <v>0.84313725490196079</v>
      </c>
      <c r="U90" s="102">
        <v>0.6785714285714286</v>
      </c>
      <c r="V90" s="102">
        <v>0.78481012658227844</v>
      </c>
      <c r="W90" s="101">
        <v>8</v>
      </c>
      <c r="X90" s="101">
        <v>9</v>
      </c>
      <c r="Y90" s="101">
        <v>17</v>
      </c>
      <c r="Z90" s="102">
        <v>0.15686274509803921</v>
      </c>
      <c r="AA90" s="102">
        <v>0.32142857142857145</v>
      </c>
      <c r="AB90" s="102">
        <v>0.21518987341772153</v>
      </c>
      <c r="AC90" s="101">
        <v>7</v>
      </c>
      <c r="AD90" s="101">
        <v>5</v>
      </c>
      <c r="AE90" s="101">
        <v>12</v>
      </c>
      <c r="AF90" s="102">
        <v>0.13725490196078433</v>
      </c>
      <c r="AG90" s="102">
        <v>0.17857142857142858</v>
      </c>
      <c r="AH90" s="102">
        <v>0.15189873417721519</v>
      </c>
      <c r="AI90" s="101">
        <v>1</v>
      </c>
      <c r="AJ90" s="101">
        <v>4</v>
      </c>
      <c r="AK90" s="101">
        <v>5</v>
      </c>
      <c r="AL90" s="102">
        <v>1.9607843137254902E-2</v>
      </c>
      <c r="AM90" s="102">
        <v>0.14285714285714285</v>
      </c>
      <c r="AN90" s="102">
        <v>6.3291139240506333E-2</v>
      </c>
      <c r="AO90" s="101">
        <v>47</v>
      </c>
      <c r="AP90" s="101">
        <v>28</v>
      </c>
      <c r="AQ90" s="101">
        <v>75</v>
      </c>
      <c r="AR90" s="102">
        <v>0.92156862745098034</v>
      </c>
      <c r="AS90" s="102">
        <v>1</v>
      </c>
      <c r="AT90" s="102">
        <v>0.94936708860759489</v>
      </c>
      <c r="AU90" s="101">
        <v>36</v>
      </c>
      <c r="AV90" s="101">
        <v>19</v>
      </c>
      <c r="AW90" s="101">
        <v>55</v>
      </c>
      <c r="AX90" s="102">
        <v>0.76595744680851063</v>
      </c>
      <c r="AY90" s="102">
        <v>0.6785714285714286</v>
      </c>
      <c r="AZ90" s="102">
        <v>0.73333333333333328</v>
      </c>
      <c r="BA90" s="101">
        <v>11</v>
      </c>
      <c r="BB90" s="101">
        <v>9</v>
      </c>
      <c r="BC90" s="101">
        <v>20</v>
      </c>
      <c r="BD90" s="102">
        <v>0.23404255319148937</v>
      </c>
      <c r="BE90" s="102">
        <v>0.32142857142857145</v>
      </c>
      <c r="BF90" s="102">
        <v>0.26666666666666666</v>
      </c>
      <c r="BG90" s="101">
        <v>10</v>
      </c>
      <c r="BH90" s="101">
        <v>5</v>
      </c>
      <c r="BI90" s="101">
        <v>15</v>
      </c>
      <c r="BJ90" s="102">
        <v>0.21276595744680851</v>
      </c>
      <c r="BK90" s="102">
        <v>0.17857142857142858</v>
      </c>
      <c r="BL90" s="102">
        <v>0.2</v>
      </c>
      <c r="BM90" s="101">
        <v>1</v>
      </c>
      <c r="BN90" s="101">
        <v>4</v>
      </c>
      <c r="BO90" s="101">
        <v>5</v>
      </c>
      <c r="BP90" s="102">
        <v>2.1276595744680851E-2</v>
      </c>
      <c r="BQ90" s="102">
        <v>0.14285714285714285</v>
      </c>
      <c r="BR90" s="103">
        <v>6.6666666666666666E-2</v>
      </c>
    </row>
    <row r="91" spans="1:70" ht="11.85">
      <c r="A91" s="99" t="str">
        <f>IF(COUNTIFS(T_3GPM[[#This Row],[Secteur]],"  *"),A90,T_3GPM[[#This Row],[Secteur]])</f>
        <v>SEINE-ET-MARNE</v>
      </c>
      <c r="B91" s="99" t="str">
        <f>IF(COUNTIFS(T_3GPM[[#This Row],[Secteur]],"    *"),B90,T_3GPM[[#This Row],[Secteur]])</f>
        <v xml:space="preserve">   D07 - Marne-La-Vallee</v>
      </c>
      <c r="C91" s="100" t="s">
        <v>365</v>
      </c>
      <c r="D91" s="100" t="s">
        <v>366</v>
      </c>
      <c r="E91" s="101">
        <v>55</v>
      </c>
      <c r="F91" s="101">
        <v>70</v>
      </c>
      <c r="G91" s="101">
        <v>125</v>
      </c>
      <c r="H91" s="101">
        <v>1</v>
      </c>
      <c r="I91" s="101">
        <v>1</v>
      </c>
      <c r="J91" s="101">
        <v>2</v>
      </c>
      <c r="K91" s="101">
        <v>52</v>
      </c>
      <c r="L91" s="101">
        <v>68</v>
      </c>
      <c r="M91" s="101">
        <v>120</v>
      </c>
      <c r="N91" s="102">
        <v>0.96363636363636362</v>
      </c>
      <c r="O91" s="102">
        <v>0.98571428571428577</v>
      </c>
      <c r="P91" s="102">
        <v>0.97599999999999998</v>
      </c>
      <c r="Q91" s="101">
        <v>42</v>
      </c>
      <c r="R91" s="101">
        <v>41</v>
      </c>
      <c r="S91" s="101">
        <v>83</v>
      </c>
      <c r="T91" s="102">
        <v>0.80769230769230771</v>
      </c>
      <c r="U91" s="102">
        <v>0.6029411764705882</v>
      </c>
      <c r="V91" s="102">
        <v>0.69166666666666665</v>
      </c>
      <c r="W91" s="101">
        <v>10</v>
      </c>
      <c r="X91" s="101">
        <v>27</v>
      </c>
      <c r="Y91" s="101">
        <v>37</v>
      </c>
      <c r="Z91" s="102">
        <v>0.19230769230769232</v>
      </c>
      <c r="AA91" s="102">
        <v>0.39705882352941174</v>
      </c>
      <c r="AB91" s="102">
        <v>0.30833333333333335</v>
      </c>
      <c r="AC91" s="101">
        <v>7</v>
      </c>
      <c r="AD91" s="101">
        <v>21</v>
      </c>
      <c r="AE91" s="101">
        <v>28</v>
      </c>
      <c r="AF91" s="102">
        <v>0.13461538461538461</v>
      </c>
      <c r="AG91" s="102">
        <v>0.30882352941176472</v>
      </c>
      <c r="AH91" s="102">
        <v>0.23333333333333334</v>
      </c>
      <c r="AI91" s="101">
        <v>3</v>
      </c>
      <c r="AJ91" s="101">
        <v>6</v>
      </c>
      <c r="AK91" s="101">
        <v>9</v>
      </c>
      <c r="AL91" s="102">
        <v>5.7692307692307696E-2</v>
      </c>
      <c r="AM91" s="102">
        <v>8.8235294117647065E-2</v>
      </c>
      <c r="AN91" s="102">
        <v>7.4999999999999997E-2</v>
      </c>
      <c r="AO91" s="101">
        <v>52</v>
      </c>
      <c r="AP91" s="101">
        <v>67</v>
      </c>
      <c r="AQ91" s="101">
        <v>119</v>
      </c>
      <c r="AR91" s="102">
        <v>0.96363636363636362</v>
      </c>
      <c r="AS91" s="102">
        <v>0.97142857142857142</v>
      </c>
      <c r="AT91" s="102">
        <v>0.96799999999999997</v>
      </c>
      <c r="AU91" s="101">
        <v>39</v>
      </c>
      <c r="AV91" s="101">
        <v>33</v>
      </c>
      <c r="AW91" s="101">
        <v>72</v>
      </c>
      <c r="AX91" s="102">
        <v>0.75</v>
      </c>
      <c r="AY91" s="102">
        <v>0.4925373134328358</v>
      </c>
      <c r="AZ91" s="102">
        <v>0.60504201680672265</v>
      </c>
      <c r="BA91" s="101">
        <v>13</v>
      </c>
      <c r="BB91" s="101">
        <v>34</v>
      </c>
      <c r="BC91" s="101">
        <v>47</v>
      </c>
      <c r="BD91" s="102">
        <v>0.25</v>
      </c>
      <c r="BE91" s="102">
        <v>0.5074626865671642</v>
      </c>
      <c r="BF91" s="102">
        <v>0.3949579831932773</v>
      </c>
      <c r="BG91" s="101">
        <v>10</v>
      </c>
      <c r="BH91" s="101">
        <v>25</v>
      </c>
      <c r="BI91" s="101">
        <v>35</v>
      </c>
      <c r="BJ91" s="102">
        <v>0.19230769230769232</v>
      </c>
      <c r="BK91" s="102">
        <v>0.37313432835820898</v>
      </c>
      <c r="BL91" s="102">
        <v>0.29411764705882354</v>
      </c>
      <c r="BM91" s="101">
        <v>3</v>
      </c>
      <c r="BN91" s="101">
        <v>9</v>
      </c>
      <c r="BO91" s="101">
        <v>12</v>
      </c>
      <c r="BP91" s="102">
        <v>5.7692307692307696E-2</v>
      </c>
      <c r="BQ91" s="102">
        <v>0.13432835820895522</v>
      </c>
      <c r="BR91" s="103">
        <v>0.10084033613445378</v>
      </c>
    </row>
    <row r="92" spans="1:70" ht="11.85">
      <c r="A92" s="99" t="str">
        <f>IF(COUNTIFS(T_3GPM[[#This Row],[Secteur]],"  *"),A91,T_3GPM[[#This Row],[Secteur]])</f>
        <v>SEINE-ET-MARNE</v>
      </c>
      <c r="B92" s="99" t="str">
        <f>IF(COUNTIFS(T_3GPM[[#This Row],[Secteur]],"    *"),B91,T_3GPM[[#This Row],[Secteur]])</f>
        <v xml:space="preserve">   D07 - Marne-La-Vallee</v>
      </c>
      <c r="C92" s="100" t="s">
        <v>367</v>
      </c>
      <c r="D92" s="100" t="s">
        <v>368</v>
      </c>
      <c r="E92" s="101">
        <v>52</v>
      </c>
      <c r="F92" s="101">
        <v>57</v>
      </c>
      <c r="G92" s="101">
        <v>109</v>
      </c>
      <c r="H92" s="101">
        <v>0</v>
      </c>
      <c r="I92" s="101">
        <v>0</v>
      </c>
      <c r="J92" s="101">
        <v>0</v>
      </c>
      <c r="K92" s="101">
        <v>52</v>
      </c>
      <c r="L92" s="101">
        <v>56</v>
      </c>
      <c r="M92" s="101">
        <v>108</v>
      </c>
      <c r="N92" s="102">
        <v>1</v>
      </c>
      <c r="O92" s="102">
        <v>0.98245614035087714</v>
      </c>
      <c r="P92" s="102">
        <v>0.99082568807339455</v>
      </c>
      <c r="Q92" s="101">
        <v>43</v>
      </c>
      <c r="R92" s="101">
        <v>44</v>
      </c>
      <c r="S92" s="101">
        <v>87</v>
      </c>
      <c r="T92" s="102">
        <v>0.82692307692307687</v>
      </c>
      <c r="U92" s="102">
        <v>0.7857142857142857</v>
      </c>
      <c r="V92" s="102">
        <v>0.80555555555555558</v>
      </c>
      <c r="W92" s="101">
        <v>9</v>
      </c>
      <c r="X92" s="101">
        <v>12</v>
      </c>
      <c r="Y92" s="101">
        <v>21</v>
      </c>
      <c r="Z92" s="102">
        <v>0.17307692307692307</v>
      </c>
      <c r="AA92" s="102">
        <v>0.21428571428571427</v>
      </c>
      <c r="AB92" s="102">
        <v>0.19444444444444445</v>
      </c>
      <c r="AC92" s="101">
        <v>7</v>
      </c>
      <c r="AD92" s="101">
        <v>12</v>
      </c>
      <c r="AE92" s="101">
        <v>19</v>
      </c>
      <c r="AF92" s="102">
        <v>0.13461538461538461</v>
      </c>
      <c r="AG92" s="102">
        <v>0.21428571428571427</v>
      </c>
      <c r="AH92" s="102">
        <v>0.17592592592592593</v>
      </c>
      <c r="AI92" s="101">
        <v>2</v>
      </c>
      <c r="AJ92" s="101">
        <v>0</v>
      </c>
      <c r="AK92" s="101">
        <v>2</v>
      </c>
      <c r="AL92" s="102">
        <v>3.8461538461538464E-2</v>
      </c>
      <c r="AM92" s="102">
        <v>0</v>
      </c>
      <c r="AN92" s="102">
        <v>1.8518518518518517E-2</v>
      </c>
      <c r="AO92" s="101">
        <v>52</v>
      </c>
      <c r="AP92" s="101">
        <v>56</v>
      </c>
      <c r="AQ92" s="101">
        <v>108</v>
      </c>
      <c r="AR92" s="102">
        <v>1</v>
      </c>
      <c r="AS92" s="102">
        <v>0.98245614035087714</v>
      </c>
      <c r="AT92" s="102">
        <v>0.99082568807339455</v>
      </c>
      <c r="AU92" s="101">
        <v>41</v>
      </c>
      <c r="AV92" s="101">
        <v>43</v>
      </c>
      <c r="AW92" s="101">
        <v>84</v>
      </c>
      <c r="AX92" s="102">
        <v>0.78846153846153844</v>
      </c>
      <c r="AY92" s="102">
        <v>0.7678571428571429</v>
      </c>
      <c r="AZ92" s="102">
        <v>0.77777777777777779</v>
      </c>
      <c r="BA92" s="101">
        <v>11</v>
      </c>
      <c r="BB92" s="101">
        <v>13</v>
      </c>
      <c r="BC92" s="101">
        <v>24</v>
      </c>
      <c r="BD92" s="102">
        <v>0.21153846153846154</v>
      </c>
      <c r="BE92" s="102">
        <v>0.23214285714285715</v>
      </c>
      <c r="BF92" s="102">
        <v>0.22222222222222221</v>
      </c>
      <c r="BG92" s="101">
        <v>9</v>
      </c>
      <c r="BH92" s="101">
        <v>13</v>
      </c>
      <c r="BI92" s="101">
        <v>22</v>
      </c>
      <c r="BJ92" s="102">
        <v>0.17307692307692307</v>
      </c>
      <c r="BK92" s="102">
        <v>0.23214285714285715</v>
      </c>
      <c r="BL92" s="102">
        <v>0.20370370370370369</v>
      </c>
      <c r="BM92" s="101">
        <v>2</v>
      </c>
      <c r="BN92" s="101">
        <v>0</v>
      </c>
      <c r="BO92" s="101">
        <v>2</v>
      </c>
      <c r="BP92" s="102">
        <v>3.8461538461538464E-2</v>
      </c>
      <c r="BQ92" s="102">
        <v>0</v>
      </c>
      <c r="BR92" s="103">
        <v>1.8518518518518517E-2</v>
      </c>
    </row>
    <row r="93" spans="1:70" ht="11.85">
      <c r="A93" s="99" t="str">
        <f>IF(COUNTIFS(T_3GPM[[#This Row],[Secteur]],"  *"),A92,T_3GPM[[#This Row],[Secteur]])</f>
        <v>SEINE-ET-MARNE</v>
      </c>
      <c r="B93" s="99" t="str">
        <f>IF(COUNTIFS(T_3GPM[[#This Row],[Secteur]],"    *"),B92,T_3GPM[[#This Row],[Secteur]])</f>
        <v xml:space="preserve">   D07 - Marne-La-Vallee</v>
      </c>
      <c r="C93" s="100" t="s">
        <v>369</v>
      </c>
      <c r="D93" s="100" t="s">
        <v>370</v>
      </c>
      <c r="E93" s="101">
        <v>58</v>
      </c>
      <c r="F93" s="101">
        <v>58</v>
      </c>
      <c r="G93" s="101">
        <v>116</v>
      </c>
      <c r="H93" s="101">
        <v>0</v>
      </c>
      <c r="I93" s="101">
        <v>0</v>
      </c>
      <c r="J93" s="101">
        <v>0</v>
      </c>
      <c r="K93" s="101">
        <v>58</v>
      </c>
      <c r="L93" s="101">
        <v>58</v>
      </c>
      <c r="M93" s="101">
        <v>116</v>
      </c>
      <c r="N93" s="102">
        <v>1</v>
      </c>
      <c r="O93" s="102">
        <v>1</v>
      </c>
      <c r="P93" s="102">
        <v>1</v>
      </c>
      <c r="Q93" s="101">
        <v>45</v>
      </c>
      <c r="R93" s="101">
        <v>44</v>
      </c>
      <c r="S93" s="101">
        <v>89</v>
      </c>
      <c r="T93" s="102">
        <v>0.77586206896551724</v>
      </c>
      <c r="U93" s="102">
        <v>0.75862068965517238</v>
      </c>
      <c r="V93" s="102">
        <v>0.76724137931034486</v>
      </c>
      <c r="W93" s="101">
        <v>13</v>
      </c>
      <c r="X93" s="101">
        <v>14</v>
      </c>
      <c r="Y93" s="101">
        <v>27</v>
      </c>
      <c r="Z93" s="102">
        <v>0.22413793103448276</v>
      </c>
      <c r="AA93" s="102">
        <v>0.2413793103448276</v>
      </c>
      <c r="AB93" s="102">
        <v>0.23275862068965517</v>
      </c>
      <c r="AC93" s="101">
        <v>13</v>
      </c>
      <c r="AD93" s="101">
        <v>12</v>
      </c>
      <c r="AE93" s="101">
        <v>25</v>
      </c>
      <c r="AF93" s="102">
        <v>0.22413793103448276</v>
      </c>
      <c r="AG93" s="102">
        <v>0.20689655172413793</v>
      </c>
      <c r="AH93" s="102">
        <v>0.21551724137931033</v>
      </c>
      <c r="AI93" s="101">
        <v>0</v>
      </c>
      <c r="AJ93" s="101">
        <v>2</v>
      </c>
      <c r="AK93" s="101">
        <v>2</v>
      </c>
      <c r="AL93" s="102">
        <v>0</v>
      </c>
      <c r="AM93" s="102">
        <v>3.4482758620689655E-2</v>
      </c>
      <c r="AN93" s="102">
        <v>1.7241379310344827E-2</v>
      </c>
      <c r="AO93" s="101">
        <v>57</v>
      </c>
      <c r="AP93" s="101">
        <v>58</v>
      </c>
      <c r="AQ93" s="101">
        <v>115</v>
      </c>
      <c r="AR93" s="102">
        <v>0.98275862068965514</v>
      </c>
      <c r="AS93" s="102">
        <v>1</v>
      </c>
      <c r="AT93" s="102">
        <v>0.99137931034482762</v>
      </c>
      <c r="AU93" s="101">
        <v>44</v>
      </c>
      <c r="AV93" s="101">
        <v>42</v>
      </c>
      <c r="AW93" s="101">
        <v>86</v>
      </c>
      <c r="AX93" s="102">
        <v>0.77192982456140347</v>
      </c>
      <c r="AY93" s="102">
        <v>0.72413793103448276</v>
      </c>
      <c r="AZ93" s="102">
        <v>0.74782608695652175</v>
      </c>
      <c r="BA93" s="101">
        <v>13</v>
      </c>
      <c r="BB93" s="101">
        <v>16</v>
      </c>
      <c r="BC93" s="101">
        <v>29</v>
      </c>
      <c r="BD93" s="102">
        <v>0.22807017543859648</v>
      </c>
      <c r="BE93" s="102">
        <v>0.27586206896551724</v>
      </c>
      <c r="BF93" s="102">
        <v>0.25217391304347825</v>
      </c>
      <c r="BG93" s="101">
        <v>13</v>
      </c>
      <c r="BH93" s="101">
        <v>14</v>
      </c>
      <c r="BI93" s="101">
        <v>27</v>
      </c>
      <c r="BJ93" s="102">
        <v>0.22807017543859648</v>
      </c>
      <c r="BK93" s="102">
        <v>0.2413793103448276</v>
      </c>
      <c r="BL93" s="102">
        <v>0.23478260869565218</v>
      </c>
      <c r="BM93" s="101">
        <v>0</v>
      </c>
      <c r="BN93" s="101">
        <v>2</v>
      </c>
      <c r="BO93" s="101">
        <v>2</v>
      </c>
      <c r="BP93" s="102">
        <v>0</v>
      </c>
      <c r="BQ93" s="102">
        <v>3.4482758620689655E-2</v>
      </c>
      <c r="BR93" s="103">
        <v>1.7391304347826087E-2</v>
      </c>
    </row>
    <row r="94" spans="1:70" ht="11.85">
      <c r="A94" s="99" t="str">
        <f>IF(COUNTIFS(T_3GPM[[#This Row],[Secteur]],"  *"),A93,T_3GPM[[#This Row],[Secteur]])</f>
        <v>SEINE-ET-MARNE</v>
      </c>
      <c r="B94" s="99" t="str">
        <f>IF(COUNTIFS(T_3GPM[[#This Row],[Secteur]],"    *"),B93,T_3GPM[[#This Row],[Secteur]])</f>
        <v xml:space="preserve">   D07 - Marne-La-Vallee</v>
      </c>
      <c r="C94" s="100" t="s">
        <v>371</v>
      </c>
      <c r="D94" s="100" t="s">
        <v>372</v>
      </c>
      <c r="E94" s="101">
        <v>45</v>
      </c>
      <c r="F94" s="101">
        <v>48</v>
      </c>
      <c r="G94" s="101">
        <v>93</v>
      </c>
      <c r="H94" s="101">
        <v>0</v>
      </c>
      <c r="I94" s="101">
        <v>0</v>
      </c>
      <c r="J94" s="101">
        <v>0</v>
      </c>
      <c r="K94" s="101">
        <v>45</v>
      </c>
      <c r="L94" s="101">
        <v>47</v>
      </c>
      <c r="M94" s="101">
        <v>92</v>
      </c>
      <c r="N94" s="102">
        <v>1</v>
      </c>
      <c r="O94" s="102">
        <v>0.97916666666666663</v>
      </c>
      <c r="P94" s="102">
        <v>0.989247311827957</v>
      </c>
      <c r="Q94" s="101">
        <v>34</v>
      </c>
      <c r="R94" s="101">
        <v>36</v>
      </c>
      <c r="S94" s="101">
        <v>70</v>
      </c>
      <c r="T94" s="102">
        <v>0.75555555555555554</v>
      </c>
      <c r="U94" s="102">
        <v>0.76595744680851063</v>
      </c>
      <c r="V94" s="102">
        <v>0.76086956521739135</v>
      </c>
      <c r="W94" s="101">
        <v>11</v>
      </c>
      <c r="X94" s="101">
        <v>11</v>
      </c>
      <c r="Y94" s="101">
        <v>22</v>
      </c>
      <c r="Z94" s="102">
        <v>0.24444444444444444</v>
      </c>
      <c r="AA94" s="102">
        <v>0.23404255319148937</v>
      </c>
      <c r="AB94" s="102">
        <v>0.2391304347826087</v>
      </c>
      <c r="AC94" s="101">
        <v>9</v>
      </c>
      <c r="AD94" s="101">
        <v>6</v>
      </c>
      <c r="AE94" s="101">
        <v>15</v>
      </c>
      <c r="AF94" s="102">
        <v>0.2</v>
      </c>
      <c r="AG94" s="102">
        <v>0.1276595744680851</v>
      </c>
      <c r="AH94" s="102">
        <v>0.16304347826086957</v>
      </c>
      <c r="AI94" s="101">
        <v>2</v>
      </c>
      <c r="AJ94" s="101">
        <v>5</v>
      </c>
      <c r="AK94" s="101">
        <v>7</v>
      </c>
      <c r="AL94" s="102">
        <v>4.4444444444444446E-2</v>
      </c>
      <c r="AM94" s="102">
        <v>0.10638297872340426</v>
      </c>
      <c r="AN94" s="102">
        <v>7.6086956521739135E-2</v>
      </c>
      <c r="AO94" s="101">
        <v>45</v>
      </c>
      <c r="AP94" s="101">
        <v>47</v>
      </c>
      <c r="AQ94" s="101">
        <v>92</v>
      </c>
      <c r="AR94" s="102">
        <v>1</v>
      </c>
      <c r="AS94" s="102">
        <v>0.97916666666666663</v>
      </c>
      <c r="AT94" s="102">
        <v>0.989247311827957</v>
      </c>
      <c r="AU94" s="101">
        <v>32</v>
      </c>
      <c r="AV94" s="101">
        <v>35</v>
      </c>
      <c r="AW94" s="101">
        <v>67</v>
      </c>
      <c r="AX94" s="102">
        <v>0.71111111111111114</v>
      </c>
      <c r="AY94" s="102">
        <v>0.74468085106382975</v>
      </c>
      <c r="AZ94" s="102">
        <v>0.72826086956521741</v>
      </c>
      <c r="BA94" s="101">
        <v>13</v>
      </c>
      <c r="BB94" s="101">
        <v>12</v>
      </c>
      <c r="BC94" s="101">
        <v>25</v>
      </c>
      <c r="BD94" s="102">
        <v>0.28888888888888886</v>
      </c>
      <c r="BE94" s="102">
        <v>0.25531914893617019</v>
      </c>
      <c r="BF94" s="102">
        <v>0.27173913043478259</v>
      </c>
      <c r="BG94" s="101">
        <v>11</v>
      </c>
      <c r="BH94" s="101">
        <v>7</v>
      </c>
      <c r="BI94" s="101">
        <v>18</v>
      </c>
      <c r="BJ94" s="102">
        <v>0.24444444444444444</v>
      </c>
      <c r="BK94" s="102">
        <v>0.14893617021276595</v>
      </c>
      <c r="BL94" s="102">
        <v>0.19565217391304349</v>
      </c>
      <c r="BM94" s="101">
        <v>2</v>
      </c>
      <c r="BN94" s="101">
        <v>5</v>
      </c>
      <c r="BO94" s="101">
        <v>7</v>
      </c>
      <c r="BP94" s="102">
        <v>4.4444444444444446E-2</v>
      </c>
      <c r="BQ94" s="102">
        <v>0.10638297872340426</v>
      </c>
      <c r="BR94" s="103">
        <v>7.6086956521739135E-2</v>
      </c>
    </row>
    <row r="95" spans="1:70" ht="11.85">
      <c r="A95" s="99" t="str">
        <f>IF(COUNTIFS(T_3GPM[[#This Row],[Secteur]],"  *"),A94,T_3GPM[[#This Row],[Secteur]])</f>
        <v>SEINE-ET-MARNE</v>
      </c>
      <c r="B95" s="99" t="str">
        <f>IF(COUNTIFS(T_3GPM[[#This Row],[Secteur]],"    *"),B94,T_3GPM[[#This Row],[Secteur]])</f>
        <v xml:space="preserve">   D07 - Marne-La-Vallee</v>
      </c>
      <c r="C95" s="100" t="s">
        <v>1005</v>
      </c>
      <c r="D95" s="100" t="s">
        <v>628</v>
      </c>
      <c r="E95" s="101">
        <v>9</v>
      </c>
      <c r="F95" s="101">
        <v>14</v>
      </c>
      <c r="G95" s="101">
        <v>23</v>
      </c>
      <c r="H95" s="101">
        <v>0</v>
      </c>
      <c r="I95" s="101">
        <v>0</v>
      </c>
      <c r="J95" s="101">
        <v>0</v>
      </c>
      <c r="K95" s="101">
        <v>9</v>
      </c>
      <c r="L95" s="101">
        <v>14</v>
      </c>
      <c r="M95" s="101">
        <v>23</v>
      </c>
      <c r="N95" s="102">
        <v>1</v>
      </c>
      <c r="O95" s="102">
        <v>1</v>
      </c>
      <c r="P95" s="102">
        <v>1</v>
      </c>
      <c r="Q95" s="101">
        <v>0</v>
      </c>
      <c r="R95" s="101">
        <v>0</v>
      </c>
      <c r="S95" s="101">
        <v>0</v>
      </c>
      <c r="T95" s="102">
        <v>0</v>
      </c>
      <c r="U95" s="102">
        <v>0</v>
      </c>
      <c r="V95" s="102">
        <v>0</v>
      </c>
      <c r="W95" s="101">
        <v>9</v>
      </c>
      <c r="X95" s="101">
        <v>14</v>
      </c>
      <c r="Y95" s="101">
        <v>23</v>
      </c>
      <c r="Z95" s="102">
        <v>1</v>
      </c>
      <c r="AA95" s="102">
        <v>1</v>
      </c>
      <c r="AB95" s="102">
        <v>1</v>
      </c>
      <c r="AC95" s="101">
        <v>8</v>
      </c>
      <c r="AD95" s="101">
        <v>10</v>
      </c>
      <c r="AE95" s="101">
        <v>18</v>
      </c>
      <c r="AF95" s="102">
        <v>0.88888888888888884</v>
      </c>
      <c r="AG95" s="102">
        <v>0.7142857142857143</v>
      </c>
      <c r="AH95" s="102">
        <v>0.78260869565217395</v>
      </c>
      <c r="AI95" s="101">
        <v>1</v>
      </c>
      <c r="AJ95" s="101">
        <v>4</v>
      </c>
      <c r="AK95" s="101">
        <v>5</v>
      </c>
      <c r="AL95" s="102">
        <v>0.1111111111111111</v>
      </c>
      <c r="AM95" s="102">
        <v>0.2857142857142857</v>
      </c>
      <c r="AN95" s="102">
        <v>0.21739130434782608</v>
      </c>
      <c r="AO95" s="101">
        <v>9</v>
      </c>
      <c r="AP95" s="101">
        <v>14</v>
      </c>
      <c r="AQ95" s="101">
        <v>23</v>
      </c>
      <c r="AR95" s="102">
        <v>1</v>
      </c>
      <c r="AS95" s="102">
        <v>1</v>
      </c>
      <c r="AT95" s="102">
        <v>1</v>
      </c>
      <c r="AU95" s="101">
        <v>0</v>
      </c>
      <c r="AV95" s="101">
        <v>0</v>
      </c>
      <c r="AW95" s="101">
        <v>0</v>
      </c>
      <c r="AX95" s="102">
        <v>0</v>
      </c>
      <c r="AY95" s="102">
        <v>0</v>
      </c>
      <c r="AZ95" s="102">
        <v>0</v>
      </c>
      <c r="BA95" s="101">
        <v>9</v>
      </c>
      <c r="BB95" s="101">
        <v>14</v>
      </c>
      <c r="BC95" s="101">
        <v>23</v>
      </c>
      <c r="BD95" s="102">
        <v>1</v>
      </c>
      <c r="BE95" s="102">
        <v>1</v>
      </c>
      <c r="BF95" s="102">
        <v>1</v>
      </c>
      <c r="BG95" s="101">
        <v>8</v>
      </c>
      <c r="BH95" s="101">
        <v>10</v>
      </c>
      <c r="BI95" s="101">
        <v>18</v>
      </c>
      <c r="BJ95" s="102">
        <v>0.88888888888888884</v>
      </c>
      <c r="BK95" s="102">
        <v>0.7142857142857143</v>
      </c>
      <c r="BL95" s="102">
        <v>0.78260869565217395</v>
      </c>
      <c r="BM95" s="101">
        <v>1</v>
      </c>
      <c r="BN95" s="101">
        <v>4</v>
      </c>
      <c r="BO95" s="101">
        <v>5</v>
      </c>
      <c r="BP95" s="102">
        <v>0.1111111111111111</v>
      </c>
      <c r="BQ95" s="102">
        <v>0.2857142857142857</v>
      </c>
      <c r="BR95" s="103">
        <v>0.21739130434782608</v>
      </c>
    </row>
    <row r="96" spans="1:70" ht="11.85">
      <c r="A96" s="99" t="str">
        <f>IF(COUNTIFS(T_3GPM[[#This Row],[Secteur]],"  *"),A95,T_3GPM[[#This Row],[Secteur]])</f>
        <v>SEINE-ET-MARNE</v>
      </c>
      <c r="B96" s="99" t="str">
        <f>IF(COUNTIFS(T_3GPM[[#This Row],[Secteur]],"    *"),B95,T_3GPM[[#This Row],[Secteur]])</f>
        <v xml:space="preserve">   D08 - Melun</v>
      </c>
      <c r="C96" s="100" t="s">
        <v>373</v>
      </c>
      <c r="D96" s="100" t="s">
        <v>374</v>
      </c>
      <c r="E96" s="101">
        <v>1035</v>
      </c>
      <c r="F96" s="101">
        <v>1088</v>
      </c>
      <c r="G96" s="101">
        <v>2123</v>
      </c>
      <c r="H96" s="101">
        <v>8</v>
      </c>
      <c r="I96" s="101">
        <v>8</v>
      </c>
      <c r="J96" s="101">
        <v>16</v>
      </c>
      <c r="K96" s="101">
        <v>980</v>
      </c>
      <c r="L96" s="101">
        <v>1011</v>
      </c>
      <c r="M96" s="101">
        <v>1991</v>
      </c>
      <c r="N96" s="102">
        <v>0.95458937198067628</v>
      </c>
      <c r="O96" s="102">
        <v>0.93658088235294112</v>
      </c>
      <c r="P96" s="102">
        <v>0.94536033914272255</v>
      </c>
      <c r="Q96" s="101">
        <v>687</v>
      </c>
      <c r="R96" s="101">
        <v>590</v>
      </c>
      <c r="S96" s="101">
        <v>1277</v>
      </c>
      <c r="T96" s="102">
        <v>0.70102040816326527</v>
      </c>
      <c r="U96" s="102">
        <v>0.58358061325420374</v>
      </c>
      <c r="V96" s="102">
        <v>0.64138623807132089</v>
      </c>
      <c r="W96" s="101">
        <v>293</v>
      </c>
      <c r="X96" s="101">
        <v>421</v>
      </c>
      <c r="Y96" s="101">
        <v>714</v>
      </c>
      <c r="Z96" s="102">
        <v>0.29897959183673467</v>
      </c>
      <c r="AA96" s="102">
        <v>0.41641938674579626</v>
      </c>
      <c r="AB96" s="102">
        <v>0.35861376192867905</v>
      </c>
      <c r="AC96" s="101">
        <v>244</v>
      </c>
      <c r="AD96" s="101">
        <v>311</v>
      </c>
      <c r="AE96" s="101">
        <v>555</v>
      </c>
      <c r="AF96" s="102">
        <v>0.24897959183673468</v>
      </c>
      <c r="AG96" s="102">
        <v>0.3076162215628091</v>
      </c>
      <c r="AH96" s="102">
        <v>0.27875439477649422</v>
      </c>
      <c r="AI96" s="101">
        <v>49</v>
      </c>
      <c r="AJ96" s="101">
        <v>110</v>
      </c>
      <c r="AK96" s="101">
        <v>159</v>
      </c>
      <c r="AL96" s="102">
        <v>0.05</v>
      </c>
      <c r="AM96" s="102">
        <v>0.10880316518298715</v>
      </c>
      <c r="AN96" s="102">
        <v>7.9859367152184835E-2</v>
      </c>
      <c r="AO96" s="101">
        <v>977</v>
      </c>
      <c r="AP96" s="101">
        <v>1007</v>
      </c>
      <c r="AQ96" s="101">
        <v>1984</v>
      </c>
      <c r="AR96" s="102">
        <v>0.95169082125603865</v>
      </c>
      <c r="AS96" s="102">
        <v>0.93290441176470584</v>
      </c>
      <c r="AT96" s="102">
        <v>0.9420631182289213</v>
      </c>
      <c r="AU96" s="101">
        <v>653</v>
      </c>
      <c r="AV96" s="101">
        <v>543</v>
      </c>
      <c r="AW96" s="101">
        <v>1196</v>
      </c>
      <c r="AX96" s="102">
        <v>0.66837256908904807</v>
      </c>
      <c r="AY96" s="102">
        <v>0.53922542204568025</v>
      </c>
      <c r="AZ96" s="102">
        <v>0.60282258064516125</v>
      </c>
      <c r="BA96" s="101">
        <v>324</v>
      </c>
      <c r="BB96" s="101">
        <v>464</v>
      </c>
      <c r="BC96" s="101">
        <v>788</v>
      </c>
      <c r="BD96" s="102">
        <v>0.33162743091095187</v>
      </c>
      <c r="BE96" s="102">
        <v>0.46077457795431975</v>
      </c>
      <c r="BF96" s="102">
        <v>0.39717741935483869</v>
      </c>
      <c r="BG96" s="101">
        <v>268</v>
      </c>
      <c r="BH96" s="101">
        <v>353</v>
      </c>
      <c r="BI96" s="101">
        <v>621</v>
      </c>
      <c r="BJ96" s="102">
        <v>0.2743091095189355</v>
      </c>
      <c r="BK96" s="102">
        <v>0.35054617676266137</v>
      </c>
      <c r="BL96" s="102">
        <v>0.3130040322580645</v>
      </c>
      <c r="BM96" s="101">
        <v>56</v>
      </c>
      <c r="BN96" s="101">
        <v>111</v>
      </c>
      <c r="BO96" s="101">
        <v>167</v>
      </c>
      <c r="BP96" s="102">
        <v>5.7318321392016376E-2</v>
      </c>
      <c r="BQ96" s="102">
        <v>0.11022840119165839</v>
      </c>
      <c r="BR96" s="103">
        <v>8.4173387096774188E-2</v>
      </c>
    </row>
    <row r="97" spans="1:70" ht="11.85">
      <c r="A97" s="99" t="str">
        <f>IF(COUNTIFS(T_3GPM[[#This Row],[Secteur]],"  *"),A96,T_3GPM[[#This Row],[Secteur]])</f>
        <v>SEINE-ET-MARNE</v>
      </c>
      <c r="B97" s="99" t="str">
        <f>IF(COUNTIFS(T_3GPM[[#This Row],[Secteur]],"    *"),B96,T_3GPM[[#This Row],[Secteur]])</f>
        <v xml:space="preserve">   D08 - Melun</v>
      </c>
      <c r="C97" s="100" t="s">
        <v>375</v>
      </c>
      <c r="D97" s="100" t="s">
        <v>376</v>
      </c>
      <c r="E97" s="101">
        <v>77</v>
      </c>
      <c r="F97" s="101">
        <v>71</v>
      </c>
      <c r="G97" s="101">
        <v>148</v>
      </c>
      <c r="H97" s="101">
        <v>1</v>
      </c>
      <c r="I97" s="101">
        <v>1</v>
      </c>
      <c r="J97" s="101">
        <v>2</v>
      </c>
      <c r="K97" s="101">
        <v>75</v>
      </c>
      <c r="L97" s="101">
        <v>70</v>
      </c>
      <c r="M97" s="101">
        <v>145</v>
      </c>
      <c r="N97" s="102">
        <v>0.98701298701298701</v>
      </c>
      <c r="O97" s="102">
        <v>1</v>
      </c>
      <c r="P97" s="102">
        <v>0.9932432432432432</v>
      </c>
      <c r="Q97" s="101">
        <v>52</v>
      </c>
      <c r="R97" s="101">
        <v>40</v>
      </c>
      <c r="S97" s="101">
        <v>92</v>
      </c>
      <c r="T97" s="102">
        <v>0.69333333333333336</v>
      </c>
      <c r="U97" s="102">
        <v>0.5714285714285714</v>
      </c>
      <c r="V97" s="102">
        <v>0.6344827586206897</v>
      </c>
      <c r="W97" s="101">
        <v>23</v>
      </c>
      <c r="X97" s="101">
        <v>30</v>
      </c>
      <c r="Y97" s="101">
        <v>53</v>
      </c>
      <c r="Z97" s="102">
        <v>0.30666666666666664</v>
      </c>
      <c r="AA97" s="102">
        <v>0.42857142857142855</v>
      </c>
      <c r="AB97" s="102">
        <v>0.36551724137931035</v>
      </c>
      <c r="AC97" s="101">
        <v>19</v>
      </c>
      <c r="AD97" s="101">
        <v>28</v>
      </c>
      <c r="AE97" s="101">
        <v>47</v>
      </c>
      <c r="AF97" s="102">
        <v>0.25333333333333335</v>
      </c>
      <c r="AG97" s="102">
        <v>0.4</v>
      </c>
      <c r="AH97" s="102">
        <v>0.32413793103448274</v>
      </c>
      <c r="AI97" s="101">
        <v>4</v>
      </c>
      <c r="AJ97" s="101">
        <v>2</v>
      </c>
      <c r="AK97" s="101">
        <v>6</v>
      </c>
      <c r="AL97" s="102">
        <v>5.3333333333333337E-2</v>
      </c>
      <c r="AM97" s="102">
        <v>2.8571428571428571E-2</v>
      </c>
      <c r="AN97" s="102">
        <v>4.1379310344827586E-2</v>
      </c>
      <c r="AO97" s="101">
        <v>75</v>
      </c>
      <c r="AP97" s="101">
        <v>70</v>
      </c>
      <c r="AQ97" s="101">
        <v>145</v>
      </c>
      <c r="AR97" s="102">
        <v>0.98701298701298701</v>
      </c>
      <c r="AS97" s="102">
        <v>1</v>
      </c>
      <c r="AT97" s="102">
        <v>0.9932432432432432</v>
      </c>
      <c r="AU97" s="101">
        <v>51</v>
      </c>
      <c r="AV97" s="101">
        <v>37</v>
      </c>
      <c r="AW97" s="101">
        <v>88</v>
      </c>
      <c r="AX97" s="102">
        <v>0.68</v>
      </c>
      <c r="AY97" s="102">
        <v>0.52857142857142858</v>
      </c>
      <c r="AZ97" s="102">
        <v>0.60689655172413792</v>
      </c>
      <c r="BA97" s="101">
        <v>24</v>
      </c>
      <c r="BB97" s="101">
        <v>33</v>
      </c>
      <c r="BC97" s="101">
        <v>57</v>
      </c>
      <c r="BD97" s="102">
        <v>0.32</v>
      </c>
      <c r="BE97" s="102">
        <v>0.47142857142857142</v>
      </c>
      <c r="BF97" s="102">
        <v>0.39310344827586208</v>
      </c>
      <c r="BG97" s="101">
        <v>19</v>
      </c>
      <c r="BH97" s="101">
        <v>31</v>
      </c>
      <c r="BI97" s="101">
        <v>50</v>
      </c>
      <c r="BJ97" s="102">
        <v>0.25333333333333335</v>
      </c>
      <c r="BK97" s="102">
        <v>0.44285714285714284</v>
      </c>
      <c r="BL97" s="102">
        <v>0.34482758620689657</v>
      </c>
      <c r="BM97" s="101">
        <v>5</v>
      </c>
      <c r="BN97" s="101">
        <v>2</v>
      </c>
      <c r="BO97" s="101">
        <v>7</v>
      </c>
      <c r="BP97" s="102">
        <v>6.6666666666666666E-2</v>
      </c>
      <c r="BQ97" s="102">
        <v>2.8571428571428571E-2</v>
      </c>
      <c r="BR97" s="103">
        <v>4.8275862068965517E-2</v>
      </c>
    </row>
    <row r="98" spans="1:70" ht="11.85">
      <c r="A98" s="99" t="str">
        <f>IF(COUNTIFS(T_3GPM[[#This Row],[Secteur]],"  *"),A97,T_3GPM[[#This Row],[Secteur]])</f>
        <v>SEINE-ET-MARNE</v>
      </c>
      <c r="B98" s="99" t="str">
        <f>IF(COUNTIFS(T_3GPM[[#This Row],[Secteur]],"    *"),B97,T_3GPM[[#This Row],[Secteur]])</f>
        <v xml:space="preserve">   D08 - Melun</v>
      </c>
      <c r="C98" s="100" t="s">
        <v>377</v>
      </c>
      <c r="D98" s="100" t="s">
        <v>378</v>
      </c>
      <c r="E98" s="101">
        <v>56</v>
      </c>
      <c r="F98" s="101">
        <v>42</v>
      </c>
      <c r="G98" s="101">
        <v>98</v>
      </c>
      <c r="H98" s="101">
        <v>0</v>
      </c>
      <c r="I98" s="101">
        <v>0</v>
      </c>
      <c r="J98" s="101">
        <v>0</v>
      </c>
      <c r="K98" s="101">
        <v>54</v>
      </c>
      <c r="L98" s="101">
        <v>40</v>
      </c>
      <c r="M98" s="101">
        <v>94</v>
      </c>
      <c r="N98" s="102">
        <v>0.9642857142857143</v>
      </c>
      <c r="O98" s="102">
        <v>0.95238095238095233</v>
      </c>
      <c r="P98" s="102">
        <v>0.95918367346938771</v>
      </c>
      <c r="Q98" s="101">
        <v>37</v>
      </c>
      <c r="R98" s="101">
        <v>24</v>
      </c>
      <c r="S98" s="101">
        <v>61</v>
      </c>
      <c r="T98" s="102">
        <v>0.68518518518518523</v>
      </c>
      <c r="U98" s="102">
        <v>0.6</v>
      </c>
      <c r="V98" s="102">
        <v>0.64893617021276595</v>
      </c>
      <c r="W98" s="101">
        <v>17</v>
      </c>
      <c r="X98" s="101">
        <v>16</v>
      </c>
      <c r="Y98" s="101">
        <v>33</v>
      </c>
      <c r="Z98" s="102">
        <v>0.31481481481481483</v>
      </c>
      <c r="AA98" s="102">
        <v>0.4</v>
      </c>
      <c r="AB98" s="102">
        <v>0.35106382978723405</v>
      </c>
      <c r="AC98" s="101">
        <v>17</v>
      </c>
      <c r="AD98" s="101">
        <v>14</v>
      </c>
      <c r="AE98" s="101">
        <v>31</v>
      </c>
      <c r="AF98" s="102">
        <v>0.31481481481481483</v>
      </c>
      <c r="AG98" s="102">
        <v>0.35</v>
      </c>
      <c r="AH98" s="102">
        <v>0.32978723404255317</v>
      </c>
      <c r="AI98" s="101">
        <v>0</v>
      </c>
      <c r="AJ98" s="101">
        <v>2</v>
      </c>
      <c r="AK98" s="101">
        <v>2</v>
      </c>
      <c r="AL98" s="102">
        <v>0</v>
      </c>
      <c r="AM98" s="102">
        <v>0.05</v>
      </c>
      <c r="AN98" s="102">
        <v>2.1276595744680851E-2</v>
      </c>
      <c r="AO98" s="101">
        <v>54</v>
      </c>
      <c r="AP98" s="101">
        <v>40</v>
      </c>
      <c r="AQ98" s="101">
        <v>94</v>
      </c>
      <c r="AR98" s="102">
        <v>0.9642857142857143</v>
      </c>
      <c r="AS98" s="102">
        <v>0.95238095238095233</v>
      </c>
      <c r="AT98" s="102">
        <v>0.95918367346938771</v>
      </c>
      <c r="AU98" s="101">
        <v>35</v>
      </c>
      <c r="AV98" s="101">
        <v>21</v>
      </c>
      <c r="AW98" s="101">
        <v>56</v>
      </c>
      <c r="AX98" s="102">
        <v>0.64814814814814814</v>
      </c>
      <c r="AY98" s="102">
        <v>0.52500000000000002</v>
      </c>
      <c r="AZ98" s="102">
        <v>0.5957446808510638</v>
      </c>
      <c r="BA98" s="101">
        <v>19</v>
      </c>
      <c r="BB98" s="101">
        <v>19</v>
      </c>
      <c r="BC98" s="101">
        <v>38</v>
      </c>
      <c r="BD98" s="102">
        <v>0.35185185185185186</v>
      </c>
      <c r="BE98" s="102">
        <v>0.47499999999999998</v>
      </c>
      <c r="BF98" s="102">
        <v>0.40425531914893614</v>
      </c>
      <c r="BG98" s="101">
        <v>18</v>
      </c>
      <c r="BH98" s="101">
        <v>17</v>
      </c>
      <c r="BI98" s="101">
        <v>35</v>
      </c>
      <c r="BJ98" s="102">
        <v>0.33333333333333331</v>
      </c>
      <c r="BK98" s="102">
        <v>0.42499999999999999</v>
      </c>
      <c r="BL98" s="102">
        <v>0.37234042553191488</v>
      </c>
      <c r="BM98" s="101">
        <v>1</v>
      </c>
      <c r="BN98" s="101">
        <v>2</v>
      </c>
      <c r="BO98" s="101">
        <v>3</v>
      </c>
      <c r="BP98" s="102">
        <v>1.8518518518518517E-2</v>
      </c>
      <c r="BQ98" s="102">
        <v>0.05</v>
      </c>
      <c r="BR98" s="103">
        <v>3.1914893617021274E-2</v>
      </c>
    </row>
    <row r="99" spans="1:70" ht="11.85">
      <c r="A99" s="99" t="str">
        <f>IF(COUNTIFS(T_3GPM[[#This Row],[Secteur]],"  *"),A98,T_3GPM[[#This Row],[Secteur]])</f>
        <v>SEINE-ET-MARNE</v>
      </c>
      <c r="B99" s="99" t="str">
        <f>IF(COUNTIFS(T_3GPM[[#This Row],[Secteur]],"    *"),B98,T_3GPM[[#This Row],[Secteur]])</f>
        <v xml:space="preserve">   D08 - Melun</v>
      </c>
      <c r="C99" s="100" t="s">
        <v>379</v>
      </c>
      <c r="D99" s="100" t="s">
        <v>380</v>
      </c>
      <c r="E99" s="101">
        <v>9</v>
      </c>
      <c r="F99" s="101">
        <v>30</v>
      </c>
      <c r="G99" s="101">
        <v>39</v>
      </c>
      <c r="H99" s="101">
        <v>0</v>
      </c>
      <c r="I99" s="101">
        <v>0</v>
      </c>
      <c r="J99" s="101">
        <v>0</v>
      </c>
      <c r="K99" s="101">
        <v>3</v>
      </c>
      <c r="L99" s="101">
        <v>16</v>
      </c>
      <c r="M99" s="101">
        <v>19</v>
      </c>
      <c r="N99" s="102">
        <v>0.33333333333333331</v>
      </c>
      <c r="O99" s="102">
        <v>0.53333333333333333</v>
      </c>
      <c r="P99" s="102">
        <v>0.48717948717948717</v>
      </c>
      <c r="Q99" s="101">
        <v>0</v>
      </c>
      <c r="R99" s="101">
        <v>0</v>
      </c>
      <c r="S99" s="101">
        <v>0</v>
      </c>
      <c r="T99" s="102">
        <v>0</v>
      </c>
      <c r="U99" s="102">
        <v>0</v>
      </c>
      <c r="V99" s="102">
        <v>0</v>
      </c>
      <c r="W99" s="101">
        <v>3</v>
      </c>
      <c r="X99" s="101">
        <v>16</v>
      </c>
      <c r="Y99" s="101">
        <v>19</v>
      </c>
      <c r="Z99" s="102">
        <v>1</v>
      </c>
      <c r="AA99" s="102">
        <v>1</v>
      </c>
      <c r="AB99" s="102">
        <v>1</v>
      </c>
      <c r="AC99" s="101">
        <v>1</v>
      </c>
      <c r="AD99" s="101">
        <v>10</v>
      </c>
      <c r="AE99" s="101">
        <v>11</v>
      </c>
      <c r="AF99" s="102">
        <v>0.33333333333333331</v>
      </c>
      <c r="AG99" s="102">
        <v>0.625</v>
      </c>
      <c r="AH99" s="102">
        <v>0.57894736842105265</v>
      </c>
      <c r="AI99" s="101">
        <v>2</v>
      </c>
      <c r="AJ99" s="101">
        <v>6</v>
      </c>
      <c r="AK99" s="101">
        <v>8</v>
      </c>
      <c r="AL99" s="102">
        <v>0.66666666666666663</v>
      </c>
      <c r="AM99" s="102">
        <v>0.375</v>
      </c>
      <c r="AN99" s="102">
        <v>0.42105263157894735</v>
      </c>
      <c r="AO99" s="101">
        <v>3</v>
      </c>
      <c r="AP99" s="101">
        <v>16</v>
      </c>
      <c r="AQ99" s="101">
        <v>19</v>
      </c>
      <c r="AR99" s="102">
        <v>0.33333333333333331</v>
      </c>
      <c r="AS99" s="102">
        <v>0.53333333333333333</v>
      </c>
      <c r="AT99" s="102">
        <v>0.48717948717948717</v>
      </c>
      <c r="AU99" s="101">
        <v>0</v>
      </c>
      <c r="AV99" s="101">
        <v>0</v>
      </c>
      <c r="AW99" s="101">
        <v>0</v>
      </c>
      <c r="AX99" s="102">
        <v>0</v>
      </c>
      <c r="AY99" s="102">
        <v>0</v>
      </c>
      <c r="AZ99" s="102">
        <v>0</v>
      </c>
      <c r="BA99" s="101">
        <v>3</v>
      </c>
      <c r="BB99" s="101">
        <v>16</v>
      </c>
      <c r="BC99" s="101">
        <v>19</v>
      </c>
      <c r="BD99" s="102">
        <v>1</v>
      </c>
      <c r="BE99" s="102">
        <v>1</v>
      </c>
      <c r="BF99" s="102">
        <v>1</v>
      </c>
      <c r="BG99" s="101">
        <v>1</v>
      </c>
      <c r="BH99" s="101">
        <v>10</v>
      </c>
      <c r="BI99" s="101">
        <v>11</v>
      </c>
      <c r="BJ99" s="102">
        <v>0.33333333333333331</v>
      </c>
      <c r="BK99" s="102">
        <v>0.625</v>
      </c>
      <c r="BL99" s="102">
        <v>0.57894736842105265</v>
      </c>
      <c r="BM99" s="101">
        <v>2</v>
      </c>
      <c r="BN99" s="101">
        <v>6</v>
      </c>
      <c r="BO99" s="101">
        <v>8</v>
      </c>
      <c r="BP99" s="102">
        <v>0.66666666666666663</v>
      </c>
      <c r="BQ99" s="102">
        <v>0.375</v>
      </c>
      <c r="BR99" s="103">
        <v>0.42105263157894735</v>
      </c>
    </row>
    <row r="100" spans="1:70" ht="11.85">
      <c r="A100" s="99" t="str">
        <f>IF(COUNTIFS(T_3GPM[[#This Row],[Secteur]],"  *"),A99,T_3GPM[[#This Row],[Secteur]])</f>
        <v>SEINE-ET-MARNE</v>
      </c>
      <c r="B100" s="99" t="str">
        <f>IF(COUNTIFS(T_3GPM[[#This Row],[Secteur]],"    *"),B99,T_3GPM[[#This Row],[Secteur]])</f>
        <v xml:space="preserve">   D08 - Melun</v>
      </c>
      <c r="C100" s="100" t="s">
        <v>381</v>
      </c>
      <c r="D100" s="100" t="s">
        <v>382</v>
      </c>
      <c r="E100" s="101">
        <v>23</v>
      </c>
      <c r="F100" s="101">
        <v>19</v>
      </c>
      <c r="G100" s="101">
        <v>42</v>
      </c>
      <c r="H100" s="101">
        <v>0</v>
      </c>
      <c r="I100" s="101">
        <v>0</v>
      </c>
      <c r="J100" s="101">
        <v>0</v>
      </c>
      <c r="K100" s="101">
        <v>23</v>
      </c>
      <c r="L100" s="101">
        <v>19</v>
      </c>
      <c r="M100" s="101">
        <v>42</v>
      </c>
      <c r="N100" s="102">
        <v>1</v>
      </c>
      <c r="O100" s="102">
        <v>1</v>
      </c>
      <c r="P100" s="102">
        <v>1</v>
      </c>
      <c r="Q100" s="101">
        <v>2</v>
      </c>
      <c r="R100" s="101">
        <v>1</v>
      </c>
      <c r="S100" s="101">
        <v>3</v>
      </c>
      <c r="T100" s="102">
        <v>8.6956521739130432E-2</v>
      </c>
      <c r="U100" s="102">
        <v>5.2631578947368418E-2</v>
      </c>
      <c r="V100" s="102">
        <v>7.1428571428571425E-2</v>
      </c>
      <c r="W100" s="101">
        <v>21</v>
      </c>
      <c r="X100" s="101">
        <v>18</v>
      </c>
      <c r="Y100" s="101">
        <v>39</v>
      </c>
      <c r="Z100" s="102">
        <v>0.91304347826086951</v>
      </c>
      <c r="AA100" s="102">
        <v>0.94736842105263153</v>
      </c>
      <c r="AB100" s="102">
        <v>0.9285714285714286</v>
      </c>
      <c r="AC100" s="101">
        <v>17</v>
      </c>
      <c r="AD100" s="101">
        <v>12</v>
      </c>
      <c r="AE100" s="101">
        <v>29</v>
      </c>
      <c r="AF100" s="102">
        <v>0.73913043478260865</v>
      </c>
      <c r="AG100" s="102">
        <v>0.63157894736842102</v>
      </c>
      <c r="AH100" s="102">
        <v>0.69047619047619047</v>
      </c>
      <c r="AI100" s="101">
        <v>4</v>
      </c>
      <c r="AJ100" s="101">
        <v>6</v>
      </c>
      <c r="AK100" s="101">
        <v>10</v>
      </c>
      <c r="AL100" s="102">
        <v>0.17391304347826086</v>
      </c>
      <c r="AM100" s="102">
        <v>0.31578947368421051</v>
      </c>
      <c r="AN100" s="102">
        <v>0.23809523809523808</v>
      </c>
      <c r="AO100" s="101">
        <v>23</v>
      </c>
      <c r="AP100" s="101">
        <v>19</v>
      </c>
      <c r="AQ100" s="101">
        <v>42</v>
      </c>
      <c r="AR100" s="102">
        <v>1</v>
      </c>
      <c r="AS100" s="102">
        <v>1</v>
      </c>
      <c r="AT100" s="102">
        <v>1</v>
      </c>
      <c r="AU100" s="101">
        <v>2</v>
      </c>
      <c r="AV100" s="101">
        <v>1</v>
      </c>
      <c r="AW100" s="101">
        <v>3</v>
      </c>
      <c r="AX100" s="102">
        <v>8.6956521739130432E-2</v>
      </c>
      <c r="AY100" s="102">
        <v>5.2631578947368418E-2</v>
      </c>
      <c r="AZ100" s="102">
        <v>7.1428571428571425E-2</v>
      </c>
      <c r="BA100" s="101">
        <v>21</v>
      </c>
      <c r="BB100" s="101">
        <v>18</v>
      </c>
      <c r="BC100" s="101">
        <v>39</v>
      </c>
      <c r="BD100" s="102">
        <v>0.91304347826086951</v>
      </c>
      <c r="BE100" s="102">
        <v>0.94736842105263153</v>
      </c>
      <c r="BF100" s="102">
        <v>0.9285714285714286</v>
      </c>
      <c r="BG100" s="101">
        <v>16</v>
      </c>
      <c r="BH100" s="101">
        <v>12</v>
      </c>
      <c r="BI100" s="101">
        <v>28</v>
      </c>
      <c r="BJ100" s="102">
        <v>0.69565217391304346</v>
      </c>
      <c r="BK100" s="102">
        <v>0.63157894736842102</v>
      </c>
      <c r="BL100" s="102">
        <v>0.66666666666666663</v>
      </c>
      <c r="BM100" s="101">
        <v>5</v>
      </c>
      <c r="BN100" s="101">
        <v>6</v>
      </c>
      <c r="BO100" s="101">
        <v>11</v>
      </c>
      <c r="BP100" s="102">
        <v>0.21739130434782608</v>
      </c>
      <c r="BQ100" s="102">
        <v>0.31578947368421051</v>
      </c>
      <c r="BR100" s="103">
        <v>0.26190476190476192</v>
      </c>
    </row>
    <row r="101" spans="1:70" ht="11.85">
      <c r="A101" s="99" t="str">
        <f>IF(COUNTIFS(T_3GPM[[#This Row],[Secteur]],"  *"),A100,T_3GPM[[#This Row],[Secteur]])</f>
        <v>SEINE-ET-MARNE</v>
      </c>
      <c r="B101" s="99" t="str">
        <f>IF(COUNTIFS(T_3GPM[[#This Row],[Secteur]],"    *"),B100,T_3GPM[[#This Row],[Secteur]])</f>
        <v xml:space="preserve">   D08 - Melun</v>
      </c>
      <c r="C101" s="100" t="s">
        <v>383</v>
      </c>
      <c r="D101" s="100" t="s">
        <v>384</v>
      </c>
      <c r="E101" s="101">
        <v>56</v>
      </c>
      <c r="F101" s="101">
        <v>80</v>
      </c>
      <c r="G101" s="101">
        <v>136</v>
      </c>
      <c r="H101" s="101">
        <v>0</v>
      </c>
      <c r="I101" s="101">
        <v>0</v>
      </c>
      <c r="J101" s="101">
        <v>0</v>
      </c>
      <c r="K101" s="101">
        <v>56</v>
      </c>
      <c r="L101" s="101">
        <v>80</v>
      </c>
      <c r="M101" s="101">
        <v>136</v>
      </c>
      <c r="N101" s="102">
        <v>1</v>
      </c>
      <c r="O101" s="102">
        <v>1</v>
      </c>
      <c r="P101" s="102">
        <v>1</v>
      </c>
      <c r="Q101" s="101">
        <v>41</v>
      </c>
      <c r="R101" s="101">
        <v>45</v>
      </c>
      <c r="S101" s="101">
        <v>86</v>
      </c>
      <c r="T101" s="102">
        <v>0.7321428571428571</v>
      </c>
      <c r="U101" s="102">
        <v>0.5625</v>
      </c>
      <c r="V101" s="102">
        <v>0.63235294117647056</v>
      </c>
      <c r="W101" s="101">
        <v>15</v>
      </c>
      <c r="X101" s="101">
        <v>35</v>
      </c>
      <c r="Y101" s="101">
        <v>50</v>
      </c>
      <c r="Z101" s="102">
        <v>0.26785714285714285</v>
      </c>
      <c r="AA101" s="102">
        <v>0.4375</v>
      </c>
      <c r="AB101" s="102">
        <v>0.36764705882352944</v>
      </c>
      <c r="AC101" s="101">
        <v>12</v>
      </c>
      <c r="AD101" s="101">
        <v>19</v>
      </c>
      <c r="AE101" s="101">
        <v>31</v>
      </c>
      <c r="AF101" s="102">
        <v>0.21428571428571427</v>
      </c>
      <c r="AG101" s="102">
        <v>0.23749999999999999</v>
      </c>
      <c r="AH101" s="102">
        <v>0.22794117647058823</v>
      </c>
      <c r="AI101" s="101">
        <v>3</v>
      </c>
      <c r="AJ101" s="101">
        <v>16</v>
      </c>
      <c r="AK101" s="101">
        <v>19</v>
      </c>
      <c r="AL101" s="102">
        <v>5.3571428571428568E-2</v>
      </c>
      <c r="AM101" s="102">
        <v>0.2</v>
      </c>
      <c r="AN101" s="102">
        <v>0.13970588235294118</v>
      </c>
      <c r="AO101" s="101">
        <v>56</v>
      </c>
      <c r="AP101" s="101">
        <v>80</v>
      </c>
      <c r="AQ101" s="101">
        <v>136</v>
      </c>
      <c r="AR101" s="102">
        <v>1</v>
      </c>
      <c r="AS101" s="102">
        <v>1</v>
      </c>
      <c r="AT101" s="102">
        <v>1</v>
      </c>
      <c r="AU101" s="101">
        <v>41</v>
      </c>
      <c r="AV101" s="101">
        <v>45</v>
      </c>
      <c r="AW101" s="101">
        <v>86</v>
      </c>
      <c r="AX101" s="102">
        <v>0.7321428571428571</v>
      </c>
      <c r="AY101" s="102">
        <v>0.5625</v>
      </c>
      <c r="AZ101" s="102">
        <v>0.63235294117647056</v>
      </c>
      <c r="BA101" s="101">
        <v>15</v>
      </c>
      <c r="BB101" s="101">
        <v>35</v>
      </c>
      <c r="BC101" s="101">
        <v>50</v>
      </c>
      <c r="BD101" s="102">
        <v>0.26785714285714285</v>
      </c>
      <c r="BE101" s="102">
        <v>0.4375</v>
      </c>
      <c r="BF101" s="102">
        <v>0.36764705882352944</v>
      </c>
      <c r="BG101" s="101">
        <v>12</v>
      </c>
      <c r="BH101" s="101">
        <v>19</v>
      </c>
      <c r="BI101" s="101">
        <v>31</v>
      </c>
      <c r="BJ101" s="102">
        <v>0.21428571428571427</v>
      </c>
      <c r="BK101" s="102">
        <v>0.23749999999999999</v>
      </c>
      <c r="BL101" s="102">
        <v>0.22794117647058823</v>
      </c>
      <c r="BM101" s="101">
        <v>3</v>
      </c>
      <c r="BN101" s="101">
        <v>16</v>
      </c>
      <c r="BO101" s="101">
        <v>19</v>
      </c>
      <c r="BP101" s="102">
        <v>5.3571428571428568E-2</v>
      </c>
      <c r="BQ101" s="102">
        <v>0.2</v>
      </c>
      <c r="BR101" s="103">
        <v>0.13970588235294118</v>
      </c>
    </row>
    <row r="102" spans="1:70" ht="11.85">
      <c r="A102" s="99" t="str">
        <f>IF(COUNTIFS(T_3GPM[[#This Row],[Secteur]],"  *"),A101,T_3GPM[[#This Row],[Secteur]])</f>
        <v>SEINE-ET-MARNE</v>
      </c>
      <c r="B102" s="99" t="str">
        <f>IF(COUNTIFS(T_3GPM[[#This Row],[Secteur]],"    *"),B101,T_3GPM[[#This Row],[Secteur]])</f>
        <v xml:space="preserve">   D08 - Melun</v>
      </c>
      <c r="C102" s="100" t="s">
        <v>385</v>
      </c>
      <c r="D102" s="100" t="s">
        <v>386</v>
      </c>
      <c r="E102" s="101">
        <v>47</v>
      </c>
      <c r="F102" s="101">
        <v>42</v>
      </c>
      <c r="G102" s="101">
        <v>89</v>
      </c>
      <c r="H102" s="101">
        <v>0</v>
      </c>
      <c r="I102" s="101">
        <v>0</v>
      </c>
      <c r="J102" s="101">
        <v>0</v>
      </c>
      <c r="K102" s="101">
        <v>47</v>
      </c>
      <c r="L102" s="101">
        <v>41</v>
      </c>
      <c r="M102" s="101">
        <v>88</v>
      </c>
      <c r="N102" s="102">
        <v>1</v>
      </c>
      <c r="O102" s="102">
        <v>0.97619047619047616</v>
      </c>
      <c r="P102" s="102">
        <v>0.9887640449438202</v>
      </c>
      <c r="Q102" s="101">
        <v>31</v>
      </c>
      <c r="R102" s="101">
        <v>27</v>
      </c>
      <c r="S102" s="101">
        <v>58</v>
      </c>
      <c r="T102" s="102">
        <v>0.65957446808510634</v>
      </c>
      <c r="U102" s="102">
        <v>0.65853658536585369</v>
      </c>
      <c r="V102" s="102">
        <v>0.65909090909090906</v>
      </c>
      <c r="W102" s="101">
        <v>16</v>
      </c>
      <c r="X102" s="101">
        <v>14</v>
      </c>
      <c r="Y102" s="101">
        <v>30</v>
      </c>
      <c r="Z102" s="102">
        <v>0.34042553191489361</v>
      </c>
      <c r="AA102" s="102">
        <v>0.34146341463414637</v>
      </c>
      <c r="AB102" s="102">
        <v>0.34090909090909088</v>
      </c>
      <c r="AC102" s="101">
        <v>13</v>
      </c>
      <c r="AD102" s="101">
        <v>11</v>
      </c>
      <c r="AE102" s="101">
        <v>24</v>
      </c>
      <c r="AF102" s="102">
        <v>0.27659574468085107</v>
      </c>
      <c r="AG102" s="102">
        <v>0.26829268292682928</v>
      </c>
      <c r="AH102" s="102">
        <v>0.27272727272727271</v>
      </c>
      <c r="AI102" s="101">
        <v>3</v>
      </c>
      <c r="AJ102" s="101">
        <v>3</v>
      </c>
      <c r="AK102" s="101">
        <v>6</v>
      </c>
      <c r="AL102" s="102">
        <v>6.3829787234042548E-2</v>
      </c>
      <c r="AM102" s="102">
        <v>7.3170731707317069E-2</v>
      </c>
      <c r="AN102" s="102">
        <v>6.8181818181818177E-2</v>
      </c>
      <c r="AO102" s="101">
        <v>47</v>
      </c>
      <c r="AP102" s="101">
        <v>41</v>
      </c>
      <c r="AQ102" s="101">
        <v>88</v>
      </c>
      <c r="AR102" s="102">
        <v>1</v>
      </c>
      <c r="AS102" s="102">
        <v>0.97619047619047616</v>
      </c>
      <c r="AT102" s="102">
        <v>0.9887640449438202</v>
      </c>
      <c r="AU102" s="101">
        <v>30</v>
      </c>
      <c r="AV102" s="101">
        <v>26</v>
      </c>
      <c r="AW102" s="101">
        <v>56</v>
      </c>
      <c r="AX102" s="102">
        <v>0.63829787234042556</v>
      </c>
      <c r="AY102" s="102">
        <v>0.63414634146341464</v>
      </c>
      <c r="AZ102" s="102">
        <v>0.63636363636363635</v>
      </c>
      <c r="BA102" s="101">
        <v>17</v>
      </c>
      <c r="BB102" s="101">
        <v>15</v>
      </c>
      <c r="BC102" s="101">
        <v>32</v>
      </c>
      <c r="BD102" s="102">
        <v>0.36170212765957449</v>
      </c>
      <c r="BE102" s="102">
        <v>0.36585365853658536</v>
      </c>
      <c r="BF102" s="102">
        <v>0.36363636363636365</v>
      </c>
      <c r="BG102" s="101">
        <v>14</v>
      </c>
      <c r="BH102" s="101">
        <v>12</v>
      </c>
      <c r="BI102" s="101">
        <v>26</v>
      </c>
      <c r="BJ102" s="102">
        <v>0.2978723404255319</v>
      </c>
      <c r="BK102" s="102">
        <v>0.29268292682926828</v>
      </c>
      <c r="BL102" s="102">
        <v>0.29545454545454547</v>
      </c>
      <c r="BM102" s="101">
        <v>3</v>
      </c>
      <c r="BN102" s="101">
        <v>3</v>
      </c>
      <c r="BO102" s="101">
        <v>6</v>
      </c>
      <c r="BP102" s="102">
        <v>6.3829787234042548E-2</v>
      </c>
      <c r="BQ102" s="102">
        <v>7.3170731707317069E-2</v>
      </c>
      <c r="BR102" s="103">
        <v>6.8181818181818177E-2</v>
      </c>
    </row>
    <row r="103" spans="1:70" ht="11.85">
      <c r="A103" s="99" t="str">
        <f>IF(COUNTIFS(T_3GPM[[#This Row],[Secteur]],"  *"),A102,T_3GPM[[#This Row],[Secteur]])</f>
        <v>SEINE-ET-MARNE</v>
      </c>
      <c r="B103" s="99" t="str">
        <f>IF(COUNTIFS(T_3GPM[[#This Row],[Secteur]],"    *"),B102,T_3GPM[[#This Row],[Secteur]])</f>
        <v xml:space="preserve">   D08 - Melun</v>
      </c>
      <c r="C103" s="100" t="s">
        <v>387</v>
      </c>
      <c r="D103" s="100" t="s">
        <v>388</v>
      </c>
      <c r="E103" s="101">
        <v>85</v>
      </c>
      <c r="F103" s="101">
        <v>88</v>
      </c>
      <c r="G103" s="101">
        <v>173</v>
      </c>
      <c r="H103" s="101">
        <v>0</v>
      </c>
      <c r="I103" s="101">
        <v>0</v>
      </c>
      <c r="J103" s="101">
        <v>0</v>
      </c>
      <c r="K103" s="101">
        <v>85</v>
      </c>
      <c r="L103" s="101">
        <v>87</v>
      </c>
      <c r="M103" s="101">
        <v>172</v>
      </c>
      <c r="N103" s="102">
        <v>1</v>
      </c>
      <c r="O103" s="102">
        <v>0.98863636363636365</v>
      </c>
      <c r="P103" s="102">
        <v>0.9942196531791907</v>
      </c>
      <c r="Q103" s="101">
        <v>70</v>
      </c>
      <c r="R103" s="101">
        <v>67</v>
      </c>
      <c r="S103" s="101">
        <v>137</v>
      </c>
      <c r="T103" s="102">
        <v>0.82352941176470584</v>
      </c>
      <c r="U103" s="102">
        <v>0.77011494252873558</v>
      </c>
      <c r="V103" s="102">
        <v>0.79651162790697672</v>
      </c>
      <c r="W103" s="101">
        <v>15</v>
      </c>
      <c r="X103" s="101">
        <v>20</v>
      </c>
      <c r="Y103" s="101">
        <v>35</v>
      </c>
      <c r="Z103" s="102">
        <v>0.17647058823529413</v>
      </c>
      <c r="AA103" s="102">
        <v>0.22988505747126436</v>
      </c>
      <c r="AB103" s="102">
        <v>0.20348837209302326</v>
      </c>
      <c r="AC103" s="101">
        <v>15</v>
      </c>
      <c r="AD103" s="101">
        <v>14</v>
      </c>
      <c r="AE103" s="101">
        <v>29</v>
      </c>
      <c r="AF103" s="102">
        <v>0.17647058823529413</v>
      </c>
      <c r="AG103" s="102">
        <v>0.16091954022988506</v>
      </c>
      <c r="AH103" s="102">
        <v>0.16860465116279069</v>
      </c>
      <c r="AI103" s="101">
        <v>0</v>
      </c>
      <c r="AJ103" s="101">
        <v>6</v>
      </c>
      <c r="AK103" s="101">
        <v>6</v>
      </c>
      <c r="AL103" s="102">
        <v>0</v>
      </c>
      <c r="AM103" s="102">
        <v>6.8965517241379309E-2</v>
      </c>
      <c r="AN103" s="102">
        <v>3.4883720930232558E-2</v>
      </c>
      <c r="AO103" s="101">
        <v>85</v>
      </c>
      <c r="AP103" s="101">
        <v>87</v>
      </c>
      <c r="AQ103" s="101">
        <v>172</v>
      </c>
      <c r="AR103" s="102">
        <v>1</v>
      </c>
      <c r="AS103" s="102">
        <v>0.98863636363636365</v>
      </c>
      <c r="AT103" s="102">
        <v>0.9942196531791907</v>
      </c>
      <c r="AU103" s="101">
        <v>70</v>
      </c>
      <c r="AV103" s="101">
        <v>66</v>
      </c>
      <c r="AW103" s="101">
        <v>136</v>
      </c>
      <c r="AX103" s="102">
        <v>0.82352941176470584</v>
      </c>
      <c r="AY103" s="102">
        <v>0.75862068965517238</v>
      </c>
      <c r="AZ103" s="102">
        <v>0.79069767441860461</v>
      </c>
      <c r="BA103" s="101">
        <v>15</v>
      </c>
      <c r="BB103" s="101">
        <v>21</v>
      </c>
      <c r="BC103" s="101">
        <v>36</v>
      </c>
      <c r="BD103" s="102">
        <v>0.17647058823529413</v>
      </c>
      <c r="BE103" s="102">
        <v>0.2413793103448276</v>
      </c>
      <c r="BF103" s="102">
        <v>0.20930232558139536</v>
      </c>
      <c r="BG103" s="101">
        <v>14</v>
      </c>
      <c r="BH103" s="101">
        <v>14</v>
      </c>
      <c r="BI103" s="101">
        <v>28</v>
      </c>
      <c r="BJ103" s="102">
        <v>0.16470588235294117</v>
      </c>
      <c r="BK103" s="102">
        <v>0.16091954022988506</v>
      </c>
      <c r="BL103" s="102">
        <v>0.16279069767441862</v>
      </c>
      <c r="BM103" s="101">
        <v>1</v>
      </c>
      <c r="BN103" s="101">
        <v>7</v>
      </c>
      <c r="BO103" s="101">
        <v>8</v>
      </c>
      <c r="BP103" s="102">
        <v>1.1764705882352941E-2</v>
      </c>
      <c r="BQ103" s="102">
        <v>8.0459770114942528E-2</v>
      </c>
      <c r="BR103" s="103">
        <v>4.6511627906976744E-2</v>
      </c>
    </row>
    <row r="104" spans="1:70" ht="11.85">
      <c r="A104" s="99" t="str">
        <f>IF(COUNTIFS(T_3GPM[[#This Row],[Secteur]],"  *"),A103,T_3GPM[[#This Row],[Secteur]])</f>
        <v>SEINE-ET-MARNE</v>
      </c>
      <c r="B104" s="99" t="str">
        <f>IF(COUNTIFS(T_3GPM[[#This Row],[Secteur]],"    *"),B103,T_3GPM[[#This Row],[Secteur]])</f>
        <v xml:space="preserve">   D08 - Melun</v>
      </c>
      <c r="C104" s="100" t="s">
        <v>389</v>
      </c>
      <c r="D104" s="100" t="s">
        <v>390</v>
      </c>
      <c r="E104" s="101">
        <v>128</v>
      </c>
      <c r="F104" s="101">
        <v>95</v>
      </c>
      <c r="G104" s="101">
        <v>223</v>
      </c>
      <c r="H104" s="101">
        <v>1</v>
      </c>
      <c r="I104" s="101">
        <v>2</v>
      </c>
      <c r="J104" s="101">
        <v>3</v>
      </c>
      <c r="K104" s="101">
        <v>127</v>
      </c>
      <c r="L104" s="101">
        <v>94</v>
      </c>
      <c r="M104" s="101">
        <v>221</v>
      </c>
      <c r="N104" s="102">
        <v>1</v>
      </c>
      <c r="O104" s="102">
        <v>1.0105263157894737</v>
      </c>
      <c r="P104" s="102">
        <v>1.0044843049327354</v>
      </c>
      <c r="Q104" s="101">
        <v>84</v>
      </c>
      <c r="R104" s="101">
        <v>50</v>
      </c>
      <c r="S104" s="101">
        <v>134</v>
      </c>
      <c r="T104" s="102">
        <v>0.66141732283464572</v>
      </c>
      <c r="U104" s="102">
        <v>0.53191489361702127</v>
      </c>
      <c r="V104" s="102">
        <v>0.60633484162895923</v>
      </c>
      <c r="W104" s="101">
        <v>43</v>
      </c>
      <c r="X104" s="101">
        <v>44</v>
      </c>
      <c r="Y104" s="101">
        <v>87</v>
      </c>
      <c r="Z104" s="102">
        <v>0.33858267716535434</v>
      </c>
      <c r="AA104" s="102">
        <v>0.46808510638297873</v>
      </c>
      <c r="AB104" s="102">
        <v>0.39366515837104071</v>
      </c>
      <c r="AC104" s="101">
        <v>31</v>
      </c>
      <c r="AD104" s="101">
        <v>37</v>
      </c>
      <c r="AE104" s="101">
        <v>68</v>
      </c>
      <c r="AF104" s="102">
        <v>0.24409448818897639</v>
      </c>
      <c r="AG104" s="102">
        <v>0.39361702127659576</v>
      </c>
      <c r="AH104" s="102">
        <v>0.30769230769230771</v>
      </c>
      <c r="AI104" s="101">
        <v>12</v>
      </c>
      <c r="AJ104" s="101">
        <v>7</v>
      </c>
      <c r="AK104" s="101">
        <v>19</v>
      </c>
      <c r="AL104" s="102">
        <v>9.4488188976377951E-2</v>
      </c>
      <c r="AM104" s="102">
        <v>7.4468085106382975E-2</v>
      </c>
      <c r="AN104" s="102">
        <v>8.5972850678733032E-2</v>
      </c>
      <c r="AO104" s="101">
        <v>127</v>
      </c>
      <c r="AP104" s="101">
        <v>93</v>
      </c>
      <c r="AQ104" s="101">
        <v>220</v>
      </c>
      <c r="AR104" s="102">
        <v>1</v>
      </c>
      <c r="AS104" s="102">
        <v>1</v>
      </c>
      <c r="AT104" s="102">
        <v>1</v>
      </c>
      <c r="AU104" s="101">
        <v>74</v>
      </c>
      <c r="AV104" s="101">
        <v>44</v>
      </c>
      <c r="AW104" s="101">
        <v>118</v>
      </c>
      <c r="AX104" s="102">
        <v>0.58267716535433067</v>
      </c>
      <c r="AY104" s="102">
        <v>0.4731182795698925</v>
      </c>
      <c r="AZ104" s="102">
        <v>0.53636363636363638</v>
      </c>
      <c r="BA104" s="101">
        <v>53</v>
      </c>
      <c r="BB104" s="101">
        <v>49</v>
      </c>
      <c r="BC104" s="101">
        <v>102</v>
      </c>
      <c r="BD104" s="102">
        <v>0.41732283464566927</v>
      </c>
      <c r="BE104" s="102">
        <v>0.5268817204301075</v>
      </c>
      <c r="BF104" s="102">
        <v>0.46363636363636362</v>
      </c>
      <c r="BG104" s="101">
        <v>41</v>
      </c>
      <c r="BH104" s="101">
        <v>42</v>
      </c>
      <c r="BI104" s="101">
        <v>83</v>
      </c>
      <c r="BJ104" s="102">
        <v>0.32283464566929132</v>
      </c>
      <c r="BK104" s="102">
        <v>0.45161290322580644</v>
      </c>
      <c r="BL104" s="102">
        <v>0.37727272727272726</v>
      </c>
      <c r="BM104" s="101">
        <v>12</v>
      </c>
      <c r="BN104" s="101">
        <v>7</v>
      </c>
      <c r="BO104" s="101">
        <v>19</v>
      </c>
      <c r="BP104" s="102">
        <v>9.4488188976377951E-2</v>
      </c>
      <c r="BQ104" s="102">
        <v>7.5268817204301078E-2</v>
      </c>
      <c r="BR104" s="103">
        <v>8.6363636363636365E-2</v>
      </c>
    </row>
    <row r="105" spans="1:70" ht="11.85">
      <c r="A105" s="99" t="str">
        <f>IF(COUNTIFS(T_3GPM[[#This Row],[Secteur]],"  *"),A104,T_3GPM[[#This Row],[Secteur]])</f>
        <v>SEINE-ET-MARNE</v>
      </c>
      <c r="B105" s="99" t="str">
        <f>IF(COUNTIFS(T_3GPM[[#This Row],[Secteur]],"    *"),B104,T_3GPM[[#This Row],[Secteur]])</f>
        <v xml:space="preserve">   D08 - Melun</v>
      </c>
      <c r="C105" s="100" t="s">
        <v>391</v>
      </c>
      <c r="D105" s="100" t="s">
        <v>392</v>
      </c>
      <c r="E105" s="101">
        <v>82</v>
      </c>
      <c r="F105" s="101">
        <v>85</v>
      </c>
      <c r="G105" s="101">
        <v>167</v>
      </c>
      <c r="H105" s="101">
        <v>0</v>
      </c>
      <c r="I105" s="101">
        <v>0</v>
      </c>
      <c r="J105" s="101">
        <v>0</v>
      </c>
      <c r="K105" s="101">
        <v>81</v>
      </c>
      <c r="L105" s="101">
        <v>85</v>
      </c>
      <c r="M105" s="101">
        <v>166</v>
      </c>
      <c r="N105" s="102">
        <v>0.98780487804878048</v>
      </c>
      <c r="O105" s="102">
        <v>1</v>
      </c>
      <c r="P105" s="102">
        <v>0.99401197604790414</v>
      </c>
      <c r="Q105" s="101">
        <v>52</v>
      </c>
      <c r="R105" s="101">
        <v>46</v>
      </c>
      <c r="S105" s="101">
        <v>98</v>
      </c>
      <c r="T105" s="102">
        <v>0.64197530864197527</v>
      </c>
      <c r="U105" s="102">
        <v>0.54117647058823526</v>
      </c>
      <c r="V105" s="102">
        <v>0.59036144578313254</v>
      </c>
      <c r="W105" s="101">
        <v>29</v>
      </c>
      <c r="X105" s="101">
        <v>39</v>
      </c>
      <c r="Y105" s="101">
        <v>68</v>
      </c>
      <c r="Z105" s="102">
        <v>0.35802469135802467</v>
      </c>
      <c r="AA105" s="102">
        <v>0.45882352941176469</v>
      </c>
      <c r="AB105" s="102">
        <v>0.40963855421686746</v>
      </c>
      <c r="AC105" s="101">
        <v>23</v>
      </c>
      <c r="AD105" s="101">
        <v>24</v>
      </c>
      <c r="AE105" s="101">
        <v>47</v>
      </c>
      <c r="AF105" s="102">
        <v>0.2839506172839506</v>
      </c>
      <c r="AG105" s="102">
        <v>0.28235294117647058</v>
      </c>
      <c r="AH105" s="102">
        <v>0.28313253012048195</v>
      </c>
      <c r="AI105" s="101">
        <v>6</v>
      </c>
      <c r="AJ105" s="101">
        <v>15</v>
      </c>
      <c r="AK105" s="101">
        <v>21</v>
      </c>
      <c r="AL105" s="102">
        <v>7.407407407407407E-2</v>
      </c>
      <c r="AM105" s="102">
        <v>0.17647058823529413</v>
      </c>
      <c r="AN105" s="102">
        <v>0.12650602409638553</v>
      </c>
      <c r="AO105" s="101">
        <v>81</v>
      </c>
      <c r="AP105" s="101">
        <v>85</v>
      </c>
      <c r="AQ105" s="101">
        <v>166</v>
      </c>
      <c r="AR105" s="102">
        <v>0.98780487804878048</v>
      </c>
      <c r="AS105" s="102">
        <v>1</v>
      </c>
      <c r="AT105" s="102">
        <v>0.99401197604790414</v>
      </c>
      <c r="AU105" s="101">
        <v>50</v>
      </c>
      <c r="AV105" s="101">
        <v>40</v>
      </c>
      <c r="AW105" s="101">
        <v>90</v>
      </c>
      <c r="AX105" s="102">
        <v>0.61728395061728392</v>
      </c>
      <c r="AY105" s="102">
        <v>0.47058823529411764</v>
      </c>
      <c r="AZ105" s="102">
        <v>0.54216867469879515</v>
      </c>
      <c r="BA105" s="101">
        <v>31</v>
      </c>
      <c r="BB105" s="101">
        <v>45</v>
      </c>
      <c r="BC105" s="101">
        <v>76</v>
      </c>
      <c r="BD105" s="102">
        <v>0.38271604938271603</v>
      </c>
      <c r="BE105" s="102">
        <v>0.52941176470588236</v>
      </c>
      <c r="BF105" s="102">
        <v>0.45783132530120479</v>
      </c>
      <c r="BG105" s="101">
        <v>25</v>
      </c>
      <c r="BH105" s="101">
        <v>30</v>
      </c>
      <c r="BI105" s="101">
        <v>55</v>
      </c>
      <c r="BJ105" s="102">
        <v>0.30864197530864196</v>
      </c>
      <c r="BK105" s="102">
        <v>0.35294117647058826</v>
      </c>
      <c r="BL105" s="102">
        <v>0.33132530120481929</v>
      </c>
      <c r="BM105" s="101">
        <v>6</v>
      </c>
      <c r="BN105" s="101">
        <v>15</v>
      </c>
      <c r="BO105" s="101">
        <v>21</v>
      </c>
      <c r="BP105" s="102">
        <v>7.407407407407407E-2</v>
      </c>
      <c r="BQ105" s="102">
        <v>0.17647058823529413</v>
      </c>
      <c r="BR105" s="103">
        <v>0.12650602409638553</v>
      </c>
    </row>
    <row r="106" spans="1:70" ht="11.85">
      <c r="A106" s="99" t="str">
        <f>IF(COUNTIFS(T_3GPM[[#This Row],[Secteur]],"  *"),A105,T_3GPM[[#This Row],[Secteur]])</f>
        <v>SEINE-ET-MARNE</v>
      </c>
      <c r="B106" s="99" t="str">
        <f>IF(COUNTIFS(T_3GPM[[#This Row],[Secteur]],"    *"),B105,T_3GPM[[#This Row],[Secteur]])</f>
        <v xml:space="preserve">   D08 - Melun</v>
      </c>
      <c r="C106" s="100" t="s">
        <v>393</v>
      </c>
      <c r="D106" s="100" t="s">
        <v>394</v>
      </c>
      <c r="E106" s="101">
        <v>66</v>
      </c>
      <c r="F106" s="101">
        <v>81</v>
      </c>
      <c r="G106" s="101">
        <v>147</v>
      </c>
      <c r="H106" s="101">
        <v>5</v>
      </c>
      <c r="I106" s="101">
        <v>1</v>
      </c>
      <c r="J106" s="101">
        <v>6</v>
      </c>
      <c r="K106" s="101">
        <v>63</v>
      </c>
      <c r="L106" s="101">
        <v>80</v>
      </c>
      <c r="M106" s="101">
        <v>143</v>
      </c>
      <c r="N106" s="102">
        <v>1.0303030303030303</v>
      </c>
      <c r="O106" s="102">
        <v>1</v>
      </c>
      <c r="P106" s="102">
        <v>1.0136054421768708</v>
      </c>
      <c r="Q106" s="101">
        <v>48</v>
      </c>
      <c r="R106" s="101">
        <v>43</v>
      </c>
      <c r="S106" s="101">
        <v>91</v>
      </c>
      <c r="T106" s="102">
        <v>0.76190476190476186</v>
      </c>
      <c r="U106" s="102">
        <v>0.53749999999999998</v>
      </c>
      <c r="V106" s="102">
        <v>0.63636363636363635</v>
      </c>
      <c r="W106" s="101">
        <v>15</v>
      </c>
      <c r="X106" s="101">
        <v>37</v>
      </c>
      <c r="Y106" s="101">
        <v>52</v>
      </c>
      <c r="Z106" s="102">
        <v>0.23809523809523808</v>
      </c>
      <c r="AA106" s="102">
        <v>0.46250000000000002</v>
      </c>
      <c r="AB106" s="102">
        <v>0.36363636363636365</v>
      </c>
      <c r="AC106" s="101">
        <v>15</v>
      </c>
      <c r="AD106" s="101">
        <v>31</v>
      </c>
      <c r="AE106" s="101">
        <v>46</v>
      </c>
      <c r="AF106" s="102">
        <v>0.23809523809523808</v>
      </c>
      <c r="AG106" s="102">
        <v>0.38750000000000001</v>
      </c>
      <c r="AH106" s="102">
        <v>0.32167832167832167</v>
      </c>
      <c r="AI106" s="101">
        <v>0</v>
      </c>
      <c r="AJ106" s="101">
        <v>6</v>
      </c>
      <c r="AK106" s="101">
        <v>6</v>
      </c>
      <c r="AL106" s="102">
        <v>0</v>
      </c>
      <c r="AM106" s="102">
        <v>7.4999999999999997E-2</v>
      </c>
      <c r="AN106" s="102">
        <v>4.195804195804196E-2</v>
      </c>
      <c r="AO106" s="101">
        <v>62</v>
      </c>
      <c r="AP106" s="101">
        <v>80</v>
      </c>
      <c r="AQ106" s="101">
        <v>142</v>
      </c>
      <c r="AR106" s="102">
        <v>1.0151515151515151</v>
      </c>
      <c r="AS106" s="102">
        <v>1</v>
      </c>
      <c r="AT106" s="102">
        <v>1.0068027210884354</v>
      </c>
      <c r="AU106" s="101">
        <v>46</v>
      </c>
      <c r="AV106" s="101">
        <v>39</v>
      </c>
      <c r="AW106" s="101">
        <v>85</v>
      </c>
      <c r="AX106" s="102">
        <v>0.74193548387096775</v>
      </c>
      <c r="AY106" s="102">
        <v>0.48749999999999999</v>
      </c>
      <c r="AZ106" s="102">
        <v>0.59859154929577463</v>
      </c>
      <c r="BA106" s="101">
        <v>16</v>
      </c>
      <c r="BB106" s="101">
        <v>41</v>
      </c>
      <c r="BC106" s="101">
        <v>57</v>
      </c>
      <c r="BD106" s="102">
        <v>0.25806451612903225</v>
      </c>
      <c r="BE106" s="102">
        <v>0.51249999999999996</v>
      </c>
      <c r="BF106" s="102">
        <v>0.40140845070422537</v>
      </c>
      <c r="BG106" s="101">
        <v>16</v>
      </c>
      <c r="BH106" s="101">
        <v>35</v>
      </c>
      <c r="BI106" s="101">
        <v>51</v>
      </c>
      <c r="BJ106" s="102">
        <v>0.25806451612903225</v>
      </c>
      <c r="BK106" s="102">
        <v>0.4375</v>
      </c>
      <c r="BL106" s="102">
        <v>0.35915492957746481</v>
      </c>
      <c r="BM106" s="101">
        <v>0</v>
      </c>
      <c r="BN106" s="101">
        <v>6</v>
      </c>
      <c r="BO106" s="101">
        <v>6</v>
      </c>
      <c r="BP106" s="102">
        <v>0</v>
      </c>
      <c r="BQ106" s="102">
        <v>7.4999999999999997E-2</v>
      </c>
      <c r="BR106" s="103">
        <v>4.2253521126760563E-2</v>
      </c>
    </row>
    <row r="107" spans="1:70" ht="11.85">
      <c r="A107" s="99" t="str">
        <f>IF(COUNTIFS(T_3GPM[[#This Row],[Secteur]],"  *"),A106,T_3GPM[[#This Row],[Secteur]])</f>
        <v>SEINE-ET-MARNE</v>
      </c>
      <c r="B107" s="99" t="str">
        <f>IF(COUNTIFS(T_3GPM[[#This Row],[Secteur]],"    *"),B106,T_3GPM[[#This Row],[Secteur]])</f>
        <v xml:space="preserve">   D08 - Melun</v>
      </c>
      <c r="C107" s="100" t="s">
        <v>395</v>
      </c>
      <c r="D107" s="100" t="s">
        <v>396</v>
      </c>
      <c r="E107" s="101">
        <v>104</v>
      </c>
      <c r="F107" s="101">
        <v>106</v>
      </c>
      <c r="G107" s="101">
        <v>210</v>
      </c>
      <c r="H107" s="101">
        <v>0</v>
      </c>
      <c r="I107" s="101">
        <v>0</v>
      </c>
      <c r="J107" s="101">
        <v>0</v>
      </c>
      <c r="K107" s="101">
        <v>81</v>
      </c>
      <c r="L107" s="101">
        <v>80</v>
      </c>
      <c r="M107" s="101">
        <v>161</v>
      </c>
      <c r="N107" s="102">
        <v>0.77884615384615385</v>
      </c>
      <c r="O107" s="102">
        <v>0.75471698113207553</v>
      </c>
      <c r="P107" s="102">
        <v>0.76666666666666672</v>
      </c>
      <c r="Q107" s="101">
        <v>61</v>
      </c>
      <c r="R107" s="101">
        <v>58</v>
      </c>
      <c r="S107" s="101">
        <v>119</v>
      </c>
      <c r="T107" s="102">
        <v>0.75308641975308643</v>
      </c>
      <c r="U107" s="102">
        <v>0.72499999999999998</v>
      </c>
      <c r="V107" s="102">
        <v>0.73913043478260865</v>
      </c>
      <c r="W107" s="101">
        <v>20</v>
      </c>
      <c r="X107" s="101">
        <v>22</v>
      </c>
      <c r="Y107" s="101">
        <v>42</v>
      </c>
      <c r="Z107" s="102">
        <v>0.24691358024691357</v>
      </c>
      <c r="AA107" s="102">
        <v>0.27500000000000002</v>
      </c>
      <c r="AB107" s="102">
        <v>0.2608695652173913</v>
      </c>
      <c r="AC107" s="101">
        <v>17</v>
      </c>
      <c r="AD107" s="101">
        <v>17</v>
      </c>
      <c r="AE107" s="101">
        <v>34</v>
      </c>
      <c r="AF107" s="102">
        <v>0.20987654320987653</v>
      </c>
      <c r="AG107" s="102">
        <v>0.21249999999999999</v>
      </c>
      <c r="AH107" s="102">
        <v>0.21118012422360249</v>
      </c>
      <c r="AI107" s="101">
        <v>3</v>
      </c>
      <c r="AJ107" s="101">
        <v>5</v>
      </c>
      <c r="AK107" s="101">
        <v>8</v>
      </c>
      <c r="AL107" s="102">
        <v>3.7037037037037035E-2</v>
      </c>
      <c r="AM107" s="102">
        <v>6.25E-2</v>
      </c>
      <c r="AN107" s="102">
        <v>4.9689440993788817E-2</v>
      </c>
      <c r="AO107" s="101">
        <v>81</v>
      </c>
      <c r="AP107" s="101">
        <v>80</v>
      </c>
      <c r="AQ107" s="101">
        <v>161</v>
      </c>
      <c r="AR107" s="102">
        <v>0.77884615384615385</v>
      </c>
      <c r="AS107" s="102">
        <v>0.75471698113207553</v>
      </c>
      <c r="AT107" s="102">
        <v>0.76666666666666672</v>
      </c>
      <c r="AU107" s="101">
        <v>62</v>
      </c>
      <c r="AV107" s="101">
        <v>56</v>
      </c>
      <c r="AW107" s="101">
        <v>118</v>
      </c>
      <c r="AX107" s="102">
        <v>0.76543209876543206</v>
      </c>
      <c r="AY107" s="102">
        <v>0.7</v>
      </c>
      <c r="AZ107" s="102">
        <v>0.73291925465838514</v>
      </c>
      <c r="BA107" s="101">
        <v>19</v>
      </c>
      <c r="BB107" s="101">
        <v>24</v>
      </c>
      <c r="BC107" s="101">
        <v>43</v>
      </c>
      <c r="BD107" s="102">
        <v>0.23456790123456789</v>
      </c>
      <c r="BE107" s="102">
        <v>0.3</v>
      </c>
      <c r="BF107" s="102">
        <v>0.26708074534161491</v>
      </c>
      <c r="BG107" s="101">
        <v>16</v>
      </c>
      <c r="BH107" s="101">
        <v>20</v>
      </c>
      <c r="BI107" s="101">
        <v>36</v>
      </c>
      <c r="BJ107" s="102">
        <v>0.19753086419753085</v>
      </c>
      <c r="BK107" s="102">
        <v>0.25</v>
      </c>
      <c r="BL107" s="102">
        <v>0.2236024844720497</v>
      </c>
      <c r="BM107" s="101">
        <v>3</v>
      </c>
      <c r="BN107" s="101">
        <v>4</v>
      </c>
      <c r="BO107" s="101">
        <v>7</v>
      </c>
      <c r="BP107" s="102">
        <v>3.7037037037037035E-2</v>
      </c>
      <c r="BQ107" s="102">
        <v>0.05</v>
      </c>
      <c r="BR107" s="103">
        <v>4.3478260869565216E-2</v>
      </c>
    </row>
    <row r="108" spans="1:70" ht="11.85">
      <c r="A108" s="99" t="str">
        <f>IF(COUNTIFS(T_3GPM[[#This Row],[Secteur]],"  *"),A107,T_3GPM[[#This Row],[Secteur]])</f>
        <v>SEINE-ET-MARNE</v>
      </c>
      <c r="B108" s="99" t="str">
        <f>IF(COUNTIFS(T_3GPM[[#This Row],[Secteur]],"    *"),B107,T_3GPM[[#This Row],[Secteur]])</f>
        <v xml:space="preserve">   D08 - Melun</v>
      </c>
      <c r="C108" s="100" t="s">
        <v>397</v>
      </c>
      <c r="D108" s="100" t="s">
        <v>398</v>
      </c>
      <c r="E108" s="101">
        <v>58</v>
      </c>
      <c r="F108" s="101">
        <v>79</v>
      </c>
      <c r="G108" s="101">
        <v>137</v>
      </c>
      <c r="H108" s="101">
        <v>0</v>
      </c>
      <c r="I108" s="101">
        <v>0</v>
      </c>
      <c r="J108" s="101">
        <v>0</v>
      </c>
      <c r="K108" s="101">
        <v>58</v>
      </c>
      <c r="L108" s="101">
        <v>79</v>
      </c>
      <c r="M108" s="101">
        <v>137</v>
      </c>
      <c r="N108" s="102">
        <v>1</v>
      </c>
      <c r="O108" s="102">
        <v>1</v>
      </c>
      <c r="P108" s="102">
        <v>1</v>
      </c>
      <c r="Q108" s="101">
        <v>47</v>
      </c>
      <c r="R108" s="101">
        <v>45</v>
      </c>
      <c r="S108" s="101">
        <v>92</v>
      </c>
      <c r="T108" s="102">
        <v>0.81034482758620685</v>
      </c>
      <c r="U108" s="102">
        <v>0.569620253164557</v>
      </c>
      <c r="V108" s="102">
        <v>0.67153284671532842</v>
      </c>
      <c r="W108" s="101">
        <v>11</v>
      </c>
      <c r="X108" s="101">
        <v>34</v>
      </c>
      <c r="Y108" s="101">
        <v>45</v>
      </c>
      <c r="Z108" s="102">
        <v>0.18965517241379309</v>
      </c>
      <c r="AA108" s="102">
        <v>0.43037974683544306</v>
      </c>
      <c r="AB108" s="102">
        <v>0.32846715328467152</v>
      </c>
      <c r="AC108" s="101">
        <v>10</v>
      </c>
      <c r="AD108" s="101">
        <v>18</v>
      </c>
      <c r="AE108" s="101">
        <v>28</v>
      </c>
      <c r="AF108" s="102">
        <v>0.17241379310344829</v>
      </c>
      <c r="AG108" s="102">
        <v>0.22784810126582278</v>
      </c>
      <c r="AH108" s="102">
        <v>0.20437956204379562</v>
      </c>
      <c r="AI108" s="101">
        <v>1</v>
      </c>
      <c r="AJ108" s="101">
        <v>16</v>
      </c>
      <c r="AK108" s="101">
        <v>17</v>
      </c>
      <c r="AL108" s="102">
        <v>1.7241379310344827E-2</v>
      </c>
      <c r="AM108" s="102">
        <v>0.20253164556962025</v>
      </c>
      <c r="AN108" s="102">
        <v>0.12408759124087591</v>
      </c>
      <c r="AO108" s="101">
        <v>58</v>
      </c>
      <c r="AP108" s="101">
        <v>79</v>
      </c>
      <c r="AQ108" s="101">
        <v>137</v>
      </c>
      <c r="AR108" s="102">
        <v>1</v>
      </c>
      <c r="AS108" s="102">
        <v>1</v>
      </c>
      <c r="AT108" s="102">
        <v>1</v>
      </c>
      <c r="AU108" s="101">
        <v>47</v>
      </c>
      <c r="AV108" s="101">
        <v>44</v>
      </c>
      <c r="AW108" s="101">
        <v>91</v>
      </c>
      <c r="AX108" s="102">
        <v>0.81034482758620685</v>
      </c>
      <c r="AY108" s="102">
        <v>0.55696202531645567</v>
      </c>
      <c r="AZ108" s="102">
        <v>0.66423357664233573</v>
      </c>
      <c r="BA108" s="101">
        <v>11</v>
      </c>
      <c r="BB108" s="101">
        <v>35</v>
      </c>
      <c r="BC108" s="101">
        <v>46</v>
      </c>
      <c r="BD108" s="102">
        <v>0.18965517241379309</v>
      </c>
      <c r="BE108" s="102">
        <v>0.44303797468354428</v>
      </c>
      <c r="BF108" s="102">
        <v>0.33576642335766421</v>
      </c>
      <c r="BG108" s="101">
        <v>10</v>
      </c>
      <c r="BH108" s="101">
        <v>19</v>
      </c>
      <c r="BI108" s="101">
        <v>29</v>
      </c>
      <c r="BJ108" s="102">
        <v>0.17241379310344829</v>
      </c>
      <c r="BK108" s="102">
        <v>0.24050632911392406</v>
      </c>
      <c r="BL108" s="102">
        <v>0.21167883211678831</v>
      </c>
      <c r="BM108" s="101">
        <v>1</v>
      </c>
      <c r="BN108" s="101">
        <v>16</v>
      </c>
      <c r="BO108" s="101">
        <v>17</v>
      </c>
      <c r="BP108" s="102">
        <v>1.7241379310344827E-2</v>
      </c>
      <c r="BQ108" s="102">
        <v>0.20253164556962025</v>
      </c>
      <c r="BR108" s="103">
        <v>0.12408759124087591</v>
      </c>
    </row>
    <row r="109" spans="1:70" ht="11.85">
      <c r="A109" s="99" t="str">
        <f>IF(COUNTIFS(T_3GPM[[#This Row],[Secteur]],"  *"),A108,T_3GPM[[#This Row],[Secteur]])</f>
        <v>SEINE-ET-MARNE</v>
      </c>
      <c r="B109" s="99" t="str">
        <f>IF(COUNTIFS(T_3GPM[[#This Row],[Secteur]],"    *"),B108,T_3GPM[[#This Row],[Secteur]])</f>
        <v xml:space="preserve">   D08 - Melun</v>
      </c>
      <c r="C109" s="100" t="s">
        <v>399</v>
      </c>
      <c r="D109" s="100" t="s">
        <v>400</v>
      </c>
      <c r="E109" s="101">
        <v>89</v>
      </c>
      <c r="F109" s="101">
        <v>96</v>
      </c>
      <c r="G109" s="101">
        <v>185</v>
      </c>
      <c r="H109" s="101">
        <v>1</v>
      </c>
      <c r="I109" s="101">
        <v>1</v>
      </c>
      <c r="J109" s="101">
        <v>2</v>
      </c>
      <c r="K109" s="101">
        <v>80</v>
      </c>
      <c r="L109" s="101">
        <v>84</v>
      </c>
      <c r="M109" s="101">
        <v>164</v>
      </c>
      <c r="N109" s="102">
        <v>0.9101123595505618</v>
      </c>
      <c r="O109" s="102">
        <v>0.88541666666666663</v>
      </c>
      <c r="P109" s="102">
        <v>0.89729729729729735</v>
      </c>
      <c r="Q109" s="101">
        <v>59</v>
      </c>
      <c r="R109" s="101">
        <v>44</v>
      </c>
      <c r="S109" s="101">
        <v>103</v>
      </c>
      <c r="T109" s="102">
        <v>0.73750000000000004</v>
      </c>
      <c r="U109" s="102">
        <v>0.52380952380952384</v>
      </c>
      <c r="V109" s="102">
        <v>0.62804878048780488</v>
      </c>
      <c r="W109" s="101">
        <v>21</v>
      </c>
      <c r="X109" s="101">
        <v>40</v>
      </c>
      <c r="Y109" s="101">
        <v>61</v>
      </c>
      <c r="Z109" s="102">
        <v>0.26250000000000001</v>
      </c>
      <c r="AA109" s="102">
        <v>0.47619047619047616</v>
      </c>
      <c r="AB109" s="102">
        <v>0.37195121951219512</v>
      </c>
      <c r="AC109" s="101">
        <v>17</v>
      </c>
      <c r="AD109" s="101">
        <v>30</v>
      </c>
      <c r="AE109" s="101">
        <v>47</v>
      </c>
      <c r="AF109" s="102">
        <v>0.21249999999999999</v>
      </c>
      <c r="AG109" s="102">
        <v>0.35714285714285715</v>
      </c>
      <c r="AH109" s="102">
        <v>0.28658536585365851</v>
      </c>
      <c r="AI109" s="101">
        <v>4</v>
      </c>
      <c r="AJ109" s="101">
        <v>10</v>
      </c>
      <c r="AK109" s="101">
        <v>14</v>
      </c>
      <c r="AL109" s="102">
        <v>0.05</v>
      </c>
      <c r="AM109" s="102">
        <v>0.11904761904761904</v>
      </c>
      <c r="AN109" s="102">
        <v>8.5365853658536592E-2</v>
      </c>
      <c r="AO109" s="101">
        <v>79</v>
      </c>
      <c r="AP109" s="101">
        <v>81</v>
      </c>
      <c r="AQ109" s="101">
        <v>160</v>
      </c>
      <c r="AR109" s="102">
        <v>0.898876404494382</v>
      </c>
      <c r="AS109" s="102">
        <v>0.85416666666666663</v>
      </c>
      <c r="AT109" s="102">
        <v>0.87567567567567572</v>
      </c>
      <c r="AU109" s="101">
        <v>53</v>
      </c>
      <c r="AV109" s="101">
        <v>36</v>
      </c>
      <c r="AW109" s="101">
        <v>89</v>
      </c>
      <c r="AX109" s="102">
        <v>0.67088607594936711</v>
      </c>
      <c r="AY109" s="102">
        <v>0.44444444444444442</v>
      </c>
      <c r="AZ109" s="102">
        <v>0.55625000000000002</v>
      </c>
      <c r="BA109" s="101">
        <v>26</v>
      </c>
      <c r="BB109" s="101">
        <v>45</v>
      </c>
      <c r="BC109" s="101">
        <v>71</v>
      </c>
      <c r="BD109" s="102">
        <v>0.32911392405063289</v>
      </c>
      <c r="BE109" s="102">
        <v>0.55555555555555558</v>
      </c>
      <c r="BF109" s="102">
        <v>0.44374999999999998</v>
      </c>
      <c r="BG109" s="101">
        <v>21</v>
      </c>
      <c r="BH109" s="101">
        <v>34</v>
      </c>
      <c r="BI109" s="101">
        <v>55</v>
      </c>
      <c r="BJ109" s="102">
        <v>0.26582278481012656</v>
      </c>
      <c r="BK109" s="102">
        <v>0.41975308641975306</v>
      </c>
      <c r="BL109" s="102">
        <v>0.34375</v>
      </c>
      <c r="BM109" s="101">
        <v>5</v>
      </c>
      <c r="BN109" s="101">
        <v>11</v>
      </c>
      <c r="BO109" s="101">
        <v>16</v>
      </c>
      <c r="BP109" s="102">
        <v>6.3291139240506333E-2</v>
      </c>
      <c r="BQ109" s="102">
        <v>0.13580246913580246</v>
      </c>
      <c r="BR109" s="103">
        <v>0.1</v>
      </c>
    </row>
    <row r="110" spans="1:70" ht="11.85">
      <c r="A110" s="99" t="str">
        <f>IF(COUNTIFS(T_3GPM[[#This Row],[Secteur]],"  *"),A109,T_3GPM[[#This Row],[Secteur]])</f>
        <v>SEINE-ET-MARNE</v>
      </c>
      <c r="B110" s="99" t="str">
        <f>IF(COUNTIFS(T_3GPM[[#This Row],[Secteur]],"    *"),B109,T_3GPM[[#This Row],[Secteur]])</f>
        <v xml:space="preserve">   D08 - Melun</v>
      </c>
      <c r="C110" s="100" t="s">
        <v>401</v>
      </c>
      <c r="D110" s="100" t="s">
        <v>402</v>
      </c>
      <c r="E110" s="101">
        <v>82</v>
      </c>
      <c r="F110" s="101">
        <v>74</v>
      </c>
      <c r="G110" s="101">
        <v>156</v>
      </c>
      <c r="H110" s="101">
        <v>0</v>
      </c>
      <c r="I110" s="101">
        <v>3</v>
      </c>
      <c r="J110" s="101">
        <v>3</v>
      </c>
      <c r="K110" s="101">
        <v>82</v>
      </c>
      <c r="L110" s="101">
        <v>72</v>
      </c>
      <c r="M110" s="101">
        <v>154</v>
      </c>
      <c r="N110" s="102">
        <v>1</v>
      </c>
      <c r="O110" s="102">
        <v>1.0135135135135136</v>
      </c>
      <c r="P110" s="102">
        <v>1.0064102564102564</v>
      </c>
      <c r="Q110" s="101">
        <v>57</v>
      </c>
      <c r="R110" s="101">
        <v>45</v>
      </c>
      <c r="S110" s="101">
        <v>102</v>
      </c>
      <c r="T110" s="102">
        <v>0.69512195121951215</v>
      </c>
      <c r="U110" s="102">
        <v>0.625</v>
      </c>
      <c r="V110" s="102">
        <v>0.66233766233766234</v>
      </c>
      <c r="W110" s="101">
        <v>25</v>
      </c>
      <c r="X110" s="101">
        <v>27</v>
      </c>
      <c r="Y110" s="101">
        <v>52</v>
      </c>
      <c r="Z110" s="102">
        <v>0.3048780487804878</v>
      </c>
      <c r="AA110" s="102">
        <v>0.375</v>
      </c>
      <c r="AB110" s="102">
        <v>0.33766233766233766</v>
      </c>
      <c r="AC110" s="101">
        <v>21</v>
      </c>
      <c r="AD110" s="101">
        <v>20</v>
      </c>
      <c r="AE110" s="101">
        <v>41</v>
      </c>
      <c r="AF110" s="102">
        <v>0.25609756097560976</v>
      </c>
      <c r="AG110" s="102">
        <v>0.27777777777777779</v>
      </c>
      <c r="AH110" s="102">
        <v>0.26623376623376621</v>
      </c>
      <c r="AI110" s="101">
        <v>4</v>
      </c>
      <c r="AJ110" s="101">
        <v>7</v>
      </c>
      <c r="AK110" s="101">
        <v>11</v>
      </c>
      <c r="AL110" s="102">
        <v>4.878048780487805E-2</v>
      </c>
      <c r="AM110" s="102">
        <v>9.7222222222222224E-2</v>
      </c>
      <c r="AN110" s="102">
        <v>7.1428571428571425E-2</v>
      </c>
      <c r="AO110" s="101">
        <v>81</v>
      </c>
      <c r="AP110" s="101">
        <v>72</v>
      </c>
      <c r="AQ110" s="101">
        <v>153</v>
      </c>
      <c r="AR110" s="102">
        <v>0.98780487804878048</v>
      </c>
      <c r="AS110" s="102">
        <v>1.0135135135135136</v>
      </c>
      <c r="AT110" s="102">
        <v>1</v>
      </c>
      <c r="AU110" s="101">
        <v>48</v>
      </c>
      <c r="AV110" s="101">
        <v>39</v>
      </c>
      <c r="AW110" s="101">
        <v>87</v>
      </c>
      <c r="AX110" s="102">
        <v>0.59259259259259256</v>
      </c>
      <c r="AY110" s="102">
        <v>0.54166666666666663</v>
      </c>
      <c r="AZ110" s="102">
        <v>0.56862745098039214</v>
      </c>
      <c r="BA110" s="101">
        <v>33</v>
      </c>
      <c r="BB110" s="101">
        <v>33</v>
      </c>
      <c r="BC110" s="101">
        <v>66</v>
      </c>
      <c r="BD110" s="102">
        <v>0.40740740740740738</v>
      </c>
      <c r="BE110" s="102">
        <v>0.45833333333333331</v>
      </c>
      <c r="BF110" s="102">
        <v>0.43137254901960786</v>
      </c>
      <c r="BG110" s="101">
        <v>27</v>
      </c>
      <c r="BH110" s="101">
        <v>26</v>
      </c>
      <c r="BI110" s="101">
        <v>53</v>
      </c>
      <c r="BJ110" s="102">
        <v>0.33333333333333331</v>
      </c>
      <c r="BK110" s="102">
        <v>0.3611111111111111</v>
      </c>
      <c r="BL110" s="102">
        <v>0.34640522875816993</v>
      </c>
      <c r="BM110" s="101">
        <v>6</v>
      </c>
      <c r="BN110" s="101">
        <v>7</v>
      </c>
      <c r="BO110" s="101">
        <v>13</v>
      </c>
      <c r="BP110" s="102">
        <v>7.407407407407407E-2</v>
      </c>
      <c r="BQ110" s="102">
        <v>9.7222222222222224E-2</v>
      </c>
      <c r="BR110" s="103">
        <v>8.4967320261437912E-2</v>
      </c>
    </row>
    <row r="111" spans="1:70" ht="11.85">
      <c r="A111" s="99" t="str">
        <f>IF(COUNTIFS(T_3GPM[[#This Row],[Secteur]],"  *"),A110,T_3GPM[[#This Row],[Secteur]])</f>
        <v>SEINE-ET-MARNE</v>
      </c>
      <c r="B111" s="99" t="str">
        <f>IF(COUNTIFS(T_3GPM[[#This Row],[Secteur]],"    *"),B110,T_3GPM[[#This Row],[Secteur]])</f>
        <v xml:space="preserve">   D08 - Melun</v>
      </c>
      <c r="C111" s="100" t="s">
        <v>403</v>
      </c>
      <c r="D111" s="100" t="s">
        <v>404</v>
      </c>
      <c r="E111" s="101">
        <v>63</v>
      </c>
      <c r="F111" s="101">
        <v>86</v>
      </c>
      <c r="G111" s="101">
        <v>149</v>
      </c>
      <c r="H111" s="101">
        <v>0</v>
      </c>
      <c r="I111" s="101">
        <v>0</v>
      </c>
      <c r="J111" s="101">
        <v>0</v>
      </c>
      <c r="K111" s="101">
        <v>55</v>
      </c>
      <c r="L111" s="101">
        <v>71</v>
      </c>
      <c r="M111" s="101">
        <v>126</v>
      </c>
      <c r="N111" s="102">
        <v>0.87301587301587302</v>
      </c>
      <c r="O111" s="102">
        <v>0.82558139534883723</v>
      </c>
      <c r="P111" s="102">
        <v>0.84563758389261745</v>
      </c>
      <c r="Q111" s="101">
        <v>46</v>
      </c>
      <c r="R111" s="101">
        <v>55</v>
      </c>
      <c r="S111" s="101">
        <v>101</v>
      </c>
      <c r="T111" s="102">
        <v>0.83636363636363631</v>
      </c>
      <c r="U111" s="102">
        <v>0.77464788732394363</v>
      </c>
      <c r="V111" s="102">
        <v>0.80158730158730163</v>
      </c>
      <c r="W111" s="101">
        <v>9</v>
      </c>
      <c r="X111" s="101">
        <v>16</v>
      </c>
      <c r="Y111" s="101">
        <v>25</v>
      </c>
      <c r="Z111" s="102">
        <v>0.16363636363636364</v>
      </c>
      <c r="AA111" s="102">
        <v>0.22535211267605634</v>
      </c>
      <c r="AB111" s="102">
        <v>0.1984126984126984</v>
      </c>
      <c r="AC111" s="101">
        <v>7</v>
      </c>
      <c r="AD111" s="101">
        <v>14</v>
      </c>
      <c r="AE111" s="101">
        <v>21</v>
      </c>
      <c r="AF111" s="102">
        <v>0.12727272727272726</v>
      </c>
      <c r="AG111" s="102">
        <v>0.19718309859154928</v>
      </c>
      <c r="AH111" s="102">
        <v>0.16666666666666666</v>
      </c>
      <c r="AI111" s="101">
        <v>2</v>
      </c>
      <c r="AJ111" s="101">
        <v>2</v>
      </c>
      <c r="AK111" s="101">
        <v>4</v>
      </c>
      <c r="AL111" s="102">
        <v>3.6363636363636362E-2</v>
      </c>
      <c r="AM111" s="102">
        <v>2.8169014084507043E-2</v>
      </c>
      <c r="AN111" s="102">
        <v>3.1746031746031744E-2</v>
      </c>
      <c r="AO111" s="101">
        <v>55</v>
      </c>
      <c r="AP111" s="101">
        <v>71</v>
      </c>
      <c r="AQ111" s="101">
        <v>126</v>
      </c>
      <c r="AR111" s="102">
        <v>0.87301587301587302</v>
      </c>
      <c r="AS111" s="102">
        <v>0.82558139534883723</v>
      </c>
      <c r="AT111" s="102">
        <v>0.84563758389261745</v>
      </c>
      <c r="AU111" s="101">
        <v>44</v>
      </c>
      <c r="AV111" s="101">
        <v>49</v>
      </c>
      <c r="AW111" s="101">
        <v>93</v>
      </c>
      <c r="AX111" s="102">
        <v>0.8</v>
      </c>
      <c r="AY111" s="102">
        <v>0.6901408450704225</v>
      </c>
      <c r="AZ111" s="102">
        <v>0.73809523809523814</v>
      </c>
      <c r="BA111" s="101">
        <v>11</v>
      </c>
      <c r="BB111" s="101">
        <v>22</v>
      </c>
      <c r="BC111" s="101">
        <v>33</v>
      </c>
      <c r="BD111" s="102">
        <v>0.2</v>
      </c>
      <c r="BE111" s="102">
        <v>0.30985915492957744</v>
      </c>
      <c r="BF111" s="102">
        <v>0.26190476190476192</v>
      </c>
      <c r="BG111" s="101">
        <v>9</v>
      </c>
      <c r="BH111" s="101">
        <v>20</v>
      </c>
      <c r="BI111" s="101">
        <v>29</v>
      </c>
      <c r="BJ111" s="102">
        <v>0.16363636363636364</v>
      </c>
      <c r="BK111" s="102">
        <v>0.28169014084507044</v>
      </c>
      <c r="BL111" s="102">
        <v>0.23015873015873015</v>
      </c>
      <c r="BM111" s="101">
        <v>2</v>
      </c>
      <c r="BN111" s="101">
        <v>2</v>
      </c>
      <c r="BO111" s="101">
        <v>4</v>
      </c>
      <c r="BP111" s="102">
        <v>3.6363636363636362E-2</v>
      </c>
      <c r="BQ111" s="102">
        <v>2.8169014084507043E-2</v>
      </c>
      <c r="BR111" s="103">
        <v>3.1746031746031744E-2</v>
      </c>
    </row>
    <row r="112" spans="1:70" ht="11.85">
      <c r="A112" s="99" t="str">
        <f>IF(COUNTIFS(T_3GPM[[#This Row],[Secteur]],"  *"),A111,T_3GPM[[#This Row],[Secteur]])</f>
        <v>SEINE-ET-MARNE</v>
      </c>
      <c r="B112" s="99" t="str">
        <f>IF(COUNTIFS(T_3GPM[[#This Row],[Secteur]],"    *"),B111,T_3GPM[[#This Row],[Secteur]])</f>
        <v xml:space="preserve">   D08 - Melun</v>
      </c>
      <c r="C112" s="100" t="s">
        <v>1006</v>
      </c>
      <c r="D112" s="100" t="s">
        <v>317</v>
      </c>
      <c r="E112" s="101">
        <v>10</v>
      </c>
      <c r="F112" s="101">
        <v>14</v>
      </c>
      <c r="G112" s="101">
        <v>24</v>
      </c>
      <c r="H112" s="101">
        <v>0</v>
      </c>
      <c r="I112" s="101">
        <v>0</v>
      </c>
      <c r="J112" s="101">
        <v>0</v>
      </c>
      <c r="K112" s="101">
        <v>10</v>
      </c>
      <c r="L112" s="101">
        <v>13</v>
      </c>
      <c r="M112" s="101">
        <v>23</v>
      </c>
      <c r="N112" s="102">
        <v>1</v>
      </c>
      <c r="O112" s="102">
        <v>0.9285714285714286</v>
      </c>
      <c r="P112" s="102">
        <v>0.95833333333333337</v>
      </c>
      <c r="Q112" s="101">
        <v>0</v>
      </c>
      <c r="R112" s="101">
        <v>0</v>
      </c>
      <c r="S112" s="101">
        <v>0</v>
      </c>
      <c r="T112" s="102">
        <v>0</v>
      </c>
      <c r="U112" s="102">
        <v>0</v>
      </c>
      <c r="V112" s="102">
        <v>0</v>
      </c>
      <c r="W112" s="101">
        <v>10</v>
      </c>
      <c r="X112" s="101">
        <v>13</v>
      </c>
      <c r="Y112" s="101">
        <v>23</v>
      </c>
      <c r="Z112" s="102">
        <v>1</v>
      </c>
      <c r="AA112" s="102">
        <v>1</v>
      </c>
      <c r="AB112" s="102">
        <v>1</v>
      </c>
      <c r="AC112" s="101">
        <v>9</v>
      </c>
      <c r="AD112" s="101">
        <v>12</v>
      </c>
      <c r="AE112" s="101">
        <v>21</v>
      </c>
      <c r="AF112" s="102">
        <v>0.9</v>
      </c>
      <c r="AG112" s="102">
        <v>0.92307692307692313</v>
      </c>
      <c r="AH112" s="102">
        <v>0.91304347826086951</v>
      </c>
      <c r="AI112" s="101">
        <v>1</v>
      </c>
      <c r="AJ112" s="101">
        <v>1</v>
      </c>
      <c r="AK112" s="101">
        <v>2</v>
      </c>
      <c r="AL112" s="102">
        <v>0.1</v>
      </c>
      <c r="AM112" s="102">
        <v>7.6923076923076927E-2</v>
      </c>
      <c r="AN112" s="102">
        <v>8.6956521739130432E-2</v>
      </c>
      <c r="AO112" s="101">
        <v>10</v>
      </c>
      <c r="AP112" s="101">
        <v>13</v>
      </c>
      <c r="AQ112" s="101">
        <v>23</v>
      </c>
      <c r="AR112" s="102">
        <v>1</v>
      </c>
      <c r="AS112" s="102">
        <v>0.9285714285714286</v>
      </c>
      <c r="AT112" s="102">
        <v>0.95833333333333337</v>
      </c>
      <c r="AU112" s="101">
        <v>0</v>
      </c>
      <c r="AV112" s="101">
        <v>0</v>
      </c>
      <c r="AW112" s="101">
        <v>0</v>
      </c>
      <c r="AX112" s="102">
        <v>0</v>
      </c>
      <c r="AY112" s="102">
        <v>0</v>
      </c>
      <c r="AZ112" s="102">
        <v>0</v>
      </c>
      <c r="BA112" s="101">
        <v>10</v>
      </c>
      <c r="BB112" s="101">
        <v>13</v>
      </c>
      <c r="BC112" s="101">
        <v>23</v>
      </c>
      <c r="BD112" s="102">
        <v>1</v>
      </c>
      <c r="BE112" s="102">
        <v>1</v>
      </c>
      <c r="BF112" s="102">
        <v>1</v>
      </c>
      <c r="BG112" s="101">
        <v>9</v>
      </c>
      <c r="BH112" s="101">
        <v>12</v>
      </c>
      <c r="BI112" s="101">
        <v>21</v>
      </c>
      <c r="BJ112" s="102">
        <v>0.9</v>
      </c>
      <c r="BK112" s="102">
        <v>0.92307692307692313</v>
      </c>
      <c r="BL112" s="102">
        <v>0.91304347826086951</v>
      </c>
      <c r="BM112" s="101">
        <v>1</v>
      </c>
      <c r="BN112" s="101">
        <v>1</v>
      </c>
      <c r="BO112" s="101">
        <v>2</v>
      </c>
      <c r="BP112" s="102">
        <v>0.1</v>
      </c>
      <c r="BQ112" s="102">
        <v>7.6923076923076927E-2</v>
      </c>
      <c r="BR112" s="103">
        <v>8.6956521739130432E-2</v>
      </c>
    </row>
    <row r="113" spans="1:70" ht="11.85">
      <c r="A113" s="99" t="str">
        <f>IF(COUNTIFS(T_3GPM[[#This Row],[Secteur]],"  *"),A112,T_3GPM[[#This Row],[Secteur]])</f>
        <v>SEINE-ET-MARNE</v>
      </c>
      <c r="B113" s="99" t="str">
        <f>IF(COUNTIFS(T_3GPM[[#This Row],[Secteur]],"    *"),B112,T_3GPM[[#This Row],[Secteur]])</f>
        <v xml:space="preserve">   D09 - Provins</v>
      </c>
      <c r="C113" s="100" t="s">
        <v>405</v>
      </c>
      <c r="D113" s="100" t="s">
        <v>406</v>
      </c>
      <c r="E113" s="101">
        <v>555</v>
      </c>
      <c r="F113" s="101">
        <v>578</v>
      </c>
      <c r="G113" s="101">
        <v>1133</v>
      </c>
      <c r="H113" s="101">
        <v>3</v>
      </c>
      <c r="I113" s="101">
        <v>3</v>
      </c>
      <c r="J113" s="101">
        <v>6</v>
      </c>
      <c r="K113" s="101">
        <v>542</v>
      </c>
      <c r="L113" s="101">
        <v>559</v>
      </c>
      <c r="M113" s="101">
        <v>1101</v>
      </c>
      <c r="N113" s="102">
        <v>0.98198198198198194</v>
      </c>
      <c r="O113" s="102">
        <v>0.97231833910034604</v>
      </c>
      <c r="P113" s="102">
        <v>0.97705207413945283</v>
      </c>
      <c r="Q113" s="101">
        <v>380</v>
      </c>
      <c r="R113" s="101">
        <v>352</v>
      </c>
      <c r="S113" s="101">
        <v>732</v>
      </c>
      <c r="T113" s="102">
        <v>0.70110701107011075</v>
      </c>
      <c r="U113" s="102">
        <v>0.62969588550983902</v>
      </c>
      <c r="V113" s="102">
        <v>0.66485013623978206</v>
      </c>
      <c r="W113" s="101">
        <v>162</v>
      </c>
      <c r="X113" s="101">
        <v>207</v>
      </c>
      <c r="Y113" s="101">
        <v>369</v>
      </c>
      <c r="Z113" s="102">
        <v>0.2988929889298893</v>
      </c>
      <c r="AA113" s="102">
        <v>0.37030411449016098</v>
      </c>
      <c r="AB113" s="102">
        <v>0.33514986376021799</v>
      </c>
      <c r="AC113" s="101">
        <v>122</v>
      </c>
      <c r="AD113" s="101">
        <v>121</v>
      </c>
      <c r="AE113" s="101">
        <v>243</v>
      </c>
      <c r="AF113" s="102">
        <v>0.22509225092250923</v>
      </c>
      <c r="AG113" s="102">
        <v>0.21645796064400716</v>
      </c>
      <c r="AH113" s="102">
        <v>0.22070844686648503</v>
      </c>
      <c r="AI113" s="101">
        <v>40</v>
      </c>
      <c r="AJ113" s="101">
        <v>86</v>
      </c>
      <c r="AK113" s="101">
        <v>126</v>
      </c>
      <c r="AL113" s="102">
        <v>7.3800738007380073E-2</v>
      </c>
      <c r="AM113" s="102">
        <v>0.15384615384615385</v>
      </c>
      <c r="AN113" s="102">
        <v>0.11444141689373297</v>
      </c>
      <c r="AO113" s="101">
        <v>542</v>
      </c>
      <c r="AP113" s="101">
        <v>558</v>
      </c>
      <c r="AQ113" s="101">
        <v>1100</v>
      </c>
      <c r="AR113" s="102">
        <v>0.98198198198198194</v>
      </c>
      <c r="AS113" s="102">
        <v>0.97058823529411764</v>
      </c>
      <c r="AT113" s="102">
        <v>0.97616946160635476</v>
      </c>
      <c r="AU113" s="101">
        <v>361</v>
      </c>
      <c r="AV113" s="101">
        <v>324</v>
      </c>
      <c r="AW113" s="101">
        <v>685</v>
      </c>
      <c r="AX113" s="102">
        <v>0.66605166051660514</v>
      </c>
      <c r="AY113" s="102">
        <v>0.58064516129032262</v>
      </c>
      <c r="AZ113" s="102">
        <v>0.62272727272727268</v>
      </c>
      <c r="BA113" s="101">
        <v>181</v>
      </c>
      <c r="BB113" s="101">
        <v>234</v>
      </c>
      <c r="BC113" s="101">
        <v>415</v>
      </c>
      <c r="BD113" s="102">
        <v>0.33394833948339481</v>
      </c>
      <c r="BE113" s="102">
        <v>0.41935483870967744</v>
      </c>
      <c r="BF113" s="102">
        <v>0.37727272727272726</v>
      </c>
      <c r="BG113" s="101">
        <v>139</v>
      </c>
      <c r="BH113" s="101">
        <v>145</v>
      </c>
      <c r="BI113" s="101">
        <v>284</v>
      </c>
      <c r="BJ113" s="102">
        <v>0.25645756457564578</v>
      </c>
      <c r="BK113" s="102">
        <v>0.25985663082437277</v>
      </c>
      <c r="BL113" s="102">
        <v>0.25818181818181818</v>
      </c>
      <c r="BM113" s="101">
        <v>42</v>
      </c>
      <c r="BN113" s="101">
        <v>89</v>
      </c>
      <c r="BO113" s="101">
        <v>131</v>
      </c>
      <c r="BP113" s="102">
        <v>7.7490774907749083E-2</v>
      </c>
      <c r="BQ113" s="102">
        <v>0.15949820788530467</v>
      </c>
      <c r="BR113" s="103">
        <v>0.11909090909090909</v>
      </c>
    </row>
    <row r="114" spans="1:70" ht="11.85">
      <c r="A114" s="99" t="str">
        <f>IF(COUNTIFS(T_3GPM[[#This Row],[Secteur]],"  *"),A113,T_3GPM[[#This Row],[Secteur]])</f>
        <v>SEINE-ET-MARNE</v>
      </c>
      <c r="B114" s="99" t="str">
        <f>IF(COUNTIFS(T_3GPM[[#This Row],[Secteur]],"    *"),B113,T_3GPM[[#This Row],[Secteur]])</f>
        <v xml:space="preserve">   D09 - Provins</v>
      </c>
      <c r="C114" s="100" t="s">
        <v>407</v>
      </c>
      <c r="D114" s="100" t="s">
        <v>408</v>
      </c>
      <c r="E114" s="101">
        <v>72</v>
      </c>
      <c r="F114" s="101">
        <v>63</v>
      </c>
      <c r="G114" s="101">
        <v>135</v>
      </c>
      <c r="H114" s="101">
        <v>0</v>
      </c>
      <c r="I114" s="101">
        <v>0</v>
      </c>
      <c r="J114" s="101">
        <v>0</v>
      </c>
      <c r="K114" s="101">
        <v>72</v>
      </c>
      <c r="L114" s="101">
        <v>63</v>
      </c>
      <c r="M114" s="101">
        <v>135</v>
      </c>
      <c r="N114" s="102">
        <v>1</v>
      </c>
      <c r="O114" s="102">
        <v>1</v>
      </c>
      <c r="P114" s="102">
        <v>1</v>
      </c>
      <c r="Q114" s="101">
        <v>50</v>
      </c>
      <c r="R114" s="101">
        <v>35</v>
      </c>
      <c r="S114" s="101">
        <v>85</v>
      </c>
      <c r="T114" s="102">
        <v>0.69444444444444442</v>
      </c>
      <c r="U114" s="102">
        <v>0.55555555555555558</v>
      </c>
      <c r="V114" s="102">
        <v>0.62962962962962965</v>
      </c>
      <c r="W114" s="101">
        <v>22</v>
      </c>
      <c r="X114" s="101">
        <v>28</v>
      </c>
      <c r="Y114" s="101">
        <v>50</v>
      </c>
      <c r="Z114" s="102">
        <v>0.30555555555555558</v>
      </c>
      <c r="AA114" s="102">
        <v>0.44444444444444442</v>
      </c>
      <c r="AB114" s="102">
        <v>0.37037037037037035</v>
      </c>
      <c r="AC114" s="101">
        <v>19</v>
      </c>
      <c r="AD114" s="101">
        <v>20</v>
      </c>
      <c r="AE114" s="101">
        <v>39</v>
      </c>
      <c r="AF114" s="102">
        <v>0.2638888888888889</v>
      </c>
      <c r="AG114" s="102">
        <v>0.31746031746031744</v>
      </c>
      <c r="AH114" s="102">
        <v>0.28888888888888886</v>
      </c>
      <c r="AI114" s="101">
        <v>3</v>
      </c>
      <c r="AJ114" s="101">
        <v>8</v>
      </c>
      <c r="AK114" s="101">
        <v>11</v>
      </c>
      <c r="AL114" s="102">
        <v>4.1666666666666664E-2</v>
      </c>
      <c r="AM114" s="102">
        <v>0.12698412698412698</v>
      </c>
      <c r="AN114" s="102">
        <v>8.1481481481481488E-2</v>
      </c>
      <c r="AO114" s="101">
        <v>72</v>
      </c>
      <c r="AP114" s="101">
        <v>63</v>
      </c>
      <c r="AQ114" s="101">
        <v>135</v>
      </c>
      <c r="AR114" s="102">
        <v>1</v>
      </c>
      <c r="AS114" s="102">
        <v>1</v>
      </c>
      <c r="AT114" s="102">
        <v>1</v>
      </c>
      <c r="AU114" s="101">
        <v>43</v>
      </c>
      <c r="AV114" s="101">
        <v>31</v>
      </c>
      <c r="AW114" s="101">
        <v>74</v>
      </c>
      <c r="AX114" s="102">
        <v>0.59722222222222221</v>
      </c>
      <c r="AY114" s="102">
        <v>0.49206349206349204</v>
      </c>
      <c r="AZ114" s="102">
        <v>0.54814814814814816</v>
      </c>
      <c r="BA114" s="101">
        <v>29</v>
      </c>
      <c r="BB114" s="101">
        <v>32</v>
      </c>
      <c r="BC114" s="101">
        <v>61</v>
      </c>
      <c r="BD114" s="102">
        <v>0.40277777777777779</v>
      </c>
      <c r="BE114" s="102">
        <v>0.50793650793650791</v>
      </c>
      <c r="BF114" s="102">
        <v>0.45185185185185184</v>
      </c>
      <c r="BG114" s="101">
        <v>26</v>
      </c>
      <c r="BH114" s="101">
        <v>24</v>
      </c>
      <c r="BI114" s="101">
        <v>50</v>
      </c>
      <c r="BJ114" s="102">
        <v>0.3611111111111111</v>
      </c>
      <c r="BK114" s="102">
        <v>0.38095238095238093</v>
      </c>
      <c r="BL114" s="102">
        <v>0.37037037037037035</v>
      </c>
      <c r="BM114" s="101">
        <v>3</v>
      </c>
      <c r="BN114" s="101">
        <v>8</v>
      </c>
      <c r="BO114" s="101">
        <v>11</v>
      </c>
      <c r="BP114" s="102">
        <v>4.1666666666666664E-2</v>
      </c>
      <c r="BQ114" s="102">
        <v>0.12698412698412698</v>
      </c>
      <c r="BR114" s="103">
        <v>8.1481481481481488E-2</v>
      </c>
    </row>
    <row r="115" spans="1:70" ht="11.85">
      <c r="A115" s="99" t="str">
        <f>IF(COUNTIFS(T_3GPM[[#This Row],[Secteur]],"  *"),A114,T_3GPM[[#This Row],[Secteur]])</f>
        <v>SEINE-ET-MARNE</v>
      </c>
      <c r="B115" s="99" t="str">
        <f>IF(COUNTIFS(T_3GPM[[#This Row],[Secteur]],"    *"),B114,T_3GPM[[#This Row],[Secteur]])</f>
        <v xml:space="preserve">   D09 - Provins</v>
      </c>
      <c r="C115" s="100" t="s">
        <v>409</v>
      </c>
      <c r="D115" s="100" t="s">
        <v>410</v>
      </c>
      <c r="E115" s="101">
        <v>59</v>
      </c>
      <c r="F115" s="101">
        <v>53</v>
      </c>
      <c r="G115" s="101">
        <v>112</v>
      </c>
      <c r="H115" s="101">
        <v>1</v>
      </c>
      <c r="I115" s="101">
        <v>1</v>
      </c>
      <c r="J115" s="101">
        <v>2</v>
      </c>
      <c r="K115" s="101">
        <v>59</v>
      </c>
      <c r="L115" s="101">
        <v>53</v>
      </c>
      <c r="M115" s="101">
        <v>112</v>
      </c>
      <c r="N115" s="102">
        <v>1.0169491525423728</v>
      </c>
      <c r="O115" s="102">
        <v>1.0188679245283019</v>
      </c>
      <c r="P115" s="102">
        <v>1.0178571428571428</v>
      </c>
      <c r="Q115" s="101">
        <v>43</v>
      </c>
      <c r="R115" s="101">
        <v>34</v>
      </c>
      <c r="S115" s="101">
        <v>77</v>
      </c>
      <c r="T115" s="102">
        <v>0.72881355932203384</v>
      </c>
      <c r="U115" s="102">
        <v>0.64150943396226412</v>
      </c>
      <c r="V115" s="102">
        <v>0.6875</v>
      </c>
      <c r="W115" s="101">
        <v>16</v>
      </c>
      <c r="X115" s="101">
        <v>19</v>
      </c>
      <c r="Y115" s="101">
        <v>35</v>
      </c>
      <c r="Z115" s="102">
        <v>0.2711864406779661</v>
      </c>
      <c r="AA115" s="102">
        <v>0.35849056603773582</v>
      </c>
      <c r="AB115" s="102">
        <v>0.3125</v>
      </c>
      <c r="AC115" s="101">
        <v>12</v>
      </c>
      <c r="AD115" s="101">
        <v>12</v>
      </c>
      <c r="AE115" s="101">
        <v>24</v>
      </c>
      <c r="AF115" s="102">
        <v>0.20338983050847459</v>
      </c>
      <c r="AG115" s="102">
        <v>0.22641509433962265</v>
      </c>
      <c r="AH115" s="102">
        <v>0.21428571428571427</v>
      </c>
      <c r="AI115" s="101">
        <v>4</v>
      </c>
      <c r="AJ115" s="101">
        <v>7</v>
      </c>
      <c r="AK115" s="101">
        <v>11</v>
      </c>
      <c r="AL115" s="102">
        <v>6.7796610169491525E-2</v>
      </c>
      <c r="AM115" s="102">
        <v>0.13207547169811321</v>
      </c>
      <c r="AN115" s="102">
        <v>9.8214285714285712E-2</v>
      </c>
      <c r="AO115" s="101">
        <v>59</v>
      </c>
      <c r="AP115" s="101">
        <v>53</v>
      </c>
      <c r="AQ115" s="101">
        <v>112</v>
      </c>
      <c r="AR115" s="102">
        <v>1.0169491525423728</v>
      </c>
      <c r="AS115" s="102">
        <v>1.0188679245283019</v>
      </c>
      <c r="AT115" s="102">
        <v>1.0178571428571428</v>
      </c>
      <c r="AU115" s="101">
        <v>39</v>
      </c>
      <c r="AV115" s="101">
        <v>30</v>
      </c>
      <c r="AW115" s="101">
        <v>69</v>
      </c>
      <c r="AX115" s="102">
        <v>0.66101694915254239</v>
      </c>
      <c r="AY115" s="102">
        <v>0.56603773584905659</v>
      </c>
      <c r="AZ115" s="102">
        <v>0.6160714285714286</v>
      </c>
      <c r="BA115" s="101">
        <v>20</v>
      </c>
      <c r="BB115" s="101">
        <v>23</v>
      </c>
      <c r="BC115" s="101">
        <v>43</v>
      </c>
      <c r="BD115" s="102">
        <v>0.33898305084745761</v>
      </c>
      <c r="BE115" s="102">
        <v>0.43396226415094341</v>
      </c>
      <c r="BF115" s="102">
        <v>0.38392857142857145</v>
      </c>
      <c r="BG115" s="101">
        <v>16</v>
      </c>
      <c r="BH115" s="101">
        <v>16</v>
      </c>
      <c r="BI115" s="101">
        <v>32</v>
      </c>
      <c r="BJ115" s="102">
        <v>0.2711864406779661</v>
      </c>
      <c r="BK115" s="102">
        <v>0.30188679245283018</v>
      </c>
      <c r="BL115" s="102">
        <v>0.2857142857142857</v>
      </c>
      <c r="BM115" s="101">
        <v>4</v>
      </c>
      <c r="BN115" s="101">
        <v>7</v>
      </c>
      <c r="BO115" s="101">
        <v>11</v>
      </c>
      <c r="BP115" s="102">
        <v>6.7796610169491525E-2</v>
      </c>
      <c r="BQ115" s="102">
        <v>0.13207547169811321</v>
      </c>
      <c r="BR115" s="103">
        <v>9.8214285714285712E-2</v>
      </c>
    </row>
    <row r="116" spans="1:70" ht="11.85">
      <c r="A116" s="99" t="str">
        <f>IF(COUNTIFS(T_3GPM[[#This Row],[Secteur]],"  *"),A115,T_3GPM[[#This Row],[Secteur]])</f>
        <v>SEINE-ET-MARNE</v>
      </c>
      <c r="B116" s="99" t="str">
        <f>IF(COUNTIFS(T_3GPM[[#This Row],[Secteur]],"    *"),B115,T_3GPM[[#This Row],[Secteur]])</f>
        <v xml:space="preserve">   D09 - Provins</v>
      </c>
      <c r="C116" s="100" t="s">
        <v>411</v>
      </c>
      <c r="D116" s="100" t="s">
        <v>412</v>
      </c>
      <c r="E116" s="101">
        <v>92</v>
      </c>
      <c r="F116" s="101">
        <v>91</v>
      </c>
      <c r="G116" s="101">
        <v>183</v>
      </c>
      <c r="H116" s="101">
        <v>1</v>
      </c>
      <c r="I116" s="101">
        <v>1</v>
      </c>
      <c r="J116" s="101">
        <v>2</v>
      </c>
      <c r="K116" s="101">
        <v>92</v>
      </c>
      <c r="L116" s="101">
        <v>91</v>
      </c>
      <c r="M116" s="101">
        <v>183</v>
      </c>
      <c r="N116" s="102">
        <v>1.0108695652173914</v>
      </c>
      <c r="O116" s="102">
        <v>1.0109890109890109</v>
      </c>
      <c r="P116" s="102">
        <v>1.0109289617486339</v>
      </c>
      <c r="Q116" s="101">
        <v>58</v>
      </c>
      <c r="R116" s="101">
        <v>58</v>
      </c>
      <c r="S116" s="101">
        <v>116</v>
      </c>
      <c r="T116" s="102">
        <v>0.63043478260869568</v>
      </c>
      <c r="U116" s="102">
        <v>0.63736263736263732</v>
      </c>
      <c r="V116" s="102">
        <v>0.63387978142076506</v>
      </c>
      <c r="W116" s="101">
        <v>34</v>
      </c>
      <c r="X116" s="101">
        <v>33</v>
      </c>
      <c r="Y116" s="101">
        <v>67</v>
      </c>
      <c r="Z116" s="102">
        <v>0.36956521739130432</v>
      </c>
      <c r="AA116" s="102">
        <v>0.36263736263736263</v>
      </c>
      <c r="AB116" s="102">
        <v>0.36612021857923499</v>
      </c>
      <c r="AC116" s="101">
        <v>27</v>
      </c>
      <c r="AD116" s="101">
        <v>24</v>
      </c>
      <c r="AE116" s="101">
        <v>51</v>
      </c>
      <c r="AF116" s="102">
        <v>0.29347826086956524</v>
      </c>
      <c r="AG116" s="102">
        <v>0.26373626373626374</v>
      </c>
      <c r="AH116" s="102">
        <v>0.27868852459016391</v>
      </c>
      <c r="AI116" s="101">
        <v>7</v>
      </c>
      <c r="AJ116" s="101">
        <v>9</v>
      </c>
      <c r="AK116" s="101">
        <v>16</v>
      </c>
      <c r="AL116" s="102">
        <v>7.6086956521739135E-2</v>
      </c>
      <c r="AM116" s="102">
        <v>9.8901098901098897E-2</v>
      </c>
      <c r="AN116" s="102">
        <v>8.7431693989071038E-2</v>
      </c>
      <c r="AO116" s="101">
        <v>92</v>
      </c>
      <c r="AP116" s="101">
        <v>90</v>
      </c>
      <c r="AQ116" s="101">
        <v>182</v>
      </c>
      <c r="AR116" s="102">
        <v>1.0108695652173914</v>
      </c>
      <c r="AS116" s="102">
        <v>1</v>
      </c>
      <c r="AT116" s="102">
        <v>1.0054644808743169</v>
      </c>
      <c r="AU116" s="101">
        <v>56</v>
      </c>
      <c r="AV116" s="101">
        <v>54</v>
      </c>
      <c r="AW116" s="101">
        <v>110</v>
      </c>
      <c r="AX116" s="102">
        <v>0.60869565217391308</v>
      </c>
      <c r="AY116" s="102">
        <v>0.6</v>
      </c>
      <c r="AZ116" s="102">
        <v>0.60439560439560436</v>
      </c>
      <c r="BA116" s="101">
        <v>36</v>
      </c>
      <c r="BB116" s="101">
        <v>36</v>
      </c>
      <c r="BC116" s="101">
        <v>72</v>
      </c>
      <c r="BD116" s="102">
        <v>0.39130434782608697</v>
      </c>
      <c r="BE116" s="102">
        <v>0.4</v>
      </c>
      <c r="BF116" s="102">
        <v>0.39560439560439559</v>
      </c>
      <c r="BG116" s="101">
        <v>29</v>
      </c>
      <c r="BH116" s="101">
        <v>27</v>
      </c>
      <c r="BI116" s="101">
        <v>56</v>
      </c>
      <c r="BJ116" s="102">
        <v>0.31521739130434784</v>
      </c>
      <c r="BK116" s="102">
        <v>0.3</v>
      </c>
      <c r="BL116" s="102">
        <v>0.30769230769230771</v>
      </c>
      <c r="BM116" s="101">
        <v>7</v>
      </c>
      <c r="BN116" s="101">
        <v>9</v>
      </c>
      <c r="BO116" s="101">
        <v>16</v>
      </c>
      <c r="BP116" s="102">
        <v>7.6086956521739135E-2</v>
      </c>
      <c r="BQ116" s="102">
        <v>0.1</v>
      </c>
      <c r="BR116" s="103">
        <v>8.7912087912087919E-2</v>
      </c>
    </row>
    <row r="117" spans="1:70" ht="11.85">
      <c r="A117" s="99" t="str">
        <f>IF(COUNTIFS(T_3GPM[[#This Row],[Secteur]],"  *"),A116,T_3GPM[[#This Row],[Secteur]])</f>
        <v>SEINE-ET-MARNE</v>
      </c>
      <c r="B117" s="99" t="str">
        <f>IF(COUNTIFS(T_3GPM[[#This Row],[Secteur]],"    *"),B116,T_3GPM[[#This Row],[Secteur]])</f>
        <v xml:space="preserve">   D09 - Provins</v>
      </c>
      <c r="C117" s="100" t="s">
        <v>413</v>
      </c>
      <c r="D117" s="100" t="s">
        <v>414</v>
      </c>
      <c r="E117" s="101">
        <v>44</v>
      </c>
      <c r="F117" s="101">
        <v>47</v>
      </c>
      <c r="G117" s="101">
        <v>91</v>
      </c>
      <c r="H117" s="101">
        <v>0</v>
      </c>
      <c r="I117" s="101">
        <v>0</v>
      </c>
      <c r="J117" s="101">
        <v>0</v>
      </c>
      <c r="K117" s="101">
        <v>44</v>
      </c>
      <c r="L117" s="101">
        <v>47</v>
      </c>
      <c r="M117" s="101">
        <v>91</v>
      </c>
      <c r="N117" s="102">
        <v>1</v>
      </c>
      <c r="O117" s="102">
        <v>1</v>
      </c>
      <c r="P117" s="102">
        <v>1</v>
      </c>
      <c r="Q117" s="101">
        <v>33</v>
      </c>
      <c r="R117" s="101">
        <v>31</v>
      </c>
      <c r="S117" s="101">
        <v>64</v>
      </c>
      <c r="T117" s="102">
        <v>0.75</v>
      </c>
      <c r="U117" s="102">
        <v>0.65957446808510634</v>
      </c>
      <c r="V117" s="102">
        <v>0.70329670329670335</v>
      </c>
      <c r="W117" s="101">
        <v>11</v>
      </c>
      <c r="X117" s="101">
        <v>16</v>
      </c>
      <c r="Y117" s="101">
        <v>27</v>
      </c>
      <c r="Z117" s="102">
        <v>0.25</v>
      </c>
      <c r="AA117" s="102">
        <v>0.34042553191489361</v>
      </c>
      <c r="AB117" s="102">
        <v>0.2967032967032967</v>
      </c>
      <c r="AC117" s="101">
        <v>5</v>
      </c>
      <c r="AD117" s="101">
        <v>4</v>
      </c>
      <c r="AE117" s="101">
        <v>9</v>
      </c>
      <c r="AF117" s="102">
        <v>0.11363636363636363</v>
      </c>
      <c r="AG117" s="102">
        <v>8.5106382978723402E-2</v>
      </c>
      <c r="AH117" s="102">
        <v>9.8901098901098897E-2</v>
      </c>
      <c r="AI117" s="101">
        <v>6</v>
      </c>
      <c r="AJ117" s="101">
        <v>12</v>
      </c>
      <c r="AK117" s="101">
        <v>18</v>
      </c>
      <c r="AL117" s="102">
        <v>0.13636363636363635</v>
      </c>
      <c r="AM117" s="102">
        <v>0.25531914893617019</v>
      </c>
      <c r="AN117" s="102">
        <v>0.19780219780219779</v>
      </c>
      <c r="AO117" s="101">
        <v>44</v>
      </c>
      <c r="AP117" s="101">
        <v>47</v>
      </c>
      <c r="AQ117" s="101">
        <v>91</v>
      </c>
      <c r="AR117" s="102">
        <v>1</v>
      </c>
      <c r="AS117" s="102">
        <v>1</v>
      </c>
      <c r="AT117" s="102">
        <v>1</v>
      </c>
      <c r="AU117" s="101">
        <v>31</v>
      </c>
      <c r="AV117" s="101">
        <v>25</v>
      </c>
      <c r="AW117" s="101">
        <v>56</v>
      </c>
      <c r="AX117" s="102">
        <v>0.70454545454545459</v>
      </c>
      <c r="AY117" s="102">
        <v>0.53191489361702127</v>
      </c>
      <c r="AZ117" s="102">
        <v>0.61538461538461542</v>
      </c>
      <c r="BA117" s="101">
        <v>13</v>
      </c>
      <c r="BB117" s="101">
        <v>22</v>
      </c>
      <c r="BC117" s="101">
        <v>35</v>
      </c>
      <c r="BD117" s="102">
        <v>0.29545454545454547</v>
      </c>
      <c r="BE117" s="102">
        <v>0.46808510638297873</v>
      </c>
      <c r="BF117" s="102">
        <v>0.38461538461538464</v>
      </c>
      <c r="BG117" s="101">
        <v>7</v>
      </c>
      <c r="BH117" s="101">
        <v>10</v>
      </c>
      <c r="BI117" s="101">
        <v>17</v>
      </c>
      <c r="BJ117" s="102">
        <v>0.15909090909090909</v>
      </c>
      <c r="BK117" s="102">
        <v>0.21276595744680851</v>
      </c>
      <c r="BL117" s="102">
        <v>0.18681318681318682</v>
      </c>
      <c r="BM117" s="101">
        <v>6</v>
      </c>
      <c r="BN117" s="101">
        <v>12</v>
      </c>
      <c r="BO117" s="101">
        <v>18</v>
      </c>
      <c r="BP117" s="102">
        <v>0.13636363636363635</v>
      </c>
      <c r="BQ117" s="102">
        <v>0.25531914893617019</v>
      </c>
      <c r="BR117" s="103">
        <v>0.19780219780219779</v>
      </c>
    </row>
    <row r="118" spans="1:70" ht="11.85">
      <c r="A118" s="99" t="str">
        <f>IF(COUNTIFS(T_3GPM[[#This Row],[Secteur]],"  *"),A117,T_3GPM[[#This Row],[Secteur]])</f>
        <v>SEINE-ET-MARNE</v>
      </c>
      <c r="B118" s="99" t="str">
        <f>IF(COUNTIFS(T_3GPM[[#This Row],[Secteur]],"    *"),B117,T_3GPM[[#This Row],[Secteur]])</f>
        <v xml:space="preserve">   D09 - Provins</v>
      </c>
      <c r="C118" s="100" t="s">
        <v>415</v>
      </c>
      <c r="D118" s="100" t="s">
        <v>416</v>
      </c>
      <c r="E118" s="101">
        <v>48</v>
      </c>
      <c r="F118" s="101">
        <v>58</v>
      </c>
      <c r="G118" s="101">
        <v>106</v>
      </c>
      <c r="H118" s="101">
        <v>1</v>
      </c>
      <c r="I118" s="101">
        <v>1</v>
      </c>
      <c r="J118" s="101">
        <v>2</v>
      </c>
      <c r="K118" s="101">
        <v>46</v>
      </c>
      <c r="L118" s="101">
        <v>57</v>
      </c>
      <c r="M118" s="101">
        <v>103</v>
      </c>
      <c r="N118" s="102">
        <v>0.97916666666666663</v>
      </c>
      <c r="O118" s="102">
        <v>1</v>
      </c>
      <c r="P118" s="102">
        <v>0.99056603773584906</v>
      </c>
      <c r="Q118" s="101">
        <v>26</v>
      </c>
      <c r="R118" s="101">
        <v>30</v>
      </c>
      <c r="S118" s="101">
        <v>56</v>
      </c>
      <c r="T118" s="102">
        <v>0.56521739130434778</v>
      </c>
      <c r="U118" s="102">
        <v>0.52631578947368418</v>
      </c>
      <c r="V118" s="102">
        <v>0.5436893203883495</v>
      </c>
      <c r="W118" s="101">
        <v>20</v>
      </c>
      <c r="X118" s="101">
        <v>27</v>
      </c>
      <c r="Y118" s="101">
        <v>47</v>
      </c>
      <c r="Z118" s="102">
        <v>0.43478260869565216</v>
      </c>
      <c r="AA118" s="102">
        <v>0.47368421052631576</v>
      </c>
      <c r="AB118" s="102">
        <v>0.4563106796116505</v>
      </c>
      <c r="AC118" s="101">
        <v>13</v>
      </c>
      <c r="AD118" s="101">
        <v>16</v>
      </c>
      <c r="AE118" s="101">
        <v>29</v>
      </c>
      <c r="AF118" s="102">
        <v>0.28260869565217389</v>
      </c>
      <c r="AG118" s="102">
        <v>0.2807017543859649</v>
      </c>
      <c r="AH118" s="102">
        <v>0.28155339805825241</v>
      </c>
      <c r="AI118" s="101">
        <v>7</v>
      </c>
      <c r="AJ118" s="101">
        <v>11</v>
      </c>
      <c r="AK118" s="101">
        <v>18</v>
      </c>
      <c r="AL118" s="102">
        <v>0.15217391304347827</v>
      </c>
      <c r="AM118" s="102">
        <v>0.19298245614035087</v>
      </c>
      <c r="AN118" s="102">
        <v>0.17475728155339806</v>
      </c>
      <c r="AO118" s="101">
        <v>46</v>
      </c>
      <c r="AP118" s="101">
        <v>57</v>
      </c>
      <c r="AQ118" s="101">
        <v>103</v>
      </c>
      <c r="AR118" s="102">
        <v>0.97916666666666663</v>
      </c>
      <c r="AS118" s="102">
        <v>1</v>
      </c>
      <c r="AT118" s="102">
        <v>0.99056603773584906</v>
      </c>
      <c r="AU118" s="101">
        <v>25</v>
      </c>
      <c r="AV118" s="101">
        <v>25</v>
      </c>
      <c r="AW118" s="101">
        <v>50</v>
      </c>
      <c r="AX118" s="102">
        <v>0.54347826086956519</v>
      </c>
      <c r="AY118" s="102">
        <v>0.43859649122807015</v>
      </c>
      <c r="AZ118" s="102">
        <v>0.4854368932038835</v>
      </c>
      <c r="BA118" s="101">
        <v>21</v>
      </c>
      <c r="BB118" s="101">
        <v>32</v>
      </c>
      <c r="BC118" s="101">
        <v>53</v>
      </c>
      <c r="BD118" s="102">
        <v>0.45652173913043476</v>
      </c>
      <c r="BE118" s="102">
        <v>0.56140350877192979</v>
      </c>
      <c r="BF118" s="102">
        <v>0.5145631067961165</v>
      </c>
      <c r="BG118" s="101">
        <v>12</v>
      </c>
      <c r="BH118" s="101">
        <v>20</v>
      </c>
      <c r="BI118" s="101">
        <v>32</v>
      </c>
      <c r="BJ118" s="102">
        <v>0.2608695652173913</v>
      </c>
      <c r="BK118" s="102">
        <v>0.35087719298245612</v>
      </c>
      <c r="BL118" s="102">
        <v>0.31067961165048541</v>
      </c>
      <c r="BM118" s="101">
        <v>9</v>
      </c>
      <c r="BN118" s="101">
        <v>12</v>
      </c>
      <c r="BO118" s="101">
        <v>21</v>
      </c>
      <c r="BP118" s="102">
        <v>0.19565217391304349</v>
      </c>
      <c r="BQ118" s="102">
        <v>0.21052631578947367</v>
      </c>
      <c r="BR118" s="103">
        <v>0.20388349514563106</v>
      </c>
    </row>
    <row r="119" spans="1:70" ht="11.85">
      <c r="A119" s="99" t="str">
        <f>IF(COUNTIFS(T_3GPM[[#This Row],[Secteur]],"  *"),A118,T_3GPM[[#This Row],[Secteur]])</f>
        <v>SEINE-ET-MARNE</v>
      </c>
      <c r="B119" s="99" t="str">
        <f>IF(COUNTIFS(T_3GPM[[#This Row],[Secteur]],"    *"),B118,T_3GPM[[#This Row],[Secteur]])</f>
        <v xml:space="preserve">   D09 - Provins</v>
      </c>
      <c r="C119" s="100" t="s">
        <v>417</v>
      </c>
      <c r="D119" s="100" t="s">
        <v>418</v>
      </c>
      <c r="E119" s="101">
        <v>66</v>
      </c>
      <c r="F119" s="101">
        <v>76</v>
      </c>
      <c r="G119" s="101">
        <v>142</v>
      </c>
      <c r="H119" s="101">
        <v>0</v>
      </c>
      <c r="I119" s="101">
        <v>0</v>
      </c>
      <c r="J119" s="101">
        <v>0</v>
      </c>
      <c r="K119" s="101">
        <v>65</v>
      </c>
      <c r="L119" s="101">
        <v>76</v>
      </c>
      <c r="M119" s="101">
        <v>141</v>
      </c>
      <c r="N119" s="102">
        <v>0.98484848484848486</v>
      </c>
      <c r="O119" s="102">
        <v>1</v>
      </c>
      <c r="P119" s="102">
        <v>0.99295774647887325</v>
      </c>
      <c r="Q119" s="101">
        <v>48</v>
      </c>
      <c r="R119" s="101">
        <v>44</v>
      </c>
      <c r="S119" s="101">
        <v>92</v>
      </c>
      <c r="T119" s="102">
        <v>0.7384615384615385</v>
      </c>
      <c r="U119" s="102">
        <v>0.57894736842105265</v>
      </c>
      <c r="V119" s="102">
        <v>0.65248226950354615</v>
      </c>
      <c r="W119" s="101">
        <v>17</v>
      </c>
      <c r="X119" s="101">
        <v>32</v>
      </c>
      <c r="Y119" s="101">
        <v>49</v>
      </c>
      <c r="Z119" s="102">
        <v>0.26153846153846155</v>
      </c>
      <c r="AA119" s="102">
        <v>0.42105263157894735</v>
      </c>
      <c r="AB119" s="102">
        <v>0.3475177304964539</v>
      </c>
      <c r="AC119" s="101">
        <v>12</v>
      </c>
      <c r="AD119" s="101">
        <v>15</v>
      </c>
      <c r="AE119" s="101">
        <v>27</v>
      </c>
      <c r="AF119" s="102">
        <v>0.18461538461538463</v>
      </c>
      <c r="AG119" s="102">
        <v>0.19736842105263158</v>
      </c>
      <c r="AH119" s="102">
        <v>0.19148936170212766</v>
      </c>
      <c r="AI119" s="101">
        <v>5</v>
      </c>
      <c r="AJ119" s="101">
        <v>17</v>
      </c>
      <c r="AK119" s="101">
        <v>22</v>
      </c>
      <c r="AL119" s="102">
        <v>7.6923076923076927E-2</v>
      </c>
      <c r="AM119" s="102">
        <v>0.22368421052631579</v>
      </c>
      <c r="AN119" s="102">
        <v>0.15602836879432624</v>
      </c>
      <c r="AO119" s="101">
        <v>65</v>
      </c>
      <c r="AP119" s="101">
        <v>76</v>
      </c>
      <c r="AQ119" s="101">
        <v>141</v>
      </c>
      <c r="AR119" s="102">
        <v>0.98484848484848486</v>
      </c>
      <c r="AS119" s="102">
        <v>1</v>
      </c>
      <c r="AT119" s="102">
        <v>0.99295774647887325</v>
      </c>
      <c r="AU119" s="101">
        <v>47</v>
      </c>
      <c r="AV119" s="101">
        <v>43</v>
      </c>
      <c r="AW119" s="101">
        <v>90</v>
      </c>
      <c r="AX119" s="102">
        <v>0.72307692307692306</v>
      </c>
      <c r="AY119" s="102">
        <v>0.56578947368421051</v>
      </c>
      <c r="AZ119" s="102">
        <v>0.63829787234042556</v>
      </c>
      <c r="BA119" s="101">
        <v>18</v>
      </c>
      <c r="BB119" s="101">
        <v>33</v>
      </c>
      <c r="BC119" s="101">
        <v>51</v>
      </c>
      <c r="BD119" s="102">
        <v>0.27692307692307694</v>
      </c>
      <c r="BE119" s="102">
        <v>0.43421052631578949</v>
      </c>
      <c r="BF119" s="102">
        <v>0.36170212765957449</v>
      </c>
      <c r="BG119" s="101">
        <v>13</v>
      </c>
      <c r="BH119" s="101">
        <v>16</v>
      </c>
      <c r="BI119" s="101">
        <v>29</v>
      </c>
      <c r="BJ119" s="102">
        <v>0.2</v>
      </c>
      <c r="BK119" s="102">
        <v>0.21052631578947367</v>
      </c>
      <c r="BL119" s="102">
        <v>0.20567375886524822</v>
      </c>
      <c r="BM119" s="101">
        <v>5</v>
      </c>
      <c r="BN119" s="101">
        <v>17</v>
      </c>
      <c r="BO119" s="101">
        <v>22</v>
      </c>
      <c r="BP119" s="102">
        <v>7.6923076923076927E-2</v>
      </c>
      <c r="BQ119" s="102">
        <v>0.22368421052631579</v>
      </c>
      <c r="BR119" s="103">
        <v>0.15602836879432624</v>
      </c>
    </row>
    <row r="120" spans="1:70" ht="11.85">
      <c r="A120" s="99" t="str">
        <f>IF(COUNTIFS(T_3GPM[[#This Row],[Secteur]],"  *"),A119,T_3GPM[[#This Row],[Secteur]])</f>
        <v>SEINE-ET-MARNE</v>
      </c>
      <c r="B120" s="99" t="str">
        <f>IF(COUNTIFS(T_3GPM[[#This Row],[Secteur]],"    *"),B119,T_3GPM[[#This Row],[Secteur]])</f>
        <v xml:space="preserve">   D09 - Provins</v>
      </c>
      <c r="C120" s="100" t="s">
        <v>419</v>
      </c>
      <c r="D120" s="100" t="s">
        <v>420</v>
      </c>
      <c r="E120" s="101">
        <v>95</v>
      </c>
      <c r="F120" s="101">
        <v>92</v>
      </c>
      <c r="G120" s="101">
        <v>187</v>
      </c>
      <c r="H120" s="101">
        <v>0</v>
      </c>
      <c r="I120" s="101">
        <v>0</v>
      </c>
      <c r="J120" s="101">
        <v>0</v>
      </c>
      <c r="K120" s="101">
        <v>94</v>
      </c>
      <c r="L120" s="101">
        <v>89</v>
      </c>
      <c r="M120" s="101">
        <v>183</v>
      </c>
      <c r="N120" s="102">
        <v>0.98947368421052628</v>
      </c>
      <c r="O120" s="102">
        <v>0.96739130434782605</v>
      </c>
      <c r="P120" s="102">
        <v>0.97860962566844922</v>
      </c>
      <c r="Q120" s="101">
        <v>65</v>
      </c>
      <c r="R120" s="101">
        <v>56</v>
      </c>
      <c r="S120" s="101">
        <v>121</v>
      </c>
      <c r="T120" s="102">
        <v>0.69148936170212771</v>
      </c>
      <c r="U120" s="102">
        <v>0.6292134831460674</v>
      </c>
      <c r="V120" s="102">
        <v>0.66120218579234968</v>
      </c>
      <c r="W120" s="101">
        <v>29</v>
      </c>
      <c r="X120" s="101">
        <v>33</v>
      </c>
      <c r="Y120" s="101">
        <v>62</v>
      </c>
      <c r="Z120" s="102">
        <v>0.30851063829787234</v>
      </c>
      <c r="AA120" s="102">
        <v>0.3707865168539326</v>
      </c>
      <c r="AB120" s="102">
        <v>0.33879781420765026</v>
      </c>
      <c r="AC120" s="101">
        <v>23</v>
      </c>
      <c r="AD120" s="101">
        <v>20</v>
      </c>
      <c r="AE120" s="101">
        <v>43</v>
      </c>
      <c r="AF120" s="102">
        <v>0.24468085106382978</v>
      </c>
      <c r="AG120" s="102">
        <v>0.2247191011235955</v>
      </c>
      <c r="AH120" s="102">
        <v>0.23497267759562843</v>
      </c>
      <c r="AI120" s="101">
        <v>6</v>
      </c>
      <c r="AJ120" s="101">
        <v>13</v>
      </c>
      <c r="AK120" s="101">
        <v>19</v>
      </c>
      <c r="AL120" s="102">
        <v>6.3829787234042548E-2</v>
      </c>
      <c r="AM120" s="102">
        <v>0.14606741573033707</v>
      </c>
      <c r="AN120" s="102">
        <v>0.10382513661202186</v>
      </c>
      <c r="AO120" s="101">
        <v>94</v>
      </c>
      <c r="AP120" s="101">
        <v>89</v>
      </c>
      <c r="AQ120" s="101">
        <v>183</v>
      </c>
      <c r="AR120" s="102">
        <v>0.98947368421052628</v>
      </c>
      <c r="AS120" s="102">
        <v>0.96739130434782605</v>
      </c>
      <c r="AT120" s="102">
        <v>0.97860962566844922</v>
      </c>
      <c r="AU120" s="101">
        <v>64</v>
      </c>
      <c r="AV120" s="101">
        <v>55</v>
      </c>
      <c r="AW120" s="101">
        <v>119</v>
      </c>
      <c r="AX120" s="102">
        <v>0.68085106382978722</v>
      </c>
      <c r="AY120" s="102">
        <v>0.6179775280898876</v>
      </c>
      <c r="AZ120" s="102">
        <v>0.65027322404371579</v>
      </c>
      <c r="BA120" s="101">
        <v>30</v>
      </c>
      <c r="BB120" s="101">
        <v>34</v>
      </c>
      <c r="BC120" s="101">
        <v>64</v>
      </c>
      <c r="BD120" s="102">
        <v>0.31914893617021278</v>
      </c>
      <c r="BE120" s="102">
        <v>0.38202247191011235</v>
      </c>
      <c r="BF120" s="102">
        <v>0.34972677595628415</v>
      </c>
      <c r="BG120" s="101">
        <v>24</v>
      </c>
      <c r="BH120" s="101">
        <v>19</v>
      </c>
      <c r="BI120" s="101">
        <v>43</v>
      </c>
      <c r="BJ120" s="102">
        <v>0.25531914893617019</v>
      </c>
      <c r="BK120" s="102">
        <v>0.21348314606741572</v>
      </c>
      <c r="BL120" s="102">
        <v>0.23497267759562843</v>
      </c>
      <c r="BM120" s="101">
        <v>6</v>
      </c>
      <c r="BN120" s="101">
        <v>15</v>
      </c>
      <c r="BO120" s="101">
        <v>21</v>
      </c>
      <c r="BP120" s="102">
        <v>6.3829787234042548E-2</v>
      </c>
      <c r="BQ120" s="102">
        <v>0.16853932584269662</v>
      </c>
      <c r="BR120" s="103">
        <v>0.11475409836065574</v>
      </c>
    </row>
    <row r="121" spans="1:70" ht="11.85">
      <c r="A121" s="99" t="str">
        <f>IF(COUNTIFS(T_3GPM[[#This Row],[Secteur]],"  *"),A120,T_3GPM[[#This Row],[Secteur]])</f>
        <v>SEINE-ET-MARNE</v>
      </c>
      <c r="B121" s="99" t="str">
        <f>IF(COUNTIFS(T_3GPM[[#This Row],[Secteur]],"    *"),B120,T_3GPM[[#This Row],[Secteur]])</f>
        <v xml:space="preserve">   D09 - Provins</v>
      </c>
      <c r="C121" s="100" t="s">
        <v>421</v>
      </c>
      <c r="D121" s="100" t="s">
        <v>422</v>
      </c>
      <c r="E121" s="101">
        <v>34</v>
      </c>
      <c r="F121" s="101">
        <v>45</v>
      </c>
      <c r="G121" s="101">
        <v>79</v>
      </c>
      <c r="H121" s="101">
        <v>0</v>
      </c>
      <c r="I121" s="101">
        <v>0</v>
      </c>
      <c r="J121" s="101">
        <v>0</v>
      </c>
      <c r="K121" s="101">
        <v>32</v>
      </c>
      <c r="L121" s="101">
        <v>45</v>
      </c>
      <c r="M121" s="101">
        <v>77</v>
      </c>
      <c r="N121" s="102">
        <v>0.94117647058823528</v>
      </c>
      <c r="O121" s="102">
        <v>1</v>
      </c>
      <c r="P121" s="102">
        <v>0.97468354430379744</v>
      </c>
      <c r="Q121" s="101">
        <v>20</v>
      </c>
      <c r="R121" s="101">
        <v>27</v>
      </c>
      <c r="S121" s="101">
        <v>47</v>
      </c>
      <c r="T121" s="102">
        <v>0.625</v>
      </c>
      <c r="U121" s="102">
        <v>0.6</v>
      </c>
      <c r="V121" s="102">
        <v>0.61038961038961037</v>
      </c>
      <c r="W121" s="101">
        <v>12</v>
      </c>
      <c r="X121" s="101">
        <v>18</v>
      </c>
      <c r="Y121" s="101">
        <v>30</v>
      </c>
      <c r="Z121" s="102">
        <v>0.375</v>
      </c>
      <c r="AA121" s="102">
        <v>0.4</v>
      </c>
      <c r="AB121" s="102">
        <v>0.38961038961038963</v>
      </c>
      <c r="AC121" s="101">
        <v>10</v>
      </c>
      <c r="AD121" s="101">
        <v>10</v>
      </c>
      <c r="AE121" s="101">
        <v>20</v>
      </c>
      <c r="AF121" s="102">
        <v>0.3125</v>
      </c>
      <c r="AG121" s="102">
        <v>0.22222222222222221</v>
      </c>
      <c r="AH121" s="102">
        <v>0.25974025974025972</v>
      </c>
      <c r="AI121" s="101">
        <v>2</v>
      </c>
      <c r="AJ121" s="101">
        <v>8</v>
      </c>
      <c r="AK121" s="101">
        <v>10</v>
      </c>
      <c r="AL121" s="102">
        <v>6.25E-2</v>
      </c>
      <c r="AM121" s="102">
        <v>0.17777777777777778</v>
      </c>
      <c r="AN121" s="102">
        <v>0.12987012987012986</v>
      </c>
      <c r="AO121" s="101">
        <v>32</v>
      </c>
      <c r="AP121" s="101">
        <v>45</v>
      </c>
      <c r="AQ121" s="101">
        <v>77</v>
      </c>
      <c r="AR121" s="102">
        <v>0.94117647058823528</v>
      </c>
      <c r="AS121" s="102">
        <v>1</v>
      </c>
      <c r="AT121" s="102">
        <v>0.97468354430379744</v>
      </c>
      <c r="AU121" s="101">
        <v>20</v>
      </c>
      <c r="AV121" s="101">
        <v>27</v>
      </c>
      <c r="AW121" s="101">
        <v>47</v>
      </c>
      <c r="AX121" s="102">
        <v>0.625</v>
      </c>
      <c r="AY121" s="102">
        <v>0.6</v>
      </c>
      <c r="AZ121" s="102">
        <v>0.61038961038961037</v>
      </c>
      <c r="BA121" s="101">
        <v>12</v>
      </c>
      <c r="BB121" s="101">
        <v>18</v>
      </c>
      <c r="BC121" s="101">
        <v>30</v>
      </c>
      <c r="BD121" s="102">
        <v>0.375</v>
      </c>
      <c r="BE121" s="102">
        <v>0.4</v>
      </c>
      <c r="BF121" s="102">
        <v>0.38961038961038963</v>
      </c>
      <c r="BG121" s="101">
        <v>10</v>
      </c>
      <c r="BH121" s="101">
        <v>10</v>
      </c>
      <c r="BI121" s="101">
        <v>20</v>
      </c>
      <c r="BJ121" s="102">
        <v>0.3125</v>
      </c>
      <c r="BK121" s="102">
        <v>0.22222222222222221</v>
      </c>
      <c r="BL121" s="102">
        <v>0.25974025974025972</v>
      </c>
      <c r="BM121" s="101">
        <v>2</v>
      </c>
      <c r="BN121" s="101">
        <v>8</v>
      </c>
      <c r="BO121" s="101">
        <v>10</v>
      </c>
      <c r="BP121" s="102">
        <v>6.25E-2</v>
      </c>
      <c r="BQ121" s="102">
        <v>0.17777777777777778</v>
      </c>
      <c r="BR121" s="103">
        <v>0.12987012987012986</v>
      </c>
    </row>
    <row r="122" spans="1:70" ht="11.85">
      <c r="A122" s="99" t="str">
        <f>IF(COUNTIFS(T_3GPM[[#This Row],[Secteur]],"  *"),A121,T_3GPM[[#This Row],[Secteur]])</f>
        <v>SEINE-ET-MARNE</v>
      </c>
      <c r="B122" s="99" t="str">
        <f>IF(COUNTIFS(T_3GPM[[#This Row],[Secteur]],"    *"),B121,T_3GPM[[#This Row],[Secteur]])</f>
        <v xml:space="preserve">   D09 - Provins</v>
      </c>
      <c r="C122" s="100" t="s">
        <v>423</v>
      </c>
      <c r="D122" s="100" t="s">
        <v>424</v>
      </c>
      <c r="E122" s="101">
        <v>38</v>
      </c>
      <c r="F122" s="101">
        <v>38</v>
      </c>
      <c r="G122" s="101">
        <v>76</v>
      </c>
      <c r="H122" s="101">
        <v>0</v>
      </c>
      <c r="I122" s="101">
        <v>0</v>
      </c>
      <c r="J122" s="101">
        <v>0</v>
      </c>
      <c r="K122" s="101">
        <v>38</v>
      </c>
      <c r="L122" s="101">
        <v>38</v>
      </c>
      <c r="M122" s="101">
        <v>76</v>
      </c>
      <c r="N122" s="102">
        <v>1</v>
      </c>
      <c r="O122" s="102">
        <v>1</v>
      </c>
      <c r="P122" s="102">
        <v>1</v>
      </c>
      <c r="Q122" s="101">
        <v>37</v>
      </c>
      <c r="R122" s="101">
        <v>37</v>
      </c>
      <c r="S122" s="101">
        <v>74</v>
      </c>
      <c r="T122" s="102">
        <v>0.97368421052631582</v>
      </c>
      <c r="U122" s="102">
        <v>0.97368421052631582</v>
      </c>
      <c r="V122" s="102">
        <v>0.97368421052631582</v>
      </c>
      <c r="W122" s="101">
        <v>1</v>
      </c>
      <c r="X122" s="101">
        <v>1</v>
      </c>
      <c r="Y122" s="101">
        <v>2</v>
      </c>
      <c r="Z122" s="102">
        <v>2.6315789473684209E-2</v>
      </c>
      <c r="AA122" s="102">
        <v>2.6315789473684209E-2</v>
      </c>
      <c r="AB122" s="102">
        <v>2.6315789473684209E-2</v>
      </c>
      <c r="AC122" s="101">
        <v>1</v>
      </c>
      <c r="AD122" s="101">
        <v>0</v>
      </c>
      <c r="AE122" s="101">
        <v>1</v>
      </c>
      <c r="AF122" s="102">
        <v>2.6315789473684209E-2</v>
      </c>
      <c r="AG122" s="102">
        <v>0</v>
      </c>
      <c r="AH122" s="102">
        <v>1.3157894736842105E-2</v>
      </c>
      <c r="AI122" s="101">
        <v>0</v>
      </c>
      <c r="AJ122" s="101">
        <v>1</v>
      </c>
      <c r="AK122" s="101">
        <v>1</v>
      </c>
      <c r="AL122" s="102">
        <v>0</v>
      </c>
      <c r="AM122" s="102">
        <v>2.6315789473684209E-2</v>
      </c>
      <c r="AN122" s="102">
        <v>1.3157894736842105E-2</v>
      </c>
      <c r="AO122" s="101">
        <v>38</v>
      </c>
      <c r="AP122" s="101">
        <v>38</v>
      </c>
      <c r="AQ122" s="101">
        <v>76</v>
      </c>
      <c r="AR122" s="102">
        <v>1</v>
      </c>
      <c r="AS122" s="102">
        <v>1</v>
      </c>
      <c r="AT122" s="102">
        <v>1</v>
      </c>
      <c r="AU122" s="101">
        <v>36</v>
      </c>
      <c r="AV122" s="101">
        <v>34</v>
      </c>
      <c r="AW122" s="101">
        <v>70</v>
      </c>
      <c r="AX122" s="102">
        <v>0.94736842105263153</v>
      </c>
      <c r="AY122" s="102">
        <v>0.89473684210526316</v>
      </c>
      <c r="AZ122" s="102">
        <v>0.92105263157894735</v>
      </c>
      <c r="BA122" s="101">
        <v>2</v>
      </c>
      <c r="BB122" s="101">
        <v>4</v>
      </c>
      <c r="BC122" s="101">
        <v>6</v>
      </c>
      <c r="BD122" s="102">
        <v>5.2631578947368418E-2</v>
      </c>
      <c r="BE122" s="102">
        <v>0.10526315789473684</v>
      </c>
      <c r="BF122" s="102">
        <v>7.8947368421052627E-2</v>
      </c>
      <c r="BG122" s="101">
        <v>2</v>
      </c>
      <c r="BH122" s="101">
        <v>3</v>
      </c>
      <c r="BI122" s="101">
        <v>5</v>
      </c>
      <c r="BJ122" s="102">
        <v>5.2631578947368418E-2</v>
      </c>
      <c r="BK122" s="102">
        <v>7.8947368421052627E-2</v>
      </c>
      <c r="BL122" s="102">
        <v>6.5789473684210523E-2</v>
      </c>
      <c r="BM122" s="101">
        <v>0</v>
      </c>
      <c r="BN122" s="101">
        <v>1</v>
      </c>
      <c r="BO122" s="101">
        <v>1</v>
      </c>
      <c r="BP122" s="102">
        <v>0</v>
      </c>
      <c r="BQ122" s="102">
        <v>2.6315789473684209E-2</v>
      </c>
      <c r="BR122" s="103">
        <v>1.3157894736842105E-2</v>
      </c>
    </row>
    <row r="123" spans="1:70" ht="11.85">
      <c r="A123" s="99" t="str">
        <f>IF(COUNTIFS(T_3GPM[[#This Row],[Secteur]],"  *"),A122,T_3GPM[[#This Row],[Secteur]])</f>
        <v>SEINE-ET-MARNE</v>
      </c>
      <c r="B123" s="99" t="str">
        <f>IF(COUNTIFS(T_3GPM[[#This Row],[Secteur]],"    *"),B122,T_3GPM[[#This Row],[Secteur]])</f>
        <v xml:space="preserve">   D09 - Provins</v>
      </c>
      <c r="C123" s="100" t="s">
        <v>1007</v>
      </c>
      <c r="D123" s="100" t="s">
        <v>1008</v>
      </c>
      <c r="E123" s="101">
        <v>7</v>
      </c>
      <c r="F123" s="101">
        <v>15</v>
      </c>
      <c r="G123" s="101">
        <v>22</v>
      </c>
      <c r="H123" s="101">
        <v>0</v>
      </c>
      <c r="I123" s="101">
        <v>0</v>
      </c>
      <c r="J123" s="101">
        <v>0</v>
      </c>
      <c r="K123" s="101">
        <v>0</v>
      </c>
      <c r="L123" s="101">
        <v>0</v>
      </c>
      <c r="M123" s="101">
        <v>0</v>
      </c>
      <c r="N123" s="102">
        <v>0</v>
      </c>
      <c r="O123" s="102">
        <v>0</v>
      </c>
      <c r="P123" s="102">
        <v>0</v>
      </c>
      <c r="Q123" s="101">
        <v>0</v>
      </c>
      <c r="R123" s="101">
        <v>0</v>
      </c>
      <c r="S123" s="101">
        <v>0</v>
      </c>
      <c r="T123" s="102" t="s">
        <v>92</v>
      </c>
      <c r="U123" s="102" t="s">
        <v>92</v>
      </c>
      <c r="V123" s="102" t="s">
        <v>92</v>
      </c>
      <c r="W123" s="101">
        <v>0</v>
      </c>
      <c r="X123" s="101">
        <v>0</v>
      </c>
      <c r="Y123" s="101">
        <v>0</v>
      </c>
      <c r="Z123" s="102" t="s">
        <v>92</v>
      </c>
      <c r="AA123" s="102" t="s">
        <v>92</v>
      </c>
      <c r="AB123" s="102" t="s">
        <v>92</v>
      </c>
      <c r="AC123" s="101">
        <v>0</v>
      </c>
      <c r="AD123" s="101">
        <v>0</v>
      </c>
      <c r="AE123" s="101">
        <v>0</v>
      </c>
      <c r="AF123" s="102" t="s">
        <v>92</v>
      </c>
      <c r="AG123" s="102" t="s">
        <v>92</v>
      </c>
      <c r="AH123" s="102" t="s">
        <v>92</v>
      </c>
      <c r="AI123" s="101">
        <v>0</v>
      </c>
      <c r="AJ123" s="101">
        <v>0</v>
      </c>
      <c r="AK123" s="101">
        <v>0</v>
      </c>
      <c r="AL123" s="102" t="s">
        <v>92</v>
      </c>
      <c r="AM123" s="102" t="s">
        <v>92</v>
      </c>
      <c r="AN123" s="102" t="s">
        <v>92</v>
      </c>
      <c r="AO123" s="101">
        <v>0</v>
      </c>
      <c r="AP123" s="101">
        <v>0</v>
      </c>
      <c r="AQ123" s="101">
        <v>0</v>
      </c>
      <c r="AR123" s="102">
        <v>0</v>
      </c>
      <c r="AS123" s="102">
        <v>0</v>
      </c>
      <c r="AT123" s="102">
        <v>0</v>
      </c>
      <c r="AU123" s="101">
        <v>0</v>
      </c>
      <c r="AV123" s="101">
        <v>0</v>
      </c>
      <c r="AW123" s="101">
        <v>0</v>
      </c>
      <c r="AX123" s="102" t="s">
        <v>92</v>
      </c>
      <c r="AY123" s="102" t="s">
        <v>92</v>
      </c>
      <c r="AZ123" s="102" t="s">
        <v>92</v>
      </c>
      <c r="BA123" s="101">
        <v>0</v>
      </c>
      <c r="BB123" s="101">
        <v>0</v>
      </c>
      <c r="BC123" s="101">
        <v>0</v>
      </c>
      <c r="BD123" s="102" t="s">
        <v>92</v>
      </c>
      <c r="BE123" s="102" t="s">
        <v>92</v>
      </c>
      <c r="BF123" s="102" t="s">
        <v>92</v>
      </c>
      <c r="BG123" s="101">
        <v>0</v>
      </c>
      <c r="BH123" s="101">
        <v>0</v>
      </c>
      <c r="BI123" s="101">
        <v>0</v>
      </c>
      <c r="BJ123" s="102" t="s">
        <v>92</v>
      </c>
      <c r="BK123" s="102" t="s">
        <v>92</v>
      </c>
      <c r="BL123" s="102" t="s">
        <v>92</v>
      </c>
      <c r="BM123" s="101">
        <v>0</v>
      </c>
      <c r="BN123" s="101">
        <v>0</v>
      </c>
      <c r="BO123" s="101">
        <v>0</v>
      </c>
      <c r="BP123" s="102" t="s">
        <v>92</v>
      </c>
      <c r="BQ123" s="102" t="s">
        <v>92</v>
      </c>
      <c r="BR123" s="103" t="s">
        <v>92</v>
      </c>
    </row>
    <row r="124" spans="1:70" ht="11.85">
      <c r="A124" s="99" t="str">
        <f>IF(COUNTIFS(T_3GPM[[#This Row],[Secteur]],"  *"),A123,T_3GPM[[#This Row],[Secteur]])</f>
        <v>SEINE-ET-MARNE</v>
      </c>
      <c r="B124" s="99" t="str">
        <f>IF(COUNTIFS(T_3GPM[[#This Row],[Secteur]],"    *"),B123,T_3GPM[[#This Row],[Secteur]])</f>
        <v xml:space="preserve">   D10 - Brie-Senart</v>
      </c>
      <c r="C124" s="100" t="s">
        <v>425</v>
      </c>
      <c r="D124" s="100" t="s">
        <v>426</v>
      </c>
      <c r="E124" s="101">
        <v>1126</v>
      </c>
      <c r="F124" s="101">
        <v>1183</v>
      </c>
      <c r="G124" s="101">
        <v>2309</v>
      </c>
      <c r="H124" s="101">
        <v>2</v>
      </c>
      <c r="I124" s="101">
        <v>2</v>
      </c>
      <c r="J124" s="101">
        <v>4</v>
      </c>
      <c r="K124" s="101">
        <v>1114</v>
      </c>
      <c r="L124" s="101">
        <v>1170</v>
      </c>
      <c r="M124" s="101">
        <v>2284</v>
      </c>
      <c r="N124" s="102">
        <v>0.99111900532859676</v>
      </c>
      <c r="O124" s="102">
        <v>0.99070160608622149</v>
      </c>
      <c r="P124" s="102">
        <v>0.99090515374621047</v>
      </c>
      <c r="Q124" s="101">
        <v>882</v>
      </c>
      <c r="R124" s="101">
        <v>724</v>
      </c>
      <c r="S124" s="101">
        <v>1606</v>
      </c>
      <c r="T124" s="102">
        <v>0.79174147217235191</v>
      </c>
      <c r="U124" s="102">
        <v>0.61880341880341883</v>
      </c>
      <c r="V124" s="102">
        <v>0.70315236427320493</v>
      </c>
      <c r="W124" s="101">
        <v>232</v>
      </c>
      <c r="X124" s="101">
        <v>446</v>
      </c>
      <c r="Y124" s="101">
        <v>678</v>
      </c>
      <c r="Z124" s="102">
        <v>0.20825852782764812</v>
      </c>
      <c r="AA124" s="102">
        <v>0.38119658119658117</v>
      </c>
      <c r="AB124" s="102">
        <v>0.29684763572679512</v>
      </c>
      <c r="AC124" s="101">
        <v>188</v>
      </c>
      <c r="AD124" s="101">
        <v>357</v>
      </c>
      <c r="AE124" s="101">
        <v>545</v>
      </c>
      <c r="AF124" s="102">
        <v>0.16876122082585279</v>
      </c>
      <c r="AG124" s="102">
        <v>0.30512820512820515</v>
      </c>
      <c r="AH124" s="102">
        <v>0.23861646234676007</v>
      </c>
      <c r="AI124" s="101">
        <v>44</v>
      </c>
      <c r="AJ124" s="101">
        <v>89</v>
      </c>
      <c r="AK124" s="101">
        <v>133</v>
      </c>
      <c r="AL124" s="102">
        <v>3.949730700179533E-2</v>
      </c>
      <c r="AM124" s="102">
        <v>7.6068376068376062E-2</v>
      </c>
      <c r="AN124" s="102">
        <v>5.8231173380035028E-2</v>
      </c>
      <c r="AO124" s="101">
        <v>1110</v>
      </c>
      <c r="AP124" s="101">
        <v>1168</v>
      </c>
      <c r="AQ124" s="101">
        <v>2278</v>
      </c>
      <c r="AR124" s="102">
        <v>0.98756660746003555</v>
      </c>
      <c r="AS124" s="102">
        <v>0.98901098901098905</v>
      </c>
      <c r="AT124" s="102">
        <v>0.98830662624512777</v>
      </c>
      <c r="AU124" s="101">
        <v>850</v>
      </c>
      <c r="AV124" s="101">
        <v>672</v>
      </c>
      <c r="AW124" s="101">
        <v>1522</v>
      </c>
      <c r="AX124" s="102">
        <v>0.76576576576576572</v>
      </c>
      <c r="AY124" s="102">
        <v>0.57534246575342463</v>
      </c>
      <c r="AZ124" s="102">
        <v>0.66812993854258118</v>
      </c>
      <c r="BA124" s="101">
        <v>260</v>
      </c>
      <c r="BB124" s="101">
        <v>496</v>
      </c>
      <c r="BC124" s="101">
        <v>756</v>
      </c>
      <c r="BD124" s="102">
        <v>0.23423423423423423</v>
      </c>
      <c r="BE124" s="102">
        <v>0.42465753424657532</v>
      </c>
      <c r="BF124" s="102">
        <v>0.33187006145741876</v>
      </c>
      <c r="BG124" s="101">
        <v>217</v>
      </c>
      <c r="BH124" s="101">
        <v>406</v>
      </c>
      <c r="BI124" s="101">
        <v>623</v>
      </c>
      <c r="BJ124" s="102">
        <v>0.1954954954954955</v>
      </c>
      <c r="BK124" s="102">
        <v>0.3476027397260274</v>
      </c>
      <c r="BL124" s="102">
        <v>0.27348551360842843</v>
      </c>
      <c r="BM124" s="101">
        <v>43</v>
      </c>
      <c r="BN124" s="101">
        <v>90</v>
      </c>
      <c r="BO124" s="101">
        <v>133</v>
      </c>
      <c r="BP124" s="102">
        <v>3.8738738738738739E-2</v>
      </c>
      <c r="BQ124" s="102">
        <v>7.7054794520547948E-2</v>
      </c>
      <c r="BR124" s="103">
        <v>5.8384547848990345E-2</v>
      </c>
    </row>
    <row r="125" spans="1:70" ht="11.85">
      <c r="A125" s="99" t="str">
        <f>IF(COUNTIFS(T_3GPM[[#This Row],[Secteur]],"  *"),A124,T_3GPM[[#This Row],[Secteur]])</f>
        <v>SEINE-ET-MARNE</v>
      </c>
      <c r="B125" s="99" t="str">
        <f>IF(COUNTIFS(T_3GPM[[#This Row],[Secteur]],"    *"),B124,T_3GPM[[#This Row],[Secteur]])</f>
        <v xml:space="preserve">   D10 - Brie-Senart</v>
      </c>
      <c r="C125" s="100" t="s">
        <v>427</v>
      </c>
      <c r="D125" s="100" t="s">
        <v>428</v>
      </c>
      <c r="E125" s="101">
        <v>100</v>
      </c>
      <c r="F125" s="101">
        <v>101</v>
      </c>
      <c r="G125" s="101">
        <v>201</v>
      </c>
      <c r="H125" s="101">
        <v>0</v>
      </c>
      <c r="I125" s="101">
        <v>0</v>
      </c>
      <c r="J125" s="101">
        <v>0</v>
      </c>
      <c r="K125" s="101">
        <v>100</v>
      </c>
      <c r="L125" s="101">
        <v>100</v>
      </c>
      <c r="M125" s="101">
        <v>200</v>
      </c>
      <c r="N125" s="102">
        <v>1</v>
      </c>
      <c r="O125" s="102">
        <v>0.99009900990099009</v>
      </c>
      <c r="P125" s="102">
        <v>0.99502487562189057</v>
      </c>
      <c r="Q125" s="101">
        <v>71</v>
      </c>
      <c r="R125" s="101">
        <v>55</v>
      </c>
      <c r="S125" s="101">
        <v>126</v>
      </c>
      <c r="T125" s="102">
        <v>0.71</v>
      </c>
      <c r="U125" s="102">
        <v>0.55000000000000004</v>
      </c>
      <c r="V125" s="102">
        <v>0.63</v>
      </c>
      <c r="W125" s="101">
        <v>29</v>
      </c>
      <c r="X125" s="101">
        <v>45</v>
      </c>
      <c r="Y125" s="101">
        <v>74</v>
      </c>
      <c r="Z125" s="102">
        <v>0.28999999999999998</v>
      </c>
      <c r="AA125" s="102">
        <v>0.45</v>
      </c>
      <c r="AB125" s="102">
        <v>0.37</v>
      </c>
      <c r="AC125" s="101">
        <v>26</v>
      </c>
      <c r="AD125" s="101">
        <v>29</v>
      </c>
      <c r="AE125" s="101">
        <v>55</v>
      </c>
      <c r="AF125" s="102">
        <v>0.26</v>
      </c>
      <c r="AG125" s="102">
        <v>0.28999999999999998</v>
      </c>
      <c r="AH125" s="102">
        <v>0.27500000000000002</v>
      </c>
      <c r="AI125" s="101">
        <v>3</v>
      </c>
      <c r="AJ125" s="101">
        <v>16</v>
      </c>
      <c r="AK125" s="101">
        <v>19</v>
      </c>
      <c r="AL125" s="102">
        <v>0.03</v>
      </c>
      <c r="AM125" s="102">
        <v>0.16</v>
      </c>
      <c r="AN125" s="102">
        <v>9.5000000000000001E-2</v>
      </c>
      <c r="AO125" s="101">
        <v>100</v>
      </c>
      <c r="AP125" s="101">
        <v>100</v>
      </c>
      <c r="AQ125" s="101">
        <v>200</v>
      </c>
      <c r="AR125" s="102">
        <v>1</v>
      </c>
      <c r="AS125" s="102">
        <v>0.99009900990099009</v>
      </c>
      <c r="AT125" s="102">
        <v>0.99502487562189057</v>
      </c>
      <c r="AU125" s="101">
        <v>68</v>
      </c>
      <c r="AV125" s="101">
        <v>48</v>
      </c>
      <c r="AW125" s="101">
        <v>116</v>
      </c>
      <c r="AX125" s="102">
        <v>0.68</v>
      </c>
      <c r="AY125" s="102">
        <v>0.48</v>
      </c>
      <c r="AZ125" s="102">
        <v>0.57999999999999996</v>
      </c>
      <c r="BA125" s="101">
        <v>32</v>
      </c>
      <c r="BB125" s="101">
        <v>52</v>
      </c>
      <c r="BC125" s="101">
        <v>84</v>
      </c>
      <c r="BD125" s="102">
        <v>0.32</v>
      </c>
      <c r="BE125" s="102">
        <v>0.52</v>
      </c>
      <c r="BF125" s="102">
        <v>0.42</v>
      </c>
      <c r="BG125" s="101">
        <v>29</v>
      </c>
      <c r="BH125" s="101">
        <v>35</v>
      </c>
      <c r="BI125" s="101">
        <v>64</v>
      </c>
      <c r="BJ125" s="102">
        <v>0.28999999999999998</v>
      </c>
      <c r="BK125" s="102">
        <v>0.35</v>
      </c>
      <c r="BL125" s="102">
        <v>0.32</v>
      </c>
      <c r="BM125" s="101">
        <v>3</v>
      </c>
      <c r="BN125" s="101">
        <v>17</v>
      </c>
      <c r="BO125" s="101">
        <v>20</v>
      </c>
      <c r="BP125" s="102">
        <v>0.03</v>
      </c>
      <c r="BQ125" s="102">
        <v>0.17</v>
      </c>
      <c r="BR125" s="103">
        <v>0.1</v>
      </c>
    </row>
    <row r="126" spans="1:70" ht="11.85">
      <c r="A126" s="99" t="str">
        <f>IF(COUNTIFS(T_3GPM[[#This Row],[Secteur]],"  *"),A125,T_3GPM[[#This Row],[Secteur]])</f>
        <v>SEINE-ET-MARNE</v>
      </c>
      <c r="B126" s="99" t="str">
        <f>IF(COUNTIFS(T_3GPM[[#This Row],[Secteur]],"    *"),B125,T_3GPM[[#This Row],[Secteur]])</f>
        <v xml:space="preserve">   D10 - Brie-Senart</v>
      </c>
      <c r="C126" s="100" t="s">
        <v>429</v>
      </c>
      <c r="D126" s="100" t="s">
        <v>430</v>
      </c>
      <c r="E126" s="101">
        <v>103</v>
      </c>
      <c r="F126" s="101">
        <v>124</v>
      </c>
      <c r="G126" s="101">
        <v>227</v>
      </c>
      <c r="H126" s="101">
        <v>0</v>
      </c>
      <c r="I126" s="101">
        <v>0</v>
      </c>
      <c r="J126" s="101">
        <v>0</v>
      </c>
      <c r="K126" s="101">
        <v>102</v>
      </c>
      <c r="L126" s="101">
        <v>123</v>
      </c>
      <c r="M126" s="101">
        <v>225</v>
      </c>
      <c r="N126" s="102">
        <v>0.99029126213592233</v>
      </c>
      <c r="O126" s="102">
        <v>0.99193548387096775</v>
      </c>
      <c r="P126" s="102">
        <v>0.99118942731277537</v>
      </c>
      <c r="Q126" s="101">
        <v>78</v>
      </c>
      <c r="R126" s="101">
        <v>77</v>
      </c>
      <c r="S126" s="101">
        <v>155</v>
      </c>
      <c r="T126" s="102">
        <v>0.76470588235294112</v>
      </c>
      <c r="U126" s="102">
        <v>0.62601626016260159</v>
      </c>
      <c r="V126" s="102">
        <v>0.68888888888888888</v>
      </c>
      <c r="W126" s="101">
        <v>24</v>
      </c>
      <c r="X126" s="101">
        <v>46</v>
      </c>
      <c r="Y126" s="101">
        <v>70</v>
      </c>
      <c r="Z126" s="102">
        <v>0.23529411764705882</v>
      </c>
      <c r="AA126" s="102">
        <v>0.37398373983739835</v>
      </c>
      <c r="AB126" s="102">
        <v>0.31111111111111112</v>
      </c>
      <c r="AC126" s="101">
        <v>21</v>
      </c>
      <c r="AD126" s="101">
        <v>34</v>
      </c>
      <c r="AE126" s="101">
        <v>55</v>
      </c>
      <c r="AF126" s="102">
        <v>0.20588235294117646</v>
      </c>
      <c r="AG126" s="102">
        <v>0.27642276422764228</v>
      </c>
      <c r="AH126" s="102">
        <v>0.24444444444444444</v>
      </c>
      <c r="AI126" s="101">
        <v>3</v>
      </c>
      <c r="AJ126" s="101">
        <v>12</v>
      </c>
      <c r="AK126" s="101">
        <v>15</v>
      </c>
      <c r="AL126" s="102">
        <v>2.9411764705882353E-2</v>
      </c>
      <c r="AM126" s="102">
        <v>9.7560975609756101E-2</v>
      </c>
      <c r="AN126" s="102">
        <v>6.6666666666666666E-2</v>
      </c>
      <c r="AO126" s="101">
        <v>100</v>
      </c>
      <c r="AP126" s="101">
        <v>122</v>
      </c>
      <c r="AQ126" s="101">
        <v>222</v>
      </c>
      <c r="AR126" s="102">
        <v>0.970873786407767</v>
      </c>
      <c r="AS126" s="102">
        <v>0.9838709677419355</v>
      </c>
      <c r="AT126" s="102">
        <v>0.97797356828193838</v>
      </c>
      <c r="AU126" s="101">
        <v>75</v>
      </c>
      <c r="AV126" s="101">
        <v>70</v>
      </c>
      <c r="AW126" s="101">
        <v>145</v>
      </c>
      <c r="AX126" s="102">
        <v>0.75</v>
      </c>
      <c r="AY126" s="102">
        <v>0.57377049180327866</v>
      </c>
      <c r="AZ126" s="102">
        <v>0.65315315315315314</v>
      </c>
      <c r="BA126" s="101">
        <v>25</v>
      </c>
      <c r="BB126" s="101">
        <v>52</v>
      </c>
      <c r="BC126" s="101">
        <v>77</v>
      </c>
      <c r="BD126" s="102">
        <v>0.25</v>
      </c>
      <c r="BE126" s="102">
        <v>0.42622950819672129</v>
      </c>
      <c r="BF126" s="102">
        <v>0.34684684684684686</v>
      </c>
      <c r="BG126" s="101">
        <v>22</v>
      </c>
      <c r="BH126" s="101">
        <v>40</v>
      </c>
      <c r="BI126" s="101">
        <v>62</v>
      </c>
      <c r="BJ126" s="102">
        <v>0.22</v>
      </c>
      <c r="BK126" s="102">
        <v>0.32786885245901637</v>
      </c>
      <c r="BL126" s="102">
        <v>0.27927927927927926</v>
      </c>
      <c r="BM126" s="101">
        <v>3</v>
      </c>
      <c r="BN126" s="101">
        <v>12</v>
      </c>
      <c r="BO126" s="101">
        <v>15</v>
      </c>
      <c r="BP126" s="102">
        <v>0.03</v>
      </c>
      <c r="BQ126" s="102">
        <v>9.8360655737704916E-2</v>
      </c>
      <c r="BR126" s="103">
        <v>6.7567567567567571E-2</v>
      </c>
    </row>
    <row r="127" spans="1:70" ht="11.85">
      <c r="A127" s="99" t="str">
        <f>IF(COUNTIFS(T_3GPM[[#This Row],[Secteur]],"  *"),A126,T_3GPM[[#This Row],[Secteur]])</f>
        <v>SEINE-ET-MARNE</v>
      </c>
      <c r="B127" s="99" t="str">
        <f>IF(COUNTIFS(T_3GPM[[#This Row],[Secteur]],"    *"),B126,T_3GPM[[#This Row],[Secteur]])</f>
        <v xml:space="preserve">   D10 - Brie-Senart</v>
      </c>
      <c r="C127" s="100" t="s">
        <v>431</v>
      </c>
      <c r="D127" s="100" t="s">
        <v>432</v>
      </c>
      <c r="E127" s="101">
        <v>103</v>
      </c>
      <c r="F127" s="101">
        <v>101</v>
      </c>
      <c r="G127" s="101">
        <v>204</v>
      </c>
      <c r="H127" s="101">
        <v>0</v>
      </c>
      <c r="I127" s="101">
        <v>0</v>
      </c>
      <c r="J127" s="101">
        <v>0</v>
      </c>
      <c r="K127" s="101">
        <v>101</v>
      </c>
      <c r="L127" s="101">
        <v>99</v>
      </c>
      <c r="M127" s="101">
        <v>200</v>
      </c>
      <c r="N127" s="102">
        <v>0.98058252427184467</v>
      </c>
      <c r="O127" s="102">
        <v>0.98019801980198018</v>
      </c>
      <c r="P127" s="102">
        <v>0.98039215686274506</v>
      </c>
      <c r="Q127" s="101">
        <v>90</v>
      </c>
      <c r="R127" s="101">
        <v>78</v>
      </c>
      <c r="S127" s="101">
        <v>168</v>
      </c>
      <c r="T127" s="102">
        <v>0.8910891089108911</v>
      </c>
      <c r="U127" s="102">
        <v>0.78787878787878785</v>
      </c>
      <c r="V127" s="102">
        <v>0.84</v>
      </c>
      <c r="W127" s="101">
        <v>11</v>
      </c>
      <c r="X127" s="101">
        <v>21</v>
      </c>
      <c r="Y127" s="101">
        <v>32</v>
      </c>
      <c r="Z127" s="102">
        <v>0.10891089108910891</v>
      </c>
      <c r="AA127" s="102">
        <v>0.21212121212121213</v>
      </c>
      <c r="AB127" s="102">
        <v>0.16</v>
      </c>
      <c r="AC127" s="101">
        <v>6</v>
      </c>
      <c r="AD127" s="101">
        <v>18</v>
      </c>
      <c r="AE127" s="101">
        <v>24</v>
      </c>
      <c r="AF127" s="102">
        <v>5.9405940594059403E-2</v>
      </c>
      <c r="AG127" s="102">
        <v>0.18181818181818182</v>
      </c>
      <c r="AH127" s="102">
        <v>0.12</v>
      </c>
      <c r="AI127" s="101">
        <v>5</v>
      </c>
      <c r="AJ127" s="101">
        <v>3</v>
      </c>
      <c r="AK127" s="101">
        <v>8</v>
      </c>
      <c r="AL127" s="102">
        <v>4.9504950495049507E-2</v>
      </c>
      <c r="AM127" s="102">
        <v>3.0303030303030304E-2</v>
      </c>
      <c r="AN127" s="102">
        <v>0.04</v>
      </c>
      <c r="AO127" s="101">
        <v>101</v>
      </c>
      <c r="AP127" s="101">
        <v>99</v>
      </c>
      <c r="AQ127" s="101">
        <v>200</v>
      </c>
      <c r="AR127" s="102">
        <v>0.98058252427184467</v>
      </c>
      <c r="AS127" s="102">
        <v>0.98019801980198018</v>
      </c>
      <c r="AT127" s="102">
        <v>0.98039215686274506</v>
      </c>
      <c r="AU127" s="101">
        <v>89</v>
      </c>
      <c r="AV127" s="101">
        <v>76</v>
      </c>
      <c r="AW127" s="101">
        <v>165</v>
      </c>
      <c r="AX127" s="102">
        <v>0.88118811881188119</v>
      </c>
      <c r="AY127" s="102">
        <v>0.76767676767676762</v>
      </c>
      <c r="AZ127" s="102">
        <v>0.82499999999999996</v>
      </c>
      <c r="BA127" s="101">
        <v>12</v>
      </c>
      <c r="BB127" s="101">
        <v>23</v>
      </c>
      <c r="BC127" s="101">
        <v>35</v>
      </c>
      <c r="BD127" s="102">
        <v>0.11881188118811881</v>
      </c>
      <c r="BE127" s="102">
        <v>0.23232323232323232</v>
      </c>
      <c r="BF127" s="102">
        <v>0.17499999999999999</v>
      </c>
      <c r="BG127" s="101">
        <v>7</v>
      </c>
      <c r="BH127" s="101">
        <v>20</v>
      </c>
      <c r="BI127" s="101">
        <v>27</v>
      </c>
      <c r="BJ127" s="102">
        <v>6.9306930693069313E-2</v>
      </c>
      <c r="BK127" s="102">
        <v>0.20202020202020202</v>
      </c>
      <c r="BL127" s="102">
        <v>0.13500000000000001</v>
      </c>
      <c r="BM127" s="101">
        <v>5</v>
      </c>
      <c r="BN127" s="101">
        <v>3</v>
      </c>
      <c r="BO127" s="101">
        <v>8</v>
      </c>
      <c r="BP127" s="102">
        <v>4.9504950495049507E-2</v>
      </c>
      <c r="BQ127" s="102">
        <v>3.0303030303030304E-2</v>
      </c>
      <c r="BR127" s="103">
        <v>0.04</v>
      </c>
    </row>
    <row r="128" spans="1:70" ht="11.85">
      <c r="A128" s="99" t="str">
        <f>IF(COUNTIFS(T_3GPM[[#This Row],[Secteur]],"  *"),A127,T_3GPM[[#This Row],[Secteur]])</f>
        <v>SEINE-ET-MARNE</v>
      </c>
      <c r="B128" s="99" t="str">
        <f>IF(COUNTIFS(T_3GPM[[#This Row],[Secteur]],"    *"),B127,T_3GPM[[#This Row],[Secteur]])</f>
        <v xml:space="preserve">   D10 - Brie-Senart</v>
      </c>
      <c r="C128" s="100" t="s">
        <v>433</v>
      </c>
      <c r="D128" s="100" t="s">
        <v>434</v>
      </c>
      <c r="E128" s="101">
        <v>89</v>
      </c>
      <c r="F128" s="101">
        <v>79</v>
      </c>
      <c r="G128" s="101">
        <v>168</v>
      </c>
      <c r="H128" s="101">
        <v>0</v>
      </c>
      <c r="I128" s="101">
        <v>0</v>
      </c>
      <c r="J128" s="101">
        <v>0</v>
      </c>
      <c r="K128" s="101">
        <v>86</v>
      </c>
      <c r="L128" s="101">
        <v>78</v>
      </c>
      <c r="M128" s="101">
        <v>164</v>
      </c>
      <c r="N128" s="102">
        <v>0.9662921348314607</v>
      </c>
      <c r="O128" s="102">
        <v>0.98734177215189878</v>
      </c>
      <c r="P128" s="102">
        <v>0.97619047619047616</v>
      </c>
      <c r="Q128" s="101">
        <v>68</v>
      </c>
      <c r="R128" s="101">
        <v>52</v>
      </c>
      <c r="S128" s="101">
        <v>120</v>
      </c>
      <c r="T128" s="102">
        <v>0.79069767441860461</v>
      </c>
      <c r="U128" s="102">
        <v>0.66666666666666663</v>
      </c>
      <c r="V128" s="102">
        <v>0.73170731707317072</v>
      </c>
      <c r="W128" s="101">
        <v>18</v>
      </c>
      <c r="X128" s="101">
        <v>26</v>
      </c>
      <c r="Y128" s="101">
        <v>44</v>
      </c>
      <c r="Z128" s="102">
        <v>0.20930232558139536</v>
      </c>
      <c r="AA128" s="102">
        <v>0.33333333333333331</v>
      </c>
      <c r="AB128" s="102">
        <v>0.26829268292682928</v>
      </c>
      <c r="AC128" s="101">
        <v>12</v>
      </c>
      <c r="AD128" s="101">
        <v>19</v>
      </c>
      <c r="AE128" s="101">
        <v>31</v>
      </c>
      <c r="AF128" s="102">
        <v>0.13953488372093023</v>
      </c>
      <c r="AG128" s="102">
        <v>0.24358974358974358</v>
      </c>
      <c r="AH128" s="102">
        <v>0.18902439024390244</v>
      </c>
      <c r="AI128" s="101">
        <v>6</v>
      </c>
      <c r="AJ128" s="101">
        <v>7</v>
      </c>
      <c r="AK128" s="101">
        <v>13</v>
      </c>
      <c r="AL128" s="102">
        <v>6.9767441860465115E-2</v>
      </c>
      <c r="AM128" s="102">
        <v>8.9743589743589744E-2</v>
      </c>
      <c r="AN128" s="102">
        <v>7.926829268292683E-2</v>
      </c>
      <c r="AO128" s="101">
        <v>86</v>
      </c>
      <c r="AP128" s="101">
        <v>78</v>
      </c>
      <c r="AQ128" s="101">
        <v>164</v>
      </c>
      <c r="AR128" s="102">
        <v>0.9662921348314607</v>
      </c>
      <c r="AS128" s="102">
        <v>0.98734177215189878</v>
      </c>
      <c r="AT128" s="102">
        <v>0.97619047619047616</v>
      </c>
      <c r="AU128" s="101">
        <v>67</v>
      </c>
      <c r="AV128" s="101">
        <v>50</v>
      </c>
      <c r="AW128" s="101">
        <v>117</v>
      </c>
      <c r="AX128" s="102">
        <v>0.77906976744186052</v>
      </c>
      <c r="AY128" s="102">
        <v>0.64102564102564108</v>
      </c>
      <c r="AZ128" s="102">
        <v>0.71341463414634143</v>
      </c>
      <c r="BA128" s="101">
        <v>19</v>
      </c>
      <c r="BB128" s="101">
        <v>28</v>
      </c>
      <c r="BC128" s="101">
        <v>47</v>
      </c>
      <c r="BD128" s="102">
        <v>0.22093023255813954</v>
      </c>
      <c r="BE128" s="102">
        <v>0.35897435897435898</v>
      </c>
      <c r="BF128" s="102">
        <v>0.28658536585365851</v>
      </c>
      <c r="BG128" s="101">
        <v>13</v>
      </c>
      <c r="BH128" s="101">
        <v>21</v>
      </c>
      <c r="BI128" s="101">
        <v>34</v>
      </c>
      <c r="BJ128" s="102">
        <v>0.15116279069767441</v>
      </c>
      <c r="BK128" s="102">
        <v>0.26923076923076922</v>
      </c>
      <c r="BL128" s="102">
        <v>0.2073170731707317</v>
      </c>
      <c r="BM128" s="101">
        <v>6</v>
      </c>
      <c r="BN128" s="101">
        <v>7</v>
      </c>
      <c r="BO128" s="101">
        <v>13</v>
      </c>
      <c r="BP128" s="102">
        <v>6.9767441860465115E-2</v>
      </c>
      <c r="BQ128" s="102">
        <v>8.9743589743589744E-2</v>
      </c>
      <c r="BR128" s="103">
        <v>7.926829268292683E-2</v>
      </c>
    </row>
    <row r="129" spans="1:70" ht="11.85">
      <c r="A129" s="99" t="str">
        <f>IF(COUNTIFS(T_3GPM[[#This Row],[Secteur]],"  *"),A128,T_3GPM[[#This Row],[Secteur]])</f>
        <v>SEINE-ET-MARNE</v>
      </c>
      <c r="B129" s="99" t="str">
        <f>IF(COUNTIFS(T_3GPM[[#This Row],[Secteur]],"    *"),B128,T_3GPM[[#This Row],[Secteur]])</f>
        <v xml:space="preserve">   D10 - Brie-Senart</v>
      </c>
      <c r="C129" s="100" t="s">
        <v>435</v>
      </c>
      <c r="D129" s="100" t="s">
        <v>436</v>
      </c>
      <c r="E129" s="101">
        <v>83</v>
      </c>
      <c r="F129" s="101">
        <v>91</v>
      </c>
      <c r="G129" s="101">
        <v>174</v>
      </c>
      <c r="H129" s="101">
        <v>0</v>
      </c>
      <c r="I129" s="101">
        <v>0</v>
      </c>
      <c r="J129" s="101">
        <v>0</v>
      </c>
      <c r="K129" s="101">
        <v>83</v>
      </c>
      <c r="L129" s="101">
        <v>90</v>
      </c>
      <c r="M129" s="101">
        <v>173</v>
      </c>
      <c r="N129" s="102">
        <v>1</v>
      </c>
      <c r="O129" s="102">
        <v>0.98901098901098905</v>
      </c>
      <c r="P129" s="102">
        <v>0.99425287356321834</v>
      </c>
      <c r="Q129" s="101">
        <v>62</v>
      </c>
      <c r="R129" s="101">
        <v>49</v>
      </c>
      <c r="S129" s="101">
        <v>111</v>
      </c>
      <c r="T129" s="102">
        <v>0.74698795180722888</v>
      </c>
      <c r="U129" s="102">
        <v>0.5444444444444444</v>
      </c>
      <c r="V129" s="102">
        <v>0.64161849710982655</v>
      </c>
      <c r="W129" s="101">
        <v>21</v>
      </c>
      <c r="X129" s="101">
        <v>41</v>
      </c>
      <c r="Y129" s="101">
        <v>62</v>
      </c>
      <c r="Z129" s="102">
        <v>0.25301204819277107</v>
      </c>
      <c r="AA129" s="102">
        <v>0.45555555555555555</v>
      </c>
      <c r="AB129" s="102">
        <v>0.3583815028901734</v>
      </c>
      <c r="AC129" s="101">
        <v>15</v>
      </c>
      <c r="AD129" s="101">
        <v>27</v>
      </c>
      <c r="AE129" s="101">
        <v>42</v>
      </c>
      <c r="AF129" s="102">
        <v>0.18072289156626506</v>
      </c>
      <c r="AG129" s="102">
        <v>0.3</v>
      </c>
      <c r="AH129" s="102">
        <v>0.24277456647398843</v>
      </c>
      <c r="AI129" s="101">
        <v>6</v>
      </c>
      <c r="AJ129" s="101">
        <v>14</v>
      </c>
      <c r="AK129" s="101">
        <v>20</v>
      </c>
      <c r="AL129" s="102">
        <v>7.2289156626506021E-2</v>
      </c>
      <c r="AM129" s="102">
        <v>0.15555555555555556</v>
      </c>
      <c r="AN129" s="102">
        <v>0.11560693641618497</v>
      </c>
      <c r="AO129" s="101">
        <v>82</v>
      </c>
      <c r="AP129" s="101">
        <v>90</v>
      </c>
      <c r="AQ129" s="101">
        <v>172</v>
      </c>
      <c r="AR129" s="102">
        <v>0.98795180722891562</v>
      </c>
      <c r="AS129" s="102">
        <v>0.98901098901098905</v>
      </c>
      <c r="AT129" s="102">
        <v>0.9885057471264368</v>
      </c>
      <c r="AU129" s="101">
        <v>57</v>
      </c>
      <c r="AV129" s="101">
        <v>47</v>
      </c>
      <c r="AW129" s="101">
        <v>104</v>
      </c>
      <c r="AX129" s="102">
        <v>0.69512195121951215</v>
      </c>
      <c r="AY129" s="102">
        <v>0.52222222222222225</v>
      </c>
      <c r="AZ129" s="102">
        <v>0.60465116279069764</v>
      </c>
      <c r="BA129" s="101">
        <v>25</v>
      </c>
      <c r="BB129" s="101">
        <v>43</v>
      </c>
      <c r="BC129" s="101">
        <v>68</v>
      </c>
      <c r="BD129" s="102">
        <v>0.3048780487804878</v>
      </c>
      <c r="BE129" s="102">
        <v>0.4777777777777778</v>
      </c>
      <c r="BF129" s="102">
        <v>0.39534883720930231</v>
      </c>
      <c r="BG129" s="101">
        <v>20</v>
      </c>
      <c r="BH129" s="101">
        <v>29</v>
      </c>
      <c r="BI129" s="101">
        <v>49</v>
      </c>
      <c r="BJ129" s="102">
        <v>0.24390243902439024</v>
      </c>
      <c r="BK129" s="102">
        <v>0.32222222222222224</v>
      </c>
      <c r="BL129" s="102">
        <v>0.28488372093023256</v>
      </c>
      <c r="BM129" s="101">
        <v>5</v>
      </c>
      <c r="BN129" s="101">
        <v>14</v>
      </c>
      <c r="BO129" s="101">
        <v>19</v>
      </c>
      <c r="BP129" s="102">
        <v>6.097560975609756E-2</v>
      </c>
      <c r="BQ129" s="102">
        <v>0.15555555555555556</v>
      </c>
      <c r="BR129" s="103">
        <v>0.11046511627906977</v>
      </c>
    </row>
    <row r="130" spans="1:70" ht="11.85">
      <c r="A130" s="99" t="str">
        <f>IF(COUNTIFS(T_3GPM[[#This Row],[Secteur]],"  *"),A129,T_3GPM[[#This Row],[Secteur]])</f>
        <v>SEINE-ET-MARNE</v>
      </c>
      <c r="B130" s="99" t="str">
        <f>IF(COUNTIFS(T_3GPM[[#This Row],[Secteur]],"    *"),B129,T_3GPM[[#This Row],[Secteur]])</f>
        <v xml:space="preserve">   D10 - Brie-Senart</v>
      </c>
      <c r="C130" s="100" t="s">
        <v>437</v>
      </c>
      <c r="D130" s="100" t="s">
        <v>438</v>
      </c>
      <c r="E130" s="101">
        <v>62</v>
      </c>
      <c r="F130" s="101">
        <v>81</v>
      </c>
      <c r="G130" s="101">
        <v>143</v>
      </c>
      <c r="H130" s="101">
        <v>0</v>
      </c>
      <c r="I130" s="101">
        <v>0</v>
      </c>
      <c r="J130" s="101">
        <v>0</v>
      </c>
      <c r="K130" s="101">
        <v>62</v>
      </c>
      <c r="L130" s="101">
        <v>81</v>
      </c>
      <c r="M130" s="101">
        <v>143</v>
      </c>
      <c r="N130" s="102">
        <v>1</v>
      </c>
      <c r="O130" s="102">
        <v>1</v>
      </c>
      <c r="P130" s="102">
        <v>1</v>
      </c>
      <c r="Q130" s="101">
        <v>55</v>
      </c>
      <c r="R130" s="101">
        <v>49</v>
      </c>
      <c r="S130" s="101">
        <v>104</v>
      </c>
      <c r="T130" s="102">
        <v>0.88709677419354838</v>
      </c>
      <c r="U130" s="102">
        <v>0.60493827160493829</v>
      </c>
      <c r="V130" s="102">
        <v>0.72727272727272729</v>
      </c>
      <c r="W130" s="101">
        <v>7</v>
      </c>
      <c r="X130" s="101">
        <v>32</v>
      </c>
      <c r="Y130" s="101">
        <v>39</v>
      </c>
      <c r="Z130" s="102">
        <v>0.11290322580645161</v>
      </c>
      <c r="AA130" s="102">
        <v>0.39506172839506171</v>
      </c>
      <c r="AB130" s="102">
        <v>0.27272727272727271</v>
      </c>
      <c r="AC130" s="101">
        <v>6</v>
      </c>
      <c r="AD130" s="101">
        <v>31</v>
      </c>
      <c r="AE130" s="101">
        <v>37</v>
      </c>
      <c r="AF130" s="102">
        <v>9.6774193548387094E-2</v>
      </c>
      <c r="AG130" s="102">
        <v>0.38271604938271603</v>
      </c>
      <c r="AH130" s="102">
        <v>0.25874125874125875</v>
      </c>
      <c r="AI130" s="101">
        <v>1</v>
      </c>
      <c r="AJ130" s="101">
        <v>1</v>
      </c>
      <c r="AK130" s="101">
        <v>2</v>
      </c>
      <c r="AL130" s="102">
        <v>1.6129032258064516E-2</v>
      </c>
      <c r="AM130" s="102">
        <v>1.2345679012345678E-2</v>
      </c>
      <c r="AN130" s="102">
        <v>1.3986013986013986E-2</v>
      </c>
      <c r="AO130" s="101">
        <v>62</v>
      </c>
      <c r="AP130" s="101">
        <v>81</v>
      </c>
      <c r="AQ130" s="101">
        <v>143</v>
      </c>
      <c r="AR130" s="102">
        <v>1</v>
      </c>
      <c r="AS130" s="102">
        <v>1</v>
      </c>
      <c r="AT130" s="102">
        <v>1</v>
      </c>
      <c r="AU130" s="101">
        <v>54</v>
      </c>
      <c r="AV130" s="101">
        <v>48</v>
      </c>
      <c r="AW130" s="101">
        <v>102</v>
      </c>
      <c r="AX130" s="102">
        <v>0.87096774193548387</v>
      </c>
      <c r="AY130" s="102">
        <v>0.59259259259259256</v>
      </c>
      <c r="AZ130" s="102">
        <v>0.71328671328671334</v>
      </c>
      <c r="BA130" s="101">
        <v>8</v>
      </c>
      <c r="BB130" s="101">
        <v>33</v>
      </c>
      <c r="BC130" s="101">
        <v>41</v>
      </c>
      <c r="BD130" s="102">
        <v>0.12903225806451613</v>
      </c>
      <c r="BE130" s="102">
        <v>0.40740740740740738</v>
      </c>
      <c r="BF130" s="102">
        <v>0.28671328671328672</v>
      </c>
      <c r="BG130" s="101">
        <v>7</v>
      </c>
      <c r="BH130" s="101">
        <v>32</v>
      </c>
      <c r="BI130" s="101">
        <v>39</v>
      </c>
      <c r="BJ130" s="102">
        <v>0.11290322580645161</v>
      </c>
      <c r="BK130" s="102">
        <v>0.39506172839506171</v>
      </c>
      <c r="BL130" s="102">
        <v>0.27272727272727271</v>
      </c>
      <c r="BM130" s="101">
        <v>1</v>
      </c>
      <c r="BN130" s="101">
        <v>1</v>
      </c>
      <c r="BO130" s="101">
        <v>2</v>
      </c>
      <c r="BP130" s="102">
        <v>1.6129032258064516E-2</v>
      </c>
      <c r="BQ130" s="102">
        <v>1.2345679012345678E-2</v>
      </c>
      <c r="BR130" s="103">
        <v>1.3986013986013986E-2</v>
      </c>
    </row>
    <row r="131" spans="1:70" ht="11.85">
      <c r="A131" s="99" t="str">
        <f>IF(COUNTIFS(T_3GPM[[#This Row],[Secteur]],"  *"),A130,T_3GPM[[#This Row],[Secteur]])</f>
        <v>SEINE-ET-MARNE</v>
      </c>
      <c r="B131" s="99" t="str">
        <f>IF(COUNTIFS(T_3GPM[[#This Row],[Secteur]],"    *"),B130,T_3GPM[[#This Row],[Secteur]])</f>
        <v xml:space="preserve">   D10 - Brie-Senart</v>
      </c>
      <c r="C131" s="100" t="s">
        <v>439</v>
      </c>
      <c r="D131" s="100" t="s">
        <v>440</v>
      </c>
      <c r="E131" s="101">
        <v>54</v>
      </c>
      <c r="F131" s="101">
        <v>80</v>
      </c>
      <c r="G131" s="101">
        <v>134</v>
      </c>
      <c r="H131" s="101">
        <v>1</v>
      </c>
      <c r="I131" s="101">
        <v>1</v>
      </c>
      <c r="J131" s="101">
        <v>2</v>
      </c>
      <c r="K131" s="101">
        <v>53</v>
      </c>
      <c r="L131" s="101">
        <v>79</v>
      </c>
      <c r="M131" s="101">
        <v>132</v>
      </c>
      <c r="N131" s="102">
        <v>1</v>
      </c>
      <c r="O131" s="102">
        <v>1</v>
      </c>
      <c r="P131" s="102">
        <v>1</v>
      </c>
      <c r="Q131" s="101">
        <v>44</v>
      </c>
      <c r="R131" s="101">
        <v>45</v>
      </c>
      <c r="S131" s="101">
        <v>89</v>
      </c>
      <c r="T131" s="102">
        <v>0.83018867924528306</v>
      </c>
      <c r="U131" s="102">
        <v>0.569620253164557</v>
      </c>
      <c r="V131" s="102">
        <v>0.6742424242424242</v>
      </c>
      <c r="W131" s="101">
        <v>9</v>
      </c>
      <c r="X131" s="101">
        <v>34</v>
      </c>
      <c r="Y131" s="101">
        <v>43</v>
      </c>
      <c r="Z131" s="102">
        <v>0.16981132075471697</v>
      </c>
      <c r="AA131" s="102">
        <v>0.43037974683544306</v>
      </c>
      <c r="AB131" s="102">
        <v>0.32575757575757575</v>
      </c>
      <c r="AC131" s="101">
        <v>6</v>
      </c>
      <c r="AD131" s="101">
        <v>25</v>
      </c>
      <c r="AE131" s="101">
        <v>31</v>
      </c>
      <c r="AF131" s="102">
        <v>0.11320754716981132</v>
      </c>
      <c r="AG131" s="102">
        <v>0.31645569620253167</v>
      </c>
      <c r="AH131" s="102">
        <v>0.23484848484848486</v>
      </c>
      <c r="AI131" s="101">
        <v>3</v>
      </c>
      <c r="AJ131" s="101">
        <v>9</v>
      </c>
      <c r="AK131" s="101">
        <v>12</v>
      </c>
      <c r="AL131" s="102">
        <v>5.6603773584905662E-2</v>
      </c>
      <c r="AM131" s="102">
        <v>0.11392405063291139</v>
      </c>
      <c r="AN131" s="102">
        <v>9.0909090909090912E-2</v>
      </c>
      <c r="AO131" s="101">
        <v>53</v>
      </c>
      <c r="AP131" s="101">
        <v>79</v>
      </c>
      <c r="AQ131" s="101">
        <v>132</v>
      </c>
      <c r="AR131" s="102">
        <v>1</v>
      </c>
      <c r="AS131" s="102">
        <v>1</v>
      </c>
      <c r="AT131" s="102">
        <v>1</v>
      </c>
      <c r="AU131" s="101">
        <v>42</v>
      </c>
      <c r="AV131" s="101">
        <v>39</v>
      </c>
      <c r="AW131" s="101">
        <v>81</v>
      </c>
      <c r="AX131" s="102">
        <v>0.79245283018867929</v>
      </c>
      <c r="AY131" s="102">
        <v>0.49367088607594939</v>
      </c>
      <c r="AZ131" s="102">
        <v>0.61363636363636365</v>
      </c>
      <c r="BA131" s="101">
        <v>11</v>
      </c>
      <c r="BB131" s="101">
        <v>40</v>
      </c>
      <c r="BC131" s="101">
        <v>51</v>
      </c>
      <c r="BD131" s="102">
        <v>0.20754716981132076</v>
      </c>
      <c r="BE131" s="102">
        <v>0.50632911392405067</v>
      </c>
      <c r="BF131" s="102">
        <v>0.38636363636363635</v>
      </c>
      <c r="BG131" s="101">
        <v>8</v>
      </c>
      <c r="BH131" s="101">
        <v>31</v>
      </c>
      <c r="BI131" s="101">
        <v>39</v>
      </c>
      <c r="BJ131" s="102">
        <v>0.15094339622641509</v>
      </c>
      <c r="BK131" s="102">
        <v>0.39240506329113922</v>
      </c>
      <c r="BL131" s="102">
        <v>0.29545454545454547</v>
      </c>
      <c r="BM131" s="101">
        <v>3</v>
      </c>
      <c r="BN131" s="101">
        <v>9</v>
      </c>
      <c r="BO131" s="101">
        <v>12</v>
      </c>
      <c r="BP131" s="102">
        <v>5.6603773584905662E-2</v>
      </c>
      <c r="BQ131" s="102">
        <v>0.11392405063291139</v>
      </c>
      <c r="BR131" s="103">
        <v>9.0909090909090912E-2</v>
      </c>
    </row>
    <row r="132" spans="1:70" ht="11.85">
      <c r="A132" s="99" t="str">
        <f>IF(COUNTIFS(T_3GPM[[#This Row],[Secteur]],"  *"),A131,T_3GPM[[#This Row],[Secteur]])</f>
        <v>SEINE-ET-MARNE</v>
      </c>
      <c r="B132" s="99" t="str">
        <f>IF(COUNTIFS(T_3GPM[[#This Row],[Secteur]],"    *"),B131,T_3GPM[[#This Row],[Secteur]])</f>
        <v xml:space="preserve">   D10 - Brie-Senart</v>
      </c>
      <c r="C132" s="100" t="s">
        <v>441</v>
      </c>
      <c r="D132" s="100" t="s">
        <v>442</v>
      </c>
      <c r="E132" s="101">
        <v>79</v>
      </c>
      <c r="F132" s="101">
        <v>86</v>
      </c>
      <c r="G132" s="101">
        <v>165</v>
      </c>
      <c r="H132" s="101">
        <v>0</v>
      </c>
      <c r="I132" s="101">
        <v>0</v>
      </c>
      <c r="J132" s="101">
        <v>0</v>
      </c>
      <c r="K132" s="101">
        <v>79</v>
      </c>
      <c r="L132" s="101">
        <v>83</v>
      </c>
      <c r="M132" s="101">
        <v>162</v>
      </c>
      <c r="N132" s="102">
        <v>1</v>
      </c>
      <c r="O132" s="102">
        <v>0.96511627906976749</v>
      </c>
      <c r="P132" s="102">
        <v>0.98181818181818181</v>
      </c>
      <c r="Q132" s="101">
        <v>60</v>
      </c>
      <c r="R132" s="101">
        <v>60</v>
      </c>
      <c r="S132" s="101">
        <v>120</v>
      </c>
      <c r="T132" s="102">
        <v>0.759493670886076</v>
      </c>
      <c r="U132" s="102">
        <v>0.72289156626506024</v>
      </c>
      <c r="V132" s="102">
        <v>0.7407407407407407</v>
      </c>
      <c r="W132" s="101">
        <v>19</v>
      </c>
      <c r="X132" s="101">
        <v>23</v>
      </c>
      <c r="Y132" s="101">
        <v>42</v>
      </c>
      <c r="Z132" s="102">
        <v>0.24050632911392406</v>
      </c>
      <c r="AA132" s="102">
        <v>0.27710843373493976</v>
      </c>
      <c r="AB132" s="102">
        <v>0.25925925925925924</v>
      </c>
      <c r="AC132" s="101">
        <v>13</v>
      </c>
      <c r="AD132" s="101">
        <v>20</v>
      </c>
      <c r="AE132" s="101">
        <v>33</v>
      </c>
      <c r="AF132" s="102">
        <v>0.16455696202531644</v>
      </c>
      <c r="AG132" s="102">
        <v>0.24096385542168675</v>
      </c>
      <c r="AH132" s="102">
        <v>0.20370370370370369</v>
      </c>
      <c r="AI132" s="101">
        <v>6</v>
      </c>
      <c r="AJ132" s="101">
        <v>3</v>
      </c>
      <c r="AK132" s="101">
        <v>9</v>
      </c>
      <c r="AL132" s="102">
        <v>7.5949367088607597E-2</v>
      </c>
      <c r="AM132" s="102">
        <v>3.614457831325301E-2</v>
      </c>
      <c r="AN132" s="102">
        <v>5.5555555555555552E-2</v>
      </c>
      <c r="AO132" s="101">
        <v>79</v>
      </c>
      <c r="AP132" s="101">
        <v>83</v>
      </c>
      <c r="AQ132" s="101">
        <v>162</v>
      </c>
      <c r="AR132" s="102">
        <v>1</v>
      </c>
      <c r="AS132" s="102">
        <v>0.96511627906976749</v>
      </c>
      <c r="AT132" s="102">
        <v>0.98181818181818181</v>
      </c>
      <c r="AU132" s="101">
        <v>58</v>
      </c>
      <c r="AV132" s="101">
        <v>57</v>
      </c>
      <c r="AW132" s="101">
        <v>115</v>
      </c>
      <c r="AX132" s="102">
        <v>0.73417721518987344</v>
      </c>
      <c r="AY132" s="102">
        <v>0.68674698795180722</v>
      </c>
      <c r="AZ132" s="102">
        <v>0.70987654320987659</v>
      </c>
      <c r="BA132" s="101">
        <v>21</v>
      </c>
      <c r="BB132" s="101">
        <v>26</v>
      </c>
      <c r="BC132" s="101">
        <v>47</v>
      </c>
      <c r="BD132" s="102">
        <v>0.26582278481012656</v>
      </c>
      <c r="BE132" s="102">
        <v>0.31325301204819278</v>
      </c>
      <c r="BF132" s="102">
        <v>0.29012345679012347</v>
      </c>
      <c r="BG132" s="101">
        <v>15</v>
      </c>
      <c r="BH132" s="101">
        <v>23</v>
      </c>
      <c r="BI132" s="101">
        <v>38</v>
      </c>
      <c r="BJ132" s="102">
        <v>0.189873417721519</v>
      </c>
      <c r="BK132" s="102">
        <v>0.27710843373493976</v>
      </c>
      <c r="BL132" s="102">
        <v>0.23456790123456789</v>
      </c>
      <c r="BM132" s="101">
        <v>6</v>
      </c>
      <c r="BN132" s="101">
        <v>3</v>
      </c>
      <c r="BO132" s="101">
        <v>9</v>
      </c>
      <c r="BP132" s="102">
        <v>7.5949367088607597E-2</v>
      </c>
      <c r="BQ132" s="102">
        <v>3.614457831325301E-2</v>
      </c>
      <c r="BR132" s="103">
        <v>5.5555555555555552E-2</v>
      </c>
    </row>
    <row r="133" spans="1:70" ht="11.85">
      <c r="A133" s="99" t="str">
        <f>IF(COUNTIFS(T_3GPM[[#This Row],[Secteur]],"  *"),A132,T_3GPM[[#This Row],[Secteur]])</f>
        <v>SEINE-ET-MARNE</v>
      </c>
      <c r="B133" s="99" t="str">
        <f>IF(COUNTIFS(T_3GPM[[#This Row],[Secteur]],"    *"),B132,T_3GPM[[#This Row],[Secteur]])</f>
        <v xml:space="preserve">   D10 - Brie-Senart</v>
      </c>
      <c r="C133" s="100" t="s">
        <v>443</v>
      </c>
      <c r="D133" s="100" t="s">
        <v>444</v>
      </c>
      <c r="E133" s="101">
        <v>81</v>
      </c>
      <c r="F133" s="101">
        <v>78</v>
      </c>
      <c r="G133" s="101">
        <v>159</v>
      </c>
      <c r="H133" s="101">
        <v>0</v>
      </c>
      <c r="I133" s="101">
        <v>1</v>
      </c>
      <c r="J133" s="101">
        <v>1</v>
      </c>
      <c r="K133" s="101">
        <v>81</v>
      </c>
      <c r="L133" s="101">
        <v>77</v>
      </c>
      <c r="M133" s="101">
        <v>158</v>
      </c>
      <c r="N133" s="102">
        <v>1</v>
      </c>
      <c r="O133" s="102">
        <v>1</v>
      </c>
      <c r="P133" s="102">
        <v>1</v>
      </c>
      <c r="Q133" s="101">
        <v>71</v>
      </c>
      <c r="R133" s="101">
        <v>48</v>
      </c>
      <c r="S133" s="101">
        <v>119</v>
      </c>
      <c r="T133" s="102">
        <v>0.87654320987654322</v>
      </c>
      <c r="U133" s="102">
        <v>0.62337662337662336</v>
      </c>
      <c r="V133" s="102">
        <v>0.75316455696202533</v>
      </c>
      <c r="W133" s="101">
        <v>10</v>
      </c>
      <c r="X133" s="101">
        <v>29</v>
      </c>
      <c r="Y133" s="101">
        <v>39</v>
      </c>
      <c r="Z133" s="102">
        <v>0.12345679012345678</v>
      </c>
      <c r="AA133" s="102">
        <v>0.37662337662337664</v>
      </c>
      <c r="AB133" s="102">
        <v>0.24683544303797469</v>
      </c>
      <c r="AC133" s="101">
        <v>8</v>
      </c>
      <c r="AD133" s="101">
        <v>25</v>
      </c>
      <c r="AE133" s="101">
        <v>33</v>
      </c>
      <c r="AF133" s="102">
        <v>9.8765432098765427E-2</v>
      </c>
      <c r="AG133" s="102">
        <v>0.32467532467532467</v>
      </c>
      <c r="AH133" s="102">
        <v>0.20886075949367089</v>
      </c>
      <c r="AI133" s="101">
        <v>2</v>
      </c>
      <c r="AJ133" s="101">
        <v>4</v>
      </c>
      <c r="AK133" s="101">
        <v>6</v>
      </c>
      <c r="AL133" s="102">
        <v>2.4691358024691357E-2</v>
      </c>
      <c r="AM133" s="102">
        <v>5.1948051948051951E-2</v>
      </c>
      <c r="AN133" s="102">
        <v>3.7974683544303799E-2</v>
      </c>
      <c r="AO133" s="101">
        <v>81</v>
      </c>
      <c r="AP133" s="101">
        <v>77</v>
      </c>
      <c r="AQ133" s="101">
        <v>158</v>
      </c>
      <c r="AR133" s="102">
        <v>1</v>
      </c>
      <c r="AS133" s="102">
        <v>1</v>
      </c>
      <c r="AT133" s="102">
        <v>1</v>
      </c>
      <c r="AU133" s="101">
        <v>69</v>
      </c>
      <c r="AV133" s="101">
        <v>44</v>
      </c>
      <c r="AW133" s="101">
        <v>113</v>
      </c>
      <c r="AX133" s="102">
        <v>0.85185185185185186</v>
      </c>
      <c r="AY133" s="102">
        <v>0.5714285714285714</v>
      </c>
      <c r="AZ133" s="102">
        <v>0.71518987341772156</v>
      </c>
      <c r="BA133" s="101">
        <v>12</v>
      </c>
      <c r="BB133" s="101">
        <v>33</v>
      </c>
      <c r="BC133" s="101">
        <v>45</v>
      </c>
      <c r="BD133" s="102">
        <v>0.14814814814814814</v>
      </c>
      <c r="BE133" s="102">
        <v>0.42857142857142855</v>
      </c>
      <c r="BF133" s="102">
        <v>0.2848101265822785</v>
      </c>
      <c r="BG133" s="101">
        <v>10</v>
      </c>
      <c r="BH133" s="101">
        <v>29</v>
      </c>
      <c r="BI133" s="101">
        <v>39</v>
      </c>
      <c r="BJ133" s="102">
        <v>0.12345679012345678</v>
      </c>
      <c r="BK133" s="102">
        <v>0.37662337662337664</v>
      </c>
      <c r="BL133" s="102">
        <v>0.24683544303797469</v>
      </c>
      <c r="BM133" s="101">
        <v>2</v>
      </c>
      <c r="BN133" s="101">
        <v>4</v>
      </c>
      <c r="BO133" s="101">
        <v>6</v>
      </c>
      <c r="BP133" s="102">
        <v>2.4691358024691357E-2</v>
      </c>
      <c r="BQ133" s="102">
        <v>5.1948051948051951E-2</v>
      </c>
      <c r="BR133" s="103">
        <v>3.7974683544303799E-2</v>
      </c>
    </row>
    <row r="134" spans="1:70" ht="11.85">
      <c r="A134" s="99" t="str">
        <f>IF(COUNTIFS(T_3GPM[[#This Row],[Secteur]],"  *"),A133,T_3GPM[[#This Row],[Secteur]])</f>
        <v>SEINE-ET-MARNE</v>
      </c>
      <c r="B134" s="99" t="str">
        <f>IF(COUNTIFS(T_3GPM[[#This Row],[Secteur]],"    *"),B133,T_3GPM[[#This Row],[Secteur]])</f>
        <v xml:space="preserve">   D10 - Brie-Senart</v>
      </c>
      <c r="C134" s="100" t="s">
        <v>445</v>
      </c>
      <c r="D134" s="100" t="s">
        <v>239</v>
      </c>
      <c r="E134" s="101">
        <v>59</v>
      </c>
      <c r="F134" s="101">
        <v>39</v>
      </c>
      <c r="G134" s="101">
        <v>98</v>
      </c>
      <c r="H134" s="101">
        <v>0</v>
      </c>
      <c r="I134" s="101">
        <v>0</v>
      </c>
      <c r="J134" s="101">
        <v>0</v>
      </c>
      <c r="K134" s="101">
        <v>59</v>
      </c>
      <c r="L134" s="101">
        <v>38</v>
      </c>
      <c r="M134" s="101">
        <v>97</v>
      </c>
      <c r="N134" s="102">
        <v>1</v>
      </c>
      <c r="O134" s="102">
        <v>0.97435897435897434</v>
      </c>
      <c r="P134" s="102">
        <v>0.98979591836734693</v>
      </c>
      <c r="Q134" s="101">
        <v>46</v>
      </c>
      <c r="R134" s="101">
        <v>20</v>
      </c>
      <c r="S134" s="101">
        <v>66</v>
      </c>
      <c r="T134" s="102">
        <v>0.77966101694915257</v>
      </c>
      <c r="U134" s="102">
        <v>0.52631578947368418</v>
      </c>
      <c r="V134" s="102">
        <v>0.68041237113402064</v>
      </c>
      <c r="W134" s="101">
        <v>13</v>
      </c>
      <c r="X134" s="101">
        <v>18</v>
      </c>
      <c r="Y134" s="101">
        <v>31</v>
      </c>
      <c r="Z134" s="102">
        <v>0.22033898305084745</v>
      </c>
      <c r="AA134" s="102">
        <v>0.47368421052631576</v>
      </c>
      <c r="AB134" s="102">
        <v>0.31958762886597936</v>
      </c>
      <c r="AC134" s="101">
        <v>12</v>
      </c>
      <c r="AD134" s="101">
        <v>14</v>
      </c>
      <c r="AE134" s="101">
        <v>26</v>
      </c>
      <c r="AF134" s="102">
        <v>0.20338983050847459</v>
      </c>
      <c r="AG134" s="102">
        <v>0.36842105263157893</v>
      </c>
      <c r="AH134" s="102">
        <v>0.26804123711340205</v>
      </c>
      <c r="AI134" s="101">
        <v>1</v>
      </c>
      <c r="AJ134" s="101">
        <v>4</v>
      </c>
      <c r="AK134" s="101">
        <v>5</v>
      </c>
      <c r="AL134" s="102">
        <v>1.6949152542372881E-2</v>
      </c>
      <c r="AM134" s="102">
        <v>0.10526315789473684</v>
      </c>
      <c r="AN134" s="102">
        <v>5.1546391752577317E-2</v>
      </c>
      <c r="AO134" s="101">
        <v>59</v>
      </c>
      <c r="AP134" s="101">
        <v>38</v>
      </c>
      <c r="AQ134" s="101">
        <v>97</v>
      </c>
      <c r="AR134" s="102">
        <v>1</v>
      </c>
      <c r="AS134" s="102">
        <v>0.97435897435897434</v>
      </c>
      <c r="AT134" s="102">
        <v>0.98979591836734693</v>
      </c>
      <c r="AU134" s="101">
        <v>43</v>
      </c>
      <c r="AV134" s="101">
        <v>17</v>
      </c>
      <c r="AW134" s="101">
        <v>60</v>
      </c>
      <c r="AX134" s="102">
        <v>0.72881355932203384</v>
      </c>
      <c r="AY134" s="102">
        <v>0.44736842105263158</v>
      </c>
      <c r="AZ134" s="102">
        <v>0.61855670103092786</v>
      </c>
      <c r="BA134" s="101">
        <v>16</v>
      </c>
      <c r="BB134" s="101">
        <v>21</v>
      </c>
      <c r="BC134" s="101">
        <v>37</v>
      </c>
      <c r="BD134" s="102">
        <v>0.2711864406779661</v>
      </c>
      <c r="BE134" s="102">
        <v>0.55263157894736847</v>
      </c>
      <c r="BF134" s="102">
        <v>0.38144329896907214</v>
      </c>
      <c r="BG134" s="101">
        <v>15</v>
      </c>
      <c r="BH134" s="101">
        <v>17</v>
      </c>
      <c r="BI134" s="101">
        <v>32</v>
      </c>
      <c r="BJ134" s="102">
        <v>0.25423728813559321</v>
      </c>
      <c r="BK134" s="102">
        <v>0.44736842105263158</v>
      </c>
      <c r="BL134" s="102">
        <v>0.32989690721649484</v>
      </c>
      <c r="BM134" s="101">
        <v>1</v>
      </c>
      <c r="BN134" s="101">
        <v>4</v>
      </c>
      <c r="BO134" s="101">
        <v>5</v>
      </c>
      <c r="BP134" s="102">
        <v>1.6949152542372881E-2</v>
      </c>
      <c r="BQ134" s="102">
        <v>0.10526315789473684</v>
      </c>
      <c r="BR134" s="103">
        <v>5.1546391752577317E-2</v>
      </c>
    </row>
    <row r="135" spans="1:70" ht="11.85">
      <c r="A135" s="99" t="str">
        <f>IF(COUNTIFS(T_3GPM[[#This Row],[Secteur]],"  *"),A134,T_3GPM[[#This Row],[Secteur]])</f>
        <v>SEINE-ET-MARNE</v>
      </c>
      <c r="B135" s="99" t="str">
        <f>IF(COUNTIFS(T_3GPM[[#This Row],[Secteur]],"    *"),B134,T_3GPM[[#This Row],[Secteur]])</f>
        <v xml:space="preserve">   D10 - Brie-Senart</v>
      </c>
      <c r="C135" s="100" t="s">
        <v>446</v>
      </c>
      <c r="D135" s="100" t="s">
        <v>447</v>
      </c>
      <c r="E135" s="101">
        <v>64</v>
      </c>
      <c r="F135" s="101">
        <v>57</v>
      </c>
      <c r="G135" s="101">
        <v>121</v>
      </c>
      <c r="H135" s="101">
        <v>0</v>
      </c>
      <c r="I135" s="101">
        <v>0</v>
      </c>
      <c r="J135" s="101">
        <v>0</v>
      </c>
      <c r="K135" s="101">
        <v>64</v>
      </c>
      <c r="L135" s="101">
        <v>57</v>
      </c>
      <c r="M135" s="101">
        <v>121</v>
      </c>
      <c r="N135" s="102">
        <v>1</v>
      </c>
      <c r="O135" s="102">
        <v>1</v>
      </c>
      <c r="P135" s="102">
        <v>1</v>
      </c>
      <c r="Q135" s="101">
        <v>54</v>
      </c>
      <c r="R135" s="101">
        <v>37</v>
      </c>
      <c r="S135" s="101">
        <v>91</v>
      </c>
      <c r="T135" s="102">
        <v>0.84375</v>
      </c>
      <c r="U135" s="102">
        <v>0.64912280701754388</v>
      </c>
      <c r="V135" s="102">
        <v>0.75206611570247939</v>
      </c>
      <c r="W135" s="101">
        <v>10</v>
      </c>
      <c r="X135" s="101">
        <v>20</v>
      </c>
      <c r="Y135" s="101">
        <v>30</v>
      </c>
      <c r="Z135" s="102">
        <v>0.15625</v>
      </c>
      <c r="AA135" s="102">
        <v>0.35087719298245612</v>
      </c>
      <c r="AB135" s="102">
        <v>0.24793388429752067</v>
      </c>
      <c r="AC135" s="101">
        <v>8</v>
      </c>
      <c r="AD135" s="101">
        <v>18</v>
      </c>
      <c r="AE135" s="101">
        <v>26</v>
      </c>
      <c r="AF135" s="102">
        <v>0.125</v>
      </c>
      <c r="AG135" s="102">
        <v>0.31578947368421051</v>
      </c>
      <c r="AH135" s="102">
        <v>0.21487603305785125</v>
      </c>
      <c r="AI135" s="101">
        <v>2</v>
      </c>
      <c r="AJ135" s="101">
        <v>2</v>
      </c>
      <c r="AK135" s="101">
        <v>4</v>
      </c>
      <c r="AL135" s="102">
        <v>3.125E-2</v>
      </c>
      <c r="AM135" s="102">
        <v>3.5087719298245612E-2</v>
      </c>
      <c r="AN135" s="102">
        <v>3.3057851239669422E-2</v>
      </c>
      <c r="AO135" s="101">
        <v>64</v>
      </c>
      <c r="AP135" s="101">
        <v>57</v>
      </c>
      <c r="AQ135" s="101">
        <v>121</v>
      </c>
      <c r="AR135" s="102">
        <v>1</v>
      </c>
      <c r="AS135" s="102">
        <v>1</v>
      </c>
      <c r="AT135" s="102">
        <v>1</v>
      </c>
      <c r="AU135" s="101">
        <v>51</v>
      </c>
      <c r="AV135" s="101">
        <v>33</v>
      </c>
      <c r="AW135" s="101">
        <v>84</v>
      </c>
      <c r="AX135" s="102">
        <v>0.796875</v>
      </c>
      <c r="AY135" s="102">
        <v>0.57894736842105265</v>
      </c>
      <c r="AZ135" s="102">
        <v>0.69421487603305787</v>
      </c>
      <c r="BA135" s="101">
        <v>13</v>
      </c>
      <c r="BB135" s="101">
        <v>24</v>
      </c>
      <c r="BC135" s="101">
        <v>37</v>
      </c>
      <c r="BD135" s="102">
        <v>0.203125</v>
      </c>
      <c r="BE135" s="102">
        <v>0.42105263157894735</v>
      </c>
      <c r="BF135" s="102">
        <v>0.30578512396694213</v>
      </c>
      <c r="BG135" s="101">
        <v>11</v>
      </c>
      <c r="BH135" s="101">
        <v>22</v>
      </c>
      <c r="BI135" s="101">
        <v>33</v>
      </c>
      <c r="BJ135" s="102">
        <v>0.171875</v>
      </c>
      <c r="BK135" s="102">
        <v>0.38596491228070173</v>
      </c>
      <c r="BL135" s="102">
        <v>0.27272727272727271</v>
      </c>
      <c r="BM135" s="101">
        <v>2</v>
      </c>
      <c r="BN135" s="101">
        <v>2</v>
      </c>
      <c r="BO135" s="101">
        <v>4</v>
      </c>
      <c r="BP135" s="102">
        <v>3.125E-2</v>
      </c>
      <c r="BQ135" s="102">
        <v>3.5087719298245612E-2</v>
      </c>
      <c r="BR135" s="103">
        <v>3.3057851239669422E-2</v>
      </c>
    </row>
    <row r="136" spans="1:70" ht="11.85">
      <c r="A136" s="99" t="str">
        <f>IF(COUNTIFS(T_3GPM[[#This Row],[Secteur]],"  *"),A135,T_3GPM[[#This Row],[Secteur]])</f>
        <v>SEINE-ET-MARNE</v>
      </c>
      <c r="B136" s="99" t="str">
        <f>IF(COUNTIFS(T_3GPM[[#This Row],[Secteur]],"    *"),B135,T_3GPM[[#This Row],[Secteur]])</f>
        <v xml:space="preserve">   D10 - Brie-Senart</v>
      </c>
      <c r="C136" s="100" t="s">
        <v>448</v>
      </c>
      <c r="D136" s="100" t="s">
        <v>449</v>
      </c>
      <c r="E136" s="101">
        <v>55</v>
      </c>
      <c r="F136" s="101">
        <v>51</v>
      </c>
      <c r="G136" s="101">
        <v>106</v>
      </c>
      <c r="H136" s="101">
        <v>0</v>
      </c>
      <c r="I136" s="101">
        <v>0</v>
      </c>
      <c r="J136" s="101">
        <v>0</v>
      </c>
      <c r="K136" s="101">
        <v>51</v>
      </c>
      <c r="L136" s="101">
        <v>50</v>
      </c>
      <c r="M136" s="101">
        <v>101</v>
      </c>
      <c r="N136" s="102">
        <v>0.92727272727272725</v>
      </c>
      <c r="O136" s="102">
        <v>0.98039215686274506</v>
      </c>
      <c r="P136" s="102">
        <v>0.95283018867924529</v>
      </c>
      <c r="Q136" s="101">
        <v>41</v>
      </c>
      <c r="R136" s="101">
        <v>33</v>
      </c>
      <c r="S136" s="101">
        <v>74</v>
      </c>
      <c r="T136" s="102">
        <v>0.80392156862745101</v>
      </c>
      <c r="U136" s="102">
        <v>0.66</v>
      </c>
      <c r="V136" s="102">
        <v>0.73267326732673266</v>
      </c>
      <c r="W136" s="101">
        <v>10</v>
      </c>
      <c r="X136" s="101">
        <v>17</v>
      </c>
      <c r="Y136" s="101">
        <v>27</v>
      </c>
      <c r="Z136" s="102">
        <v>0.19607843137254902</v>
      </c>
      <c r="AA136" s="102">
        <v>0.34</v>
      </c>
      <c r="AB136" s="102">
        <v>0.26732673267326734</v>
      </c>
      <c r="AC136" s="101">
        <v>10</v>
      </c>
      <c r="AD136" s="101">
        <v>17</v>
      </c>
      <c r="AE136" s="101">
        <v>27</v>
      </c>
      <c r="AF136" s="102">
        <v>0.19607843137254902</v>
      </c>
      <c r="AG136" s="102">
        <v>0.34</v>
      </c>
      <c r="AH136" s="102">
        <v>0.26732673267326734</v>
      </c>
      <c r="AI136" s="101">
        <v>0</v>
      </c>
      <c r="AJ136" s="101">
        <v>0</v>
      </c>
      <c r="AK136" s="101">
        <v>0</v>
      </c>
      <c r="AL136" s="102">
        <v>0</v>
      </c>
      <c r="AM136" s="102">
        <v>0</v>
      </c>
      <c r="AN136" s="102">
        <v>0</v>
      </c>
      <c r="AO136" s="101">
        <v>50</v>
      </c>
      <c r="AP136" s="101">
        <v>49</v>
      </c>
      <c r="AQ136" s="101">
        <v>99</v>
      </c>
      <c r="AR136" s="102">
        <v>0.90909090909090906</v>
      </c>
      <c r="AS136" s="102">
        <v>0.96078431372549022</v>
      </c>
      <c r="AT136" s="102">
        <v>0.93396226415094341</v>
      </c>
      <c r="AU136" s="101">
        <v>40</v>
      </c>
      <c r="AV136" s="101">
        <v>30</v>
      </c>
      <c r="AW136" s="101">
        <v>70</v>
      </c>
      <c r="AX136" s="102">
        <v>0.8</v>
      </c>
      <c r="AY136" s="102">
        <v>0.61224489795918369</v>
      </c>
      <c r="AZ136" s="102">
        <v>0.70707070707070707</v>
      </c>
      <c r="BA136" s="101">
        <v>10</v>
      </c>
      <c r="BB136" s="101">
        <v>19</v>
      </c>
      <c r="BC136" s="101">
        <v>29</v>
      </c>
      <c r="BD136" s="102">
        <v>0.2</v>
      </c>
      <c r="BE136" s="102">
        <v>0.38775510204081631</v>
      </c>
      <c r="BF136" s="102">
        <v>0.29292929292929293</v>
      </c>
      <c r="BG136" s="101">
        <v>10</v>
      </c>
      <c r="BH136" s="101">
        <v>19</v>
      </c>
      <c r="BI136" s="101">
        <v>29</v>
      </c>
      <c r="BJ136" s="102">
        <v>0.2</v>
      </c>
      <c r="BK136" s="102">
        <v>0.38775510204081631</v>
      </c>
      <c r="BL136" s="102">
        <v>0.29292929292929293</v>
      </c>
      <c r="BM136" s="101">
        <v>0</v>
      </c>
      <c r="BN136" s="101">
        <v>0</v>
      </c>
      <c r="BO136" s="101">
        <v>0</v>
      </c>
      <c r="BP136" s="102">
        <v>0</v>
      </c>
      <c r="BQ136" s="102">
        <v>0</v>
      </c>
      <c r="BR136" s="103">
        <v>0</v>
      </c>
    </row>
    <row r="137" spans="1:70" ht="11.85">
      <c r="A137" s="99" t="str">
        <f>IF(COUNTIFS(T_3GPM[[#This Row],[Secteur]],"  *"),A136,T_3GPM[[#This Row],[Secteur]])</f>
        <v>SEINE-ET-MARNE</v>
      </c>
      <c r="B137" s="99" t="str">
        <f>IF(COUNTIFS(T_3GPM[[#This Row],[Secteur]],"    *"),B136,T_3GPM[[#This Row],[Secteur]])</f>
        <v xml:space="preserve">   D10 - Brie-Senart</v>
      </c>
      <c r="C137" s="100" t="s">
        <v>450</v>
      </c>
      <c r="D137" s="100" t="s">
        <v>451</v>
      </c>
      <c r="E137" s="101">
        <v>66</v>
      </c>
      <c r="F137" s="101">
        <v>67</v>
      </c>
      <c r="G137" s="101">
        <v>133</v>
      </c>
      <c r="H137" s="101">
        <v>0</v>
      </c>
      <c r="I137" s="101">
        <v>0</v>
      </c>
      <c r="J137" s="101">
        <v>0</v>
      </c>
      <c r="K137" s="101">
        <v>66</v>
      </c>
      <c r="L137" s="101">
        <v>67</v>
      </c>
      <c r="M137" s="101">
        <v>133</v>
      </c>
      <c r="N137" s="102">
        <v>1</v>
      </c>
      <c r="O137" s="102">
        <v>1</v>
      </c>
      <c r="P137" s="102">
        <v>1</v>
      </c>
      <c r="Q137" s="101">
        <v>49</v>
      </c>
      <c r="R137" s="101">
        <v>45</v>
      </c>
      <c r="S137" s="101">
        <v>94</v>
      </c>
      <c r="T137" s="102">
        <v>0.74242424242424243</v>
      </c>
      <c r="U137" s="102">
        <v>0.67164179104477617</v>
      </c>
      <c r="V137" s="102">
        <v>0.70676691729323304</v>
      </c>
      <c r="W137" s="101">
        <v>17</v>
      </c>
      <c r="X137" s="101">
        <v>22</v>
      </c>
      <c r="Y137" s="101">
        <v>39</v>
      </c>
      <c r="Z137" s="102">
        <v>0.25757575757575757</v>
      </c>
      <c r="AA137" s="102">
        <v>0.32835820895522388</v>
      </c>
      <c r="AB137" s="102">
        <v>0.2932330827067669</v>
      </c>
      <c r="AC137" s="101">
        <v>17</v>
      </c>
      <c r="AD137" s="101">
        <v>19</v>
      </c>
      <c r="AE137" s="101">
        <v>36</v>
      </c>
      <c r="AF137" s="102">
        <v>0.25757575757575757</v>
      </c>
      <c r="AG137" s="102">
        <v>0.28358208955223879</v>
      </c>
      <c r="AH137" s="102">
        <v>0.27067669172932329</v>
      </c>
      <c r="AI137" s="101">
        <v>0</v>
      </c>
      <c r="AJ137" s="101">
        <v>3</v>
      </c>
      <c r="AK137" s="101">
        <v>3</v>
      </c>
      <c r="AL137" s="102">
        <v>0</v>
      </c>
      <c r="AM137" s="102">
        <v>4.4776119402985072E-2</v>
      </c>
      <c r="AN137" s="102">
        <v>2.2556390977443608E-2</v>
      </c>
      <c r="AO137" s="101">
        <v>66</v>
      </c>
      <c r="AP137" s="101">
        <v>67</v>
      </c>
      <c r="AQ137" s="101">
        <v>133</v>
      </c>
      <c r="AR137" s="102">
        <v>1</v>
      </c>
      <c r="AS137" s="102">
        <v>1</v>
      </c>
      <c r="AT137" s="102">
        <v>1</v>
      </c>
      <c r="AU137" s="101">
        <v>48</v>
      </c>
      <c r="AV137" s="101">
        <v>43</v>
      </c>
      <c r="AW137" s="101">
        <v>91</v>
      </c>
      <c r="AX137" s="102">
        <v>0.72727272727272729</v>
      </c>
      <c r="AY137" s="102">
        <v>0.64179104477611937</v>
      </c>
      <c r="AZ137" s="102">
        <v>0.68421052631578949</v>
      </c>
      <c r="BA137" s="101">
        <v>18</v>
      </c>
      <c r="BB137" s="101">
        <v>24</v>
      </c>
      <c r="BC137" s="101">
        <v>42</v>
      </c>
      <c r="BD137" s="102">
        <v>0.27272727272727271</v>
      </c>
      <c r="BE137" s="102">
        <v>0.35820895522388058</v>
      </c>
      <c r="BF137" s="102">
        <v>0.31578947368421051</v>
      </c>
      <c r="BG137" s="101">
        <v>18</v>
      </c>
      <c r="BH137" s="101">
        <v>21</v>
      </c>
      <c r="BI137" s="101">
        <v>39</v>
      </c>
      <c r="BJ137" s="102">
        <v>0.27272727272727271</v>
      </c>
      <c r="BK137" s="102">
        <v>0.31343283582089554</v>
      </c>
      <c r="BL137" s="102">
        <v>0.2932330827067669</v>
      </c>
      <c r="BM137" s="101">
        <v>0</v>
      </c>
      <c r="BN137" s="101">
        <v>3</v>
      </c>
      <c r="BO137" s="101">
        <v>3</v>
      </c>
      <c r="BP137" s="102">
        <v>0</v>
      </c>
      <c r="BQ137" s="102">
        <v>4.4776119402985072E-2</v>
      </c>
      <c r="BR137" s="103">
        <v>2.2556390977443608E-2</v>
      </c>
    </row>
    <row r="138" spans="1:70" ht="11.85">
      <c r="A138" s="99" t="str">
        <f>IF(COUNTIFS(T_3GPM[[#This Row],[Secteur]],"  *"),A137,T_3GPM[[#This Row],[Secteur]])</f>
        <v>SEINE-ET-MARNE</v>
      </c>
      <c r="B138" s="99" t="str">
        <f>IF(COUNTIFS(T_3GPM[[#This Row],[Secteur]],"    *"),B137,T_3GPM[[#This Row],[Secteur]])</f>
        <v xml:space="preserve">   D10 - Brie-Senart</v>
      </c>
      <c r="C138" s="100" t="s">
        <v>452</v>
      </c>
      <c r="D138" s="100" t="s">
        <v>453</v>
      </c>
      <c r="E138" s="101">
        <v>73</v>
      </c>
      <c r="F138" s="101">
        <v>89</v>
      </c>
      <c r="G138" s="101">
        <v>162</v>
      </c>
      <c r="H138" s="101">
        <v>1</v>
      </c>
      <c r="I138" s="101">
        <v>0</v>
      </c>
      <c r="J138" s="101">
        <v>1</v>
      </c>
      <c r="K138" s="101">
        <v>72</v>
      </c>
      <c r="L138" s="101">
        <v>89</v>
      </c>
      <c r="M138" s="101">
        <v>161</v>
      </c>
      <c r="N138" s="102">
        <v>1</v>
      </c>
      <c r="O138" s="102">
        <v>1</v>
      </c>
      <c r="P138" s="102">
        <v>1</v>
      </c>
      <c r="Q138" s="101">
        <v>53</v>
      </c>
      <c r="R138" s="101">
        <v>48</v>
      </c>
      <c r="S138" s="101">
        <v>101</v>
      </c>
      <c r="T138" s="102">
        <v>0.73611111111111116</v>
      </c>
      <c r="U138" s="102">
        <v>0.5393258426966292</v>
      </c>
      <c r="V138" s="102">
        <v>0.62732919254658381</v>
      </c>
      <c r="W138" s="101">
        <v>19</v>
      </c>
      <c r="X138" s="101">
        <v>41</v>
      </c>
      <c r="Y138" s="101">
        <v>60</v>
      </c>
      <c r="Z138" s="102">
        <v>0.2638888888888889</v>
      </c>
      <c r="AA138" s="102">
        <v>0.4606741573033708</v>
      </c>
      <c r="AB138" s="102">
        <v>0.37267080745341613</v>
      </c>
      <c r="AC138" s="101">
        <v>16</v>
      </c>
      <c r="AD138" s="101">
        <v>36</v>
      </c>
      <c r="AE138" s="101">
        <v>52</v>
      </c>
      <c r="AF138" s="102">
        <v>0.22222222222222221</v>
      </c>
      <c r="AG138" s="102">
        <v>0.4044943820224719</v>
      </c>
      <c r="AH138" s="102">
        <v>0.32298136645962733</v>
      </c>
      <c r="AI138" s="101">
        <v>3</v>
      </c>
      <c r="AJ138" s="101">
        <v>5</v>
      </c>
      <c r="AK138" s="101">
        <v>8</v>
      </c>
      <c r="AL138" s="102">
        <v>4.1666666666666664E-2</v>
      </c>
      <c r="AM138" s="102">
        <v>5.6179775280898875E-2</v>
      </c>
      <c r="AN138" s="102">
        <v>4.9689440993788817E-2</v>
      </c>
      <c r="AO138" s="101">
        <v>72</v>
      </c>
      <c r="AP138" s="101">
        <v>89</v>
      </c>
      <c r="AQ138" s="101">
        <v>161</v>
      </c>
      <c r="AR138" s="102">
        <v>1</v>
      </c>
      <c r="AS138" s="102">
        <v>1</v>
      </c>
      <c r="AT138" s="102">
        <v>1</v>
      </c>
      <c r="AU138" s="101">
        <v>52</v>
      </c>
      <c r="AV138" s="101">
        <v>46</v>
      </c>
      <c r="AW138" s="101">
        <v>98</v>
      </c>
      <c r="AX138" s="102">
        <v>0.72222222222222221</v>
      </c>
      <c r="AY138" s="102">
        <v>0.5168539325842697</v>
      </c>
      <c r="AZ138" s="102">
        <v>0.60869565217391308</v>
      </c>
      <c r="BA138" s="101">
        <v>20</v>
      </c>
      <c r="BB138" s="101">
        <v>43</v>
      </c>
      <c r="BC138" s="101">
        <v>63</v>
      </c>
      <c r="BD138" s="102">
        <v>0.27777777777777779</v>
      </c>
      <c r="BE138" s="102">
        <v>0.48314606741573035</v>
      </c>
      <c r="BF138" s="102">
        <v>0.39130434782608697</v>
      </c>
      <c r="BG138" s="101">
        <v>17</v>
      </c>
      <c r="BH138" s="101">
        <v>38</v>
      </c>
      <c r="BI138" s="101">
        <v>55</v>
      </c>
      <c r="BJ138" s="102">
        <v>0.2361111111111111</v>
      </c>
      <c r="BK138" s="102">
        <v>0.42696629213483145</v>
      </c>
      <c r="BL138" s="102">
        <v>0.34161490683229812</v>
      </c>
      <c r="BM138" s="101">
        <v>3</v>
      </c>
      <c r="BN138" s="101">
        <v>5</v>
      </c>
      <c r="BO138" s="101">
        <v>8</v>
      </c>
      <c r="BP138" s="102">
        <v>4.1666666666666664E-2</v>
      </c>
      <c r="BQ138" s="102">
        <v>5.6179775280898875E-2</v>
      </c>
      <c r="BR138" s="103">
        <v>4.9689440993788817E-2</v>
      </c>
    </row>
    <row r="139" spans="1:70" ht="11.85">
      <c r="A139" s="99" t="str">
        <f>IF(COUNTIFS(T_3GPM[[#This Row],[Secteur]],"  *"),A138,T_3GPM[[#This Row],[Secteur]])</f>
        <v>SEINE-ET-MARNE</v>
      </c>
      <c r="B139" s="99" t="str">
        <f>IF(COUNTIFS(T_3GPM[[#This Row],[Secteur]],"    *"),B138,T_3GPM[[#This Row],[Secteur]])</f>
        <v xml:space="preserve">   D10 - Brie-Senart</v>
      </c>
      <c r="C139" s="100" t="s">
        <v>454</v>
      </c>
      <c r="D139" s="100" t="s">
        <v>455</v>
      </c>
      <c r="E139" s="101">
        <v>48</v>
      </c>
      <c r="F139" s="101">
        <v>42</v>
      </c>
      <c r="G139" s="101">
        <v>90</v>
      </c>
      <c r="H139" s="101">
        <v>0</v>
      </c>
      <c r="I139" s="101">
        <v>0</v>
      </c>
      <c r="J139" s="101">
        <v>0</v>
      </c>
      <c r="K139" s="101">
        <v>48</v>
      </c>
      <c r="L139" s="101">
        <v>42</v>
      </c>
      <c r="M139" s="101">
        <v>90</v>
      </c>
      <c r="N139" s="102">
        <v>1</v>
      </c>
      <c r="O139" s="102">
        <v>1</v>
      </c>
      <c r="P139" s="102">
        <v>1</v>
      </c>
      <c r="Q139" s="101">
        <v>40</v>
      </c>
      <c r="R139" s="101">
        <v>28</v>
      </c>
      <c r="S139" s="101">
        <v>68</v>
      </c>
      <c r="T139" s="102">
        <v>0.83333333333333337</v>
      </c>
      <c r="U139" s="102">
        <v>0.66666666666666663</v>
      </c>
      <c r="V139" s="102">
        <v>0.75555555555555554</v>
      </c>
      <c r="W139" s="101">
        <v>8</v>
      </c>
      <c r="X139" s="101">
        <v>14</v>
      </c>
      <c r="Y139" s="101">
        <v>22</v>
      </c>
      <c r="Z139" s="102">
        <v>0.16666666666666666</v>
      </c>
      <c r="AA139" s="102">
        <v>0.33333333333333331</v>
      </c>
      <c r="AB139" s="102">
        <v>0.24444444444444444</v>
      </c>
      <c r="AC139" s="101">
        <v>6</v>
      </c>
      <c r="AD139" s="101">
        <v>9</v>
      </c>
      <c r="AE139" s="101">
        <v>15</v>
      </c>
      <c r="AF139" s="102">
        <v>0.125</v>
      </c>
      <c r="AG139" s="102">
        <v>0.21428571428571427</v>
      </c>
      <c r="AH139" s="102">
        <v>0.16666666666666666</v>
      </c>
      <c r="AI139" s="101">
        <v>2</v>
      </c>
      <c r="AJ139" s="101">
        <v>5</v>
      </c>
      <c r="AK139" s="101">
        <v>7</v>
      </c>
      <c r="AL139" s="102">
        <v>4.1666666666666664E-2</v>
      </c>
      <c r="AM139" s="102">
        <v>0.11904761904761904</v>
      </c>
      <c r="AN139" s="102">
        <v>7.7777777777777779E-2</v>
      </c>
      <c r="AO139" s="101">
        <v>48</v>
      </c>
      <c r="AP139" s="101">
        <v>42</v>
      </c>
      <c r="AQ139" s="101">
        <v>90</v>
      </c>
      <c r="AR139" s="102">
        <v>1</v>
      </c>
      <c r="AS139" s="102">
        <v>1</v>
      </c>
      <c r="AT139" s="102">
        <v>1</v>
      </c>
      <c r="AU139" s="101">
        <v>37</v>
      </c>
      <c r="AV139" s="101">
        <v>24</v>
      </c>
      <c r="AW139" s="101">
        <v>61</v>
      </c>
      <c r="AX139" s="102">
        <v>0.77083333333333337</v>
      </c>
      <c r="AY139" s="102">
        <v>0.5714285714285714</v>
      </c>
      <c r="AZ139" s="102">
        <v>0.67777777777777781</v>
      </c>
      <c r="BA139" s="101">
        <v>11</v>
      </c>
      <c r="BB139" s="101">
        <v>18</v>
      </c>
      <c r="BC139" s="101">
        <v>29</v>
      </c>
      <c r="BD139" s="102">
        <v>0.22916666666666666</v>
      </c>
      <c r="BE139" s="102">
        <v>0.42857142857142855</v>
      </c>
      <c r="BF139" s="102">
        <v>0.32222222222222224</v>
      </c>
      <c r="BG139" s="101">
        <v>9</v>
      </c>
      <c r="BH139" s="101">
        <v>13</v>
      </c>
      <c r="BI139" s="101">
        <v>22</v>
      </c>
      <c r="BJ139" s="102">
        <v>0.1875</v>
      </c>
      <c r="BK139" s="102">
        <v>0.30952380952380953</v>
      </c>
      <c r="BL139" s="102">
        <v>0.24444444444444444</v>
      </c>
      <c r="BM139" s="101">
        <v>2</v>
      </c>
      <c r="BN139" s="101">
        <v>5</v>
      </c>
      <c r="BO139" s="101">
        <v>7</v>
      </c>
      <c r="BP139" s="102">
        <v>4.1666666666666664E-2</v>
      </c>
      <c r="BQ139" s="102">
        <v>0.11904761904761904</v>
      </c>
      <c r="BR139" s="103">
        <v>7.7777777777777779E-2</v>
      </c>
    </row>
    <row r="140" spans="1:70" ht="11.85">
      <c r="A140" s="99" t="str">
        <f>IF(COUNTIFS(T_3GPM[[#This Row],[Secteur]],"  *"),A139,T_3GPM[[#This Row],[Secteur]])</f>
        <v>SEINE-ET-MARNE</v>
      </c>
      <c r="B140" s="99" t="str">
        <f>IF(COUNTIFS(T_3GPM[[#This Row],[Secteur]],"    *"),B139,T_3GPM[[#This Row],[Secteur]])</f>
        <v xml:space="preserve">   D10 - Brie-Senart</v>
      </c>
      <c r="C140" s="100" t="s">
        <v>1009</v>
      </c>
      <c r="D140" s="100" t="s">
        <v>347</v>
      </c>
      <c r="E140" s="101">
        <v>7</v>
      </c>
      <c r="F140" s="101">
        <v>17</v>
      </c>
      <c r="G140" s="101">
        <v>24</v>
      </c>
      <c r="H140" s="101">
        <v>0</v>
      </c>
      <c r="I140" s="101">
        <v>0</v>
      </c>
      <c r="J140" s="101">
        <v>0</v>
      </c>
      <c r="K140" s="101">
        <v>7</v>
      </c>
      <c r="L140" s="101">
        <v>17</v>
      </c>
      <c r="M140" s="101">
        <v>24</v>
      </c>
      <c r="N140" s="102">
        <v>1</v>
      </c>
      <c r="O140" s="102">
        <v>1</v>
      </c>
      <c r="P140" s="102">
        <v>1</v>
      </c>
      <c r="Q140" s="101">
        <v>0</v>
      </c>
      <c r="R140" s="101">
        <v>0</v>
      </c>
      <c r="S140" s="101">
        <v>0</v>
      </c>
      <c r="T140" s="102">
        <v>0</v>
      </c>
      <c r="U140" s="102">
        <v>0</v>
      </c>
      <c r="V140" s="102">
        <v>0</v>
      </c>
      <c r="W140" s="101">
        <v>7</v>
      </c>
      <c r="X140" s="101">
        <v>17</v>
      </c>
      <c r="Y140" s="101">
        <v>24</v>
      </c>
      <c r="Z140" s="102">
        <v>1</v>
      </c>
      <c r="AA140" s="102">
        <v>1</v>
      </c>
      <c r="AB140" s="102">
        <v>1</v>
      </c>
      <c r="AC140" s="101">
        <v>6</v>
      </c>
      <c r="AD140" s="101">
        <v>16</v>
      </c>
      <c r="AE140" s="101">
        <v>22</v>
      </c>
      <c r="AF140" s="102">
        <v>0.8571428571428571</v>
      </c>
      <c r="AG140" s="102">
        <v>0.94117647058823528</v>
      </c>
      <c r="AH140" s="102">
        <v>0.91666666666666663</v>
      </c>
      <c r="AI140" s="101">
        <v>1</v>
      </c>
      <c r="AJ140" s="101">
        <v>1</v>
      </c>
      <c r="AK140" s="101">
        <v>2</v>
      </c>
      <c r="AL140" s="102">
        <v>0.14285714285714285</v>
      </c>
      <c r="AM140" s="102">
        <v>5.8823529411764705E-2</v>
      </c>
      <c r="AN140" s="102">
        <v>8.3333333333333329E-2</v>
      </c>
      <c r="AO140" s="101">
        <v>7</v>
      </c>
      <c r="AP140" s="101">
        <v>17</v>
      </c>
      <c r="AQ140" s="101">
        <v>24</v>
      </c>
      <c r="AR140" s="102">
        <v>1</v>
      </c>
      <c r="AS140" s="102">
        <v>1</v>
      </c>
      <c r="AT140" s="102">
        <v>1</v>
      </c>
      <c r="AU140" s="101">
        <v>0</v>
      </c>
      <c r="AV140" s="101">
        <v>0</v>
      </c>
      <c r="AW140" s="101">
        <v>0</v>
      </c>
      <c r="AX140" s="102">
        <v>0</v>
      </c>
      <c r="AY140" s="102">
        <v>0</v>
      </c>
      <c r="AZ140" s="102">
        <v>0</v>
      </c>
      <c r="BA140" s="101">
        <v>7</v>
      </c>
      <c r="BB140" s="101">
        <v>17</v>
      </c>
      <c r="BC140" s="101">
        <v>24</v>
      </c>
      <c r="BD140" s="102">
        <v>1</v>
      </c>
      <c r="BE140" s="102">
        <v>1</v>
      </c>
      <c r="BF140" s="102">
        <v>1</v>
      </c>
      <c r="BG140" s="101">
        <v>6</v>
      </c>
      <c r="BH140" s="101">
        <v>16</v>
      </c>
      <c r="BI140" s="101">
        <v>22</v>
      </c>
      <c r="BJ140" s="102">
        <v>0.8571428571428571</v>
      </c>
      <c r="BK140" s="102">
        <v>0.94117647058823528</v>
      </c>
      <c r="BL140" s="102">
        <v>0.91666666666666663</v>
      </c>
      <c r="BM140" s="101">
        <v>1</v>
      </c>
      <c r="BN140" s="101">
        <v>1</v>
      </c>
      <c r="BO140" s="101">
        <v>2</v>
      </c>
      <c r="BP140" s="102">
        <v>0.14285714285714285</v>
      </c>
      <c r="BQ140" s="102">
        <v>5.8823529411764705E-2</v>
      </c>
      <c r="BR140" s="103">
        <v>8.3333333333333329E-2</v>
      </c>
    </row>
    <row r="141" spans="1:70" ht="11.85">
      <c r="A141" s="99" t="str">
        <f>IF(COUNTIFS(T_3GPM[[#This Row],[Secteur]],"  *"),A140,T_3GPM[[#This Row],[Secteur]])</f>
        <v>SEINE-ET-MARNE</v>
      </c>
      <c r="B141" s="99" t="str">
        <f>IF(COUNTIFS(T_3GPM[[#This Row],[Secteur]],"    *"),B140,T_3GPM[[#This Row],[Secteur]])</f>
        <v xml:space="preserve">   D11 - Montereau-Fault-Yonne</v>
      </c>
      <c r="C141" s="100" t="s">
        <v>456</v>
      </c>
      <c r="D141" s="100" t="s">
        <v>457</v>
      </c>
      <c r="E141" s="101">
        <v>326</v>
      </c>
      <c r="F141" s="101">
        <v>323</v>
      </c>
      <c r="G141" s="101">
        <v>649</v>
      </c>
      <c r="H141" s="101">
        <v>0</v>
      </c>
      <c r="I141" s="101">
        <v>1</v>
      </c>
      <c r="J141" s="101">
        <v>1</v>
      </c>
      <c r="K141" s="101">
        <v>322</v>
      </c>
      <c r="L141" s="101">
        <v>318</v>
      </c>
      <c r="M141" s="101">
        <v>640</v>
      </c>
      <c r="N141" s="102">
        <v>0.98773006134969321</v>
      </c>
      <c r="O141" s="102">
        <v>0.9876160990712074</v>
      </c>
      <c r="P141" s="102">
        <v>0.98767334360554704</v>
      </c>
      <c r="Q141" s="101">
        <v>225</v>
      </c>
      <c r="R141" s="101">
        <v>178</v>
      </c>
      <c r="S141" s="101">
        <v>403</v>
      </c>
      <c r="T141" s="102">
        <v>0.69875776397515532</v>
      </c>
      <c r="U141" s="102">
        <v>0.55974842767295596</v>
      </c>
      <c r="V141" s="102">
        <v>0.62968749999999996</v>
      </c>
      <c r="W141" s="101">
        <v>97</v>
      </c>
      <c r="X141" s="101">
        <v>140</v>
      </c>
      <c r="Y141" s="101">
        <v>237</v>
      </c>
      <c r="Z141" s="102">
        <v>0.30124223602484473</v>
      </c>
      <c r="AA141" s="102">
        <v>0.44025157232704404</v>
      </c>
      <c r="AB141" s="102">
        <v>0.37031249999999999</v>
      </c>
      <c r="AC141" s="101">
        <v>73</v>
      </c>
      <c r="AD141" s="101">
        <v>112</v>
      </c>
      <c r="AE141" s="101">
        <v>185</v>
      </c>
      <c r="AF141" s="102">
        <v>0.2267080745341615</v>
      </c>
      <c r="AG141" s="102">
        <v>0.3522012578616352</v>
      </c>
      <c r="AH141" s="102">
        <v>0.2890625</v>
      </c>
      <c r="AI141" s="101">
        <v>24</v>
      </c>
      <c r="AJ141" s="101">
        <v>28</v>
      </c>
      <c r="AK141" s="101">
        <v>52</v>
      </c>
      <c r="AL141" s="102">
        <v>7.4534161490683232E-2</v>
      </c>
      <c r="AM141" s="102">
        <v>8.8050314465408799E-2</v>
      </c>
      <c r="AN141" s="102">
        <v>8.1250000000000003E-2</v>
      </c>
      <c r="AO141" s="101">
        <v>319</v>
      </c>
      <c r="AP141" s="101">
        <v>296</v>
      </c>
      <c r="AQ141" s="101">
        <v>615</v>
      </c>
      <c r="AR141" s="102">
        <v>0.9785276073619632</v>
      </c>
      <c r="AS141" s="102">
        <v>0.91950464396284826</v>
      </c>
      <c r="AT141" s="102">
        <v>0.94915254237288138</v>
      </c>
      <c r="AU141" s="101">
        <v>205</v>
      </c>
      <c r="AV141" s="101">
        <v>167</v>
      </c>
      <c r="AW141" s="101">
        <v>372</v>
      </c>
      <c r="AX141" s="102">
        <v>0.64263322884012541</v>
      </c>
      <c r="AY141" s="102">
        <v>0.56418918918918914</v>
      </c>
      <c r="AZ141" s="102">
        <v>0.60487804878048779</v>
      </c>
      <c r="BA141" s="101">
        <v>114</v>
      </c>
      <c r="BB141" s="101">
        <v>129</v>
      </c>
      <c r="BC141" s="101">
        <v>243</v>
      </c>
      <c r="BD141" s="102">
        <v>0.35736677115987459</v>
      </c>
      <c r="BE141" s="102">
        <v>0.4358108108108108</v>
      </c>
      <c r="BF141" s="102">
        <v>0.39512195121951221</v>
      </c>
      <c r="BG141" s="101">
        <v>94</v>
      </c>
      <c r="BH141" s="101">
        <v>102</v>
      </c>
      <c r="BI141" s="101">
        <v>196</v>
      </c>
      <c r="BJ141" s="102">
        <v>0.29467084639498431</v>
      </c>
      <c r="BK141" s="102">
        <v>0.34459459459459457</v>
      </c>
      <c r="BL141" s="102">
        <v>0.31869918699186994</v>
      </c>
      <c r="BM141" s="101">
        <v>20</v>
      </c>
      <c r="BN141" s="101">
        <v>27</v>
      </c>
      <c r="BO141" s="101">
        <v>47</v>
      </c>
      <c r="BP141" s="102">
        <v>6.2695924764890276E-2</v>
      </c>
      <c r="BQ141" s="102">
        <v>9.1216216216216214E-2</v>
      </c>
      <c r="BR141" s="103">
        <v>7.642276422764227E-2</v>
      </c>
    </row>
    <row r="142" spans="1:70" ht="11.85">
      <c r="A142" s="99" t="str">
        <f>IF(COUNTIFS(T_3GPM[[#This Row],[Secteur]],"  *"),A141,T_3GPM[[#This Row],[Secteur]])</f>
        <v>SEINE-ET-MARNE</v>
      </c>
      <c r="B142" s="99" t="str">
        <f>IF(COUNTIFS(T_3GPM[[#This Row],[Secteur]],"    *"),B141,T_3GPM[[#This Row],[Secteur]])</f>
        <v xml:space="preserve">   D11 - Montereau-Fault-Yonne</v>
      </c>
      <c r="C142" s="100" t="s">
        <v>458</v>
      </c>
      <c r="D142" s="100" t="s">
        <v>390</v>
      </c>
      <c r="E142" s="101">
        <v>61</v>
      </c>
      <c r="F142" s="101">
        <v>66</v>
      </c>
      <c r="G142" s="101">
        <v>127</v>
      </c>
      <c r="H142" s="101">
        <v>0</v>
      </c>
      <c r="I142" s="101">
        <v>1</v>
      </c>
      <c r="J142" s="101">
        <v>1</v>
      </c>
      <c r="K142" s="101">
        <v>61</v>
      </c>
      <c r="L142" s="101">
        <v>65</v>
      </c>
      <c r="M142" s="101">
        <v>126</v>
      </c>
      <c r="N142" s="102">
        <v>1</v>
      </c>
      <c r="O142" s="102">
        <v>1</v>
      </c>
      <c r="P142" s="102">
        <v>1</v>
      </c>
      <c r="Q142" s="101">
        <v>44</v>
      </c>
      <c r="R142" s="101">
        <v>39</v>
      </c>
      <c r="S142" s="101">
        <v>83</v>
      </c>
      <c r="T142" s="102">
        <v>0.72131147540983609</v>
      </c>
      <c r="U142" s="102">
        <v>0.6</v>
      </c>
      <c r="V142" s="102">
        <v>0.65873015873015872</v>
      </c>
      <c r="W142" s="101">
        <v>17</v>
      </c>
      <c r="X142" s="101">
        <v>26</v>
      </c>
      <c r="Y142" s="101">
        <v>43</v>
      </c>
      <c r="Z142" s="102">
        <v>0.27868852459016391</v>
      </c>
      <c r="AA142" s="102">
        <v>0.4</v>
      </c>
      <c r="AB142" s="102">
        <v>0.34126984126984128</v>
      </c>
      <c r="AC142" s="101">
        <v>13</v>
      </c>
      <c r="AD142" s="101">
        <v>20</v>
      </c>
      <c r="AE142" s="101">
        <v>33</v>
      </c>
      <c r="AF142" s="102">
        <v>0.21311475409836064</v>
      </c>
      <c r="AG142" s="102">
        <v>0.30769230769230771</v>
      </c>
      <c r="AH142" s="102">
        <v>0.26190476190476192</v>
      </c>
      <c r="AI142" s="101">
        <v>4</v>
      </c>
      <c r="AJ142" s="101">
        <v>6</v>
      </c>
      <c r="AK142" s="101">
        <v>10</v>
      </c>
      <c r="AL142" s="102">
        <v>6.5573770491803282E-2</v>
      </c>
      <c r="AM142" s="102">
        <v>9.2307692307692313E-2</v>
      </c>
      <c r="AN142" s="102">
        <v>7.9365079365079361E-2</v>
      </c>
      <c r="AO142" s="101">
        <v>61</v>
      </c>
      <c r="AP142" s="101">
        <v>65</v>
      </c>
      <c r="AQ142" s="101">
        <v>126</v>
      </c>
      <c r="AR142" s="102">
        <v>1</v>
      </c>
      <c r="AS142" s="102">
        <v>1</v>
      </c>
      <c r="AT142" s="102">
        <v>1</v>
      </c>
      <c r="AU142" s="101">
        <v>40</v>
      </c>
      <c r="AV142" s="101">
        <v>36</v>
      </c>
      <c r="AW142" s="101">
        <v>76</v>
      </c>
      <c r="AX142" s="102">
        <v>0.65573770491803274</v>
      </c>
      <c r="AY142" s="102">
        <v>0.55384615384615388</v>
      </c>
      <c r="AZ142" s="102">
        <v>0.60317460317460314</v>
      </c>
      <c r="BA142" s="101">
        <v>21</v>
      </c>
      <c r="BB142" s="101">
        <v>29</v>
      </c>
      <c r="BC142" s="101">
        <v>50</v>
      </c>
      <c r="BD142" s="102">
        <v>0.34426229508196721</v>
      </c>
      <c r="BE142" s="102">
        <v>0.44615384615384618</v>
      </c>
      <c r="BF142" s="102">
        <v>0.3968253968253968</v>
      </c>
      <c r="BG142" s="101">
        <v>17</v>
      </c>
      <c r="BH142" s="101">
        <v>23</v>
      </c>
      <c r="BI142" s="101">
        <v>40</v>
      </c>
      <c r="BJ142" s="102">
        <v>0.27868852459016391</v>
      </c>
      <c r="BK142" s="102">
        <v>0.35384615384615387</v>
      </c>
      <c r="BL142" s="102">
        <v>0.31746031746031744</v>
      </c>
      <c r="BM142" s="101">
        <v>4</v>
      </c>
      <c r="BN142" s="101">
        <v>6</v>
      </c>
      <c r="BO142" s="101">
        <v>10</v>
      </c>
      <c r="BP142" s="102">
        <v>6.5573770491803282E-2</v>
      </c>
      <c r="BQ142" s="102">
        <v>9.2307692307692313E-2</v>
      </c>
      <c r="BR142" s="103">
        <v>7.9365079365079361E-2</v>
      </c>
    </row>
    <row r="143" spans="1:70" ht="11.85">
      <c r="A143" s="99" t="str">
        <f>IF(COUNTIFS(T_3GPM[[#This Row],[Secteur]],"  *"),A142,T_3GPM[[#This Row],[Secteur]])</f>
        <v>SEINE-ET-MARNE</v>
      </c>
      <c r="B143" s="99" t="str">
        <f>IF(COUNTIFS(T_3GPM[[#This Row],[Secteur]],"    *"),B142,T_3GPM[[#This Row],[Secteur]])</f>
        <v xml:space="preserve">   D11 - Montereau-Fault-Yonne</v>
      </c>
      <c r="C143" s="100" t="s">
        <v>459</v>
      </c>
      <c r="D143" s="100" t="s">
        <v>460</v>
      </c>
      <c r="E143" s="101">
        <v>65</v>
      </c>
      <c r="F143" s="101">
        <v>67</v>
      </c>
      <c r="G143" s="101">
        <v>132</v>
      </c>
      <c r="H143" s="101">
        <v>0</v>
      </c>
      <c r="I143" s="101">
        <v>0</v>
      </c>
      <c r="J143" s="101">
        <v>0</v>
      </c>
      <c r="K143" s="101">
        <v>64</v>
      </c>
      <c r="L143" s="101">
        <v>64</v>
      </c>
      <c r="M143" s="101">
        <v>128</v>
      </c>
      <c r="N143" s="102">
        <v>0.98461538461538467</v>
      </c>
      <c r="O143" s="102">
        <v>0.95522388059701491</v>
      </c>
      <c r="P143" s="102">
        <v>0.96969696969696972</v>
      </c>
      <c r="Q143" s="101">
        <v>41</v>
      </c>
      <c r="R143" s="101">
        <v>44</v>
      </c>
      <c r="S143" s="101">
        <v>85</v>
      </c>
      <c r="T143" s="102">
        <v>0.640625</v>
      </c>
      <c r="U143" s="102">
        <v>0.6875</v>
      </c>
      <c r="V143" s="102">
        <v>0.6640625</v>
      </c>
      <c r="W143" s="101">
        <v>23</v>
      </c>
      <c r="X143" s="101">
        <v>20</v>
      </c>
      <c r="Y143" s="101">
        <v>43</v>
      </c>
      <c r="Z143" s="102">
        <v>0.359375</v>
      </c>
      <c r="AA143" s="102">
        <v>0.3125</v>
      </c>
      <c r="AB143" s="102">
        <v>0.3359375</v>
      </c>
      <c r="AC143" s="101">
        <v>20</v>
      </c>
      <c r="AD143" s="101">
        <v>15</v>
      </c>
      <c r="AE143" s="101">
        <v>35</v>
      </c>
      <c r="AF143" s="102">
        <v>0.3125</v>
      </c>
      <c r="AG143" s="102">
        <v>0.234375</v>
      </c>
      <c r="AH143" s="102">
        <v>0.2734375</v>
      </c>
      <c r="AI143" s="101">
        <v>3</v>
      </c>
      <c r="AJ143" s="101">
        <v>5</v>
      </c>
      <c r="AK143" s="101">
        <v>8</v>
      </c>
      <c r="AL143" s="102">
        <v>4.6875E-2</v>
      </c>
      <c r="AM143" s="102">
        <v>7.8125E-2</v>
      </c>
      <c r="AN143" s="102">
        <v>6.25E-2</v>
      </c>
      <c r="AO143" s="101">
        <v>64</v>
      </c>
      <c r="AP143" s="101">
        <v>64</v>
      </c>
      <c r="AQ143" s="101">
        <v>128</v>
      </c>
      <c r="AR143" s="102">
        <v>0.98461538461538467</v>
      </c>
      <c r="AS143" s="102">
        <v>0.95522388059701491</v>
      </c>
      <c r="AT143" s="102">
        <v>0.96969696969696972</v>
      </c>
      <c r="AU143" s="101">
        <v>40</v>
      </c>
      <c r="AV143" s="101">
        <v>40</v>
      </c>
      <c r="AW143" s="101">
        <v>80</v>
      </c>
      <c r="AX143" s="102">
        <v>0.625</v>
      </c>
      <c r="AY143" s="102">
        <v>0.625</v>
      </c>
      <c r="AZ143" s="102">
        <v>0.625</v>
      </c>
      <c r="BA143" s="101">
        <v>24</v>
      </c>
      <c r="BB143" s="101">
        <v>24</v>
      </c>
      <c r="BC143" s="101">
        <v>48</v>
      </c>
      <c r="BD143" s="102">
        <v>0.375</v>
      </c>
      <c r="BE143" s="102">
        <v>0.375</v>
      </c>
      <c r="BF143" s="102">
        <v>0.375</v>
      </c>
      <c r="BG143" s="101">
        <v>21</v>
      </c>
      <c r="BH143" s="101">
        <v>19</v>
      </c>
      <c r="BI143" s="101">
        <v>40</v>
      </c>
      <c r="BJ143" s="102">
        <v>0.328125</v>
      </c>
      <c r="BK143" s="102">
        <v>0.296875</v>
      </c>
      <c r="BL143" s="102">
        <v>0.3125</v>
      </c>
      <c r="BM143" s="101">
        <v>3</v>
      </c>
      <c r="BN143" s="101">
        <v>5</v>
      </c>
      <c r="BO143" s="101">
        <v>8</v>
      </c>
      <c r="BP143" s="102">
        <v>4.6875E-2</v>
      </c>
      <c r="BQ143" s="102">
        <v>7.8125E-2</v>
      </c>
      <c r="BR143" s="103">
        <v>6.25E-2</v>
      </c>
    </row>
    <row r="144" spans="1:70" ht="11.85">
      <c r="A144" s="99" t="str">
        <f>IF(COUNTIFS(T_3GPM[[#This Row],[Secteur]],"  *"),A143,T_3GPM[[#This Row],[Secteur]])</f>
        <v>SEINE-ET-MARNE</v>
      </c>
      <c r="B144" s="99" t="str">
        <f>IF(COUNTIFS(T_3GPM[[#This Row],[Secteur]],"    *"),B143,T_3GPM[[#This Row],[Secteur]])</f>
        <v xml:space="preserve">   D11 - Montereau-Fault-Yonne</v>
      </c>
      <c r="C144" s="100" t="s">
        <v>461</v>
      </c>
      <c r="D144" s="100" t="s">
        <v>462</v>
      </c>
      <c r="E144" s="101">
        <v>102</v>
      </c>
      <c r="F144" s="101">
        <v>89</v>
      </c>
      <c r="G144" s="101">
        <v>191</v>
      </c>
      <c r="H144" s="101">
        <v>0</v>
      </c>
      <c r="I144" s="101">
        <v>0</v>
      </c>
      <c r="J144" s="101">
        <v>0</v>
      </c>
      <c r="K144" s="101">
        <v>101</v>
      </c>
      <c r="L144" s="101">
        <v>89</v>
      </c>
      <c r="M144" s="101">
        <v>190</v>
      </c>
      <c r="N144" s="102">
        <v>0.99019607843137258</v>
      </c>
      <c r="O144" s="102">
        <v>1</v>
      </c>
      <c r="P144" s="102">
        <v>0.99476439790575921</v>
      </c>
      <c r="Q144" s="101">
        <v>79</v>
      </c>
      <c r="R144" s="101">
        <v>58</v>
      </c>
      <c r="S144" s="101">
        <v>137</v>
      </c>
      <c r="T144" s="102">
        <v>0.78217821782178221</v>
      </c>
      <c r="U144" s="102">
        <v>0.651685393258427</v>
      </c>
      <c r="V144" s="102">
        <v>0.72105263157894739</v>
      </c>
      <c r="W144" s="101">
        <v>22</v>
      </c>
      <c r="X144" s="101">
        <v>31</v>
      </c>
      <c r="Y144" s="101">
        <v>53</v>
      </c>
      <c r="Z144" s="102">
        <v>0.21782178217821782</v>
      </c>
      <c r="AA144" s="102">
        <v>0.34831460674157305</v>
      </c>
      <c r="AB144" s="102">
        <v>0.27894736842105261</v>
      </c>
      <c r="AC144" s="101">
        <v>15</v>
      </c>
      <c r="AD144" s="101">
        <v>25</v>
      </c>
      <c r="AE144" s="101">
        <v>40</v>
      </c>
      <c r="AF144" s="102">
        <v>0.14851485148514851</v>
      </c>
      <c r="AG144" s="102">
        <v>0.2808988764044944</v>
      </c>
      <c r="AH144" s="102">
        <v>0.21052631578947367</v>
      </c>
      <c r="AI144" s="101">
        <v>7</v>
      </c>
      <c r="AJ144" s="101">
        <v>6</v>
      </c>
      <c r="AK144" s="101">
        <v>13</v>
      </c>
      <c r="AL144" s="102">
        <v>6.9306930693069313E-2</v>
      </c>
      <c r="AM144" s="102">
        <v>6.741573033707865E-2</v>
      </c>
      <c r="AN144" s="102">
        <v>6.8421052631578952E-2</v>
      </c>
      <c r="AO144" s="101">
        <v>101</v>
      </c>
      <c r="AP144" s="101">
        <v>89</v>
      </c>
      <c r="AQ144" s="101">
        <v>190</v>
      </c>
      <c r="AR144" s="102">
        <v>0.99019607843137258</v>
      </c>
      <c r="AS144" s="102">
        <v>1</v>
      </c>
      <c r="AT144" s="102">
        <v>0.99476439790575921</v>
      </c>
      <c r="AU144" s="101">
        <v>79</v>
      </c>
      <c r="AV144" s="101">
        <v>58</v>
      </c>
      <c r="AW144" s="101">
        <v>137</v>
      </c>
      <c r="AX144" s="102">
        <v>0.78217821782178221</v>
      </c>
      <c r="AY144" s="102">
        <v>0.651685393258427</v>
      </c>
      <c r="AZ144" s="102">
        <v>0.72105263157894739</v>
      </c>
      <c r="BA144" s="101">
        <v>22</v>
      </c>
      <c r="BB144" s="101">
        <v>31</v>
      </c>
      <c r="BC144" s="101">
        <v>53</v>
      </c>
      <c r="BD144" s="102">
        <v>0.21782178217821782</v>
      </c>
      <c r="BE144" s="102">
        <v>0.34831460674157305</v>
      </c>
      <c r="BF144" s="102">
        <v>0.27894736842105261</v>
      </c>
      <c r="BG144" s="101">
        <v>18</v>
      </c>
      <c r="BH144" s="101">
        <v>25</v>
      </c>
      <c r="BI144" s="101">
        <v>43</v>
      </c>
      <c r="BJ144" s="102">
        <v>0.17821782178217821</v>
      </c>
      <c r="BK144" s="102">
        <v>0.2808988764044944</v>
      </c>
      <c r="BL144" s="102">
        <v>0.22631578947368422</v>
      </c>
      <c r="BM144" s="101">
        <v>4</v>
      </c>
      <c r="BN144" s="101">
        <v>6</v>
      </c>
      <c r="BO144" s="101">
        <v>10</v>
      </c>
      <c r="BP144" s="102">
        <v>3.9603960396039604E-2</v>
      </c>
      <c r="BQ144" s="102">
        <v>6.741573033707865E-2</v>
      </c>
      <c r="BR144" s="103">
        <v>5.2631578947368418E-2</v>
      </c>
    </row>
    <row r="145" spans="1:70" ht="11.85">
      <c r="A145" s="99" t="str">
        <f>IF(COUNTIFS(T_3GPM[[#This Row],[Secteur]],"  *"),A144,T_3GPM[[#This Row],[Secteur]])</f>
        <v>SEINE-ET-MARNE</v>
      </c>
      <c r="B145" s="99" t="str">
        <f>IF(COUNTIFS(T_3GPM[[#This Row],[Secteur]],"    *"),B144,T_3GPM[[#This Row],[Secteur]])</f>
        <v xml:space="preserve">   D11 - Montereau-Fault-Yonne</v>
      </c>
      <c r="C145" s="100" t="s">
        <v>463</v>
      </c>
      <c r="D145" s="100" t="s">
        <v>464</v>
      </c>
      <c r="E145" s="101">
        <v>86</v>
      </c>
      <c r="F145" s="101">
        <v>69</v>
      </c>
      <c r="G145" s="101">
        <v>155</v>
      </c>
      <c r="H145" s="101">
        <v>0</v>
      </c>
      <c r="I145" s="101">
        <v>0</v>
      </c>
      <c r="J145" s="101">
        <v>0</v>
      </c>
      <c r="K145" s="101">
        <v>84</v>
      </c>
      <c r="L145" s="101">
        <v>68</v>
      </c>
      <c r="M145" s="101">
        <v>152</v>
      </c>
      <c r="N145" s="102">
        <v>0.97674418604651159</v>
      </c>
      <c r="O145" s="102">
        <v>0.98550724637681164</v>
      </c>
      <c r="P145" s="102">
        <v>0.98064516129032253</v>
      </c>
      <c r="Q145" s="101">
        <v>61</v>
      </c>
      <c r="R145" s="101">
        <v>37</v>
      </c>
      <c r="S145" s="101">
        <v>98</v>
      </c>
      <c r="T145" s="102">
        <v>0.72619047619047616</v>
      </c>
      <c r="U145" s="102">
        <v>0.54411764705882348</v>
      </c>
      <c r="V145" s="102">
        <v>0.64473684210526316</v>
      </c>
      <c r="W145" s="101">
        <v>23</v>
      </c>
      <c r="X145" s="101">
        <v>31</v>
      </c>
      <c r="Y145" s="101">
        <v>54</v>
      </c>
      <c r="Z145" s="102">
        <v>0.27380952380952384</v>
      </c>
      <c r="AA145" s="102">
        <v>0.45588235294117646</v>
      </c>
      <c r="AB145" s="102">
        <v>0.35526315789473684</v>
      </c>
      <c r="AC145" s="101">
        <v>19</v>
      </c>
      <c r="AD145" s="101">
        <v>25</v>
      </c>
      <c r="AE145" s="101">
        <v>44</v>
      </c>
      <c r="AF145" s="102">
        <v>0.22619047619047619</v>
      </c>
      <c r="AG145" s="102">
        <v>0.36764705882352944</v>
      </c>
      <c r="AH145" s="102">
        <v>0.28947368421052633</v>
      </c>
      <c r="AI145" s="101">
        <v>4</v>
      </c>
      <c r="AJ145" s="101">
        <v>6</v>
      </c>
      <c r="AK145" s="101">
        <v>10</v>
      </c>
      <c r="AL145" s="102">
        <v>4.7619047619047616E-2</v>
      </c>
      <c r="AM145" s="102">
        <v>8.8235294117647065E-2</v>
      </c>
      <c r="AN145" s="102">
        <v>6.5789473684210523E-2</v>
      </c>
      <c r="AO145" s="101">
        <v>83</v>
      </c>
      <c r="AP145" s="101">
        <v>68</v>
      </c>
      <c r="AQ145" s="101">
        <v>151</v>
      </c>
      <c r="AR145" s="102">
        <v>0.96511627906976749</v>
      </c>
      <c r="AS145" s="102">
        <v>0.98550724637681164</v>
      </c>
      <c r="AT145" s="102">
        <v>0.97419354838709682</v>
      </c>
      <c r="AU145" s="101">
        <v>46</v>
      </c>
      <c r="AV145" s="101">
        <v>33</v>
      </c>
      <c r="AW145" s="101">
        <v>79</v>
      </c>
      <c r="AX145" s="102">
        <v>0.55421686746987953</v>
      </c>
      <c r="AY145" s="102">
        <v>0.48529411764705882</v>
      </c>
      <c r="AZ145" s="102">
        <v>0.52317880794701987</v>
      </c>
      <c r="BA145" s="101">
        <v>37</v>
      </c>
      <c r="BB145" s="101">
        <v>35</v>
      </c>
      <c r="BC145" s="101">
        <v>72</v>
      </c>
      <c r="BD145" s="102">
        <v>0.44578313253012047</v>
      </c>
      <c r="BE145" s="102">
        <v>0.51470588235294112</v>
      </c>
      <c r="BF145" s="102">
        <v>0.47682119205298013</v>
      </c>
      <c r="BG145" s="101">
        <v>33</v>
      </c>
      <c r="BH145" s="101">
        <v>29</v>
      </c>
      <c r="BI145" s="101">
        <v>62</v>
      </c>
      <c r="BJ145" s="102">
        <v>0.39759036144578314</v>
      </c>
      <c r="BK145" s="102">
        <v>0.4264705882352941</v>
      </c>
      <c r="BL145" s="102">
        <v>0.41059602649006621</v>
      </c>
      <c r="BM145" s="101">
        <v>4</v>
      </c>
      <c r="BN145" s="101">
        <v>6</v>
      </c>
      <c r="BO145" s="101">
        <v>10</v>
      </c>
      <c r="BP145" s="102">
        <v>4.8192771084337352E-2</v>
      </c>
      <c r="BQ145" s="102">
        <v>8.8235294117647065E-2</v>
      </c>
      <c r="BR145" s="103">
        <v>6.6225165562913912E-2</v>
      </c>
    </row>
    <row r="146" spans="1:70" ht="11.85">
      <c r="A146" s="99" t="str">
        <f>IF(COUNTIFS(T_3GPM[[#This Row],[Secteur]],"  *"),A145,T_3GPM[[#This Row],[Secteur]])</f>
        <v>SEINE-ET-MARNE</v>
      </c>
      <c r="B146" s="99" t="str">
        <f>IF(COUNTIFS(T_3GPM[[#This Row],[Secteur]],"    *"),B145,T_3GPM[[#This Row],[Secteur]])</f>
        <v xml:space="preserve">   D11 - Montereau-Fault-Yonne</v>
      </c>
      <c r="C146" s="100" t="s">
        <v>1010</v>
      </c>
      <c r="D146" s="100" t="s">
        <v>464</v>
      </c>
      <c r="E146" s="101">
        <v>10</v>
      </c>
      <c r="F146" s="101">
        <v>10</v>
      </c>
      <c r="G146" s="101">
        <v>20</v>
      </c>
      <c r="H146" s="101">
        <v>0</v>
      </c>
      <c r="I146" s="101">
        <v>0</v>
      </c>
      <c r="J146" s="101">
        <v>0</v>
      </c>
      <c r="K146" s="101">
        <v>10</v>
      </c>
      <c r="L146" s="101">
        <v>10</v>
      </c>
      <c r="M146" s="101">
        <v>20</v>
      </c>
      <c r="N146" s="102">
        <v>1</v>
      </c>
      <c r="O146" s="102">
        <v>1</v>
      </c>
      <c r="P146" s="102">
        <v>1</v>
      </c>
      <c r="Q146" s="101">
        <v>0</v>
      </c>
      <c r="R146" s="101">
        <v>0</v>
      </c>
      <c r="S146" s="101">
        <v>0</v>
      </c>
      <c r="T146" s="102">
        <v>0</v>
      </c>
      <c r="U146" s="102">
        <v>0</v>
      </c>
      <c r="V146" s="102">
        <v>0</v>
      </c>
      <c r="W146" s="101">
        <v>10</v>
      </c>
      <c r="X146" s="101">
        <v>10</v>
      </c>
      <c r="Y146" s="101">
        <v>20</v>
      </c>
      <c r="Z146" s="102">
        <v>1</v>
      </c>
      <c r="AA146" s="102">
        <v>1</v>
      </c>
      <c r="AB146" s="102">
        <v>1</v>
      </c>
      <c r="AC146" s="101">
        <v>5</v>
      </c>
      <c r="AD146" s="101">
        <v>7</v>
      </c>
      <c r="AE146" s="101">
        <v>12</v>
      </c>
      <c r="AF146" s="102">
        <v>0.5</v>
      </c>
      <c r="AG146" s="102">
        <v>0.7</v>
      </c>
      <c r="AH146" s="102">
        <v>0.6</v>
      </c>
      <c r="AI146" s="101">
        <v>5</v>
      </c>
      <c r="AJ146" s="101">
        <v>3</v>
      </c>
      <c r="AK146" s="101">
        <v>8</v>
      </c>
      <c r="AL146" s="102">
        <v>0.5</v>
      </c>
      <c r="AM146" s="102">
        <v>0.3</v>
      </c>
      <c r="AN146" s="102">
        <v>0.4</v>
      </c>
      <c r="AO146" s="101">
        <v>10</v>
      </c>
      <c r="AP146" s="101">
        <v>10</v>
      </c>
      <c r="AQ146" s="101">
        <v>20</v>
      </c>
      <c r="AR146" s="102">
        <v>1</v>
      </c>
      <c r="AS146" s="102">
        <v>1</v>
      </c>
      <c r="AT146" s="102">
        <v>1</v>
      </c>
      <c r="AU146" s="101">
        <v>0</v>
      </c>
      <c r="AV146" s="101">
        <v>0</v>
      </c>
      <c r="AW146" s="101">
        <v>0</v>
      </c>
      <c r="AX146" s="102">
        <v>0</v>
      </c>
      <c r="AY146" s="102">
        <v>0</v>
      </c>
      <c r="AZ146" s="102">
        <v>0</v>
      </c>
      <c r="BA146" s="101">
        <v>10</v>
      </c>
      <c r="BB146" s="101">
        <v>10</v>
      </c>
      <c r="BC146" s="101">
        <v>20</v>
      </c>
      <c r="BD146" s="102">
        <v>1</v>
      </c>
      <c r="BE146" s="102">
        <v>1</v>
      </c>
      <c r="BF146" s="102">
        <v>1</v>
      </c>
      <c r="BG146" s="101">
        <v>5</v>
      </c>
      <c r="BH146" s="101">
        <v>6</v>
      </c>
      <c r="BI146" s="101">
        <v>11</v>
      </c>
      <c r="BJ146" s="102">
        <v>0.5</v>
      </c>
      <c r="BK146" s="102">
        <v>0.6</v>
      </c>
      <c r="BL146" s="102">
        <v>0.55000000000000004</v>
      </c>
      <c r="BM146" s="101">
        <v>5</v>
      </c>
      <c r="BN146" s="101">
        <v>4</v>
      </c>
      <c r="BO146" s="101">
        <v>9</v>
      </c>
      <c r="BP146" s="102">
        <v>0.5</v>
      </c>
      <c r="BQ146" s="102">
        <v>0.4</v>
      </c>
      <c r="BR146" s="103">
        <v>0.45</v>
      </c>
    </row>
    <row r="147" spans="1:70" ht="11.85">
      <c r="A147" s="99" t="str">
        <f>IF(COUNTIFS(T_3GPM[[#This Row],[Secteur]],"  *"),A146,T_3GPM[[#This Row],[Secteur]])</f>
        <v>SEINE-ET-MARNE</v>
      </c>
      <c r="B147" s="99" t="str">
        <f>IF(COUNTIFS(T_3GPM[[#This Row],[Secteur]],"    *"),B146,T_3GPM[[#This Row],[Secteur]])</f>
        <v xml:space="preserve">   D11 - Montereau-Fault-Yonne</v>
      </c>
      <c r="C147" s="100" t="s">
        <v>1011</v>
      </c>
      <c r="D147" s="100" t="s">
        <v>1012</v>
      </c>
      <c r="E147" s="101">
        <v>2</v>
      </c>
      <c r="F147" s="101">
        <v>22</v>
      </c>
      <c r="G147" s="101">
        <v>24</v>
      </c>
      <c r="H147" s="101">
        <v>0</v>
      </c>
      <c r="I147" s="101">
        <v>0</v>
      </c>
      <c r="J147" s="101">
        <v>0</v>
      </c>
      <c r="K147" s="101">
        <v>2</v>
      </c>
      <c r="L147" s="101">
        <v>22</v>
      </c>
      <c r="M147" s="101">
        <v>24</v>
      </c>
      <c r="N147" s="102">
        <v>1</v>
      </c>
      <c r="O147" s="102">
        <v>1</v>
      </c>
      <c r="P147" s="102">
        <v>1</v>
      </c>
      <c r="Q147" s="101">
        <v>0</v>
      </c>
      <c r="R147" s="101">
        <v>0</v>
      </c>
      <c r="S147" s="101">
        <v>0</v>
      </c>
      <c r="T147" s="102">
        <v>0</v>
      </c>
      <c r="U147" s="102">
        <v>0</v>
      </c>
      <c r="V147" s="102">
        <v>0</v>
      </c>
      <c r="W147" s="101">
        <v>2</v>
      </c>
      <c r="X147" s="101">
        <v>22</v>
      </c>
      <c r="Y147" s="101">
        <v>24</v>
      </c>
      <c r="Z147" s="102">
        <v>1</v>
      </c>
      <c r="AA147" s="102">
        <v>1</v>
      </c>
      <c r="AB147" s="102">
        <v>1</v>
      </c>
      <c r="AC147" s="101">
        <v>1</v>
      </c>
      <c r="AD147" s="101">
        <v>20</v>
      </c>
      <c r="AE147" s="101">
        <v>21</v>
      </c>
      <c r="AF147" s="102">
        <v>0.5</v>
      </c>
      <c r="AG147" s="102">
        <v>0.90909090909090906</v>
      </c>
      <c r="AH147" s="102">
        <v>0.875</v>
      </c>
      <c r="AI147" s="101">
        <v>1</v>
      </c>
      <c r="AJ147" s="101">
        <v>2</v>
      </c>
      <c r="AK147" s="101">
        <v>3</v>
      </c>
      <c r="AL147" s="102">
        <v>0.5</v>
      </c>
      <c r="AM147" s="102">
        <v>9.0909090909090912E-2</v>
      </c>
      <c r="AN147" s="102">
        <v>0.125</v>
      </c>
      <c r="AO147" s="101">
        <v>0</v>
      </c>
      <c r="AP147" s="101">
        <v>0</v>
      </c>
      <c r="AQ147" s="101">
        <v>0</v>
      </c>
      <c r="AR147" s="102">
        <v>0</v>
      </c>
      <c r="AS147" s="102">
        <v>0</v>
      </c>
      <c r="AT147" s="102">
        <v>0</v>
      </c>
      <c r="AU147" s="101">
        <v>0</v>
      </c>
      <c r="AV147" s="101">
        <v>0</v>
      </c>
      <c r="AW147" s="101">
        <v>0</v>
      </c>
      <c r="AX147" s="102" t="s">
        <v>92</v>
      </c>
      <c r="AY147" s="102" t="s">
        <v>92</v>
      </c>
      <c r="AZ147" s="102" t="s">
        <v>92</v>
      </c>
      <c r="BA147" s="101">
        <v>0</v>
      </c>
      <c r="BB147" s="101">
        <v>0</v>
      </c>
      <c r="BC147" s="101">
        <v>0</v>
      </c>
      <c r="BD147" s="102" t="s">
        <v>92</v>
      </c>
      <c r="BE147" s="102" t="s">
        <v>92</v>
      </c>
      <c r="BF147" s="102" t="s">
        <v>92</v>
      </c>
      <c r="BG147" s="101">
        <v>0</v>
      </c>
      <c r="BH147" s="101">
        <v>0</v>
      </c>
      <c r="BI147" s="101">
        <v>0</v>
      </c>
      <c r="BJ147" s="102" t="s">
        <v>92</v>
      </c>
      <c r="BK147" s="102" t="s">
        <v>92</v>
      </c>
      <c r="BL147" s="102" t="s">
        <v>92</v>
      </c>
      <c r="BM147" s="101">
        <v>0</v>
      </c>
      <c r="BN147" s="101">
        <v>0</v>
      </c>
      <c r="BO147" s="101">
        <v>0</v>
      </c>
      <c r="BP147" s="102" t="s">
        <v>92</v>
      </c>
      <c r="BQ147" s="102" t="s">
        <v>92</v>
      </c>
      <c r="BR147" s="103" t="s">
        <v>92</v>
      </c>
    </row>
    <row r="148" spans="1:70" ht="11.85">
      <c r="A148" s="99" t="str">
        <f>IF(COUNTIFS(T_3GPM[[#This Row],[Secteur]],"  *"),A147,T_3GPM[[#This Row],[Secteur]])</f>
        <v>SEINE-ET-MARNE</v>
      </c>
      <c r="B148" s="99" t="str">
        <f>IF(COUNTIFS(T_3GPM[[#This Row],[Secteur]],"    *"),B147,T_3GPM[[#This Row],[Secteur]])</f>
        <v xml:space="preserve">   D12 - Fontainebleau</v>
      </c>
      <c r="C148" s="100" t="s">
        <v>465</v>
      </c>
      <c r="D148" s="100" t="s">
        <v>466</v>
      </c>
      <c r="E148" s="101">
        <v>840</v>
      </c>
      <c r="F148" s="101">
        <v>899</v>
      </c>
      <c r="G148" s="101">
        <v>1739</v>
      </c>
      <c r="H148" s="101">
        <v>5</v>
      </c>
      <c r="I148" s="101">
        <v>4</v>
      </c>
      <c r="J148" s="101">
        <v>9</v>
      </c>
      <c r="K148" s="101">
        <v>830</v>
      </c>
      <c r="L148" s="101">
        <v>892</v>
      </c>
      <c r="M148" s="101">
        <v>1722</v>
      </c>
      <c r="N148" s="102">
        <v>0.99404761904761907</v>
      </c>
      <c r="O148" s="102">
        <v>0.99666295884315903</v>
      </c>
      <c r="P148" s="102">
        <v>0.99539965497412308</v>
      </c>
      <c r="Q148" s="101">
        <v>644</v>
      </c>
      <c r="R148" s="101">
        <v>588</v>
      </c>
      <c r="S148" s="101">
        <v>1232</v>
      </c>
      <c r="T148" s="102">
        <v>0.77590361445783129</v>
      </c>
      <c r="U148" s="102">
        <v>0.65919282511210764</v>
      </c>
      <c r="V148" s="102">
        <v>0.71544715447154472</v>
      </c>
      <c r="W148" s="101">
        <v>186</v>
      </c>
      <c r="X148" s="101">
        <v>304</v>
      </c>
      <c r="Y148" s="101">
        <v>490</v>
      </c>
      <c r="Z148" s="102">
        <v>0.22409638554216868</v>
      </c>
      <c r="AA148" s="102">
        <v>0.34080717488789236</v>
      </c>
      <c r="AB148" s="102">
        <v>0.28455284552845528</v>
      </c>
      <c r="AC148" s="101">
        <v>149</v>
      </c>
      <c r="AD148" s="101">
        <v>211</v>
      </c>
      <c r="AE148" s="101">
        <v>360</v>
      </c>
      <c r="AF148" s="102">
        <v>0.17951807228915662</v>
      </c>
      <c r="AG148" s="102">
        <v>0.23654708520179371</v>
      </c>
      <c r="AH148" s="102">
        <v>0.20905923344947736</v>
      </c>
      <c r="AI148" s="101">
        <v>37</v>
      </c>
      <c r="AJ148" s="101">
        <v>93</v>
      </c>
      <c r="AK148" s="101">
        <v>130</v>
      </c>
      <c r="AL148" s="102">
        <v>4.457831325301205E-2</v>
      </c>
      <c r="AM148" s="102">
        <v>0.10426008968609865</v>
      </c>
      <c r="AN148" s="102">
        <v>7.5493612078977937E-2</v>
      </c>
      <c r="AO148" s="101">
        <v>827</v>
      </c>
      <c r="AP148" s="101">
        <v>890</v>
      </c>
      <c r="AQ148" s="101">
        <v>1717</v>
      </c>
      <c r="AR148" s="102">
        <v>0.99047619047619051</v>
      </c>
      <c r="AS148" s="102">
        <v>0.99443826473859842</v>
      </c>
      <c r="AT148" s="102">
        <v>0.99252443933294998</v>
      </c>
      <c r="AU148" s="101">
        <v>602</v>
      </c>
      <c r="AV148" s="101">
        <v>546</v>
      </c>
      <c r="AW148" s="101">
        <v>1148</v>
      </c>
      <c r="AX148" s="102">
        <v>0.72793228536880294</v>
      </c>
      <c r="AY148" s="102">
        <v>0.61348314606741572</v>
      </c>
      <c r="AZ148" s="102">
        <v>0.66860803727431561</v>
      </c>
      <c r="BA148" s="101">
        <v>225</v>
      </c>
      <c r="BB148" s="101">
        <v>344</v>
      </c>
      <c r="BC148" s="101">
        <v>569</v>
      </c>
      <c r="BD148" s="102">
        <v>0.27206771463119711</v>
      </c>
      <c r="BE148" s="102">
        <v>0.38651685393258428</v>
      </c>
      <c r="BF148" s="102">
        <v>0.33139196272568433</v>
      </c>
      <c r="BG148" s="101">
        <v>182</v>
      </c>
      <c r="BH148" s="101">
        <v>244</v>
      </c>
      <c r="BI148" s="101">
        <v>426</v>
      </c>
      <c r="BJ148" s="102">
        <v>0.22007255139056833</v>
      </c>
      <c r="BK148" s="102">
        <v>0.27415730337078653</v>
      </c>
      <c r="BL148" s="102">
        <v>0.24810716365754223</v>
      </c>
      <c r="BM148" s="101">
        <v>43</v>
      </c>
      <c r="BN148" s="101">
        <v>100</v>
      </c>
      <c r="BO148" s="101">
        <v>143</v>
      </c>
      <c r="BP148" s="102">
        <v>5.1995163240628778E-2</v>
      </c>
      <c r="BQ148" s="102">
        <v>0.11235955056179775</v>
      </c>
      <c r="BR148" s="103">
        <v>8.328479906814211E-2</v>
      </c>
    </row>
    <row r="149" spans="1:70" ht="11.85">
      <c r="A149" s="99" t="str">
        <f>IF(COUNTIFS(T_3GPM[[#This Row],[Secteur]],"  *"),A148,T_3GPM[[#This Row],[Secteur]])</f>
        <v>SEINE-ET-MARNE</v>
      </c>
      <c r="B149" s="99" t="str">
        <f>IF(COUNTIFS(T_3GPM[[#This Row],[Secteur]],"    *"),B148,T_3GPM[[#This Row],[Secteur]])</f>
        <v xml:space="preserve">   D12 - Fontainebleau</v>
      </c>
      <c r="C149" s="100" t="s">
        <v>467</v>
      </c>
      <c r="D149" s="100" t="s">
        <v>468</v>
      </c>
      <c r="E149" s="101">
        <v>54</v>
      </c>
      <c r="F149" s="101">
        <v>84</v>
      </c>
      <c r="G149" s="101">
        <v>138</v>
      </c>
      <c r="H149" s="101">
        <v>0</v>
      </c>
      <c r="I149" s="101">
        <v>0</v>
      </c>
      <c r="J149" s="101">
        <v>0</v>
      </c>
      <c r="K149" s="101">
        <v>53</v>
      </c>
      <c r="L149" s="101">
        <v>83</v>
      </c>
      <c r="M149" s="101">
        <v>136</v>
      </c>
      <c r="N149" s="102">
        <v>0.98148148148148151</v>
      </c>
      <c r="O149" s="102">
        <v>0.98809523809523814</v>
      </c>
      <c r="P149" s="102">
        <v>0.98550724637681164</v>
      </c>
      <c r="Q149" s="101">
        <v>42</v>
      </c>
      <c r="R149" s="101">
        <v>61</v>
      </c>
      <c r="S149" s="101">
        <v>103</v>
      </c>
      <c r="T149" s="102">
        <v>0.79245283018867929</v>
      </c>
      <c r="U149" s="102">
        <v>0.73493975903614461</v>
      </c>
      <c r="V149" s="102">
        <v>0.75735294117647056</v>
      </c>
      <c r="W149" s="101">
        <v>11</v>
      </c>
      <c r="X149" s="101">
        <v>22</v>
      </c>
      <c r="Y149" s="101">
        <v>33</v>
      </c>
      <c r="Z149" s="102">
        <v>0.20754716981132076</v>
      </c>
      <c r="AA149" s="102">
        <v>0.26506024096385544</v>
      </c>
      <c r="AB149" s="102">
        <v>0.24264705882352941</v>
      </c>
      <c r="AC149" s="101">
        <v>10</v>
      </c>
      <c r="AD149" s="101">
        <v>12</v>
      </c>
      <c r="AE149" s="101">
        <v>22</v>
      </c>
      <c r="AF149" s="102">
        <v>0.18867924528301888</v>
      </c>
      <c r="AG149" s="102">
        <v>0.14457831325301204</v>
      </c>
      <c r="AH149" s="102">
        <v>0.16176470588235295</v>
      </c>
      <c r="AI149" s="101">
        <v>1</v>
      </c>
      <c r="AJ149" s="101">
        <v>10</v>
      </c>
      <c r="AK149" s="101">
        <v>11</v>
      </c>
      <c r="AL149" s="102">
        <v>1.8867924528301886E-2</v>
      </c>
      <c r="AM149" s="102">
        <v>0.12048192771084337</v>
      </c>
      <c r="AN149" s="102">
        <v>8.0882352941176475E-2</v>
      </c>
      <c r="AO149" s="101">
        <v>53</v>
      </c>
      <c r="AP149" s="101">
        <v>83</v>
      </c>
      <c r="AQ149" s="101">
        <v>136</v>
      </c>
      <c r="AR149" s="102">
        <v>0.98148148148148151</v>
      </c>
      <c r="AS149" s="102">
        <v>0.98809523809523814</v>
      </c>
      <c r="AT149" s="102">
        <v>0.98550724637681164</v>
      </c>
      <c r="AU149" s="101">
        <v>40</v>
      </c>
      <c r="AV149" s="101">
        <v>56</v>
      </c>
      <c r="AW149" s="101">
        <v>96</v>
      </c>
      <c r="AX149" s="102">
        <v>0.75471698113207553</v>
      </c>
      <c r="AY149" s="102">
        <v>0.67469879518072284</v>
      </c>
      <c r="AZ149" s="102">
        <v>0.70588235294117652</v>
      </c>
      <c r="BA149" s="101">
        <v>13</v>
      </c>
      <c r="BB149" s="101">
        <v>27</v>
      </c>
      <c r="BC149" s="101">
        <v>40</v>
      </c>
      <c r="BD149" s="102">
        <v>0.24528301886792453</v>
      </c>
      <c r="BE149" s="102">
        <v>0.3253012048192771</v>
      </c>
      <c r="BF149" s="102">
        <v>0.29411764705882354</v>
      </c>
      <c r="BG149" s="101">
        <v>12</v>
      </c>
      <c r="BH149" s="101">
        <v>17</v>
      </c>
      <c r="BI149" s="101">
        <v>29</v>
      </c>
      <c r="BJ149" s="102">
        <v>0.22641509433962265</v>
      </c>
      <c r="BK149" s="102">
        <v>0.20481927710843373</v>
      </c>
      <c r="BL149" s="102">
        <v>0.21323529411764705</v>
      </c>
      <c r="BM149" s="101">
        <v>1</v>
      </c>
      <c r="BN149" s="101">
        <v>10</v>
      </c>
      <c r="BO149" s="101">
        <v>11</v>
      </c>
      <c r="BP149" s="102">
        <v>1.8867924528301886E-2</v>
      </c>
      <c r="BQ149" s="102">
        <v>0.12048192771084337</v>
      </c>
      <c r="BR149" s="103">
        <v>8.0882352941176475E-2</v>
      </c>
    </row>
    <row r="150" spans="1:70" ht="11.85">
      <c r="A150" s="99" t="str">
        <f>IF(COUNTIFS(T_3GPM[[#This Row],[Secteur]],"  *"),A149,T_3GPM[[#This Row],[Secteur]])</f>
        <v>SEINE-ET-MARNE</v>
      </c>
      <c r="B150" s="99" t="str">
        <f>IF(COUNTIFS(T_3GPM[[#This Row],[Secteur]],"    *"),B149,T_3GPM[[#This Row],[Secteur]])</f>
        <v xml:space="preserve">   D12 - Fontainebleau</v>
      </c>
      <c r="C150" s="100" t="s">
        <v>469</v>
      </c>
      <c r="D150" s="100" t="s">
        <v>470</v>
      </c>
      <c r="E150" s="101">
        <v>64</v>
      </c>
      <c r="F150" s="101">
        <v>54</v>
      </c>
      <c r="G150" s="101">
        <v>118</v>
      </c>
      <c r="H150" s="101">
        <v>0</v>
      </c>
      <c r="I150" s="101">
        <v>0</v>
      </c>
      <c r="J150" s="101">
        <v>0</v>
      </c>
      <c r="K150" s="101">
        <v>64</v>
      </c>
      <c r="L150" s="101">
        <v>54</v>
      </c>
      <c r="M150" s="101">
        <v>118</v>
      </c>
      <c r="N150" s="102">
        <v>1</v>
      </c>
      <c r="O150" s="102">
        <v>1</v>
      </c>
      <c r="P150" s="102">
        <v>1</v>
      </c>
      <c r="Q150" s="101">
        <v>53</v>
      </c>
      <c r="R150" s="101">
        <v>37</v>
      </c>
      <c r="S150" s="101">
        <v>90</v>
      </c>
      <c r="T150" s="102">
        <v>0.828125</v>
      </c>
      <c r="U150" s="102">
        <v>0.68518518518518523</v>
      </c>
      <c r="V150" s="102">
        <v>0.76271186440677963</v>
      </c>
      <c r="W150" s="101">
        <v>11</v>
      </c>
      <c r="X150" s="101">
        <v>17</v>
      </c>
      <c r="Y150" s="101">
        <v>28</v>
      </c>
      <c r="Z150" s="102">
        <v>0.171875</v>
      </c>
      <c r="AA150" s="102">
        <v>0.31481481481481483</v>
      </c>
      <c r="AB150" s="102">
        <v>0.23728813559322035</v>
      </c>
      <c r="AC150" s="101">
        <v>5</v>
      </c>
      <c r="AD150" s="101">
        <v>8</v>
      </c>
      <c r="AE150" s="101">
        <v>13</v>
      </c>
      <c r="AF150" s="102">
        <v>7.8125E-2</v>
      </c>
      <c r="AG150" s="102">
        <v>0.14814814814814814</v>
      </c>
      <c r="AH150" s="102">
        <v>0.11016949152542373</v>
      </c>
      <c r="AI150" s="101">
        <v>6</v>
      </c>
      <c r="AJ150" s="101">
        <v>9</v>
      </c>
      <c r="AK150" s="101">
        <v>15</v>
      </c>
      <c r="AL150" s="102">
        <v>9.375E-2</v>
      </c>
      <c r="AM150" s="102">
        <v>0.16666666666666666</v>
      </c>
      <c r="AN150" s="102">
        <v>0.1271186440677966</v>
      </c>
      <c r="AO150" s="101">
        <v>63</v>
      </c>
      <c r="AP150" s="101">
        <v>54</v>
      </c>
      <c r="AQ150" s="101">
        <v>117</v>
      </c>
      <c r="AR150" s="102">
        <v>0.984375</v>
      </c>
      <c r="AS150" s="102">
        <v>1</v>
      </c>
      <c r="AT150" s="102">
        <v>0.99152542372881358</v>
      </c>
      <c r="AU150" s="101">
        <v>48</v>
      </c>
      <c r="AV150" s="101">
        <v>36</v>
      </c>
      <c r="AW150" s="101">
        <v>84</v>
      </c>
      <c r="AX150" s="102">
        <v>0.76190476190476186</v>
      </c>
      <c r="AY150" s="102">
        <v>0.66666666666666663</v>
      </c>
      <c r="AZ150" s="102">
        <v>0.71794871794871795</v>
      </c>
      <c r="BA150" s="101">
        <v>15</v>
      </c>
      <c r="BB150" s="101">
        <v>18</v>
      </c>
      <c r="BC150" s="101">
        <v>33</v>
      </c>
      <c r="BD150" s="102">
        <v>0.23809523809523808</v>
      </c>
      <c r="BE150" s="102">
        <v>0.33333333333333331</v>
      </c>
      <c r="BF150" s="102">
        <v>0.28205128205128205</v>
      </c>
      <c r="BG150" s="101">
        <v>9</v>
      </c>
      <c r="BH150" s="101">
        <v>9</v>
      </c>
      <c r="BI150" s="101">
        <v>18</v>
      </c>
      <c r="BJ150" s="102">
        <v>0.14285714285714285</v>
      </c>
      <c r="BK150" s="102">
        <v>0.16666666666666666</v>
      </c>
      <c r="BL150" s="102">
        <v>0.15384615384615385</v>
      </c>
      <c r="BM150" s="101">
        <v>6</v>
      </c>
      <c r="BN150" s="101">
        <v>9</v>
      </c>
      <c r="BO150" s="101">
        <v>15</v>
      </c>
      <c r="BP150" s="102">
        <v>9.5238095238095233E-2</v>
      </c>
      <c r="BQ150" s="102">
        <v>0.16666666666666666</v>
      </c>
      <c r="BR150" s="103">
        <v>0.12820512820512819</v>
      </c>
    </row>
    <row r="151" spans="1:70" ht="11.85">
      <c r="A151" s="99" t="str">
        <f>IF(COUNTIFS(T_3GPM[[#This Row],[Secteur]],"  *"),A150,T_3GPM[[#This Row],[Secteur]])</f>
        <v>SEINE-ET-MARNE</v>
      </c>
      <c r="B151" s="99" t="str">
        <f>IF(COUNTIFS(T_3GPM[[#This Row],[Secteur]],"    *"),B150,T_3GPM[[#This Row],[Secteur]])</f>
        <v xml:space="preserve">   D12 - Fontainebleau</v>
      </c>
      <c r="C151" s="100" t="s">
        <v>471</v>
      </c>
      <c r="D151" s="100" t="s">
        <v>472</v>
      </c>
      <c r="E151" s="101">
        <v>40</v>
      </c>
      <c r="F151" s="101">
        <v>39</v>
      </c>
      <c r="G151" s="101">
        <v>79</v>
      </c>
      <c r="H151" s="101">
        <v>0</v>
      </c>
      <c r="I151" s="101">
        <v>0</v>
      </c>
      <c r="J151" s="101">
        <v>0</v>
      </c>
      <c r="K151" s="101">
        <v>40</v>
      </c>
      <c r="L151" s="101">
        <v>39</v>
      </c>
      <c r="M151" s="101">
        <v>79</v>
      </c>
      <c r="N151" s="102">
        <v>1</v>
      </c>
      <c r="O151" s="102">
        <v>1</v>
      </c>
      <c r="P151" s="102">
        <v>1</v>
      </c>
      <c r="Q151" s="101">
        <v>28</v>
      </c>
      <c r="R151" s="101">
        <v>17</v>
      </c>
      <c r="S151" s="101">
        <v>45</v>
      </c>
      <c r="T151" s="102">
        <v>0.7</v>
      </c>
      <c r="U151" s="102">
        <v>0.4358974358974359</v>
      </c>
      <c r="V151" s="102">
        <v>0.569620253164557</v>
      </c>
      <c r="W151" s="101">
        <v>12</v>
      </c>
      <c r="X151" s="101">
        <v>22</v>
      </c>
      <c r="Y151" s="101">
        <v>34</v>
      </c>
      <c r="Z151" s="102">
        <v>0.3</v>
      </c>
      <c r="AA151" s="102">
        <v>0.5641025641025641</v>
      </c>
      <c r="AB151" s="102">
        <v>0.43037974683544306</v>
      </c>
      <c r="AC151" s="101">
        <v>10</v>
      </c>
      <c r="AD151" s="101">
        <v>16</v>
      </c>
      <c r="AE151" s="101">
        <v>26</v>
      </c>
      <c r="AF151" s="102">
        <v>0.25</v>
      </c>
      <c r="AG151" s="102">
        <v>0.41025641025641024</v>
      </c>
      <c r="AH151" s="102">
        <v>0.32911392405063289</v>
      </c>
      <c r="AI151" s="101">
        <v>2</v>
      </c>
      <c r="AJ151" s="101">
        <v>6</v>
      </c>
      <c r="AK151" s="101">
        <v>8</v>
      </c>
      <c r="AL151" s="102">
        <v>0.05</v>
      </c>
      <c r="AM151" s="102">
        <v>0.15384615384615385</v>
      </c>
      <c r="AN151" s="102">
        <v>0.10126582278481013</v>
      </c>
      <c r="AO151" s="101">
        <v>40</v>
      </c>
      <c r="AP151" s="101">
        <v>39</v>
      </c>
      <c r="AQ151" s="101">
        <v>79</v>
      </c>
      <c r="AR151" s="102">
        <v>1</v>
      </c>
      <c r="AS151" s="102">
        <v>1</v>
      </c>
      <c r="AT151" s="102">
        <v>1</v>
      </c>
      <c r="AU151" s="101">
        <v>26</v>
      </c>
      <c r="AV151" s="101">
        <v>17</v>
      </c>
      <c r="AW151" s="101">
        <v>43</v>
      </c>
      <c r="AX151" s="102">
        <v>0.65</v>
      </c>
      <c r="AY151" s="102">
        <v>0.4358974358974359</v>
      </c>
      <c r="AZ151" s="102">
        <v>0.54430379746835444</v>
      </c>
      <c r="BA151" s="101">
        <v>14</v>
      </c>
      <c r="BB151" s="101">
        <v>22</v>
      </c>
      <c r="BC151" s="101">
        <v>36</v>
      </c>
      <c r="BD151" s="102">
        <v>0.35</v>
      </c>
      <c r="BE151" s="102">
        <v>0.5641025641025641</v>
      </c>
      <c r="BF151" s="102">
        <v>0.45569620253164556</v>
      </c>
      <c r="BG151" s="101">
        <v>12</v>
      </c>
      <c r="BH151" s="101">
        <v>16</v>
      </c>
      <c r="BI151" s="101">
        <v>28</v>
      </c>
      <c r="BJ151" s="102">
        <v>0.3</v>
      </c>
      <c r="BK151" s="102">
        <v>0.41025641025641024</v>
      </c>
      <c r="BL151" s="102">
        <v>0.35443037974683544</v>
      </c>
      <c r="BM151" s="101">
        <v>2</v>
      </c>
      <c r="BN151" s="101">
        <v>6</v>
      </c>
      <c r="BO151" s="101">
        <v>8</v>
      </c>
      <c r="BP151" s="102">
        <v>0.05</v>
      </c>
      <c r="BQ151" s="102">
        <v>0.15384615384615385</v>
      </c>
      <c r="BR151" s="103">
        <v>0.10126582278481013</v>
      </c>
    </row>
    <row r="152" spans="1:70" ht="11.85">
      <c r="A152" s="99" t="str">
        <f>IF(COUNTIFS(T_3GPM[[#This Row],[Secteur]],"  *"),A151,T_3GPM[[#This Row],[Secteur]])</f>
        <v>SEINE-ET-MARNE</v>
      </c>
      <c r="B152" s="99" t="str">
        <f>IF(COUNTIFS(T_3GPM[[#This Row],[Secteur]],"    *"),B151,T_3GPM[[#This Row],[Secteur]])</f>
        <v xml:space="preserve">   D12 - Fontainebleau</v>
      </c>
      <c r="C152" s="100" t="s">
        <v>473</v>
      </c>
      <c r="D152" s="100" t="s">
        <v>347</v>
      </c>
      <c r="E152" s="101">
        <v>52</v>
      </c>
      <c r="F152" s="101">
        <v>73</v>
      </c>
      <c r="G152" s="101">
        <v>125</v>
      </c>
      <c r="H152" s="101">
        <v>0</v>
      </c>
      <c r="I152" s="101">
        <v>0</v>
      </c>
      <c r="J152" s="101">
        <v>0</v>
      </c>
      <c r="K152" s="101">
        <v>52</v>
      </c>
      <c r="L152" s="101">
        <v>73</v>
      </c>
      <c r="M152" s="101">
        <v>125</v>
      </c>
      <c r="N152" s="102">
        <v>1</v>
      </c>
      <c r="O152" s="102">
        <v>1</v>
      </c>
      <c r="P152" s="102">
        <v>1</v>
      </c>
      <c r="Q152" s="101">
        <v>40</v>
      </c>
      <c r="R152" s="101">
        <v>43</v>
      </c>
      <c r="S152" s="101">
        <v>83</v>
      </c>
      <c r="T152" s="102">
        <v>0.76923076923076927</v>
      </c>
      <c r="U152" s="102">
        <v>0.58904109589041098</v>
      </c>
      <c r="V152" s="102">
        <v>0.66400000000000003</v>
      </c>
      <c r="W152" s="101">
        <v>12</v>
      </c>
      <c r="X152" s="101">
        <v>30</v>
      </c>
      <c r="Y152" s="101">
        <v>42</v>
      </c>
      <c r="Z152" s="102">
        <v>0.23076923076923078</v>
      </c>
      <c r="AA152" s="102">
        <v>0.41095890410958902</v>
      </c>
      <c r="AB152" s="102">
        <v>0.33600000000000002</v>
      </c>
      <c r="AC152" s="101">
        <v>8</v>
      </c>
      <c r="AD152" s="101">
        <v>20</v>
      </c>
      <c r="AE152" s="101">
        <v>28</v>
      </c>
      <c r="AF152" s="102">
        <v>0.15384615384615385</v>
      </c>
      <c r="AG152" s="102">
        <v>0.27397260273972601</v>
      </c>
      <c r="AH152" s="102">
        <v>0.224</v>
      </c>
      <c r="AI152" s="101">
        <v>4</v>
      </c>
      <c r="AJ152" s="101">
        <v>10</v>
      </c>
      <c r="AK152" s="101">
        <v>14</v>
      </c>
      <c r="AL152" s="102">
        <v>7.6923076923076927E-2</v>
      </c>
      <c r="AM152" s="102">
        <v>0.13698630136986301</v>
      </c>
      <c r="AN152" s="102">
        <v>0.112</v>
      </c>
      <c r="AO152" s="101">
        <v>52</v>
      </c>
      <c r="AP152" s="101">
        <v>73</v>
      </c>
      <c r="AQ152" s="101">
        <v>125</v>
      </c>
      <c r="AR152" s="102">
        <v>1</v>
      </c>
      <c r="AS152" s="102">
        <v>1</v>
      </c>
      <c r="AT152" s="102">
        <v>1</v>
      </c>
      <c r="AU152" s="101">
        <v>40</v>
      </c>
      <c r="AV152" s="101">
        <v>43</v>
      </c>
      <c r="AW152" s="101">
        <v>83</v>
      </c>
      <c r="AX152" s="102">
        <v>0.76923076923076927</v>
      </c>
      <c r="AY152" s="102">
        <v>0.58904109589041098</v>
      </c>
      <c r="AZ152" s="102">
        <v>0.66400000000000003</v>
      </c>
      <c r="BA152" s="101">
        <v>12</v>
      </c>
      <c r="BB152" s="101">
        <v>30</v>
      </c>
      <c r="BC152" s="101">
        <v>42</v>
      </c>
      <c r="BD152" s="102">
        <v>0.23076923076923078</v>
      </c>
      <c r="BE152" s="102">
        <v>0.41095890410958902</v>
      </c>
      <c r="BF152" s="102">
        <v>0.33600000000000002</v>
      </c>
      <c r="BG152" s="101">
        <v>8</v>
      </c>
      <c r="BH152" s="101">
        <v>20</v>
      </c>
      <c r="BI152" s="101">
        <v>28</v>
      </c>
      <c r="BJ152" s="102">
        <v>0.15384615384615385</v>
      </c>
      <c r="BK152" s="102">
        <v>0.27397260273972601</v>
      </c>
      <c r="BL152" s="102">
        <v>0.224</v>
      </c>
      <c r="BM152" s="101">
        <v>4</v>
      </c>
      <c r="BN152" s="101">
        <v>10</v>
      </c>
      <c r="BO152" s="101">
        <v>14</v>
      </c>
      <c r="BP152" s="102">
        <v>7.6923076923076927E-2</v>
      </c>
      <c r="BQ152" s="102">
        <v>0.13698630136986301</v>
      </c>
      <c r="BR152" s="103">
        <v>0.112</v>
      </c>
    </row>
    <row r="153" spans="1:70" ht="11.85">
      <c r="A153" s="99" t="str">
        <f>IF(COUNTIFS(T_3GPM[[#This Row],[Secteur]],"  *"),A152,T_3GPM[[#This Row],[Secteur]])</f>
        <v>SEINE-ET-MARNE</v>
      </c>
      <c r="B153" s="99" t="str">
        <f>IF(COUNTIFS(T_3GPM[[#This Row],[Secteur]],"    *"),B152,T_3GPM[[#This Row],[Secteur]])</f>
        <v xml:space="preserve">   D12 - Fontainebleau</v>
      </c>
      <c r="C153" s="100" t="s">
        <v>474</v>
      </c>
      <c r="D153" s="100" t="s">
        <v>475</v>
      </c>
      <c r="E153" s="101">
        <v>79</v>
      </c>
      <c r="F153" s="101">
        <v>88</v>
      </c>
      <c r="G153" s="101">
        <v>167</v>
      </c>
      <c r="H153" s="101">
        <v>1</v>
      </c>
      <c r="I153" s="101">
        <v>0</v>
      </c>
      <c r="J153" s="101">
        <v>1</v>
      </c>
      <c r="K153" s="101">
        <v>76</v>
      </c>
      <c r="L153" s="101">
        <v>88</v>
      </c>
      <c r="M153" s="101">
        <v>164</v>
      </c>
      <c r="N153" s="102">
        <v>0.97468354430379744</v>
      </c>
      <c r="O153" s="102">
        <v>1</v>
      </c>
      <c r="P153" s="102">
        <v>0.9880239520958084</v>
      </c>
      <c r="Q153" s="101">
        <v>60</v>
      </c>
      <c r="R153" s="101">
        <v>71</v>
      </c>
      <c r="S153" s="101">
        <v>131</v>
      </c>
      <c r="T153" s="102">
        <v>0.78947368421052633</v>
      </c>
      <c r="U153" s="102">
        <v>0.80681818181818177</v>
      </c>
      <c r="V153" s="102">
        <v>0.79878048780487809</v>
      </c>
      <c r="W153" s="101">
        <v>16</v>
      </c>
      <c r="X153" s="101">
        <v>17</v>
      </c>
      <c r="Y153" s="101">
        <v>33</v>
      </c>
      <c r="Z153" s="102">
        <v>0.21052631578947367</v>
      </c>
      <c r="AA153" s="102">
        <v>0.19318181818181818</v>
      </c>
      <c r="AB153" s="102">
        <v>0.20121951219512196</v>
      </c>
      <c r="AC153" s="101">
        <v>14</v>
      </c>
      <c r="AD153" s="101">
        <v>15</v>
      </c>
      <c r="AE153" s="101">
        <v>29</v>
      </c>
      <c r="AF153" s="102">
        <v>0.18421052631578946</v>
      </c>
      <c r="AG153" s="102">
        <v>0.17045454545454544</v>
      </c>
      <c r="AH153" s="102">
        <v>0.17682926829268292</v>
      </c>
      <c r="AI153" s="101">
        <v>2</v>
      </c>
      <c r="AJ153" s="101">
        <v>2</v>
      </c>
      <c r="AK153" s="101">
        <v>4</v>
      </c>
      <c r="AL153" s="102">
        <v>2.6315789473684209E-2</v>
      </c>
      <c r="AM153" s="102">
        <v>2.2727272727272728E-2</v>
      </c>
      <c r="AN153" s="102">
        <v>2.4390243902439025E-2</v>
      </c>
      <c r="AO153" s="101">
        <v>76</v>
      </c>
      <c r="AP153" s="101">
        <v>87</v>
      </c>
      <c r="AQ153" s="101">
        <v>163</v>
      </c>
      <c r="AR153" s="102">
        <v>0.97468354430379744</v>
      </c>
      <c r="AS153" s="102">
        <v>0.98863636363636365</v>
      </c>
      <c r="AT153" s="102">
        <v>0.98203592814371254</v>
      </c>
      <c r="AU153" s="101">
        <v>60</v>
      </c>
      <c r="AV153" s="101">
        <v>66</v>
      </c>
      <c r="AW153" s="101">
        <v>126</v>
      </c>
      <c r="AX153" s="102">
        <v>0.78947368421052633</v>
      </c>
      <c r="AY153" s="102">
        <v>0.75862068965517238</v>
      </c>
      <c r="AZ153" s="102">
        <v>0.77300613496932513</v>
      </c>
      <c r="BA153" s="101">
        <v>16</v>
      </c>
      <c r="BB153" s="101">
        <v>21</v>
      </c>
      <c r="BC153" s="101">
        <v>37</v>
      </c>
      <c r="BD153" s="102">
        <v>0.21052631578947367</v>
      </c>
      <c r="BE153" s="102">
        <v>0.2413793103448276</v>
      </c>
      <c r="BF153" s="102">
        <v>0.22699386503067484</v>
      </c>
      <c r="BG153" s="101">
        <v>14</v>
      </c>
      <c r="BH153" s="101">
        <v>19</v>
      </c>
      <c r="BI153" s="101">
        <v>33</v>
      </c>
      <c r="BJ153" s="102">
        <v>0.18421052631578946</v>
      </c>
      <c r="BK153" s="102">
        <v>0.21839080459770116</v>
      </c>
      <c r="BL153" s="102">
        <v>0.20245398773006135</v>
      </c>
      <c r="BM153" s="101">
        <v>2</v>
      </c>
      <c r="BN153" s="101">
        <v>2</v>
      </c>
      <c r="BO153" s="101">
        <v>4</v>
      </c>
      <c r="BP153" s="102">
        <v>2.6315789473684209E-2</v>
      </c>
      <c r="BQ153" s="102">
        <v>2.2988505747126436E-2</v>
      </c>
      <c r="BR153" s="103">
        <v>2.4539877300613498E-2</v>
      </c>
    </row>
    <row r="154" spans="1:70" ht="11.85">
      <c r="A154" s="99" t="str">
        <f>IF(COUNTIFS(T_3GPM[[#This Row],[Secteur]],"  *"),A153,T_3GPM[[#This Row],[Secteur]])</f>
        <v>SEINE-ET-MARNE</v>
      </c>
      <c r="B154" s="99" t="str">
        <f>IF(COUNTIFS(T_3GPM[[#This Row],[Secteur]],"    *"),B153,T_3GPM[[#This Row],[Secteur]])</f>
        <v xml:space="preserve">   D12 - Fontainebleau</v>
      </c>
      <c r="C154" s="100" t="s">
        <v>476</v>
      </c>
      <c r="D154" s="100" t="s">
        <v>477</v>
      </c>
      <c r="E154" s="101">
        <v>33</v>
      </c>
      <c r="F154" s="101">
        <v>42</v>
      </c>
      <c r="G154" s="101">
        <v>75</v>
      </c>
      <c r="H154" s="101">
        <v>0</v>
      </c>
      <c r="I154" s="101">
        <v>0</v>
      </c>
      <c r="J154" s="101">
        <v>0</v>
      </c>
      <c r="K154" s="101">
        <v>33</v>
      </c>
      <c r="L154" s="101">
        <v>42</v>
      </c>
      <c r="M154" s="101">
        <v>75</v>
      </c>
      <c r="N154" s="102">
        <v>1</v>
      </c>
      <c r="O154" s="102">
        <v>1</v>
      </c>
      <c r="P154" s="102">
        <v>1</v>
      </c>
      <c r="Q154" s="101">
        <v>23</v>
      </c>
      <c r="R154" s="101">
        <v>20</v>
      </c>
      <c r="S154" s="101">
        <v>43</v>
      </c>
      <c r="T154" s="102">
        <v>0.69696969696969702</v>
      </c>
      <c r="U154" s="102">
        <v>0.47619047619047616</v>
      </c>
      <c r="V154" s="102">
        <v>0.57333333333333336</v>
      </c>
      <c r="W154" s="101">
        <v>10</v>
      </c>
      <c r="X154" s="101">
        <v>22</v>
      </c>
      <c r="Y154" s="101">
        <v>32</v>
      </c>
      <c r="Z154" s="102">
        <v>0.30303030303030304</v>
      </c>
      <c r="AA154" s="102">
        <v>0.52380952380952384</v>
      </c>
      <c r="AB154" s="102">
        <v>0.42666666666666669</v>
      </c>
      <c r="AC154" s="101">
        <v>9</v>
      </c>
      <c r="AD154" s="101">
        <v>12</v>
      </c>
      <c r="AE154" s="101">
        <v>21</v>
      </c>
      <c r="AF154" s="102">
        <v>0.27272727272727271</v>
      </c>
      <c r="AG154" s="102">
        <v>0.2857142857142857</v>
      </c>
      <c r="AH154" s="102">
        <v>0.28000000000000003</v>
      </c>
      <c r="AI154" s="101">
        <v>1</v>
      </c>
      <c r="AJ154" s="101">
        <v>10</v>
      </c>
      <c r="AK154" s="101">
        <v>11</v>
      </c>
      <c r="AL154" s="102">
        <v>3.0303030303030304E-2</v>
      </c>
      <c r="AM154" s="102">
        <v>0.23809523809523808</v>
      </c>
      <c r="AN154" s="102">
        <v>0.14666666666666667</v>
      </c>
      <c r="AO154" s="101">
        <v>33</v>
      </c>
      <c r="AP154" s="101">
        <v>42</v>
      </c>
      <c r="AQ154" s="101">
        <v>75</v>
      </c>
      <c r="AR154" s="102">
        <v>1</v>
      </c>
      <c r="AS154" s="102">
        <v>1</v>
      </c>
      <c r="AT154" s="102">
        <v>1</v>
      </c>
      <c r="AU154" s="101">
        <v>19</v>
      </c>
      <c r="AV154" s="101">
        <v>15</v>
      </c>
      <c r="AW154" s="101">
        <v>34</v>
      </c>
      <c r="AX154" s="102">
        <v>0.5757575757575758</v>
      </c>
      <c r="AY154" s="102">
        <v>0.35714285714285715</v>
      </c>
      <c r="AZ154" s="102">
        <v>0.45333333333333331</v>
      </c>
      <c r="BA154" s="101">
        <v>14</v>
      </c>
      <c r="BB154" s="101">
        <v>27</v>
      </c>
      <c r="BC154" s="101">
        <v>41</v>
      </c>
      <c r="BD154" s="102">
        <v>0.42424242424242425</v>
      </c>
      <c r="BE154" s="102">
        <v>0.6428571428571429</v>
      </c>
      <c r="BF154" s="102">
        <v>0.54666666666666663</v>
      </c>
      <c r="BG154" s="101">
        <v>13</v>
      </c>
      <c r="BH154" s="101">
        <v>15</v>
      </c>
      <c r="BI154" s="101">
        <v>28</v>
      </c>
      <c r="BJ154" s="102">
        <v>0.39393939393939392</v>
      </c>
      <c r="BK154" s="102">
        <v>0.35714285714285715</v>
      </c>
      <c r="BL154" s="102">
        <v>0.37333333333333335</v>
      </c>
      <c r="BM154" s="101">
        <v>1</v>
      </c>
      <c r="BN154" s="101">
        <v>12</v>
      </c>
      <c r="BO154" s="101">
        <v>13</v>
      </c>
      <c r="BP154" s="102">
        <v>3.0303030303030304E-2</v>
      </c>
      <c r="BQ154" s="102">
        <v>0.2857142857142857</v>
      </c>
      <c r="BR154" s="103">
        <v>0.17333333333333334</v>
      </c>
    </row>
    <row r="155" spans="1:70" ht="11.85">
      <c r="A155" s="99" t="str">
        <f>IF(COUNTIFS(T_3GPM[[#This Row],[Secteur]],"  *"),A154,T_3GPM[[#This Row],[Secteur]])</f>
        <v>SEINE-ET-MARNE</v>
      </c>
      <c r="B155" s="99" t="str">
        <f>IF(COUNTIFS(T_3GPM[[#This Row],[Secteur]],"    *"),B154,T_3GPM[[#This Row],[Secteur]])</f>
        <v xml:space="preserve">   D12 - Fontainebleau</v>
      </c>
      <c r="C155" s="100" t="s">
        <v>478</v>
      </c>
      <c r="D155" s="100" t="s">
        <v>479</v>
      </c>
      <c r="E155" s="101">
        <v>110</v>
      </c>
      <c r="F155" s="101">
        <v>116</v>
      </c>
      <c r="G155" s="101">
        <v>226</v>
      </c>
      <c r="H155" s="101">
        <v>0</v>
      </c>
      <c r="I155" s="101">
        <v>0</v>
      </c>
      <c r="J155" s="101">
        <v>0</v>
      </c>
      <c r="K155" s="101">
        <v>109</v>
      </c>
      <c r="L155" s="101">
        <v>115</v>
      </c>
      <c r="M155" s="101">
        <v>224</v>
      </c>
      <c r="N155" s="102">
        <v>0.99090909090909096</v>
      </c>
      <c r="O155" s="102">
        <v>0.99137931034482762</v>
      </c>
      <c r="P155" s="102">
        <v>0.99115044247787609</v>
      </c>
      <c r="Q155" s="101">
        <v>101</v>
      </c>
      <c r="R155" s="101">
        <v>103</v>
      </c>
      <c r="S155" s="101">
        <v>204</v>
      </c>
      <c r="T155" s="102">
        <v>0.92660550458715596</v>
      </c>
      <c r="U155" s="102">
        <v>0.89565217391304353</v>
      </c>
      <c r="V155" s="102">
        <v>0.9107142857142857</v>
      </c>
      <c r="W155" s="101">
        <v>8</v>
      </c>
      <c r="X155" s="101">
        <v>12</v>
      </c>
      <c r="Y155" s="101">
        <v>20</v>
      </c>
      <c r="Z155" s="102">
        <v>7.3394495412844041E-2</v>
      </c>
      <c r="AA155" s="102">
        <v>0.10434782608695652</v>
      </c>
      <c r="AB155" s="102">
        <v>8.9285714285714288E-2</v>
      </c>
      <c r="AC155" s="101">
        <v>7</v>
      </c>
      <c r="AD155" s="101">
        <v>12</v>
      </c>
      <c r="AE155" s="101">
        <v>19</v>
      </c>
      <c r="AF155" s="102">
        <v>6.4220183486238536E-2</v>
      </c>
      <c r="AG155" s="102">
        <v>0.10434782608695652</v>
      </c>
      <c r="AH155" s="102">
        <v>8.4821428571428575E-2</v>
      </c>
      <c r="AI155" s="101">
        <v>1</v>
      </c>
      <c r="AJ155" s="101">
        <v>0</v>
      </c>
      <c r="AK155" s="101">
        <v>1</v>
      </c>
      <c r="AL155" s="102">
        <v>9.1743119266055051E-3</v>
      </c>
      <c r="AM155" s="102">
        <v>0</v>
      </c>
      <c r="AN155" s="102">
        <v>4.464285714285714E-3</v>
      </c>
      <c r="AO155" s="101">
        <v>109</v>
      </c>
      <c r="AP155" s="101">
        <v>114</v>
      </c>
      <c r="AQ155" s="101">
        <v>223</v>
      </c>
      <c r="AR155" s="102">
        <v>0.99090909090909096</v>
      </c>
      <c r="AS155" s="102">
        <v>0.98275862068965514</v>
      </c>
      <c r="AT155" s="102">
        <v>0.98672566371681414</v>
      </c>
      <c r="AU155" s="101">
        <v>98</v>
      </c>
      <c r="AV155" s="101">
        <v>102</v>
      </c>
      <c r="AW155" s="101">
        <v>200</v>
      </c>
      <c r="AX155" s="102">
        <v>0.8990825688073395</v>
      </c>
      <c r="AY155" s="102">
        <v>0.89473684210526316</v>
      </c>
      <c r="AZ155" s="102">
        <v>0.89686098654708524</v>
      </c>
      <c r="BA155" s="101">
        <v>11</v>
      </c>
      <c r="BB155" s="101">
        <v>12</v>
      </c>
      <c r="BC155" s="101">
        <v>23</v>
      </c>
      <c r="BD155" s="102">
        <v>0.10091743119266056</v>
      </c>
      <c r="BE155" s="102">
        <v>0.10526315789473684</v>
      </c>
      <c r="BF155" s="102">
        <v>0.1031390134529148</v>
      </c>
      <c r="BG155" s="101">
        <v>10</v>
      </c>
      <c r="BH155" s="101">
        <v>12</v>
      </c>
      <c r="BI155" s="101">
        <v>22</v>
      </c>
      <c r="BJ155" s="102">
        <v>9.1743119266055051E-2</v>
      </c>
      <c r="BK155" s="102">
        <v>0.10526315789473684</v>
      </c>
      <c r="BL155" s="102">
        <v>9.8654708520179366E-2</v>
      </c>
      <c r="BM155" s="101">
        <v>1</v>
      </c>
      <c r="BN155" s="101">
        <v>0</v>
      </c>
      <c r="BO155" s="101">
        <v>1</v>
      </c>
      <c r="BP155" s="102">
        <v>9.1743119266055051E-3</v>
      </c>
      <c r="BQ155" s="102">
        <v>0</v>
      </c>
      <c r="BR155" s="103">
        <v>4.4843049327354259E-3</v>
      </c>
    </row>
    <row r="156" spans="1:70" ht="11.85">
      <c r="A156" s="99" t="str">
        <f>IF(COUNTIFS(T_3GPM[[#This Row],[Secteur]],"  *"),A155,T_3GPM[[#This Row],[Secteur]])</f>
        <v>SEINE-ET-MARNE</v>
      </c>
      <c r="B156" s="99" t="str">
        <f>IF(COUNTIFS(T_3GPM[[#This Row],[Secteur]],"    *"),B155,T_3GPM[[#This Row],[Secteur]])</f>
        <v xml:space="preserve">   D12 - Fontainebleau</v>
      </c>
      <c r="C156" s="100" t="s">
        <v>480</v>
      </c>
      <c r="D156" s="100" t="s">
        <v>481</v>
      </c>
      <c r="E156" s="101">
        <v>62</v>
      </c>
      <c r="F156" s="101">
        <v>61</v>
      </c>
      <c r="G156" s="101">
        <v>123</v>
      </c>
      <c r="H156" s="101">
        <v>0</v>
      </c>
      <c r="I156" s="101">
        <v>0</v>
      </c>
      <c r="J156" s="101">
        <v>0</v>
      </c>
      <c r="K156" s="101">
        <v>62</v>
      </c>
      <c r="L156" s="101">
        <v>61</v>
      </c>
      <c r="M156" s="101">
        <v>123</v>
      </c>
      <c r="N156" s="102">
        <v>1</v>
      </c>
      <c r="O156" s="102">
        <v>1</v>
      </c>
      <c r="P156" s="102">
        <v>1</v>
      </c>
      <c r="Q156" s="101">
        <v>54</v>
      </c>
      <c r="R156" s="101">
        <v>40</v>
      </c>
      <c r="S156" s="101">
        <v>94</v>
      </c>
      <c r="T156" s="102">
        <v>0.87096774193548387</v>
      </c>
      <c r="U156" s="102">
        <v>0.65573770491803274</v>
      </c>
      <c r="V156" s="102">
        <v>0.76422764227642281</v>
      </c>
      <c r="W156" s="101">
        <v>8</v>
      </c>
      <c r="X156" s="101">
        <v>21</v>
      </c>
      <c r="Y156" s="101">
        <v>29</v>
      </c>
      <c r="Z156" s="102">
        <v>0.12903225806451613</v>
      </c>
      <c r="AA156" s="102">
        <v>0.34426229508196721</v>
      </c>
      <c r="AB156" s="102">
        <v>0.23577235772357724</v>
      </c>
      <c r="AC156" s="101">
        <v>6</v>
      </c>
      <c r="AD156" s="101">
        <v>16</v>
      </c>
      <c r="AE156" s="101">
        <v>22</v>
      </c>
      <c r="AF156" s="102">
        <v>9.6774193548387094E-2</v>
      </c>
      <c r="AG156" s="102">
        <v>0.26229508196721313</v>
      </c>
      <c r="AH156" s="102">
        <v>0.17886178861788618</v>
      </c>
      <c r="AI156" s="101">
        <v>2</v>
      </c>
      <c r="AJ156" s="101">
        <v>5</v>
      </c>
      <c r="AK156" s="101">
        <v>7</v>
      </c>
      <c r="AL156" s="102">
        <v>3.2258064516129031E-2</v>
      </c>
      <c r="AM156" s="102">
        <v>8.1967213114754092E-2</v>
      </c>
      <c r="AN156" s="102">
        <v>5.6910569105691054E-2</v>
      </c>
      <c r="AO156" s="101">
        <v>62</v>
      </c>
      <c r="AP156" s="101">
        <v>61</v>
      </c>
      <c r="AQ156" s="101">
        <v>123</v>
      </c>
      <c r="AR156" s="102">
        <v>1</v>
      </c>
      <c r="AS156" s="102">
        <v>1</v>
      </c>
      <c r="AT156" s="102">
        <v>1</v>
      </c>
      <c r="AU156" s="101">
        <v>48</v>
      </c>
      <c r="AV156" s="101">
        <v>33</v>
      </c>
      <c r="AW156" s="101">
        <v>81</v>
      </c>
      <c r="AX156" s="102">
        <v>0.77419354838709675</v>
      </c>
      <c r="AY156" s="102">
        <v>0.54098360655737709</v>
      </c>
      <c r="AZ156" s="102">
        <v>0.65853658536585369</v>
      </c>
      <c r="BA156" s="101">
        <v>14</v>
      </c>
      <c r="BB156" s="101">
        <v>28</v>
      </c>
      <c r="BC156" s="101">
        <v>42</v>
      </c>
      <c r="BD156" s="102">
        <v>0.22580645161290322</v>
      </c>
      <c r="BE156" s="102">
        <v>0.45901639344262296</v>
      </c>
      <c r="BF156" s="102">
        <v>0.34146341463414637</v>
      </c>
      <c r="BG156" s="101">
        <v>12</v>
      </c>
      <c r="BH156" s="101">
        <v>22</v>
      </c>
      <c r="BI156" s="101">
        <v>34</v>
      </c>
      <c r="BJ156" s="102">
        <v>0.19354838709677419</v>
      </c>
      <c r="BK156" s="102">
        <v>0.36065573770491804</v>
      </c>
      <c r="BL156" s="102">
        <v>0.27642276422764228</v>
      </c>
      <c r="BM156" s="101">
        <v>2</v>
      </c>
      <c r="BN156" s="101">
        <v>6</v>
      </c>
      <c r="BO156" s="101">
        <v>8</v>
      </c>
      <c r="BP156" s="102">
        <v>3.2258064516129031E-2</v>
      </c>
      <c r="BQ156" s="102">
        <v>9.8360655737704916E-2</v>
      </c>
      <c r="BR156" s="103">
        <v>6.5040650406504072E-2</v>
      </c>
    </row>
    <row r="157" spans="1:70" ht="11.85">
      <c r="A157" s="99" t="str">
        <f>IF(COUNTIFS(T_3GPM[[#This Row],[Secteur]],"  *"),A156,T_3GPM[[#This Row],[Secteur]])</f>
        <v>SEINE-ET-MARNE</v>
      </c>
      <c r="B157" s="99" t="str">
        <f>IF(COUNTIFS(T_3GPM[[#This Row],[Secteur]],"    *"),B156,T_3GPM[[#This Row],[Secteur]])</f>
        <v xml:space="preserve">   D12 - Fontainebleau</v>
      </c>
      <c r="C157" s="100" t="s">
        <v>482</v>
      </c>
      <c r="D157" s="100" t="s">
        <v>483</v>
      </c>
      <c r="E157" s="101">
        <v>53</v>
      </c>
      <c r="F157" s="101">
        <v>56</v>
      </c>
      <c r="G157" s="101">
        <v>109</v>
      </c>
      <c r="H157" s="101">
        <v>0</v>
      </c>
      <c r="I157" s="101">
        <v>1</v>
      </c>
      <c r="J157" s="101">
        <v>1</v>
      </c>
      <c r="K157" s="101">
        <v>53</v>
      </c>
      <c r="L157" s="101">
        <v>55</v>
      </c>
      <c r="M157" s="101">
        <v>108</v>
      </c>
      <c r="N157" s="102">
        <v>1</v>
      </c>
      <c r="O157" s="102">
        <v>1</v>
      </c>
      <c r="P157" s="102">
        <v>1</v>
      </c>
      <c r="Q157" s="101">
        <v>42</v>
      </c>
      <c r="R157" s="101">
        <v>39</v>
      </c>
      <c r="S157" s="101">
        <v>81</v>
      </c>
      <c r="T157" s="102">
        <v>0.79245283018867929</v>
      </c>
      <c r="U157" s="102">
        <v>0.70909090909090911</v>
      </c>
      <c r="V157" s="102">
        <v>0.75</v>
      </c>
      <c r="W157" s="101">
        <v>11</v>
      </c>
      <c r="X157" s="101">
        <v>16</v>
      </c>
      <c r="Y157" s="101">
        <v>27</v>
      </c>
      <c r="Z157" s="102">
        <v>0.20754716981132076</v>
      </c>
      <c r="AA157" s="102">
        <v>0.29090909090909089</v>
      </c>
      <c r="AB157" s="102">
        <v>0.25</v>
      </c>
      <c r="AC157" s="101">
        <v>8</v>
      </c>
      <c r="AD157" s="101">
        <v>12</v>
      </c>
      <c r="AE157" s="101">
        <v>20</v>
      </c>
      <c r="AF157" s="102">
        <v>0.15094339622641509</v>
      </c>
      <c r="AG157" s="102">
        <v>0.21818181818181817</v>
      </c>
      <c r="AH157" s="102">
        <v>0.18518518518518517</v>
      </c>
      <c r="AI157" s="101">
        <v>3</v>
      </c>
      <c r="AJ157" s="101">
        <v>4</v>
      </c>
      <c r="AK157" s="101">
        <v>7</v>
      </c>
      <c r="AL157" s="102">
        <v>5.6603773584905662E-2</v>
      </c>
      <c r="AM157" s="102">
        <v>7.2727272727272724E-2</v>
      </c>
      <c r="AN157" s="102">
        <v>6.4814814814814811E-2</v>
      </c>
      <c r="AO157" s="101">
        <v>53</v>
      </c>
      <c r="AP157" s="101">
        <v>55</v>
      </c>
      <c r="AQ157" s="101">
        <v>108</v>
      </c>
      <c r="AR157" s="102">
        <v>1</v>
      </c>
      <c r="AS157" s="102">
        <v>1</v>
      </c>
      <c r="AT157" s="102">
        <v>1</v>
      </c>
      <c r="AU157" s="101">
        <v>40</v>
      </c>
      <c r="AV157" s="101">
        <v>37</v>
      </c>
      <c r="AW157" s="101">
        <v>77</v>
      </c>
      <c r="AX157" s="102">
        <v>0.75471698113207553</v>
      </c>
      <c r="AY157" s="102">
        <v>0.67272727272727273</v>
      </c>
      <c r="AZ157" s="102">
        <v>0.71296296296296291</v>
      </c>
      <c r="BA157" s="101">
        <v>13</v>
      </c>
      <c r="BB157" s="101">
        <v>18</v>
      </c>
      <c r="BC157" s="101">
        <v>31</v>
      </c>
      <c r="BD157" s="102">
        <v>0.24528301886792453</v>
      </c>
      <c r="BE157" s="102">
        <v>0.32727272727272727</v>
      </c>
      <c r="BF157" s="102">
        <v>0.28703703703703703</v>
      </c>
      <c r="BG157" s="101">
        <v>10</v>
      </c>
      <c r="BH157" s="101">
        <v>14</v>
      </c>
      <c r="BI157" s="101">
        <v>24</v>
      </c>
      <c r="BJ157" s="102">
        <v>0.18867924528301888</v>
      </c>
      <c r="BK157" s="102">
        <v>0.25454545454545452</v>
      </c>
      <c r="BL157" s="102">
        <v>0.22222222222222221</v>
      </c>
      <c r="BM157" s="101">
        <v>3</v>
      </c>
      <c r="BN157" s="101">
        <v>4</v>
      </c>
      <c r="BO157" s="101">
        <v>7</v>
      </c>
      <c r="BP157" s="102">
        <v>5.6603773584905662E-2</v>
      </c>
      <c r="BQ157" s="102">
        <v>7.2727272727272724E-2</v>
      </c>
      <c r="BR157" s="103">
        <v>6.4814814814814811E-2</v>
      </c>
    </row>
    <row r="158" spans="1:70" ht="11.85">
      <c r="A158" s="99" t="str">
        <f>IF(COUNTIFS(T_3GPM[[#This Row],[Secteur]],"  *"),A157,T_3GPM[[#This Row],[Secteur]])</f>
        <v>SEINE-ET-MARNE</v>
      </c>
      <c r="B158" s="99" t="str">
        <f>IF(COUNTIFS(T_3GPM[[#This Row],[Secteur]],"    *"),B157,T_3GPM[[#This Row],[Secteur]])</f>
        <v xml:space="preserve">   D12 - Fontainebleau</v>
      </c>
      <c r="C158" s="100" t="s">
        <v>484</v>
      </c>
      <c r="D158" s="100" t="s">
        <v>485</v>
      </c>
      <c r="E158" s="101">
        <v>50</v>
      </c>
      <c r="F158" s="101">
        <v>63</v>
      </c>
      <c r="G158" s="101">
        <v>113</v>
      </c>
      <c r="H158" s="101">
        <v>0</v>
      </c>
      <c r="I158" s="101">
        <v>0</v>
      </c>
      <c r="J158" s="101">
        <v>0</v>
      </c>
      <c r="K158" s="101">
        <v>50</v>
      </c>
      <c r="L158" s="101">
        <v>62</v>
      </c>
      <c r="M158" s="101">
        <v>112</v>
      </c>
      <c r="N158" s="102">
        <v>1</v>
      </c>
      <c r="O158" s="102">
        <v>0.98412698412698407</v>
      </c>
      <c r="P158" s="102">
        <v>0.99115044247787609</v>
      </c>
      <c r="Q158" s="101">
        <v>43</v>
      </c>
      <c r="R158" s="101">
        <v>48</v>
      </c>
      <c r="S158" s="101">
        <v>91</v>
      </c>
      <c r="T158" s="102">
        <v>0.86</v>
      </c>
      <c r="U158" s="102">
        <v>0.77419354838709675</v>
      </c>
      <c r="V158" s="102">
        <v>0.8125</v>
      </c>
      <c r="W158" s="101">
        <v>7</v>
      </c>
      <c r="X158" s="101">
        <v>14</v>
      </c>
      <c r="Y158" s="101">
        <v>21</v>
      </c>
      <c r="Z158" s="102">
        <v>0.14000000000000001</v>
      </c>
      <c r="AA158" s="102">
        <v>0.22580645161290322</v>
      </c>
      <c r="AB158" s="102">
        <v>0.1875</v>
      </c>
      <c r="AC158" s="101">
        <v>5</v>
      </c>
      <c r="AD158" s="101">
        <v>10</v>
      </c>
      <c r="AE158" s="101">
        <v>15</v>
      </c>
      <c r="AF158" s="102">
        <v>0.1</v>
      </c>
      <c r="AG158" s="102">
        <v>0.16129032258064516</v>
      </c>
      <c r="AH158" s="102">
        <v>0.13392857142857142</v>
      </c>
      <c r="AI158" s="101">
        <v>2</v>
      </c>
      <c r="AJ158" s="101">
        <v>4</v>
      </c>
      <c r="AK158" s="101">
        <v>6</v>
      </c>
      <c r="AL158" s="102">
        <v>0.04</v>
      </c>
      <c r="AM158" s="102">
        <v>6.4516129032258063E-2</v>
      </c>
      <c r="AN158" s="102">
        <v>5.3571428571428568E-2</v>
      </c>
      <c r="AO158" s="101">
        <v>50</v>
      </c>
      <c r="AP158" s="101">
        <v>62</v>
      </c>
      <c r="AQ158" s="101">
        <v>112</v>
      </c>
      <c r="AR158" s="102">
        <v>1</v>
      </c>
      <c r="AS158" s="102">
        <v>0.98412698412698407</v>
      </c>
      <c r="AT158" s="102">
        <v>0.99115044247787609</v>
      </c>
      <c r="AU158" s="101">
        <v>39</v>
      </c>
      <c r="AV158" s="101">
        <v>46</v>
      </c>
      <c r="AW158" s="101">
        <v>85</v>
      </c>
      <c r="AX158" s="102">
        <v>0.78</v>
      </c>
      <c r="AY158" s="102">
        <v>0.74193548387096775</v>
      </c>
      <c r="AZ158" s="102">
        <v>0.7589285714285714</v>
      </c>
      <c r="BA158" s="101">
        <v>11</v>
      </c>
      <c r="BB158" s="101">
        <v>16</v>
      </c>
      <c r="BC158" s="101">
        <v>27</v>
      </c>
      <c r="BD158" s="102">
        <v>0.22</v>
      </c>
      <c r="BE158" s="102">
        <v>0.25806451612903225</v>
      </c>
      <c r="BF158" s="102">
        <v>0.24107142857142858</v>
      </c>
      <c r="BG158" s="101">
        <v>9</v>
      </c>
      <c r="BH158" s="101">
        <v>12</v>
      </c>
      <c r="BI158" s="101">
        <v>21</v>
      </c>
      <c r="BJ158" s="102">
        <v>0.18</v>
      </c>
      <c r="BK158" s="102">
        <v>0.19354838709677419</v>
      </c>
      <c r="BL158" s="102">
        <v>0.1875</v>
      </c>
      <c r="BM158" s="101">
        <v>2</v>
      </c>
      <c r="BN158" s="101">
        <v>4</v>
      </c>
      <c r="BO158" s="101">
        <v>6</v>
      </c>
      <c r="BP158" s="102">
        <v>0.04</v>
      </c>
      <c r="BQ158" s="102">
        <v>6.4516129032258063E-2</v>
      </c>
      <c r="BR158" s="103">
        <v>5.3571428571428568E-2</v>
      </c>
    </row>
    <row r="159" spans="1:70" ht="11.85">
      <c r="A159" s="99" t="str">
        <f>IF(COUNTIFS(T_3GPM[[#This Row],[Secteur]],"  *"),A158,T_3GPM[[#This Row],[Secteur]])</f>
        <v>SEINE-ET-MARNE</v>
      </c>
      <c r="B159" s="99" t="str">
        <f>IF(COUNTIFS(T_3GPM[[#This Row],[Secteur]],"    *"),B158,T_3GPM[[#This Row],[Secteur]])</f>
        <v xml:space="preserve">   D12 - Fontainebleau</v>
      </c>
      <c r="C159" s="100" t="s">
        <v>486</v>
      </c>
      <c r="D159" s="100" t="s">
        <v>487</v>
      </c>
      <c r="E159" s="101">
        <v>61</v>
      </c>
      <c r="F159" s="101">
        <v>69</v>
      </c>
      <c r="G159" s="101">
        <v>130</v>
      </c>
      <c r="H159" s="101">
        <v>0</v>
      </c>
      <c r="I159" s="101">
        <v>0</v>
      </c>
      <c r="J159" s="101">
        <v>0</v>
      </c>
      <c r="K159" s="101">
        <v>60</v>
      </c>
      <c r="L159" s="101">
        <v>68</v>
      </c>
      <c r="M159" s="101">
        <v>128</v>
      </c>
      <c r="N159" s="102">
        <v>0.98360655737704916</v>
      </c>
      <c r="O159" s="102">
        <v>0.98550724637681164</v>
      </c>
      <c r="P159" s="102">
        <v>0.98461538461538467</v>
      </c>
      <c r="Q159" s="101">
        <v>42</v>
      </c>
      <c r="R159" s="101">
        <v>28</v>
      </c>
      <c r="S159" s="101">
        <v>70</v>
      </c>
      <c r="T159" s="102">
        <v>0.7</v>
      </c>
      <c r="U159" s="102">
        <v>0.41176470588235292</v>
      </c>
      <c r="V159" s="102">
        <v>0.546875</v>
      </c>
      <c r="W159" s="101">
        <v>18</v>
      </c>
      <c r="X159" s="101">
        <v>40</v>
      </c>
      <c r="Y159" s="101">
        <v>58</v>
      </c>
      <c r="Z159" s="102">
        <v>0.3</v>
      </c>
      <c r="AA159" s="102">
        <v>0.58823529411764708</v>
      </c>
      <c r="AB159" s="102">
        <v>0.453125</v>
      </c>
      <c r="AC159" s="101">
        <v>14</v>
      </c>
      <c r="AD159" s="101">
        <v>24</v>
      </c>
      <c r="AE159" s="101">
        <v>38</v>
      </c>
      <c r="AF159" s="102">
        <v>0.23333333333333334</v>
      </c>
      <c r="AG159" s="102">
        <v>0.35294117647058826</v>
      </c>
      <c r="AH159" s="102">
        <v>0.296875</v>
      </c>
      <c r="AI159" s="101">
        <v>4</v>
      </c>
      <c r="AJ159" s="101">
        <v>16</v>
      </c>
      <c r="AK159" s="101">
        <v>20</v>
      </c>
      <c r="AL159" s="102">
        <v>6.6666666666666666E-2</v>
      </c>
      <c r="AM159" s="102">
        <v>0.23529411764705882</v>
      </c>
      <c r="AN159" s="102">
        <v>0.15625</v>
      </c>
      <c r="AO159" s="101">
        <v>59</v>
      </c>
      <c r="AP159" s="101">
        <v>68</v>
      </c>
      <c r="AQ159" s="101">
        <v>127</v>
      </c>
      <c r="AR159" s="102">
        <v>0.96721311475409832</v>
      </c>
      <c r="AS159" s="102">
        <v>0.98550724637681164</v>
      </c>
      <c r="AT159" s="102">
        <v>0.97692307692307689</v>
      </c>
      <c r="AU159" s="101">
        <v>40</v>
      </c>
      <c r="AV159" s="101">
        <v>23</v>
      </c>
      <c r="AW159" s="101">
        <v>63</v>
      </c>
      <c r="AX159" s="102">
        <v>0.67796610169491522</v>
      </c>
      <c r="AY159" s="102">
        <v>0.33823529411764708</v>
      </c>
      <c r="AZ159" s="102">
        <v>0.49606299212598426</v>
      </c>
      <c r="BA159" s="101">
        <v>19</v>
      </c>
      <c r="BB159" s="101">
        <v>45</v>
      </c>
      <c r="BC159" s="101">
        <v>64</v>
      </c>
      <c r="BD159" s="102">
        <v>0.32203389830508472</v>
      </c>
      <c r="BE159" s="102">
        <v>0.66176470588235292</v>
      </c>
      <c r="BF159" s="102">
        <v>0.50393700787401574</v>
      </c>
      <c r="BG159" s="101">
        <v>15</v>
      </c>
      <c r="BH159" s="101">
        <v>28</v>
      </c>
      <c r="BI159" s="101">
        <v>43</v>
      </c>
      <c r="BJ159" s="102">
        <v>0.25423728813559321</v>
      </c>
      <c r="BK159" s="102">
        <v>0.41176470588235292</v>
      </c>
      <c r="BL159" s="102">
        <v>0.33858267716535434</v>
      </c>
      <c r="BM159" s="101">
        <v>4</v>
      </c>
      <c r="BN159" s="101">
        <v>17</v>
      </c>
      <c r="BO159" s="101">
        <v>21</v>
      </c>
      <c r="BP159" s="102">
        <v>6.7796610169491525E-2</v>
      </c>
      <c r="BQ159" s="102">
        <v>0.25</v>
      </c>
      <c r="BR159" s="103">
        <v>0.16535433070866143</v>
      </c>
    </row>
    <row r="160" spans="1:70" ht="11.85">
      <c r="A160" s="99" t="str">
        <f>IF(COUNTIFS(T_3GPM[[#This Row],[Secteur]],"  *"),A159,T_3GPM[[#This Row],[Secteur]])</f>
        <v>SEINE-ET-MARNE</v>
      </c>
      <c r="B160" s="99" t="str">
        <f>IF(COUNTIFS(T_3GPM[[#This Row],[Secteur]],"    *"),B159,T_3GPM[[#This Row],[Secteur]])</f>
        <v xml:space="preserve">   D12 - Fontainebleau</v>
      </c>
      <c r="C160" s="100" t="s">
        <v>488</v>
      </c>
      <c r="D160" s="100" t="s">
        <v>489</v>
      </c>
      <c r="E160" s="101">
        <v>56</v>
      </c>
      <c r="F160" s="101">
        <v>38</v>
      </c>
      <c r="G160" s="101">
        <v>94</v>
      </c>
      <c r="H160" s="101">
        <v>0</v>
      </c>
      <c r="I160" s="101">
        <v>0</v>
      </c>
      <c r="J160" s="101">
        <v>0</v>
      </c>
      <c r="K160" s="101">
        <v>56</v>
      </c>
      <c r="L160" s="101">
        <v>38</v>
      </c>
      <c r="M160" s="101">
        <v>94</v>
      </c>
      <c r="N160" s="102">
        <v>1</v>
      </c>
      <c r="O160" s="102">
        <v>1</v>
      </c>
      <c r="P160" s="102">
        <v>1</v>
      </c>
      <c r="Q160" s="101">
        <v>36</v>
      </c>
      <c r="R160" s="101">
        <v>20</v>
      </c>
      <c r="S160" s="101">
        <v>56</v>
      </c>
      <c r="T160" s="102">
        <v>0.6428571428571429</v>
      </c>
      <c r="U160" s="102">
        <v>0.52631578947368418</v>
      </c>
      <c r="V160" s="102">
        <v>0.5957446808510638</v>
      </c>
      <c r="W160" s="101">
        <v>20</v>
      </c>
      <c r="X160" s="101">
        <v>18</v>
      </c>
      <c r="Y160" s="101">
        <v>38</v>
      </c>
      <c r="Z160" s="102">
        <v>0.35714285714285715</v>
      </c>
      <c r="AA160" s="102">
        <v>0.47368421052631576</v>
      </c>
      <c r="AB160" s="102">
        <v>0.40425531914893614</v>
      </c>
      <c r="AC160" s="101">
        <v>18</v>
      </c>
      <c r="AD160" s="101">
        <v>14</v>
      </c>
      <c r="AE160" s="101">
        <v>32</v>
      </c>
      <c r="AF160" s="102">
        <v>0.32142857142857145</v>
      </c>
      <c r="AG160" s="102">
        <v>0.36842105263157893</v>
      </c>
      <c r="AH160" s="102">
        <v>0.34042553191489361</v>
      </c>
      <c r="AI160" s="101">
        <v>2</v>
      </c>
      <c r="AJ160" s="101">
        <v>4</v>
      </c>
      <c r="AK160" s="101">
        <v>6</v>
      </c>
      <c r="AL160" s="102">
        <v>3.5714285714285712E-2</v>
      </c>
      <c r="AM160" s="102">
        <v>0.10526315789473684</v>
      </c>
      <c r="AN160" s="102">
        <v>6.3829787234042548E-2</v>
      </c>
      <c r="AO160" s="101">
        <v>56</v>
      </c>
      <c r="AP160" s="101">
        <v>38</v>
      </c>
      <c r="AQ160" s="101">
        <v>94</v>
      </c>
      <c r="AR160" s="102">
        <v>1</v>
      </c>
      <c r="AS160" s="102">
        <v>1</v>
      </c>
      <c r="AT160" s="102">
        <v>1</v>
      </c>
      <c r="AU160" s="101">
        <v>30</v>
      </c>
      <c r="AV160" s="101">
        <v>14</v>
      </c>
      <c r="AW160" s="101">
        <v>44</v>
      </c>
      <c r="AX160" s="102">
        <v>0.5357142857142857</v>
      </c>
      <c r="AY160" s="102">
        <v>0.36842105263157893</v>
      </c>
      <c r="AZ160" s="102">
        <v>0.46808510638297873</v>
      </c>
      <c r="BA160" s="101">
        <v>26</v>
      </c>
      <c r="BB160" s="101">
        <v>24</v>
      </c>
      <c r="BC160" s="101">
        <v>50</v>
      </c>
      <c r="BD160" s="102">
        <v>0.4642857142857143</v>
      </c>
      <c r="BE160" s="102">
        <v>0.63157894736842102</v>
      </c>
      <c r="BF160" s="102">
        <v>0.53191489361702127</v>
      </c>
      <c r="BG160" s="101">
        <v>19</v>
      </c>
      <c r="BH160" s="101">
        <v>18</v>
      </c>
      <c r="BI160" s="101">
        <v>37</v>
      </c>
      <c r="BJ160" s="102">
        <v>0.3392857142857143</v>
      </c>
      <c r="BK160" s="102">
        <v>0.47368421052631576</v>
      </c>
      <c r="BL160" s="102">
        <v>0.39361702127659576</v>
      </c>
      <c r="BM160" s="101">
        <v>7</v>
      </c>
      <c r="BN160" s="101">
        <v>6</v>
      </c>
      <c r="BO160" s="101">
        <v>13</v>
      </c>
      <c r="BP160" s="102">
        <v>0.125</v>
      </c>
      <c r="BQ160" s="102">
        <v>0.15789473684210525</v>
      </c>
      <c r="BR160" s="103">
        <v>0.13829787234042554</v>
      </c>
    </row>
    <row r="161" spans="1:70" ht="11.85">
      <c r="A161" s="99" t="str">
        <f>IF(COUNTIFS(T_3GPM[[#This Row],[Secteur]],"  *"),A160,T_3GPM[[#This Row],[Secteur]])</f>
        <v>SEINE-ET-MARNE</v>
      </c>
      <c r="B161" s="99" t="str">
        <f>IF(COUNTIFS(T_3GPM[[#This Row],[Secteur]],"    *"),B160,T_3GPM[[#This Row],[Secteur]])</f>
        <v xml:space="preserve">   D12 - Fontainebleau</v>
      </c>
      <c r="C161" s="100" t="s">
        <v>490</v>
      </c>
      <c r="D161" s="100" t="s">
        <v>491</v>
      </c>
      <c r="E161" s="101">
        <v>39</v>
      </c>
      <c r="F161" s="101">
        <v>47</v>
      </c>
      <c r="G161" s="101">
        <v>86</v>
      </c>
      <c r="H161" s="101">
        <v>2</v>
      </c>
      <c r="I161" s="101">
        <v>1</v>
      </c>
      <c r="J161" s="101">
        <v>3</v>
      </c>
      <c r="K161" s="101">
        <v>37</v>
      </c>
      <c r="L161" s="101">
        <v>46</v>
      </c>
      <c r="M161" s="101">
        <v>83</v>
      </c>
      <c r="N161" s="102">
        <v>1</v>
      </c>
      <c r="O161" s="102">
        <v>1</v>
      </c>
      <c r="P161" s="102">
        <v>1</v>
      </c>
      <c r="Q161" s="101">
        <v>24</v>
      </c>
      <c r="R161" s="101">
        <v>24</v>
      </c>
      <c r="S161" s="101">
        <v>48</v>
      </c>
      <c r="T161" s="102">
        <v>0.64864864864864868</v>
      </c>
      <c r="U161" s="102">
        <v>0.52173913043478259</v>
      </c>
      <c r="V161" s="102">
        <v>0.57831325301204817</v>
      </c>
      <c r="W161" s="101">
        <v>13</v>
      </c>
      <c r="X161" s="101">
        <v>22</v>
      </c>
      <c r="Y161" s="101">
        <v>35</v>
      </c>
      <c r="Z161" s="102">
        <v>0.35135135135135137</v>
      </c>
      <c r="AA161" s="102">
        <v>0.47826086956521741</v>
      </c>
      <c r="AB161" s="102">
        <v>0.42168674698795183</v>
      </c>
      <c r="AC161" s="101">
        <v>9</v>
      </c>
      <c r="AD161" s="101">
        <v>17</v>
      </c>
      <c r="AE161" s="101">
        <v>26</v>
      </c>
      <c r="AF161" s="102">
        <v>0.24324324324324326</v>
      </c>
      <c r="AG161" s="102">
        <v>0.36956521739130432</v>
      </c>
      <c r="AH161" s="102">
        <v>0.31325301204819278</v>
      </c>
      <c r="AI161" s="101">
        <v>4</v>
      </c>
      <c r="AJ161" s="101">
        <v>5</v>
      </c>
      <c r="AK161" s="101">
        <v>9</v>
      </c>
      <c r="AL161" s="102">
        <v>0.10810810810810811</v>
      </c>
      <c r="AM161" s="102">
        <v>0.10869565217391304</v>
      </c>
      <c r="AN161" s="102">
        <v>0.10843373493975904</v>
      </c>
      <c r="AO161" s="101">
        <v>36</v>
      </c>
      <c r="AP161" s="101">
        <v>46</v>
      </c>
      <c r="AQ161" s="101">
        <v>82</v>
      </c>
      <c r="AR161" s="102">
        <v>0.97435897435897434</v>
      </c>
      <c r="AS161" s="102">
        <v>1</v>
      </c>
      <c r="AT161" s="102">
        <v>0.98837209302325579</v>
      </c>
      <c r="AU161" s="101">
        <v>22</v>
      </c>
      <c r="AV161" s="101">
        <v>23</v>
      </c>
      <c r="AW161" s="101">
        <v>45</v>
      </c>
      <c r="AX161" s="102">
        <v>0.61111111111111116</v>
      </c>
      <c r="AY161" s="102">
        <v>0.5</v>
      </c>
      <c r="AZ161" s="102">
        <v>0.54878048780487809</v>
      </c>
      <c r="BA161" s="101">
        <v>14</v>
      </c>
      <c r="BB161" s="101">
        <v>23</v>
      </c>
      <c r="BC161" s="101">
        <v>37</v>
      </c>
      <c r="BD161" s="102">
        <v>0.3888888888888889</v>
      </c>
      <c r="BE161" s="102">
        <v>0.5</v>
      </c>
      <c r="BF161" s="102">
        <v>0.45121951219512196</v>
      </c>
      <c r="BG161" s="101">
        <v>10</v>
      </c>
      <c r="BH161" s="101">
        <v>18</v>
      </c>
      <c r="BI161" s="101">
        <v>28</v>
      </c>
      <c r="BJ161" s="102">
        <v>0.27777777777777779</v>
      </c>
      <c r="BK161" s="102">
        <v>0.39130434782608697</v>
      </c>
      <c r="BL161" s="102">
        <v>0.34146341463414637</v>
      </c>
      <c r="BM161" s="101">
        <v>4</v>
      </c>
      <c r="BN161" s="101">
        <v>5</v>
      </c>
      <c r="BO161" s="101">
        <v>9</v>
      </c>
      <c r="BP161" s="102">
        <v>0.1111111111111111</v>
      </c>
      <c r="BQ161" s="102">
        <v>0.10869565217391304</v>
      </c>
      <c r="BR161" s="103">
        <v>0.10975609756097561</v>
      </c>
    </row>
    <row r="162" spans="1:70" ht="11.85">
      <c r="A162" s="99" t="str">
        <f>IF(COUNTIFS(T_3GPM[[#This Row],[Secteur]],"  *"),A161,T_3GPM[[#This Row],[Secteur]])</f>
        <v>SEINE-ET-MARNE</v>
      </c>
      <c r="B162" s="99" t="str">
        <f>IF(COUNTIFS(T_3GPM[[#This Row],[Secteur]],"    *"),B161,T_3GPM[[#This Row],[Secteur]])</f>
        <v xml:space="preserve">   D12 - Fontainebleau</v>
      </c>
      <c r="C162" s="100" t="s">
        <v>492</v>
      </c>
      <c r="D162" s="100" t="s">
        <v>493</v>
      </c>
      <c r="E162" s="101">
        <v>64</v>
      </c>
      <c r="F162" s="101">
        <v>48</v>
      </c>
      <c r="G162" s="101">
        <v>112</v>
      </c>
      <c r="H162" s="101">
        <v>2</v>
      </c>
      <c r="I162" s="101">
        <v>2</v>
      </c>
      <c r="J162" s="101">
        <v>4</v>
      </c>
      <c r="K162" s="101">
        <v>62</v>
      </c>
      <c r="L162" s="101">
        <v>47</v>
      </c>
      <c r="M162" s="101">
        <v>109</v>
      </c>
      <c r="N162" s="102">
        <v>1</v>
      </c>
      <c r="O162" s="102">
        <v>1.0208333333333333</v>
      </c>
      <c r="P162" s="102">
        <v>1.0089285714285714</v>
      </c>
      <c r="Q162" s="101">
        <v>55</v>
      </c>
      <c r="R162" s="101">
        <v>37</v>
      </c>
      <c r="S162" s="101">
        <v>92</v>
      </c>
      <c r="T162" s="102">
        <v>0.88709677419354838</v>
      </c>
      <c r="U162" s="102">
        <v>0.78723404255319152</v>
      </c>
      <c r="V162" s="102">
        <v>0.84403669724770647</v>
      </c>
      <c r="W162" s="101">
        <v>7</v>
      </c>
      <c r="X162" s="101">
        <v>10</v>
      </c>
      <c r="Y162" s="101">
        <v>17</v>
      </c>
      <c r="Z162" s="102">
        <v>0.11290322580645161</v>
      </c>
      <c r="AA162" s="102">
        <v>0.21276595744680851</v>
      </c>
      <c r="AB162" s="102">
        <v>0.15596330275229359</v>
      </c>
      <c r="AC162" s="101">
        <v>6</v>
      </c>
      <c r="AD162" s="101">
        <v>8</v>
      </c>
      <c r="AE162" s="101">
        <v>14</v>
      </c>
      <c r="AF162" s="102">
        <v>9.6774193548387094E-2</v>
      </c>
      <c r="AG162" s="102">
        <v>0.1702127659574468</v>
      </c>
      <c r="AH162" s="102">
        <v>0.12844036697247707</v>
      </c>
      <c r="AI162" s="101">
        <v>1</v>
      </c>
      <c r="AJ162" s="101">
        <v>2</v>
      </c>
      <c r="AK162" s="101">
        <v>3</v>
      </c>
      <c r="AL162" s="102">
        <v>1.6129032258064516E-2</v>
      </c>
      <c r="AM162" s="102">
        <v>4.2553191489361701E-2</v>
      </c>
      <c r="AN162" s="102">
        <v>2.7522935779816515E-2</v>
      </c>
      <c r="AO162" s="101">
        <v>62</v>
      </c>
      <c r="AP162" s="101">
        <v>47</v>
      </c>
      <c r="AQ162" s="101">
        <v>109</v>
      </c>
      <c r="AR162" s="102">
        <v>1</v>
      </c>
      <c r="AS162" s="102">
        <v>1.0208333333333333</v>
      </c>
      <c r="AT162" s="102">
        <v>1.0089285714285714</v>
      </c>
      <c r="AU162" s="101">
        <v>52</v>
      </c>
      <c r="AV162" s="101">
        <v>35</v>
      </c>
      <c r="AW162" s="101">
        <v>87</v>
      </c>
      <c r="AX162" s="102">
        <v>0.83870967741935487</v>
      </c>
      <c r="AY162" s="102">
        <v>0.74468085106382975</v>
      </c>
      <c r="AZ162" s="102">
        <v>0.79816513761467889</v>
      </c>
      <c r="BA162" s="101">
        <v>10</v>
      </c>
      <c r="BB162" s="101">
        <v>12</v>
      </c>
      <c r="BC162" s="101">
        <v>22</v>
      </c>
      <c r="BD162" s="102">
        <v>0.16129032258064516</v>
      </c>
      <c r="BE162" s="102">
        <v>0.25531914893617019</v>
      </c>
      <c r="BF162" s="102">
        <v>0.20183486238532111</v>
      </c>
      <c r="BG162" s="101">
        <v>9</v>
      </c>
      <c r="BH162" s="101">
        <v>9</v>
      </c>
      <c r="BI162" s="101">
        <v>18</v>
      </c>
      <c r="BJ162" s="102">
        <v>0.14516129032258066</v>
      </c>
      <c r="BK162" s="102">
        <v>0.19148936170212766</v>
      </c>
      <c r="BL162" s="102">
        <v>0.16513761467889909</v>
      </c>
      <c r="BM162" s="101">
        <v>1</v>
      </c>
      <c r="BN162" s="101">
        <v>3</v>
      </c>
      <c r="BO162" s="101">
        <v>4</v>
      </c>
      <c r="BP162" s="102">
        <v>1.6129032258064516E-2</v>
      </c>
      <c r="BQ162" s="102">
        <v>6.3829787234042548E-2</v>
      </c>
      <c r="BR162" s="103">
        <v>3.669724770642202E-2</v>
      </c>
    </row>
    <row r="163" spans="1:70" ht="11.85">
      <c r="A163" s="99" t="str">
        <f>IF(COUNTIFS(T_3GPM[[#This Row],[Secteur]],"  *"),A162,T_3GPM[[#This Row],[Secteur]])</f>
        <v>SEINE-ET-MARNE</v>
      </c>
      <c r="B163" s="99" t="str">
        <f>IF(COUNTIFS(T_3GPM[[#This Row],[Secteur]],"    *"),B162,T_3GPM[[#This Row],[Secteur]])</f>
        <v xml:space="preserve">   D12 - Fontainebleau</v>
      </c>
      <c r="C163" s="100" t="s">
        <v>1013</v>
      </c>
      <c r="D163" s="100" t="s">
        <v>1014</v>
      </c>
      <c r="E163" s="101">
        <v>23</v>
      </c>
      <c r="F163" s="101">
        <v>21</v>
      </c>
      <c r="G163" s="101">
        <v>44</v>
      </c>
      <c r="H163" s="101">
        <v>0</v>
      </c>
      <c r="I163" s="101">
        <v>0</v>
      </c>
      <c r="J163" s="101">
        <v>0</v>
      </c>
      <c r="K163" s="101">
        <v>23</v>
      </c>
      <c r="L163" s="101">
        <v>21</v>
      </c>
      <c r="M163" s="101">
        <v>44</v>
      </c>
      <c r="N163" s="102">
        <v>1</v>
      </c>
      <c r="O163" s="102">
        <v>1</v>
      </c>
      <c r="P163" s="102">
        <v>1</v>
      </c>
      <c r="Q163" s="101">
        <v>1</v>
      </c>
      <c r="R163" s="101">
        <v>0</v>
      </c>
      <c r="S163" s="101">
        <v>1</v>
      </c>
      <c r="T163" s="102">
        <v>4.3478260869565216E-2</v>
      </c>
      <c r="U163" s="102">
        <v>0</v>
      </c>
      <c r="V163" s="102">
        <v>2.2727272727272728E-2</v>
      </c>
      <c r="W163" s="101">
        <v>22</v>
      </c>
      <c r="X163" s="101">
        <v>21</v>
      </c>
      <c r="Y163" s="101">
        <v>43</v>
      </c>
      <c r="Z163" s="102">
        <v>0.95652173913043481</v>
      </c>
      <c r="AA163" s="102">
        <v>1</v>
      </c>
      <c r="AB163" s="102">
        <v>0.97727272727272729</v>
      </c>
      <c r="AC163" s="101">
        <v>20</v>
      </c>
      <c r="AD163" s="101">
        <v>15</v>
      </c>
      <c r="AE163" s="101">
        <v>35</v>
      </c>
      <c r="AF163" s="102">
        <v>0.86956521739130432</v>
      </c>
      <c r="AG163" s="102">
        <v>0.7142857142857143</v>
      </c>
      <c r="AH163" s="102">
        <v>0.79545454545454541</v>
      </c>
      <c r="AI163" s="101">
        <v>2</v>
      </c>
      <c r="AJ163" s="101">
        <v>6</v>
      </c>
      <c r="AK163" s="101">
        <v>8</v>
      </c>
      <c r="AL163" s="102">
        <v>8.6956521739130432E-2</v>
      </c>
      <c r="AM163" s="102">
        <v>0.2857142857142857</v>
      </c>
      <c r="AN163" s="102">
        <v>0.18181818181818182</v>
      </c>
      <c r="AO163" s="101">
        <v>23</v>
      </c>
      <c r="AP163" s="101">
        <v>21</v>
      </c>
      <c r="AQ163" s="101">
        <v>44</v>
      </c>
      <c r="AR163" s="102">
        <v>1</v>
      </c>
      <c r="AS163" s="102">
        <v>1</v>
      </c>
      <c r="AT163" s="102">
        <v>1</v>
      </c>
      <c r="AU163" s="101">
        <v>0</v>
      </c>
      <c r="AV163" s="101">
        <v>0</v>
      </c>
      <c r="AW163" s="101">
        <v>0</v>
      </c>
      <c r="AX163" s="102">
        <v>0</v>
      </c>
      <c r="AY163" s="102">
        <v>0</v>
      </c>
      <c r="AZ163" s="102">
        <v>0</v>
      </c>
      <c r="BA163" s="101">
        <v>23</v>
      </c>
      <c r="BB163" s="101">
        <v>21</v>
      </c>
      <c r="BC163" s="101">
        <v>44</v>
      </c>
      <c r="BD163" s="102">
        <v>1</v>
      </c>
      <c r="BE163" s="102">
        <v>1</v>
      </c>
      <c r="BF163" s="102">
        <v>1</v>
      </c>
      <c r="BG163" s="101">
        <v>20</v>
      </c>
      <c r="BH163" s="101">
        <v>15</v>
      </c>
      <c r="BI163" s="101">
        <v>35</v>
      </c>
      <c r="BJ163" s="102">
        <v>0.86956521739130432</v>
      </c>
      <c r="BK163" s="102">
        <v>0.7142857142857143</v>
      </c>
      <c r="BL163" s="102">
        <v>0.79545454545454541</v>
      </c>
      <c r="BM163" s="101">
        <v>3</v>
      </c>
      <c r="BN163" s="101">
        <v>6</v>
      </c>
      <c r="BO163" s="101">
        <v>9</v>
      </c>
      <c r="BP163" s="102">
        <v>0.13043478260869565</v>
      </c>
      <c r="BQ163" s="102">
        <v>0.2857142857142857</v>
      </c>
      <c r="BR163" s="103">
        <v>0.20454545454545456</v>
      </c>
    </row>
    <row r="164" spans="1:70" ht="11.85">
      <c r="A164" s="99" t="str">
        <f>IF(COUNTIFS(T_3GPM[[#This Row],[Secteur]],"  *"),A163,T_3GPM[[#This Row],[Secteur]])</f>
        <v>SEINE-SAINT-DENIS</v>
      </c>
      <c r="B164" s="99" t="str">
        <f>IF(COUNTIFS(T_3GPM[[#This Row],[Secteur]],"    *"),B163,T_3GPM[[#This Row],[Secteur]])</f>
        <v>SEINE-SAINT-DENIS</v>
      </c>
      <c r="C164" s="100" t="s">
        <v>93</v>
      </c>
      <c r="D164" s="100" t="s">
        <v>93</v>
      </c>
      <c r="E164" s="101">
        <v>9793</v>
      </c>
      <c r="F164" s="101">
        <v>10493</v>
      </c>
      <c r="G164" s="101">
        <v>20286</v>
      </c>
      <c r="H164" s="101">
        <v>22</v>
      </c>
      <c r="I164" s="101">
        <v>33</v>
      </c>
      <c r="J164" s="101">
        <v>55</v>
      </c>
      <c r="K164" s="101">
        <v>9381</v>
      </c>
      <c r="L164" s="101">
        <v>9915</v>
      </c>
      <c r="M164" s="101">
        <v>19296</v>
      </c>
      <c r="N164" s="102">
        <v>0.96017563565812314</v>
      </c>
      <c r="O164" s="102">
        <v>0.9480606118364624</v>
      </c>
      <c r="P164" s="102">
        <v>0.95390909987183281</v>
      </c>
      <c r="Q164" s="101">
        <v>7270</v>
      </c>
      <c r="R164" s="101">
        <v>6430</v>
      </c>
      <c r="S164" s="101">
        <v>13700</v>
      </c>
      <c r="T164" s="102">
        <v>0.77497068542799274</v>
      </c>
      <c r="U164" s="102">
        <v>0.64851235501765003</v>
      </c>
      <c r="V164" s="102">
        <v>0.70999170812603651</v>
      </c>
      <c r="W164" s="101">
        <v>2111</v>
      </c>
      <c r="X164" s="101">
        <v>3485</v>
      </c>
      <c r="Y164" s="101">
        <v>5596</v>
      </c>
      <c r="Z164" s="102">
        <v>0.22502931457200726</v>
      </c>
      <c r="AA164" s="102">
        <v>0.35148764498234997</v>
      </c>
      <c r="AB164" s="102">
        <v>0.29000829187396354</v>
      </c>
      <c r="AC164" s="101">
        <v>1857</v>
      </c>
      <c r="AD164" s="101">
        <v>2840</v>
      </c>
      <c r="AE164" s="101">
        <v>4697</v>
      </c>
      <c r="AF164" s="102">
        <v>0.19795330988167573</v>
      </c>
      <c r="AG164" s="102">
        <v>0.28643469490670703</v>
      </c>
      <c r="AH164" s="102">
        <v>0.24341832504145938</v>
      </c>
      <c r="AI164" s="101">
        <v>254</v>
      </c>
      <c r="AJ164" s="101">
        <v>645</v>
      </c>
      <c r="AK164" s="101">
        <v>899</v>
      </c>
      <c r="AL164" s="102">
        <v>2.7076004690331522E-2</v>
      </c>
      <c r="AM164" s="102">
        <v>6.5052950075642962E-2</v>
      </c>
      <c r="AN164" s="102">
        <v>4.6589966832504145E-2</v>
      </c>
      <c r="AO164" s="101">
        <v>9244</v>
      </c>
      <c r="AP164" s="101">
        <v>9747</v>
      </c>
      <c r="AQ164" s="101">
        <v>18991</v>
      </c>
      <c r="AR164" s="102">
        <v>0.94618605126110489</v>
      </c>
      <c r="AS164" s="102">
        <v>0.93204993805394076</v>
      </c>
      <c r="AT164" s="102">
        <v>0.93887410036478358</v>
      </c>
      <c r="AU164" s="101">
        <v>6673</v>
      </c>
      <c r="AV164" s="101">
        <v>5636</v>
      </c>
      <c r="AW164" s="101">
        <v>12309</v>
      </c>
      <c r="AX164" s="102">
        <v>0.72187364777152752</v>
      </c>
      <c r="AY164" s="102">
        <v>0.57822919872781364</v>
      </c>
      <c r="AZ164" s="102">
        <v>0.64814912326891683</v>
      </c>
      <c r="BA164" s="101">
        <v>2571</v>
      </c>
      <c r="BB164" s="101">
        <v>4111</v>
      </c>
      <c r="BC164" s="101">
        <v>6682</v>
      </c>
      <c r="BD164" s="102">
        <v>0.27812635222847254</v>
      </c>
      <c r="BE164" s="102">
        <v>0.4217708012721863</v>
      </c>
      <c r="BF164" s="102">
        <v>0.35185087673108312</v>
      </c>
      <c r="BG164" s="101">
        <v>2309</v>
      </c>
      <c r="BH164" s="101">
        <v>3449</v>
      </c>
      <c r="BI164" s="101">
        <v>5758</v>
      </c>
      <c r="BJ164" s="102">
        <v>0.24978364344439635</v>
      </c>
      <c r="BK164" s="102">
        <v>0.35385246742587462</v>
      </c>
      <c r="BL164" s="102">
        <v>0.30319625085566848</v>
      </c>
      <c r="BM164" s="101">
        <v>262</v>
      </c>
      <c r="BN164" s="101">
        <v>662</v>
      </c>
      <c r="BO164" s="101">
        <v>924</v>
      </c>
      <c r="BP164" s="102">
        <v>2.8342708784076156E-2</v>
      </c>
      <c r="BQ164" s="102">
        <v>6.7918333846311685E-2</v>
      </c>
      <c r="BR164" s="103">
        <v>4.8654625875414671E-2</v>
      </c>
    </row>
    <row r="165" spans="1:70" ht="11.85">
      <c r="A165" s="99" t="str">
        <f>IF(COUNTIFS(T_3GPM[[#This Row],[Secteur]],"  *"),A164,T_3GPM[[#This Row],[Secteur]])</f>
        <v>SEINE-SAINT-DENIS</v>
      </c>
      <c r="B165" s="99" t="str">
        <f>IF(COUNTIFS(T_3GPM[[#This Row],[Secteur]],"    *"),B164,T_3GPM[[#This Row],[Secteur]])</f>
        <v xml:space="preserve">   D01 - Saint-Denis</v>
      </c>
      <c r="C165" s="100" t="s">
        <v>494</v>
      </c>
      <c r="D165" s="100" t="s">
        <v>495</v>
      </c>
      <c r="E165" s="101">
        <v>1323</v>
      </c>
      <c r="F165" s="101">
        <v>1363</v>
      </c>
      <c r="G165" s="101">
        <v>2686</v>
      </c>
      <c r="H165" s="101">
        <v>5</v>
      </c>
      <c r="I165" s="101">
        <v>1</v>
      </c>
      <c r="J165" s="101">
        <v>6</v>
      </c>
      <c r="K165" s="101">
        <v>1283</v>
      </c>
      <c r="L165" s="101">
        <v>1293</v>
      </c>
      <c r="M165" s="101">
        <v>2576</v>
      </c>
      <c r="N165" s="102">
        <v>0.97354497354497349</v>
      </c>
      <c r="O165" s="102">
        <v>0.9493763756419662</v>
      </c>
      <c r="P165" s="102">
        <v>0.9612807148175726</v>
      </c>
      <c r="Q165" s="101">
        <v>980</v>
      </c>
      <c r="R165" s="101">
        <v>831</v>
      </c>
      <c r="S165" s="101">
        <v>1811</v>
      </c>
      <c r="T165" s="102">
        <v>0.76383476227591585</v>
      </c>
      <c r="U165" s="102">
        <v>0.64269141531322505</v>
      </c>
      <c r="V165" s="102">
        <v>0.70302795031055898</v>
      </c>
      <c r="W165" s="101">
        <v>303</v>
      </c>
      <c r="X165" s="101">
        <v>462</v>
      </c>
      <c r="Y165" s="101">
        <v>765</v>
      </c>
      <c r="Z165" s="102">
        <v>0.23616523772408418</v>
      </c>
      <c r="AA165" s="102">
        <v>0.35730858468677495</v>
      </c>
      <c r="AB165" s="102">
        <v>0.29697204968944102</v>
      </c>
      <c r="AC165" s="101">
        <v>282</v>
      </c>
      <c r="AD165" s="101">
        <v>406</v>
      </c>
      <c r="AE165" s="101">
        <v>688</v>
      </c>
      <c r="AF165" s="102">
        <v>0.21979734996102884</v>
      </c>
      <c r="AG165" s="102">
        <v>0.31399845320959008</v>
      </c>
      <c r="AH165" s="102">
        <v>0.26708074534161491</v>
      </c>
      <c r="AI165" s="101">
        <v>21</v>
      </c>
      <c r="AJ165" s="101">
        <v>56</v>
      </c>
      <c r="AK165" s="101">
        <v>77</v>
      </c>
      <c r="AL165" s="102">
        <v>1.6367887763055339E-2</v>
      </c>
      <c r="AM165" s="102">
        <v>4.3310131477184842E-2</v>
      </c>
      <c r="AN165" s="102">
        <v>2.9891304347826088E-2</v>
      </c>
      <c r="AO165" s="101">
        <v>1276</v>
      </c>
      <c r="AP165" s="101">
        <v>1282</v>
      </c>
      <c r="AQ165" s="101">
        <v>2558</v>
      </c>
      <c r="AR165" s="102">
        <v>0.96825396825396826</v>
      </c>
      <c r="AS165" s="102">
        <v>0.94130594277329416</v>
      </c>
      <c r="AT165" s="102">
        <v>0.95457930007446012</v>
      </c>
      <c r="AU165" s="101">
        <v>884</v>
      </c>
      <c r="AV165" s="101">
        <v>726</v>
      </c>
      <c r="AW165" s="101">
        <v>1610</v>
      </c>
      <c r="AX165" s="102">
        <v>0.69278996865203757</v>
      </c>
      <c r="AY165" s="102">
        <v>0.56630265210608421</v>
      </c>
      <c r="AZ165" s="102">
        <v>0.62939796716184515</v>
      </c>
      <c r="BA165" s="101">
        <v>392</v>
      </c>
      <c r="BB165" s="101">
        <v>556</v>
      </c>
      <c r="BC165" s="101">
        <v>948</v>
      </c>
      <c r="BD165" s="102">
        <v>0.30721003134796238</v>
      </c>
      <c r="BE165" s="102">
        <v>0.43369734789391573</v>
      </c>
      <c r="BF165" s="102">
        <v>0.37060203283815479</v>
      </c>
      <c r="BG165" s="101">
        <v>368</v>
      </c>
      <c r="BH165" s="101">
        <v>496</v>
      </c>
      <c r="BI165" s="101">
        <v>864</v>
      </c>
      <c r="BJ165" s="102">
        <v>0.2884012539184953</v>
      </c>
      <c r="BK165" s="102">
        <v>0.38689547581903277</v>
      </c>
      <c r="BL165" s="102">
        <v>0.3377638780297107</v>
      </c>
      <c r="BM165" s="101">
        <v>24</v>
      </c>
      <c r="BN165" s="101">
        <v>60</v>
      </c>
      <c r="BO165" s="101">
        <v>84</v>
      </c>
      <c r="BP165" s="102">
        <v>1.8808777429467086E-2</v>
      </c>
      <c r="BQ165" s="102">
        <v>4.6801872074882997E-2</v>
      </c>
      <c r="BR165" s="103">
        <v>3.2838154808444098E-2</v>
      </c>
    </row>
    <row r="166" spans="1:70" ht="11.85">
      <c r="A166" s="99" t="str">
        <f>IF(COUNTIFS(T_3GPM[[#This Row],[Secteur]],"  *"),A165,T_3GPM[[#This Row],[Secteur]])</f>
        <v>SEINE-SAINT-DENIS</v>
      </c>
      <c r="B166" s="99" t="str">
        <f>IF(COUNTIFS(T_3GPM[[#This Row],[Secteur]],"    *"),B165,T_3GPM[[#This Row],[Secteur]])</f>
        <v xml:space="preserve">   D01 - Saint-Denis</v>
      </c>
      <c r="C166" s="100" t="s">
        <v>496</v>
      </c>
      <c r="D166" s="100" t="s">
        <v>497</v>
      </c>
      <c r="E166" s="101">
        <v>18</v>
      </c>
      <c r="F166" s="101">
        <v>23</v>
      </c>
      <c r="G166" s="101">
        <v>41</v>
      </c>
      <c r="H166" s="101">
        <v>0</v>
      </c>
      <c r="I166" s="101">
        <v>0</v>
      </c>
      <c r="J166" s="101">
        <v>0</v>
      </c>
      <c r="K166" s="101">
        <v>0</v>
      </c>
      <c r="L166" s="101">
        <v>0</v>
      </c>
      <c r="M166" s="101">
        <v>0</v>
      </c>
      <c r="N166" s="102">
        <v>0</v>
      </c>
      <c r="O166" s="102">
        <v>0</v>
      </c>
      <c r="P166" s="102">
        <v>0</v>
      </c>
      <c r="Q166" s="101">
        <v>0</v>
      </c>
      <c r="R166" s="101">
        <v>0</v>
      </c>
      <c r="S166" s="101">
        <v>0</v>
      </c>
      <c r="T166" s="102" t="s">
        <v>92</v>
      </c>
      <c r="U166" s="102" t="s">
        <v>92</v>
      </c>
      <c r="V166" s="102" t="s">
        <v>92</v>
      </c>
      <c r="W166" s="101">
        <v>0</v>
      </c>
      <c r="X166" s="101">
        <v>0</v>
      </c>
      <c r="Y166" s="101">
        <v>0</v>
      </c>
      <c r="Z166" s="102" t="s">
        <v>92</v>
      </c>
      <c r="AA166" s="102" t="s">
        <v>92</v>
      </c>
      <c r="AB166" s="102" t="s">
        <v>92</v>
      </c>
      <c r="AC166" s="101">
        <v>0</v>
      </c>
      <c r="AD166" s="101">
        <v>0</v>
      </c>
      <c r="AE166" s="101">
        <v>0</v>
      </c>
      <c r="AF166" s="102" t="s">
        <v>92</v>
      </c>
      <c r="AG166" s="102" t="s">
        <v>92</v>
      </c>
      <c r="AH166" s="102" t="s">
        <v>92</v>
      </c>
      <c r="AI166" s="101">
        <v>0</v>
      </c>
      <c r="AJ166" s="101">
        <v>0</v>
      </c>
      <c r="AK166" s="101">
        <v>0</v>
      </c>
      <c r="AL166" s="102" t="s">
        <v>92</v>
      </c>
      <c r="AM166" s="102" t="s">
        <v>92</v>
      </c>
      <c r="AN166" s="102" t="s">
        <v>92</v>
      </c>
      <c r="AO166" s="101">
        <v>0</v>
      </c>
      <c r="AP166" s="101">
        <v>0</v>
      </c>
      <c r="AQ166" s="101">
        <v>0</v>
      </c>
      <c r="AR166" s="102">
        <v>0</v>
      </c>
      <c r="AS166" s="102">
        <v>0</v>
      </c>
      <c r="AT166" s="102">
        <v>0</v>
      </c>
      <c r="AU166" s="101">
        <v>0</v>
      </c>
      <c r="AV166" s="101">
        <v>0</v>
      </c>
      <c r="AW166" s="101">
        <v>0</v>
      </c>
      <c r="AX166" s="102" t="s">
        <v>92</v>
      </c>
      <c r="AY166" s="102" t="s">
        <v>92</v>
      </c>
      <c r="AZ166" s="102" t="s">
        <v>92</v>
      </c>
      <c r="BA166" s="101">
        <v>0</v>
      </c>
      <c r="BB166" s="101">
        <v>0</v>
      </c>
      <c r="BC166" s="101">
        <v>0</v>
      </c>
      <c r="BD166" s="102" t="s">
        <v>92</v>
      </c>
      <c r="BE166" s="102" t="s">
        <v>92</v>
      </c>
      <c r="BF166" s="102" t="s">
        <v>92</v>
      </c>
      <c r="BG166" s="101">
        <v>0</v>
      </c>
      <c r="BH166" s="101">
        <v>0</v>
      </c>
      <c r="BI166" s="101">
        <v>0</v>
      </c>
      <c r="BJ166" s="102" t="s">
        <v>92</v>
      </c>
      <c r="BK166" s="102" t="s">
        <v>92</v>
      </c>
      <c r="BL166" s="102" t="s">
        <v>92</v>
      </c>
      <c r="BM166" s="101">
        <v>0</v>
      </c>
      <c r="BN166" s="101">
        <v>0</v>
      </c>
      <c r="BO166" s="101">
        <v>0</v>
      </c>
      <c r="BP166" s="102" t="s">
        <v>92</v>
      </c>
      <c r="BQ166" s="102" t="s">
        <v>92</v>
      </c>
      <c r="BR166" s="103" t="s">
        <v>92</v>
      </c>
    </row>
    <row r="167" spans="1:70" ht="11.85">
      <c r="A167" s="99" t="str">
        <f>IF(COUNTIFS(T_3GPM[[#This Row],[Secteur]],"  *"),A166,T_3GPM[[#This Row],[Secteur]])</f>
        <v>SEINE-SAINT-DENIS</v>
      </c>
      <c r="B167" s="99" t="str">
        <f>IF(COUNTIFS(T_3GPM[[#This Row],[Secteur]],"    *"),B166,T_3GPM[[#This Row],[Secteur]])</f>
        <v xml:space="preserve">   D01 - Saint-Denis</v>
      </c>
      <c r="C167" s="100" t="s">
        <v>498</v>
      </c>
      <c r="D167" s="100" t="s">
        <v>499</v>
      </c>
      <c r="E167" s="101">
        <v>79</v>
      </c>
      <c r="F167" s="101">
        <v>56</v>
      </c>
      <c r="G167" s="101">
        <v>135</v>
      </c>
      <c r="H167" s="101">
        <v>0</v>
      </c>
      <c r="I167" s="101">
        <v>0</v>
      </c>
      <c r="J167" s="101">
        <v>0</v>
      </c>
      <c r="K167" s="101">
        <v>78</v>
      </c>
      <c r="L167" s="101">
        <v>55</v>
      </c>
      <c r="M167" s="101">
        <v>133</v>
      </c>
      <c r="N167" s="102">
        <v>0.98734177215189878</v>
      </c>
      <c r="O167" s="102">
        <v>0.9821428571428571</v>
      </c>
      <c r="P167" s="102">
        <v>0.98518518518518516</v>
      </c>
      <c r="Q167" s="101">
        <v>64</v>
      </c>
      <c r="R167" s="101">
        <v>28</v>
      </c>
      <c r="S167" s="101">
        <v>92</v>
      </c>
      <c r="T167" s="102">
        <v>0.82051282051282048</v>
      </c>
      <c r="U167" s="102">
        <v>0.50909090909090904</v>
      </c>
      <c r="V167" s="102">
        <v>0.69172932330827064</v>
      </c>
      <c r="W167" s="101">
        <v>14</v>
      </c>
      <c r="X167" s="101">
        <v>27</v>
      </c>
      <c r="Y167" s="101">
        <v>41</v>
      </c>
      <c r="Z167" s="102">
        <v>0.17948717948717949</v>
      </c>
      <c r="AA167" s="102">
        <v>0.49090909090909091</v>
      </c>
      <c r="AB167" s="102">
        <v>0.30827067669172931</v>
      </c>
      <c r="AC167" s="101">
        <v>13</v>
      </c>
      <c r="AD167" s="101">
        <v>26</v>
      </c>
      <c r="AE167" s="101">
        <v>39</v>
      </c>
      <c r="AF167" s="102">
        <v>0.16666666666666666</v>
      </c>
      <c r="AG167" s="102">
        <v>0.47272727272727272</v>
      </c>
      <c r="AH167" s="102">
        <v>0.2932330827067669</v>
      </c>
      <c r="AI167" s="101">
        <v>1</v>
      </c>
      <c r="AJ167" s="101">
        <v>1</v>
      </c>
      <c r="AK167" s="101">
        <v>2</v>
      </c>
      <c r="AL167" s="102">
        <v>1.282051282051282E-2</v>
      </c>
      <c r="AM167" s="102">
        <v>1.8181818181818181E-2</v>
      </c>
      <c r="AN167" s="102">
        <v>1.5037593984962405E-2</v>
      </c>
      <c r="AO167" s="101">
        <v>78</v>
      </c>
      <c r="AP167" s="101">
        <v>55</v>
      </c>
      <c r="AQ167" s="101">
        <v>133</v>
      </c>
      <c r="AR167" s="102">
        <v>0.98734177215189878</v>
      </c>
      <c r="AS167" s="102">
        <v>0.9821428571428571</v>
      </c>
      <c r="AT167" s="102">
        <v>0.98518518518518516</v>
      </c>
      <c r="AU167" s="101">
        <v>56</v>
      </c>
      <c r="AV167" s="101">
        <v>27</v>
      </c>
      <c r="AW167" s="101">
        <v>83</v>
      </c>
      <c r="AX167" s="102">
        <v>0.71794871794871795</v>
      </c>
      <c r="AY167" s="102">
        <v>0.49090909090909091</v>
      </c>
      <c r="AZ167" s="102">
        <v>0.62406015037593987</v>
      </c>
      <c r="BA167" s="101">
        <v>22</v>
      </c>
      <c r="BB167" s="101">
        <v>28</v>
      </c>
      <c r="BC167" s="101">
        <v>50</v>
      </c>
      <c r="BD167" s="102">
        <v>0.28205128205128205</v>
      </c>
      <c r="BE167" s="102">
        <v>0.50909090909090904</v>
      </c>
      <c r="BF167" s="102">
        <v>0.37593984962406013</v>
      </c>
      <c r="BG167" s="101">
        <v>21</v>
      </c>
      <c r="BH167" s="101">
        <v>27</v>
      </c>
      <c r="BI167" s="101">
        <v>48</v>
      </c>
      <c r="BJ167" s="102">
        <v>0.26923076923076922</v>
      </c>
      <c r="BK167" s="102">
        <v>0.49090909090909091</v>
      </c>
      <c r="BL167" s="102">
        <v>0.36090225563909772</v>
      </c>
      <c r="BM167" s="101">
        <v>1</v>
      </c>
      <c r="BN167" s="101">
        <v>1</v>
      </c>
      <c r="BO167" s="101">
        <v>2</v>
      </c>
      <c r="BP167" s="102">
        <v>1.282051282051282E-2</v>
      </c>
      <c r="BQ167" s="102">
        <v>1.8181818181818181E-2</v>
      </c>
      <c r="BR167" s="103">
        <v>1.5037593984962405E-2</v>
      </c>
    </row>
    <row r="168" spans="1:70" ht="11.85">
      <c r="A168" s="99" t="str">
        <f>IF(COUNTIFS(T_3GPM[[#This Row],[Secteur]],"  *"),A167,T_3GPM[[#This Row],[Secteur]])</f>
        <v>SEINE-SAINT-DENIS</v>
      </c>
      <c r="B168" s="99" t="str">
        <f>IF(COUNTIFS(T_3GPM[[#This Row],[Secteur]],"    *"),B167,T_3GPM[[#This Row],[Secteur]])</f>
        <v xml:space="preserve">   D01 - Saint-Denis</v>
      </c>
      <c r="C168" s="100" t="s">
        <v>500</v>
      </c>
      <c r="D168" s="100" t="s">
        <v>501</v>
      </c>
      <c r="E168" s="101">
        <v>109</v>
      </c>
      <c r="F168" s="101">
        <v>104</v>
      </c>
      <c r="G168" s="101">
        <v>213</v>
      </c>
      <c r="H168" s="101">
        <v>0</v>
      </c>
      <c r="I168" s="101">
        <v>0</v>
      </c>
      <c r="J168" s="101">
        <v>0</v>
      </c>
      <c r="K168" s="101">
        <v>107</v>
      </c>
      <c r="L168" s="101">
        <v>101</v>
      </c>
      <c r="M168" s="101">
        <v>208</v>
      </c>
      <c r="N168" s="102">
        <v>0.98165137614678899</v>
      </c>
      <c r="O168" s="102">
        <v>0.97115384615384615</v>
      </c>
      <c r="P168" s="102">
        <v>0.97652582159624413</v>
      </c>
      <c r="Q168" s="101">
        <v>81</v>
      </c>
      <c r="R168" s="101">
        <v>71</v>
      </c>
      <c r="S168" s="101">
        <v>152</v>
      </c>
      <c r="T168" s="102">
        <v>0.7570093457943925</v>
      </c>
      <c r="U168" s="102">
        <v>0.70297029702970293</v>
      </c>
      <c r="V168" s="102">
        <v>0.73076923076923073</v>
      </c>
      <c r="W168" s="101">
        <v>26</v>
      </c>
      <c r="X168" s="101">
        <v>30</v>
      </c>
      <c r="Y168" s="101">
        <v>56</v>
      </c>
      <c r="Z168" s="102">
        <v>0.24299065420560748</v>
      </c>
      <c r="AA168" s="102">
        <v>0.29702970297029702</v>
      </c>
      <c r="AB168" s="102">
        <v>0.26923076923076922</v>
      </c>
      <c r="AC168" s="101">
        <v>25</v>
      </c>
      <c r="AD168" s="101">
        <v>26</v>
      </c>
      <c r="AE168" s="101">
        <v>51</v>
      </c>
      <c r="AF168" s="102">
        <v>0.23364485981308411</v>
      </c>
      <c r="AG168" s="102">
        <v>0.25742574257425743</v>
      </c>
      <c r="AH168" s="102">
        <v>0.24519230769230768</v>
      </c>
      <c r="AI168" s="101">
        <v>1</v>
      </c>
      <c r="AJ168" s="101">
        <v>4</v>
      </c>
      <c r="AK168" s="101">
        <v>5</v>
      </c>
      <c r="AL168" s="102">
        <v>9.3457943925233638E-3</v>
      </c>
      <c r="AM168" s="102">
        <v>3.9603960396039604E-2</v>
      </c>
      <c r="AN168" s="102">
        <v>2.403846153846154E-2</v>
      </c>
      <c r="AO168" s="101">
        <v>104</v>
      </c>
      <c r="AP168" s="101">
        <v>99</v>
      </c>
      <c r="AQ168" s="101">
        <v>203</v>
      </c>
      <c r="AR168" s="102">
        <v>0.95412844036697253</v>
      </c>
      <c r="AS168" s="102">
        <v>0.95192307692307687</v>
      </c>
      <c r="AT168" s="102">
        <v>0.95305164319248825</v>
      </c>
      <c r="AU168" s="101">
        <v>76</v>
      </c>
      <c r="AV168" s="101">
        <v>63</v>
      </c>
      <c r="AW168" s="101">
        <v>139</v>
      </c>
      <c r="AX168" s="102">
        <v>0.73076923076923073</v>
      </c>
      <c r="AY168" s="102">
        <v>0.63636363636363635</v>
      </c>
      <c r="AZ168" s="102">
        <v>0.68472906403940892</v>
      </c>
      <c r="BA168" s="101">
        <v>28</v>
      </c>
      <c r="BB168" s="101">
        <v>36</v>
      </c>
      <c r="BC168" s="101">
        <v>64</v>
      </c>
      <c r="BD168" s="102">
        <v>0.26923076923076922</v>
      </c>
      <c r="BE168" s="102">
        <v>0.36363636363636365</v>
      </c>
      <c r="BF168" s="102">
        <v>0.31527093596059114</v>
      </c>
      <c r="BG168" s="101">
        <v>27</v>
      </c>
      <c r="BH168" s="101">
        <v>32</v>
      </c>
      <c r="BI168" s="101">
        <v>59</v>
      </c>
      <c r="BJ168" s="102">
        <v>0.25961538461538464</v>
      </c>
      <c r="BK168" s="102">
        <v>0.32323232323232326</v>
      </c>
      <c r="BL168" s="102">
        <v>0.29064039408866993</v>
      </c>
      <c r="BM168" s="101">
        <v>1</v>
      </c>
      <c r="BN168" s="101">
        <v>4</v>
      </c>
      <c r="BO168" s="101">
        <v>5</v>
      </c>
      <c r="BP168" s="102">
        <v>9.6153846153846159E-3</v>
      </c>
      <c r="BQ168" s="102">
        <v>4.0404040404040407E-2</v>
      </c>
      <c r="BR168" s="103">
        <v>2.4630541871921183E-2</v>
      </c>
    </row>
    <row r="169" spans="1:70" ht="11.85">
      <c r="A169" s="99" t="str">
        <f>IF(COUNTIFS(T_3GPM[[#This Row],[Secteur]],"  *"),A168,T_3GPM[[#This Row],[Secteur]])</f>
        <v>SEINE-SAINT-DENIS</v>
      </c>
      <c r="B169" s="99" t="str">
        <f>IF(COUNTIFS(T_3GPM[[#This Row],[Secteur]],"    *"),B168,T_3GPM[[#This Row],[Secteur]])</f>
        <v xml:space="preserve">   D01 - Saint-Denis</v>
      </c>
      <c r="C169" s="100" t="s">
        <v>502</v>
      </c>
      <c r="D169" s="100" t="s">
        <v>213</v>
      </c>
      <c r="E169" s="101">
        <v>86</v>
      </c>
      <c r="F169" s="101">
        <v>73</v>
      </c>
      <c r="G169" s="101">
        <v>159</v>
      </c>
      <c r="H169" s="101">
        <v>0</v>
      </c>
      <c r="I169" s="101">
        <v>0</v>
      </c>
      <c r="J169" s="101">
        <v>0</v>
      </c>
      <c r="K169" s="101">
        <v>86</v>
      </c>
      <c r="L169" s="101">
        <v>71</v>
      </c>
      <c r="M169" s="101">
        <v>157</v>
      </c>
      <c r="N169" s="102">
        <v>1</v>
      </c>
      <c r="O169" s="102">
        <v>0.9726027397260274</v>
      </c>
      <c r="P169" s="102">
        <v>0.98742138364779874</v>
      </c>
      <c r="Q169" s="101">
        <v>64</v>
      </c>
      <c r="R169" s="101">
        <v>50</v>
      </c>
      <c r="S169" s="101">
        <v>114</v>
      </c>
      <c r="T169" s="102">
        <v>0.7441860465116279</v>
      </c>
      <c r="U169" s="102">
        <v>0.70422535211267601</v>
      </c>
      <c r="V169" s="102">
        <v>0.72611464968152861</v>
      </c>
      <c r="W169" s="101">
        <v>22</v>
      </c>
      <c r="X169" s="101">
        <v>21</v>
      </c>
      <c r="Y169" s="101">
        <v>43</v>
      </c>
      <c r="Z169" s="102">
        <v>0.2558139534883721</v>
      </c>
      <c r="AA169" s="102">
        <v>0.29577464788732394</v>
      </c>
      <c r="AB169" s="102">
        <v>0.27388535031847133</v>
      </c>
      <c r="AC169" s="101">
        <v>22</v>
      </c>
      <c r="AD169" s="101">
        <v>19</v>
      </c>
      <c r="AE169" s="101">
        <v>41</v>
      </c>
      <c r="AF169" s="102">
        <v>0.2558139534883721</v>
      </c>
      <c r="AG169" s="102">
        <v>0.26760563380281688</v>
      </c>
      <c r="AH169" s="102">
        <v>0.26114649681528662</v>
      </c>
      <c r="AI169" s="101">
        <v>0</v>
      </c>
      <c r="AJ169" s="101">
        <v>2</v>
      </c>
      <c r="AK169" s="101">
        <v>2</v>
      </c>
      <c r="AL169" s="102">
        <v>0</v>
      </c>
      <c r="AM169" s="102">
        <v>2.8169014084507043E-2</v>
      </c>
      <c r="AN169" s="102">
        <v>1.2738853503184714E-2</v>
      </c>
      <c r="AO169" s="101">
        <v>86</v>
      </c>
      <c r="AP169" s="101">
        <v>71</v>
      </c>
      <c r="AQ169" s="101">
        <v>157</v>
      </c>
      <c r="AR169" s="102">
        <v>1</v>
      </c>
      <c r="AS169" s="102">
        <v>0.9726027397260274</v>
      </c>
      <c r="AT169" s="102">
        <v>0.98742138364779874</v>
      </c>
      <c r="AU169" s="101">
        <v>56</v>
      </c>
      <c r="AV169" s="101">
        <v>41</v>
      </c>
      <c r="AW169" s="101">
        <v>97</v>
      </c>
      <c r="AX169" s="102">
        <v>0.65116279069767447</v>
      </c>
      <c r="AY169" s="102">
        <v>0.57746478873239437</v>
      </c>
      <c r="AZ169" s="102">
        <v>0.61783439490445857</v>
      </c>
      <c r="BA169" s="101">
        <v>30</v>
      </c>
      <c r="BB169" s="101">
        <v>30</v>
      </c>
      <c r="BC169" s="101">
        <v>60</v>
      </c>
      <c r="BD169" s="102">
        <v>0.34883720930232559</v>
      </c>
      <c r="BE169" s="102">
        <v>0.42253521126760563</v>
      </c>
      <c r="BF169" s="102">
        <v>0.38216560509554143</v>
      </c>
      <c r="BG169" s="101">
        <v>29</v>
      </c>
      <c r="BH169" s="101">
        <v>25</v>
      </c>
      <c r="BI169" s="101">
        <v>54</v>
      </c>
      <c r="BJ169" s="102">
        <v>0.33720930232558138</v>
      </c>
      <c r="BK169" s="102">
        <v>0.352112676056338</v>
      </c>
      <c r="BL169" s="102">
        <v>0.34394904458598724</v>
      </c>
      <c r="BM169" s="101">
        <v>1</v>
      </c>
      <c r="BN169" s="101">
        <v>5</v>
      </c>
      <c r="BO169" s="101">
        <v>6</v>
      </c>
      <c r="BP169" s="102">
        <v>1.1627906976744186E-2</v>
      </c>
      <c r="BQ169" s="102">
        <v>7.0422535211267609E-2</v>
      </c>
      <c r="BR169" s="103">
        <v>3.8216560509554139E-2</v>
      </c>
    </row>
    <row r="170" spans="1:70" ht="11.85">
      <c r="A170" s="99" t="str">
        <f>IF(COUNTIFS(T_3GPM[[#This Row],[Secteur]],"  *"),A169,T_3GPM[[#This Row],[Secteur]])</f>
        <v>SEINE-SAINT-DENIS</v>
      </c>
      <c r="B170" s="99" t="str">
        <f>IF(COUNTIFS(T_3GPM[[#This Row],[Secteur]],"    *"),B169,T_3GPM[[#This Row],[Secteur]])</f>
        <v xml:space="preserve">   D01 - Saint-Denis</v>
      </c>
      <c r="C170" s="100" t="s">
        <v>503</v>
      </c>
      <c r="D170" s="100" t="s">
        <v>504</v>
      </c>
      <c r="E170" s="101">
        <v>46</v>
      </c>
      <c r="F170" s="101">
        <v>59</v>
      </c>
      <c r="G170" s="101">
        <v>105</v>
      </c>
      <c r="H170" s="101">
        <v>0</v>
      </c>
      <c r="I170" s="101">
        <v>0</v>
      </c>
      <c r="J170" s="101">
        <v>0</v>
      </c>
      <c r="K170" s="101">
        <v>46</v>
      </c>
      <c r="L170" s="101">
        <v>58</v>
      </c>
      <c r="M170" s="101">
        <v>104</v>
      </c>
      <c r="N170" s="102">
        <v>1</v>
      </c>
      <c r="O170" s="102">
        <v>0.98305084745762716</v>
      </c>
      <c r="P170" s="102">
        <v>0.99047619047619051</v>
      </c>
      <c r="Q170" s="101">
        <v>32</v>
      </c>
      <c r="R170" s="101">
        <v>30</v>
      </c>
      <c r="S170" s="101">
        <v>62</v>
      </c>
      <c r="T170" s="102">
        <v>0.69565217391304346</v>
      </c>
      <c r="U170" s="102">
        <v>0.51724137931034486</v>
      </c>
      <c r="V170" s="102">
        <v>0.59615384615384615</v>
      </c>
      <c r="W170" s="101">
        <v>14</v>
      </c>
      <c r="X170" s="101">
        <v>28</v>
      </c>
      <c r="Y170" s="101">
        <v>42</v>
      </c>
      <c r="Z170" s="102">
        <v>0.30434782608695654</v>
      </c>
      <c r="AA170" s="102">
        <v>0.48275862068965519</v>
      </c>
      <c r="AB170" s="102">
        <v>0.40384615384615385</v>
      </c>
      <c r="AC170" s="101">
        <v>14</v>
      </c>
      <c r="AD170" s="101">
        <v>24</v>
      </c>
      <c r="AE170" s="101">
        <v>38</v>
      </c>
      <c r="AF170" s="102">
        <v>0.30434782608695654</v>
      </c>
      <c r="AG170" s="102">
        <v>0.41379310344827586</v>
      </c>
      <c r="AH170" s="102">
        <v>0.36538461538461536</v>
      </c>
      <c r="AI170" s="101">
        <v>0</v>
      </c>
      <c r="AJ170" s="101">
        <v>4</v>
      </c>
      <c r="AK170" s="101">
        <v>4</v>
      </c>
      <c r="AL170" s="102">
        <v>0</v>
      </c>
      <c r="AM170" s="102">
        <v>6.8965517241379309E-2</v>
      </c>
      <c r="AN170" s="102">
        <v>3.8461538461538464E-2</v>
      </c>
      <c r="AO170" s="101">
        <v>46</v>
      </c>
      <c r="AP170" s="101">
        <v>54</v>
      </c>
      <c r="AQ170" s="101">
        <v>100</v>
      </c>
      <c r="AR170" s="102">
        <v>1</v>
      </c>
      <c r="AS170" s="102">
        <v>0.9152542372881356</v>
      </c>
      <c r="AT170" s="102">
        <v>0.95238095238095233</v>
      </c>
      <c r="AU170" s="101">
        <v>26</v>
      </c>
      <c r="AV170" s="101">
        <v>23</v>
      </c>
      <c r="AW170" s="101">
        <v>49</v>
      </c>
      <c r="AX170" s="102">
        <v>0.56521739130434778</v>
      </c>
      <c r="AY170" s="102">
        <v>0.42592592592592593</v>
      </c>
      <c r="AZ170" s="102">
        <v>0.49</v>
      </c>
      <c r="BA170" s="101">
        <v>20</v>
      </c>
      <c r="BB170" s="101">
        <v>31</v>
      </c>
      <c r="BC170" s="101">
        <v>51</v>
      </c>
      <c r="BD170" s="102">
        <v>0.43478260869565216</v>
      </c>
      <c r="BE170" s="102">
        <v>0.57407407407407407</v>
      </c>
      <c r="BF170" s="102">
        <v>0.51</v>
      </c>
      <c r="BG170" s="101">
        <v>20</v>
      </c>
      <c r="BH170" s="101">
        <v>27</v>
      </c>
      <c r="BI170" s="101">
        <v>47</v>
      </c>
      <c r="BJ170" s="102">
        <v>0.43478260869565216</v>
      </c>
      <c r="BK170" s="102">
        <v>0.5</v>
      </c>
      <c r="BL170" s="102">
        <v>0.47</v>
      </c>
      <c r="BM170" s="101">
        <v>0</v>
      </c>
      <c r="BN170" s="101">
        <v>4</v>
      </c>
      <c r="BO170" s="101">
        <v>4</v>
      </c>
      <c r="BP170" s="102">
        <v>0</v>
      </c>
      <c r="BQ170" s="102">
        <v>7.407407407407407E-2</v>
      </c>
      <c r="BR170" s="103">
        <v>0.04</v>
      </c>
    </row>
    <row r="171" spans="1:70" ht="11.85">
      <c r="A171" s="99" t="str">
        <f>IF(COUNTIFS(T_3GPM[[#This Row],[Secteur]],"  *"),A170,T_3GPM[[#This Row],[Secteur]])</f>
        <v>SEINE-SAINT-DENIS</v>
      </c>
      <c r="B171" s="99" t="str">
        <f>IF(COUNTIFS(T_3GPM[[#This Row],[Secteur]],"    *"),B170,T_3GPM[[#This Row],[Secteur]])</f>
        <v xml:space="preserve">   D01 - Saint-Denis</v>
      </c>
      <c r="C171" s="100" t="s">
        <v>505</v>
      </c>
      <c r="D171" s="100" t="s">
        <v>506</v>
      </c>
      <c r="E171" s="101">
        <v>91</v>
      </c>
      <c r="F171" s="101">
        <v>88</v>
      </c>
      <c r="G171" s="101">
        <v>179</v>
      </c>
      <c r="H171" s="101">
        <v>0</v>
      </c>
      <c r="I171" s="101">
        <v>0</v>
      </c>
      <c r="J171" s="101">
        <v>0</v>
      </c>
      <c r="K171" s="101">
        <v>91</v>
      </c>
      <c r="L171" s="101">
        <v>87</v>
      </c>
      <c r="M171" s="101">
        <v>178</v>
      </c>
      <c r="N171" s="102">
        <v>1</v>
      </c>
      <c r="O171" s="102">
        <v>0.98863636363636365</v>
      </c>
      <c r="P171" s="102">
        <v>0.994413407821229</v>
      </c>
      <c r="Q171" s="101">
        <v>78</v>
      </c>
      <c r="R171" s="101">
        <v>68</v>
      </c>
      <c r="S171" s="101">
        <v>146</v>
      </c>
      <c r="T171" s="102">
        <v>0.8571428571428571</v>
      </c>
      <c r="U171" s="102">
        <v>0.7816091954022989</v>
      </c>
      <c r="V171" s="102">
        <v>0.8202247191011236</v>
      </c>
      <c r="W171" s="101">
        <v>13</v>
      </c>
      <c r="X171" s="101">
        <v>19</v>
      </c>
      <c r="Y171" s="101">
        <v>32</v>
      </c>
      <c r="Z171" s="102">
        <v>0.14285714285714285</v>
      </c>
      <c r="AA171" s="102">
        <v>0.21839080459770116</v>
      </c>
      <c r="AB171" s="102">
        <v>0.1797752808988764</v>
      </c>
      <c r="AC171" s="101">
        <v>12</v>
      </c>
      <c r="AD171" s="101">
        <v>14</v>
      </c>
      <c r="AE171" s="101">
        <v>26</v>
      </c>
      <c r="AF171" s="102">
        <v>0.13186813186813187</v>
      </c>
      <c r="AG171" s="102">
        <v>0.16091954022988506</v>
      </c>
      <c r="AH171" s="102">
        <v>0.14606741573033707</v>
      </c>
      <c r="AI171" s="101">
        <v>1</v>
      </c>
      <c r="AJ171" s="101">
        <v>5</v>
      </c>
      <c r="AK171" s="101">
        <v>6</v>
      </c>
      <c r="AL171" s="102">
        <v>1.098901098901099E-2</v>
      </c>
      <c r="AM171" s="102">
        <v>5.7471264367816091E-2</v>
      </c>
      <c r="AN171" s="102">
        <v>3.3707865168539325E-2</v>
      </c>
      <c r="AO171" s="101">
        <v>91</v>
      </c>
      <c r="AP171" s="101">
        <v>87</v>
      </c>
      <c r="AQ171" s="101">
        <v>178</v>
      </c>
      <c r="AR171" s="102">
        <v>1</v>
      </c>
      <c r="AS171" s="102">
        <v>0.98863636363636365</v>
      </c>
      <c r="AT171" s="102">
        <v>0.994413407821229</v>
      </c>
      <c r="AU171" s="101">
        <v>73</v>
      </c>
      <c r="AV171" s="101">
        <v>63</v>
      </c>
      <c r="AW171" s="101">
        <v>136</v>
      </c>
      <c r="AX171" s="102">
        <v>0.80219780219780223</v>
      </c>
      <c r="AY171" s="102">
        <v>0.72413793103448276</v>
      </c>
      <c r="AZ171" s="102">
        <v>0.7640449438202247</v>
      </c>
      <c r="BA171" s="101">
        <v>18</v>
      </c>
      <c r="BB171" s="101">
        <v>24</v>
      </c>
      <c r="BC171" s="101">
        <v>42</v>
      </c>
      <c r="BD171" s="102">
        <v>0.19780219780219779</v>
      </c>
      <c r="BE171" s="102">
        <v>0.27586206896551724</v>
      </c>
      <c r="BF171" s="102">
        <v>0.23595505617977527</v>
      </c>
      <c r="BG171" s="101">
        <v>17</v>
      </c>
      <c r="BH171" s="101">
        <v>19</v>
      </c>
      <c r="BI171" s="101">
        <v>36</v>
      </c>
      <c r="BJ171" s="102">
        <v>0.18681318681318682</v>
      </c>
      <c r="BK171" s="102">
        <v>0.21839080459770116</v>
      </c>
      <c r="BL171" s="102">
        <v>0.20224719101123595</v>
      </c>
      <c r="BM171" s="101">
        <v>1</v>
      </c>
      <c r="BN171" s="101">
        <v>5</v>
      </c>
      <c r="BO171" s="101">
        <v>6</v>
      </c>
      <c r="BP171" s="102">
        <v>1.098901098901099E-2</v>
      </c>
      <c r="BQ171" s="102">
        <v>5.7471264367816091E-2</v>
      </c>
      <c r="BR171" s="103">
        <v>3.3707865168539325E-2</v>
      </c>
    </row>
    <row r="172" spans="1:70" ht="11.85">
      <c r="A172" s="99" t="str">
        <f>IF(COUNTIFS(T_3GPM[[#This Row],[Secteur]],"  *"),A171,T_3GPM[[#This Row],[Secteur]])</f>
        <v>SEINE-SAINT-DENIS</v>
      </c>
      <c r="B172" s="99" t="str">
        <f>IF(COUNTIFS(T_3GPM[[#This Row],[Secteur]],"    *"),B171,T_3GPM[[#This Row],[Secteur]])</f>
        <v xml:space="preserve">   D01 - Saint-Denis</v>
      </c>
      <c r="C172" s="100" t="s">
        <v>507</v>
      </c>
      <c r="D172" s="100" t="s">
        <v>430</v>
      </c>
      <c r="E172" s="101">
        <v>74</v>
      </c>
      <c r="F172" s="101">
        <v>66</v>
      </c>
      <c r="G172" s="101">
        <v>140</v>
      </c>
      <c r="H172" s="101">
        <v>0</v>
      </c>
      <c r="I172" s="101">
        <v>0</v>
      </c>
      <c r="J172" s="101">
        <v>0</v>
      </c>
      <c r="K172" s="101">
        <v>74</v>
      </c>
      <c r="L172" s="101">
        <v>66</v>
      </c>
      <c r="M172" s="101">
        <v>140</v>
      </c>
      <c r="N172" s="102">
        <v>1</v>
      </c>
      <c r="O172" s="102">
        <v>1</v>
      </c>
      <c r="P172" s="102">
        <v>1</v>
      </c>
      <c r="Q172" s="101">
        <v>63</v>
      </c>
      <c r="R172" s="101">
        <v>40</v>
      </c>
      <c r="S172" s="101">
        <v>103</v>
      </c>
      <c r="T172" s="102">
        <v>0.85135135135135132</v>
      </c>
      <c r="U172" s="102">
        <v>0.60606060606060608</v>
      </c>
      <c r="V172" s="102">
        <v>0.73571428571428577</v>
      </c>
      <c r="W172" s="101">
        <v>11</v>
      </c>
      <c r="X172" s="101">
        <v>26</v>
      </c>
      <c r="Y172" s="101">
        <v>37</v>
      </c>
      <c r="Z172" s="102">
        <v>0.14864864864864866</v>
      </c>
      <c r="AA172" s="102">
        <v>0.39393939393939392</v>
      </c>
      <c r="AB172" s="102">
        <v>0.26428571428571429</v>
      </c>
      <c r="AC172" s="101">
        <v>8</v>
      </c>
      <c r="AD172" s="101">
        <v>25</v>
      </c>
      <c r="AE172" s="101">
        <v>33</v>
      </c>
      <c r="AF172" s="102">
        <v>0.10810810810810811</v>
      </c>
      <c r="AG172" s="102">
        <v>0.37878787878787878</v>
      </c>
      <c r="AH172" s="102">
        <v>0.23571428571428571</v>
      </c>
      <c r="AI172" s="101">
        <v>3</v>
      </c>
      <c r="AJ172" s="101">
        <v>1</v>
      </c>
      <c r="AK172" s="101">
        <v>4</v>
      </c>
      <c r="AL172" s="102">
        <v>4.0540540540540543E-2</v>
      </c>
      <c r="AM172" s="102">
        <v>1.5151515151515152E-2</v>
      </c>
      <c r="AN172" s="102">
        <v>2.8571428571428571E-2</v>
      </c>
      <c r="AO172" s="101">
        <v>74</v>
      </c>
      <c r="AP172" s="101">
        <v>66</v>
      </c>
      <c r="AQ172" s="101">
        <v>140</v>
      </c>
      <c r="AR172" s="102">
        <v>1</v>
      </c>
      <c r="AS172" s="102">
        <v>1</v>
      </c>
      <c r="AT172" s="102">
        <v>1</v>
      </c>
      <c r="AU172" s="101">
        <v>59</v>
      </c>
      <c r="AV172" s="101">
        <v>33</v>
      </c>
      <c r="AW172" s="101">
        <v>92</v>
      </c>
      <c r="AX172" s="102">
        <v>0.79729729729729726</v>
      </c>
      <c r="AY172" s="102">
        <v>0.5</v>
      </c>
      <c r="AZ172" s="102">
        <v>0.65714285714285714</v>
      </c>
      <c r="BA172" s="101">
        <v>15</v>
      </c>
      <c r="BB172" s="101">
        <v>33</v>
      </c>
      <c r="BC172" s="101">
        <v>48</v>
      </c>
      <c r="BD172" s="102">
        <v>0.20270270270270271</v>
      </c>
      <c r="BE172" s="102">
        <v>0.5</v>
      </c>
      <c r="BF172" s="102">
        <v>0.34285714285714286</v>
      </c>
      <c r="BG172" s="101">
        <v>12</v>
      </c>
      <c r="BH172" s="101">
        <v>32</v>
      </c>
      <c r="BI172" s="101">
        <v>44</v>
      </c>
      <c r="BJ172" s="102">
        <v>0.16216216216216217</v>
      </c>
      <c r="BK172" s="102">
        <v>0.48484848484848486</v>
      </c>
      <c r="BL172" s="102">
        <v>0.31428571428571428</v>
      </c>
      <c r="BM172" s="101">
        <v>3</v>
      </c>
      <c r="BN172" s="101">
        <v>1</v>
      </c>
      <c r="BO172" s="101">
        <v>4</v>
      </c>
      <c r="BP172" s="102">
        <v>4.0540540540540543E-2</v>
      </c>
      <c r="BQ172" s="102">
        <v>1.5151515151515152E-2</v>
      </c>
      <c r="BR172" s="103">
        <v>2.8571428571428571E-2</v>
      </c>
    </row>
    <row r="173" spans="1:70" ht="11.85">
      <c r="A173" s="99" t="str">
        <f>IF(COUNTIFS(T_3GPM[[#This Row],[Secteur]],"  *"),A172,T_3GPM[[#This Row],[Secteur]])</f>
        <v>SEINE-SAINT-DENIS</v>
      </c>
      <c r="B173" s="99" t="str">
        <f>IF(COUNTIFS(T_3GPM[[#This Row],[Secteur]],"    *"),B172,T_3GPM[[#This Row],[Secteur]])</f>
        <v xml:space="preserve">   D01 - Saint-Denis</v>
      </c>
      <c r="C173" s="100" t="s">
        <v>508</v>
      </c>
      <c r="D173" s="100" t="s">
        <v>509</v>
      </c>
      <c r="E173" s="101">
        <v>57</v>
      </c>
      <c r="F173" s="101">
        <v>67</v>
      </c>
      <c r="G173" s="101">
        <v>124</v>
      </c>
      <c r="H173" s="101">
        <v>0</v>
      </c>
      <c r="I173" s="101">
        <v>0</v>
      </c>
      <c r="J173" s="101">
        <v>0</v>
      </c>
      <c r="K173" s="101">
        <v>57</v>
      </c>
      <c r="L173" s="101">
        <v>65</v>
      </c>
      <c r="M173" s="101">
        <v>122</v>
      </c>
      <c r="N173" s="102">
        <v>1</v>
      </c>
      <c r="O173" s="102">
        <v>0.97014925373134331</v>
      </c>
      <c r="P173" s="102">
        <v>0.9838709677419355</v>
      </c>
      <c r="Q173" s="101">
        <v>38</v>
      </c>
      <c r="R173" s="101">
        <v>46</v>
      </c>
      <c r="S173" s="101">
        <v>84</v>
      </c>
      <c r="T173" s="102">
        <v>0.66666666666666663</v>
      </c>
      <c r="U173" s="102">
        <v>0.70769230769230773</v>
      </c>
      <c r="V173" s="102">
        <v>0.68852459016393441</v>
      </c>
      <c r="W173" s="101">
        <v>19</v>
      </c>
      <c r="X173" s="101">
        <v>19</v>
      </c>
      <c r="Y173" s="101">
        <v>38</v>
      </c>
      <c r="Z173" s="102">
        <v>0.33333333333333331</v>
      </c>
      <c r="AA173" s="102">
        <v>0.29230769230769232</v>
      </c>
      <c r="AB173" s="102">
        <v>0.31147540983606559</v>
      </c>
      <c r="AC173" s="101">
        <v>18</v>
      </c>
      <c r="AD173" s="101">
        <v>16</v>
      </c>
      <c r="AE173" s="101">
        <v>34</v>
      </c>
      <c r="AF173" s="102">
        <v>0.31578947368421051</v>
      </c>
      <c r="AG173" s="102">
        <v>0.24615384615384617</v>
      </c>
      <c r="AH173" s="102">
        <v>0.27868852459016391</v>
      </c>
      <c r="AI173" s="101">
        <v>1</v>
      </c>
      <c r="AJ173" s="101">
        <v>3</v>
      </c>
      <c r="AK173" s="101">
        <v>4</v>
      </c>
      <c r="AL173" s="102">
        <v>1.7543859649122806E-2</v>
      </c>
      <c r="AM173" s="102">
        <v>4.6153846153846156E-2</v>
      </c>
      <c r="AN173" s="102">
        <v>3.2786885245901641E-2</v>
      </c>
      <c r="AO173" s="101">
        <v>56</v>
      </c>
      <c r="AP173" s="101">
        <v>65</v>
      </c>
      <c r="AQ173" s="101">
        <v>121</v>
      </c>
      <c r="AR173" s="102">
        <v>0.98245614035087714</v>
      </c>
      <c r="AS173" s="102">
        <v>0.97014925373134331</v>
      </c>
      <c r="AT173" s="102">
        <v>0.97580645161290325</v>
      </c>
      <c r="AU173" s="101">
        <v>30</v>
      </c>
      <c r="AV173" s="101">
        <v>36</v>
      </c>
      <c r="AW173" s="101">
        <v>66</v>
      </c>
      <c r="AX173" s="102">
        <v>0.5357142857142857</v>
      </c>
      <c r="AY173" s="102">
        <v>0.55384615384615388</v>
      </c>
      <c r="AZ173" s="102">
        <v>0.54545454545454541</v>
      </c>
      <c r="BA173" s="101">
        <v>26</v>
      </c>
      <c r="BB173" s="101">
        <v>29</v>
      </c>
      <c r="BC173" s="101">
        <v>55</v>
      </c>
      <c r="BD173" s="102">
        <v>0.4642857142857143</v>
      </c>
      <c r="BE173" s="102">
        <v>0.44615384615384618</v>
      </c>
      <c r="BF173" s="102">
        <v>0.45454545454545453</v>
      </c>
      <c r="BG173" s="101">
        <v>25</v>
      </c>
      <c r="BH173" s="101">
        <v>26</v>
      </c>
      <c r="BI173" s="101">
        <v>51</v>
      </c>
      <c r="BJ173" s="102">
        <v>0.44642857142857145</v>
      </c>
      <c r="BK173" s="102">
        <v>0.4</v>
      </c>
      <c r="BL173" s="102">
        <v>0.42148760330578511</v>
      </c>
      <c r="BM173" s="101">
        <v>1</v>
      </c>
      <c r="BN173" s="101">
        <v>3</v>
      </c>
      <c r="BO173" s="101">
        <v>4</v>
      </c>
      <c r="BP173" s="102">
        <v>1.7857142857142856E-2</v>
      </c>
      <c r="BQ173" s="102">
        <v>4.6153846153846156E-2</v>
      </c>
      <c r="BR173" s="103">
        <v>3.3057851239669422E-2</v>
      </c>
    </row>
    <row r="174" spans="1:70" ht="11.85">
      <c r="A174" s="99" t="str">
        <f>IF(COUNTIFS(T_3GPM[[#This Row],[Secteur]],"  *"),A173,T_3GPM[[#This Row],[Secteur]])</f>
        <v>SEINE-SAINT-DENIS</v>
      </c>
      <c r="B174" s="99" t="str">
        <f>IF(COUNTIFS(T_3GPM[[#This Row],[Secteur]],"    *"),B173,T_3GPM[[#This Row],[Secteur]])</f>
        <v xml:space="preserve">   D01 - Saint-Denis</v>
      </c>
      <c r="C174" s="100" t="s">
        <v>510</v>
      </c>
      <c r="D174" s="100" t="s">
        <v>511</v>
      </c>
      <c r="E174" s="101">
        <v>84</v>
      </c>
      <c r="F174" s="101">
        <v>82</v>
      </c>
      <c r="G174" s="101">
        <v>166</v>
      </c>
      <c r="H174" s="101">
        <v>0</v>
      </c>
      <c r="I174" s="101">
        <v>0</v>
      </c>
      <c r="J174" s="101">
        <v>0</v>
      </c>
      <c r="K174" s="101">
        <v>83</v>
      </c>
      <c r="L174" s="101">
        <v>75</v>
      </c>
      <c r="M174" s="101">
        <v>158</v>
      </c>
      <c r="N174" s="102">
        <v>0.98809523809523814</v>
      </c>
      <c r="O174" s="102">
        <v>0.91463414634146345</v>
      </c>
      <c r="P174" s="102">
        <v>0.95180722891566261</v>
      </c>
      <c r="Q174" s="101">
        <v>63</v>
      </c>
      <c r="R174" s="101">
        <v>54</v>
      </c>
      <c r="S174" s="101">
        <v>117</v>
      </c>
      <c r="T174" s="102">
        <v>0.75903614457831325</v>
      </c>
      <c r="U174" s="102">
        <v>0.72</v>
      </c>
      <c r="V174" s="102">
        <v>0.740506329113924</v>
      </c>
      <c r="W174" s="101">
        <v>20</v>
      </c>
      <c r="X174" s="101">
        <v>21</v>
      </c>
      <c r="Y174" s="101">
        <v>41</v>
      </c>
      <c r="Z174" s="102">
        <v>0.24096385542168675</v>
      </c>
      <c r="AA174" s="102">
        <v>0.28000000000000003</v>
      </c>
      <c r="AB174" s="102">
        <v>0.25949367088607594</v>
      </c>
      <c r="AC174" s="101">
        <v>20</v>
      </c>
      <c r="AD174" s="101">
        <v>20</v>
      </c>
      <c r="AE174" s="101">
        <v>40</v>
      </c>
      <c r="AF174" s="102">
        <v>0.24096385542168675</v>
      </c>
      <c r="AG174" s="102">
        <v>0.26666666666666666</v>
      </c>
      <c r="AH174" s="102">
        <v>0.25316455696202533</v>
      </c>
      <c r="AI174" s="101">
        <v>0</v>
      </c>
      <c r="AJ174" s="101">
        <v>1</v>
      </c>
      <c r="AK174" s="101">
        <v>1</v>
      </c>
      <c r="AL174" s="102">
        <v>0</v>
      </c>
      <c r="AM174" s="102">
        <v>1.3333333333333334E-2</v>
      </c>
      <c r="AN174" s="102">
        <v>6.3291139240506328E-3</v>
      </c>
      <c r="AO174" s="101">
        <v>81</v>
      </c>
      <c r="AP174" s="101">
        <v>74</v>
      </c>
      <c r="AQ174" s="101">
        <v>155</v>
      </c>
      <c r="AR174" s="102">
        <v>0.9642857142857143</v>
      </c>
      <c r="AS174" s="102">
        <v>0.90243902439024393</v>
      </c>
      <c r="AT174" s="102">
        <v>0.9337349397590361</v>
      </c>
      <c r="AU174" s="101">
        <v>56</v>
      </c>
      <c r="AV174" s="101">
        <v>47</v>
      </c>
      <c r="AW174" s="101">
        <v>103</v>
      </c>
      <c r="AX174" s="102">
        <v>0.69135802469135799</v>
      </c>
      <c r="AY174" s="102">
        <v>0.63513513513513509</v>
      </c>
      <c r="AZ174" s="102">
        <v>0.6645161290322581</v>
      </c>
      <c r="BA174" s="101">
        <v>25</v>
      </c>
      <c r="BB174" s="101">
        <v>27</v>
      </c>
      <c r="BC174" s="101">
        <v>52</v>
      </c>
      <c r="BD174" s="102">
        <v>0.30864197530864196</v>
      </c>
      <c r="BE174" s="102">
        <v>0.36486486486486486</v>
      </c>
      <c r="BF174" s="102">
        <v>0.33548387096774196</v>
      </c>
      <c r="BG174" s="101">
        <v>25</v>
      </c>
      <c r="BH174" s="101">
        <v>26</v>
      </c>
      <c r="BI174" s="101">
        <v>51</v>
      </c>
      <c r="BJ174" s="102">
        <v>0.30864197530864196</v>
      </c>
      <c r="BK174" s="102">
        <v>0.35135135135135137</v>
      </c>
      <c r="BL174" s="102">
        <v>0.32903225806451614</v>
      </c>
      <c r="BM174" s="101">
        <v>0</v>
      </c>
      <c r="BN174" s="101">
        <v>1</v>
      </c>
      <c r="BO174" s="101">
        <v>1</v>
      </c>
      <c r="BP174" s="102">
        <v>0</v>
      </c>
      <c r="BQ174" s="102">
        <v>1.3513513513513514E-2</v>
      </c>
      <c r="BR174" s="103">
        <v>6.4516129032258064E-3</v>
      </c>
    </row>
    <row r="175" spans="1:70" ht="11.85">
      <c r="A175" s="99" t="str">
        <f>IF(COUNTIFS(T_3GPM[[#This Row],[Secteur]],"  *"),A174,T_3GPM[[#This Row],[Secteur]])</f>
        <v>SEINE-SAINT-DENIS</v>
      </c>
      <c r="B175" s="99" t="str">
        <f>IF(COUNTIFS(T_3GPM[[#This Row],[Secteur]],"    *"),B174,T_3GPM[[#This Row],[Secteur]])</f>
        <v xml:space="preserve">   D01 - Saint-Denis</v>
      </c>
      <c r="C175" s="100" t="s">
        <v>512</v>
      </c>
      <c r="D175" s="100" t="s">
        <v>390</v>
      </c>
      <c r="E175" s="101">
        <v>59</v>
      </c>
      <c r="F175" s="101">
        <v>56</v>
      </c>
      <c r="G175" s="101">
        <v>115</v>
      </c>
      <c r="H175" s="101">
        <v>5</v>
      </c>
      <c r="I175" s="101">
        <v>1</v>
      </c>
      <c r="J175" s="101">
        <v>6</v>
      </c>
      <c r="K175" s="101">
        <v>56</v>
      </c>
      <c r="L175" s="101">
        <v>52</v>
      </c>
      <c r="M175" s="101">
        <v>108</v>
      </c>
      <c r="N175" s="102">
        <v>1.0338983050847457</v>
      </c>
      <c r="O175" s="102">
        <v>0.9464285714285714</v>
      </c>
      <c r="P175" s="102">
        <v>0.99130434782608701</v>
      </c>
      <c r="Q175" s="101">
        <v>49</v>
      </c>
      <c r="R175" s="101">
        <v>35</v>
      </c>
      <c r="S175" s="101">
        <v>84</v>
      </c>
      <c r="T175" s="102">
        <v>0.875</v>
      </c>
      <c r="U175" s="102">
        <v>0.67307692307692313</v>
      </c>
      <c r="V175" s="102">
        <v>0.77777777777777779</v>
      </c>
      <c r="W175" s="101">
        <v>7</v>
      </c>
      <c r="X175" s="101">
        <v>17</v>
      </c>
      <c r="Y175" s="101">
        <v>24</v>
      </c>
      <c r="Z175" s="102">
        <v>0.125</v>
      </c>
      <c r="AA175" s="102">
        <v>0.32692307692307693</v>
      </c>
      <c r="AB175" s="102">
        <v>0.22222222222222221</v>
      </c>
      <c r="AC175" s="101">
        <v>7</v>
      </c>
      <c r="AD175" s="101">
        <v>16</v>
      </c>
      <c r="AE175" s="101">
        <v>23</v>
      </c>
      <c r="AF175" s="102">
        <v>0.125</v>
      </c>
      <c r="AG175" s="102">
        <v>0.30769230769230771</v>
      </c>
      <c r="AH175" s="102">
        <v>0.21296296296296297</v>
      </c>
      <c r="AI175" s="101">
        <v>0</v>
      </c>
      <c r="AJ175" s="101">
        <v>1</v>
      </c>
      <c r="AK175" s="101">
        <v>1</v>
      </c>
      <c r="AL175" s="102">
        <v>0</v>
      </c>
      <c r="AM175" s="102">
        <v>1.9230769230769232E-2</v>
      </c>
      <c r="AN175" s="102">
        <v>9.2592592592592587E-3</v>
      </c>
      <c r="AO175" s="101">
        <v>56</v>
      </c>
      <c r="AP175" s="101">
        <v>51</v>
      </c>
      <c r="AQ175" s="101">
        <v>107</v>
      </c>
      <c r="AR175" s="102">
        <v>1.0338983050847457</v>
      </c>
      <c r="AS175" s="102">
        <v>0.9285714285714286</v>
      </c>
      <c r="AT175" s="102">
        <v>0.9826086956521739</v>
      </c>
      <c r="AU175" s="101">
        <v>39</v>
      </c>
      <c r="AV175" s="101">
        <v>28</v>
      </c>
      <c r="AW175" s="101">
        <v>67</v>
      </c>
      <c r="AX175" s="102">
        <v>0.6964285714285714</v>
      </c>
      <c r="AY175" s="102">
        <v>0.5490196078431373</v>
      </c>
      <c r="AZ175" s="102">
        <v>0.62616822429906538</v>
      </c>
      <c r="BA175" s="101">
        <v>17</v>
      </c>
      <c r="BB175" s="101">
        <v>23</v>
      </c>
      <c r="BC175" s="101">
        <v>40</v>
      </c>
      <c r="BD175" s="102">
        <v>0.30357142857142855</v>
      </c>
      <c r="BE175" s="102">
        <v>0.45098039215686275</v>
      </c>
      <c r="BF175" s="102">
        <v>0.37383177570093457</v>
      </c>
      <c r="BG175" s="101">
        <v>17</v>
      </c>
      <c r="BH175" s="101">
        <v>22</v>
      </c>
      <c r="BI175" s="101">
        <v>39</v>
      </c>
      <c r="BJ175" s="102">
        <v>0.30357142857142855</v>
      </c>
      <c r="BK175" s="102">
        <v>0.43137254901960786</v>
      </c>
      <c r="BL175" s="102">
        <v>0.3644859813084112</v>
      </c>
      <c r="BM175" s="101">
        <v>0</v>
      </c>
      <c r="BN175" s="101">
        <v>1</v>
      </c>
      <c r="BO175" s="101">
        <v>1</v>
      </c>
      <c r="BP175" s="102">
        <v>0</v>
      </c>
      <c r="BQ175" s="102">
        <v>1.9607843137254902E-2</v>
      </c>
      <c r="BR175" s="103">
        <v>9.3457943925233638E-3</v>
      </c>
    </row>
    <row r="176" spans="1:70" ht="11.85">
      <c r="A176" s="99" t="str">
        <f>IF(COUNTIFS(T_3GPM[[#This Row],[Secteur]],"  *"),A175,T_3GPM[[#This Row],[Secteur]])</f>
        <v>SEINE-SAINT-DENIS</v>
      </c>
      <c r="B176" s="99" t="str">
        <f>IF(COUNTIFS(T_3GPM[[#This Row],[Secteur]],"    *"),B175,T_3GPM[[#This Row],[Secteur]])</f>
        <v xml:space="preserve">   D01 - Saint-Denis</v>
      </c>
      <c r="C176" s="100" t="s">
        <v>513</v>
      </c>
      <c r="D176" s="100" t="s">
        <v>514</v>
      </c>
      <c r="E176" s="101">
        <v>63</v>
      </c>
      <c r="F176" s="101">
        <v>75</v>
      </c>
      <c r="G176" s="101">
        <v>138</v>
      </c>
      <c r="H176" s="101">
        <v>0</v>
      </c>
      <c r="I176" s="101">
        <v>0</v>
      </c>
      <c r="J176" s="101">
        <v>0</v>
      </c>
      <c r="K176" s="101">
        <v>63</v>
      </c>
      <c r="L176" s="101">
        <v>70</v>
      </c>
      <c r="M176" s="101">
        <v>133</v>
      </c>
      <c r="N176" s="102">
        <v>1</v>
      </c>
      <c r="O176" s="102">
        <v>0.93333333333333335</v>
      </c>
      <c r="P176" s="102">
        <v>0.96376811594202894</v>
      </c>
      <c r="Q176" s="101">
        <v>53</v>
      </c>
      <c r="R176" s="101">
        <v>45</v>
      </c>
      <c r="S176" s="101">
        <v>98</v>
      </c>
      <c r="T176" s="102">
        <v>0.84126984126984128</v>
      </c>
      <c r="U176" s="102">
        <v>0.6428571428571429</v>
      </c>
      <c r="V176" s="102">
        <v>0.73684210526315785</v>
      </c>
      <c r="W176" s="101">
        <v>10</v>
      </c>
      <c r="X176" s="101">
        <v>25</v>
      </c>
      <c r="Y176" s="101">
        <v>35</v>
      </c>
      <c r="Z176" s="102">
        <v>0.15873015873015872</v>
      </c>
      <c r="AA176" s="102">
        <v>0.35714285714285715</v>
      </c>
      <c r="AB176" s="102">
        <v>0.26315789473684209</v>
      </c>
      <c r="AC176" s="101">
        <v>10</v>
      </c>
      <c r="AD176" s="101">
        <v>24</v>
      </c>
      <c r="AE176" s="101">
        <v>34</v>
      </c>
      <c r="AF176" s="102">
        <v>0.15873015873015872</v>
      </c>
      <c r="AG176" s="102">
        <v>0.34285714285714286</v>
      </c>
      <c r="AH176" s="102">
        <v>0.25563909774436089</v>
      </c>
      <c r="AI176" s="101">
        <v>0</v>
      </c>
      <c r="AJ176" s="101">
        <v>1</v>
      </c>
      <c r="AK176" s="101">
        <v>1</v>
      </c>
      <c r="AL176" s="102">
        <v>0</v>
      </c>
      <c r="AM176" s="102">
        <v>1.4285714285714285E-2</v>
      </c>
      <c r="AN176" s="102">
        <v>7.5187969924812026E-3</v>
      </c>
      <c r="AO176" s="101">
        <v>62</v>
      </c>
      <c r="AP176" s="101">
        <v>69</v>
      </c>
      <c r="AQ176" s="101">
        <v>131</v>
      </c>
      <c r="AR176" s="102">
        <v>0.98412698412698407</v>
      </c>
      <c r="AS176" s="102">
        <v>0.92</v>
      </c>
      <c r="AT176" s="102">
        <v>0.94927536231884058</v>
      </c>
      <c r="AU176" s="101">
        <v>46</v>
      </c>
      <c r="AV176" s="101">
        <v>39</v>
      </c>
      <c r="AW176" s="101">
        <v>85</v>
      </c>
      <c r="AX176" s="102">
        <v>0.74193548387096775</v>
      </c>
      <c r="AY176" s="102">
        <v>0.56521739130434778</v>
      </c>
      <c r="AZ176" s="102">
        <v>0.64885496183206104</v>
      </c>
      <c r="BA176" s="101">
        <v>16</v>
      </c>
      <c r="BB176" s="101">
        <v>30</v>
      </c>
      <c r="BC176" s="101">
        <v>46</v>
      </c>
      <c r="BD176" s="102">
        <v>0.25806451612903225</v>
      </c>
      <c r="BE176" s="102">
        <v>0.43478260869565216</v>
      </c>
      <c r="BF176" s="102">
        <v>0.35114503816793891</v>
      </c>
      <c r="BG176" s="101">
        <v>16</v>
      </c>
      <c r="BH176" s="101">
        <v>29</v>
      </c>
      <c r="BI176" s="101">
        <v>45</v>
      </c>
      <c r="BJ176" s="102">
        <v>0.25806451612903225</v>
      </c>
      <c r="BK176" s="102">
        <v>0.42028985507246375</v>
      </c>
      <c r="BL176" s="102">
        <v>0.34351145038167941</v>
      </c>
      <c r="BM176" s="101">
        <v>0</v>
      </c>
      <c r="BN176" s="101">
        <v>1</v>
      </c>
      <c r="BO176" s="101">
        <v>1</v>
      </c>
      <c r="BP176" s="102">
        <v>0</v>
      </c>
      <c r="BQ176" s="102">
        <v>1.4492753623188406E-2</v>
      </c>
      <c r="BR176" s="103">
        <v>7.6335877862595417E-3</v>
      </c>
    </row>
    <row r="177" spans="1:70" ht="11.85">
      <c r="A177" s="99" t="str">
        <f>IF(COUNTIFS(T_3GPM[[#This Row],[Secteur]],"  *"),A176,T_3GPM[[#This Row],[Secteur]])</f>
        <v>SEINE-SAINT-DENIS</v>
      </c>
      <c r="B177" s="99" t="str">
        <f>IF(COUNTIFS(T_3GPM[[#This Row],[Secteur]],"    *"),B176,T_3GPM[[#This Row],[Secteur]])</f>
        <v xml:space="preserve">   D01 - Saint-Denis</v>
      </c>
      <c r="C177" s="100" t="s">
        <v>515</v>
      </c>
      <c r="D177" s="100" t="s">
        <v>516</v>
      </c>
      <c r="E177" s="101">
        <v>65</v>
      </c>
      <c r="F177" s="101">
        <v>78</v>
      </c>
      <c r="G177" s="101">
        <v>143</v>
      </c>
      <c r="H177" s="101">
        <v>0</v>
      </c>
      <c r="I177" s="101">
        <v>0</v>
      </c>
      <c r="J177" s="101">
        <v>0</v>
      </c>
      <c r="K177" s="101">
        <v>65</v>
      </c>
      <c r="L177" s="101">
        <v>78</v>
      </c>
      <c r="M177" s="101">
        <v>143</v>
      </c>
      <c r="N177" s="102">
        <v>1</v>
      </c>
      <c r="O177" s="102">
        <v>1</v>
      </c>
      <c r="P177" s="102">
        <v>1</v>
      </c>
      <c r="Q177" s="101">
        <v>52</v>
      </c>
      <c r="R177" s="101">
        <v>58</v>
      </c>
      <c r="S177" s="101">
        <v>110</v>
      </c>
      <c r="T177" s="102">
        <v>0.8</v>
      </c>
      <c r="U177" s="102">
        <v>0.74358974358974361</v>
      </c>
      <c r="V177" s="102">
        <v>0.76923076923076927</v>
      </c>
      <c r="W177" s="101">
        <v>13</v>
      </c>
      <c r="X177" s="101">
        <v>20</v>
      </c>
      <c r="Y177" s="101">
        <v>33</v>
      </c>
      <c r="Z177" s="102">
        <v>0.2</v>
      </c>
      <c r="AA177" s="102">
        <v>0.25641025641025639</v>
      </c>
      <c r="AB177" s="102">
        <v>0.23076923076923078</v>
      </c>
      <c r="AC177" s="101">
        <v>9</v>
      </c>
      <c r="AD177" s="101">
        <v>15</v>
      </c>
      <c r="AE177" s="101">
        <v>24</v>
      </c>
      <c r="AF177" s="102">
        <v>0.13846153846153847</v>
      </c>
      <c r="AG177" s="102">
        <v>0.19230769230769232</v>
      </c>
      <c r="AH177" s="102">
        <v>0.16783216783216784</v>
      </c>
      <c r="AI177" s="101">
        <v>4</v>
      </c>
      <c r="AJ177" s="101">
        <v>5</v>
      </c>
      <c r="AK177" s="101">
        <v>9</v>
      </c>
      <c r="AL177" s="102">
        <v>6.1538461538461542E-2</v>
      </c>
      <c r="AM177" s="102">
        <v>6.4102564102564097E-2</v>
      </c>
      <c r="AN177" s="102">
        <v>6.2937062937062943E-2</v>
      </c>
      <c r="AO177" s="101">
        <v>65</v>
      </c>
      <c r="AP177" s="101">
        <v>77</v>
      </c>
      <c r="AQ177" s="101">
        <v>142</v>
      </c>
      <c r="AR177" s="102">
        <v>1</v>
      </c>
      <c r="AS177" s="102">
        <v>0.98717948717948723</v>
      </c>
      <c r="AT177" s="102">
        <v>0.99300699300699302</v>
      </c>
      <c r="AU177" s="101">
        <v>47</v>
      </c>
      <c r="AV177" s="101">
        <v>44</v>
      </c>
      <c r="AW177" s="101">
        <v>91</v>
      </c>
      <c r="AX177" s="102">
        <v>0.72307692307692306</v>
      </c>
      <c r="AY177" s="102">
        <v>0.5714285714285714</v>
      </c>
      <c r="AZ177" s="102">
        <v>0.64084507042253525</v>
      </c>
      <c r="BA177" s="101">
        <v>18</v>
      </c>
      <c r="BB177" s="101">
        <v>33</v>
      </c>
      <c r="BC177" s="101">
        <v>51</v>
      </c>
      <c r="BD177" s="102">
        <v>0.27692307692307694</v>
      </c>
      <c r="BE177" s="102">
        <v>0.42857142857142855</v>
      </c>
      <c r="BF177" s="102">
        <v>0.35915492957746481</v>
      </c>
      <c r="BG177" s="101">
        <v>14</v>
      </c>
      <c r="BH177" s="101">
        <v>27</v>
      </c>
      <c r="BI177" s="101">
        <v>41</v>
      </c>
      <c r="BJ177" s="102">
        <v>0.2153846153846154</v>
      </c>
      <c r="BK177" s="102">
        <v>0.35064935064935066</v>
      </c>
      <c r="BL177" s="102">
        <v>0.28873239436619719</v>
      </c>
      <c r="BM177" s="101">
        <v>4</v>
      </c>
      <c r="BN177" s="101">
        <v>6</v>
      </c>
      <c r="BO177" s="101">
        <v>10</v>
      </c>
      <c r="BP177" s="102">
        <v>6.1538461538461542E-2</v>
      </c>
      <c r="BQ177" s="102">
        <v>7.792207792207792E-2</v>
      </c>
      <c r="BR177" s="103">
        <v>7.0422535211267609E-2</v>
      </c>
    </row>
    <row r="178" spans="1:70" ht="11.85">
      <c r="A178" s="99" t="str">
        <f>IF(COUNTIFS(T_3GPM[[#This Row],[Secteur]],"  *"),A177,T_3GPM[[#This Row],[Secteur]])</f>
        <v>SEINE-SAINT-DENIS</v>
      </c>
      <c r="B178" s="99" t="str">
        <f>IF(COUNTIFS(T_3GPM[[#This Row],[Secteur]],"    *"),B177,T_3GPM[[#This Row],[Secteur]])</f>
        <v xml:space="preserve">   D01 - Saint-Denis</v>
      </c>
      <c r="C178" s="100" t="s">
        <v>517</v>
      </c>
      <c r="D178" s="100" t="s">
        <v>518</v>
      </c>
      <c r="E178" s="101">
        <v>78</v>
      </c>
      <c r="F178" s="101">
        <v>93</v>
      </c>
      <c r="G178" s="101">
        <v>171</v>
      </c>
      <c r="H178" s="101">
        <v>0</v>
      </c>
      <c r="I178" s="101">
        <v>0</v>
      </c>
      <c r="J178" s="101">
        <v>0</v>
      </c>
      <c r="K178" s="101">
        <v>78</v>
      </c>
      <c r="L178" s="101">
        <v>93</v>
      </c>
      <c r="M178" s="101">
        <v>171</v>
      </c>
      <c r="N178" s="102">
        <v>1</v>
      </c>
      <c r="O178" s="102">
        <v>1</v>
      </c>
      <c r="P178" s="102">
        <v>1</v>
      </c>
      <c r="Q178" s="101">
        <v>62</v>
      </c>
      <c r="R178" s="101">
        <v>58</v>
      </c>
      <c r="S178" s="101">
        <v>120</v>
      </c>
      <c r="T178" s="102">
        <v>0.79487179487179482</v>
      </c>
      <c r="U178" s="102">
        <v>0.62365591397849462</v>
      </c>
      <c r="V178" s="102">
        <v>0.70175438596491224</v>
      </c>
      <c r="W178" s="101">
        <v>16</v>
      </c>
      <c r="X178" s="101">
        <v>35</v>
      </c>
      <c r="Y178" s="101">
        <v>51</v>
      </c>
      <c r="Z178" s="102">
        <v>0.20512820512820512</v>
      </c>
      <c r="AA178" s="102">
        <v>0.37634408602150538</v>
      </c>
      <c r="AB178" s="102">
        <v>0.2982456140350877</v>
      </c>
      <c r="AC178" s="101">
        <v>16</v>
      </c>
      <c r="AD178" s="101">
        <v>34</v>
      </c>
      <c r="AE178" s="101">
        <v>50</v>
      </c>
      <c r="AF178" s="102">
        <v>0.20512820512820512</v>
      </c>
      <c r="AG178" s="102">
        <v>0.36559139784946237</v>
      </c>
      <c r="AH178" s="102">
        <v>0.29239766081871343</v>
      </c>
      <c r="AI178" s="101">
        <v>0</v>
      </c>
      <c r="AJ178" s="101">
        <v>1</v>
      </c>
      <c r="AK178" s="101">
        <v>1</v>
      </c>
      <c r="AL178" s="102">
        <v>0</v>
      </c>
      <c r="AM178" s="102">
        <v>1.0752688172043012E-2</v>
      </c>
      <c r="AN178" s="102">
        <v>5.8479532163742687E-3</v>
      </c>
      <c r="AO178" s="101">
        <v>78</v>
      </c>
      <c r="AP178" s="101">
        <v>93</v>
      </c>
      <c r="AQ178" s="101">
        <v>171</v>
      </c>
      <c r="AR178" s="102">
        <v>1</v>
      </c>
      <c r="AS178" s="102">
        <v>1</v>
      </c>
      <c r="AT178" s="102">
        <v>1</v>
      </c>
      <c r="AU178" s="101">
        <v>55</v>
      </c>
      <c r="AV178" s="101">
        <v>54</v>
      </c>
      <c r="AW178" s="101">
        <v>109</v>
      </c>
      <c r="AX178" s="102">
        <v>0.70512820512820518</v>
      </c>
      <c r="AY178" s="102">
        <v>0.58064516129032262</v>
      </c>
      <c r="AZ178" s="102">
        <v>0.63742690058479534</v>
      </c>
      <c r="BA178" s="101">
        <v>23</v>
      </c>
      <c r="BB178" s="101">
        <v>39</v>
      </c>
      <c r="BC178" s="101">
        <v>62</v>
      </c>
      <c r="BD178" s="102">
        <v>0.29487179487179488</v>
      </c>
      <c r="BE178" s="102">
        <v>0.41935483870967744</v>
      </c>
      <c r="BF178" s="102">
        <v>0.36257309941520466</v>
      </c>
      <c r="BG178" s="101">
        <v>23</v>
      </c>
      <c r="BH178" s="101">
        <v>38</v>
      </c>
      <c r="BI178" s="101">
        <v>61</v>
      </c>
      <c r="BJ178" s="102">
        <v>0.29487179487179488</v>
      </c>
      <c r="BK178" s="102">
        <v>0.40860215053763443</v>
      </c>
      <c r="BL178" s="102">
        <v>0.35672514619883039</v>
      </c>
      <c r="BM178" s="101">
        <v>0</v>
      </c>
      <c r="BN178" s="101">
        <v>1</v>
      </c>
      <c r="BO178" s="101">
        <v>1</v>
      </c>
      <c r="BP178" s="102">
        <v>0</v>
      </c>
      <c r="BQ178" s="102">
        <v>1.0752688172043012E-2</v>
      </c>
      <c r="BR178" s="103">
        <v>5.8479532163742687E-3</v>
      </c>
    </row>
    <row r="179" spans="1:70" ht="11.85">
      <c r="A179" s="99" t="str">
        <f>IF(COUNTIFS(T_3GPM[[#This Row],[Secteur]],"  *"),A178,T_3GPM[[#This Row],[Secteur]])</f>
        <v>SEINE-SAINT-DENIS</v>
      </c>
      <c r="B179" s="99" t="str">
        <f>IF(COUNTIFS(T_3GPM[[#This Row],[Secteur]],"    *"),B178,T_3GPM[[#This Row],[Secteur]])</f>
        <v xml:space="preserve">   D01 - Saint-Denis</v>
      </c>
      <c r="C179" s="100" t="s">
        <v>519</v>
      </c>
      <c r="D179" s="100" t="s">
        <v>520</v>
      </c>
      <c r="E179" s="101">
        <v>61</v>
      </c>
      <c r="F179" s="101">
        <v>61</v>
      </c>
      <c r="G179" s="101">
        <v>122</v>
      </c>
      <c r="H179" s="101">
        <v>0</v>
      </c>
      <c r="I179" s="101">
        <v>0</v>
      </c>
      <c r="J179" s="101">
        <v>0</v>
      </c>
      <c r="K179" s="101">
        <v>61</v>
      </c>
      <c r="L179" s="101">
        <v>61</v>
      </c>
      <c r="M179" s="101">
        <v>122</v>
      </c>
      <c r="N179" s="102">
        <v>1</v>
      </c>
      <c r="O179" s="102">
        <v>1</v>
      </c>
      <c r="P179" s="102">
        <v>1</v>
      </c>
      <c r="Q179" s="101">
        <v>43</v>
      </c>
      <c r="R179" s="101">
        <v>24</v>
      </c>
      <c r="S179" s="101">
        <v>67</v>
      </c>
      <c r="T179" s="102">
        <v>0.70491803278688525</v>
      </c>
      <c r="U179" s="102">
        <v>0.39344262295081966</v>
      </c>
      <c r="V179" s="102">
        <v>0.54918032786885251</v>
      </c>
      <c r="W179" s="101">
        <v>18</v>
      </c>
      <c r="X179" s="101">
        <v>37</v>
      </c>
      <c r="Y179" s="101">
        <v>55</v>
      </c>
      <c r="Z179" s="102">
        <v>0.29508196721311475</v>
      </c>
      <c r="AA179" s="102">
        <v>0.60655737704918034</v>
      </c>
      <c r="AB179" s="102">
        <v>0.45081967213114754</v>
      </c>
      <c r="AC179" s="101">
        <v>18</v>
      </c>
      <c r="AD179" s="101">
        <v>36</v>
      </c>
      <c r="AE179" s="101">
        <v>54</v>
      </c>
      <c r="AF179" s="102">
        <v>0.29508196721311475</v>
      </c>
      <c r="AG179" s="102">
        <v>0.5901639344262295</v>
      </c>
      <c r="AH179" s="102">
        <v>0.44262295081967212</v>
      </c>
      <c r="AI179" s="101">
        <v>0</v>
      </c>
      <c r="AJ179" s="101">
        <v>1</v>
      </c>
      <c r="AK179" s="101">
        <v>1</v>
      </c>
      <c r="AL179" s="102">
        <v>0</v>
      </c>
      <c r="AM179" s="102">
        <v>1.6393442622950821E-2</v>
      </c>
      <c r="AN179" s="102">
        <v>8.1967213114754103E-3</v>
      </c>
      <c r="AO179" s="101">
        <v>61</v>
      </c>
      <c r="AP179" s="101">
        <v>61</v>
      </c>
      <c r="AQ179" s="101">
        <v>122</v>
      </c>
      <c r="AR179" s="102">
        <v>1</v>
      </c>
      <c r="AS179" s="102">
        <v>1</v>
      </c>
      <c r="AT179" s="102">
        <v>1</v>
      </c>
      <c r="AU179" s="101">
        <v>42</v>
      </c>
      <c r="AV179" s="101">
        <v>24</v>
      </c>
      <c r="AW179" s="101">
        <v>66</v>
      </c>
      <c r="AX179" s="102">
        <v>0.68852459016393441</v>
      </c>
      <c r="AY179" s="102">
        <v>0.39344262295081966</v>
      </c>
      <c r="AZ179" s="102">
        <v>0.54098360655737709</v>
      </c>
      <c r="BA179" s="101">
        <v>19</v>
      </c>
      <c r="BB179" s="101">
        <v>37</v>
      </c>
      <c r="BC179" s="101">
        <v>56</v>
      </c>
      <c r="BD179" s="102">
        <v>0.31147540983606559</v>
      </c>
      <c r="BE179" s="102">
        <v>0.60655737704918034</v>
      </c>
      <c r="BF179" s="102">
        <v>0.45901639344262296</v>
      </c>
      <c r="BG179" s="101">
        <v>19</v>
      </c>
      <c r="BH179" s="101">
        <v>36</v>
      </c>
      <c r="BI179" s="101">
        <v>55</v>
      </c>
      <c r="BJ179" s="102">
        <v>0.31147540983606559</v>
      </c>
      <c r="BK179" s="102">
        <v>0.5901639344262295</v>
      </c>
      <c r="BL179" s="102">
        <v>0.45081967213114754</v>
      </c>
      <c r="BM179" s="101">
        <v>0</v>
      </c>
      <c r="BN179" s="101">
        <v>1</v>
      </c>
      <c r="BO179" s="101">
        <v>1</v>
      </c>
      <c r="BP179" s="102">
        <v>0</v>
      </c>
      <c r="BQ179" s="102">
        <v>1.6393442622950821E-2</v>
      </c>
      <c r="BR179" s="103">
        <v>8.1967213114754103E-3</v>
      </c>
    </row>
    <row r="180" spans="1:70" ht="11.85">
      <c r="A180" s="99" t="str">
        <f>IF(COUNTIFS(T_3GPM[[#This Row],[Secteur]],"  *"),A179,T_3GPM[[#This Row],[Secteur]])</f>
        <v>SEINE-SAINT-DENIS</v>
      </c>
      <c r="B180" s="99" t="str">
        <f>IF(COUNTIFS(T_3GPM[[#This Row],[Secteur]],"    *"),B179,T_3GPM[[#This Row],[Secteur]])</f>
        <v xml:space="preserve">   D01 - Saint-Denis</v>
      </c>
      <c r="C180" s="100" t="s">
        <v>521</v>
      </c>
      <c r="D180" s="100" t="s">
        <v>522</v>
      </c>
      <c r="E180" s="101">
        <v>43</v>
      </c>
      <c r="F180" s="101">
        <v>53</v>
      </c>
      <c r="G180" s="101">
        <v>96</v>
      </c>
      <c r="H180" s="101">
        <v>0</v>
      </c>
      <c r="I180" s="101">
        <v>0</v>
      </c>
      <c r="J180" s="101">
        <v>0</v>
      </c>
      <c r="K180" s="101">
        <v>43</v>
      </c>
      <c r="L180" s="101">
        <v>53</v>
      </c>
      <c r="M180" s="101">
        <v>96</v>
      </c>
      <c r="N180" s="102">
        <v>1</v>
      </c>
      <c r="O180" s="102">
        <v>1</v>
      </c>
      <c r="P180" s="102">
        <v>1</v>
      </c>
      <c r="Q180" s="101">
        <v>25</v>
      </c>
      <c r="R180" s="101">
        <v>29</v>
      </c>
      <c r="S180" s="101">
        <v>54</v>
      </c>
      <c r="T180" s="102">
        <v>0.58139534883720934</v>
      </c>
      <c r="U180" s="102">
        <v>0.54716981132075471</v>
      </c>
      <c r="V180" s="102">
        <v>0.5625</v>
      </c>
      <c r="W180" s="101">
        <v>18</v>
      </c>
      <c r="X180" s="101">
        <v>24</v>
      </c>
      <c r="Y180" s="101">
        <v>42</v>
      </c>
      <c r="Z180" s="102">
        <v>0.41860465116279072</v>
      </c>
      <c r="AA180" s="102">
        <v>0.45283018867924529</v>
      </c>
      <c r="AB180" s="102">
        <v>0.4375</v>
      </c>
      <c r="AC180" s="101">
        <v>13</v>
      </c>
      <c r="AD180" s="101">
        <v>19</v>
      </c>
      <c r="AE180" s="101">
        <v>32</v>
      </c>
      <c r="AF180" s="102">
        <v>0.30232558139534882</v>
      </c>
      <c r="AG180" s="102">
        <v>0.35849056603773582</v>
      </c>
      <c r="AH180" s="102">
        <v>0.33333333333333331</v>
      </c>
      <c r="AI180" s="101">
        <v>5</v>
      </c>
      <c r="AJ180" s="101">
        <v>5</v>
      </c>
      <c r="AK180" s="101">
        <v>10</v>
      </c>
      <c r="AL180" s="102">
        <v>0.11627906976744186</v>
      </c>
      <c r="AM180" s="102">
        <v>9.4339622641509441E-2</v>
      </c>
      <c r="AN180" s="102">
        <v>0.10416666666666667</v>
      </c>
      <c r="AO180" s="101">
        <v>43</v>
      </c>
      <c r="AP180" s="101">
        <v>53</v>
      </c>
      <c r="AQ180" s="101">
        <v>96</v>
      </c>
      <c r="AR180" s="102">
        <v>1</v>
      </c>
      <c r="AS180" s="102">
        <v>1</v>
      </c>
      <c r="AT180" s="102">
        <v>1</v>
      </c>
      <c r="AU180" s="101">
        <v>22</v>
      </c>
      <c r="AV180" s="101">
        <v>27</v>
      </c>
      <c r="AW180" s="101">
        <v>49</v>
      </c>
      <c r="AX180" s="102">
        <v>0.51162790697674421</v>
      </c>
      <c r="AY180" s="102">
        <v>0.50943396226415094</v>
      </c>
      <c r="AZ180" s="102">
        <v>0.51041666666666663</v>
      </c>
      <c r="BA180" s="101">
        <v>21</v>
      </c>
      <c r="BB180" s="101">
        <v>26</v>
      </c>
      <c r="BC180" s="101">
        <v>47</v>
      </c>
      <c r="BD180" s="102">
        <v>0.48837209302325579</v>
      </c>
      <c r="BE180" s="102">
        <v>0.49056603773584906</v>
      </c>
      <c r="BF180" s="102">
        <v>0.48958333333333331</v>
      </c>
      <c r="BG180" s="101">
        <v>16</v>
      </c>
      <c r="BH180" s="101">
        <v>21</v>
      </c>
      <c r="BI180" s="101">
        <v>37</v>
      </c>
      <c r="BJ180" s="102">
        <v>0.37209302325581395</v>
      </c>
      <c r="BK180" s="102">
        <v>0.39622641509433965</v>
      </c>
      <c r="BL180" s="102">
        <v>0.38541666666666669</v>
      </c>
      <c r="BM180" s="101">
        <v>5</v>
      </c>
      <c r="BN180" s="101">
        <v>5</v>
      </c>
      <c r="BO180" s="101">
        <v>10</v>
      </c>
      <c r="BP180" s="102">
        <v>0.11627906976744186</v>
      </c>
      <c r="BQ180" s="102">
        <v>9.4339622641509441E-2</v>
      </c>
      <c r="BR180" s="103">
        <v>0.10416666666666667</v>
      </c>
    </row>
    <row r="181" spans="1:70" ht="11.85">
      <c r="A181" s="99" t="str">
        <f>IF(COUNTIFS(T_3GPM[[#This Row],[Secteur]],"  *"),A180,T_3GPM[[#This Row],[Secteur]])</f>
        <v>SEINE-SAINT-DENIS</v>
      </c>
      <c r="B181" s="99" t="str">
        <f>IF(COUNTIFS(T_3GPM[[#This Row],[Secteur]],"    *"),B180,T_3GPM[[#This Row],[Secteur]])</f>
        <v xml:space="preserve">   D01 - Saint-Denis</v>
      </c>
      <c r="C181" s="100" t="s">
        <v>523</v>
      </c>
      <c r="D181" s="100" t="s">
        <v>475</v>
      </c>
      <c r="E181" s="101">
        <v>53</v>
      </c>
      <c r="F181" s="101">
        <v>43</v>
      </c>
      <c r="G181" s="101">
        <v>96</v>
      </c>
      <c r="H181" s="101">
        <v>0</v>
      </c>
      <c r="I181" s="101">
        <v>0</v>
      </c>
      <c r="J181" s="101">
        <v>0</v>
      </c>
      <c r="K181" s="101">
        <v>52</v>
      </c>
      <c r="L181" s="101">
        <v>43</v>
      </c>
      <c r="M181" s="101">
        <v>95</v>
      </c>
      <c r="N181" s="102">
        <v>0.98113207547169812</v>
      </c>
      <c r="O181" s="102">
        <v>1</v>
      </c>
      <c r="P181" s="102">
        <v>0.98958333333333337</v>
      </c>
      <c r="Q181" s="101">
        <v>34</v>
      </c>
      <c r="R181" s="101">
        <v>27</v>
      </c>
      <c r="S181" s="101">
        <v>61</v>
      </c>
      <c r="T181" s="102">
        <v>0.65384615384615385</v>
      </c>
      <c r="U181" s="102">
        <v>0.62790697674418605</v>
      </c>
      <c r="V181" s="102">
        <v>0.64210526315789473</v>
      </c>
      <c r="W181" s="101">
        <v>18</v>
      </c>
      <c r="X181" s="101">
        <v>16</v>
      </c>
      <c r="Y181" s="101">
        <v>34</v>
      </c>
      <c r="Z181" s="102">
        <v>0.34615384615384615</v>
      </c>
      <c r="AA181" s="102">
        <v>0.37209302325581395</v>
      </c>
      <c r="AB181" s="102">
        <v>0.35789473684210527</v>
      </c>
      <c r="AC181" s="101">
        <v>15</v>
      </c>
      <c r="AD181" s="101">
        <v>10</v>
      </c>
      <c r="AE181" s="101">
        <v>25</v>
      </c>
      <c r="AF181" s="102">
        <v>0.28846153846153844</v>
      </c>
      <c r="AG181" s="102">
        <v>0.23255813953488372</v>
      </c>
      <c r="AH181" s="102">
        <v>0.26315789473684209</v>
      </c>
      <c r="AI181" s="101">
        <v>3</v>
      </c>
      <c r="AJ181" s="101">
        <v>6</v>
      </c>
      <c r="AK181" s="101">
        <v>9</v>
      </c>
      <c r="AL181" s="102">
        <v>5.7692307692307696E-2</v>
      </c>
      <c r="AM181" s="102">
        <v>0.13953488372093023</v>
      </c>
      <c r="AN181" s="102">
        <v>9.4736842105263161E-2</v>
      </c>
      <c r="AO181" s="101">
        <v>52</v>
      </c>
      <c r="AP181" s="101">
        <v>43</v>
      </c>
      <c r="AQ181" s="101">
        <v>95</v>
      </c>
      <c r="AR181" s="102">
        <v>0.98113207547169812</v>
      </c>
      <c r="AS181" s="102">
        <v>1</v>
      </c>
      <c r="AT181" s="102">
        <v>0.98958333333333337</v>
      </c>
      <c r="AU181" s="101">
        <v>34</v>
      </c>
      <c r="AV181" s="101">
        <v>25</v>
      </c>
      <c r="AW181" s="101">
        <v>59</v>
      </c>
      <c r="AX181" s="102">
        <v>0.65384615384615385</v>
      </c>
      <c r="AY181" s="102">
        <v>0.58139534883720934</v>
      </c>
      <c r="AZ181" s="102">
        <v>0.62105263157894741</v>
      </c>
      <c r="BA181" s="101">
        <v>18</v>
      </c>
      <c r="BB181" s="101">
        <v>18</v>
      </c>
      <c r="BC181" s="101">
        <v>36</v>
      </c>
      <c r="BD181" s="102">
        <v>0.34615384615384615</v>
      </c>
      <c r="BE181" s="102">
        <v>0.41860465116279072</v>
      </c>
      <c r="BF181" s="102">
        <v>0.37894736842105264</v>
      </c>
      <c r="BG181" s="101">
        <v>14</v>
      </c>
      <c r="BH181" s="101">
        <v>12</v>
      </c>
      <c r="BI181" s="101">
        <v>26</v>
      </c>
      <c r="BJ181" s="102">
        <v>0.26923076923076922</v>
      </c>
      <c r="BK181" s="102">
        <v>0.27906976744186046</v>
      </c>
      <c r="BL181" s="102">
        <v>0.27368421052631581</v>
      </c>
      <c r="BM181" s="101">
        <v>4</v>
      </c>
      <c r="BN181" s="101">
        <v>6</v>
      </c>
      <c r="BO181" s="101">
        <v>10</v>
      </c>
      <c r="BP181" s="102">
        <v>7.6923076923076927E-2</v>
      </c>
      <c r="BQ181" s="102">
        <v>0.13953488372093023</v>
      </c>
      <c r="BR181" s="103">
        <v>0.10526315789473684</v>
      </c>
    </row>
    <row r="182" spans="1:70" ht="11.85">
      <c r="A182" s="99" t="str">
        <f>IF(COUNTIFS(T_3GPM[[#This Row],[Secteur]],"  *"),A181,T_3GPM[[#This Row],[Secteur]])</f>
        <v>SEINE-SAINT-DENIS</v>
      </c>
      <c r="B182" s="99" t="str">
        <f>IF(COUNTIFS(T_3GPM[[#This Row],[Secteur]],"    *"),B181,T_3GPM[[#This Row],[Secteur]])</f>
        <v xml:space="preserve">   D01 - Saint-Denis</v>
      </c>
      <c r="C182" s="100" t="s">
        <v>524</v>
      </c>
      <c r="D182" s="100" t="s">
        <v>525</v>
      </c>
      <c r="E182" s="101">
        <v>58</v>
      </c>
      <c r="F182" s="101">
        <v>71</v>
      </c>
      <c r="G182" s="101">
        <v>129</v>
      </c>
      <c r="H182" s="101">
        <v>0</v>
      </c>
      <c r="I182" s="101">
        <v>0</v>
      </c>
      <c r="J182" s="101">
        <v>0</v>
      </c>
      <c r="K182" s="101">
        <v>49</v>
      </c>
      <c r="L182" s="101">
        <v>52</v>
      </c>
      <c r="M182" s="101">
        <v>101</v>
      </c>
      <c r="N182" s="102">
        <v>0.84482758620689657</v>
      </c>
      <c r="O182" s="102">
        <v>0.73239436619718312</v>
      </c>
      <c r="P182" s="102">
        <v>0.78294573643410847</v>
      </c>
      <c r="Q182" s="101">
        <v>40</v>
      </c>
      <c r="R182" s="101">
        <v>33</v>
      </c>
      <c r="S182" s="101">
        <v>73</v>
      </c>
      <c r="T182" s="102">
        <v>0.81632653061224492</v>
      </c>
      <c r="U182" s="102">
        <v>0.63461538461538458</v>
      </c>
      <c r="V182" s="102">
        <v>0.72277227722772275</v>
      </c>
      <c r="W182" s="101">
        <v>9</v>
      </c>
      <c r="X182" s="101">
        <v>19</v>
      </c>
      <c r="Y182" s="101">
        <v>28</v>
      </c>
      <c r="Z182" s="102">
        <v>0.18367346938775511</v>
      </c>
      <c r="AA182" s="102">
        <v>0.36538461538461536</v>
      </c>
      <c r="AB182" s="102">
        <v>0.27722772277227725</v>
      </c>
      <c r="AC182" s="101">
        <v>9</v>
      </c>
      <c r="AD182" s="101">
        <v>13</v>
      </c>
      <c r="AE182" s="101">
        <v>22</v>
      </c>
      <c r="AF182" s="102">
        <v>0.18367346938775511</v>
      </c>
      <c r="AG182" s="102">
        <v>0.25</v>
      </c>
      <c r="AH182" s="102">
        <v>0.21782178217821782</v>
      </c>
      <c r="AI182" s="101">
        <v>0</v>
      </c>
      <c r="AJ182" s="101">
        <v>6</v>
      </c>
      <c r="AK182" s="101">
        <v>6</v>
      </c>
      <c r="AL182" s="102">
        <v>0</v>
      </c>
      <c r="AM182" s="102">
        <v>0.11538461538461539</v>
      </c>
      <c r="AN182" s="102">
        <v>5.9405940594059403E-2</v>
      </c>
      <c r="AO182" s="101">
        <v>49</v>
      </c>
      <c r="AP182" s="101">
        <v>52</v>
      </c>
      <c r="AQ182" s="101">
        <v>101</v>
      </c>
      <c r="AR182" s="102">
        <v>0.84482758620689657</v>
      </c>
      <c r="AS182" s="102">
        <v>0.73239436619718312</v>
      </c>
      <c r="AT182" s="102">
        <v>0.78294573643410847</v>
      </c>
      <c r="AU182" s="101">
        <v>40</v>
      </c>
      <c r="AV182" s="101">
        <v>28</v>
      </c>
      <c r="AW182" s="101">
        <v>68</v>
      </c>
      <c r="AX182" s="102">
        <v>0.81632653061224492</v>
      </c>
      <c r="AY182" s="102">
        <v>0.53846153846153844</v>
      </c>
      <c r="AZ182" s="102">
        <v>0.67326732673267331</v>
      </c>
      <c r="BA182" s="101">
        <v>9</v>
      </c>
      <c r="BB182" s="101">
        <v>24</v>
      </c>
      <c r="BC182" s="101">
        <v>33</v>
      </c>
      <c r="BD182" s="102">
        <v>0.18367346938775511</v>
      </c>
      <c r="BE182" s="102">
        <v>0.46153846153846156</v>
      </c>
      <c r="BF182" s="102">
        <v>0.32673267326732675</v>
      </c>
      <c r="BG182" s="101">
        <v>9</v>
      </c>
      <c r="BH182" s="101">
        <v>18</v>
      </c>
      <c r="BI182" s="101">
        <v>27</v>
      </c>
      <c r="BJ182" s="102">
        <v>0.18367346938775511</v>
      </c>
      <c r="BK182" s="102">
        <v>0.34615384615384615</v>
      </c>
      <c r="BL182" s="102">
        <v>0.26732673267326734</v>
      </c>
      <c r="BM182" s="101">
        <v>0</v>
      </c>
      <c r="BN182" s="101">
        <v>6</v>
      </c>
      <c r="BO182" s="101">
        <v>6</v>
      </c>
      <c r="BP182" s="102">
        <v>0</v>
      </c>
      <c r="BQ182" s="102">
        <v>0.11538461538461539</v>
      </c>
      <c r="BR182" s="103">
        <v>5.9405940594059403E-2</v>
      </c>
    </row>
    <row r="183" spans="1:70" ht="11.85">
      <c r="A183" s="99" t="str">
        <f>IF(COUNTIFS(T_3GPM[[#This Row],[Secteur]],"  *"),A182,T_3GPM[[#This Row],[Secteur]])</f>
        <v>SEINE-SAINT-DENIS</v>
      </c>
      <c r="B183" s="99" t="str">
        <f>IF(COUNTIFS(T_3GPM[[#This Row],[Secteur]],"    *"),B182,T_3GPM[[#This Row],[Secteur]])</f>
        <v xml:space="preserve">   D01 - Saint-Denis</v>
      </c>
      <c r="C183" s="100" t="s">
        <v>526</v>
      </c>
      <c r="D183" s="100" t="s">
        <v>527</v>
      </c>
      <c r="E183" s="101">
        <v>67</v>
      </c>
      <c r="F183" s="101">
        <v>71</v>
      </c>
      <c r="G183" s="101">
        <v>138</v>
      </c>
      <c r="H183" s="101">
        <v>0</v>
      </c>
      <c r="I183" s="101">
        <v>0</v>
      </c>
      <c r="J183" s="101">
        <v>0</v>
      </c>
      <c r="K183" s="101">
        <v>63</v>
      </c>
      <c r="L183" s="101">
        <v>69</v>
      </c>
      <c r="M183" s="101">
        <v>132</v>
      </c>
      <c r="N183" s="102">
        <v>0.94029850746268662</v>
      </c>
      <c r="O183" s="102">
        <v>0.971830985915493</v>
      </c>
      <c r="P183" s="102">
        <v>0.95652173913043481</v>
      </c>
      <c r="Q183" s="101">
        <v>46</v>
      </c>
      <c r="R183" s="101">
        <v>48</v>
      </c>
      <c r="S183" s="101">
        <v>94</v>
      </c>
      <c r="T183" s="102">
        <v>0.73015873015873012</v>
      </c>
      <c r="U183" s="102">
        <v>0.69565217391304346</v>
      </c>
      <c r="V183" s="102">
        <v>0.71212121212121215</v>
      </c>
      <c r="W183" s="101">
        <v>17</v>
      </c>
      <c r="X183" s="101">
        <v>21</v>
      </c>
      <c r="Y183" s="101">
        <v>38</v>
      </c>
      <c r="Z183" s="102">
        <v>0.26984126984126983</v>
      </c>
      <c r="AA183" s="102">
        <v>0.30434782608695654</v>
      </c>
      <c r="AB183" s="102">
        <v>0.2878787878787879</v>
      </c>
      <c r="AC183" s="101">
        <v>17</v>
      </c>
      <c r="AD183" s="101">
        <v>16</v>
      </c>
      <c r="AE183" s="101">
        <v>33</v>
      </c>
      <c r="AF183" s="102">
        <v>0.26984126984126983</v>
      </c>
      <c r="AG183" s="102">
        <v>0.2318840579710145</v>
      </c>
      <c r="AH183" s="102">
        <v>0.25</v>
      </c>
      <c r="AI183" s="101">
        <v>0</v>
      </c>
      <c r="AJ183" s="101">
        <v>5</v>
      </c>
      <c r="AK183" s="101">
        <v>5</v>
      </c>
      <c r="AL183" s="102">
        <v>0</v>
      </c>
      <c r="AM183" s="102">
        <v>7.2463768115942032E-2</v>
      </c>
      <c r="AN183" s="102">
        <v>3.787878787878788E-2</v>
      </c>
      <c r="AO183" s="101">
        <v>63</v>
      </c>
      <c r="AP183" s="101">
        <v>69</v>
      </c>
      <c r="AQ183" s="101">
        <v>132</v>
      </c>
      <c r="AR183" s="102">
        <v>0.94029850746268662</v>
      </c>
      <c r="AS183" s="102">
        <v>0.971830985915493</v>
      </c>
      <c r="AT183" s="102">
        <v>0.95652173913043481</v>
      </c>
      <c r="AU183" s="101">
        <v>46</v>
      </c>
      <c r="AV183" s="101">
        <v>48</v>
      </c>
      <c r="AW183" s="101">
        <v>94</v>
      </c>
      <c r="AX183" s="102">
        <v>0.73015873015873012</v>
      </c>
      <c r="AY183" s="102">
        <v>0.69565217391304346</v>
      </c>
      <c r="AZ183" s="102">
        <v>0.71212121212121215</v>
      </c>
      <c r="BA183" s="101">
        <v>17</v>
      </c>
      <c r="BB183" s="101">
        <v>21</v>
      </c>
      <c r="BC183" s="101">
        <v>38</v>
      </c>
      <c r="BD183" s="102">
        <v>0.26984126984126983</v>
      </c>
      <c r="BE183" s="102">
        <v>0.30434782608695654</v>
      </c>
      <c r="BF183" s="102">
        <v>0.2878787878787879</v>
      </c>
      <c r="BG183" s="101">
        <v>17</v>
      </c>
      <c r="BH183" s="101">
        <v>16</v>
      </c>
      <c r="BI183" s="101">
        <v>33</v>
      </c>
      <c r="BJ183" s="102">
        <v>0.26984126984126983</v>
      </c>
      <c r="BK183" s="102">
        <v>0.2318840579710145</v>
      </c>
      <c r="BL183" s="102">
        <v>0.25</v>
      </c>
      <c r="BM183" s="101">
        <v>0</v>
      </c>
      <c r="BN183" s="101">
        <v>5</v>
      </c>
      <c r="BO183" s="101">
        <v>5</v>
      </c>
      <c r="BP183" s="102">
        <v>0</v>
      </c>
      <c r="BQ183" s="102">
        <v>7.2463768115942032E-2</v>
      </c>
      <c r="BR183" s="103">
        <v>3.787878787878788E-2</v>
      </c>
    </row>
    <row r="184" spans="1:70" ht="11.85">
      <c r="A184" s="99" t="str">
        <f>IF(COUNTIFS(T_3GPM[[#This Row],[Secteur]],"  *"),A183,T_3GPM[[#This Row],[Secteur]])</f>
        <v>SEINE-SAINT-DENIS</v>
      </c>
      <c r="B184" s="99" t="str">
        <f>IF(COUNTIFS(T_3GPM[[#This Row],[Secteur]],"    *"),B183,T_3GPM[[#This Row],[Secteur]])</f>
        <v xml:space="preserve">   D01 - Saint-Denis</v>
      </c>
      <c r="C184" s="100" t="s">
        <v>528</v>
      </c>
      <c r="D184" s="100" t="s">
        <v>333</v>
      </c>
      <c r="E184" s="101">
        <v>55</v>
      </c>
      <c r="F184" s="101">
        <v>62</v>
      </c>
      <c r="G184" s="101">
        <v>117</v>
      </c>
      <c r="H184" s="101">
        <v>0</v>
      </c>
      <c r="I184" s="101">
        <v>0</v>
      </c>
      <c r="J184" s="101">
        <v>0</v>
      </c>
      <c r="K184" s="101">
        <v>55</v>
      </c>
      <c r="L184" s="101">
        <v>62</v>
      </c>
      <c r="M184" s="101">
        <v>117</v>
      </c>
      <c r="N184" s="102">
        <v>1</v>
      </c>
      <c r="O184" s="102">
        <v>1</v>
      </c>
      <c r="P184" s="102">
        <v>1</v>
      </c>
      <c r="Q184" s="101">
        <v>39</v>
      </c>
      <c r="R184" s="101">
        <v>40</v>
      </c>
      <c r="S184" s="101">
        <v>79</v>
      </c>
      <c r="T184" s="102">
        <v>0.70909090909090911</v>
      </c>
      <c r="U184" s="102">
        <v>0.64516129032258063</v>
      </c>
      <c r="V184" s="102">
        <v>0.67521367521367526</v>
      </c>
      <c r="W184" s="101">
        <v>16</v>
      </c>
      <c r="X184" s="101">
        <v>22</v>
      </c>
      <c r="Y184" s="101">
        <v>38</v>
      </c>
      <c r="Z184" s="102">
        <v>0.29090909090909089</v>
      </c>
      <c r="AA184" s="102">
        <v>0.35483870967741937</v>
      </c>
      <c r="AB184" s="102">
        <v>0.3247863247863248</v>
      </c>
      <c r="AC184" s="101">
        <v>16</v>
      </c>
      <c r="AD184" s="101">
        <v>21</v>
      </c>
      <c r="AE184" s="101">
        <v>37</v>
      </c>
      <c r="AF184" s="102">
        <v>0.29090909090909089</v>
      </c>
      <c r="AG184" s="102">
        <v>0.33870967741935482</v>
      </c>
      <c r="AH184" s="102">
        <v>0.31623931623931623</v>
      </c>
      <c r="AI184" s="101">
        <v>0</v>
      </c>
      <c r="AJ184" s="101">
        <v>1</v>
      </c>
      <c r="AK184" s="101">
        <v>1</v>
      </c>
      <c r="AL184" s="102">
        <v>0</v>
      </c>
      <c r="AM184" s="102">
        <v>1.6129032258064516E-2</v>
      </c>
      <c r="AN184" s="102">
        <v>8.5470085470085479E-3</v>
      </c>
      <c r="AO184" s="101">
        <v>55</v>
      </c>
      <c r="AP184" s="101">
        <v>62</v>
      </c>
      <c r="AQ184" s="101">
        <v>117</v>
      </c>
      <c r="AR184" s="102">
        <v>1</v>
      </c>
      <c r="AS184" s="102">
        <v>1</v>
      </c>
      <c r="AT184" s="102">
        <v>1</v>
      </c>
      <c r="AU184" s="101">
        <v>29</v>
      </c>
      <c r="AV184" s="101">
        <v>31</v>
      </c>
      <c r="AW184" s="101">
        <v>60</v>
      </c>
      <c r="AX184" s="102">
        <v>0.52727272727272723</v>
      </c>
      <c r="AY184" s="102">
        <v>0.5</v>
      </c>
      <c r="AZ184" s="102">
        <v>0.51282051282051277</v>
      </c>
      <c r="BA184" s="101">
        <v>26</v>
      </c>
      <c r="BB184" s="101">
        <v>31</v>
      </c>
      <c r="BC184" s="101">
        <v>57</v>
      </c>
      <c r="BD184" s="102">
        <v>0.47272727272727272</v>
      </c>
      <c r="BE184" s="102">
        <v>0.5</v>
      </c>
      <c r="BF184" s="102">
        <v>0.48717948717948717</v>
      </c>
      <c r="BG184" s="101">
        <v>26</v>
      </c>
      <c r="BH184" s="101">
        <v>30</v>
      </c>
      <c r="BI184" s="101">
        <v>56</v>
      </c>
      <c r="BJ184" s="102">
        <v>0.47272727272727272</v>
      </c>
      <c r="BK184" s="102">
        <v>0.4838709677419355</v>
      </c>
      <c r="BL184" s="102">
        <v>0.47863247863247865</v>
      </c>
      <c r="BM184" s="101">
        <v>0</v>
      </c>
      <c r="BN184" s="101">
        <v>1</v>
      </c>
      <c r="BO184" s="101">
        <v>1</v>
      </c>
      <c r="BP184" s="102">
        <v>0</v>
      </c>
      <c r="BQ184" s="102">
        <v>1.6129032258064516E-2</v>
      </c>
      <c r="BR184" s="103">
        <v>8.5470085470085479E-3</v>
      </c>
    </row>
    <row r="185" spans="1:70" ht="11.85">
      <c r="A185" s="99" t="str">
        <f>IF(COUNTIFS(T_3GPM[[#This Row],[Secteur]],"  *"),A184,T_3GPM[[#This Row],[Secteur]])</f>
        <v>SEINE-SAINT-DENIS</v>
      </c>
      <c r="B185" s="99" t="str">
        <f>IF(COUNTIFS(T_3GPM[[#This Row],[Secteur]],"    *"),B184,T_3GPM[[#This Row],[Secteur]])</f>
        <v xml:space="preserve">   D01 - Saint-Denis</v>
      </c>
      <c r="C185" s="100" t="s">
        <v>529</v>
      </c>
      <c r="D185" s="100" t="s">
        <v>530</v>
      </c>
      <c r="E185" s="101">
        <v>77</v>
      </c>
      <c r="F185" s="101">
        <v>82</v>
      </c>
      <c r="G185" s="101">
        <v>159</v>
      </c>
      <c r="H185" s="101">
        <v>0</v>
      </c>
      <c r="I185" s="101">
        <v>0</v>
      </c>
      <c r="J185" s="101">
        <v>0</v>
      </c>
      <c r="K185" s="101">
        <v>76</v>
      </c>
      <c r="L185" s="101">
        <v>82</v>
      </c>
      <c r="M185" s="101">
        <v>158</v>
      </c>
      <c r="N185" s="102">
        <v>0.98701298701298701</v>
      </c>
      <c r="O185" s="102">
        <v>1</v>
      </c>
      <c r="P185" s="102">
        <v>0.99371069182389937</v>
      </c>
      <c r="Q185" s="101">
        <v>54</v>
      </c>
      <c r="R185" s="101">
        <v>47</v>
      </c>
      <c r="S185" s="101">
        <v>101</v>
      </c>
      <c r="T185" s="102">
        <v>0.71052631578947367</v>
      </c>
      <c r="U185" s="102">
        <v>0.57317073170731703</v>
      </c>
      <c r="V185" s="102">
        <v>0.63924050632911389</v>
      </c>
      <c r="W185" s="101">
        <v>22</v>
      </c>
      <c r="X185" s="101">
        <v>35</v>
      </c>
      <c r="Y185" s="101">
        <v>57</v>
      </c>
      <c r="Z185" s="102">
        <v>0.28947368421052633</v>
      </c>
      <c r="AA185" s="102">
        <v>0.42682926829268292</v>
      </c>
      <c r="AB185" s="102">
        <v>0.36075949367088606</v>
      </c>
      <c r="AC185" s="101">
        <v>20</v>
      </c>
      <c r="AD185" s="101">
        <v>32</v>
      </c>
      <c r="AE185" s="101">
        <v>52</v>
      </c>
      <c r="AF185" s="102">
        <v>0.26315789473684209</v>
      </c>
      <c r="AG185" s="102">
        <v>0.3902439024390244</v>
      </c>
      <c r="AH185" s="102">
        <v>0.32911392405063289</v>
      </c>
      <c r="AI185" s="101">
        <v>2</v>
      </c>
      <c r="AJ185" s="101">
        <v>3</v>
      </c>
      <c r="AK185" s="101">
        <v>5</v>
      </c>
      <c r="AL185" s="102">
        <v>2.6315789473684209E-2</v>
      </c>
      <c r="AM185" s="102">
        <v>3.6585365853658534E-2</v>
      </c>
      <c r="AN185" s="102">
        <v>3.1645569620253167E-2</v>
      </c>
      <c r="AO185" s="101">
        <v>76</v>
      </c>
      <c r="AP185" s="101">
        <v>81</v>
      </c>
      <c r="AQ185" s="101">
        <v>157</v>
      </c>
      <c r="AR185" s="102">
        <v>0.98701298701298701</v>
      </c>
      <c r="AS185" s="102">
        <v>0.98780487804878048</v>
      </c>
      <c r="AT185" s="102">
        <v>0.98742138364779874</v>
      </c>
      <c r="AU185" s="101">
        <v>52</v>
      </c>
      <c r="AV185" s="101">
        <v>45</v>
      </c>
      <c r="AW185" s="101">
        <v>97</v>
      </c>
      <c r="AX185" s="102">
        <v>0.68421052631578949</v>
      </c>
      <c r="AY185" s="102">
        <v>0.55555555555555558</v>
      </c>
      <c r="AZ185" s="102">
        <v>0.61783439490445857</v>
      </c>
      <c r="BA185" s="101">
        <v>24</v>
      </c>
      <c r="BB185" s="101">
        <v>36</v>
      </c>
      <c r="BC185" s="101">
        <v>60</v>
      </c>
      <c r="BD185" s="102">
        <v>0.31578947368421051</v>
      </c>
      <c r="BE185" s="102">
        <v>0.44444444444444442</v>
      </c>
      <c r="BF185" s="102">
        <v>0.38216560509554143</v>
      </c>
      <c r="BG185" s="101">
        <v>21</v>
      </c>
      <c r="BH185" s="101">
        <v>33</v>
      </c>
      <c r="BI185" s="101">
        <v>54</v>
      </c>
      <c r="BJ185" s="102">
        <v>0.27631578947368424</v>
      </c>
      <c r="BK185" s="102">
        <v>0.40740740740740738</v>
      </c>
      <c r="BL185" s="102">
        <v>0.34394904458598724</v>
      </c>
      <c r="BM185" s="101">
        <v>3</v>
      </c>
      <c r="BN185" s="101">
        <v>3</v>
      </c>
      <c r="BO185" s="101">
        <v>6</v>
      </c>
      <c r="BP185" s="102">
        <v>3.9473684210526314E-2</v>
      </c>
      <c r="BQ185" s="102">
        <v>3.7037037037037035E-2</v>
      </c>
      <c r="BR185" s="103">
        <v>3.8216560509554139E-2</v>
      </c>
    </row>
    <row r="186" spans="1:70" ht="11.85">
      <c r="A186" s="99" t="str">
        <f>IF(COUNTIFS(T_3GPM[[#This Row],[Secteur]],"  *"),A185,T_3GPM[[#This Row],[Secteur]])</f>
        <v>SEINE-SAINT-DENIS</v>
      </c>
      <c r="B186" s="99" t="str">
        <f>IF(COUNTIFS(T_3GPM[[#This Row],[Secteur]],"    *"),B185,T_3GPM[[#This Row],[Secteur]])</f>
        <v xml:space="preserve">   D02 - La Courneuve</v>
      </c>
      <c r="C186" s="100" t="s">
        <v>531</v>
      </c>
      <c r="D186" s="100" t="s">
        <v>532</v>
      </c>
      <c r="E186" s="101">
        <v>1324</v>
      </c>
      <c r="F186" s="101">
        <v>1416</v>
      </c>
      <c r="G186" s="101">
        <v>2740</v>
      </c>
      <c r="H186" s="101">
        <v>9</v>
      </c>
      <c r="I186" s="101">
        <v>17</v>
      </c>
      <c r="J186" s="101">
        <v>26</v>
      </c>
      <c r="K186" s="101">
        <v>1224</v>
      </c>
      <c r="L186" s="101">
        <v>1298</v>
      </c>
      <c r="M186" s="101">
        <v>2522</v>
      </c>
      <c r="N186" s="102">
        <v>0.93126888217522663</v>
      </c>
      <c r="O186" s="102">
        <v>0.9286723163841808</v>
      </c>
      <c r="P186" s="102">
        <v>0.92992700729927003</v>
      </c>
      <c r="Q186" s="101">
        <v>939</v>
      </c>
      <c r="R186" s="101">
        <v>847</v>
      </c>
      <c r="S186" s="101">
        <v>1786</v>
      </c>
      <c r="T186" s="102">
        <v>0.76715686274509809</v>
      </c>
      <c r="U186" s="102">
        <v>0.65254237288135597</v>
      </c>
      <c r="V186" s="102">
        <v>0.7081681205392546</v>
      </c>
      <c r="W186" s="101">
        <v>285</v>
      </c>
      <c r="X186" s="101">
        <v>451</v>
      </c>
      <c r="Y186" s="101">
        <v>736</v>
      </c>
      <c r="Z186" s="102">
        <v>0.23284313725490197</v>
      </c>
      <c r="AA186" s="102">
        <v>0.34745762711864409</v>
      </c>
      <c r="AB186" s="102">
        <v>0.29183187946074546</v>
      </c>
      <c r="AC186" s="101">
        <v>245</v>
      </c>
      <c r="AD186" s="101">
        <v>357</v>
      </c>
      <c r="AE186" s="101">
        <v>602</v>
      </c>
      <c r="AF186" s="102">
        <v>0.20016339869281047</v>
      </c>
      <c r="AG186" s="102">
        <v>0.27503852080123264</v>
      </c>
      <c r="AH186" s="102">
        <v>0.23869944488501191</v>
      </c>
      <c r="AI186" s="101">
        <v>40</v>
      </c>
      <c r="AJ186" s="101">
        <v>94</v>
      </c>
      <c r="AK186" s="101">
        <v>134</v>
      </c>
      <c r="AL186" s="102">
        <v>3.2679738562091505E-2</v>
      </c>
      <c r="AM186" s="102">
        <v>7.24191063174114E-2</v>
      </c>
      <c r="AN186" s="102">
        <v>5.3132434575733543E-2</v>
      </c>
      <c r="AO186" s="101">
        <v>1197</v>
      </c>
      <c r="AP186" s="101">
        <v>1265</v>
      </c>
      <c r="AQ186" s="101">
        <v>2462</v>
      </c>
      <c r="AR186" s="102">
        <v>0.91087613293051362</v>
      </c>
      <c r="AS186" s="102">
        <v>0.90536723163841804</v>
      </c>
      <c r="AT186" s="102">
        <v>0.90802919708029195</v>
      </c>
      <c r="AU186" s="101">
        <v>851</v>
      </c>
      <c r="AV186" s="101">
        <v>725</v>
      </c>
      <c r="AW186" s="101">
        <v>1576</v>
      </c>
      <c r="AX186" s="102">
        <v>0.71094402673350043</v>
      </c>
      <c r="AY186" s="102">
        <v>0.5731225296442688</v>
      </c>
      <c r="AZ186" s="102">
        <v>0.64012997562956941</v>
      </c>
      <c r="BA186" s="101">
        <v>346</v>
      </c>
      <c r="BB186" s="101">
        <v>540</v>
      </c>
      <c r="BC186" s="101">
        <v>886</v>
      </c>
      <c r="BD186" s="102">
        <v>0.28905597326649957</v>
      </c>
      <c r="BE186" s="102">
        <v>0.4268774703557312</v>
      </c>
      <c r="BF186" s="102">
        <v>0.35987002437043053</v>
      </c>
      <c r="BG186" s="101">
        <v>303</v>
      </c>
      <c r="BH186" s="101">
        <v>445</v>
      </c>
      <c r="BI186" s="101">
        <v>748</v>
      </c>
      <c r="BJ186" s="102">
        <v>0.25313283208020049</v>
      </c>
      <c r="BK186" s="102">
        <v>0.35177865612648224</v>
      </c>
      <c r="BL186" s="102">
        <v>0.30381803411860275</v>
      </c>
      <c r="BM186" s="101">
        <v>43</v>
      </c>
      <c r="BN186" s="101">
        <v>95</v>
      </c>
      <c r="BO186" s="101">
        <v>138</v>
      </c>
      <c r="BP186" s="102">
        <v>3.5923141186299079E-2</v>
      </c>
      <c r="BQ186" s="102">
        <v>7.5098814229249009E-2</v>
      </c>
      <c r="BR186" s="103">
        <v>5.6051990251827784E-2</v>
      </c>
    </row>
    <row r="187" spans="1:70" ht="11.85">
      <c r="A187" s="99" t="str">
        <f>IF(COUNTIFS(T_3GPM[[#This Row],[Secteur]],"  *"),A186,T_3GPM[[#This Row],[Secteur]])</f>
        <v>SEINE-SAINT-DENIS</v>
      </c>
      <c r="B187" s="99" t="str">
        <f>IF(COUNTIFS(T_3GPM[[#This Row],[Secteur]],"    *"),B186,T_3GPM[[#This Row],[Secteur]])</f>
        <v xml:space="preserve">   D02 - La Courneuve</v>
      </c>
      <c r="C187" s="100" t="s">
        <v>533</v>
      </c>
      <c r="D187" s="100" t="s">
        <v>534</v>
      </c>
      <c r="E187" s="101">
        <v>8</v>
      </c>
      <c r="F187" s="101">
        <v>35</v>
      </c>
      <c r="G187" s="101">
        <v>43</v>
      </c>
      <c r="H187" s="101">
        <v>4</v>
      </c>
      <c r="I187" s="101">
        <v>7</v>
      </c>
      <c r="J187" s="101">
        <v>11</v>
      </c>
      <c r="K187" s="101">
        <v>7</v>
      </c>
      <c r="L187" s="101">
        <v>34</v>
      </c>
      <c r="M187" s="101">
        <v>41</v>
      </c>
      <c r="N187" s="102">
        <v>1.375</v>
      </c>
      <c r="O187" s="102">
        <v>1.1714285714285715</v>
      </c>
      <c r="P187" s="102">
        <v>1.2093023255813953</v>
      </c>
      <c r="Q187" s="101">
        <v>1</v>
      </c>
      <c r="R187" s="101">
        <v>2</v>
      </c>
      <c r="S187" s="101">
        <v>3</v>
      </c>
      <c r="T187" s="102">
        <v>0.14285714285714285</v>
      </c>
      <c r="U187" s="102">
        <v>5.8823529411764705E-2</v>
      </c>
      <c r="V187" s="102">
        <v>7.3170731707317069E-2</v>
      </c>
      <c r="W187" s="101">
        <v>6</v>
      </c>
      <c r="X187" s="101">
        <v>32</v>
      </c>
      <c r="Y187" s="101">
        <v>38</v>
      </c>
      <c r="Z187" s="102">
        <v>0.8571428571428571</v>
      </c>
      <c r="AA187" s="102">
        <v>0.94117647058823528</v>
      </c>
      <c r="AB187" s="102">
        <v>0.92682926829268297</v>
      </c>
      <c r="AC187" s="101">
        <v>4</v>
      </c>
      <c r="AD187" s="101">
        <v>18</v>
      </c>
      <c r="AE187" s="101">
        <v>22</v>
      </c>
      <c r="AF187" s="102">
        <v>0.5714285714285714</v>
      </c>
      <c r="AG187" s="102">
        <v>0.52941176470588236</v>
      </c>
      <c r="AH187" s="102">
        <v>0.53658536585365857</v>
      </c>
      <c r="AI187" s="101">
        <v>2</v>
      </c>
      <c r="AJ187" s="101">
        <v>14</v>
      </c>
      <c r="AK187" s="101">
        <v>16</v>
      </c>
      <c r="AL187" s="102">
        <v>0.2857142857142857</v>
      </c>
      <c r="AM187" s="102">
        <v>0.41176470588235292</v>
      </c>
      <c r="AN187" s="102">
        <v>0.3902439024390244</v>
      </c>
      <c r="AO187" s="101">
        <v>7</v>
      </c>
      <c r="AP187" s="101">
        <v>34</v>
      </c>
      <c r="AQ187" s="101">
        <v>41</v>
      </c>
      <c r="AR187" s="102">
        <v>1.375</v>
      </c>
      <c r="AS187" s="102">
        <v>1.1714285714285715</v>
      </c>
      <c r="AT187" s="102">
        <v>1.2093023255813953</v>
      </c>
      <c r="AU187" s="101">
        <v>1</v>
      </c>
      <c r="AV187" s="101">
        <v>1</v>
      </c>
      <c r="AW187" s="101">
        <v>2</v>
      </c>
      <c r="AX187" s="102">
        <v>0.14285714285714285</v>
      </c>
      <c r="AY187" s="102">
        <v>2.9411764705882353E-2</v>
      </c>
      <c r="AZ187" s="102">
        <v>4.878048780487805E-2</v>
      </c>
      <c r="BA187" s="101">
        <v>6</v>
      </c>
      <c r="BB187" s="101">
        <v>33</v>
      </c>
      <c r="BC187" s="101">
        <v>39</v>
      </c>
      <c r="BD187" s="102">
        <v>0.8571428571428571</v>
      </c>
      <c r="BE187" s="102">
        <v>0.97058823529411764</v>
      </c>
      <c r="BF187" s="102">
        <v>0.95121951219512191</v>
      </c>
      <c r="BG187" s="101">
        <v>4</v>
      </c>
      <c r="BH187" s="101">
        <v>18</v>
      </c>
      <c r="BI187" s="101">
        <v>22</v>
      </c>
      <c r="BJ187" s="102">
        <v>0.5714285714285714</v>
      </c>
      <c r="BK187" s="102">
        <v>0.52941176470588236</v>
      </c>
      <c r="BL187" s="102">
        <v>0.53658536585365857</v>
      </c>
      <c r="BM187" s="101">
        <v>2</v>
      </c>
      <c r="BN187" s="101">
        <v>15</v>
      </c>
      <c r="BO187" s="101">
        <v>17</v>
      </c>
      <c r="BP187" s="102">
        <v>0.2857142857142857</v>
      </c>
      <c r="BQ187" s="102">
        <v>0.44117647058823528</v>
      </c>
      <c r="BR187" s="103">
        <v>0.41463414634146339</v>
      </c>
    </row>
    <row r="188" spans="1:70" ht="11.85">
      <c r="A188" s="99" t="str">
        <f>IF(COUNTIFS(T_3GPM[[#This Row],[Secteur]],"  *"),A187,T_3GPM[[#This Row],[Secteur]])</f>
        <v>SEINE-SAINT-DENIS</v>
      </c>
      <c r="B188" s="99" t="str">
        <f>IF(COUNTIFS(T_3GPM[[#This Row],[Secteur]],"    *"),B187,T_3GPM[[#This Row],[Secteur]])</f>
        <v xml:space="preserve">   D02 - La Courneuve</v>
      </c>
      <c r="C188" s="100" t="s">
        <v>535</v>
      </c>
      <c r="D188" s="100" t="s">
        <v>536</v>
      </c>
      <c r="E188" s="101">
        <v>4</v>
      </c>
      <c r="F188" s="101">
        <v>18</v>
      </c>
      <c r="G188" s="101">
        <v>22</v>
      </c>
      <c r="H188" s="101">
        <v>0</v>
      </c>
      <c r="I188" s="101">
        <v>0</v>
      </c>
      <c r="J188" s="101">
        <v>0</v>
      </c>
      <c r="K188" s="101">
        <v>0</v>
      </c>
      <c r="L188" s="101">
        <v>0</v>
      </c>
      <c r="M188" s="101">
        <v>0</v>
      </c>
      <c r="N188" s="102">
        <v>0</v>
      </c>
      <c r="O188" s="102">
        <v>0</v>
      </c>
      <c r="P188" s="102">
        <v>0</v>
      </c>
      <c r="Q188" s="101">
        <v>0</v>
      </c>
      <c r="R188" s="101">
        <v>0</v>
      </c>
      <c r="S188" s="101">
        <v>0</v>
      </c>
      <c r="T188" s="102" t="s">
        <v>92</v>
      </c>
      <c r="U188" s="102" t="s">
        <v>92</v>
      </c>
      <c r="V188" s="102" t="s">
        <v>92</v>
      </c>
      <c r="W188" s="101">
        <v>0</v>
      </c>
      <c r="X188" s="101">
        <v>0</v>
      </c>
      <c r="Y188" s="101">
        <v>0</v>
      </c>
      <c r="Z188" s="102" t="s">
        <v>92</v>
      </c>
      <c r="AA188" s="102" t="s">
        <v>92</v>
      </c>
      <c r="AB188" s="102" t="s">
        <v>92</v>
      </c>
      <c r="AC188" s="101">
        <v>0</v>
      </c>
      <c r="AD188" s="101">
        <v>0</v>
      </c>
      <c r="AE188" s="101">
        <v>0</v>
      </c>
      <c r="AF188" s="102" t="s">
        <v>92</v>
      </c>
      <c r="AG188" s="102" t="s">
        <v>92</v>
      </c>
      <c r="AH188" s="102" t="s">
        <v>92</v>
      </c>
      <c r="AI188" s="101">
        <v>0</v>
      </c>
      <c r="AJ188" s="101">
        <v>0</v>
      </c>
      <c r="AK188" s="101">
        <v>0</v>
      </c>
      <c r="AL188" s="102" t="s">
        <v>92</v>
      </c>
      <c r="AM188" s="102" t="s">
        <v>92</v>
      </c>
      <c r="AN188" s="102" t="s">
        <v>92</v>
      </c>
      <c r="AO188" s="101">
        <v>0</v>
      </c>
      <c r="AP188" s="101">
        <v>0</v>
      </c>
      <c r="AQ188" s="101">
        <v>0</v>
      </c>
      <c r="AR188" s="102">
        <v>0</v>
      </c>
      <c r="AS188" s="102">
        <v>0</v>
      </c>
      <c r="AT188" s="102">
        <v>0</v>
      </c>
      <c r="AU188" s="101">
        <v>0</v>
      </c>
      <c r="AV188" s="101">
        <v>0</v>
      </c>
      <c r="AW188" s="101">
        <v>0</v>
      </c>
      <c r="AX188" s="102" t="s">
        <v>92</v>
      </c>
      <c r="AY188" s="102" t="s">
        <v>92</v>
      </c>
      <c r="AZ188" s="102" t="s">
        <v>92</v>
      </c>
      <c r="BA188" s="101">
        <v>0</v>
      </c>
      <c r="BB188" s="101">
        <v>0</v>
      </c>
      <c r="BC188" s="101">
        <v>0</v>
      </c>
      <c r="BD188" s="102" t="s">
        <v>92</v>
      </c>
      <c r="BE188" s="102" t="s">
        <v>92</v>
      </c>
      <c r="BF188" s="102" t="s">
        <v>92</v>
      </c>
      <c r="BG188" s="101">
        <v>0</v>
      </c>
      <c r="BH188" s="101">
        <v>0</v>
      </c>
      <c r="BI188" s="101">
        <v>0</v>
      </c>
      <c r="BJ188" s="102" t="s">
        <v>92</v>
      </c>
      <c r="BK188" s="102" t="s">
        <v>92</v>
      </c>
      <c r="BL188" s="102" t="s">
        <v>92</v>
      </c>
      <c r="BM188" s="101">
        <v>0</v>
      </c>
      <c r="BN188" s="101">
        <v>0</v>
      </c>
      <c r="BO188" s="101">
        <v>0</v>
      </c>
      <c r="BP188" s="102" t="s">
        <v>92</v>
      </c>
      <c r="BQ188" s="102" t="s">
        <v>92</v>
      </c>
      <c r="BR188" s="103" t="s">
        <v>92</v>
      </c>
    </row>
    <row r="189" spans="1:70" ht="11.85">
      <c r="A189" s="99" t="str">
        <f>IF(COUNTIFS(T_3GPM[[#This Row],[Secteur]],"  *"),A188,T_3GPM[[#This Row],[Secteur]])</f>
        <v>SEINE-SAINT-DENIS</v>
      </c>
      <c r="B189" s="99" t="str">
        <f>IF(COUNTIFS(T_3GPM[[#This Row],[Secteur]],"    *"),B188,T_3GPM[[#This Row],[Secteur]])</f>
        <v xml:space="preserve">   D02 - La Courneuve</v>
      </c>
      <c r="C189" s="100" t="s">
        <v>537</v>
      </c>
      <c r="D189" s="100" t="s">
        <v>538</v>
      </c>
      <c r="E189" s="101">
        <v>65</v>
      </c>
      <c r="F189" s="101">
        <v>78</v>
      </c>
      <c r="G189" s="101">
        <v>143</v>
      </c>
      <c r="H189" s="101">
        <v>0</v>
      </c>
      <c r="I189" s="101">
        <v>0</v>
      </c>
      <c r="J189" s="101">
        <v>0</v>
      </c>
      <c r="K189" s="101">
        <v>64</v>
      </c>
      <c r="L189" s="101">
        <v>77</v>
      </c>
      <c r="M189" s="101">
        <v>141</v>
      </c>
      <c r="N189" s="102">
        <v>0.98461538461538467</v>
      </c>
      <c r="O189" s="102">
        <v>0.98717948717948723</v>
      </c>
      <c r="P189" s="102">
        <v>0.98601398601398604</v>
      </c>
      <c r="Q189" s="101">
        <v>58</v>
      </c>
      <c r="R189" s="101">
        <v>51</v>
      </c>
      <c r="S189" s="101">
        <v>109</v>
      </c>
      <c r="T189" s="102">
        <v>0.90625</v>
      </c>
      <c r="U189" s="102">
        <v>0.66233766233766234</v>
      </c>
      <c r="V189" s="102">
        <v>0.77304964539007093</v>
      </c>
      <c r="W189" s="101">
        <v>6</v>
      </c>
      <c r="X189" s="101">
        <v>26</v>
      </c>
      <c r="Y189" s="101">
        <v>32</v>
      </c>
      <c r="Z189" s="102">
        <v>9.375E-2</v>
      </c>
      <c r="AA189" s="102">
        <v>0.33766233766233766</v>
      </c>
      <c r="AB189" s="102">
        <v>0.22695035460992907</v>
      </c>
      <c r="AC189" s="101">
        <v>4</v>
      </c>
      <c r="AD189" s="101">
        <v>23</v>
      </c>
      <c r="AE189" s="101">
        <v>27</v>
      </c>
      <c r="AF189" s="102">
        <v>6.25E-2</v>
      </c>
      <c r="AG189" s="102">
        <v>0.29870129870129869</v>
      </c>
      <c r="AH189" s="102">
        <v>0.19148936170212766</v>
      </c>
      <c r="AI189" s="101">
        <v>2</v>
      </c>
      <c r="AJ189" s="101">
        <v>3</v>
      </c>
      <c r="AK189" s="101">
        <v>5</v>
      </c>
      <c r="AL189" s="102">
        <v>3.125E-2</v>
      </c>
      <c r="AM189" s="102">
        <v>3.896103896103896E-2</v>
      </c>
      <c r="AN189" s="102">
        <v>3.5460992907801421E-2</v>
      </c>
      <c r="AO189" s="101">
        <v>64</v>
      </c>
      <c r="AP189" s="101">
        <v>77</v>
      </c>
      <c r="AQ189" s="101">
        <v>141</v>
      </c>
      <c r="AR189" s="102">
        <v>0.98461538461538467</v>
      </c>
      <c r="AS189" s="102">
        <v>0.98717948717948723</v>
      </c>
      <c r="AT189" s="102">
        <v>0.98601398601398604</v>
      </c>
      <c r="AU189" s="101">
        <v>58</v>
      </c>
      <c r="AV189" s="101">
        <v>52</v>
      </c>
      <c r="AW189" s="101">
        <v>110</v>
      </c>
      <c r="AX189" s="102">
        <v>0.90625</v>
      </c>
      <c r="AY189" s="102">
        <v>0.67532467532467533</v>
      </c>
      <c r="AZ189" s="102">
        <v>0.78014184397163122</v>
      </c>
      <c r="BA189" s="101">
        <v>6</v>
      </c>
      <c r="BB189" s="101">
        <v>25</v>
      </c>
      <c r="BC189" s="101">
        <v>31</v>
      </c>
      <c r="BD189" s="102">
        <v>9.375E-2</v>
      </c>
      <c r="BE189" s="102">
        <v>0.32467532467532467</v>
      </c>
      <c r="BF189" s="102">
        <v>0.21985815602836881</v>
      </c>
      <c r="BG189" s="101">
        <v>4</v>
      </c>
      <c r="BH189" s="101">
        <v>22</v>
      </c>
      <c r="BI189" s="101">
        <v>26</v>
      </c>
      <c r="BJ189" s="102">
        <v>6.25E-2</v>
      </c>
      <c r="BK189" s="102">
        <v>0.2857142857142857</v>
      </c>
      <c r="BL189" s="102">
        <v>0.18439716312056736</v>
      </c>
      <c r="BM189" s="101">
        <v>2</v>
      </c>
      <c r="BN189" s="101">
        <v>3</v>
      </c>
      <c r="BO189" s="101">
        <v>5</v>
      </c>
      <c r="BP189" s="102">
        <v>3.125E-2</v>
      </c>
      <c r="BQ189" s="102">
        <v>3.896103896103896E-2</v>
      </c>
      <c r="BR189" s="103">
        <v>3.5460992907801421E-2</v>
      </c>
    </row>
    <row r="190" spans="1:70" ht="11.85">
      <c r="A190" s="99" t="str">
        <f>IF(COUNTIFS(T_3GPM[[#This Row],[Secteur]],"  *"),A189,T_3GPM[[#This Row],[Secteur]])</f>
        <v>SEINE-SAINT-DENIS</v>
      </c>
      <c r="B190" s="99" t="str">
        <f>IF(COUNTIFS(T_3GPM[[#This Row],[Secteur]],"    *"),B189,T_3GPM[[#This Row],[Secteur]])</f>
        <v xml:space="preserve">   D02 - La Courneuve</v>
      </c>
      <c r="C190" s="100" t="s">
        <v>539</v>
      </c>
      <c r="D190" s="100" t="s">
        <v>394</v>
      </c>
      <c r="E190" s="101">
        <v>85</v>
      </c>
      <c r="F190" s="101">
        <v>95</v>
      </c>
      <c r="G190" s="101">
        <v>180</v>
      </c>
      <c r="H190" s="101">
        <v>0</v>
      </c>
      <c r="I190" s="101">
        <v>0</v>
      </c>
      <c r="J190" s="101">
        <v>0</v>
      </c>
      <c r="K190" s="101">
        <v>84</v>
      </c>
      <c r="L190" s="101">
        <v>90</v>
      </c>
      <c r="M190" s="101">
        <v>174</v>
      </c>
      <c r="N190" s="102">
        <v>0.9882352941176471</v>
      </c>
      <c r="O190" s="102">
        <v>0.94736842105263153</v>
      </c>
      <c r="P190" s="102">
        <v>0.96666666666666667</v>
      </c>
      <c r="Q190" s="101">
        <v>74</v>
      </c>
      <c r="R190" s="101">
        <v>57</v>
      </c>
      <c r="S190" s="101">
        <v>131</v>
      </c>
      <c r="T190" s="102">
        <v>0.88095238095238093</v>
      </c>
      <c r="U190" s="102">
        <v>0.6333333333333333</v>
      </c>
      <c r="V190" s="102">
        <v>0.75287356321839083</v>
      </c>
      <c r="W190" s="101">
        <v>10</v>
      </c>
      <c r="X190" s="101">
        <v>33</v>
      </c>
      <c r="Y190" s="101">
        <v>43</v>
      </c>
      <c r="Z190" s="102">
        <v>0.11904761904761904</v>
      </c>
      <c r="AA190" s="102">
        <v>0.36666666666666664</v>
      </c>
      <c r="AB190" s="102">
        <v>0.2471264367816092</v>
      </c>
      <c r="AC190" s="101">
        <v>7</v>
      </c>
      <c r="AD190" s="101">
        <v>31</v>
      </c>
      <c r="AE190" s="101">
        <v>38</v>
      </c>
      <c r="AF190" s="102">
        <v>8.3333333333333329E-2</v>
      </c>
      <c r="AG190" s="102">
        <v>0.34444444444444444</v>
      </c>
      <c r="AH190" s="102">
        <v>0.21839080459770116</v>
      </c>
      <c r="AI190" s="101">
        <v>3</v>
      </c>
      <c r="AJ190" s="101">
        <v>2</v>
      </c>
      <c r="AK190" s="101">
        <v>5</v>
      </c>
      <c r="AL190" s="102">
        <v>3.5714285714285712E-2</v>
      </c>
      <c r="AM190" s="102">
        <v>2.2222222222222223E-2</v>
      </c>
      <c r="AN190" s="102">
        <v>2.8735632183908046E-2</v>
      </c>
      <c r="AO190" s="101">
        <v>84</v>
      </c>
      <c r="AP190" s="101">
        <v>90</v>
      </c>
      <c r="AQ190" s="101">
        <v>174</v>
      </c>
      <c r="AR190" s="102">
        <v>0.9882352941176471</v>
      </c>
      <c r="AS190" s="102">
        <v>0.94736842105263153</v>
      </c>
      <c r="AT190" s="102">
        <v>0.96666666666666667</v>
      </c>
      <c r="AU190" s="101">
        <v>67</v>
      </c>
      <c r="AV190" s="101">
        <v>50</v>
      </c>
      <c r="AW190" s="101">
        <v>117</v>
      </c>
      <c r="AX190" s="102">
        <v>0.79761904761904767</v>
      </c>
      <c r="AY190" s="102">
        <v>0.55555555555555558</v>
      </c>
      <c r="AZ190" s="102">
        <v>0.67241379310344829</v>
      </c>
      <c r="BA190" s="101">
        <v>17</v>
      </c>
      <c r="BB190" s="101">
        <v>40</v>
      </c>
      <c r="BC190" s="101">
        <v>57</v>
      </c>
      <c r="BD190" s="102">
        <v>0.20238095238095238</v>
      </c>
      <c r="BE190" s="102">
        <v>0.44444444444444442</v>
      </c>
      <c r="BF190" s="102">
        <v>0.32758620689655171</v>
      </c>
      <c r="BG190" s="101">
        <v>14</v>
      </c>
      <c r="BH190" s="101">
        <v>38</v>
      </c>
      <c r="BI190" s="101">
        <v>52</v>
      </c>
      <c r="BJ190" s="102">
        <v>0.16666666666666666</v>
      </c>
      <c r="BK190" s="102">
        <v>0.42222222222222222</v>
      </c>
      <c r="BL190" s="102">
        <v>0.2988505747126437</v>
      </c>
      <c r="BM190" s="101">
        <v>3</v>
      </c>
      <c r="BN190" s="101">
        <v>2</v>
      </c>
      <c r="BO190" s="101">
        <v>5</v>
      </c>
      <c r="BP190" s="102">
        <v>3.5714285714285712E-2</v>
      </c>
      <c r="BQ190" s="102">
        <v>2.2222222222222223E-2</v>
      </c>
      <c r="BR190" s="103">
        <v>2.8735632183908046E-2</v>
      </c>
    </row>
    <row r="191" spans="1:70" ht="11.85">
      <c r="A191" s="99" t="str">
        <f>IF(COUNTIFS(T_3GPM[[#This Row],[Secteur]],"  *"),A190,T_3GPM[[#This Row],[Secteur]])</f>
        <v>SEINE-SAINT-DENIS</v>
      </c>
      <c r="B191" s="99" t="str">
        <f>IF(COUNTIFS(T_3GPM[[#This Row],[Secteur]],"    *"),B190,T_3GPM[[#This Row],[Secteur]])</f>
        <v xml:space="preserve">   D02 - La Courneuve</v>
      </c>
      <c r="C191" s="100" t="s">
        <v>540</v>
      </c>
      <c r="D191" s="100" t="s">
        <v>295</v>
      </c>
      <c r="E191" s="101">
        <v>84</v>
      </c>
      <c r="F191" s="101">
        <v>86</v>
      </c>
      <c r="G191" s="101">
        <v>170</v>
      </c>
      <c r="H191" s="101">
        <v>4</v>
      </c>
      <c r="I191" s="101">
        <v>6</v>
      </c>
      <c r="J191" s="101">
        <v>10</v>
      </c>
      <c r="K191" s="101">
        <v>80</v>
      </c>
      <c r="L191" s="101">
        <v>81</v>
      </c>
      <c r="M191" s="101">
        <v>161</v>
      </c>
      <c r="N191" s="102">
        <v>1</v>
      </c>
      <c r="O191" s="102">
        <v>1.0116279069767442</v>
      </c>
      <c r="P191" s="102">
        <v>1.0058823529411764</v>
      </c>
      <c r="Q191" s="101">
        <v>61</v>
      </c>
      <c r="R191" s="101">
        <v>51</v>
      </c>
      <c r="S191" s="101">
        <v>112</v>
      </c>
      <c r="T191" s="102">
        <v>0.76249999999999996</v>
      </c>
      <c r="U191" s="102">
        <v>0.62962962962962965</v>
      </c>
      <c r="V191" s="102">
        <v>0.69565217391304346</v>
      </c>
      <c r="W191" s="101">
        <v>19</v>
      </c>
      <c r="X191" s="101">
        <v>30</v>
      </c>
      <c r="Y191" s="101">
        <v>49</v>
      </c>
      <c r="Z191" s="102">
        <v>0.23749999999999999</v>
      </c>
      <c r="AA191" s="102">
        <v>0.37037037037037035</v>
      </c>
      <c r="AB191" s="102">
        <v>0.30434782608695654</v>
      </c>
      <c r="AC191" s="101">
        <v>14</v>
      </c>
      <c r="AD191" s="101">
        <v>18</v>
      </c>
      <c r="AE191" s="101">
        <v>32</v>
      </c>
      <c r="AF191" s="102">
        <v>0.17499999999999999</v>
      </c>
      <c r="AG191" s="102">
        <v>0.22222222222222221</v>
      </c>
      <c r="AH191" s="102">
        <v>0.19875776397515527</v>
      </c>
      <c r="AI191" s="101">
        <v>5</v>
      </c>
      <c r="AJ191" s="101">
        <v>12</v>
      </c>
      <c r="AK191" s="101">
        <v>17</v>
      </c>
      <c r="AL191" s="102">
        <v>6.25E-2</v>
      </c>
      <c r="AM191" s="102">
        <v>0.14814814814814814</v>
      </c>
      <c r="AN191" s="102">
        <v>0.10559006211180125</v>
      </c>
      <c r="AO191" s="101">
        <v>80</v>
      </c>
      <c r="AP191" s="101">
        <v>79</v>
      </c>
      <c r="AQ191" s="101">
        <v>159</v>
      </c>
      <c r="AR191" s="102">
        <v>1</v>
      </c>
      <c r="AS191" s="102">
        <v>0.98837209302325579</v>
      </c>
      <c r="AT191" s="102">
        <v>0.99411764705882355</v>
      </c>
      <c r="AU191" s="101">
        <v>57</v>
      </c>
      <c r="AV191" s="101">
        <v>44</v>
      </c>
      <c r="AW191" s="101">
        <v>101</v>
      </c>
      <c r="AX191" s="102">
        <v>0.71250000000000002</v>
      </c>
      <c r="AY191" s="102">
        <v>0.55696202531645567</v>
      </c>
      <c r="AZ191" s="102">
        <v>0.63522012578616349</v>
      </c>
      <c r="BA191" s="101">
        <v>23</v>
      </c>
      <c r="BB191" s="101">
        <v>35</v>
      </c>
      <c r="BC191" s="101">
        <v>58</v>
      </c>
      <c r="BD191" s="102">
        <v>0.28749999999999998</v>
      </c>
      <c r="BE191" s="102">
        <v>0.44303797468354428</v>
      </c>
      <c r="BF191" s="102">
        <v>0.36477987421383645</v>
      </c>
      <c r="BG191" s="101">
        <v>18</v>
      </c>
      <c r="BH191" s="101">
        <v>25</v>
      </c>
      <c r="BI191" s="101">
        <v>43</v>
      </c>
      <c r="BJ191" s="102">
        <v>0.22500000000000001</v>
      </c>
      <c r="BK191" s="102">
        <v>0.31645569620253167</v>
      </c>
      <c r="BL191" s="102">
        <v>0.27044025157232704</v>
      </c>
      <c r="BM191" s="101">
        <v>5</v>
      </c>
      <c r="BN191" s="101">
        <v>10</v>
      </c>
      <c r="BO191" s="101">
        <v>15</v>
      </c>
      <c r="BP191" s="102">
        <v>6.25E-2</v>
      </c>
      <c r="BQ191" s="102">
        <v>0.12658227848101267</v>
      </c>
      <c r="BR191" s="103">
        <v>9.4339622641509441E-2</v>
      </c>
    </row>
    <row r="192" spans="1:70" ht="11.85">
      <c r="A192" s="99" t="str">
        <f>IF(COUNTIFS(T_3GPM[[#This Row],[Secteur]],"  *"),A191,T_3GPM[[#This Row],[Secteur]])</f>
        <v>SEINE-SAINT-DENIS</v>
      </c>
      <c r="B192" s="99" t="str">
        <f>IF(COUNTIFS(T_3GPM[[#This Row],[Secteur]],"    *"),B191,T_3GPM[[#This Row],[Secteur]])</f>
        <v xml:space="preserve">   D02 - La Courneuve</v>
      </c>
      <c r="C192" s="100" t="s">
        <v>541</v>
      </c>
      <c r="D192" s="100" t="s">
        <v>542</v>
      </c>
      <c r="E192" s="101">
        <v>84</v>
      </c>
      <c r="F192" s="101">
        <v>90</v>
      </c>
      <c r="G192" s="101">
        <v>174</v>
      </c>
      <c r="H192" s="101">
        <v>0</v>
      </c>
      <c r="I192" s="101">
        <v>0</v>
      </c>
      <c r="J192" s="101">
        <v>0</v>
      </c>
      <c r="K192" s="101">
        <v>81</v>
      </c>
      <c r="L192" s="101">
        <v>84</v>
      </c>
      <c r="M192" s="101">
        <v>165</v>
      </c>
      <c r="N192" s="102">
        <v>0.9642857142857143</v>
      </c>
      <c r="O192" s="102">
        <v>0.93333333333333335</v>
      </c>
      <c r="P192" s="102">
        <v>0.94827586206896552</v>
      </c>
      <c r="Q192" s="101">
        <v>61</v>
      </c>
      <c r="R192" s="101">
        <v>47</v>
      </c>
      <c r="S192" s="101">
        <v>108</v>
      </c>
      <c r="T192" s="102">
        <v>0.75308641975308643</v>
      </c>
      <c r="U192" s="102">
        <v>0.55952380952380953</v>
      </c>
      <c r="V192" s="102">
        <v>0.65454545454545454</v>
      </c>
      <c r="W192" s="101">
        <v>20</v>
      </c>
      <c r="X192" s="101">
        <v>37</v>
      </c>
      <c r="Y192" s="101">
        <v>57</v>
      </c>
      <c r="Z192" s="102">
        <v>0.24691358024691357</v>
      </c>
      <c r="AA192" s="102">
        <v>0.44047619047619047</v>
      </c>
      <c r="AB192" s="102">
        <v>0.34545454545454546</v>
      </c>
      <c r="AC192" s="101">
        <v>19</v>
      </c>
      <c r="AD192" s="101">
        <v>29</v>
      </c>
      <c r="AE192" s="101">
        <v>48</v>
      </c>
      <c r="AF192" s="102">
        <v>0.23456790123456789</v>
      </c>
      <c r="AG192" s="102">
        <v>0.34523809523809523</v>
      </c>
      <c r="AH192" s="102">
        <v>0.29090909090909089</v>
      </c>
      <c r="AI192" s="101">
        <v>1</v>
      </c>
      <c r="AJ192" s="101">
        <v>8</v>
      </c>
      <c r="AK192" s="101">
        <v>9</v>
      </c>
      <c r="AL192" s="102">
        <v>1.2345679012345678E-2</v>
      </c>
      <c r="AM192" s="102">
        <v>9.5238095238095233E-2</v>
      </c>
      <c r="AN192" s="102">
        <v>5.4545454545454543E-2</v>
      </c>
      <c r="AO192" s="101">
        <v>79</v>
      </c>
      <c r="AP192" s="101">
        <v>83</v>
      </c>
      <c r="AQ192" s="101">
        <v>162</v>
      </c>
      <c r="AR192" s="102">
        <v>0.94047619047619047</v>
      </c>
      <c r="AS192" s="102">
        <v>0.92222222222222228</v>
      </c>
      <c r="AT192" s="102">
        <v>0.93103448275862066</v>
      </c>
      <c r="AU192" s="101">
        <v>55</v>
      </c>
      <c r="AV192" s="101">
        <v>41</v>
      </c>
      <c r="AW192" s="101">
        <v>96</v>
      </c>
      <c r="AX192" s="102">
        <v>0.69620253164556967</v>
      </c>
      <c r="AY192" s="102">
        <v>0.49397590361445781</v>
      </c>
      <c r="AZ192" s="102">
        <v>0.59259259259259256</v>
      </c>
      <c r="BA192" s="101">
        <v>24</v>
      </c>
      <c r="BB192" s="101">
        <v>42</v>
      </c>
      <c r="BC192" s="101">
        <v>66</v>
      </c>
      <c r="BD192" s="102">
        <v>0.30379746835443039</v>
      </c>
      <c r="BE192" s="102">
        <v>0.50602409638554213</v>
      </c>
      <c r="BF192" s="102">
        <v>0.40740740740740738</v>
      </c>
      <c r="BG192" s="101">
        <v>23</v>
      </c>
      <c r="BH192" s="101">
        <v>34</v>
      </c>
      <c r="BI192" s="101">
        <v>57</v>
      </c>
      <c r="BJ192" s="102">
        <v>0.29113924050632911</v>
      </c>
      <c r="BK192" s="102">
        <v>0.40963855421686746</v>
      </c>
      <c r="BL192" s="102">
        <v>0.35185185185185186</v>
      </c>
      <c r="BM192" s="101">
        <v>1</v>
      </c>
      <c r="BN192" s="101">
        <v>8</v>
      </c>
      <c r="BO192" s="101">
        <v>9</v>
      </c>
      <c r="BP192" s="102">
        <v>1.2658227848101266E-2</v>
      </c>
      <c r="BQ192" s="102">
        <v>9.6385542168674704E-2</v>
      </c>
      <c r="BR192" s="103">
        <v>5.5555555555555552E-2</v>
      </c>
    </row>
    <row r="193" spans="1:70" ht="11.85">
      <c r="A193" s="99" t="str">
        <f>IF(COUNTIFS(T_3GPM[[#This Row],[Secteur]],"  *"),A192,T_3GPM[[#This Row],[Secteur]])</f>
        <v>SEINE-SAINT-DENIS</v>
      </c>
      <c r="B193" s="99" t="str">
        <f>IF(COUNTIFS(T_3GPM[[#This Row],[Secteur]],"    *"),B192,T_3GPM[[#This Row],[Secteur]])</f>
        <v xml:space="preserve">   D02 - La Courneuve</v>
      </c>
      <c r="C193" s="100" t="s">
        <v>543</v>
      </c>
      <c r="D193" s="100" t="s">
        <v>544</v>
      </c>
      <c r="E193" s="101">
        <v>78</v>
      </c>
      <c r="F193" s="101">
        <v>87</v>
      </c>
      <c r="G193" s="101">
        <v>165</v>
      </c>
      <c r="H193" s="101">
        <v>0</v>
      </c>
      <c r="I193" s="101">
        <v>0</v>
      </c>
      <c r="J193" s="101">
        <v>0</v>
      </c>
      <c r="K193" s="101">
        <v>77</v>
      </c>
      <c r="L193" s="101">
        <v>80</v>
      </c>
      <c r="M193" s="101">
        <v>157</v>
      </c>
      <c r="N193" s="102">
        <v>0.98717948717948723</v>
      </c>
      <c r="O193" s="102">
        <v>0.91954022988505746</v>
      </c>
      <c r="P193" s="102">
        <v>0.95151515151515154</v>
      </c>
      <c r="Q193" s="101">
        <v>65</v>
      </c>
      <c r="R193" s="101">
        <v>67</v>
      </c>
      <c r="S193" s="101">
        <v>132</v>
      </c>
      <c r="T193" s="102">
        <v>0.8441558441558441</v>
      </c>
      <c r="U193" s="102">
        <v>0.83750000000000002</v>
      </c>
      <c r="V193" s="102">
        <v>0.84076433121019112</v>
      </c>
      <c r="W193" s="101">
        <v>12</v>
      </c>
      <c r="X193" s="101">
        <v>13</v>
      </c>
      <c r="Y193" s="101">
        <v>25</v>
      </c>
      <c r="Z193" s="102">
        <v>0.15584415584415584</v>
      </c>
      <c r="AA193" s="102">
        <v>0.16250000000000001</v>
      </c>
      <c r="AB193" s="102">
        <v>0.15923566878980891</v>
      </c>
      <c r="AC193" s="101">
        <v>12</v>
      </c>
      <c r="AD193" s="101">
        <v>10</v>
      </c>
      <c r="AE193" s="101">
        <v>22</v>
      </c>
      <c r="AF193" s="102">
        <v>0.15584415584415584</v>
      </c>
      <c r="AG193" s="102">
        <v>0.125</v>
      </c>
      <c r="AH193" s="102">
        <v>0.14012738853503184</v>
      </c>
      <c r="AI193" s="101">
        <v>0</v>
      </c>
      <c r="AJ193" s="101">
        <v>3</v>
      </c>
      <c r="AK193" s="101">
        <v>3</v>
      </c>
      <c r="AL193" s="102">
        <v>0</v>
      </c>
      <c r="AM193" s="102">
        <v>3.7499999999999999E-2</v>
      </c>
      <c r="AN193" s="102">
        <v>1.9108280254777069E-2</v>
      </c>
      <c r="AO193" s="101">
        <v>77</v>
      </c>
      <c r="AP193" s="101">
        <v>80</v>
      </c>
      <c r="AQ193" s="101">
        <v>157</v>
      </c>
      <c r="AR193" s="102">
        <v>0.98717948717948723</v>
      </c>
      <c r="AS193" s="102">
        <v>0.91954022988505746</v>
      </c>
      <c r="AT193" s="102">
        <v>0.95151515151515154</v>
      </c>
      <c r="AU193" s="101">
        <v>63</v>
      </c>
      <c r="AV193" s="101">
        <v>63</v>
      </c>
      <c r="AW193" s="101">
        <v>126</v>
      </c>
      <c r="AX193" s="102">
        <v>0.81818181818181823</v>
      </c>
      <c r="AY193" s="102">
        <v>0.78749999999999998</v>
      </c>
      <c r="AZ193" s="102">
        <v>0.80254777070063699</v>
      </c>
      <c r="BA193" s="101">
        <v>14</v>
      </c>
      <c r="BB193" s="101">
        <v>17</v>
      </c>
      <c r="BC193" s="101">
        <v>31</v>
      </c>
      <c r="BD193" s="102">
        <v>0.18181818181818182</v>
      </c>
      <c r="BE193" s="102">
        <v>0.21249999999999999</v>
      </c>
      <c r="BF193" s="102">
        <v>0.19745222929936307</v>
      </c>
      <c r="BG193" s="101">
        <v>14</v>
      </c>
      <c r="BH193" s="101">
        <v>14</v>
      </c>
      <c r="BI193" s="101">
        <v>28</v>
      </c>
      <c r="BJ193" s="102">
        <v>0.18181818181818182</v>
      </c>
      <c r="BK193" s="102">
        <v>0.17499999999999999</v>
      </c>
      <c r="BL193" s="102">
        <v>0.17834394904458598</v>
      </c>
      <c r="BM193" s="101">
        <v>0</v>
      </c>
      <c r="BN193" s="101">
        <v>3</v>
      </c>
      <c r="BO193" s="101">
        <v>3</v>
      </c>
      <c r="BP193" s="102">
        <v>0</v>
      </c>
      <c r="BQ193" s="102">
        <v>3.7499999999999999E-2</v>
      </c>
      <c r="BR193" s="103">
        <v>1.9108280254777069E-2</v>
      </c>
    </row>
    <row r="194" spans="1:70" ht="11.85">
      <c r="A194" s="99" t="str">
        <f>IF(COUNTIFS(T_3GPM[[#This Row],[Secteur]],"  *"),A193,T_3GPM[[#This Row],[Secteur]])</f>
        <v>SEINE-SAINT-DENIS</v>
      </c>
      <c r="B194" s="99" t="str">
        <f>IF(COUNTIFS(T_3GPM[[#This Row],[Secteur]],"    *"),B193,T_3GPM[[#This Row],[Secteur]])</f>
        <v xml:space="preserve">   D02 - La Courneuve</v>
      </c>
      <c r="C194" s="100" t="s">
        <v>545</v>
      </c>
      <c r="D194" s="100" t="s">
        <v>546</v>
      </c>
      <c r="E194" s="101">
        <v>76</v>
      </c>
      <c r="F194" s="101">
        <v>80</v>
      </c>
      <c r="G194" s="101">
        <v>156</v>
      </c>
      <c r="H194" s="101">
        <v>0</v>
      </c>
      <c r="I194" s="101">
        <v>0</v>
      </c>
      <c r="J194" s="101">
        <v>0</v>
      </c>
      <c r="K194" s="101">
        <v>32</v>
      </c>
      <c r="L194" s="101">
        <v>46</v>
      </c>
      <c r="M194" s="101">
        <v>78</v>
      </c>
      <c r="N194" s="102">
        <v>0.42105263157894735</v>
      </c>
      <c r="O194" s="102">
        <v>0.57499999999999996</v>
      </c>
      <c r="P194" s="102">
        <v>0.5</v>
      </c>
      <c r="Q194" s="101">
        <v>31</v>
      </c>
      <c r="R194" s="101">
        <v>42</v>
      </c>
      <c r="S194" s="101">
        <v>73</v>
      </c>
      <c r="T194" s="102">
        <v>0.96875</v>
      </c>
      <c r="U194" s="102">
        <v>0.91304347826086951</v>
      </c>
      <c r="V194" s="102">
        <v>0.9358974358974359</v>
      </c>
      <c r="W194" s="101">
        <v>1</v>
      </c>
      <c r="X194" s="101">
        <v>4</v>
      </c>
      <c r="Y194" s="101">
        <v>5</v>
      </c>
      <c r="Z194" s="102">
        <v>3.125E-2</v>
      </c>
      <c r="AA194" s="102">
        <v>8.6956521739130432E-2</v>
      </c>
      <c r="AB194" s="102">
        <v>6.4102564102564097E-2</v>
      </c>
      <c r="AC194" s="101">
        <v>1</v>
      </c>
      <c r="AD194" s="101">
        <v>4</v>
      </c>
      <c r="AE194" s="101">
        <v>5</v>
      </c>
      <c r="AF194" s="102">
        <v>3.125E-2</v>
      </c>
      <c r="AG194" s="102">
        <v>8.6956521739130432E-2</v>
      </c>
      <c r="AH194" s="102">
        <v>6.4102564102564097E-2</v>
      </c>
      <c r="AI194" s="101">
        <v>0</v>
      </c>
      <c r="AJ194" s="101">
        <v>0</v>
      </c>
      <c r="AK194" s="101">
        <v>0</v>
      </c>
      <c r="AL194" s="102">
        <v>0</v>
      </c>
      <c r="AM194" s="102">
        <v>0</v>
      </c>
      <c r="AN194" s="102">
        <v>0</v>
      </c>
      <c r="AO194" s="101">
        <v>32</v>
      </c>
      <c r="AP194" s="101">
        <v>46</v>
      </c>
      <c r="AQ194" s="101">
        <v>78</v>
      </c>
      <c r="AR194" s="102">
        <v>0.42105263157894735</v>
      </c>
      <c r="AS194" s="102">
        <v>0.57499999999999996</v>
      </c>
      <c r="AT194" s="102">
        <v>0.5</v>
      </c>
      <c r="AU194" s="101">
        <v>29</v>
      </c>
      <c r="AV194" s="101">
        <v>40</v>
      </c>
      <c r="AW194" s="101">
        <v>69</v>
      </c>
      <c r="AX194" s="102">
        <v>0.90625</v>
      </c>
      <c r="AY194" s="102">
        <v>0.86956521739130432</v>
      </c>
      <c r="AZ194" s="102">
        <v>0.88461538461538458</v>
      </c>
      <c r="BA194" s="101">
        <v>3</v>
      </c>
      <c r="BB194" s="101">
        <v>6</v>
      </c>
      <c r="BC194" s="101">
        <v>9</v>
      </c>
      <c r="BD194" s="102">
        <v>9.375E-2</v>
      </c>
      <c r="BE194" s="102">
        <v>0.13043478260869565</v>
      </c>
      <c r="BF194" s="102">
        <v>0.11538461538461539</v>
      </c>
      <c r="BG194" s="101">
        <v>3</v>
      </c>
      <c r="BH194" s="101">
        <v>6</v>
      </c>
      <c r="BI194" s="101">
        <v>9</v>
      </c>
      <c r="BJ194" s="102">
        <v>9.375E-2</v>
      </c>
      <c r="BK194" s="102">
        <v>0.13043478260869565</v>
      </c>
      <c r="BL194" s="102">
        <v>0.11538461538461539</v>
      </c>
      <c r="BM194" s="101">
        <v>0</v>
      </c>
      <c r="BN194" s="101">
        <v>0</v>
      </c>
      <c r="BO194" s="101">
        <v>0</v>
      </c>
      <c r="BP194" s="102">
        <v>0</v>
      </c>
      <c r="BQ194" s="102">
        <v>0</v>
      </c>
      <c r="BR194" s="103">
        <v>0</v>
      </c>
    </row>
    <row r="195" spans="1:70" ht="11.85">
      <c r="A195" s="99" t="str">
        <f>IF(COUNTIFS(T_3GPM[[#This Row],[Secteur]],"  *"),A194,T_3GPM[[#This Row],[Secteur]])</f>
        <v>SEINE-SAINT-DENIS</v>
      </c>
      <c r="B195" s="99" t="str">
        <f>IF(COUNTIFS(T_3GPM[[#This Row],[Secteur]],"    *"),B194,T_3GPM[[#This Row],[Secteur]])</f>
        <v xml:space="preserve">   D02 - La Courneuve</v>
      </c>
      <c r="C195" s="100" t="s">
        <v>547</v>
      </c>
      <c r="D195" s="100" t="s">
        <v>548</v>
      </c>
      <c r="E195" s="101">
        <v>95</v>
      </c>
      <c r="F195" s="101">
        <v>101</v>
      </c>
      <c r="G195" s="101">
        <v>196</v>
      </c>
      <c r="H195" s="101">
        <v>0</v>
      </c>
      <c r="I195" s="101">
        <v>1</v>
      </c>
      <c r="J195" s="101">
        <v>1</v>
      </c>
      <c r="K195" s="101">
        <v>95</v>
      </c>
      <c r="L195" s="101">
        <v>101</v>
      </c>
      <c r="M195" s="101">
        <v>196</v>
      </c>
      <c r="N195" s="102">
        <v>1</v>
      </c>
      <c r="O195" s="102">
        <v>1.0099009900990099</v>
      </c>
      <c r="P195" s="102">
        <v>1.0051020408163265</v>
      </c>
      <c r="Q195" s="101">
        <v>73</v>
      </c>
      <c r="R195" s="101">
        <v>62</v>
      </c>
      <c r="S195" s="101">
        <v>135</v>
      </c>
      <c r="T195" s="102">
        <v>0.76842105263157889</v>
      </c>
      <c r="U195" s="102">
        <v>0.61386138613861385</v>
      </c>
      <c r="V195" s="102">
        <v>0.68877551020408168</v>
      </c>
      <c r="W195" s="101">
        <v>22</v>
      </c>
      <c r="X195" s="101">
        <v>39</v>
      </c>
      <c r="Y195" s="101">
        <v>61</v>
      </c>
      <c r="Z195" s="102">
        <v>0.23157894736842105</v>
      </c>
      <c r="AA195" s="102">
        <v>0.38613861386138615</v>
      </c>
      <c r="AB195" s="102">
        <v>0.31122448979591838</v>
      </c>
      <c r="AC195" s="101">
        <v>21</v>
      </c>
      <c r="AD195" s="101">
        <v>33</v>
      </c>
      <c r="AE195" s="101">
        <v>54</v>
      </c>
      <c r="AF195" s="102">
        <v>0.22105263157894736</v>
      </c>
      <c r="AG195" s="102">
        <v>0.32673267326732675</v>
      </c>
      <c r="AH195" s="102">
        <v>0.27551020408163263</v>
      </c>
      <c r="AI195" s="101">
        <v>1</v>
      </c>
      <c r="AJ195" s="101">
        <v>6</v>
      </c>
      <c r="AK195" s="101">
        <v>7</v>
      </c>
      <c r="AL195" s="102">
        <v>1.0526315789473684E-2</v>
      </c>
      <c r="AM195" s="102">
        <v>5.9405940594059403E-2</v>
      </c>
      <c r="AN195" s="102">
        <v>3.5714285714285712E-2</v>
      </c>
      <c r="AO195" s="101">
        <v>95</v>
      </c>
      <c r="AP195" s="101">
        <v>101</v>
      </c>
      <c r="AQ195" s="101">
        <v>196</v>
      </c>
      <c r="AR195" s="102">
        <v>1</v>
      </c>
      <c r="AS195" s="102">
        <v>1.0099009900990099</v>
      </c>
      <c r="AT195" s="102">
        <v>1.0051020408163265</v>
      </c>
      <c r="AU195" s="101">
        <v>69</v>
      </c>
      <c r="AV195" s="101">
        <v>49</v>
      </c>
      <c r="AW195" s="101">
        <v>118</v>
      </c>
      <c r="AX195" s="102">
        <v>0.72631578947368425</v>
      </c>
      <c r="AY195" s="102">
        <v>0.48514851485148514</v>
      </c>
      <c r="AZ195" s="102">
        <v>0.60204081632653061</v>
      </c>
      <c r="BA195" s="101">
        <v>26</v>
      </c>
      <c r="BB195" s="101">
        <v>52</v>
      </c>
      <c r="BC195" s="101">
        <v>78</v>
      </c>
      <c r="BD195" s="102">
        <v>0.27368421052631581</v>
      </c>
      <c r="BE195" s="102">
        <v>0.51485148514851486</v>
      </c>
      <c r="BF195" s="102">
        <v>0.39795918367346939</v>
      </c>
      <c r="BG195" s="101">
        <v>25</v>
      </c>
      <c r="BH195" s="101">
        <v>46</v>
      </c>
      <c r="BI195" s="101">
        <v>71</v>
      </c>
      <c r="BJ195" s="102">
        <v>0.26315789473684209</v>
      </c>
      <c r="BK195" s="102">
        <v>0.45544554455445546</v>
      </c>
      <c r="BL195" s="102">
        <v>0.36224489795918369</v>
      </c>
      <c r="BM195" s="101">
        <v>1</v>
      </c>
      <c r="BN195" s="101">
        <v>6</v>
      </c>
      <c r="BO195" s="101">
        <v>7</v>
      </c>
      <c r="BP195" s="102">
        <v>1.0526315789473684E-2</v>
      </c>
      <c r="BQ195" s="102">
        <v>5.9405940594059403E-2</v>
      </c>
      <c r="BR195" s="103">
        <v>3.5714285714285712E-2</v>
      </c>
    </row>
    <row r="196" spans="1:70" ht="11.85">
      <c r="A196" s="99" t="str">
        <f>IF(COUNTIFS(T_3GPM[[#This Row],[Secteur]],"  *"),A195,T_3GPM[[#This Row],[Secteur]])</f>
        <v>SEINE-SAINT-DENIS</v>
      </c>
      <c r="B196" s="99" t="str">
        <f>IF(COUNTIFS(T_3GPM[[#This Row],[Secteur]],"    *"),B195,T_3GPM[[#This Row],[Secteur]])</f>
        <v xml:space="preserve">   D02 - La Courneuve</v>
      </c>
      <c r="C196" s="100" t="s">
        <v>549</v>
      </c>
      <c r="D196" s="100" t="s">
        <v>550</v>
      </c>
      <c r="E196" s="101">
        <v>108</v>
      </c>
      <c r="F196" s="101">
        <v>79</v>
      </c>
      <c r="G196" s="101">
        <v>187</v>
      </c>
      <c r="H196" s="101">
        <v>0</v>
      </c>
      <c r="I196" s="101">
        <v>0</v>
      </c>
      <c r="J196" s="101">
        <v>0</v>
      </c>
      <c r="K196" s="101">
        <v>108</v>
      </c>
      <c r="L196" s="101">
        <v>79</v>
      </c>
      <c r="M196" s="101">
        <v>187</v>
      </c>
      <c r="N196" s="102">
        <v>1</v>
      </c>
      <c r="O196" s="102">
        <v>1</v>
      </c>
      <c r="P196" s="102">
        <v>1</v>
      </c>
      <c r="Q196" s="101">
        <v>87</v>
      </c>
      <c r="R196" s="101">
        <v>51</v>
      </c>
      <c r="S196" s="101">
        <v>138</v>
      </c>
      <c r="T196" s="102">
        <v>0.80555555555555558</v>
      </c>
      <c r="U196" s="102">
        <v>0.64556962025316456</v>
      </c>
      <c r="V196" s="102">
        <v>0.73796791443850263</v>
      </c>
      <c r="W196" s="101">
        <v>21</v>
      </c>
      <c r="X196" s="101">
        <v>28</v>
      </c>
      <c r="Y196" s="101">
        <v>49</v>
      </c>
      <c r="Z196" s="102">
        <v>0.19444444444444445</v>
      </c>
      <c r="AA196" s="102">
        <v>0.35443037974683544</v>
      </c>
      <c r="AB196" s="102">
        <v>0.26203208556149732</v>
      </c>
      <c r="AC196" s="101">
        <v>20</v>
      </c>
      <c r="AD196" s="101">
        <v>24</v>
      </c>
      <c r="AE196" s="101">
        <v>44</v>
      </c>
      <c r="AF196" s="102">
        <v>0.18518518518518517</v>
      </c>
      <c r="AG196" s="102">
        <v>0.30379746835443039</v>
      </c>
      <c r="AH196" s="102">
        <v>0.23529411764705882</v>
      </c>
      <c r="AI196" s="101">
        <v>1</v>
      </c>
      <c r="AJ196" s="101">
        <v>4</v>
      </c>
      <c r="AK196" s="101">
        <v>5</v>
      </c>
      <c r="AL196" s="102">
        <v>9.2592592592592587E-3</v>
      </c>
      <c r="AM196" s="102">
        <v>5.0632911392405063E-2</v>
      </c>
      <c r="AN196" s="102">
        <v>2.6737967914438502E-2</v>
      </c>
      <c r="AO196" s="101">
        <v>108</v>
      </c>
      <c r="AP196" s="101">
        <v>79</v>
      </c>
      <c r="AQ196" s="101">
        <v>187</v>
      </c>
      <c r="AR196" s="102">
        <v>1</v>
      </c>
      <c r="AS196" s="102">
        <v>1</v>
      </c>
      <c r="AT196" s="102">
        <v>1</v>
      </c>
      <c r="AU196" s="101">
        <v>83</v>
      </c>
      <c r="AV196" s="101">
        <v>36</v>
      </c>
      <c r="AW196" s="101">
        <v>119</v>
      </c>
      <c r="AX196" s="102">
        <v>0.76851851851851849</v>
      </c>
      <c r="AY196" s="102">
        <v>0.45569620253164556</v>
      </c>
      <c r="AZ196" s="102">
        <v>0.63636363636363635</v>
      </c>
      <c r="BA196" s="101">
        <v>25</v>
      </c>
      <c r="BB196" s="101">
        <v>43</v>
      </c>
      <c r="BC196" s="101">
        <v>68</v>
      </c>
      <c r="BD196" s="102">
        <v>0.23148148148148148</v>
      </c>
      <c r="BE196" s="102">
        <v>0.54430379746835444</v>
      </c>
      <c r="BF196" s="102">
        <v>0.36363636363636365</v>
      </c>
      <c r="BG196" s="101">
        <v>23</v>
      </c>
      <c r="BH196" s="101">
        <v>36</v>
      </c>
      <c r="BI196" s="101">
        <v>59</v>
      </c>
      <c r="BJ196" s="102">
        <v>0.21296296296296297</v>
      </c>
      <c r="BK196" s="102">
        <v>0.45569620253164556</v>
      </c>
      <c r="BL196" s="102">
        <v>0.31550802139037432</v>
      </c>
      <c r="BM196" s="101">
        <v>2</v>
      </c>
      <c r="BN196" s="101">
        <v>7</v>
      </c>
      <c r="BO196" s="101">
        <v>9</v>
      </c>
      <c r="BP196" s="102">
        <v>1.8518518518518517E-2</v>
      </c>
      <c r="BQ196" s="102">
        <v>8.8607594936708861E-2</v>
      </c>
      <c r="BR196" s="103">
        <v>4.8128342245989303E-2</v>
      </c>
    </row>
    <row r="197" spans="1:70" ht="11.85">
      <c r="A197" s="99" t="str">
        <f>IF(COUNTIFS(T_3GPM[[#This Row],[Secteur]],"  *"),A196,T_3GPM[[#This Row],[Secteur]])</f>
        <v>SEINE-SAINT-DENIS</v>
      </c>
      <c r="B197" s="99" t="str">
        <f>IF(COUNTIFS(T_3GPM[[#This Row],[Secteur]],"    *"),B196,T_3GPM[[#This Row],[Secteur]])</f>
        <v xml:space="preserve">   D02 - La Courneuve</v>
      </c>
      <c r="C197" s="100" t="s">
        <v>551</v>
      </c>
      <c r="D197" s="100" t="s">
        <v>552</v>
      </c>
      <c r="E197" s="101">
        <v>87</v>
      </c>
      <c r="F197" s="101">
        <v>85</v>
      </c>
      <c r="G197" s="101">
        <v>172</v>
      </c>
      <c r="H197" s="101">
        <v>0</v>
      </c>
      <c r="I197" s="101">
        <v>0</v>
      </c>
      <c r="J197" s="101">
        <v>0</v>
      </c>
      <c r="K197" s="101">
        <v>85</v>
      </c>
      <c r="L197" s="101">
        <v>85</v>
      </c>
      <c r="M197" s="101">
        <v>170</v>
      </c>
      <c r="N197" s="102">
        <v>0.97701149425287359</v>
      </c>
      <c r="O197" s="102">
        <v>1</v>
      </c>
      <c r="P197" s="102">
        <v>0.98837209302325579</v>
      </c>
      <c r="Q197" s="101">
        <v>53</v>
      </c>
      <c r="R197" s="101">
        <v>47</v>
      </c>
      <c r="S197" s="101">
        <v>100</v>
      </c>
      <c r="T197" s="102">
        <v>0.62352941176470589</v>
      </c>
      <c r="U197" s="102">
        <v>0.55294117647058827</v>
      </c>
      <c r="V197" s="102">
        <v>0.58823529411764708</v>
      </c>
      <c r="W197" s="101">
        <v>32</v>
      </c>
      <c r="X197" s="101">
        <v>38</v>
      </c>
      <c r="Y197" s="101">
        <v>70</v>
      </c>
      <c r="Z197" s="102">
        <v>0.37647058823529411</v>
      </c>
      <c r="AA197" s="102">
        <v>0.44705882352941179</v>
      </c>
      <c r="AB197" s="102">
        <v>0.41176470588235292</v>
      </c>
      <c r="AC197" s="101">
        <v>30</v>
      </c>
      <c r="AD197" s="101">
        <v>38</v>
      </c>
      <c r="AE197" s="101">
        <v>68</v>
      </c>
      <c r="AF197" s="102">
        <v>0.35294117647058826</v>
      </c>
      <c r="AG197" s="102">
        <v>0.44705882352941179</v>
      </c>
      <c r="AH197" s="102">
        <v>0.4</v>
      </c>
      <c r="AI197" s="101">
        <v>2</v>
      </c>
      <c r="AJ197" s="101">
        <v>0</v>
      </c>
      <c r="AK197" s="101">
        <v>2</v>
      </c>
      <c r="AL197" s="102">
        <v>2.3529411764705882E-2</v>
      </c>
      <c r="AM197" s="102">
        <v>0</v>
      </c>
      <c r="AN197" s="102">
        <v>1.1764705882352941E-2</v>
      </c>
      <c r="AO197" s="101">
        <v>85</v>
      </c>
      <c r="AP197" s="101">
        <v>85</v>
      </c>
      <c r="AQ197" s="101">
        <v>170</v>
      </c>
      <c r="AR197" s="102">
        <v>0.97701149425287359</v>
      </c>
      <c r="AS197" s="102">
        <v>1</v>
      </c>
      <c r="AT197" s="102">
        <v>0.98837209302325579</v>
      </c>
      <c r="AU197" s="101">
        <v>44</v>
      </c>
      <c r="AV197" s="101">
        <v>43</v>
      </c>
      <c r="AW197" s="101">
        <v>87</v>
      </c>
      <c r="AX197" s="102">
        <v>0.51764705882352946</v>
      </c>
      <c r="AY197" s="102">
        <v>0.50588235294117645</v>
      </c>
      <c r="AZ197" s="102">
        <v>0.5117647058823529</v>
      </c>
      <c r="BA197" s="101">
        <v>41</v>
      </c>
      <c r="BB197" s="101">
        <v>42</v>
      </c>
      <c r="BC197" s="101">
        <v>83</v>
      </c>
      <c r="BD197" s="102">
        <v>0.4823529411764706</v>
      </c>
      <c r="BE197" s="102">
        <v>0.49411764705882355</v>
      </c>
      <c r="BF197" s="102">
        <v>0.48823529411764705</v>
      </c>
      <c r="BG197" s="101">
        <v>39</v>
      </c>
      <c r="BH197" s="101">
        <v>42</v>
      </c>
      <c r="BI197" s="101">
        <v>81</v>
      </c>
      <c r="BJ197" s="102">
        <v>0.45882352941176469</v>
      </c>
      <c r="BK197" s="102">
        <v>0.49411764705882355</v>
      </c>
      <c r="BL197" s="102">
        <v>0.47647058823529409</v>
      </c>
      <c r="BM197" s="101">
        <v>2</v>
      </c>
      <c r="BN197" s="101">
        <v>0</v>
      </c>
      <c r="BO197" s="101">
        <v>2</v>
      </c>
      <c r="BP197" s="102">
        <v>2.3529411764705882E-2</v>
      </c>
      <c r="BQ197" s="102">
        <v>0</v>
      </c>
      <c r="BR197" s="103">
        <v>1.1764705882352941E-2</v>
      </c>
    </row>
    <row r="198" spans="1:70" ht="11.85">
      <c r="A198" s="99" t="str">
        <f>IF(COUNTIFS(T_3GPM[[#This Row],[Secteur]],"  *"),A197,T_3GPM[[#This Row],[Secteur]])</f>
        <v>SEINE-SAINT-DENIS</v>
      </c>
      <c r="B198" s="99" t="str">
        <f>IF(COUNTIFS(T_3GPM[[#This Row],[Secteur]],"    *"),B197,T_3GPM[[#This Row],[Secteur]])</f>
        <v xml:space="preserve">   D02 - La Courneuve</v>
      </c>
      <c r="C198" s="100" t="s">
        <v>553</v>
      </c>
      <c r="D198" s="100" t="s">
        <v>554</v>
      </c>
      <c r="E198" s="101">
        <v>80</v>
      </c>
      <c r="F198" s="101">
        <v>75</v>
      </c>
      <c r="G198" s="101">
        <v>155</v>
      </c>
      <c r="H198" s="101">
        <v>0</v>
      </c>
      <c r="I198" s="101">
        <v>0</v>
      </c>
      <c r="J198" s="101">
        <v>0</v>
      </c>
      <c r="K198" s="101">
        <v>79</v>
      </c>
      <c r="L198" s="101">
        <v>69</v>
      </c>
      <c r="M198" s="101">
        <v>148</v>
      </c>
      <c r="N198" s="102">
        <v>0.98750000000000004</v>
      </c>
      <c r="O198" s="102">
        <v>0.92</v>
      </c>
      <c r="P198" s="102">
        <v>0.95483870967741935</v>
      </c>
      <c r="Q198" s="101">
        <v>61</v>
      </c>
      <c r="R198" s="101">
        <v>46</v>
      </c>
      <c r="S198" s="101">
        <v>107</v>
      </c>
      <c r="T198" s="102">
        <v>0.77215189873417722</v>
      </c>
      <c r="U198" s="102">
        <v>0.66666666666666663</v>
      </c>
      <c r="V198" s="102">
        <v>0.72297297297297303</v>
      </c>
      <c r="W198" s="101">
        <v>18</v>
      </c>
      <c r="X198" s="101">
        <v>23</v>
      </c>
      <c r="Y198" s="101">
        <v>41</v>
      </c>
      <c r="Z198" s="102">
        <v>0.22784810126582278</v>
      </c>
      <c r="AA198" s="102">
        <v>0.33333333333333331</v>
      </c>
      <c r="AB198" s="102">
        <v>0.27702702702702703</v>
      </c>
      <c r="AC198" s="101">
        <v>16</v>
      </c>
      <c r="AD198" s="101">
        <v>19</v>
      </c>
      <c r="AE198" s="101">
        <v>35</v>
      </c>
      <c r="AF198" s="102">
        <v>0.20253164556962025</v>
      </c>
      <c r="AG198" s="102">
        <v>0.27536231884057971</v>
      </c>
      <c r="AH198" s="102">
        <v>0.23648648648648649</v>
      </c>
      <c r="AI198" s="101">
        <v>2</v>
      </c>
      <c r="AJ198" s="101">
        <v>4</v>
      </c>
      <c r="AK198" s="101">
        <v>6</v>
      </c>
      <c r="AL198" s="102">
        <v>2.5316455696202531E-2</v>
      </c>
      <c r="AM198" s="102">
        <v>5.7971014492753624E-2</v>
      </c>
      <c r="AN198" s="102">
        <v>4.0540540540540543E-2</v>
      </c>
      <c r="AO198" s="101">
        <v>78</v>
      </c>
      <c r="AP198" s="101">
        <v>69</v>
      </c>
      <c r="AQ198" s="101">
        <v>147</v>
      </c>
      <c r="AR198" s="102">
        <v>0.97499999999999998</v>
      </c>
      <c r="AS198" s="102">
        <v>0.92</v>
      </c>
      <c r="AT198" s="102">
        <v>0.94838709677419353</v>
      </c>
      <c r="AU198" s="101">
        <v>55</v>
      </c>
      <c r="AV198" s="101">
        <v>40</v>
      </c>
      <c r="AW198" s="101">
        <v>95</v>
      </c>
      <c r="AX198" s="102">
        <v>0.70512820512820518</v>
      </c>
      <c r="AY198" s="102">
        <v>0.57971014492753625</v>
      </c>
      <c r="AZ198" s="102">
        <v>0.6462585034013606</v>
      </c>
      <c r="BA198" s="101">
        <v>23</v>
      </c>
      <c r="BB198" s="101">
        <v>29</v>
      </c>
      <c r="BC198" s="101">
        <v>52</v>
      </c>
      <c r="BD198" s="102">
        <v>0.29487179487179488</v>
      </c>
      <c r="BE198" s="102">
        <v>0.42028985507246375</v>
      </c>
      <c r="BF198" s="102">
        <v>0.35374149659863946</v>
      </c>
      <c r="BG198" s="101">
        <v>18</v>
      </c>
      <c r="BH198" s="101">
        <v>23</v>
      </c>
      <c r="BI198" s="101">
        <v>41</v>
      </c>
      <c r="BJ198" s="102">
        <v>0.23076923076923078</v>
      </c>
      <c r="BK198" s="102">
        <v>0.33333333333333331</v>
      </c>
      <c r="BL198" s="102">
        <v>0.27891156462585032</v>
      </c>
      <c r="BM198" s="101">
        <v>5</v>
      </c>
      <c r="BN198" s="101">
        <v>6</v>
      </c>
      <c r="BO198" s="101">
        <v>11</v>
      </c>
      <c r="BP198" s="102">
        <v>6.4102564102564097E-2</v>
      </c>
      <c r="BQ198" s="102">
        <v>8.6956521739130432E-2</v>
      </c>
      <c r="BR198" s="103">
        <v>7.4829931972789115E-2</v>
      </c>
    </row>
    <row r="199" spans="1:70" ht="11.85">
      <c r="A199" s="99" t="str">
        <f>IF(COUNTIFS(T_3GPM[[#This Row],[Secteur]],"  *"),A198,T_3GPM[[#This Row],[Secteur]])</f>
        <v>SEINE-SAINT-DENIS</v>
      </c>
      <c r="B199" s="99" t="str">
        <f>IF(COUNTIFS(T_3GPM[[#This Row],[Secteur]],"    *"),B198,T_3GPM[[#This Row],[Secteur]])</f>
        <v xml:space="preserve">   D02 - La Courneuve</v>
      </c>
      <c r="C199" s="100" t="s">
        <v>555</v>
      </c>
      <c r="D199" s="100" t="s">
        <v>552</v>
      </c>
      <c r="E199" s="101">
        <v>72</v>
      </c>
      <c r="F199" s="101">
        <v>94</v>
      </c>
      <c r="G199" s="101">
        <v>166</v>
      </c>
      <c r="H199" s="101">
        <v>0</v>
      </c>
      <c r="I199" s="101">
        <v>0</v>
      </c>
      <c r="J199" s="101">
        <v>0</v>
      </c>
      <c r="K199" s="101">
        <v>71</v>
      </c>
      <c r="L199" s="101">
        <v>92</v>
      </c>
      <c r="M199" s="101">
        <v>163</v>
      </c>
      <c r="N199" s="102">
        <v>0.98611111111111116</v>
      </c>
      <c r="O199" s="102">
        <v>0.97872340425531912</v>
      </c>
      <c r="P199" s="102">
        <v>0.98192771084337349</v>
      </c>
      <c r="Q199" s="101">
        <v>54</v>
      </c>
      <c r="R199" s="101">
        <v>63</v>
      </c>
      <c r="S199" s="101">
        <v>117</v>
      </c>
      <c r="T199" s="102">
        <v>0.76056338028169013</v>
      </c>
      <c r="U199" s="102">
        <v>0.68478260869565222</v>
      </c>
      <c r="V199" s="102">
        <v>0.71779141104294475</v>
      </c>
      <c r="W199" s="101">
        <v>17</v>
      </c>
      <c r="X199" s="101">
        <v>29</v>
      </c>
      <c r="Y199" s="101">
        <v>46</v>
      </c>
      <c r="Z199" s="102">
        <v>0.23943661971830985</v>
      </c>
      <c r="AA199" s="102">
        <v>0.31521739130434784</v>
      </c>
      <c r="AB199" s="102">
        <v>0.2822085889570552</v>
      </c>
      <c r="AC199" s="101">
        <v>17</v>
      </c>
      <c r="AD199" s="101">
        <v>23</v>
      </c>
      <c r="AE199" s="101">
        <v>40</v>
      </c>
      <c r="AF199" s="102">
        <v>0.23943661971830985</v>
      </c>
      <c r="AG199" s="102">
        <v>0.25</v>
      </c>
      <c r="AH199" s="102">
        <v>0.24539877300613497</v>
      </c>
      <c r="AI199" s="101">
        <v>0</v>
      </c>
      <c r="AJ199" s="101">
        <v>6</v>
      </c>
      <c r="AK199" s="101">
        <v>6</v>
      </c>
      <c r="AL199" s="102">
        <v>0</v>
      </c>
      <c r="AM199" s="102">
        <v>6.5217391304347824E-2</v>
      </c>
      <c r="AN199" s="102">
        <v>3.6809815950920248E-2</v>
      </c>
      <c r="AO199" s="101">
        <v>71</v>
      </c>
      <c r="AP199" s="101">
        <v>91</v>
      </c>
      <c r="AQ199" s="101">
        <v>162</v>
      </c>
      <c r="AR199" s="102">
        <v>0.98611111111111116</v>
      </c>
      <c r="AS199" s="102">
        <v>0.96808510638297873</v>
      </c>
      <c r="AT199" s="102">
        <v>0.97590361445783136</v>
      </c>
      <c r="AU199" s="101">
        <v>51</v>
      </c>
      <c r="AV199" s="101">
        <v>55</v>
      </c>
      <c r="AW199" s="101">
        <v>106</v>
      </c>
      <c r="AX199" s="102">
        <v>0.71830985915492962</v>
      </c>
      <c r="AY199" s="102">
        <v>0.60439560439560436</v>
      </c>
      <c r="AZ199" s="102">
        <v>0.65432098765432101</v>
      </c>
      <c r="BA199" s="101">
        <v>20</v>
      </c>
      <c r="BB199" s="101">
        <v>36</v>
      </c>
      <c r="BC199" s="101">
        <v>56</v>
      </c>
      <c r="BD199" s="102">
        <v>0.28169014084507044</v>
      </c>
      <c r="BE199" s="102">
        <v>0.39560439560439559</v>
      </c>
      <c r="BF199" s="102">
        <v>0.34567901234567899</v>
      </c>
      <c r="BG199" s="101">
        <v>20</v>
      </c>
      <c r="BH199" s="101">
        <v>31</v>
      </c>
      <c r="BI199" s="101">
        <v>51</v>
      </c>
      <c r="BJ199" s="102">
        <v>0.28169014084507044</v>
      </c>
      <c r="BK199" s="102">
        <v>0.34065934065934067</v>
      </c>
      <c r="BL199" s="102">
        <v>0.31481481481481483</v>
      </c>
      <c r="BM199" s="101">
        <v>0</v>
      </c>
      <c r="BN199" s="101">
        <v>5</v>
      </c>
      <c r="BO199" s="101">
        <v>5</v>
      </c>
      <c r="BP199" s="102">
        <v>0</v>
      </c>
      <c r="BQ199" s="102">
        <v>5.4945054945054944E-2</v>
      </c>
      <c r="BR199" s="103">
        <v>3.0864197530864196E-2</v>
      </c>
    </row>
    <row r="200" spans="1:70" ht="11.85">
      <c r="A200" s="99" t="str">
        <f>IF(COUNTIFS(T_3GPM[[#This Row],[Secteur]],"  *"),A199,T_3GPM[[#This Row],[Secteur]])</f>
        <v>SEINE-SAINT-DENIS</v>
      </c>
      <c r="B200" s="99" t="str">
        <f>IF(COUNTIFS(T_3GPM[[#This Row],[Secteur]],"    *"),B199,T_3GPM[[#This Row],[Secteur]])</f>
        <v xml:space="preserve">   D02 - La Courneuve</v>
      </c>
      <c r="C200" s="100" t="s">
        <v>556</v>
      </c>
      <c r="D200" s="100" t="s">
        <v>557</v>
      </c>
      <c r="E200" s="101">
        <v>74</v>
      </c>
      <c r="F200" s="101">
        <v>76</v>
      </c>
      <c r="G200" s="101">
        <v>150</v>
      </c>
      <c r="H200" s="101">
        <v>0</v>
      </c>
      <c r="I200" s="101">
        <v>0</v>
      </c>
      <c r="J200" s="101">
        <v>0</v>
      </c>
      <c r="K200" s="101">
        <v>73</v>
      </c>
      <c r="L200" s="101">
        <v>74</v>
      </c>
      <c r="M200" s="101">
        <v>147</v>
      </c>
      <c r="N200" s="102">
        <v>0.98648648648648651</v>
      </c>
      <c r="O200" s="102">
        <v>0.97368421052631582</v>
      </c>
      <c r="P200" s="102">
        <v>0.98</v>
      </c>
      <c r="Q200" s="101">
        <v>50</v>
      </c>
      <c r="R200" s="101">
        <v>50</v>
      </c>
      <c r="S200" s="101">
        <v>100</v>
      </c>
      <c r="T200" s="102">
        <v>0.68493150684931503</v>
      </c>
      <c r="U200" s="102">
        <v>0.67567567567567566</v>
      </c>
      <c r="V200" s="102">
        <v>0.68027210884353739</v>
      </c>
      <c r="W200" s="101">
        <v>23</v>
      </c>
      <c r="X200" s="101">
        <v>24</v>
      </c>
      <c r="Y200" s="101">
        <v>47</v>
      </c>
      <c r="Z200" s="102">
        <v>0.31506849315068491</v>
      </c>
      <c r="AA200" s="102">
        <v>0.32432432432432434</v>
      </c>
      <c r="AB200" s="102">
        <v>0.31972789115646261</v>
      </c>
      <c r="AC200" s="101">
        <v>17</v>
      </c>
      <c r="AD200" s="101">
        <v>16</v>
      </c>
      <c r="AE200" s="101">
        <v>33</v>
      </c>
      <c r="AF200" s="102">
        <v>0.23287671232876711</v>
      </c>
      <c r="AG200" s="102">
        <v>0.21621621621621623</v>
      </c>
      <c r="AH200" s="102">
        <v>0.22448979591836735</v>
      </c>
      <c r="AI200" s="101">
        <v>6</v>
      </c>
      <c r="AJ200" s="101">
        <v>8</v>
      </c>
      <c r="AK200" s="101">
        <v>14</v>
      </c>
      <c r="AL200" s="102">
        <v>8.2191780821917804E-2</v>
      </c>
      <c r="AM200" s="102">
        <v>0.10810810810810811</v>
      </c>
      <c r="AN200" s="102">
        <v>9.5238095238095233E-2</v>
      </c>
      <c r="AO200" s="101">
        <v>73</v>
      </c>
      <c r="AP200" s="101">
        <v>74</v>
      </c>
      <c r="AQ200" s="101">
        <v>147</v>
      </c>
      <c r="AR200" s="102">
        <v>0.98648648648648651</v>
      </c>
      <c r="AS200" s="102">
        <v>0.97368421052631582</v>
      </c>
      <c r="AT200" s="102">
        <v>0.98</v>
      </c>
      <c r="AU200" s="101">
        <v>42</v>
      </c>
      <c r="AV200" s="101">
        <v>37</v>
      </c>
      <c r="AW200" s="101">
        <v>79</v>
      </c>
      <c r="AX200" s="102">
        <v>0.57534246575342463</v>
      </c>
      <c r="AY200" s="102">
        <v>0.5</v>
      </c>
      <c r="AZ200" s="102">
        <v>0.5374149659863946</v>
      </c>
      <c r="BA200" s="101">
        <v>31</v>
      </c>
      <c r="BB200" s="101">
        <v>37</v>
      </c>
      <c r="BC200" s="101">
        <v>68</v>
      </c>
      <c r="BD200" s="102">
        <v>0.42465753424657532</v>
      </c>
      <c r="BE200" s="102">
        <v>0.5</v>
      </c>
      <c r="BF200" s="102">
        <v>0.46258503401360546</v>
      </c>
      <c r="BG200" s="101">
        <v>25</v>
      </c>
      <c r="BH200" s="101">
        <v>29</v>
      </c>
      <c r="BI200" s="101">
        <v>54</v>
      </c>
      <c r="BJ200" s="102">
        <v>0.34246575342465752</v>
      </c>
      <c r="BK200" s="102">
        <v>0.39189189189189189</v>
      </c>
      <c r="BL200" s="102">
        <v>0.36734693877551022</v>
      </c>
      <c r="BM200" s="101">
        <v>6</v>
      </c>
      <c r="BN200" s="101">
        <v>8</v>
      </c>
      <c r="BO200" s="101">
        <v>14</v>
      </c>
      <c r="BP200" s="102">
        <v>8.2191780821917804E-2</v>
      </c>
      <c r="BQ200" s="102">
        <v>0.10810810810810811</v>
      </c>
      <c r="BR200" s="103">
        <v>9.5238095238095233E-2</v>
      </c>
    </row>
    <row r="201" spans="1:70" ht="11.85">
      <c r="A201" s="99" t="str">
        <f>IF(COUNTIFS(T_3GPM[[#This Row],[Secteur]],"  *"),A200,T_3GPM[[#This Row],[Secteur]])</f>
        <v>SEINE-SAINT-DENIS</v>
      </c>
      <c r="B201" s="99" t="str">
        <f>IF(COUNTIFS(T_3GPM[[#This Row],[Secteur]],"    *"),B200,T_3GPM[[#This Row],[Secteur]])</f>
        <v xml:space="preserve">   D02 - La Courneuve</v>
      </c>
      <c r="C201" s="100" t="s">
        <v>558</v>
      </c>
      <c r="D201" s="100" t="s">
        <v>430</v>
      </c>
      <c r="E201" s="101">
        <v>85</v>
      </c>
      <c r="F201" s="101">
        <v>83</v>
      </c>
      <c r="G201" s="101">
        <v>168</v>
      </c>
      <c r="H201" s="101">
        <v>0</v>
      </c>
      <c r="I201" s="101">
        <v>0</v>
      </c>
      <c r="J201" s="101">
        <v>0</v>
      </c>
      <c r="K201" s="101">
        <v>73</v>
      </c>
      <c r="L201" s="101">
        <v>72</v>
      </c>
      <c r="M201" s="101">
        <v>145</v>
      </c>
      <c r="N201" s="102">
        <v>0.85882352941176465</v>
      </c>
      <c r="O201" s="102">
        <v>0.86746987951807231</v>
      </c>
      <c r="P201" s="102">
        <v>0.86309523809523814</v>
      </c>
      <c r="Q201" s="101">
        <v>63</v>
      </c>
      <c r="R201" s="101">
        <v>54</v>
      </c>
      <c r="S201" s="101">
        <v>117</v>
      </c>
      <c r="T201" s="102">
        <v>0.86301369863013699</v>
      </c>
      <c r="U201" s="102">
        <v>0.75</v>
      </c>
      <c r="V201" s="102">
        <v>0.80689655172413788</v>
      </c>
      <c r="W201" s="101">
        <v>10</v>
      </c>
      <c r="X201" s="101">
        <v>18</v>
      </c>
      <c r="Y201" s="101">
        <v>28</v>
      </c>
      <c r="Z201" s="102">
        <v>0.13698630136986301</v>
      </c>
      <c r="AA201" s="102">
        <v>0.25</v>
      </c>
      <c r="AB201" s="102">
        <v>0.19310344827586207</v>
      </c>
      <c r="AC201" s="101">
        <v>9</v>
      </c>
      <c r="AD201" s="101">
        <v>18</v>
      </c>
      <c r="AE201" s="101">
        <v>27</v>
      </c>
      <c r="AF201" s="102">
        <v>0.12328767123287671</v>
      </c>
      <c r="AG201" s="102">
        <v>0.25</v>
      </c>
      <c r="AH201" s="102">
        <v>0.18620689655172415</v>
      </c>
      <c r="AI201" s="101">
        <v>1</v>
      </c>
      <c r="AJ201" s="101">
        <v>0</v>
      </c>
      <c r="AK201" s="101">
        <v>1</v>
      </c>
      <c r="AL201" s="102">
        <v>1.3698630136986301E-2</v>
      </c>
      <c r="AM201" s="102">
        <v>0</v>
      </c>
      <c r="AN201" s="102">
        <v>6.8965517241379309E-3</v>
      </c>
      <c r="AO201" s="101">
        <v>72</v>
      </c>
      <c r="AP201" s="101">
        <v>71</v>
      </c>
      <c r="AQ201" s="101">
        <v>143</v>
      </c>
      <c r="AR201" s="102">
        <v>0.84705882352941175</v>
      </c>
      <c r="AS201" s="102">
        <v>0.85542168674698793</v>
      </c>
      <c r="AT201" s="102">
        <v>0.85119047619047616</v>
      </c>
      <c r="AU201" s="101">
        <v>56</v>
      </c>
      <c r="AV201" s="101">
        <v>49</v>
      </c>
      <c r="AW201" s="101">
        <v>105</v>
      </c>
      <c r="AX201" s="102">
        <v>0.77777777777777779</v>
      </c>
      <c r="AY201" s="102">
        <v>0.6901408450704225</v>
      </c>
      <c r="AZ201" s="102">
        <v>0.73426573426573427</v>
      </c>
      <c r="BA201" s="101">
        <v>16</v>
      </c>
      <c r="BB201" s="101">
        <v>22</v>
      </c>
      <c r="BC201" s="101">
        <v>38</v>
      </c>
      <c r="BD201" s="102">
        <v>0.22222222222222221</v>
      </c>
      <c r="BE201" s="102">
        <v>0.30985915492957744</v>
      </c>
      <c r="BF201" s="102">
        <v>0.26573426573426573</v>
      </c>
      <c r="BG201" s="101">
        <v>15</v>
      </c>
      <c r="BH201" s="101">
        <v>22</v>
      </c>
      <c r="BI201" s="101">
        <v>37</v>
      </c>
      <c r="BJ201" s="102">
        <v>0.20833333333333334</v>
      </c>
      <c r="BK201" s="102">
        <v>0.30985915492957744</v>
      </c>
      <c r="BL201" s="102">
        <v>0.25874125874125875</v>
      </c>
      <c r="BM201" s="101">
        <v>1</v>
      </c>
      <c r="BN201" s="101">
        <v>0</v>
      </c>
      <c r="BO201" s="101">
        <v>1</v>
      </c>
      <c r="BP201" s="102">
        <v>1.3888888888888888E-2</v>
      </c>
      <c r="BQ201" s="102">
        <v>0</v>
      </c>
      <c r="BR201" s="103">
        <v>6.993006993006993E-3</v>
      </c>
    </row>
    <row r="202" spans="1:70" ht="11.85">
      <c r="A202" s="99" t="str">
        <f>IF(COUNTIFS(T_3GPM[[#This Row],[Secteur]],"  *"),A201,T_3GPM[[#This Row],[Secteur]])</f>
        <v>SEINE-SAINT-DENIS</v>
      </c>
      <c r="B202" s="99" t="str">
        <f>IF(COUNTIFS(T_3GPM[[#This Row],[Secteur]],"    *"),B201,T_3GPM[[#This Row],[Secteur]])</f>
        <v xml:space="preserve">   D02 - La Courneuve</v>
      </c>
      <c r="C202" s="100" t="s">
        <v>559</v>
      </c>
      <c r="D202" s="100" t="s">
        <v>444</v>
      </c>
      <c r="E202" s="101">
        <v>56</v>
      </c>
      <c r="F202" s="101">
        <v>62</v>
      </c>
      <c r="G202" s="101">
        <v>118</v>
      </c>
      <c r="H202" s="101">
        <v>0</v>
      </c>
      <c r="I202" s="101">
        <v>0</v>
      </c>
      <c r="J202" s="101">
        <v>0</v>
      </c>
      <c r="K202" s="101">
        <v>55</v>
      </c>
      <c r="L202" s="101">
        <v>61</v>
      </c>
      <c r="M202" s="101">
        <v>116</v>
      </c>
      <c r="N202" s="102">
        <v>0.9821428571428571</v>
      </c>
      <c r="O202" s="102">
        <v>0.9838709677419355</v>
      </c>
      <c r="P202" s="102">
        <v>0.98305084745762716</v>
      </c>
      <c r="Q202" s="101">
        <v>36</v>
      </c>
      <c r="R202" s="101">
        <v>40</v>
      </c>
      <c r="S202" s="101">
        <v>76</v>
      </c>
      <c r="T202" s="102">
        <v>0.65454545454545454</v>
      </c>
      <c r="U202" s="102">
        <v>0.65573770491803274</v>
      </c>
      <c r="V202" s="102">
        <v>0.65517241379310343</v>
      </c>
      <c r="W202" s="101">
        <v>19</v>
      </c>
      <c r="X202" s="101">
        <v>21</v>
      </c>
      <c r="Y202" s="101">
        <v>40</v>
      </c>
      <c r="Z202" s="102">
        <v>0.34545454545454546</v>
      </c>
      <c r="AA202" s="102">
        <v>0.34426229508196721</v>
      </c>
      <c r="AB202" s="102">
        <v>0.34482758620689657</v>
      </c>
      <c r="AC202" s="101">
        <v>17</v>
      </c>
      <c r="AD202" s="101">
        <v>15</v>
      </c>
      <c r="AE202" s="101">
        <v>32</v>
      </c>
      <c r="AF202" s="102">
        <v>0.30909090909090908</v>
      </c>
      <c r="AG202" s="102">
        <v>0.24590163934426229</v>
      </c>
      <c r="AH202" s="102">
        <v>0.27586206896551724</v>
      </c>
      <c r="AI202" s="101">
        <v>2</v>
      </c>
      <c r="AJ202" s="101">
        <v>6</v>
      </c>
      <c r="AK202" s="101">
        <v>8</v>
      </c>
      <c r="AL202" s="102">
        <v>3.6363636363636362E-2</v>
      </c>
      <c r="AM202" s="102">
        <v>9.8360655737704916E-2</v>
      </c>
      <c r="AN202" s="102">
        <v>6.8965517241379309E-2</v>
      </c>
      <c r="AO202" s="101">
        <v>55</v>
      </c>
      <c r="AP202" s="101">
        <v>61</v>
      </c>
      <c r="AQ202" s="101">
        <v>116</v>
      </c>
      <c r="AR202" s="102">
        <v>0.9821428571428571</v>
      </c>
      <c r="AS202" s="102">
        <v>0.9838709677419355</v>
      </c>
      <c r="AT202" s="102">
        <v>0.98305084745762716</v>
      </c>
      <c r="AU202" s="101">
        <v>34</v>
      </c>
      <c r="AV202" s="101">
        <v>40</v>
      </c>
      <c r="AW202" s="101">
        <v>74</v>
      </c>
      <c r="AX202" s="102">
        <v>0.61818181818181817</v>
      </c>
      <c r="AY202" s="102">
        <v>0.65573770491803274</v>
      </c>
      <c r="AZ202" s="102">
        <v>0.63793103448275867</v>
      </c>
      <c r="BA202" s="101">
        <v>21</v>
      </c>
      <c r="BB202" s="101">
        <v>21</v>
      </c>
      <c r="BC202" s="101">
        <v>42</v>
      </c>
      <c r="BD202" s="102">
        <v>0.38181818181818183</v>
      </c>
      <c r="BE202" s="102">
        <v>0.34426229508196721</v>
      </c>
      <c r="BF202" s="102">
        <v>0.36206896551724138</v>
      </c>
      <c r="BG202" s="101">
        <v>19</v>
      </c>
      <c r="BH202" s="101">
        <v>15</v>
      </c>
      <c r="BI202" s="101">
        <v>34</v>
      </c>
      <c r="BJ202" s="102">
        <v>0.34545454545454546</v>
      </c>
      <c r="BK202" s="102">
        <v>0.24590163934426229</v>
      </c>
      <c r="BL202" s="102">
        <v>0.29310344827586204</v>
      </c>
      <c r="BM202" s="101">
        <v>2</v>
      </c>
      <c r="BN202" s="101">
        <v>6</v>
      </c>
      <c r="BO202" s="101">
        <v>8</v>
      </c>
      <c r="BP202" s="102">
        <v>3.6363636363636362E-2</v>
      </c>
      <c r="BQ202" s="102">
        <v>9.8360655737704916E-2</v>
      </c>
      <c r="BR202" s="103">
        <v>6.8965517241379309E-2</v>
      </c>
    </row>
    <row r="203" spans="1:70" ht="11.85">
      <c r="A203" s="99" t="str">
        <f>IF(COUNTIFS(T_3GPM[[#This Row],[Secteur]],"  *"),A202,T_3GPM[[#This Row],[Secteur]])</f>
        <v>SEINE-SAINT-DENIS</v>
      </c>
      <c r="B203" s="99" t="str">
        <f>IF(COUNTIFS(T_3GPM[[#This Row],[Secteur]],"    *"),B202,T_3GPM[[#This Row],[Secteur]])</f>
        <v xml:space="preserve">   D02 - La Courneuve</v>
      </c>
      <c r="C203" s="100" t="s">
        <v>560</v>
      </c>
      <c r="D203" s="100" t="s">
        <v>487</v>
      </c>
      <c r="E203" s="101">
        <v>14</v>
      </c>
      <c r="F203" s="101">
        <v>8</v>
      </c>
      <c r="G203" s="101">
        <v>22</v>
      </c>
      <c r="H203" s="101">
        <v>0</v>
      </c>
      <c r="I203" s="101">
        <v>0</v>
      </c>
      <c r="J203" s="101">
        <v>0</v>
      </c>
      <c r="K203" s="101">
        <v>1</v>
      </c>
      <c r="L203" s="101">
        <v>0</v>
      </c>
      <c r="M203" s="101">
        <v>1</v>
      </c>
      <c r="N203" s="102">
        <v>7.1428571428571425E-2</v>
      </c>
      <c r="O203" s="102">
        <v>0</v>
      </c>
      <c r="P203" s="102">
        <v>4.5454545454545456E-2</v>
      </c>
      <c r="Q203" s="101">
        <v>0</v>
      </c>
      <c r="R203" s="101">
        <v>0</v>
      </c>
      <c r="S203" s="101">
        <v>0</v>
      </c>
      <c r="T203" s="102">
        <v>0</v>
      </c>
      <c r="U203" s="102" t="s">
        <v>92</v>
      </c>
      <c r="V203" s="102">
        <v>0</v>
      </c>
      <c r="W203" s="101">
        <v>1</v>
      </c>
      <c r="X203" s="101">
        <v>0</v>
      </c>
      <c r="Y203" s="101">
        <v>1</v>
      </c>
      <c r="Z203" s="102">
        <v>1</v>
      </c>
      <c r="AA203" s="102" t="s">
        <v>92</v>
      </c>
      <c r="AB203" s="102">
        <v>1</v>
      </c>
      <c r="AC203" s="101">
        <v>0</v>
      </c>
      <c r="AD203" s="101">
        <v>0</v>
      </c>
      <c r="AE203" s="101">
        <v>0</v>
      </c>
      <c r="AF203" s="102">
        <v>0</v>
      </c>
      <c r="AG203" s="102" t="s">
        <v>92</v>
      </c>
      <c r="AH203" s="102">
        <v>0</v>
      </c>
      <c r="AI203" s="101">
        <v>1</v>
      </c>
      <c r="AJ203" s="101">
        <v>0</v>
      </c>
      <c r="AK203" s="101">
        <v>1</v>
      </c>
      <c r="AL203" s="102">
        <v>1</v>
      </c>
      <c r="AM203" s="102" t="s">
        <v>92</v>
      </c>
      <c r="AN203" s="102">
        <v>1</v>
      </c>
      <c r="AO203" s="101">
        <v>0</v>
      </c>
      <c r="AP203" s="101">
        <v>0</v>
      </c>
      <c r="AQ203" s="101">
        <v>0</v>
      </c>
      <c r="AR203" s="102">
        <v>0</v>
      </c>
      <c r="AS203" s="102">
        <v>0</v>
      </c>
      <c r="AT203" s="102">
        <v>0</v>
      </c>
      <c r="AU203" s="101">
        <v>0</v>
      </c>
      <c r="AV203" s="101">
        <v>0</v>
      </c>
      <c r="AW203" s="101">
        <v>0</v>
      </c>
      <c r="AX203" s="102" t="s">
        <v>92</v>
      </c>
      <c r="AY203" s="102" t="s">
        <v>92</v>
      </c>
      <c r="AZ203" s="102" t="s">
        <v>92</v>
      </c>
      <c r="BA203" s="101">
        <v>0</v>
      </c>
      <c r="BB203" s="101">
        <v>0</v>
      </c>
      <c r="BC203" s="101">
        <v>0</v>
      </c>
      <c r="BD203" s="102" t="s">
        <v>92</v>
      </c>
      <c r="BE203" s="102" t="s">
        <v>92</v>
      </c>
      <c r="BF203" s="102" t="s">
        <v>92</v>
      </c>
      <c r="BG203" s="101">
        <v>0</v>
      </c>
      <c r="BH203" s="101">
        <v>0</v>
      </c>
      <c r="BI203" s="101">
        <v>0</v>
      </c>
      <c r="BJ203" s="102" t="s">
        <v>92</v>
      </c>
      <c r="BK203" s="102" t="s">
        <v>92</v>
      </c>
      <c r="BL203" s="102" t="s">
        <v>92</v>
      </c>
      <c r="BM203" s="101">
        <v>0</v>
      </c>
      <c r="BN203" s="101">
        <v>0</v>
      </c>
      <c r="BO203" s="101">
        <v>0</v>
      </c>
      <c r="BP203" s="102" t="s">
        <v>92</v>
      </c>
      <c r="BQ203" s="102" t="s">
        <v>92</v>
      </c>
      <c r="BR203" s="103" t="s">
        <v>92</v>
      </c>
    </row>
    <row r="204" spans="1:70" ht="11.85">
      <c r="A204" s="99" t="str">
        <f>IF(COUNTIFS(T_3GPM[[#This Row],[Secteur]],"  *"),A203,T_3GPM[[#This Row],[Secteur]])</f>
        <v>SEINE-SAINT-DENIS</v>
      </c>
      <c r="B204" s="99" t="str">
        <f>IF(COUNTIFS(T_3GPM[[#This Row],[Secteur]],"    *"),B203,T_3GPM[[#This Row],[Secteur]])</f>
        <v xml:space="preserve">   D02 - La Courneuve</v>
      </c>
      <c r="C204" s="100" t="s">
        <v>561</v>
      </c>
      <c r="D204" s="100" t="s">
        <v>562</v>
      </c>
      <c r="E204" s="101">
        <v>10</v>
      </c>
      <c r="F204" s="101">
        <v>11</v>
      </c>
      <c r="G204" s="101">
        <v>21</v>
      </c>
      <c r="H204" s="101">
        <v>0</v>
      </c>
      <c r="I204" s="101">
        <v>0</v>
      </c>
      <c r="J204" s="101">
        <v>0</v>
      </c>
      <c r="K204" s="101">
        <v>10</v>
      </c>
      <c r="L204" s="101">
        <v>11</v>
      </c>
      <c r="M204" s="101">
        <v>21</v>
      </c>
      <c r="N204" s="102">
        <v>1</v>
      </c>
      <c r="O204" s="102">
        <v>1</v>
      </c>
      <c r="P204" s="102">
        <v>1</v>
      </c>
      <c r="Q204" s="101">
        <v>2</v>
      </c>
      <c r="R204" s="101">
        <v>1</v>
      </c>
      <c r="S204" s="101">
        <v>3</v>
      </c>
      <c r="T204" s="102">
        <v>0.2</v>
      </c>
      <c r="U204" s="102">
        <v>9.0909090909090912E-2</v>
      </c>
      <c r="V204" s="102">
        <v>0.14285714285714285</v>
      </c>
      <c r="W204" s="101">
        <v>8</v>
      </c>
      <c r="X204" s="101">
        <v>10</v>
      </c>
      <c r="Y204" s="101">
        <v>18</v>
      </c>
      <c r="Z204" s="102">
        <v>0.8</v>
      </c>
      <c r="AA204" s="102">
        <v>0.90909090909090906</v>
      </c>
      <c r="AB204" s="102">
        <v>0.8571428571428571</v>
      </c>
      <c r="AC204" s="101">
        <v>3</v>
      </c>
      <c r="AD204" s="101">
        <v>6</v>
      </c>
      <c r="AE204" s="101">
        <v>9</v>
      </c>
      <c r="AF204" s="102">
        <v>0.3</v>
      </c>
      <c r="AG204" s="102">
        <v>0.54545454545454541</v>
      </c>
      <c r="AH204" s="102">
        <v>0.42857142857142855</v>
      </c>
      <c r="AI204" s="101">
        <v>5</v>
      </c>
      <c r="AJ204" s="101">
        <v>4</v>
      </c>
      <c r="AK204" s="101">
        <v>9</v>
      </c>
      <c r="AL204" s="102">
        <v>0.5</v>
      </c>
      <c r="AM204" s="102">
        <v>0.36363636363636365</v>
      </c>
      <c r="AN204" s="102">
        <v>0.42857142857142855</v>
      </c>
      <c r="AO204" s="101">
        <v>10</v>
      </c>
      <c r="AP204" s="101">
        <v>11</v>
      </c>
      <c r="AQ204" s="101">
        <v>21</v>
      </c>
      <c r="AR204" s="102">
        <v>1</v>
      </c>
      <c r="AS204" s="102">
        <v>1</v>
      </c>
      <c r="AT204" s="102">
        <v>1</v>
      </c>
      <c r="AU204" s="101">
        <v>2</v>
      </c>
      <c r="AV204" s="101">
        <v>1</v>
      </c>
      <c r="AW204" s="101">
        <v>3</v>
      </c>
      <c r="AX204" s="102">
        <v>0.2</v>
      </c>
      <c r="AY204" s="102">
        <v>9.0909090909090912E-2</v>
      </c>
      <c r="AZ204" s="102">
        <v>0.14285714285714285</v>
      </c>
      <c r="BA204" s="101">
        <v>8</v>
      </c>
      <c r="BB204" s="101">
        <v>10</v>
      </c>
      <c r="BC204" s="101">
        <v>18</v>
      </c>
      <c r="BD204" s="102">
        <v>0.8</v>
      </c>
      <c r="BE204" s="102">
        <v>0.90909090909090906</v>
      </c>
      <c r="BF204" s="102">
        <v>0.8571428571428571</v>
      </c>
      <c r="BG204" s="101">
        <v>3</v>
      </c>
      <c r="BH204" s="101">
        <v>6</v>
      </c>
      <c r="BI204" s="101">
        <v>9</v>
      </c>
      <c r="BJ204" s="102">
        <v>0.3</v>
      </c>
      <c r="BK204" s="102">
        <v>0.54545454545454541</v>
      </c>
      <c r="BL204" s="102">
        <v>0.42857142857142855</v>
      </c>
      <c r="BM204" s="101">
        <v>5</v>
      </c>
      <c r="BN204" s="101">
        <v>4</v>
      </c>
      <c r="BO204" s="101">
        <v>9</v>
      </c>
      <c r="BP204" s="102">
        <v>0.5</v>
      </c>
      <c r="BQ204" s="102">
        <v>0.36363636363636365</v>
      </c>
      <c r="BR204" s="103">
        <v>0.42857142857142855</v>
      </c>
    </row>
    <row r="205" spans="1:70" ht="11.85">
      <c r="A205" s="99" t="str">
        <f>IF(COUNTIFS(T_3GPM[[#This Row],[Secteur]],"  *"),A204,T_3GPM[[#This Row],[Secteur]])</f>
        <v>SEINE-SAINT-DENIS</v>
      </c>
      <c r="B205" s="99" t="str">
        <f>IF(COUNTIFS(T_3GPM[[#This Row],[Secteur]],"    *"),B204,T_3GPM[[#This Row],[Secteur]])</f>
        <v xml:space="preserve">   D02 - La Courneuve</v>
      </c>
      <c r="C205" s="100" t="s">
        <v>563</v>
      </c>
      <c r="D205" s="100" t="s">
        <v>564</v>
      </c>
      <c r="E205" s="101">
        <v>57</v>
      </c>
      <c r="F205" s="101">
        <v>57</v>
      </c>
      <c r="G205" s="101">
        <v>114</v>
      </c>
      <c r="H205" s="101">
        <v>0</v>
      </c>
      <c r="I205" s="101">
        <v>0</v>
      </c>
      <c r="J205" s="101">
        <v>0</v>
      </c>
      <c r="K205" s="101">
        <v>56</v>
      </c>
      <c r="L205" s="101">
        <v>55</v>
      </c>
      <c r="M205" s="101">
        <v>111</v>
      </c>
      <c r="N205" s="102">
        <v>0.98245614035087714</v>
      </c>
      <c r="O205" s="102">
        <v>0.96491228070175439</v>
      </c>
      <c r="P205" s="102">
        <v>0.97368421052631582</v>
      </c>
      <c r="Q205" s="101">
        <v>47</v>
      </c>
      <c r="R205" s="101">
        <v>45</v>
      </c>
      <c r="S205" s="101">
        <v>92</v>
      </c>
      <c r="T205" s="102">
        <v>0.8392857142857143</v>
      </c>
      <c r="U205" s="102">
        <v>0.81818181818181823</v>
      </c>
      <c r="V205" s="102">
        <v>0.8288288288288288</v>
      </c>
      <c r="W205" s="101">
        <v>9</v>
      </c>
      <c r="X205" s="101">
        <v>10</v>
      </c>
      <c r="Y205" s="101">
        <v>19</v>
      </c>
      <c r="Z205" s="102">
        <v>0.16071428571428573</v>
      </c>
      <c r="AA205" s="102">
        <v>0.18181818181818182</v>
      </c>
      <c r="AB205" s="102">
        <v>0.17117117117117117</v>
      </c>
      <c r="AC205" s="101">
        <v>8</v>
      </c>
      <c r="AD205" s="101">
        <v>8</v>
      </c>
      <c r="AE205" s="101">
        <v>16</v>
      </c>
      <c r="AF205" s="102">
        <v>0.14285714285714285</v>
      </c>
      <c r="AG205" s="102">
        <v>0.14545454545454545</v>
      </c>
      <c r="AH205" s="102">
        <v>0.14414414414414414</v>
      </c>
      <c r="AI205" s="101">
        <v>1</v>
      </c>
      <c r="AJ205" s="101">
        <v>2</v>
      </c>
      <c r="AK205" s="101">
        <v>3</v>
      </c>
      <c r="AL205" s="102">
        <v>1.7857142857142856E-2</v>
      </c>
      <c r="AM205" s="102">
        <v>3.6363636363636362E-2</v>
      </c>
      <c r="AN205" s="102">
        <v>2.7027027027027029E-2</v>
      </c>
      <c r="AO205" s="101">
        <v>49</v>
      </c>
      <c r="AP205" s="101">
        <v>48</v>
      </c>
      <c r="AQ205" s="101">
        <v>97</v>
      </c>
      <c r="AR205" s="102">
        <v>0.85964912280701755</v>
      </c>
      <c r="AS205" s="102">
        <v>0.84210526315789469</v>
      </c>
      <c r="AT205" s="102">
        <v>0.85087719298245612</v>
      </c>
      <c r="AU205" s="101">
        <v>39</v>
      </c>
      <c r="AV205" s="101">
        <v>37</v>
      </c>
      <c r="AW205" s="101">
        <v>76</v>
      </c>
      <c r="AX205" s="102">
        <v>0.79591836734693877</v>
      </c>
      <c r="AY205" s="102">
        <v>0.77083333333333337</v>
      </c>
      <c r="AZ205" s="102">
        <v>0.78350515463917525</v>
      </c>
      <c r="BA205" s="101">
        <v>10</v>
      </c>
      <c r="BB205" s="101">
        <v>11</v>
      </c>
      <c r="BC205" s="101">
        <v>21</v>
      </c>
      <c r="BD205" s="102">
        <v>0.20408163265306123</v>
      </c>
      <c r="BE205" s="102">
        <v>0.22916666666666666</v>
      </c>
      <c r="BF205" s="102">
        <v>0.21649484536082475</v>
      </c>
      <c r="BG205" s="101">
        <v>9</v>
      </c>
      <c r="BH205" s="101">
        <v>10</v>
      </c>
      <c r="BI205" s="101">
        <v>19</v>
      </c>
      <c r="BJ205" s="102">
        <v>0.18367346938775511</v>
      </c>
      <c r="BK205" s="102">
        <v>0.20833333333333334</v>
      </c>
      <c r="BL205" s="102">
        <v>0.19587628865979381</v>
      </c>
      <c r="BM205" s="101">
        <v>1</v>
      </c>
      <c r="BN205" s="101">
        <v>1</v>
      </c>
      <c r="BO205" s="101">
        <v>2</v>
      </c>
      <c r="BP205" s="102">
        <v>2.0408163265306121E-2</v>
      </c>
      <c r="BQ205" s="102">
        <v>2.0833333333333332E-2</v>
      </c>
      <c r="BR205" s="103">
        <v>2.0618556701030927E-2</v>
      </c>
    </row>
    <row r="206" spans="1:70" ht="11.85">
      <c r="A206" s="99" t="str">
        <f>IF(COUNTIFS(T_3GPM[[#This Row],[Secteur]],"  *"),A205,T_3GPM[[#This Row],[Secteur]])</f>
        <v>SEINE-SAINT-DENIS</v>
      </c>
      <c r="B206" s="99" t="str">
        <f>IF(COUNTIFS(T_3GPM[[#This Row],[Secteur]],"    *"),B205,T_3GPM[[#This Row],[Secteur]])</f>
        <v xml:space="preserve">   D02 - La Courneuve</v>
      </c>
      <c r="C206" s="100" t="s">
        <v>565</v>
      </c>
      <c r="D206" s="100" t="s">
        <v>566</v>
      </c>
      <c r="E206" s="101">
        <v>47</v>
      </c>
      <c r="F206" s="101">
        <v>52</v>
      </c>
      <c r="G206" s="101">
        <v>99</v>
      </c>
      <c r="H206" s="101">
        <v>1</v>
      </c>
      <c r="I206" s="101">
        <v>3</v>
      </c>
      <c r="J206" s="101">
        <v>4</v>
      </c>
      <c r="K206" s="101">
        <v>46</v>
      </c>
      <c r="L206" s="101">
        <v>49</v>
      </c>
      <c r="M206" s="101">
        <v>95</v>
      </c>
      <c r="N206" s="102">
        <v>1</v>
      </c>
      <c r="O206" s="102">
        <v>1</v>
      </c>
      <c r="P206" s="102">
        <v>1</v>
      </c>
      <c r="Q206" s="101">
        <v>37</v>
      </c>
      <c r="R206" s="101">
        <v>31</v>
      </c>
      <c r="S206" s="101">
        <v>68</v>
      </c>
      <c r="T206" s="102">
        <v>0.80434782608695654</v>
      </c>
      <c r="U206" s="102">
        <v>0.63265306122448983</v>
      </c>
      <c r="V206" s="102">
        <v>0.71578947368421053</v>
      </c>
      <c r="W206" s="101">
        <v>9</v>
      </c>
      <c r="X206" s="101">
        <v>18</v>
      </c>
      <c r="Y206" s="101">
        <v>27</v>
      </c>
      <c r="Z206" s="102">
        <v>0.19565217391304349</v>
      </c>
      <c r="AA206" s="102">
        <v>0.36734693877551022</v>
      </c>
      <c r="AB206" s="102">
        <v>0.28421052631578947</v>
      </c>
      <c r="AC206" s="101">
        <v>5</v>
      </c>
      <c r="AD206" s="101">
        <v>10</v>
      </c>
      <c r="AE206" s="101">
        <v>15</v>
      </c>
      <c r="AF206" s="102">
        <v>0.10869565217391304</v>
      </c>
      <c r="AG206" s="102">
        <v>0.20408163265306123</v>
      </c>
      <c r="AH206" s="102">
        <v>0.15789473684210525</v>
      </c>
      <c r="AI206" s="101">
        <v>4</v>
      </c>
      <c r="AJ206" s="101">
        <v>8</v>
      </c>
      <c r="AK206" s="101">
        <v>12</v>
      </c>
      <c r="AL206" s="102">
        <v>8.6956521739130432E-2</v>
      </c>
      <c r="AM206" s="102">
        <v>0.16326530612244897</v>
      </c>
      <c r="AN206" s="102">
        <v>0.12631578947368421</v>
      </c>
      <c r="AO206" s="101">
        <v>46</v>
      </c>
      <c r="AP206" s="101">
        <v>49</v>
      </c>
      <c r="AQ206" s="101">
        <v>95</v>
      </c>
      <c r="AR206" s="102">
        <v>1</v>
      </c>
      <c r="AS206" s="102">
        <v>1</v>
      </c>
      <c r="AT206" s="102">
        <v>1</v>
      </c>
      <c r="AU206" s="101">
        <v>34</v>
      </c>
      <c r="AV206" s="101">
        <v>26</v>
      </c>
      <c r="AW206" s="101">
        <v>60</v>
      </c>
      <c r="AX206" s="102">
        <v>0.73913043478260865</v>
      </c>
      <c r="AY206" s="102">
        <v>0.53061224489795922</v>
      </c>
      <c r="AZ206" s="102">
        <v>0.63157894736842102</v>
      </c>
      <c r="BA206" s="101">
        <v>12</v>
      </c>
      <c r="BB206" s="101">
        <v>23</v>
      </c>
      <c r="BC206" s="101">
        <v>35</v>
      </c>
      <c r="BD206" s="102">
        <v>0.2608695652173913</v>
      </c>
      <c r="BE206" s="102">
        <v>0.46938775510204084</v>
      </c>
      <c r="BF206" s="102">
        <v>0.36842105263157893</v>
      </c>
      <c r="BG206" s="101">
        <v>8</v>
      </c>
      <c r="BH206" s="101">
        <v>15</v>
      </c>
      <c r="BI206" s="101">
        <v>23</v>
      </c>
      <c r="BJ206" s="102">
        <v>0.17391304347826086</v>
      </c>
      <c r="BK206" s="102">
        <v>0.30612244897959184</v>
      </c>
      <c r="BL206" s="102">
        <v>0.24210526315789474</v>
      </c>
      <c r="BM206" s="101">
        <v>4</v>
      </c>
      <c r="BN206" s="101">
        <v>8</v>
      </c>
      <c r="BO206" s="101">
        <v>12</v>
      </c>
      <c r="BP206" s="102">
        <v>8.6956521739130432E-2</v>
      </c>
      <c r="BQ206" s="102">
        <v>0.16326530612244897</v>
      </c>
      <c r="BR206" s="103">
        <v>0.12631578947368421</v>
      </c>
    </row>
    <row r="207" spans="1:70" ht="11.85">
      <c r="A207" s="99" t="str">
        <f>IF(COUNTIFS(T_3GPM[[#This Row],[Secteur]],"  *"),A206,T_3GPM[[#This Row],[Secteur]])</f>
        <v>SEINE-SAINT-DENIS</v>
      </c>
      <c r="B207" s="99" t="str">
        <f>IF(COUNTIFS(T_3GPM[[#This Row],[Secteur]],"    *"),B206,T_3GPM[[#This Row],[Secteur]])</f>
        <v xml:space="preserve">   D02 - La Courneuve</v>
      </c>
      <c r="C207" s="100" t="s">
        <v>567</v>
      </c>
      <c r="D207" s="100" t="s">
        <v>568</v>
      </c>
      <c r="E207" s="101">
        <v>42</v>
      </c>
      <c r="F207" s="101">
        <v>54</v>
      </c>
      <c r="G207" s="101">
        <v>96</v>
      </c>
      <c r="H207" s="101">
        <v>0</v>
      </c>
      <c r="I207" s="101">
        <v>0</v>
      </c>
      <c r="J207" s="101">
        <v>0</v>
      </c>
      <c r="K207" s="101">
        <v>34</v>
      </c>
      <c r="L207" s="101">
        <v>49</v>
      </c>
      <c r="M207" s="101">
        <v>83</v>
      </c>
      <c r="N207" s="102">
        <v>0.80952380952380953</v>
      </c>
      <c r="O207" s="102">
        <v>0.90740740740740744</v>
      </c>
      <c r="P207" s="102">
        <v>0.86458333333333337</v>
      </c>
      <c r="Q207" s="101">
        <v>25</v>
      </c>
      <c r="R207" s="101">
        <v>39</v>
      </c>
      <c r="S207" s="101">
        <v>64</v>
      </c>
      <c r="T207" s="102">
        <v>0.73529411764705888</v>
      </c>
      <c r="U207" s="102">
        <v>0.79591836734693877</v>
      </c>
      <c r="V207" s="102">
        <v>0.77108433734939763</v>
      </c>
      <c r="W207" s="101">
        <v>9</v>
      </c>
      <c r="X207" s="101">
        <v>10</v>
      </c>
      <c r="Y207" s="101">
        <v>19</v>
      </c>
      <c r="Z207" s="102">
        <v>0.26470588235294118</v>
      </c>
      <c r="AA207" s="102">
        <v>0.20408163265306123</v>
      </c>
      <c r="AB207" s="102">
        <v>0.2289156626506024</v>
      </c>
      <c r="AC207" s="101">
        <v>8</v>
      </c>
      <c r="AD207" s="101">
        <v>7</v>
      </c>
      <c r="AE207" s="101">
        <v>15</v>
      </c>
      <c r="AF207" s="102">
        <v>0.23529411764705882</v>
      </c>
      <c r="AG207" s="102">
        <v>0.14285714285714285</v>
      </c>
      <c r="AH207" s="102">
        <v>0.18072289156626506</v>
      </c>
      <c r="AI207" s="101">
        <v>1</v>
      </c>
      <c r="AJ207" s="101">
        <v>3</v>
      </c>
      <c r="AK207" s="101">
        <v>4</v>
      </c>
      <c r="AL207" s="102">
        <v>2.9411764705882353E-2</v>
      </c>
      <c r="AM207" s="102">
        <v>6.1224489795918366E-2</v>
      </c>
      <c r="AN207" s="102">
        <v>4.8192771084337352E-2</v>
      </c>
      <c r="AO207" s="101">
        <v>19</v>
      </c>
      <c r="AP207" s="101">
        <v>28</v>
      </c>
      <c r="AQ207" s="101">
        <v>47</v>
      </c>
      <c r="AR207" s="102">
        <v>0.45238095238095238</v>
      </c>
      <c r="AS207" s="102">
        <v>0.51851851851851849</v>
      </c>
      <c r="AT207" s="102">
        <v>0.48958333333333331</v>
      </c>
      <c r="AU207" s="101">
        <v>12</v>
      </c>
      <c r="AV207" s="101">
        <v>20</v>
      </c>
      <c r="AW207" s="101">
        <v>32</v>
      </c>
      <c r="AX207" s="102">
        <v>0.63157894736842102</v>
      </c>
      <c r="AY207" s="102">
        <v>0.7142857142857143</v>
      </c>
      <c r="AZ207" s="102">
        <v>0.68085106382978722</v>
      </c>
      <c r="BA207" s="101">
        <v>7</v>
      </c>
      <c r="BB207" s="101">
        <v>8</v>
      </c>
      <c r="BC207" s="101">
        <v>15</v>
      </c>
      <c r="BD207" s="102">
        <v>0.36842105263157893</v>
      </c>
      <c r="BE207" s="102">
        <v>0.2857142857142857</v>
      </c>
      <c r="BF207" s="102">
        <v>0.31914893617021278</v>
      </c>
      <c r="BG207" s="101">
        <v>6</v>
      </c>
      <c r="BH207" s="101">
        <v>6</v>
      </c>
      <c r="BI207" s="101">
        <v>12</v>
      </c>
      <c r="BJ207" s="102">
        <v>0.31578947368421051</v>
      </c>
      <c r="BK207" s="102">
        <v>0.21428571428571427</v>
      </c>
      <c r="BL207" s="102">
        <v>0.25531914893617019</v>
      </c>
      <c r="BM207" s="101">
        <v>1</v>
      </c>
      <c r="BN207" s="101">
        <v>2</v>
      </c>
      <c r="BO207" s="101">
        <v>3</v>
      </c>
      <c r="BP207" s="102">
        <v>5.2631578947368418E-2</v>
      </c>
      <c r="BQ207" s="102">
        <v>7.1428571428571425E-2</v>
      </c>
      <c r="BR207" s="103">
        <v>6.3829787234042548E-2</v>
      </c>
    </row>
    <row r="208" spans="1:70" ht="11.85">
      <c r="A208" s="99" t="str">
        <f>IF(COUNTIFS(T_3GPM[[#This Row],[Secteur]],"  *"),A207,T_3GPM[[#This Row],[Secteur]])</f>
        <v>SEINE-SAINT-DENIS</v>
      </c>
      <c r="B208" s="99" t="str">
        <f>IF(COUNTIFS(T_3GPM[[#This Row],[Secteur]],"    *"),B207,T_3GPM[[#This Row],[Secteur]])</f>
        <v xml:space="preserve">   D02 - La Courneuve</v>
      </c>
      <c r="C208" s="100" t="s">
        <v>1015</v>
      </c>
      <c r="D208" s="100" t="s">
        <v>1016</v>
      </c>
      <c r="E208" s="101">
        <v>13</v>
      </c>
      <c r="F208" s="101">
        <v>10</v>
      </c>
      <c r="G208" s="101">
        <v>23</v>
      </c>
      <c r="H208" s="101">
        <v>0</v>
      </c>
      <c r="I208" s="101">
        <v>0</v>
      </c>
      <c r="J208" s="101">
        <v>0</v>
      </c>
      <c r="K208" s="101">
        <v>13</v>
      </c>
      <c r="L208" s="101">
        <v>9</v>
      </c>
      <c r="M208" s="101">
        <v>22</v>
      </c>
      <c r="N208" s="102">
        <v>1</v>
      </c>
      <c r="O208" s="102">
        <v>0.9</v>
      </c>
      <c r="P208" s="102">
        <v>0.95652173913043481</v>
      </c>
      <c r="Q208" s="101">
        <v>0</v>
      </c>
      <c r="R208" s="101">
        <v>1</v>
      </c>
      <c r="S208" s="101">
        <v>1</v>
      </c>
      <c r="T208" s="102">
        <v>0</v>
      </c>
      <c r="U208" s="102">
        <v>0.1111111111111111</v>
      </c>
      <c r="V208" s="102">
        <v>4.5454545454545456E-2</v>
      </c>
      <c r="W208" s="101">
        <v>13</v>
      </c>
      <c r="X208" s="101">
        <v>8</v>
      </c>
      <c r="Y208" s="101">
        <v>21</v>
      </c>
      <c r="Z208" s="102">
        <v>1</v>
      </c>
      <c r="AA208" s="102">
        <v>0.88888888888888884</v>
      </c>
      <c r="AB208" s="102">
        <v>0.95454545454545459</v>
      </c>
      <c r="AC208" s="101">
        <v>13</v>
      </c>
      <c r="AD208" s="101">
        <v>7</v>
      </c>
      <c r="AE208" s="101">
        <v>20</v>
      </c>
      <c r="AF208" s="102">
        <v>1</v>
      </c>
      <c r="AG208" s="102">
        <v>0.77777777777777779</v>
      </c>
      <c r="AH208" s="102">
        <v>0.90909090909090906</v>
      </c>
      <c r="AI208" s="101">
        <v>0</v>
      </c>
      <c r="AJ208" s="101">
        <v>1</v>
      </c>
      <c r="AK208" s="101">
        <v>1</v>
      </c>
      <c r="AL208" s="102">
        <v>0</v>
      </c>
      <c r="AM208" s="102">
        <v>0.1111111111111111</v>
      </c>
      <c r="AN208" s="102">
        <v>4.5454545454545456E-2</v>
      </c>
      <c r="AO208" s="101">
        <v>13</v>
      </c>
      <c r="AP208" s="101">
        <v>9</v>
      </c>
      <c r="AQ208" s="101">
        <v>22</v>
      </c>
      <c r="AR208" s="102">
        <v>1</v>
      </c>
      <c r="AS208" s="102">
        <v>0.9</v>
      </c>
      <c r="AT208" s="102">
        <v>0.95652173913043481</v>
      </c>
      <c r="AU208" s="101">
        <v>0</v>
      </c>
      <c r="AV208" s="101">
        <v>1</v>
      </c>
      <c r="AW208" s="101">
        <v>1</v>
      </c>
      <c r="AX208" s="102">
        <v>0</v>
      </c>
      <c r="AY208" s="102">
        <v>0.1111111111111111</v>
      </c>
      <c r="AZ208" s="102">
        <v>4.5454545454545456E-2</v>
      </c>
      <c r="BA208" s="101">
        <v>13</v>
      </c>
      <c r="BB208" s="101">
        <v>8</v>
      </c>
      <c r="BC208" s="101">
        <v>21</v>
      </c>
      <c r="BD208" s="102">
        <v>1</v>
      </c>
      <c r="BE208" s="102">
        <v>0.88888888888888884</v>
      </c>
      <c r="BF208" s="102">
        <v>0.95454545454545459</v>
      </c>
      <c r="BG208" s="101">
        <v>13</v>
      </c>
      <c r="BH208" s="101">
        <v>7</v>
      </c>
      <c r="BI208" s="101">
        <v>20</v>
      </c>
      <c r="BJ208" s="102">
        <v>1</v>
      </c>
      <c r="BK208" s="102">
        <v>0.77777777777777779</v>
      </c>
      <c r="BL208" s="102">
        <v>0.90909090909090906</v>
      </c>
      <c r="BM208" s="101">
        <v>0</v>
      </c>
      <c r="BN208" s="101">
        <v>1</v>
      </c>
      <c r="BO208" s="101">
        <v>1</v>
      </c>
      <c r="BP208" s="102">
        <v>0</v>
      </c>
      <c r="BQ208" s="102">
        <v>0.1111111111111111</v>
      </c>
      <c r="BR208" s="103">
        <v>4.5454545454545456E-2</v>
      </c>
    </row>
    <row r="209" spans="1:70" ht="11.85">
      <c r="A209" s="99" t="str">
        <f>IF(COUNTIFS(T_3GPM[[#This Row],[Secteur]],"  *"),A208,T_3GPM[[#This Row],[Secteur]])</f>
        <v>SEINE-SAINT-DENIS</v>
      </c>
      <c r="B209" s="99" t="str">
        <f>IF(COUNTIFS(T_3GPM[[#This Row],[Secteur]],"    *"),B208,T_3GPM[[#This Row],[Secteur]])</f>
        <v xml:space="preserve">   D03 - Drancy</v>
      </c>
      <c r="C209" s="100" t="s">
        <v>569</v>
      </c>
      <c r="D209" s="100" t="s">
        <v>570</v>
      </c>
      <c r="E209" s="101">
        <v>881</v>
      </c>
      <c r="F209" s="101">
        <v>944</v>
      </c>
      <c r="G209" s="101">
        <v>1825</v>
      </c>
      <c r="H209" s="101">
        <v>0</v>
      </c>
      <c r="I209" s="101">
        <v>0</v>
      </c>
      <c r="J209" s="101">
        <v>0</v>
      </c>
      <c r="K209" s="101">
        <v>847</v>
      </c>
      <c r="L209" s="101">
        <v>896</v>
      </c>
      <c r="M209" s="101">
        <v>1743</v>
      </c>
      <c r="N209" s="102">
        <v>0.9614074914869466</v>
      </c>
      <c r="O209" s="102">
        <v>0.94915254237288138</v>
      </c>
      <c r="P209" s="102">
        <v>0.95506849315068498</v>
      </c>
      <c r="Q209" s="101">
        <v>695</v>
      </c>
      <c r="R209" s="101">
        <v>612</v>
      </c>
      <c r="S209" s="101">
        <v>1307</v>
      </c>
      <c r="T209" s="102">
        <v>0.82054309327036601</v>
      </c>
      <c r="U209" s="102">
        <v>0.6830357142857143</v>
      </c>
      <c r="V209" s="102">
        <v>0.7498565691336776</v>
      </c>
      <c r="W209" s="101">
        <v>152</v>
      </c>
      <c r="X209" s="101">
        <v>284</v>
      </c>
      <c r="Y209" s="101">
        <v>436</v>
      </c>
      <c r="Z209" s="102">
        <v>0.17945690672963399</v>
      </c>
      <c r="AA209" s="102">
        <v>0.3169642857142857</v>
      </c>
      <c r="AB209" s="102">
        <v>0.25014343086632246</v>
      </c>
      <c r="AC209" s="101">
        <v>133</v>
      </c>
      <c r="AD209" s="101">
        <v>245</v>
      </c>
      <c r="AE209" s="101">
        <v>378</v>
      </c>
      <c r="AF209" s="102">
        <v>0.15702479338842976</v>
      </c>
      <c r="AG209" s="102">
        <v>0.2734375</v>
      </c>
      <c r="AH209" s="102">
        <v>0.21686746987951808</v>
      </c>
      <c r="AI209" s="101">
        <v>19</v>
      </c>
      <c r="AJ209" s="101">
        <v>39</v>
      </c>
      <c r="AK209" s="101">
        <v>58</v>
      </c>
      <c r="AL209" s="102">
        <v>2.2432113341204249E-2</v>
      </c>
      <c r="AM209" s="102">
        <v>4.3526785714285712E-2</v>
      </c>
      <c r="AN209" s="102">
        <v>3.3275960986804361E-2</v>
      </c>
      <c r="AO209" s="101">
        <v>832</v>
      </c>
      <c r="AP209" s="101">
        <v>877</v>
      </c>
      <c r="AQ209" s="101">
        <v>1709</v>
      </c>
      <c r="AR209" s="102">
        <v>0.94438138479001132</v>
      </c>
      <c r="AS209" s="102">
        <v>0.92902542372881358</v>
      </c>
      <c r="AT209" s="102">
        <v>0.93643835616438353</v>
      </c>
      <c r="AU209" s="101">
        <v>654</v>
      </c>
      <c r="AV209" s="101">
        <v>556</v>
      </c>
      <c r="AW209" s="101">
        <v>1210</v>
      </c>
      <c r="AX209" s="102">
        <v>0.78605769230769229</v>
      </c>
      <c r="AY209" s="102">
        <v>0.63397947548460665</v>
      </c>
      <c r="AZ209" s="102">
        <v>0.70801638385020482</v>
      </c>
      <c r="BA209" s="101">
        <v>178</v>
      </c>
      <c r="BB209" s="101">
        <v>321</v>
      </c>
      <c r="BC209" s="101">
        <v>499</v>
      </c>
      <c r="BD209" s="102">
        <v>0.21394230769230768</v>
      </c>
      <c r="BE209" s="102">
        <v>0.36602052451539341</v>
      </c>
      <c r="BF209" s="102">
        <v>0.29198361614979518</v>
      </c>
      <c r="BG209" s="101">
        <v>160</v>
      </c>
      <c r="BH209" s="101">
        <v>282</v>
      </c>
      <c r="BI209" s="101">
        <v>442</v>
      </c>
      <c r="BJ209" s="102">
        <v>0.19230769230769232</v>
      </c>
      <c r="BK209" s="102">
        <v>0.32155074116305588</v>
      </c>
      <c r="BL209" s="102">
        <v>0.25863077823288472</v>
      </c>
      <c r="BM209" s="101">
        <v>18</v>
      </c>
      <c r="BN209" s="101">
        <v>39</v>
      </c>
      <c r="BO209" s="101">
        <v>57</v>
      </c>
      <c r="BP209" s="102">
        <v>2.1634615384615384E-2</v>
      </c>
      <c r="BQ209" s="102">
        <v>4.4469783352337512E-2</v>
      </c>
      <c r="BR209" s="103">
        <v>3.3352837916910474E-2</v>
      </c>
    </row>
    <row r="210" spans="1:70" ht="11.85">
      <c r="A210" s="99" t="str">
        <f>IF(COUNTIFS(T_3GPM[[#This Row],[Secteur]],"  *"),A209,T_3GPM[[#This Row],[Secteur]])</f>
        <v>SEINE-SAINT-DENIS</v>
      </c>
      <c r="B210" s="99" t="str">
        <f>IF(COUNTIFS(T_3GPM[[#This Row],[Secteur]],"    *"),B209,T_3GPM[[#This Row],[Secteur]])</f>
        <v xml:space="preserve">   D03 - Drancy</v>
      </c>
      <c r="C210" s="100" t="s">
        <v>571</v>
      </c>
      <c r="D210" s="100" t="s">
        <v>572</v>
      </c>
      <c r="E210" s="101">
        <v>73</v>
      </c>
      <c r="F210" s="101">
        <v>90</v>
      </c>
      <c r="G210" s="101">
        <v>163</v>
      </c>
      <c r="H210" s="101">
        <v>0</v>
      </c>
      <c r="I210" s="101">
        <v>0</v>
      </c>
      <c r="J210" s="101">
        <v>0</v>
      </c>
      <c r="K210" s="101">
        <v>72</v>
      </c>
      <c r="L210" s="101">
        <v>88</v>
      </c>
      <c r="M210" s="101">
        <v>160</v>
      </c>
      <c r="N210" s="102">
        <v>0.98630136986301364</v>
      </c>
      <c r="O210" s="102">
        <v>0.97777777777777775</v>
      </c>
      <c r="P210" s="102">
        <v>0.98159509202453987</v>
      </c>
      <c r="Q210" s="101">
        <v>59</v>
      </c>
      <c r="R210" s="101">
        <v>64</v>
      </c>
      <c r="S210" s="101">
        <v>123</v>
      </c>
      <c r="T210" s="102">
        <v>0.81944444444444442</v>
      </c>
      <c r="U210" s="102">
        <v>0.72727272727272729</v>
      </c>
      <c r="V210" s="102">
        <v>0.76875000000000004</v>
      </c>
      <c r="W210" s="101">
        <v>13</v>
      </c>
      <c r="X210" s="101">
        <v>24</v>
      </c>
      <c r="Y210" s="101">
        <v>37</v>
      </c>
      <c r="Z210" s="102">
        <v>0.18055555555555555</v>
      </c>
      <c r="AA210" s="102">
        <v>0.27272727272727271</v>
      </c>
      <c r="AB210" s="102">
        <v>0.23125000000000001</v>
      </c>
      <c r="AC210" s="101">
        <v>12</v>
      </c>
      <c r="AD210" s="101">
        <v>20</v>
      </c>
      <c r="AE210" s="101">
        <v>32</v>
      </c>
      <c r="AF210" s="102">
        <v>0.16666666666666666</v>
      </c>
      <c r="AG210" s="102">
        <v>0.22727272727272727</v>
      </c>
      <c r="AH210" s="102">
        <v>0.2</v>
      </c>
      <c r="AI210" s="101">
        <v>1</v>
      </c>
      <c r="AJ210" s="101">
        <v>4</v>
      </c>
      <c r="AK210" s="101">
        <v>5</v>
      </c>
      <c r="AL210" s="102">
        <v>1.3888888888888888E-2</v>
      </c>
      <c r="AM210" s="102">
        <v>4.5454545454545456E-2</v>
      </c>
      <c r="AN210" s="102">
        <v>3.125E-2</v>
      </c>
      <c r="AO210" s="101">
        <v>72</v>
      </c>
      <c r="AP210" s="101">
        <v>88</v>
      </c>
      <c r="AQ210" s="101">
        <v>160</v>
      </c>
      <c r="AR210" s="102">
        <v>0.98630136986301364</v>
      </c>
      <c r="AS210" s="102">
        <v>0.97777777777777775</v>
      </c>
      <c r="AT210" s="102">
        <v>0.98159509202453987</v>
      </c>
      <c r="AU210" s="101">
        <v>56</v>
      </c>
      <c r="AV210" s="101">
        <v>54</v>
      </c>
      <c r="AW210" s="101">
        <v>110</v>
      </c>
      <c r="AX210" s="102">
        <v>0.77777777777777779</v>
      </c>
      <c r="AY210" s="102">
        <v>0.61363636363636365</v>
      </c>
      <c r="AZ210" s="102">
        <v>0.6875</v>
      </c>
      <c r="BA210" s="101">
        <v>16</v>
      </c>
      <c r="BB210" s="101">
        <v>34</v>
      </c>
      <c r="BC210" s="101">
        <v>50</v>
      </c>
      <c r="BD210" s="102">
        <v>0.22222222222222221</v>
      </c>
      <c r="BE210" s="102">
        <v>0.38636363636363635</v>
      </c>
      <c r="BF210" s="102">
        <v>0.3125</v>
      </c>
      <c r="BG210" s="101">
        <v>15</v>
      </c>
      <c r="BH210" s="101">
        <v>29</v>
      </c>
      <c r="BI210" s="101">
        <v>44</v>
      </c>
      <c r="BJ210" s="102">
        <v>0.20833333333333334</v>
      </c>
      <c r="BK210" s="102">
        <v>0.32954545454545453</v>
      </c>
      <c r="BL210" s="102">
        <v>0.27500000000000002</v>
      </c>
      <c r="BM210" s="101">
        <v>1</v>
      </c>
      <c r="BN210" s="101">
        <v>5</v>
      </c>
      <c r="BO210" s="101">
        <v>6</v>
      </c>
      <c r="BP210" s="102">
        <v>1.3888888888888888E-2</v>
      </c>
      <c r="BQ210" s="102">
        <v>5.6818181818181816E-2</v>
      </c>
      <c r="BR210" s="103">
        <v>3.7499999999999999E-2</v>
      </c>
    </row>
    <row r="211" spans="1:70" ht="11.85">
      <c r="A211" s="99" t="str">
        <f>IF(COUNTIFS(T_3GPM[[#This Row],[Secteur]],"  *"),A210,T_3GPM[[#This Row],[Secteur]])</f>
        <v>SEINE-SAINT-DENIS</v>
      </c>
      <c r="B211" s="99" t="str">
        <f>IF(COUNTIFS(T_3GPM[[#This Row],[Secteur]],"    *"),B210,T_3GPM[[#This Row],[Secteur]])</f>
        <v xml:space="preserve">   D03 - Drancy</v>
      </c>
      <c r="C211" s="100" t="s">
        <v>573</v>
      </c>
      <c r="D211" s="100" t="s">
        <v>574</v>
      </c>
      <c r="E211" s="101">
        <v>90</v>
      </c>
      <c r="F211" s="101">
        <v>83</v>
      </c>
      <c r="G211" s="101">
        <v>173</v>
      </c>
      <c r="H211" s="101">
        <v>0</v>
      </c>
      <c r="I211" s="101">
        <v>0</v>
      </c>
      <c r="J211" s="101">
        <v>0</v>
      </c>
      <c r="K211" s="101">
        <v>89</v>
      </c>
      <c r="L211" s="101">
        <v>80</v>
      </c>
      <c r="M211" s="101">
        <v>169</v>
      </c>
      <c r="N211" s="102">
        <v>0.98888888888888893</v>
      </c>
      <c r="O211" s="102">
        <v>0.96385542168674698</v>
      </c>
      <c r="P211" s="102">
        <v>0.97687861271676302</v>
      </c>
      <c r="Q211" s="101">
        <v>71</v>
      </c>
      <c r="R211" s="101">
        <v>52</v>
      </c>
      <c r="S211" s="101">
        <v>123</v>
      </c>
      <c r="T211" s="102">
        <v>0.797752808988764</v>
      </c>
      <c r="U211" s="102">
        <v>0.65</v>
      </c>
      <c r="V211" s="102">
        <v>0.72781065088757402</v>
      </c>
      <c r="W211" s="101">
        <v>18</v>
      </c>
      <c r="X211" s="101">
        <v>28</v>
      </c>
      <c r="Y211" s="101">
        <v>46</v>
      </c>
      <c r="Z211" s="102">
        <v>0.20224719101123595</v>
      </c>
      <c r="AA211" s="102">
        <v>0.35</v>
      </c>
      <c r="AB211" s="102">
        <v>0.27218934911242604</v>
      </c>
      <c r="AC211" s="101">
        <v>15</v>
      </c>
      <c r="AD211" s="101">
        <v>22</v>
      </c>
      <c r="AE211" s="101">
        <v>37</v>
      </c>
      <c r="AF211" s="102">
        <v>0.16853932584269662</v>
      </c>
      <c r="AG211" s="102">
        <v>0.27500000000000002</v>
      </c>
      <c r="AH211" s="102">
        <v>0.21893491124260356</v>
      </c>
      <c r="AI211" s="101">
        <v>3</v>
      </c>
      <c r="AJ211" s="101">
        <v>6</v>
      </c>
      <c r="AK211" s="101">
        <v>9</v>
      </c>
      <c r="AL211" s="102">
        <v>3.3707865168539325E-2</v>
      </c>
      <c r="AM211" s="102">
        <v>7.4999999999999997E-2</v>
      </c>
      <c r="AN211" s="102">
        <v>5.3254437869822487E-2</v>
      </c>
      <c r="AO211" s="101">
        <v>89</v>
      </c>
      <c r="AP211" s="101">
        <v>80</v>
      </c>
      <c r="AQ211" s="101">
        <v>169</v>
      </c>
      <c r="AR211" s="102">
        <v>0.98888888888888893</v>
      </c>
      <c r="AS211" s="102">
        <v>0.96385542168674698</v>
      </c>
      <c r="AT211" s="102">
        <v>0.97687861271676302</v>
      </c>
      <c r="AU211" s="101">
        <v>69</v>
      </c>
      <c r="AV211" s="101">
        <v>44</v>
      </c>
      <c r="AW211" s="101">
        <v>113</v>
      </c>
      <c r="AX211" s="102">
        <v>0.7752808988764045</v>
      </c>
      <c r="AY211" s="102">
        <v>0.55000000000000004</v>
      </c>
      <c r="AZ211" s="102">
        <v>0.66863905325443784</v>
      </c>
      <c r="BA211" s="101">
        <v>20</v>
      </c>
      <c r="BB211" s="101">
        <v>36</v>
      </c>
      <c r="BC211" s="101">
        <v>56</v>
      </c>
      <c r="BD211" s="102">
        <v>0.2247191011235955</v>
      </c>
      <c r="BE211" s="102">
        <v>0.45</v>
      </c>
      <c r="BF211" s="102">
        <v>0.33136094674556216</v>
      </c>
      <c r="BG211" s="101">
        <v>17</v>
      </c>
      <c r="BH211" s="101">
        <v>30</v>
      </c>
      <c r="BI211" s="101">
        <v>47</v>
      </c>
      <c r="BJ211" s="102">
        <v>0.19101123595505617</v>
      </c>
      <c r="BK211" s="102">
        <v>0.375</v>
      </c>
      <c r="BL211" s="102">
        <v>0.27810650887573962</v>
      </c>
      <c r="BM211" s="101">
        <v>3</v>
      </c>
      <c r="BN211" s="101">
        <v>6</v>
      </c>
      <c r="BO211" s="101">
        <v>9</v>
      </c>
      <c r="BP211" s="102">
        <v>3.3707865168539325E-2</v>
      </c>
      <c r="BQ211" s="102">
        <v>7.4999999999999997E-2</v>
      </c>
      <c r="BR211" s="103">
        <v>5.3254437869822487E-2</v>
      </c>
    </row>
    <row r="212" spans="1:70" ht="11.85">
      <c r="A212" s="99" t="str">
        <f>IF(COUNTIFS(T_3GPM[[#This Row],[Secteur]],"  *"),A211,T_3GPM[[#This Row],[Secteur]])</f>
        <v>SEINE-SAINT-DENIS</v>
      </c>
      <c r="B212" s="99" t="str">
        <f>IF(COUNTIFS(T_3GPM[[#This Row],[Secteur]],"    *"),B211,T_3GPM[[#This Row],[Secteur]])</f>
        <v xml:space="preserve">   D03 - Drancy</v>
      </c>
      <c r="C212" s="100" t="s">
        <v>575</v>
      </c>
      <c r="D212" s="100" t="s">
        <v>576</v>
      </c>
      <c r="E212" s="101">
        <v>75</v>
      </c>
      <c r="F212" s="101">
        <v>75</v>
      </c>
      <c r="G212" s="101">
        <v>150</v>
      </c>
      <c r="H212" s="101">
        <v>0</v>
      </c>
      <c r="I212" s="101">
        <v>0</v>
      </c>
      <c r="J212" s="101">
        <v>0</v>
      </c>
      <c r="K212" s="101">
        <v>75</v>
      </c>
      <c r="L212" s="101">
        <v>75</v>
      </c>
      <c r="M212" s="101">
        <v>150</v>
      </c>
      <c r="N212" s="102">
        <v>1</v>
      </c>
      <c r="O212" s="102">
        <v>1</v>
      </c>
      <c r="P212" s="102">
        <v>1</v>
      </c>
      <c r="Q212" s="101">
        <v>72</v>
      </c>
      <c r="R212" s="101">
        <v>56</v>
      </c>
      <c r="S212" s="101">
        <v>128</v>
      </c>
      <c r="T212" s="102">
        <v>0.96</v>
      </c>
      <c r="U212" s="102">
        <v>0.7466666666666667</v>
      </c>
      <c r="V212" s="102">
        <v>0.85333333333333339</v>
      </c>
      <c r="W212" s="101">
        <v>3</v>
      </c>
      <c r="X212" s="101">
        <v>19</v>
      </c>
      <c r="Y212" s="101">
        <v>22</v>
      </c>
      <c r="Z212" s="102">
        <v>0.04</v>
      </c>
      <c r="AA212" s="102">
        <v>0.25333333333333335</v>
      </c>
      <c r="AB212" s="102">
        <v>0.14666666666666667</v>
      </c>
      <c r="AC212" s="101">
        <v>2</v>
      </c>
      <c r="AD212" s="101">
        <v>14</v>
      </c>
      <c r="AE212" s="101">
        <v>16</v>
      </c>
      <c r="AF212" s="102">
        <v>2.6666666666666668E-2</v>
      </c>
      <c r="AG212" s="102">
        <v>0.18666666666666668</v>
      </c>
      <c r="AH212" s="102">
        <v>0.10666666666666667</v>
      </c>
      <c r="AI212" s="101">
        <v>1</v>
      </c>
      <c r="AJ212" s="101">
        <v>5</v>
      </c>
      <c r="AK212" s="101">
        <v>6</v>
      </c>
      <c r="AL212" s="102">
        <v>1.3333333333333334E-2</v>
      </c>
      <c r="AM212" s="102">
        <v>6.6666666666666666E-2</v>
      </c>
      <c r="AN212" s="102">
        <v>0.04</v>
      </c>
      <c r="AO212" s="101">
        <v>75</v>
      </c>
      <c r="AP212" s="101">
        <v>75</v>
      </c>
      <c r="AQ212" s="101">
        <v>150</v>
      </c>
      <c r="AR212" s="102">
        <v>1</v>
      </c>
      <c r="AS212" s="102">
        <v>1</v>
      </c>
      <c r="AT212" s="102">
        <v>1</v>
      </c>
      <c r="AU212" s="101">
        <v>71</v>
      </c>
      <c r="AV212" s="101">
        <v>51</v>
      </c>
      <c r="AW212" s="101">
        <v>122</v>
      </c>
      <c r="AX212" s="102">
        <v>0.94666666666666666</v>
      </c>
      <c r="AY212" s="102">
        <v>0.68</v>
      </c>
      <c r="AZ212" s="102">
        <v>0.81333333333333335</v>
      </c>
      <c r="BA212" s="101">
        <v>4</v>
      </c>
      <c r="BB212" s="101">
        <v>24</v>
      </c>
      <c r="BC212" s="101">
        <v>28</v>
      </c>
      <c r="BD212" s="102">
        <v>5.3333333333333337E-2</v>
      </c>
      <c r="BE212" s="102">
        <v>0.32</v>
      </c>
      <c r="BF212" s="102">
        <v>0.18666666666666668</v>
      </c>
      <c r="BG212" s="101">
        <v>3</v>
      </c>
      <c r="BH212" s="101">
        <v>20</v>
      </c>
      <c r="BI212" s="101">
        <v>23</v>
      </c>
      <c r="BJ212" s="102">
        <v>0.04</v>
      </c>
      <c r="BK212" s="102">
        <v>0.26666666666666666</v>
      </c>
      <c r="BL212" s="102">
        <v>0.15333333333333332</v>
      </c>
      <c r="BM212" s="101">
        <v>1</v>
      </c>
      <c r="BN212" s="101">
        <v>4</v>
      </c>
      <c r="BO212" s="101">
        <v>5</v>
      </c>
      <c r="BP212" s="102">
        <v>1.3333333333333334E-2</v>
      </c>
      <c r="BQ212" s="102">
        <v>5.3333333333333337E-2</v>
      </c>
      <c r="BR212" s="103">
        <v>3.3333333333333333E-2</v>
      </c>
    </row>
    <row r="213" spans="1:70" ht="11.85">
      <c r="A213" s="99" t="str">
        <f>IF(COUNTIFS(T_3GPM[[#This Row],[Secteur]],"  *"),A212,T_3GPM[[#This Row],[Secteur]])</f>
        <v>SEINE-SAINT-DENIS</v>
      </c>
      <c r="B213" s="99" t="str">
        <f>IF(COUNTIFS(T_3GPM[[#This Row],[Secteur]],"    *"),B212,T_3GPM[[#This Row],[Secteur]])</f>
        <v xml:space="preserve">   D03 - Drancy</v>
      </c>
      <c r="C213" s="100" t="s">
        <v>577</v>
      </c>
      <c r="D213" s="100" t="s">
        <v>578</v>
      </c>
      <c r="E213" s="101">
        <v>85</v>
      </c>
      <c r="F213" s="101">
        <v>83</v>
      </c>
      <c r="G213" s="101">
        <v>168</v>
      </c>
      <c r="H213" s="101">
        <v>0</v>
      </c>
      <c r="I213" s="101">
        <v>0</v>
      </c>
      <c r="J213" s="101">
        <v>0</v>
      </c>
      <c r="K213" s="101">
        <v>81</v>
      </c>
      <c r="L213" s="101">
        <v>82</v>
      </c>
      <c r="M213" s="101">
        <v>163</v>
      </c>
      <c r="N213" s="102">
        <v>0.95294117647058818</v>
      </c>
      <c r="O213" s="102">
        <v>0.98795180722891562</v>
      </c>
      <c r="P213" s="102">
        <v>0.97023809523809523</v>
      </c>
      <c r="Q213" s="101">
        <v>69</v>
      </c>
      <c r="R213" s="101">
        <v>53</v>
      </c>
      <c r="S213" s="101">
        <v>122</v>
      </c>
      <c r="T213" s="102">
        <v>0.85185185185185186</v>
      </c>
      <c r="U213" s="102">
        <v>0.64634146341463417</v>
      </c>
      <c r="V213" s="102">
        <v>0.74846625766871167</v>
      </c>
      <c r="W213" s="101">
        <v>12</v>
      </c>
      <c r="X213" s="101">
        <v>29</v>
      </c>
      <c r="Y213" s="101">
        <v>41</v>
      </c>
      <c r="Z213" s="102">
        <v>0.14814814814814814</v>
      </c>
      <c r="AA213" s="102">
        <v>0.35365853658536583</v>
      </c>
      <c r="AB213" s="102">
        <v>0.25153374233128833</v>
      </c>
      <c r="AC213" s="101">
        <v>9</v>
      </c>
      <c r="AD213" s="101">
        <v>22</v>
      </c>
      <c r="AE213" s="101">
        <v>31</v>
      </c>
      <c r="AF213" s="102">
        <v>0.1111111111111111</v>
      </c>
      <c r="AG213" s="102">
        <v>0.26829268292682928</v>
      </c>
      <c r="AH213" s="102">
        <v>0.19018404907975461</v>
      </c>
      <c r="AI213" s="101">
        <v>3</v>
      </c>
      <c r="AJ213" s="101">
        <v>7</v>
      </c>
      <c r="AK213" s="101">
        <v>10</v>
      </c>
      <c r="AL213" s="102">
        <v>3.7037037037037035E-2</v>
      </c>
      <c r="AM213" s="102">
        <v>8.5365853658536592E-2</v>
      </c>
      <c r="AN213" s="102">
        <v>6.1349693251533742E-2</v>
      </c>
      <c r="AO213" s="101">
        <v>81</v>
      </c>
      <c r="AP213" s="101">
        <v>82</v>
      </c>
      <c r="AQ213" s="101">
        <v>163</v>
      </c>
      <c r="AR213" s="102">
        <v>0.95294117647058818</v>
      </c>
      <c r="AS213" s="102">
        <v>0.98795180722891562</v>
      </c>
      <c r="AT213" s="102">
        <v>0.97023809523809523</v>
      </c>
      <c r="AU213" s="101">
        <v>68</v>
      </c>
      <c r="AV213" s="101">
        <v>50</v>
      </c>
      <c r="AW213" s="101">
        <v>118</v>
      </c>
      <c r="AX213" s="102">
        <v>0.83950617283950613</v>
      </c>
      <c r="AY213" s="102">
        <v>0.6097560975609756</v>
      </c>
      <c r="AZ213" s="102">
        <v>0.7239263803680982</v>
      </c>
      <c r="BA213" s="101">
        <v>13</v>
      </c>
      <c r="BB213" s="101">
        <v>32</v>
      </c>
      <c r="BC213" s="101">
        <v>45</v>
      </c>
      <c r="BD213" s="102">
        <v>0.16049382716049382</v>
      </c>
      <c r="BE213" s="102">
        <v>0.3902439024390244</v>
      </c>
      <c r="BF213" s="102">
        <v>0.27607361963190186</v>
      </c>
      <c r="BG213" s="101">
        <v>10</v>
      </c>
      <c r="BH213" s="101">
        <v>25</v>
      </c>
      <c r="BI213" s="101">
        <v>35</v>
      </c>
      <c r="BJ213" s="102">
        <v>0.12345679012345678</v>
      </c>
      <c r="BK213" s="102">
        <v>0.3048780487804878</v>
      </c>
      <c r="BL213" s="102">
        <v>0.21472392638036811</v>
      </c>
      <c r="BM213" s="101">
        <v>3</v>
      </c>
      <c r="BN213" s="101">
        <v>7</v>
      </c>
      <c r="BO213" s="101">
        <v>10</v>
      </c>
      <c r="BP213" s="102">
        <v>3.7037037037037035E-2</v>
      </c>
      <c r="BQ213" s="102">
        <v>8.5365853658536592E-2</v>
      </c>
      <c r="BR213" s="103">
        <v>6.1349693251533742E-2</v>
      </c>
    </row>
    <row r="214" spans="1:70" ht="11.85">
      <c r="A214" s="99" t="str">
        <f>IF(COUNTIFS(T_3GPM[[#This Row],[Secteur]],"  *"),A213,T_3GPM[[#This Row],[Secteur]])</f>
        <v>SEINE-SAINT-DENIS</v>
      </c>
      <c r="B214" s="99" t="str">
        <f>IF(COUNTIFS(T_3GPM[[#This Row],[Secteur]],"    *"),B213,T_3GPM[[#This Row],[Secteur]])</f>
        <v xml:space="preserve">   D03 - Drancy</v>
      </c>
      <c r="C214" s="100" t="s">
        <v>579</v>
      </c>
      <c r="D214" s="100" t="s">
        <v>580</v>
      </c>
      <c r="E214" s="101">
        <v>78</v>
      </c>
      <c r="F214" s="101">
        <v>68</v>
      </c>
      <c r="G214" s="101">
        <v>146</v>
      </c>
      <c r="H214" s="101">
        <v>0</v>
      </c>
      <c r="I214" s="101">
        <v>0</v>
      </c>
      <c r="J214" s="101">
        <v>0</v>
      </c>
      <c r="K214" s="101">
        <v>78</v>
      </c>
      <c r="L214" s="101">
        <v>68</v>
      </c>
      <c r="M214" s="101">
        <v>146</v>
      </c>
      <c r="N214" s="102">
        <v>1</v>
      </c>
      <c r="O214" s="102">
        <v>1</v>
      </c>
      <c r="P214" s="102">
        <v>1</v>
      </c>
      <c r="Q214" s="101">
        <v>69</v>
      </c>
      <c r="R214" s="101">
        <v>54</v>
      </c>
      <c r="S214" s="101">
        <v>123</v>
      </c>
      <c r="T214" s="102">
        <v>0.88461538461538458</v>
      </c>
      <c r="U214" s="102">
        <v>0.79411764705882348</v>
      </c>
      <c r="V214" s="102">
        <v>0.84246575342465757</v>
      </c>
      <c r="W214" s="101">
        <v>9</v>
      </c>
      <c r="X214" s="101">
        <v>14</v>
      </c>
      <c r="Y214" s="101">
        <v>23</v>
      </c>
      <c r="Z214" s="102">
        <v>0.11538461538461539</v>
      </c>
      <c r="AA214" s="102">
        <v>0.20588235294117646</v>
      </c>
      <c r="AB214" s="102">
        <v>0.15753424657534246</v>
      </c>
      <c r="AC214" s="101">
        <v>9</v>
      </c>
      <c r="AD214" s="101">
        <v>10</v>
      </c>
      <c r="AE214" s="101">
        <v>19</v>
      </c>
      <c r="AF214" s="102">
        <v>0.11538461538461539</v>
      </c>
      <c r="AG214" s="102">
        <v>0.14705882352941177</v>
      </c>
      <c r="AH214" s="102">
        <v>0.13013698630136986</v>
      </c>
      <c r="AI214" s="101">
        <v>0</v>
      </c>
      <c r="AJ214" s="101">
        <v>4</v>
      </c>
      <c r="AK214" s="101">
        <v>4</v>
      </c>
      <c r="AL214" s="102">
        <v>0</v>
      </c>
      <c r="AM214" s="102">
        <v>5.8823529411764705E-2</v>
      </c>
      <c r="AN214" s="102">
        <v>2.7397260273972601E-2</v>
      </c>
      <c r="AO214" s="101">
        <v>78</v>
      </c>
      <c r="AP214" s="101">
        <v>68</v>
      </c>
      <c r="AQ214" s="101">
        <v>146</v>
      </c>
      <c r="AR214" s="102">
        <v>1</v>
      </c>
      <c r="AS214" s="102">
        <v>1</v>
      </c>
      <c r="AT214" s="102">
        <v>1</v>
      </c>
      <c r="AU214" s="101">
        <v>59</v>
      </c>
      <c r="AV214" s="101">
        <v>47</v>
      </c>
      <c r="AW214" s="101">
        <v>106</v>
      </c>
      <c r="AX214" s="102">
        <v>0.75641025641025639</v>
      </c>
      <c r="AY214" s="102">
        <v>0.69117647058823528</v>
      </c>
      <c r="AZ214" s="102">
        <v>0.72602739726027399</v>
      </c>
      <c r="BA214" s="101">
        <v>19</v>
      </c>
      <c r="BB214" s="101">
        <v>21</v>
      </c>
      <c r="BC214" s="101">
        <v>40</v>
      </c>
      <c r="BD214" s="102">
        <v>0.24358974358974358</v>
      </c>
      <c r="BE214" s="102">
        <v>0.30882352941176472</v>
      </c>
      <c r="BF214" s="102">
        <v>0.27397260273972601</v>
      </c>
      <c r="BG214" s="101">
        <v>19</v>
      </c>
      <c r="BH214" s="101">
        <v>17</v>
      </c>
      <c r="BI214" s="101">
        <v>36</v>
      </c>
      <c r="BJ214" s="102">
        <v>0.24358974358974358</v>
      </c>
      <c r="BK214" s="102">
        <v>0.25</v>
      </c>
      <c r="BL214" s="102">
        <v>0.24657534246575341</v>
      </c>
      <c r="BM214" s="101">
        <v>0</v>
      </c>
      <c r="BN214" s="101">
        <v>4</v>
      </c>
      <c r="BO214" s="101">
        <v>4</v>
      </c>
      <c r="BP214" s="102">
        <v>0</v>
      </c>
      <c r="BQ214" s="102">
        <v>5.8823529411764705E-2</v>
      </c>
      <c r="BR214" s="103">
        <v>2.7397260273972601E-2</v>
      </c>
    </row>
    <row r="215" spans="1:70" ht="11.85">
      <c r="A215" s="99" t="str">
        <f>IF(COUNTIFS(T_3GPM[[#This Row],[Secteur]],"  *"),A214,T_3GPM[[#This Row],[Secteur]])</f>
        <v>SEINE-SAINT-DENIS</v>
      </c>
      <c r="B215" s="99" t="str">
        <f>IF(COUNTIFS(T_3GPM[[#This Row],[Secteur]],"    *"),B214,T_3GPM[[#This Row],[Secteur]])</f>
        <v xml:space="preserve">   D03 - Drancy</v>
      </c>
      <c r="C215" s="100" t="s">
        <v>581</v>
      </c>
      <c r="D215" s="100" t="s">
        <v>582</v>
      </c>
      <c r="E215" s="101">
        <v>82</v>
      </c>
      <c r="F215" s="101">
        <v>80</v>
      </c>
      <c r="G215" s="101">
        <v>162</v>
      </c>
      <c r="H215" s="101">
        <v>0</v>
      </c>
      <c r="I215" s="101">
        <v>0</v>
      </c>
      <c r="J215" s="101">
        <v>0</v>
      </c>
      <c r="K215" s="101">
        <v>82</v>
      </c>
      <c r="L215" s="101">
        <v>78</v>
      </c>
      <c r="M215" s="101">
        <v>160</v>
      </c>
      <c r="N215" s="102">
        <v>1</v>
      </c>
      <c r="O215" s="102">
        <v>0.97499999999999998</v>
      </c>
      <c r="P215" s="102">
        <v>0.98765432098765427</v>
      </c>
      <c r="Q215" s="101">
        <v>67</v>
      </c>
      <c r="R215" s="101">
        <v>58</v>
      </c>
      <c r="S215" s="101">
        <v>125</v>
      </c>
      <c r="T215" s="102">
        <v>0.81707317073170727</v>
      </c>
      <c r="U215" s="102">
        <v>0.74358974358974361</v>
      </c>
      <c r="V215" s="102">
        <v>0.78125</v>
      </c>
      <c r="W215" s="101">
        <v>15</v>
      </c>
      <c r="X215" s="101">
        <v>20</v>
      </c>
      <c r="Y215" s="101">
        <v>35</v>
      </c>
      <c r="Z215" s="102">
        <v>0.18292682926829268</v>
      </c>
      <c r="AA215" s="102">
        <v>0.25641025641025639</v>
      </c>
      <c r="AB215" s="102">
        <v>0.21875</v>
      </c>
      <c r="AC215" s="101">
        <v>13</v>
      </c>
      <c r="AD215" s="101">
        <v>19</v>
      </c>
      <c r="AE215" s="101">
        <v>32</v>
      </c>
      <c r="AF215" s="102">
        <v>0.15853658536585366</v>
      </c>
      <c r="AG215" s="102">
        <v>0.24358974358974358</v>
      </c>
      <c r="AH215" s="102">
        <v>0.2</v>
      </c>
      <c r="AI215" s="101">
        <v>2</v>
      </c>
      <c r="AJ215" s="101">
        <v>1</v>
      </c>
      <c r="AK215" s="101">
        <v>3</v>
      </c>
      <c r="AL215" s="102">
        <v>2.4390243902439025E-2</v>
      </c>
      <c r="AM215" s="102">
        <v>1.282051282051282E-2</v>
      </c>
      <c r="AN215" s="102">
        <v>1.8749999999999999E-2</v>
      </c>
      <c r="AO215" s="101">
        <v>82</v>
      </c>
      <c r="AP215" s="101">
        <v>77</v>
      </c>
      <c r="AQ215" s="101">
        <v>159</v>
      </c>
      <c r="AR215" s="102">
        <v>1</v>
      </c>
      <c r="AS215" s="102">
        <v>0.96250000000000002</v>
      </c>
      <c r="AT215" s="102">
        <v>0.98148148148148151</v>
      </c>
      <c r="AU215" s="101">
        <v>65</v>
      </c>
      <c r="AV215" s="101">
        <v>54</v>
      </c>
      <c r="AW215" s="101">
        <v>119</v>
      </c>
      <c r="AX215" s="102">
        <v>0.79268292682926833</v>
      </c>
      <c r="AY215" s="102">
        <v>0.70129870129870131</v>
      </c>
      <c r="AZ215" s="102">
        <v>0.74842767295597479</v>
      </c>
      <c r="BA215" s="101">
        <v>17</v>
      </c>
      <c r="BB215" s="101">
        <v>23</v>
      </c>
      <c r="BC215" s="101">
        <v>40</v>
      </c>
      <c r="BD215" s="102">
        <v>0.2073170731707317</v>
      </c>
      <c r="BE215" s="102">
        <v>0.29870129870129869</v>
      </c>
      <c r="BF215" s="102">
        <v>0.25157232704402516</v>
      </c>
      <c r="BG215" s="101">
        <v>15</v>
      </c>
      <c r="BH215" s="101">
        <v>22</v>
      </c>
      <c r="BI215" s="101">
        <v>37</v>
      </c>
      <c r="BJ215" s="102">
        <v>0.18292682926829268</v>
      </c>
      <c r="BK215" s="102">
        <v>0.2857142857142857</v>
      </c>
      <c r="BL215" s="102">
        <v>0.23270440251572327</v>
      </c>
      <c r="BM215" s="101">
        <v>2</v>
      </c>
      <c r="BN215" s="101">
        <v>1</v>
      </c>
      <c r="BO215" s="101">
        <v>3</v>
      </c>
      <c r="BP215" s="102">
        <v>2.4390243902439025E-2</v>
      </c>
      <c r="BQ215" s="102">
        <v>1.2987012987012988E-2</v>
      </c>
      <c r="BR215" s="103">
        <v>1.8867924528301886E-2</v>
      </c>
    </row>
    <row r="216" spans="1:70" ht="11.85">
      <c r="A216" s="99" t="str">
        <f>IF(COUNTIFS(T_3GPM[[#This Row],[Secteur]],"  *"),A215,T_3GPM[[#This Row],[Secteur]])</f>
        <v>SEINE-SAINT-DENIS</v>
      </c>
      <c r="B216" s="99" t="str">
        <f>IF(COUNTIFS(T_3GPM[[#This Row],[Secteur]],"    *"),B215,T_3GPM[[#This Row],[Secteur]])</f>
        <v xml:space="preserve">   D03 - Drancy</v>
      </c>
      <c r="C216" s="100" t="s">
        <v>583</v>
      </c>
      <c r="D216" s="100" t="s">
        <v>584</v>
      </c>
      <c r="E216" s="101">
        <v>80</v>
      </c>
      <c r="F216" s="101">
        <v>62</v>
      </c>
      <c r="G216" s="101">
        <v>142</v>
      </c>
      <c r="H216" s="101">
        <v>0</v>
      </c>
      <c r="I216" s="101">
        <v>0</v>
      </c>
      <c r="J216" s="101">
        <v>0</v>
      </c>
      <c r="K216" s="101">
        <v>80</v>
      </c>
      <c r="L216" s="101">
        <v>62</v>
      </c>
      <c r="M216" s="101">
        <v>142</v>
      </c>
      <c r="N216" s="102">
        <v>1</v>
      </c>
      <c r="O216" s="102">
        <v>1</v>
      </c>
      <c r="P216" s="102">
        <v>1</v>
      </c>
      <c r="Q216" s="101">
        <v>63</v>
      </c>
      <c r="R216" s="101">
        <v>44</v>
      </c>
      <c r="S216" s="101">
        <v>107</v>
      </c>
      <c r="T216" s="102">
        <v>0.78749999999999998</v>
      </c>
      <c r="U216" s="102">
        <v>0.70967741935483875</v>
      </c>
      <c r="V216" s="102">
        <v>0.75352112676056338</v>
      </c>
      <c r="W216" s="101">
        <v>17</v>
      </c>
      <c r="X216" s="101">
        <v>18</v>
      </c>
      <c r="Y216" s="101">
        <v>35</v>
      </c>
      <c r="Z216" s="102">
        <v>0.21249999999999999</v>
      </c>
      <c r="AA216" s="102">
        <v>0.29032258064516131</v>
      </c>
      <c r="AB216" s="102">
        <v>0.24647887323943662</v>
      </c>
      <c r="AC216" s="101">
        <v>14</v>
      </c>
      <c r="AD216" s="101">
        <v>18</v>
      </c>
      <c r="AE216" s="101">
        <v>32</v>
      </c>
      <c r="AF216" s="102">
        <v>0.17499999999999999</v>
      </c>
      <c r="AG216" s="102">
        <v>0.29032258064516131</v>
      </c>
      <c r="AH216" s="102">
        <v>0.22535211267605634</v>
      </c>
      <c r="AI216" s="101">
        <v>3</v>
      </c>
      <c r="AJ216" s="101">
        <v>0</v>
      </c>
      <c r="AK216" s="101">
        <v>3</v>
      </c>
      <c r="AL216" s="102">
        <v>3.7499999999999999E-2</v>
      </c>
      <c r="AM216" s="102">
        <v>0</v>
      </c>
      <c r="AN216" s="102">
        <v>2.1126760563380281E-2</v>
      </c>
      <c r="AO216" s="101">
        <v>80</v>
      </c>
      <c r="AP216" s="101">
        <v>62</v>
      </c>
      <c r="AQ216" s="101">
        <v>142</v>
      </c>
      <c r="AR216" s="102">
        <v>1</v>
      </c>
      <c r="AS216" s="102">
        <v>1</v>
      </c>
      <c r="AT216" s="102">
        <v>1</v>
      </c>
      <c r="AU216" s="101">
        <v>57</v>
      </c>
      <c r="AV216" s="101">
        <v>44</v>
      </c>
      <c r="AW216" s="101">
        <v>101</v>
      </c>
      <c r="AX216" s="102">
        <v>0.71250000000000002</v>
      </c>
      <c r="AY216" s="102">
        <v>0.70967741935483875</v>
      </c>
      <c r="AZ216" s="102">
        <v>0.71126760563380287</v>
      </c>
      <c r="BA216" s="101">
        <v>23</v>
      </c>
      <c r="BB216" s="101">
        <v>18</v>
      </c>
      <c r="BC216" s="101">
        <v>41</v>
      </c>
      <c r="BD216" s="102">
        <v>0.28749999999999998</v>
      </c>
      <c r="BE216" s="102">
        <v>0.29032258064516131</v>
      </c>
      <c r="BF216" s="102">
        <v>0.28873239436619719</v>
      </c>
      <c r="BG216" s="101">
        <v>20</v>
      </c>
      <c r="BH216" s="101">
        <v>18</v>
      </c>
      <c r="BI216" s="101">
        <v>38</v>
      </c>
      <c r="BJ216" s="102">
        <v>0.25</v>
      </c>
      <c r="BK216" s="102">
        <v>0.29032258064516131</v>
      </c>
      <c r="BL216" s="102">
        <v>0.26760563380281688</v>
      </c>
      <c r="BM216" s="101">
        <v>3</v>
      </c>
      <c r="BN216" s="101">
        <v>0</v>
      </c>
      <c r="BO216" s="101">
        <v>3</v>
      </c>
      <c r="BP216" s="102">
        <v>3.7499999999999999E-2</v>
      </c>
      <c r="BQ216" s="102">
        <v>0</v>
      </c>
      <c r="BR216" s="103">
        <v>2.1126760563380281E-2</v>
      </c>
    </row>
    <row r="217" spans="1:70" ht="11.85">
      <c r="A217" s="99" t="str">
        <f>IF(COUNTIFS(T_3GPM[[#This Row],[Secteur]],"  *"),A216,T_3GPM[[#This Row],[Secteur]])</f>
        <v>SEINE-SAINT-DENIS</v>
      </c>
      <c r="B217" s="99" t="str">
        <f>IF(COUNTIFS(T_3GPM[[#This Row],[Secteur]],"    *"),B216,T_3GPM[[#This Row],[Secteur]])</f>
        <v xml:space="preserve">   D03 - Drancy</v>
      </c>
      <c r="C217" s="100" t="s">
        <v>585</v>
      </c>
      <c r="D217" s="100" t="s">
        <v>586</v>
      </c>
      <c r="E217" s="101">
        <v>87</v>
      </c>
      <c r="F217" s="101">
        <v>105</v>
      </c>
      <c r="G217" s="101">
        <v>192</v>
      </c>
      <c r="H217" s="101">
        <v>0</v>
      </c>
      <c r="I217" s="101">
        <v>0</v>
      </c>
      <c r="J217" s="101">
        <v>0</v>
      </c>
      <c r="K217" s="101">
        <v>82</v>
      </c>
      <c r="L217" s="101">
        <v>102</v>
      </c>
      <c r="M217" s="101">
        <v>184</v>
      </c>
      <c r="N217" s="102">
        <v>0.94252873563218387</v>
      </c>
      <c r="O217" s="102">
        <v>0.97142857142857142</v>
      </c>
      <c r="P217" s="102">
        <v>0.95833333333333337</v>
      </c>
      <c r="Q217" s="101">
        <v>62</v>
      </c>
      <c r="R217" s="101">
        <v>61</v>
      </c>
      <c r="S217" s="101">
        <v>123</v>
      </c>
      <c r="T217" s="102">
        <v>0.75609756097560976</v>
      </c>
      <c r="U217" s="102">
        <v>0.59803921568627449</v>
      </c>
      <c r="V217" s="102">
        <v>0.66847826086956519</v>
      </c>
      <c r="W217" s="101">
        <v>20</v>
      </c>
      <c r="X217" s="101">
        <v>41</v>
      </c>
      <c r="Y217" s="101">
        <v>61</v>
      </c>
      <c r="Z217" s="102">
        <v>0.24390243902439024</v>
      </c>
      <c r="AA217" s="102">
        <v>0.40196078431372551</v>
      </c>
      <c r="AB217" s="102">
        <v>0.33152173913043476</v>
      </c>
      <c r="AC217" s="101">
        <v>17</v>
      </c>
      <c r="AD217" s="101">
        <v>38</v>
      </c>
      <c r="AE217" s="101">
        <v>55</v>
      </c>
      <c r="AF217" s="102">
        <v>0.2073170731707317</v>
      </c>
      <c r="AG217" s="102">
        <v>0.37254901960784315</v>
      </c>
      <c r="AH217" s="102">
        <v>0.29891304347826086</v>
      </c>
      <c r="AI217" s="101">
        <v>3</v>
      </c>
      <c r="AJ217" s="101">
        <v>3</v>
      </c>
      <c r="AK217" s="101">
        <v>6</v>
      </c>
      <c r="AL217" s="102">
        <v>3.6585365853658534E-2</v>
      </c>
      <c r="AM217" s="102">
        <v>2.9411764705882353E-2</v>
      </c>
      <c r="AN217" s="102">
        <v>3.2608695652173912E-2</v>
      </c>
      <c r="AO217" s="101">
        <v>81</v>
      </c>
      <c r="AP217" s="101">
        <v>102</v>
      </c>
      <c r="AQ217" s="101">
        <v>183</v>
      </c>
      <c r="AR217" s="102">
        <v>0.93103448275862066</v>
      </c>
      <c r="AS217" s="102">
        <v>0.97142857142857142</v>
      </c>
      <c r="AT217" s="102">
        <v>0.953125</v>
      </c>
      <c r="AU217" s="101">
        <v>62</v>
      </c>
      <c r="AV217" s="101">
        <v>61</v>
      </c>
      <c r="AW217" s="101">
        <v>123</v>
      </c>
      <c r="AX217" s="102">
        <v>0.76543209876543206</v>
      </c>
      <c r="AY217" s="102">
        <v>0.59803921568627449</v>
      </c>
      <c r="AZ217" s="102">
        <v>0.67213114754098358</v>
      </c>
      <c r="BA217" s="101">
        <v>19</v>
      </c>
      <c r="BB217" s="101">
        <v>41</v>
      </c>
      <c r="BC217" s="101">
        <v>60</v>
      </c>
      <c r="BD217" s="102">
        <v>0.23456790123456789</v>
      </c>
      <c r="BE217" s="102">
        <v>0.40196078431372551</v>
      </c>
      <c r="BF217" s="102">
        <v>0.32786885245901637</v>
      </c>
      <c r="BG217" s="101">
        <v>17</v>
      </c>
      <c r="BH217" s="101">
        <v>38</v>
      </c>
      <c r="BI217" s="101">
        <v>55</v>
      </c>
      <c r="BJ217" s="102">
        <v>0.20987654320987653</v>
      </c>
      <c r="BK217" s="102">
        <v>0.37254901960784315</v>
      </c>
      <c r="BL217" s="102">
        <v>0.30054644808743169</v>
      </c>
      <c r="BM217" s="101">
        <v>2</v>
      </c>
      <c r="BN217" s="101">
        <v>3</v>
      </c>
      <c r="BO217" s="101">
        <v>5</v>
      </c>
      <c r="BP217" s="102">
        <v>2.4691358024691357E-2</v>
      </c>
      <c r="BQ217" s="102">
        <v>2.9411764705882353E-2</v>
      </c>
      <c r="BR217" s="103">
        <v>2.7322404371584699E-2</v>
      </c>
    </row>
    <row r="218" spans="1:70" ht="11.85">
      <c r="A218" s="99" t="str">
        <f>IF(COUNTIFS(T_3GPM[[#This Row],[Secteur]],"  *"),A217,T_3GPM[[#This Row],[Secteur]])</f>
        <v>SEINE-SAINT-DENIS</v>
      </c>
      <c r="B218" s="99" t="str">
        <f>IF(COUNTIFS(T_3GPM[[#This Row],[Secteur]],"    *"),B217,T_3GPM[[#This Row],[Secteur]])</f>
        <v xml:space="preserve">   D03 - Drancy</v>
      </c>
      <c r="C218" s="100" t="s">
        <v>587</v>
      </c>
      <c r="D218" s="100" t="s">
        <v>588</v>
      </c>
      <c r="E218" s="101">
        <v>73</v>
      </c>
      <c r="F218" s="101">
        <v>101</v>
      </c>
      <c r="G218" s="101">
        <v>174</v>
      </c>
      <c r="H218" s="101">
        <v>0</v>
      </c>
      <c r="I218" s="101">
        <v>0</v>
      </c>
      <c r="J218" s="101">
        <v>0</v>
      </c>
      <c r="K218" s="101">
        <v>68</v>
      </c>
      <c r="L218" s="101">
        <v>95</v>
      </c>
      <c r="M218" s="101">
        <v>163</v>
      </c>
      <c r="N218" s="102">
        <v>0.93150684931506844</v>
      </c>
      <c r="O218" s="102">
        <v>0.94059405940594054</v>
      </c>
      <c r="P218" s="102">
        <v>0.93678160919540232</v>
      </c>
      <c r="Q218" s="101">
        <v>51</v>
      </c>
      <c r="R218" s="101">
        <v>74</v>
      </c>
      <c r="S218" s="101">
        <v>125</v>
      </c>
      <c r="T218" s="102">
        <v>0.75</v>
      </c>
      <c r="U218" s="102">
        <v>0.77894736842105261</v>
      </c>
      <c r="V218" s="102">
        <v>0.76687116564417179</v>
      </c>
      <c r="W218" s="101">
        <v>17</v>
      </c>
      <c r="X218" s="101">
        <v>21</v>
      </c>
      <c r="Y218" s="101">
        <v>38</v>
      </c>
      <c r="Z218" s="102">
        <v>0.25</v>
      </c>
      <c r="AA218" s="102">
        <v>0.22105263157894736</v>
      </c>
      <c r="AB218" s="102">
        <v>0.23312883435582821</v>
      </c>
      <c r="AC218" s="101">
        <v>16</v>
      </c>
      <c r="AD218" s="101">
        <v>18</v>
      </c>
      <c r="AE218" s="101">
        <v>34</v>
      </c>
      <c r="AF218" s="102">
        <v>0.23529411764705882</v>
      </c>
      <c r="AG218" s="102">
        <v>0.18947368421052632</v>
      </c>
      <c r="AH218" s="102">
        <v>0.20858895705521471</v>
      </c>
      <c r="AI218" s="101">
        <v>1</v>
      </c>
      <c r="AJ218" s="101">
        <v>3</v>
      </c>
      <c r="AK218" s="101">
        <v>4</v>
      </c>
      <c r="AL218" s="102">
        <v>1.4705882352941176E-2</v>
      </c>
      <c r="AM218" s="102">
        <v>3.1578947368421054E-2</v>
      </c>
      <c r="AN218" s="102">
        <v>2.4539877300613498E-2</v>
      </c>
      <c r="AO218" s="101">
        <v>68</v>
      </c>
      <c r="AP218" s="101">
        <v>93</v>
      </c>
      <c r="AQ218" s="101">
        <v>161</v>
      </c>
      <c r="AR218" s="102">
        <v>0.93150684931506844</v>
      </c>
      <c r="AS218" s="102">
        <v>0.92079207920792083</v>
      </c>
      <c r="AT218" s="102">
        <v>0.92528735632183912</v>
      </c>
      <c r="AU218" s="101">
        <v>49</v>
      </c>
      <c r="AV218" s="101">
        <v>66</v>
      </c>
      <c r="AW218" s="101">
        <v>115</v>
      </c>
      <c r="AX218" s="102">
        <v>0.72058823529411764</v>
      </c>
      <c r="AY218" s="102">
        <v>0.70967741935483875</v>
      </c>
      <c r="AZ218" s="102">
        <v>0.7142857142857143</v>
      </c>
      <c r="BA218" s="101">
        <v>19</v>
      </c>
      <c r="BB218" s="101">
        <v>27</v>
      </c>
      <c r="BC218" s="101">
        <v>46</v>
      </c>
      <c r="BD218" s="102">
        <v>0.27941176470588236</v>
      </c>
      <c r="BE218" s="102">
        <v>0.29032258064516131</v>
      </c>
      <c r="BF218" s="102">
        <v>0.2857142857142857</v>
      </c>
      <c r="BG218" s="101">
        <v>18</v>
      </c>
      <c r="BH218" s="101">
        <v>24</v>
      </c>
      <c r="BI218" s="101">
        <v>42</v>
      </c>
      <c r="BJ218" s="102">
        <v>0.26470588235294118</v>
      </c>
      <c r="BK218" s="102">
        <v>0.25806451612903225</v>
      </c>
      <c r="BL218" s="102">
        <v>0.2608695652173913</v>
      </c>
      <c r="BM218" s="101">
        <v>1</v>
      </c>
      <c r="BN218" s="101">
        <v>3</v>
      </c>
      <c r="BO218" s="101">
        <v>4</v>
      </c>
      <c r="BP218" s="102">
        <v>1.4705882352941176E-2</v>
      </c>
      <c r="BQ218" s="102">
        <v>3.2258064516129031E-2</v>
      </c>
      <c r="BR218" s="103">
        <v>2.4844720496894408E-2</v>
      </c>
    </row>
    <row r="219" spans="1:70" ht="11.85">
      <c r="A219" s="99" t="str">
        <f>IF(COUNTIFS(T_3GPM[[#This Row],[Secteur]],"  *"),A218,T_3GPM[[#This Row],[Secteur]])</f>
        <v>SEINE-SAINT-DENIS</v>
      </c>
      <c r="B219" s="99" t="str">
        <f>IF(COUNTIFS(T_3GPM[[#This Row],[Secteur]],"    *"),B218,T_3GPM[[#This Row],[Secteur]])</f>
        <v xml:space="preserve">   D03 - Drancy</v>
      </c>
      <c r="C219" s="100" t="s">
        <v>589</v>
      </c>
      <c r="D219" s="100" t="s">
        <v>590</v>
      </c>
      <c r="E219" s="101">
        <v>79</v>
      </c>
      <c r="F219" s="101">
        <v>89</v>
      </c>
      <c r="G219" s="101">
        <v>168</v>
      </c>
      <c r="H219" s="101">
        <v>0</v>
      </c>
      <c r="I219" s="101">
        <v>0</v>
      </c>
      <c r="J219" s="101">
        <v>0</v>
      </c>
      <c r="K219" s="101">
        <v>78</v>
      </c>
      <c r="L219" s="101">
        <v>88</v>
      </c>
      <c r="M219" s="101">
        <v>166</v>
      </c>
      <c r="N219" s="102">
        <v>0.98734177215189878</v>
      </c>
      <c r="O219" s="102">
        <v>0.9887640449438202</v>
      </c>
      <c r="P219" s="102">
        <v>0.98809523809523814</v>
      </c>
      <c r="Q219" s="101">
        <v>54</v>
      </c>
      <c r="R219" s="101">
        <v>56</v>
      </c>
      <c r="S219" s="101">
        <v>110</v>
      </c>
      <c r="T219" s="102">
        <v>0.69230769230769229</v>
      </c>
      <c r="U219" s="102">
        <v>0.63636363636363635</v>
      </c>
      <c r="V219" s="102">
        <v>0.66265060240963858</v>
      </c>
      <c r="W219" s="101">
        <v>24</v>
      </c>
      <c r="X219" s="101">
        <v>32</v>
      </c>
      <c r="Y219" s="101">
        <v>56</v>
      </c>
      <c r="Z219" s="102">
        <v>0.30769230769230771</v>
      </c>
      <c r="AA219" s="102">
        <v>0.36363636363636365</v>
      </c>
      <c r="AB219" s="102">
        <v>0.33734939759036142</v>
      </c>
      <c r="AC219" s="101">
        <v>24</v>
      </c>
      <c r="AD219" s="101">
        <v>32</v>
      </c>
      <c r="AE219" s="101">
        <v>56</v>
      </c>
      <c r="AF219" s="102">
        <v>0.30769230769230771</v>
      </c>
      <c r="AG219" s="102">
        <v>0.36363636363636365</v>
      </c>
      <c r="AH219" s="102">
        <v>0.33734939759036142</v>
      </c>
      <c r="AI219" s="101">
        <v>0</v>
      </c>
      <c r="AJ219" s="101">
        <v>0</v>
      </c>
      <c r="AK219" s="101">
        <v>0</v>
      </c>
      <c r="AL219" s="102">
        <v>0</v>
      </c>
      <c r="AM219" s="102">
        <v>0</v>
      </c>
      <c r="AN219" s="102">
        <v>0</v>
      </c>
      <c r="AO219" s="101">
        <v>78</v>
      </c>
      <c r="AP219" s="101">
        <v>88</v>
      </c>
      <c r="AQ219" s="101">
        <v>166</v>
      </c>
      <c r="AR219" s="102">
        <v>0.98734177215189878</v>
      </c>
      <c r="AS219" s="102">
        <v>0.9887640449438202</v>
      </c>
      <c r="AT219" s="102">
        <v>0.98809523809523814</v>
      </c>
      <c r="AU219" s="101">
        <v>54</v>
      </c>
      <c r="AV219" s="101">
        <v>56</v>
      </c>
      <c r="AW219" s="101">
        <v>110</v>
      </c>
      <c r="AX219" s="102">
        <v>0.69230769230769229</v>
      </c>
      <c r="AY219" s="102">
        <v>0.63636363636363635</v>
      </c>
      <c r="AZ219" s="102">
        <v>0.66265060240963858</v>
      </c>
      <c r="BA219" s="101">
        <v>24</v>
      </c>
      <c r="BB219" s="101">
        <v>32</v>
      </c>
      <c r="BC219" s="101">
        <v>56</v>
      </c>
      <c r="BD219" s="102">
        <v>0.30769230769230771</v>
      </c>
      <c r="BE219" s="102">
        <v>0.36363636363636365</v>
      </c>
      <c r="BF219" s="102">
        <v>0.33734939759036142</v>
      </c>
      <c r="BG219" s="101">
        <v>24</v>
      </c>
      <c r="BH219" s="101">
        <v>32</v>
      </c>
      <c r="BI219" s="101">
        <v>56</v>
      </c>
      <c r="BJ219" s="102">
        <v>0.30769230769230771</v>
      </c>
      <c r="BK219" s="102">
        <v>0.36363636363636365</v>
      </c>
      <c r="BL219" s="102">
        <v>0.33734939759036142</v>
      </c>
      <c r="BM219" s="101">
        <v>0</v>
      </c>
      <c r="BN219" s="101">
        <v>0</v>
      </c>
      <c r="BO219" s="101">
        <v>0</v>
      </c>
      <c r="BP219" s="102">
        <v>0</v>
      </c>
      <c r="BQ219" s="102">
        <v>0</v>
      </c>
      <c r="BR219" s="103">
        <v>0</v>
      </c>
    </row>
    <row r="220" spans="1:70" ht="11.85">
      <c r="A220" s="99" t="str">
        <f>IF(COUNTIFS(T_3GPM[[#This Row],[Secteur]],"  *"),A219,T_3GPM[[#This Row],[Secteur]])</f>
        <v>SEINE-SAINT-DENIS</v>
      </c>
      <c r="B220" s="99" t="str">
        <f>IF(COUNTIFS(T_3GPM[[#This Row],[Secteur]],"    *"),B219,T_3GPM[[#This Row],[Secteur]])</f>
        <v xml:space="preserve">   D03 - Drancy</v>
      </c>
      <c r="C220" s="100" t="s">
        <v>591</v>
      </c>
      <c r="D220" s="100" t="s">
        <v>592</v>
      </c>
      <c r="E220" s="101">
        <v>6</v>
      </c>
      <c r="F220" s="101">
        <v>16</v>
      </c>
      <c r="G220" s="101">
        <v>22</v>
      </c>
      <c r="H220" s="101">
        <v>0</v>
      </c>
      <c r="I220" s="101">
        <v>0</v>
      </c>
      <c r="J220" s="101">
        <v>0</v>
      </c>
      <c r="K220" s="101">
        <v>0</v>
      </c>
      <c r="L220" s="101">
        <v>0</v>
      </c>
      <c r="M220" s="101">
        <v>0</v>
      </c>
      <c r="N220" s="102">
        <v>0</v>
      </c>
      <c r="O220" s="102">
        <v>0</v>
      </c>
      <c r="P220" s="102">
        <v>0</v>
      </c>
      <c r="Q220" s="101">
        <v>0</v>
      </c>
      <c r="R220" s="101">
        <v>0</v>
      </c>
      <c r="S220" s="101">
        <v>0</v>
      </c>
      <c r="T220" s="102" t="s">
        <v>92</v>
      </c>
      <c r="U220" s="102" t="s">
        <v>92</v>
      </c>
      <c r="V220" s="102" t="s">
        <v>92</v>
      </c>
      <c r="W220" s="101">
        <v>0</v>
      </c>
      <c r="X220" s="101">
        <v>0</v>
      </c>
      <c r="Y220" s="101">
        <v>0</v>
      </c>
      <c r="Z220" s="102" t="s">
        <v>92</v>
      </c>
      <c r="AA220" s="102" t="s">
        <v>92</v>
      </c>
      <c r="AB220" s="102" t="s">
        <v>92</v>
      </c>
      <c r="AC220" s="101">
        <v>0</v>
      </c>
      <c r="AD220" s="101">
        <v>0</v>
      </c>
      <c r="AE220" s="101">
        <v>0</v>
      </c>
      <c r="AF220" s="102" t="s">
        <v>92</v>
      </c>
      <c r="AG220" s="102" t="s">
        <v>92</v>
      </c>
      <c r="AH220" s="102" t="s">
        <v>92</v>
      </c>
      <c r="AI220" s="101">
        <v>0</v>
      </c>
      <c r="AJ220" s="101">
        <v>0</v>
      </c>
      <c r="AK220" s="101">
        <v>0</v>
      </c>
      <c r="AL220" s="102" t="s">
        <v>92</v>
      </c>
      <c r="AM220" s="102" t="s">
        <v>92</v>
      </c>
      <c r="AN220" s="102" t="s">
        <v>92</v>
      </c>
      <c r="AO220" s="101">
        <v>0</v>
      </c>
      <c r="AP220" s="101">
        <v>0</v>
      </c>
      <c r="AQ220" s="101">
        <v>0</v>
      </c>
      <c r="AR220" s="102">
        <v>0</v>
      </c>
      <c r="AS220" s="102">
        <v>0</v>
      </c>
      <c r="AT220" s="102">
        <v>0</v>
      </c>
      <c r="AU220" s="101">
        <v>0</v>
      </c>
      <c r="AV220" s="101">
        <v>0</v>
      </c>
      <c r="AW220" s="101">
        <v>0</v>
      </c>
      <c r="AX220" s="102" t="s">
        <v>92</v>
      </c>
      <c r="AY220" s="102" t="s">
        <v>92</v>
      </c>
      <c r="AZ220" s="102" t="s">
        <v>92</v>
      </c>
      <c r="BA220" s="101">
        <v>0</v>
      </c>
      <c r="BB220" s="101">
        <v>0</v>
      </c>
      <c r="BC220" s="101">
        <v>0</v>
      </c>
      <c r="BD220" s="102" t="s">
        <v>92</v>
      </c>
      <c r="BE220" s="102" t="s">
        <v>92</v>
      </c>
      <c r="BF220" s="102" t="s">
        <v>92</v>
      </c>
      <c r="BG220" s="101">
        <v>0</v>
      </c>
      <c r="BH220" s="101">
        <v>0</v>
      </c>
      <c r="BI220" s="101">
        <v>0</v>
      </c>
      <c r="BJ220" s="102" t="s">
        <v>92</v>
      </c>
      <c r="BK220" s="102" t="s">
        <v>92</v>
      </c>
      <c r="BL220" s="102" t="s">
        <v>92</v>
      </c>
      <c r="BM220" s="101">
        <v>0</v>
      </c>
      <c r="BN220" s="101">
        <v>0</v>
      </c>
      <c r="BO220" s="101">
        <v>0</v>
      </c>
      <c r="BP220" s="102" t="s">
        <v>92</v>
      </c>
      <c r="BQ220" s="102" t="s">
        <v>92</v>
      </c>
      <c r="BR220" s="103" t="s">
        <v>92</v>
      </c>
    </row>
    <row r="221" spans="1:70" ht="11.85">
      <c r="A221" s="99" t="str">
        <f>IF(COUNTIFS(T_3GPM[[#This Row],[Secteur]],"  *"),A220,T_3GPM[[#This Row],[Secteur]])</f>
        <v>SEINE-SAINT-DENIS</v>
      </c>
      <c r="B221" s="99" t="str">
        <f>IF(COUNTIFS(T_3GPM[[#This Row],[Secteur]],"    *"),B220,T_3GPM[[#This Row],[Secteur]])</f>
        <v xml:space="preserve">   D03 - Drancy</v>
      </c>
      <c r="C221" s="100" t="s">
        <v>593</v>
      </c>
      <c r="D221" s="100" t="s">
        <v>331</v>
      </c>
      <c r="E221" s="101">
        <v>71</v>
      </c>
      <c r="F221" s="101">
        <v>70</v>
      </c>
      <c r="G221" s="101">
        <v>141</v>
      </c>
      <c r="H221" s="101">
        <v>0</v>
      </c>
      <c r="I221" s="101">
        <v>0</v>
      </c>
      <c r="J221" s="101">
        <v>0</v>
      </c>
      <c r="K221" s="101">
        <v>60</v>
      </c>
      <c r="L221" s="101">
        <v>57</v>
      </c>
      <c r="M221" s="101">
        <v>117</v>
      </c>
      <c r="N221" s="102">
        <v>0.84507042253521125</v>
      </c>
      <c r="O221" s="102">
        <v>0.81428571428571428</v>
      </c>
      <c r="P221" s="102">
        <v>0.82978723404255317</v>
      </c>
      <c r="Q221" s="101">
        <v>58</v>
      </c>
      <c r="R221" s="101">
        <v>40</v>
      </c>
      <c r="S221" s="101">
        <v>98</v>
      </c>
      <c r="T221" s="102">
        <v>0.96666666666666667</v>
      </c>
      <c r="U221" s="102">
        <v>0.70175438596491224</v>
      </c>
      <c r="V221" s="102">
        <v>0.83760683760683763</v>
      </c>
      <c r="W221" s="101">
        <v>2</v>
      </c>
      <c r="X221" s="101">
        <v>17</v>
      </c>
      <c r="Y221" s="101">
        <v>19</v>
      </c>
      <c r="Z221" s="102">
        <v>3.3333333333333333E-2</v>
      </c>
      <c r="AA221" s="102">
        <v>0.2982456140350877</v>
      </c>
      <c r="AB221" s="102">
        <v>0.1623931623931624</v>
      </c>
      <c r="AC221" s="101">
        <v>2</v>
      </c>
      <c r="AD221" s="101">
        <v>17</v>
      </c>
      <c r="AE221" s="101">
        <v>19</v>
      </c>
      <c r="AF221" s="102">
        <v>3.3333333333333333E-2</v>
      </c>
      <c r="AG221" s="102">
        <v>0.2982456140350877</v>
      </c>
      <c r="AH221" s="102">
        <v>0.1623931623931624</v>
      </c>
      <c r="AI221" s="101">
        <v>0</v>
      </c>
      <c r="AJ221" s="101">
        <v>0</v>
      </c>
      <c r="AK221" s="101">
        <v>0</v>
      </c>
      <c r="AL221" s="102">
        <v>0</v>
      </c>
      <c r="AM221" s="102">
        <v>0</v>
      </c>
      <c r="AN221" s="102">
        <v>0</v>
      </c>
      <c r="AO221" s="101">
        <v>46</v>
      </c>
      <c r="AP221" s="101">
        <v>42</v>
      </c>
      <c r="AQ221" s="101">
        <v>88</v>
      </c>
      <c r="AR221" s="102">
        <v>0.647887323943662</v>
      </c>
      <c r="AS221" s="102">
        <v>0.6</v>
      </c>
      <c r="AT221" s="102">
        <v>0.62411347517730498</v>
      </c>
      <c r="AU221" s="101">
        <v>44</v>
      </c>
      <c r="AV221" s="101">
        <v>29</v>
      </c>
      <c r="AW221" s="101">
        <v>73</v>
      </c>
      <c r="AX221" s="102">
        <v>0.95652173913043481</v>
      </c>
      <c r="AY221" s="102">
        <v>0.69047619047619047</v>
      </c>
      <c r="AZ221" s="102">
        <v>0.82954545454545459</v>
      </c>
      <c r="BA221" s="101">
        <v>2</v>
      </c>
      <c r="BB221" s="101">
        <v>13</v>
      </c>
      <c r="BC221" s="101">
        <v>15</v>
      </c>
      <c r="BD221" s="102">
        <v>4.3478260869565216E-2</v>
      </c>
      <c r="BE221" s="102">
        <v>0.30952380952380953</v>
      </c>
      <c r="BF221" s="102">
        <v>0.17045454545454544</v>
      </c>
      <c r="BG221" s="101">
        <v>2</v>
      </c>
      <c r="BH221" s="101">
        <v>13</v>
      </c>
      <c r="BI221" s="101">
        <v>15</v>
      </c>
      <c r="BJ221" s="102">
        <v>4.3478260869565216E-2</v>
      </c>
      <c r="BK221" s="102">
        <v>0.30952380952380953</v>
      </c>
      <c r="BL221" s="102">
        <v>0.17045454545454544</v>
      </c>
      <c r="BM221" s="101">
        <v>0</v>
      </c>
      <c r="BN221" s="101">
        <v>0</v>
      </c>
      <c r="BO221" s="101">
        <v>0</v>
      </c>
      <c r="BP221" s="102">
        <v>0</v>
      </c>
      <c r="BQ221" s="102">
        <v>0</v>
      </c>
      <c r="BR221" s="103">
        <v>0</v>
      </c>
    </row>
    <row r="222" spans="1:70" ht="11.85">
      <c r="A222" s="99" t="str">
        <f>IF(COUNTIFS(T_3GPM[[#This Row],[Secteur]],"  *"),A221,T_3GPM[[#This Row],[Secteur]])</f>
        <v>SEINE-SAINT-DENIS</v>
      </c>
      <c r="B222" s="99" t="str">
        <f>IF(COUNTIFS(T_3GPM[[#This Row],[Secteur]],"    *"),B221,T_3GPM[[#This Row],[Secteur]])</f>
        <v xml:space="preserve">   D03 - Drancy</v>
      </c>
      <c r="C222" s="100" t="s">
        <v>1017</v>
      </c>
      <c r="D222" s="100" t="s">
        <v>1018</v>
      </c>
      <c r="E222" s="101">
        <v>2</v>
      </c>
      <c r="F222" s="101">
        <v>22</v>
      </c>
      <c r="G222" s="101">
        <v>24</v>
      </c>
      <c r="H222" s="101">
        <v>0</v>
      </c>
      <c r="I222" s="101">
        <v>0</v>
      </c>
      <c r="J222" s="101">
        <v>0</v>
      </c>
      <c r="K222" s="101">
        <v>2</v>
      </c>
      <c r="L222" s="101">
        <v>21</v>
      </c>
      <c r="M222" s="101">
        <v>23</v>
      </c>
      <c r="N222" s="102">
        <v>1</v>
      </c>
      <c r="O222" s="102">
        <v>0.95454545454545459</v>
      </c>
      <c r="P222" s="102">
        <v>0.95833333333333337</v>
      </c>
      <c r="Q222" s="101">
        <v>0</v>
      </c>
      <c r="R222" s="101">
        <v>0</v>
      </c>
      <c r="S222" s="101">
        <v>0</v>
      </c>
      <c r="T222" s="102">
        <v>0</v>
      </c>
      <c r="U222" s="102">
        <v>0</v>
      </c>
      <c r="V222" s="102">
        <v>0</v>
      </c>
      <c r="W222" s="101">
        <v>2</v>
      </c>
      <c r="X222" s="101">
        <v>21</v>
      </c>
      <c r="Y222" s="101">
        <v>23</v>
      </c>
      <c r="Z222" s="102">
        <v>1</v>
      </c>
      <c r="AA222" s="102">
        <v>1</v>
      </c>
      <c r="AB222" s="102">
        <v>1</v>
      </c>
      <c r="AC222" s="101">
        <v>0</v>
      </c>
      <c r="AD222" s="101">
        <v>15</v>
      </c>
      <c r="AE222" s="101">
        <v>15</v>
      </c>
      <c r="AF222" s="102">
        <v>0</v>
      </c>
      <c r="AG222" s="102">
        <v>0.7142857142857143</v>
      </c>
      <c r="AH222" s="102">
        <v>0.65217391304347827</v>
      </c>
      <c r="AI222" s="101">
        <v>2</v>
      </c>
      <c r="AJ222" s="101">
        <v>6</v>
      </c>
      <c r="AK222" s="101">
        <v>8</v>
      </c>
      <c r="AL222" s="102">
        <v>1</v>
      </c>
      <c r="AM222" s="102">
        <v>0.2857142857142857</v>
      </c>
      <c r="AN222" s="102">
        <v>0.34782608695652173</v>
      </c>
      <c r="AO222" s="101">
        <v>2</v>
      </c>
      <c r="AP222" s="101">
        <v>20</v>
      </c>
      <c r="AQ222" s="101">
        <v>22</v>
      </c>
      <c r="AR222" s="102">
        <v>1</v>
      </c>
      <c r="AS222" s="102">
        <v>0.90909090909090906</v>
      </c>
      <c r="AT222" s="102">
        <v>0.91666666666666663</v>
      </c>
      <c r="AU222" s="101">
        <v>0</v>
      </c>
      <c r="AV222" s="101">
        <v>0</v>
      </c>
      <c r="AW222" s="101">
        <v>0</v>
      </c>
      <c r="AX222" s="102">
        <v>0</v>
      </c>
      <c r="AY222" s="102">
        <v>0</v>
      </c>
      <c r="AZ222" s="102">
        <v>0</v>
      </c>
      <c r="BA222" s="101">
        <v>2</v>
      </c>
      <c r="BB222" s="101">
        <v>20</v>
      </c>
      <c r="BC222" s="101">
        <v>22</v>
      </c>
      <c r="BD222" s="102">
        <v>1</v>
      </c>
      <c r="BE222" s="102">
        <v>1</v>
      </c>
      <c r="BF222" s="102">
        <v>1</v>
      </c>
      <c r="BG222" s="101">
        <v>0</v>
      </c>
      <c r="BH222" s="101">
        <v>14</v>
      </c>
      <c r="BI222" s="101">
        <v>14</v>
      </c>
      <c r="BJ222" s="102">
        <v>0</v>
      </c>
      <c r="BK222" s="102">
        <v>0.7</v>
      </c>
      <c r="BL222" s="102">
        <v>0.63636363636363635</v>
      </c>
      <c r="BM222" s="101">
        <v>2</v>
      </c>
      <c r="BN222" s="101">
        <v>6</v>
      </c>
      <c r="BO222" s="101">
        <v>8</v>
      </c>
      <c r="BP222" s="102">
        <v>1</v>
      </c>
      <c r="BQ222" s="102">
        <v>0.3</v>
      </c>
      <c r="BR222" s="103">
        <v>0.36363636363636365</v>
      </c>
    </row>
    <row r="223" spans="1:70" ht="11.85">
      <c r="A223" s="99" t="str">
        <f>IF(COUNTIFS(T_3GPM[[#This Row],[Secteur]],"  *"),A222,T_3GPM[[#This Row],[Secteur]])</f>
        <v>SEINE-SAINT-DENIS</v>
      </c>
      <c r="B223" s="99" t="str">
        <f>IF(COUNTIFS(T_3GPM[[#This Row],[Secteur]],"    *"),B222,T_3GPM[[#This Row],[Secteur]])</f>
        <v xml:space="preserve">   D04 - Aulnay-Sous-Bois</v>
      </c>
      <c r="C223" s="100" t="s">
        <v>594</v>
      </c>
      <c r="D223" s="100" t="s">
        <v>595</v>
      </c>
      <c r="E223" s="101">
        <v>1472</v>
      </c>
      <c r="F223" s="101">
        <v>1670</v>
      </c>
      <c r="G223" s="101">
        <v>3142</v>
      </c>
      <c r="H223" s="101">
        <v>6</v>
      </c>
      <c r="I223" s="101">
        <v>7</v>
      </c>
      <c r="J223" s="101">
        <v>13</v>
      </c>
      <c r="K223" s="101">
        <v>1418</v>
      </c>
      <c r="L223" s="101">
        <v>1587</v>
      </c>
      <c r="M223" s="101">
        <v>3005</v>
      </c>
      <c r="N223" s="102">
        <v>0.96739130434782605</v>
      </c>
      <c r="O223" s="102">
        <v>0.95449101796407188</v>
      </c>
      <c r="P223" s="102">
        <v>0.9605346912794398</v>
      </c>
      <c r="Q223" s="101">
        <v>1068</v>
      </c>
      <c r="R223" s="101">
        <v>987</v>
      </c>
      <c r="S223" s="101">
        <v>2055</v>
      </c>
      <c r="T223" s="102">
        <v>0.75317348377997184</v>
      </c>
      <c r="U223" s="102">
        <v>0.62192816635160686</v>
      </c>
      <c r="V223" s="102">
        <v>0.68386023294509146</v>
      </c>
      <c r="W223" s="101">
        <v>350</v>
      </c>
      <c r="X223" s="101">
        <v>600</v>
      </c>
      <c r="Y223" s="101">
        <v>950</v>
      </c>
      <c r="Z223" s="102">
        <v>0.24682651622002821</v>
      </c>
      <c r="AA223" s="102">
        <v>0.3780718336483932</v>
      </c>
      <c r="AB223" s="102">
        <v>0.31613976705490848</v>
      </c>
      <c r="AC223" s="101">
        <v>310</v>
      </c>
      <c r="AD223" s="101">
        <v>477</v>
      </c>
      <c r="AE223" s="101">
        <v>787</v>
      </c>
      <c r="AF223" s="102">
        <v>0.21861777150916784</v>
      </c>
      <c r="AG223" s="102">
        <v>0.30056710775047257</v>
      </c>
      <c r="AH223" s="102">
        <v>0.26189683860232943</v>
      </c>
      <c r="AI223" s="101">
        <v>40</v>
      </c>
      <c r="AJ223" s="101">
        <v>123</v>
      </c>
      <c r="AK223" s="101">
        <v>163</v>
      </c>
      <c r="AL223" s="102">
        <v>2.8208744710860368E-2</v>
      </c>
      <c r="AM223" s="102">
        <v>7.7504725897920609E-2</v>
      </c>
      <c r="AN223" s="102">
        <v>5.4242928452579033E-2</v>
      </c>
      <c r="AO223" s="101">
        <v>1388</v>
      </c>
      <c r="AP223" s="101">
        <v>1564</v>
      </c>
      <c r="AQ223" s="101">
        <v>2952</v>
      </c>
      <c r="AR223" s="102">
        <v>0.94701086956521741</v>
      </c>
      <c r="AS223" s="102">
        <v>0.94071856287425148</v>
      </c>
      <c r="AT223" s="102">
        <v>0.94366645448758757</v>
      </c>
      <c r="AU223" s="101">
        <v>984</v>
      </c>
      <c r="AV223" s="101">
        <v>879</v>
      </c>
      <c r="AW223" s="101">
        <v>1863</v>
      </c>
      <c r="AX223" s="102">
        <v>0.70893371757925072</v>
      </c>
      <c r="AY223" s="102">
        <v>0.56202046035805631</v>
      </c>
      <c r="AZ223" s="102">
        <v>0.63109756097560976</v>
      </c>
      <c r="BA223" s="101">
        <v>404</v>
      </c>
      <c r="BB223" s="101">
        <v>685</v>
      </c>
      <c r="BC223" s="101">
        <v>1089</v>
      </c>
      <c r="BD223" s="102">
        <v>0.29106628242074928</v>
      </c>
      <c r="BE223" s="102">
        <v>0.43797953964194375</v>
      </c>
      <c r="BF223" s="102">
        <v>0.36890243902439024</v>
      </c>
      <c r="BG223" s="101">
        <v>367</v>
      </c>
      <c r="BH223" s="101">
        <v>557</v>
      </c>
      <c r="BI223" s="101">
        <v>924</v>
      </c>
      <c r="BJ223" s="102">
        <v>0.26440922190201727</v>
      </c>
      <c r="BK223" s="102">
        <v>0.35613810741687979</v>
      </c>
      <c r="BL223" s="102">
        <v>0.31300813008130079</v>
      </c>
      <c r="BM223" s="101">
        <v>37</v>
      </c>
      <c r="BN223" s="101">
        <v>128</v>
      </c>
      <c r="BO223" s="101">
        <v>165</v>
      </c>
      <c r="BP223" s="102">
        <v>2.6657060518731988E-2</v>
      </c>
      <c r="BQ223" s="102">
        <v>8.1841432225063945E-2</v>
      </c>
      <c r="BR223" s="103">
        <v>5.589430894308943E-2</v>
      </c>
    </row>
    <row r="224" spans="1:70" ht="11.85">
      <c r="A224" s="99" t="str">
        <f>IF(COUNTIFS(T_3GPM[[#This Row],[Secteur]],"  *"),A223,T_3GPM[[#This Row],[Secteur]])</f>
        <v>SEINE-SAINT-DENIS</v>
      </c>
      <c r="B224" s="99" t="str">
        <f>IF(COUNTIFS(T_3GPM[[#This Row],[Secteur]],"    *"),B223,T_3GPM[[#This Row],[Secteur]])</f>
        <v xml:space="preserve">   D04 - Aulnay-Sous-Bois</v>
      </c>
      <c r="C224" s="100" t="s">
        <v>596</v>
      </c>
      <c r="D224" s="100" t="s">
        <v>597</v>
      </c>
      <c r="E224" s="101">
        <v>18</v>
      </c>
      <c r="F224" s="101">
        <v>24</v>
      </c>
      <c r="G224" s="101">
        <v>42</v>
      </c>
      <c r="H224" s="101">
        <v>6</v>
      </c>
      <c r="I224" s="101">
        <v>7</v>
      </c>
      <c r="J224" s="101">
        <v>13</v>
      </c>
      <c r="K224" s="101">
        <v>17</v>
      </c>
      <c r="L224" s="101">
        <v>24</v>
      </c>
      <c r="M224" s="101">
        <v>41</v>
      </c>
      <c r="N224" s="102">
        <v>1.2777777777777777</v>
      </c>
      <c r="O224" s="102">
        <v>1.2916666666666667</v>
      </c>
      <c r="P224" s="102">
        <v>1.2857142857142858</v>
      </c>
      <c r="Q224" s="101">
        <v>3</v>
      </c>
      <c r="R224" s="101">
        <v>0</v>
      </c>
      <c r="S224" s="101">
        <v>3</v>
      </c>
      <c r="T224" s="102">
        <v>0.17647058823529413</v>
      </c>
      <c r="U224" s="102">
        <v>0</v>
      </c>
      <c r="V224" s="102">
        <v>7.3170731707317069E-2</v>
      </c>
      <c r="W224" s="101">
        <v>14</v>
      </c>
      <c r="X224" s="101">
        <v>24</v>
      </c>
      <c r="Y224" s="101">
        <v>38</v>
      </c>
      <c r="Z224" s="102">
        <v>0.82352941176470584</v>
      </c>
      <c r="AA224" s="102">
        <v>1</v>
      </c>
      <c r="AB224" s="102">
        <v>0.92682926829268297</v>
      </c>
      <c r="AC224" s="101">
        <v>7</v>
      </c>
      <c r="AD224" s="101">
        <v>17</v>
      </c>
      <c r="AE224" s="101">
        <v>24</v>
      </c>
      <c r="AF224" s="102">
        <v>0.41176470588235292</v>
      </c>
      <c r="AG224" s="102">
        <v>0.70833333333333337</v>
      </c>
      <c r="AH224" s="102">
        <v>0.58536585365853655</v>
      </c>
      <c r="AI224" s="101">
        <v>7</v>
      </c>
      <c r="AJ224" s="101">
        <v>7</v>
      </c>
      <c r="AK224" s="101">
        <v>14</v>
      </c>
      <c r="AL224" s="102">
        <v>0.41176470588235292</v>
      </c>
      <c r="AM224" s="102">
        <v>0.29166666666666669</v>
      </c>
      <c r="AN224" s="102">
        <v>0.34146341463414637</v>
      </c>
      <c r="AO224" s="101">
        <v>7</v>
      </c>
      <c r="AP224" s="101">
        <v>15</v>
      </c>
      <c r="AQ224" s="101">
        <v>22</v>
      </c>
      <c r="AR224" s="102">
        <v>0.72222222222222221</v>
      </c>
      <c r="AS224" s="102">
        <v>0.91666666666666663</v>
      </c>
      <c r="AT224" s="102">
        <v>0.83333333333333337</v>
      </c>
      <c r="AU224" s="101">
        <v>2</v>
      </c>
      <c r="AV224" s="101">
        <v>0</v>
      </c>
      <c r="AW224" s="101">
        <v>2</v>
      </c>
      <c r="AX224" s="102">
        <v>0.2857142857142857</v>
      </c>
      <c r="AY224" s="102">
        <v>0</v>
      </c>
      <c r="AZ224" s="102">
        <v>9.0909090909090912E-2</v>
      </c>
      <c r="BA224" s="101">
        <v>5</v>
      </c>
      <c r="BB224" s="101">
        <v>15</v>
      </c>
      <c r="BC224" s="101">
        <v>20</v>
      </c>
      <c r="BD224" s="102">
        <v>0.7142857142857143</v>
      </c>
      <c r="BE224" s="102">
        <v>1</v>
      </c>
      <c r="BF224" s="102">
        <v>0.90909090909090906</v>
      </c>
      <c r="BG224" s="101">
        <v>4</v>
      </c>
      <c r="BH224" s="101">
        <v>14</v>
      </c>
      <c r="BI224" s="101">
        <v>18</v>
      </c>
      <c r="BJ224" s="102">
        <v>0.5714285714285714</v>
      </c>
      <c r="BK224" s="102">
        <v>0.93333333333333335</v>
      </c>
      <c r="BL224" s="102">
        <v>0.81818181818181823</v>
      </c>
      <c r="BM224" s="101">
        <v>1</v>
      </c>
      <c r="BN224" s="101">
        <v>1</v>
      </c>
      <c r="BO224" s="101">
        <v>2</v>
      </c>
      <c r="BP224" s="102">
        <v>0.14285714285714285</v>
      </c>
      <c r="BQ224" s="102">
        <v>6.6666666666666666E-2</v>
      </c>
      <c r="BR224" s="103">
        <v>9.0909090909090912E-2</v>
      </c>
    </row>
    <row r="225" spans="1:70" ht="11.85">
      <c r="A225" s="99" t="str">
        <f>IF(COUNTIFS(T_3GPM[[#This Row],[Secteur]],"  *"),A224,T_3GPM[[#This Row],[Secteur]])</f>
        <v>SEINE-SAINT-DENIS</v>
      </c>
      <c r="B225" s="99" t="str">
        <f>IF(COUNTIFS(T_3GPM[[#This Row],[Secteur]],"    *"),B224,T_3GPM[[#This Row],[Secteur]])</f>
        <v xml:space="preserve">   D04 - Aulnay-Sous-Bois</v>
      </c>
      <c r="C225" s="100" t="s">
        <v>598</v>
      </c>
      <c r="D225" s="100" t="s">
        <v>235</v>
      </c>
      <c r="E225" s="101">
        <v>95</v>
      </c>
      <c r="F225" s="101">
        <v>149</v>
      </c>
      <c r="G225" s="101">
        <v>244</v>
      </c>
      <c r="H225" s="101">
        <v>0</v>
      </c>
      <c r="I225" s="101">
        <v>0</v>
      </c>
      <c r="J225" s="101">
        <v>0</v>
      </c>
      <c r="K225" s="101">
        <v>93</v>
      </c>
      <c r="L225" s="101">
        <v>145</v>
      </c>
      <c r="M225" s="101">
        <v>238</v>
      </c>
      <c r="N225" s="102">
        <v>0.97894736842105268</v>
      </c>
      <c r="O225" s="102">
        <v>0.97315436241610742</v>
      </c>
      <c r="P225" s="102">
        <v>0.97540983606557374</v>
      </c>
      <c r="Q225" s="101">
        <v>79</v>
      </c>
      <c r="R225" s="101">
        <v>101</v>
      </c>
      <c r="S225" s="101">
        <v>180</v>
      </c>
      <c r="T225" s="102">
        <v>0.84946236559139787</v>
      </c>
      <c r="U225" s="102">
        <v>0.69655172413793098</v>
      </c>
      <c r="V225" s="102">
        <v>0.75630252100840334</v>
      </c>
      <c r="W225" s="101">
        <v>14</v>
      </c>
      <c r="X225" s="101">
        <v>44</v>
      </c>
      <c r="Y225" s="101">
        <v>58</v>
      </c>
      <c r="Z225" s="102">
        <v>0.15053763440860216</v>
      </c>
      <c r="AA225" s="102">
        <v>0.30344827586206896</v>
      </c>
      <c r="AB225" s="102">
        <v>0.24369747899159663</v>
      </c>
      <c r="AC225" s="101">
        <v>13</v>
      </c>
      <c r="AD225" s="101">
        <v>35</v>
      </c>
      <c r="AE225" s="101">
        <v>48</v>
      </c>
      <c r="AF225" s="102">
        <v>0.13978494623655913</v>
      </c>
      <c r="AG225" s="102">
        <v>0.2413793103448276</v>
      </c>
      <c r="AH225" s="102">
        <v>0.20168067226890757</v>
      </c>
      <c r="AI225" s="101">
        <v>1</v>
      </c>
      <c r="AJ225" s="101">
        <v>9</v>
      </c>
      <c r="AK225" s="101">
        <v>10</v>
      </c>
      <c r="AL225" s="102">
        <v>1.0752688172043012E-2</v>
      </c>
      <c r="AM225" s="102">
        <v>6.2068965517241378E-2</v>
      </c>
      <c r="AN225" s="102">
        <v>4.2016806722689079E-2</v>
      </c>
      <c r="AO225" s="101">
        <v>93</v>
      </c>
      <c r="AP225" s="101">
        <v>145</v>
      </c>
      <c r="AQ225" s="101">
        <v>238</v>
      </c>
      <c r="AR225" s="102">
        <v>0.97894736842105268</v>
      </c>
      <c r="AS225" s="102">
        <v>0.97315436241610742</v>
      </c>
      <c r="AT225" s="102">
        <v>0.97540983606557374</v>
      </c>
      <c r="AU225" s="101">
        <v>68</v>
      </c>
      <c r="AV225" s="101">
        <v>84</v>
      </c>
      <c r="AW225" s="101">
        <v>152</v>
      </c>
      <c r="AX225" s="102">
        <v>0.73118279569892475</v>
      </c>
      <c r="AY225" s="102">
        <v>0.57931034482758625</v>
      </c>
      <c r="AZ225" s="102">
        <v>0.6386554621848739</v>
      </c>
      <c r="BA225" s="101">
        <v>25</v>
      </c>
      <c r="BB225" s="101">
        <v>61</v>
      </c>
      <c r="BC225" s="101">
        <v>86</v>
      </c>
      <c r="BD225" s="102">
        <v>0.26881720430107525</v>
      </c>
      <c r="BE225" s="102">
        <v>0.4206896551724138</v>
      </c>
      <c r="BF225" s="102">
        <v>0.36134453781512604</v>
      </c>
      <c r="BG225" s="101">
        <v>24</v>
      </c>
      <c r="BH225" s="101">
        <v>52</v>
      </c>
      <c r="BI225" s="101">
        <v>76</v>
      </c>
      <c r="BJ225" s="102">
        <v>0.25806451612903225</v>
      </c>
      <c r="BK225" s="102">
        <v>0.35862068965517241</v>
      </c>
      <c r="BL225" s="102">
        <v>0.31932773109243695</v>
      </c>
      <c r="BM225" s="101">
        <v>1</v>
      </c>
      <c r="BN225" s="101">
        <v>9</v>
      </c>
      <c r="BO225" s="101">
        <v>10</v>
      </c>
      <c r="BP225" s="102">
        <v>1.0752688172043012E-2</v>
      </c>
      <c r="BQ225" s="102">
        <v>6.2068965517241378E-2</v>
      </c>
      <c r="BR225" s="103">
        <v>4.2016806722689079E-2</v>
      </c>
    </row>
    <row r="226" spans="1:70" ht="11.85">
      <c r="A226" s="99" t="str">
        <f>IF(COUNTIFS(T_3GPM[[#This Row],[Secteur]],"  *"),A225,T_3GPM[[#This Row],[Secteur]])</f>
        <v>SEINE-SAINT-DENIS</v>
      </c>
      <c r="B226" s="99" t="str">
        <f>IF(COUNTIFS(T_3GPM[[#This Row],[Secteur]],"    *"),B225,T_3GPM[[#This Row],[Secteur]])</f>
        <v xml:space="preserve">   D04 - Aulnay-Sous-Bois</v>
      </c>
      <c r="C226" s="100" t="s">
        <v>599</v>
      </c>
      <c r="D226" s="100" t="s">
        <v>600</v>
      </c>
      <c r="E226" s="101">
        <v>55</v>
      </c>
      <c r="F226" s="101">
        <v>59</v>
      </c>
      <c r="G226" s="101">
        <v>114</v>
      </c>
      <c r="H226" s="101">
        <v>0</v>
      </c>
      <c r="I226" s="101">
        <v>0</v>
      </c>
      <c r="J226" s="101">
        <v>0</v>
      </c>
      <c r="K226" s="101">
        <v>55</v>
      </c>
      <c r="L226" s="101">
        <v>59</v>
      </c>
      <c r="M226" s="101">
        <v>114</v>
      </c>
      <c r="N226" s="102">
        <v>1</v>
      </c>
      <c r="O226" s="102">
        <v>1</v>
      </c>
      <c r="P226" s="102">
        <v>1</v>
      </c>
      <c r="Q226" s="101">
        <v>45</v>
      </c>
      <c r="R226" s="101">
        <v>27</v>
      </c>
      <c r="S226" s="101">
        <v>72</v>
      </c>
      <c r="T226" s="102">
        <v>0.81818181818181823</v>
      </c>
      <c r="U226" s="102">
        <v>0.4576271186440678</v>
      </c>
      <c r="V226" s="102">
        <v>0.63157894736842102</v>
      </c>
      <c r="W226" s="101">
        <v>10</v>
      </c>
      <c r="X226" s="101">
        <v>32</v>
      </c>
      <c r="Y226" s="101">
        <v>42</v>
      </c>
      <c r="Z226" s="102">
        <v>0.18181818181818182</v>
      </c>
      <c r="AA226" s="102">
        <v>0.5423728813559322</v>
      </c>
      <c r="AB226" s="102">
        <v>0.36842105263157893</v>
      </c>
      <c r="AC226" s="101">
        <v>8</v>
      </c>
      <c r="AD226" s="101">
        <v>18</v>
      </c>
      <c r="AE226" s="101">
        <v>26</v>
      </c>
      <c r="AF226" s="102">
        <v>0.14545454545454545</v>
      </c>
      <c r="AG226" s="102">
        <v>0.30508474576271188</v>
      </c>
      <c r="AH226" s="102">
        <v>0.22807017543859648</v>
      </c>
      <c r="AI226" s="101">
        <v>2</v>
      </c>
      <c r="AJ226" s="101">
        <v>14</v>
      </c>
      <c r="AK226" s="101">
        <v>16</v>
      </c>
      <c r="AL226" s="102">
        <v>3.6363636363636362E-2</v>
      </c>
      <c r="AM226" s="102">
        <v>0.23728813559322035</v>
      </c>
      <c r="AN226" s="102">
        <v>0.14035087719298245</v>
      </c>
      <c r="AO226" s="101">
        <v>54</v>
      </c>
      <c r="AP226" s="101">
        <v>58</v>
      </c>
      <c r="AQ226" s="101">
        <v>112</v>
      </c>
      <c r="AR226" s="102">
        <v>0.98181818181818181</v>
      </c>
      <c r="AS226" s="102">
        <v>0.98305084745762716</v>
      </c>
      <c r="AT226" s="102">
        <v>0.98245614035087714</v>
      </c>
      <c r="AU226" s="101">
        <v>37</v>
      </c>
      <c r="AV226" s="101">
        <v>17</v>
      </c>
      <c r="AW226" s="101">
        <v>54</v>
      </c>
      <c r="AX226" s="102">
        <v>0.68518518518518523</v>
      </c>
      <c r="AY226" s="102">
        <v>0.29310344827586204</v>
      </c>
      <c r="AZ226" s="102">
        <v>0.48214285714285715</v>
      </c>
      <c r="BA226" s="101">
        <v>17</v>
      </c>
      <c r="BB226" s="101">
        <v>41</v>
      </c>
      <c r="BC226" s="101">
        <v>58</v>
      </c>
      <c r="BD226" s="102">
        <v>0.31481481481481483</v>
      </c>
      <c r="BE226" s="102">
        <v>0.7068965517241379</v>
      </c>
      <c r="BF226" s="102">
        <v>0.5178571428571429</v>
      </c>
      <c r="BG226" s="101">
        <v>14</v>
      </c>
      <c r="BH226" s="101">
        <v>27</v>
      </c>
      <c r="BI226" s="101">
        <v>41</v>
      </c>
      <c r="BJ226" s="102">
        <v>0.25925925925925924</v>
      </c>
      <c r="BK226" s="102">
        <v>0.46551724137931033</v>
      </c>
      <c r="BL226" s="102">
        <v>0.36607142857142855</v>
      </c>
      <c r="BM226" s="101">
        <v>3</v>
      </c>
      <c r="BN226" s="101">
        <v>14</v>
      </c>
      <c r="BO226" s="101">
        <v>17</v>
      </c>
      <c r="BP226" s="102">
        <v>5.5555555555555552E-2</v>
      </c>
      <c r="BQ226" s="102">
        <v>0.2413793103448276</v>
      </c>
      <c r="BR226" s="103">
        <v>0.15178571428571427</v>
      </c>
    </row>
    <row r="227" spans="1:70" ht="11.85">
      <c r="A227" s="99" t="str">
        <f>IF(COUNTIFS(T_3GPM[[#This Row],[Secteur]],"  *"),A226,T_3GPM[[#This Row],[Secteur]])</f>
        <v>SEINE-SAINT-DENIS</v>
      </c>
      <c r="B227" s="99" t="str">
        <f>IF(COUNTIFS(T_3GPM[[#This Row],[Secteur]],"    *"),B226,T_3GPM[[#This Row],[Secteur]])</f>
        <v xml:space="preserve">   D04 - Aulnay-Sous-Bois</v>
      </c>
      <c r="C227" s="100" t="s">
        <v>601</v>
      </c>
      <c r="D227" s="100" t="s">
        <v>602</v>
      </c>
      <c r="E227" s="101">
        <v>76</v>
      </c>
      <c r="F227" s="101">
        <v>80</v>
      </c>
      <c r="G227" s="101">
        <v>156</v>
      </c>
      <c r="H227" s="101">
        <v>0</v>
      </c>
      <c r="I227" s="101">
        <v>0</v>
      </c>
      <c r="J227" s="101">
        <v>0</v>
      </c>
      <c r="K227" s="101">
        <v>72</v>
      </c>
      <c r="L227" s="101">
        <v>77</v>
      </c>
      <c r="M227" s="101">
        <v>149</v>
      </c>
      <c r="N227" s="102">
        <v>0.94736842105263153</v>
      </c>
      <c r="O227" s="102">
        <v>0.96250000000000002</v>
      </c>
      <c r="P227" s="102">
        <v>0.95512820512820518</v>
      </c>
      <c r="Q227" s="101">
        <v>50</v>
      </c>
      <c r="R227" s="101">
        <v>44</v>
      </c>
      <c r="S227" s="101">
        <v>94</v>
      </c>
      <c r="T227" s="102">
        <v>0.69444444444444442</v>
      </c>
      <c r="U227" s="102">
        <v>0.5714285714285714</v>
      </c>
      <c r="V227" s="102">
        <v>0.63087248322147649</v>
      </c>
      <c r="W227" s="101">
        <v>22</v>
      </c>
      <c r="X227" s="101">
        <v>33</v>
      </c>
      <c r="Y227" s="101">
        <v>55</v>
      </c>
      <c r="Z227" s="102">
        <v>0.30555555555555558</v>
      </c>
      <c r="AA227" s="102">
        <v>0.42857142857142855</v>
      </c>
      <c r="AB227" s="102">
        <v>0.36912751677852351</v>
      </c>
      <c r="AC227" s="101">
        <v>20</v>
      </c>
      <c r="AD227" s="101">
        <v>17</v>
      </c>
      <c r="AE227" s="101">
        <v>37</v>
      </c>
      <c r="AF227" s="102">
        <v>0.27777777777777779</v>
      </c>
      <c r="AG227" s="102">
        <v>0.22077922077922077</v>
      </c>
      <c r="AH227" s="102">
        <v>0.24832214765100671</v>
      </c>
      <c r="AI227" s="101">
        <v>2</v>
      </c>
      <c r="AJ227" s="101">
        <v>16</v>
      </c>
      <c r="AK227" s="101">
        <v>18</v>
      </c>
      <c r="AL227" s="102">
        <v>2.7777777777777776E-2</v>
      </c>
      <c r="AM227" s="102">
        <v>0.20779220779220781</v>
      </c>
      <c r="AN227" s="102">
        <v>0.12080536912751678</v>
      </c>
      <c r="AO227" s="101">
        <v>72</v>
      </c>
      <c r="AP227" s="101">
        <v>77</v>
      </c>
      <c r="AQ227" s="101">
        <v>149</v>
      </c>
      <c r="AR227" s="102">
        <v>0.94736842105263153</v>
      </c>
      <c r="AS227" s="102">
        <v>0.96250000000000002</v>
      </c>
      <c r="AT227" s="102">
        <v>0.95512820512820518</v>
      </c>
      <c r="AU227" s="101">
        <v>49</v>
      </c>
      <c r="AV227" s="101">
        <v>41</v>
      </c>
      <c r="AW227" s="101">
        <v>90</v>
      </c>
      <c r="AX227" s="102">
        <v>0.68055555555555558</v>
      </c>
      <c r="AY227" s="102">
        <v>0.53246753246753242</v>
      </c>
      <c r="AZ227" s="102">
        <v>0.60402684563758391</v>
      </c>
      <c r="BA227" s="101">
        <v>23</v>
      </c>
      <c r="BB227" s="101">
        <v>36</v>
      </c>
      <c r="BC227" s="101">
        <v>59</v>
      </c>
      <c r="BD227" s="102">
        <v>0.31944444444444442</v>
      </c>
      <c r="BE227" s="102">
        <v>0.46753246753246752</v>
      </c>
      <c r="BF227" s="102">
        <v>0.39597315436241609</v>
      </c>
      <c r="BG227" s="101">
        <v>21</v>
      </c>
      <c r="BH227" s="101">
        <v>20</v>
      </c>
      <c r="BI227" s="101">
        <v>41</v>
      </c>
      <c r="BJ227" s="102">
        <v>0.29166666666666669</v>
      </c>
      <c r="BK227" s="102">
        <v>0.25974025974025972</v>
      </c>
      <c r="BL227" s="102">
        <v>0.27516778523489932</v>
      </c>
      <c r="BM227" s="101">
        <v>2</v>
      </c>
      <c r="BN227" s="101">
        <v>16</v>
      </c>
      <c r="BO227" s="101">
        <v>18</v>
      </c>
      <c r="BP227" s="102">
        <v>2.7777777777777776E-2</v>
      </c>
      <c r="BQ227" s="102">
        <v>0.20779220779220781</v>
      </c>
      <c r="BR227" s="103">
        <v>0.12080536912751678</v>
      </c>
    </row>
    <row r="228" spans="1:70" ht="11.85">
      <c r="A228" s="99" t="str">
        <f>IF(COUNTIFS(T_3GPM[[#This Row],[Secteur]],"  *"),A227,T_3GPM[[#This Row],[Secteur]])</f>
        <v>SEINE-SAINT-DENIS</v>
      </c>
      <c r="B228" s="99" t="str">
        <f>IF(COUNTIFS(T_3GPM[[#This Row],[Secteur]],"    *"),B227,T_3GPM[[#This Row],[Secteur]])</f>
        <v xml:space="preserve">   D04 - Aulnay-Sous-Bois</v>
      </c>
      <c r="C228" s="100" t="s">
        <v>603</v>
      </c>
      <c r="D228" s="100" t="s">
        <v>604</v>
      </c>
      <c r="E228" s="101">
        <v>108</v>
      </c>
      <c r="F228" s="101">
        <v>111</v>
      </c>
      <c r="G228" s="101">
        <v>219</v>
      </c>
      <c r="H228" s="101">
        <v>0</v>
      </c>
      <c r="I228" s="101">
        <v>0</v>
      </c>
      <c r="J228" s="101">
        <v>0</v>
      </c>
      <c r="K228" s="101">
        <v>107</v>
      </c>
      <c r="L228" s="101">
        <v>108</v>
      </c>
      <c r="M228" s="101">
        <v>215</v>
      </c>
      <c r="N228" s="102">
        <v>0.9907407407407407</v>
      </c>
      <c r="O228" s="102">
        <v>0.97297297297297303</v>
      </c>
      <c r="P228" s="102">
        <v>0.9817351598173516</v>
      </c>
      <c r="Q228" s="101">
        <v>86</v>
      </c>
      <c r="R228" s="101">
        <v>81</v>
      </c>
      <c r="S228" s="101">
        <v>167</v>
      </c>
      <c r="T228" s="102">
        <v>0.80373831775700932</v>
      </c>
      <c r="U228" s="102">
        <v>0.75</v>
      </c>
      <c r="V228" s="102">
        <v>0.77674418604651163</v>
      </c>
      <c r="W228" s="101">
        <v>21</v>
      </c>
      <c r="X228" s="101">
        <v>27</v>
      </c>
      <c r="Y228" s="101">
        <v>48</v>
      </c>
      <c r="Z228" s="102">
        <v>0.19626168224299065</v>
      </c>
      <c r="AA228" s="102">
        <v>0.25</v>
      </c>
      <c r="AB228" s="102">
        <v>0.22325581395348837</v>
      </c>
      <c r="AC228" s="101">
        <v>17</v>
      </c>
      <c r="AD228" s="101">
        <v>23</v>
      </c>
      <c r="AE228" s="101">
        <v>40</v>
      </c>
      <c r="AF228" s="102">
        <v>0.15887850467289719</v>
      </c>
      <c r="AG228" s="102">
        <v>0.21296296296296297</v>
      </c>
      <c r="AH228" s="102">
        <v>0.18604651162790697</v>
      </c>
      <c r="AI228" s="101">
        <v>4</v>
      </c>
      <c r="AJ228" s="101">
        <v>4</v>
      </c>
      <c r="AK228" s="101">
        <v>8</v>
      </c>
      <c r="AL228" s="102">
        <v>3.7383177570093455E-2</v>
      </c>
      <c r="AM228" s="102">
        <v>3.7037037037037035E-2</v>
      </c>
      <c r="AN228" s="102">
        <v>3.7209302325581395E-2</v>
      </c>
      <c r="AO228" s="101">
        <v>107</v>
      </c>
      <c r="AP228" s="101">
        <v>108</v>
      </c>
      <c r="AQ228" s="101">
        <v>215</v>
      </c>
      <c r="AR228" s="102">
        <v>0.9907407407407407</v>
      </c>
      <c r="AS228" s="102">
        <v>0.97297297297297303</v>
      </c>
      <c r="AT228" s="102">
        <v>0.9817351598173516</v>
      </c>
      <c r="AU228" s="101">
        <v>81</v>
      </c>
      <c r="AV228" s="101">
        <v>77</v>
      </c>
      <c r="AW228" s="101">
        <v>158</v>
      </c>
      <c r="AX228" s="102">
        <v>0.7570093457943925</v>
      </c>
      <c r="AY228" s="102">
        <v>0.71296296296296291</v>
      </c>
      <c r="AZ228" s="102">
        <v>0.73488372093023258</v>
      </c>
      <c r="BA228" s="101">
        <v>26</v>
      </c>
      <c r="BB228" s="101">
        <v>31</v>
      </c>
      <c r="BC228" s="101">
        <v>57</v>
      </c>
      <c r="BD228" s="102">
        <v>0.24299065420560748</v>
      </c>
      <c r="BE228" s="102">
        <v>0.28703703703703703</v>
      </c>
      <c r="BF228" s="102">
        <v>0.26511627906976742</v>
      </c>
      <c r="BG228" s="101">
        <v>22</v>
      </c>
      <c r="BH228" s="101">
        <v>27</v>
      </c>
      <c r="BI228" s="101">
        <v>49</v>
      </c>
      <c r="BJ228" s="102">
        <v>0.20560747663551401</v>
      </c>
      <c r="BK228" s="102">
        <v>0.25</v>
      </c>
      <c r="BL228" s="102">
        <v>0.22790697674418606</v>
      </c>
      <c r="BM228" s="101">
        <v>4</v>
      </c>
      <c r="BN228" s="101">
        <v>4</v>
      </c>
      <c r="BO228" s="101">
        <v>8</v>
      </c>
      <c r="BP228" s="102">
        <v>3.7383177570093455E-2</v>
      </c>
      <c r="BQ228" s="102">
        <v>3.7037037037037035E-2</v>
      </c>
      <c r="BR228" s="103">
        <v>3.7209302325581395E-2</v>
      </c>
    </row>
    <row r="229" spans="1:70" ht="11.85">
      <c r="A229" s="99" t="str">
        <f>IF(COUNTIFS(T_3GPM[[#This Row],[Secteur]],"  *"),A228,T_3GPM[[#This Row],[Secteur]])</f>
        <v>SEINE-SAINT-DENIS</v>
      </c>
      <c r="B229" s="99" t="str">
        <f>IF(COUNTIFS(T_3GPM[[#This Row],[Secteur]],"    *"),B228,T_3GPM[[#This Row],[Secteur]])</f>
        <v xml:space="preserve">   D04 - Aulnay-Sous-Bois</v>
      </c>
      <c r="C229" s="100" t="s">
        <v>605</v>
      </c>
      <c r="D229" s="100" t="s">
        <v>606</v>
      </c>
      <c r="E229" s="101">
        <v>74</v>
      </c>
      <c r="F229" s="101">
        <v>82</v>
      </c>
      <c r="G229" s="101">
        <v>156</v>
      </c>
      <c r="H229" s="101">
        <v>0</v>
      </c>
      <c r="I229" s="101">
        <v>0</v>
      </c>
      <c r="J229" s="101">
        <v>0</v>
      </c>
      <c r="K229" s="101">
        <v>74</v>
      </c>
      <c r="L229" s="101">
        <v>78</v>
      </c>
      <c r="M229" s="101">
        <v>152</v>
      </c>
      <c r="N229" s="102">
        <v>1</v>
      </c>
      <c r="O229" s="102">
        <v>0.95121951219512191</v>
      </c>
      <c r="P229" s="102">
        <v>0.97435897435897434</v>
      </c>
      <c r="Q229" s="101">
        <v>61</v>
      </c>
      <c r="R229" s="101">
        <v>53</v>
      </c>
      <c r="S229" s="101">
        <v>114</v>
      </c>
      <c r="T229" s="102">
        <v>0.82432432432432434</v>
      </c>
      <c r="U229" s="102">
        <v>0.67948717948717952</v>
      </c>
      <c r="V229" s="102">
        <v>0.75</v>
      </c>
      <c r="W229" s="101">
        <v>13</v>
      </c>
      <c r="X229" s="101">
        <v>25</v>
      </c>
      <c r="Y229" s="101">
        <v>38</v>
      </c>
      <c r="Z229" s="102">
        <v>0.17567567567567569</v>
      </c>
      <c r="AA229" s="102">
        <v>0.32051282051282054</v>
      </c>
      <c r="AB229" s="102">
        <v>0.25</v>
      </c>
      <c r="AC229" s="101">
        <v>10</v>
      </c>
      <c r="AD229" s="101">
        <v>19</v>
      </c>
      <c r="AE229" s="101">
        <v>29</v>
      </c>
      <c r="AF229" s="102">
        <v>0.13513513513513514</v>
      </c>
      <c r="AG229" s="102">
        <v>0.24358974358974358</v>
      </c>
      <c r="AH229" s="102">
        <v>0.19078947368421054</v>
      </c>
      <c r="AI229" s="101">
        <v>3</v>
      </c>
      <c r="AJ229" s="101">
        <v>6</v>
      </c>
      <c r="AK229" s="101">
        <v>9</v>
      </c>
      <c r="AL229" s="102">
        <v>4.0540540540540543E-2</v>
      </c>
      <c r="AM229" s="102">
        <v>7.6923076923076927E-2</v>
      </c>
      <c r="AN229" s="102">
        <v>5.921052631578947E-2</v>
      </c>
      <c r="AO229" s="101">
        <v>74</v>
      </c>
      <c r="AP229" s="101">
        <v>78</v>
      </c>
      <c r="AQ229" s="101">
        <v>152</v>
      </c>
      <c r="AR229" s="102">
        <v>1</v>
      </c>
      <c r="AS229" s="102">
        <v>0.95121951219512191</v>
      </c>
      <c r="AT229" s="102">
        <v>0.97435897435897434</v>
      </c>
      <c r="AU229" s="101">
        <v>52</v>
      </c>
      <c r="AV229" s="101">
        <v>39</v>
      </c>
      <c r="AW229" s="101">
        <v>91</v>
      </c>
      <c r="AX229" s="102">
        <v>0.70270270270270274</v>
      </c>
      <c r="AY229" s="102">
        <v>0.5</v>
      </c>
      <c r="AZ229" s="102">
        <v>0.59868421052631582</v>
      </c>
      <c r="BA229" s="101">
        <v>22</v>
      </c>
      <c r="BB229" s="101">
        <v>39</v>
      </c>
      <c r="BC229" s="101">
        <v>61</v>
      </c>
      <c r="BD229" s="102">
        <v>0.29729729729729731</v>
      </c>
      <c r="BE229" s="102">
        <v>0.5</v>
      </c>
      <c r="BF229" s="102">
        <v>0.40131578947368424</v>
      </c>
      <c r="BG229" s="101">
        <v>19</v>
      </c>
      <c r="BH229" s="101">
        <v>33</v>
      </c>
      <c r="BI229" s="101">
        <v>52</v>
      </c>
      <c r="BJ229" s="102">
        <v>0.25675675675675674</v>
      </c>
      <c r="BK229" s="102">
        <v>0.42307692307692307</v>
      </c>
      <c r="BL229" s="102">
        <v>0.34210526315789475</v>
      </c>
      <c r="BM229" s="101">
        <v>3</v>
      </c>
      <c r="BN229" s="101">
        <v>6</v>
      </c>
      <c r="BO229" s="101">
        <v>9</v>
      </c>
      <c r="BP229" s="102">
        <v>4.0540540540540543E-2</v>
      </c>
      <c r="BQ229" s="102">
        <v>7.6923076923076927E-2</v>
      </c>
      <c r="BR229" s="103">
        <v>5.921052631578947E-2</v>
      </c>
    </row>
    <row r="230" spans="1:70" ht="11.85">
      <c r="A230" s="99" t="str">
        <f>IF(COUNTIFS(T_3GPM[[#This Row],[Secteur]],"  *"),A229,T_3GPM[[#This Row],[Secteur]])</f>
        <v>SEINE-SAINT-DENIS</v>
      </c>
      <c r="B230" s="99" t="str">
        <f>IF(COUNTIFS(T_3GPM[[#This Row],[Secteur]],"    *"),B229,T_3GPM[[#This Row],[Secteur]])</f>
        <v xml:space="preserve">   D04 - Aulnay-Sous-Bois</v>
      </c>
      <c r="C230" s="100" t="s">
        <v>607</v>
      </c>
      <c r="D230" s="100" t="s">
        <v>509</v>
      </c>
      <c r="E230" s="101">
        <v>83</v>
      </c>
      <c r="F230" s="101">
        <v>87</v>
      </c>
      <c r="G230" s="101">
        <v>170</v>
      </c>
      <c r="H230" s="101">
        <v>0</v>
      </c>
      <c r="I230" s="101">
        <v>0</v>
      </c>
      <c r="J230" s="101">
        <v>0</v>
      </c>
      <c r="K230" s="101">
        <v>83</v>
      </c>
      <c r="L230" s="101">
        <v>87</v>
      </c>
      <c r="M230" s="101">
        <v>170</v>
      </c>
      <c r="N230" s="102">
        <v>1</v>
      </c>
      <c r="O230" s="102">
        <v>1</v>
      </c>
      <c r="P230" s="102">
        <v>1</v>
      </c>
      <c r="Q230" s="101">
        <v>52</v>
      </c>
      <c r="R230" s="101">
        <v>44</v>
      </c>
      <c r="S230" s="101">
        <v>96</v>
      </c>
      <c r="T230" s="102">
        <v>0.62650602409638556</v>
      </c>
      <c r="U230" s="102">
        <v>0.50574712643678166</v>
      </c>
      <c r="V230" s="102">
        <v>0.56470588235294117</v>
      </c>
      <c r="W230" s="101">
        <v>31</v>
      </c>
      <c r="X230" s="101">
        <v>43</v>
      </c>
      <c r="Y230" s="101">
        <v>74</v>
      </c>
      <c r="Z230" s="102">
        <v>0.37349397590361444</v>
      </c>
      <c r="AA230" s="102">
        <v>0.4942528735632184</v>
      </c>
      <c r="AB230" s="102">
        <v>0.43529411764705883</v>
      </c>
      <c r="AC230" s="101">
        <v>29</v>
      </c>
      <c r="AD230" s="101">
        <v>36</v>
      </c>
      <c r="AE230" s="101">
        <v>65</v>
      </c>
      <c r="AF230" s="102">
        <v>0.3493975903614458</v>
      </c>
      <c r="AG230" s="102">
        <v>0.41379310344827586</v>
      </c>
      <c r="AH230" s="102">
        <v>0.38235294117647056</v>
      </c>
      <c r="AI230" s="101">
        <v>2</v>
      </c>
      <c r="AJ230" s="101">
        <v>7</v>
      </c>
      <c r="AK230" s="101">
        <v>9</v>
      </c>
      <c r="AL230" s="102">
        <v>2.4096385542168676E-2</v>
      </c>
      <c r="AM230" s="102">
        <v>8.0459770114942528E-2</v>
      </c>
      <c r="AN230" s="102">
        <v>5.2941176470588235E-2</v>
      </c>
      <c r="AO230" s="101">
        <v>83</v>
      </c>
      <c r="AP230" s="101">
        <v>87</v>
      </c>
      <c r="AQ230" s="101">
        <v>170</v>
      </c>
      <c r="AR230" s="102">
        <v>1</v>
      </c>
      <c r="AS230" s="102">
        <v>1</v>
      </c>
      <c r="AT230" s="102">
        <v>1</v>
      </c>
      <c r="AU230" s="101">
        <v>48</v>
      </c>
      <c r="AV230" s="101">
        <v>37</v>
      </c>
      <c r="AW230" s="101">
        <v>85</v>
      </c>
      <c r="AX230" s="102">
        <v>0.57831325301204817</v>
      </c>
      <c r="AY230" s="102">
        <v>0.42528735632183906</v>
      </c>
      <c r="AZ230" s="102">
        <v>0.5</v>
      </c>
      <c r="BA230" s="101">
        <v>35</v>
      </c>
      <c r="BB230" s="101">
        <v>50</v>
      </c>
      <c r="BC230" s="101">
        <v>85</v>
      </c>
      <c r="BD230" s="102">
        <v>0.42168674698795183</v>
      </c>
      <c r="BE230" s="102">
        <v>0.57471264367816088</v>
      </c>
      <c r="BF230" s="102">
        <v>0.5</v>
      </c>
      <c r="BG230" s="101">
        <v>31</v>
      </c>
      <c r="BH230" s="101">
        <v>41</v>
      </c>
      <c r="BI230" s="101">
        <v>72</v>
      </c>
      <c r="BJ230" s="102">
        <v>0.37349397590361444</v>
      </c>
      <c r="BK230" s="102">
        <v>0.47126436781609193</v>
      </c>
      <c r="BL230" s="102">
        <v>0.42352941176470588</v>
      </c>
      <c r="BM230" s="101">
        <v>4</v>
      </c>
      <c r="BN230" s="101">
        <v>9</v>
      </c>
      <c r="BO230" s="101">
        <v>13</v>
      </c>
      <c r="BP230" s="102">
        <v>4.8192771084337352E-2</v>
      </c>
      <c r="BQ230" s="102">
        <v>0.10344827586206896</v>
      </c>
      <c r="BR230" s="103">
        <v>7.6470588235294124E-2</v>
      </c>
    </row>
    <row r="231" spans="1:70" ht="11.85">
      <c r="A231" s="99" t="str">
        <f>IF(COUNTIFS(T_3GPM[[#This Row],[Secteur]],"  *"),A230,T_3GPM[[#This Row],[Secteur]])</f>
        <v>SEINE-SAINT-DENIS</v>
      </c>
      <c r="B231" s="99" t="str">
        <f>IF(COUNTIFS(T_3GPM[[#This Row],[Secteur]],"    *"),B230,T_3GPM[[#This Row],[Secteur]])</f>
        <v xml:space="preserve">   D04 - Aulnay-Sous-Bois</v>
      </c>
      <c r="C231" s="100" t="s">
        <v>608</v>
      </c>
      <c r="D231" s="100" t="s">
        <v>609</v>
      </c>
      <c r="E231" s="101">
        <v>78</v>
      </c>
      <c r="F231" s="101">
        <v>79</v>
      </c>
      <c r="G231" s="101">
        <v>157</v>
      </c>
      <c r="H231" s="101">
        <v>0</v>
      </c>
      <c r="I231" s="101">
        <v>0</v>
      </c>
      <c r="J231" s="101">
        <v>0</v>
      </c>
      <c r="K231" s="101">
        <v>78</v>
      </c>
      <c r="L231" s="101">
        <v>79</v>
      </c>
      <c r="M231" s="101">
        <v>157</v>
      </c>
      <c r="N231" s="102">
        <v>1</v>
      </c>
      <c r="O231" s="102">
        <v>1</v>
      </c>
      <c r="P231" s="102">
        <v>1</v>
      </c>
      <c r="Q231" s="101">
        <v>68</v>
      </c>
      <c r="R231" s="101">
        <v>46</v>
      </c>
      <c r="S231" s="101">
        <v>114</v>
      </c>
      <c r="T231" s="102">
        <v>0.87179487179487181</v>
      </c>
      <c r="U231" s="102">
        <v>0.58227848101265822</v>
      </c>
      <c r="V231" s="102">
        <v>0.72611464968152861</v>
      </c>
      <c r="W231" s="101">
        <v>10</v>
      </c>
      <c r="X231" s="101">
        <v>33</v>
      </c>
      <c r="Y231" s="101">
        <v>43</v>
      </c>
      <c r="Z231" s="102">
        <v>0.12820512820512819</v>
      </c>
      <c r="AA231" s="102">
        <v>0.41772151898734178</v>
      </c>
      <c r="AB231" s="102">
        <v>0.27388535031847133</v>
      </c>
      <c r="AC231" s="101">
        <v>8</v>
      </c>
      <c r="AD231" s="101">
        <v>25</v>
      </c>
      <c r="AE231" s="101">
        <v>33</v>
      </c>
      <c r="AF231" s="102">
        <v>0.10256410256410256</v>
      </c>
      <c r="AG231" s="102">
        <v>0.31645569620253167</v>
      </c>
      <c r="AH231" s="102">
        <v>0.21019108280254778</v>
      </c>
      <c r="AI231" s="101">
        <v>2</v>
      </c>
      <c r="AJ231" s="101">
        <v>8</v>
      </c>
      <c r="AK231" s="101">
        <v>10</v>
      </c>
      <c r="AL231" s="102">
        <v>2.564102564102564E-2</v>
      </c>
      <c r="AM231" s="102">
        <v>0.10126582278481013</v>
      </c>
      <c r="AN231" s="102">
        <v>6.3694267515923567E-2</v>
      </c>
      <c r="AO231" s="101">
        <v>78</v>
      </c>
      <c r="AP231" s="101">
        <v>79</v>
      </c>
      <c r="AQ231" s="101">
        <v>157</v>
      </c>
      <c r="AR231" s="102">
        <v>1</v>
      </c>
      <c r="AS231" s="102">
        <v>1</v>
      </c>
      <c r="AT231" s="102">
        <v>1</v>
      </c>
      <c r="AU231" s="101">
        <v>63</v>
      </c>
      <c r="AV231" s="101">
        <v>41</v>
      </c>
      <c r="AW231" s="101">
        <v>104</v>
      </c>
      <c r="AX231" s="102">
        <v>0.80769230769230771</v>
      </c>
      <c r="AY231" s="102">
        <v>0.51898734177215189</v>
      </c>
      <c r="AZ231" s="102">
        <v>0.66242038216560506</v>
      </c>
      <c r="BA231" s="101">
        <v>15</v>
      </c>
      <c r="BB231" s="101">
        <v>38</v>
      </c>
      <c r="BC231" s="101">
        <v>53</v>
      </c>
      <c r="BD231" s="102">
        <v>0.19230769230769232</v>
      </c>
      <c r="BE231" s="102">
        <v>0.48101265822784811</v>
      </c>
      <c r="BF231" s="102">
        <v>0.33757961783439489</v>
      </c>
      <c r="BG231" s="101">
        <v>13</v>
      </c>
      <c r="BH231" s="101">
        <v>30</v>
      </c>
      <c r="BI231" s="101">
        <v>43</v>
      </c>
      <c r="BJ231" s="102">
        <v>0.16666666666666666</v>
      </c>
      <c r="BK231" s="102">
        <v>0.379746835443038</v>
      </c>
      <c r="BL231" s="102">
        <v>0.27388535031847133</v>
      </c>
      <c r="BM231" s="101">
        <v>2</v>
      </c>
      <c r="BN231" s="101">
        <v>8</v>
      </c>
      <c r="BO231" s="101">
        <v>10</v>
      </c>
      <c r="BP231" s="102">
        <v>2.564102564102564E-2</v>
      </c>
      <c r="BQ231" s="102">
        <v>0.10126582278481013</v>
      </c>
      <c r="BR231" s="103">
        <v>6.3694267515923567E-2</v>
      </c>
    </row>
    <row r="232" spans="1:70" ht="11.85">
      <c r="A232" s="99" t="str">
        <f>IF(COUNTIFS(T_3GPM[[#This Row],[Secteur]],"  *"),A231,T_3GPM[[#This Row],[Secteur]])</f>
        <v>SEINE-SAINT-DENIS</v>
      </c>
      <c r="B232" s="99" t="str">
        <f>IF(COUNTIFS(T_3GPM[[#This Row],[Secteur]],"    *"),B231,T_3GPM[[#This Row],[Secteur]])</f>
        <v xml:space="preserve">   D04 - Aulnay-Sous-Bois</v>
      </c>
      <c r="C232" s="100" t="s">
        <v>610</v>
      </c>
      <c r="D232" s="100" t="s">
        <v>611</v>
      </c>
      <c r="E232" s="101">
        <v>75</v>
      </c>
      <c r="F232" s="101">
        <v>91</v>
      </c>
      <c r="G232" s="101">
        <v>166</v>
      </c>
      <c r="H232" s="101">
        <v>0</v>
      </c>
      <c r="I232" s="101">
        <v>0</v>
      </c>
      <c r="J232" s="101">
        <v>0</v>
      </c>
      <c r="K232" s="101">
        <v>75</v>
      </c>
      <c r="L232" s="101">
        <v>91</v>
      </c>
      <c r="M232" s="101">
        <v>166</v>
      </c>
      <c r="N232" s="102">
        <v>1</v>
      </c>
      <c r="O232" s="102">
        <v>1</v>
      </c>
      <c r="P232" s="102">
        <v>1</v>
      </c>
      <c r="Q232" s="101">
        <v>56</v>
      </c>
      <c r="R232" s="101">
        <v>64</v>
      </c>
      <c r="S232" s="101">
        <v>120</v>
      </c>
      <c r="T232" s="102">
        <v>0.7466666666666667</v>
      </c>
      <c r="U232" s="102">
        <v>0.70329670329670335</v>
      </c>
      <c r="V232" s="102">
        <v>0.72289156626506024</v>
      </c>
      <c r="W232" s="101">
        <v>19</v>
      </c>
      <c r="X232" s="101">
        <v>27</v>
      </c>
      <c r="Y232" s="101">
        <v>46</v>
      </c>
      <c r="Z232" s="102">
        <v>0.25333333333333335</v>
      </c>
      <c r="AA232" s="102">
        <v>0.2967032967032967</v>
      </c>
      <c r="AB232" s="102">
        <v>0.27710843373493976</v>
      </c>
      <c r="AC232" s="101">
        <v>19</v>
      </c>
      <c r="AD232" s="101">
        <v>23</v>
      </c>
      <c r="AE232" s="101">
        <v>42</v>
      </c>
      <c r="AF232" s="102">
        <v>0.25333333333333335</v>
      </c>
      <c r="AG232" s="102">
        <v>0.25274725274725274</v>
      </c>
      <c r="AH232" s="102">
        <v>0.25301204819277107</v>
      </c>
      <c r="AI232" s="101">
        <v>0</v>
      </c>
      <c r="AJ232" s="101">
        <v>4</v>
      </c>
      <c r="AK232" s="101">
        <v>4</v>
      </c>
      <c r="AL232" s="102">
        <v>0</v>
      </c>
      <c r="AM232" s="102">
        <v>4.3956043956043959E-2</v>
      </c>
      <c r="AN232" s="102">
        <v>2.4096385542168676E-2</v>
      </c>
      <c r="AO232" s="101">
        <v>75</v>
      </c>
      <c r="AP232" s="101">
        <v>91</v>
      </c>
      <c r="AQ232" s="101">
        <v>166</v>
      </c>
      <c r="AR232" s="102">
        <v>1</v>
      </c>
      <c r="AS232" s="102">
        <v>1</v>
      </c>
      <c r="AT232" s="102">
        <v>1</v>
      </c>
      <c r="AU232" s="101">
        <v>51</v>
      </c>
      <c r="AV232" s="101">
        <v>57</v>
      </c>
      <c r="AW232" s="101">
        <v>108</v>
      </c>
      <c r="AX232" s="102">
        <v>0.68</v>
      </c>
      <c r="AY232" s="102">
        <v>0.62637362637362637</v>
      </c>
      <c r="AZ232" s="102">
        <v>0.6506024096385542</v>
      </c>
      <c r="BA232" s="101">
        <v>24</v>
      </c>
      <c r="BB232" s="101">
        <v>34</v>
      </c>
      <c r="BC232" s="101">
        <v>58</v>
      </c>
      <c r="BD232" s="102">
        <v>0.32</v>
      </c>
      <c r="BE232" s="102">
        <v>0.37362637362637363</v>
      </c>
      <c r="BF232" s="102">
        <v>0.3493975903614458</v>
      </c>
      <c r="BG232" s="101">
        <v>22</v>
      </c>
      <c r="BH232" s="101">
        <v>24</v>
      </c>
      <c r="BI232" s="101">
        <v>46</v>
      </c>
      <c r="BJ232" s="102">
        <v>0.29333333333333333</v>
      </c>
      <c r="BK232" s="102">
        <v>0.26373626373626374</v>
      </c>
      <c r="BL232" s="102">
        <v>0.27710843373493976</v>
      </c>
      <c r="BM232" s="101">
        <v>2</v>
      </c>
      <c r="BN232" s="101">
        <v>10</v>
      </c>
      <c r="BO232" s="101">
        <v>12</v>
      </c>
      <c r="BP232" s="102">
        <v>2.6666666666666668E-2</v>
      </c>
      <c r="BQ232" s="102">
        <v>0.10989010989010989</v>
      </c>
      <c r="BR232" s="103">
        <v>7.2289156626506021E-2</v>
      </c>
    </row>
    <row r="233" spans="1:70" ht="11.85">
      <c r="A233" s="99" t="str">
        <f>IF(COUNTIFS(T_3GPM[[#This Row],[Secteur]],"  *"),A232,T_3GPM[[#This Row],[Secteur]])</f>
        <v>SEINE-SAINT-DENIS</v>
      </c>
      <c r="B233" s="99" t="str">
        <f>IF(COUNTIFS(T_3GPM[[#This Row],[Secteur]],"    *"),B232,T_3GPM[[#This Row],[Secteur]])</f>
        <v xml:space="preserve">   D04 - Aulnay-Sous-Bois</v>
      </c>
      <c r="C233" s="100" t="s">
        <v>612</v>
      </c>
      <c r="D233" s="100" t="s">
        <v>552</v>
      </c>
      <c r="E233" s="101">
        <v>69</v>
      </c>
      <c r="F233" s="101">
        <v>109</v>
      </c>
      <c r="G233" s="101">
        <v>178</v>
      </c>
      <c r="H233" s="101">
        <v>0</v>
      </c>
      <c r="I233" s="101">
        <v>0</v>
      </c>
      <c r="J233" s="101">
        <v>0</v>
      </c>
      <c r="K233" s="101">
        <v>66</v>
      </c>
      <c r="L233" s="101">
        <v>99</v>
      </c>
      <c r="M233" s="101">
        <v>165</v>
      </c>
      <c r="N233" s="102">
        <v>0.95652173913043481</v>
      </c>
      <c r="O233" s="102">
        <v>0.90825688073394495</v>
      </c>
      <c r="P233" s="102">
        <v>0.9269662921348315</v>
      </c>
      <c r="Q233" s="101">
        <v>47</v>
      </c>
      <c r="R233" s="101">
        <v>60</v>
      </c>
      <c r="S233" s="101">
        <v>107</v>
      </c>
      <c r="T233" s="102">
        <v>0.71212121212121215</v>
      </c>
      <c r="U233" s="102">
        <v>0.60606060606060608</v>
      </c>
      <c r="V233" s="102">
        <v>0.64848484848484844</v>
      </c>
      <c r="W233" s="101">
        <v>19</v>
      </c>
      <c r="X233" s="101">
        <v>39</v>
      </c>
      <c r="Y233" s="101">
        <v>58</v>
      </c>
      <c r="Z233" s="102">
        <v>0.2878787878787879</v>
      </c>
      <c r="AA233" s="102">
        <v>0.39393939393939392</v>
      </c>
      <c r="AB233" s="102">
        <v>0.3515151515151515</v>
      </c>
      <c r="AC233" s="101">
        <v>18</v>
      </c>
      <c r="AD233" s="101">
        <v>36</v>
      </c>
      <c r="AE233" s="101">
        <v>54</v>
      </c>
      <c r="AF233" s="102">
        <v>0.27272727272727271</v>
      </c>
      <c r="AG233" s="102">
        <v>0.36363636363636365</v>
      </c>
      <c r="AH233" s="102">
        <v>0.32727272727272727</v>
      </c>
      <c r="AI233" s="101">
        <v>1</v>
      </c>
      <c r="AJ233" s="101">
        <v>3</v>
      </c>
      <c r="AK233" s="101">
        <v>4</v>
      </c>
      <c r="AL233" s="102">
        <v>1.5151515151515152E-2</v>
      </c>
      <c r="AM233" s="102">
        <v>3.0303030303030304E-2</v>
      </c>
      <c r="AN233" s="102">
        <v>2.4242424242424242E-2</v>
      </c>
      <c r="AO233" s="101">
        <v>66</v>
      </c>
      <c r="AP233" s="101">
        <v>99</v>
      </c>
      <c r="AQ233" s="101">
        <v>165</v>
      </c>
      <c r="AR233" s="102">
        <v>0.95652173913043481</v>
      </c>
      <c r="AS233" s="102">
        <v>0.90825688073394495</v>
      </c>
      <c r="AT233" s="102">
        <v>0.9269662921348315</v>
      </c>
      <c r="AU233" s="101">
        <v>47</v>
      </c>
      <c r="AV233" s="101">
        <v>58</v>
      </c>
      <c r="AW233" s="101">
        <v>105</v>
      </c>
      <c r="AX233" s="102">
        <v>0.71212121212121215</v>
      </c>
      <c r="AY233" s="102">
        <v>0.58585858585858586</v>
      </c>
      <c r="AZ233" s="102">
        <v>0.63636363636363635</v>
      </c>
      <c r="BA233" s="101">
        <v>19</v>
      </c>
      <c r="BB233" s="101">
        <v>41</v>
      </c>
      <c r="BC233" s="101">
        <v>60</v>
      </c>
      <c r="BD233" s="102">
        <v>0.2878787878787879</v>
      </c>
      <c r="BE233" s="102">
        <v>0.41414141414141414</v>
      </c>
      <c r="BF233" s="102">
        <v>0.36363636363636365</v>
      </c>
      <c r="BG233" s="101">
        <v>18</v>
      </c>
      <c r="BH233" s="101">
        <v>38</v>
      </c>
      <c r="BI233" s="101">
        <v>56</v>
      </c>
      <c r="BJ233" s="102">
        <v>0.27272727272727271</v>
      </c>
      <c r="BK233" s="102">
        <v>0.38383838383838381</v>
      </c>
      <c r="BL233" s="102">
        <v>0.33939393939393941</v>
      </c>
      <c r="BM233" s="101">
        <v>1</v>
      </c>
      <c r="BN233" s="101">
        <v>3</v>
      </c>
      <c r="BO233" s="101">
        <v>4</v>
      </c>
      <c r="BP233" s="102">
        <v>1.5151515151515152E-2</v>
      </c>
      <c r="BQ233" s="102">
        <v>3.0303030303030304E-2</v>
      </c>
      <c r="BR233" s="103">
        <v>2.4242424242424242E-2</v>
      </c>
    </row>
    <row r="234" spans="1:70" ht="11.85">
      <c r="A234" s="99" t="str">
        <f>IF(COUNTIFS(T_3GPM[[#This Row],[Secteur]],"  *"),A233,T_3GPM[[#This Row],[Secteur]])</f>
        <v>SEINE-SAINT-DENIS</v>
      </c>
      <c r="B234" s="99" t="str">
        <f>IF(COUNTIFS(T_3GPM[[#This Row],[Secteur]],"    *"),B233,T_3GPM[[#This Row],[Secteur]])</f>
        <v xml:space="preserve">   D04 - Aulnay-Sous-Bois</v>
      </c>
      <c r="C234" s="100" t="s">
        <v>613</v>
      </c>
      <c r="D234" s="100" t="s">
        <v>614</v>
      </c>
      <c r="E234" s="101">
        <v>78</v>
      </c>
      <c r="F234" s="101">
        <v>90</v>
      </c>
      <c r="G234" s="101">
        <v>168</v>
      </c>
      <c r="H234" s="101">
        <v>0</v>
      </c>
      <c r="I234" s="101">
        <v>0</v>
      </c>
      <c r="J234" s="101">
        <v>0</v>
      </c>
      <c r="K234" s="101">
        <v>78</v>
      </c>
      <c r="L234" s="101">
        <v>90</v>
      </c>
      <c r="M234" s="101">
        <v>168</v>
      </c>
      <c r="N234" s="102">
        <v>1</v>
      </c>
      <c r="O234" s="102">
        <v>1</v>
      </c>
      <c r="P234" s="102">
        <v>1</v>
      </c>
      <c r="Q234" s="101">
        <v>65</v>
      </c>
      <c r="R234" s="101">
        <v>50</v>
      </c>
      <c r="S234" s="101">
        <v>115</v>
      </c>
      <c r="T234" s="102">
        <v>0.83333333333333337</v>
      </c>
      <c r="U234" s="102">
        <v>0.55555555555555558</v>
      </c>
      <c r="V234" s="102">
        <v>0.68452380952380953</v>
      </c>
      <c r="W234" s="101">
        <v>13</v>
      </c>
      <c r="X234" s="101">
        <v>40</v>
      </c>
      <c r="Y234" s="101">
        <v>53</v>
      </c>
      <c r="Z234" s="102">
        <v>0.16666666666666666</v>
      </c>
      <c r="AA234" s="102">
        <v>0.44444444444444442</v>
      </c>
      <c r="AB234" s="102">
        <v>0.31547619047619047</v>
      </c>
      <c r="AC234" s="101">
        <v>9</v>
      </c>
      <c r="AD234" s="101">
        <v>33</v>
      </c>
      <c r="AE234" s="101">
        <v>42</v>
      </c>
      <c r="AF234" s="102">
        <v>0.11538461538461539</v>
      </c>
      <c r="AG234" s="102">
        <v>0.36666666666666664</v>
      </c>
      <c r="AH234" s="102">
        <v>0.25</v>
      </c>
      <c r="AI234" s="101">
        <v>4</v>
      </c>
      <c r="AJ234" s="101">
        <v>7</v>
      </c>
      <c r="AK234" s="101">
        <v>11</v>
      </c>
      <c r="AL234" s="102">
        <v>5.128205128205128E-2</v>
      </c>
      <c r="AM234" s="102">
        <v>7.7777777777777779E-2</v>
      </c>
      <c r="AN234" s="102">
        <v>6.5476190476190479E-2</v>
      </c>
      <c r="AO234" s="101">
        <v>78</v>
      </c>
      <c r="AP234" s="101">
        <v>90</v>
      </c>
      <c r="AQ234" s="101">
        <v>168</v>
      </c>
      <c r="AR234" s="102">
        <v>1</v>
      </c>
      <c r="AS234" s="102">
        <v>1</v>
      </c>
      <c r="AT234" s="102">
        <v>1</v>
      </c>
      <c r="AU234" s="101">
        <v>63</v>
      </c>
      <c r="AV234" s="101">
        <v>48</v>
      </c>
      <c r="AW234" s="101">
        <v>111</v>
      </c>
      <c r="AX234" s="102">
        <v>0.80769230769230771</v>
      </c>
      <c r="AY234" s="102">
        <v>0.53333333333333333</v>
      </c>
      <c r="AZ234" s="102">
        <v>0.6607142857142857</v>
      </c>
      <c r="BA234" s="101">
        <v>15</v>
      </c>
      <c r="BB234" s="101">
        <v>42</v>
      </c>
      <c r="BC234" s="101">
        <v>57</v>
      </c>
      <c r="BD234" s="102">
        <v>0.19230769230769232</v>
      </c>
      <c r="BE234" s="102">
        <v>0.46666666666666667</v>
      </c>
      <c r="BF234" s="102">
        <v>0.3392857142857143</v>
      </c>
      <c r="BG234" s="101">
        <v>11</v>
      </c>
      <c r="BH234" s="101">
        <v>34</v>
      </c>
      <c r="BI234" s="101">
        <v>45</v>
      </c>
      <c r="BJ234" s="102">
        <v>0.14102564102564102</v>
      </c>
      <c r="BK234" s="102">
        <v>0.37777777777777777</v>
      </c>
      <c r="BL234" s="102">
        <v>0.26785714285714285</v>
      </c>
      <c r="BM234" s="101">
        <v>4</v>
      </c>
      <c r="BN234" s="101">
        <v>8</v>
      </c>
      <c r="BO234" s="101">
        <v>12</v>
      </c>
      <c r="BP234" s="102">
        <v>5.128205128205128E-2</v>
      </c>
      <c r="BQ234" s="102">
        <v>8.8888888888888892E-2</v>
      </c>
      <c r="BR234" s="103">
        <v>7.1428571428571425E-2</v>
      </c>
    </row>
    <row r="235" spans="1:70" ht="11.85">
      <c r="A235" s="99" t="str">
        <f>IF(COUNTIFS(T_3GPM[[#This Row],[Secteur]],"  *"),A234,T_3GPM[[#This Row],[Secteur]])</f>
        <v>SEINE-SAINT-DENIS</v>
      </c>
      <c r="B235" s="99" t="str">
        <f>IF(COUNTIFS(T_3GPM[[#This Row],[Secteur]],"    *"),B234,T_3GPM[[#This Row],[Secteur]])</f>
        <v xml:space="preserve">   D04 - Aulnay-Sous-Bois</v>
      </c>
      <c r="C235" s="100" t="s">
        <v>615</v>
      </c>
      <c r="D235" s="100" t="s">
        <v>616</v>
      </c>
      <c r="E235" s="101">
        <v>80</v>
      </c>
      <c r="F235" s="101">
        <v>86</v>
      </c>
      <c r="G235" s="101">
        <v>166</v>
      </c>
      <c r="H235" s="101">
        <v>0</v>
      </c>
      <c r="I235" s="101">
        <v>0</v>
      </c>
      <c r="J235" s="101">
        <v>0</v>
      </c>
      <c r="K235" s="101">
        <v>80</v>
      </c>
      <c r="L235" s="101">
        <v>85</v>
      </c>
      <c r="M235" s="101">
        <v>165</v>
      </c>
      <c r="N235" s="102">
        <v>1</v>
      </c>
      <c r="O235" s="102">
        <v>0.98837209302325579</v>
      </c>
      <c r="P235" s="102">
        <v>0.99397590361445787</v>
      </c>
      <c r="Q235" s="101">
        <v>56</v>
      </c>
      <c r="R235" s="101">
        <v>59</v>
      </c>
      <c r="S235" s="101">
        <v>115</v>
      </c>
      <c r="T235" s="102">
        <v>0.7</v>
      </c>
      <c r="U235" s="102">
        <v>0.69411764705882351</v>
      </c>
      <c r="V235" s="102">
        <v>0.69696969696969702</v>
      </c>
      <c r="W235" s="101">
        <v>24</v>
      </c>
      <c r="X235" s="101">
        <v>26</v>
      </c>
      <c r="Y235" s="101">
        <v>50</v>
      </c>
      <c r="Z235" s="102">
        <v>0.3</v>
      </c>
      <c r="AA235" s="102">
        <v>0.30588235294117649</v>
      </c>
      <c r="AB235" s="102">
        <v>0.30303030303030304</v>
      </c>
      <c r="AC235" s="101">
        <v>21</v>
      </c>
      <c r="AD235" s="101">
        <v>23</v>
      </c>
      <c r="AE235" s="101">
        <v>44</v>
      </c>
      <c r="AF235" s="102">
        <v>0.26250000000000001</v>
      </c>
      <c r="AG235" s="102">
        <v>0.27058823529411763</v>
      </c>
      <c r="AH235" s="102">
        <v>0.26666666666666666</v>
      </c>
      <c r="AI235" s="101">
        <v>3</v>
      </c>
      <c r="AJ235" s="101">
        <v>3</v>
      </c>
      <c r="AK235" s="101">
        <v>6</v>
      </c>
      <c r="AL235" s="102">
        <v>3.7499999999999999E-2</v>
      </c>
      <c r="AM235" s="102">
        <v>3.5294117647058823E-2</v>
      </c>
      <c r="AN235" s="102">
        <v>3.6363636363636362E-2</v>
      </c>
      <c r="AO235" s="101">
        <v>80</v>
      </c>
      <c r="AP235" s="101">
        <v>84</v>
      </c>
      <c r="AQ235" s="101">
        <v>164</v>
      </c>
      <c r="AR235" s="102">
        <v>1</v>
      </c>
      <c r="AS235" s="102">
        <v>0.97674418604651159</v>
      </c>
      <c r="AT235" s="102">
        <v>0.98795180722891562</v>
      </c>
      <c r="AU235" s="101">
        <v>53</v>
      </c>
      <c r="AV235" s="101">
        <v>52</v>
      </c>
      <c r="AW235" s="101">
        <v>105</v>
      </c>
      <c r="AX235" s="102">
        <v>0.66249999999999998</v>
      </c>
      <c r="AY235" s="102">
        <v>0.61904761904761907</v>
      </c>
      <c r="AZ235" s="102">
        <v>0.6402439024390244</v>
      </c>
      <c r="BA235" s="101">
        <v>27</v>
      </c>
      <c r="BB235" s="101">
        <v>32</v>
      </c>
      <c r="BC235" s="101">
        <v>59</v>
      </c>
      <c r="BD235" s="102">
        <v>0.33750000000000002</v>
      </c>
      <c r="BE235" s="102">
        <v>0.38095238095238093</v>
      </c>
      <c r="BF235" s="102">
        <v>0.3597560975609756</v>
      </c>
      <c r="BG235" s="101">
        <v>24</v>
      </c>
      <c r="BH235" s="101">
        <v>29</v>
      </c>
      <c r="BI235" s="101">
        <v>53</v>
      </c>
      <c r="BJ235" s="102">
        <v>0.3</v>
      </c>
      <c r="BK235" s="102">
        <v>0.34523809523809523</v>
      </c>
      <c r="BL235" s="102">
        <v>0.32317073170731708</v>
      </c>
      <c r="BM235" s="101">
        <v>3</v>
      </c>
      <c r="BN235" s="101">
        <v>3</v>
      </c>
      <c r="BO235" s="101">
        <v>6</v>
      </c>
      <c r="BP235" s="102">
        <v>3.7499999999999999E-2</v>
      </c>
      <c r="BQ235" s="102">
        <v>3.5714285714285712E-2</v>
      </c>
      <c r="BR235" s="103">
        <v>3.6585365853658534E-2</v>
      </c>
    </row>
    <row r="236" spans="1:70" ht="11.85">
      <c r="A236" s="99" t="str">
        <f>IF(COUNTIFS(T_3GPM[[#This Row],[Secteur]],"  *"),A235,T_3GPM[[#This Row],[Secteur]])</f>
        <v>SEINE-SAINT-DENIS</v>
      </c>
      <c r="B236" s="99" t="str">
        <f>IF(COUNTIFS(T_3GPM[[#This Row],[Secteur]],"    *"),B235,T_3GPM[[#This Row],[Secteur]])</f>
        <v xml:space="preserve">   D04 - Aulnay-Sous-Bois</v>
      </c>
      <c r="C236" s="100" t="s">
        <v>617</v>
      </c>
      <c r="D236" s="100" t="s">
        <v>213</v>
      </c>
      <c r="E236" s="101">
        <v>70</v>
      </c>
      <c r="F236" s="101">
        <v>77</v>
      </c>
      <c r="G236" s="101">
        <v>147</v>
      </c>
      <c r="H236" s="101">
        <v>0</v>
      </c>
      <c r="I236" s="101">
        <v>0</v>
      </c>
      <c r="J236" s="101">
        <v>0</v>
      </c>
      <c r="K236" s="101">
        <v>70</v>
      </c>
      <c r="L236" s="101">
        <v>74</v>
      </c>
      <c r="M236" s="101">
        <v>144</v>
      </c>
      <c r="N236" s="102">
        <v>1</v>
      </c>
      <c r="O236" s="102">
        <v>0.96103896103896103</v>
      </c>
      <c r="P236" s="102">
        <v>0.97959183673469385</v>
      </c>
      <c r="Q236" s="101">
        <v>52</v>
      </c>
      <c r="R236" s="101">
        <v>45</v>
      </c>
      <c r="S236" s="101">
        <v>97</v>
      </c>
      <c r="T236" s="102">
        <v>0.74285714285714288</v>
      </c>
      <c r="U236" s="102">
        <v>0.60810810810810811</v>
      </c>
      <c r="V236" s="102">
        <v>0.67361111111111116</v>
      </c>
      <c r="W236" s="101">
        <v>18</v>
      </c>
      <c r="X236" s="101">
        <v>29</v>
      </c>
      <c r="Y236" s="101">
        <v>47</v>
      </c>
      <c r="Z236" s="102">
        <v>0.25714285714285712</v>
      </c>
      <c r="AA236" s="102">
        <v>0.39189189189189189</v>
      </c>
      <c r="AB236" s="102">
        <v>0.3263888888888889</v>
      </c>
      <c r="AC236" s="101">
        <v>16</v>
      </c>
      <c r="AD236" s="101">
        <v>20</v>
      </c>
      <c r="AE236" s="101">
        <v>36</v>
      </c>
      <c r="AF236" s="102">
        <v>0.22857142857142856</v>
      </c>
      <c r="AG236" s="102">
        <v>0.27027027027027029</v>
      </c>
      <c r="AH236" s="102">
        <v>0.25</v>
      </c>
      <c r="AI236" s="101">
        <v>2</v>
      </c>
      <c r="AJ236" s="101">
        <v>9</v>
      </c>
      <c r="AK236" s="101">
        <v>11</v>
      </c>
      <c r="AL236" s="102">
        <v>2.8571428571428571E-2</v>
      </c>
      <c r="AM236" s="102">
        <v>0.12162162162162163</v>
      </c>
      <c r="AN236" s="102">
        <v>7.6388888888888895E-2</v>
      </c>
      <c r="AO236" s="101">
        <v>67</v>
      </c>
      <c r="AP236" s="101">
        <v>72</v>
      </c>
      <c r="AQ236" s="101">
        <v>139</v>
      </c>
      <c r="AR236" s="102">
        <v>0.95714285714285718</v>
      </c>
      <c r="AS236" s="102">
        <v>0.93506493506493504</v>
      </c>
      <c r="AT236" s="102">
        <v>0.94557823129251706</v>
      </c>
      <c r="AU236" s="101">
        <v>48</v>
      </c>
      <c r="AV236" s="101">
        <v>41</v>
      </c>
      <c r="AW236" s="101">
        <v>89</v>
      </c>
      <c r="AX236" s="102">
        <v>0.71641791044776115</v>
      </c>
      <c r="AY236" s="102">
        <v>0.56944444444444442</v>
      </c>
      <c r="AZ236" s="102">
        <v>0.64028776978417268</v>
      </c>
      <c r="BA236" s="101">
        <v>19</v>
      </c>
      <c r="BB236" s="101">
        <v>31</v>
      </c>
      <c r="BC236" s="101">
        <v>50</v>
      </c>
      <c r="BD236" s="102">
        <v>0.28358208955223879</v>
      </c>
      <c r="BE236" s="102">
        <v>0.43055555555555558</v>
      </c>
      <c r="BF236" s="102">
        <v>0.35971223021582732</v>
      </c>
      <c r="BG236" s="101">
        <v>18</v>
      </c>
      <c r="BH236" s="101">
        <v>23</v>
      </c>
      <c r="BI236" s="101">
        <v>41</v>
      </c>
      <c r="BJ236" s="102">
        <v>0.26865671641791045</v>
      </c>
      <c r="BK236" s="102">
        <v>0.31944444444444442</v>
      </c>
      <c r="BL236" s="102">
        <v>0.29496402877697842</v>
      </c>
      <c r="BM236" s="101">
        <v>1</v>
      </c>
      <c r="BN236" s="101">
        <v>8</v>
      </c>
      <c r="BO236" s="101">
        <v>9</v>
      </c>
      <c r="BP236" s="102">
        <v>1.4925373134328358E-2</v>
      </c>
      <c r="BQ236" s="102">
        <v>0.1111111111111111</v>
      </c>
      <c r="BR236" s="103">
        <v>6.4748201438848921E-2</v>
      </c>
    </row>
    <row r="237" spans="1:70" ht="11.85">
      <c r="A237" s="99" t="str">
        <f>IF(COUNTIFS(T_3GPM[[#This Row],[Secteur]],"  *"),A236,T_3GPM[[#This Row],[Secteur]])</f>
        <v>SEINE-SAINT-DENIS</v>
      </c>
      <c r="B237" s="99" t="str">
        <f>IF(COUNTIFS(T_3GPM[[#This Row],[Secteur]],"    *"),B236,T_3GPM[[#This Row],[Secteur]])</f>
        <v xml:space="preserve">   D04 - Aulnay-Sous-Bois</v>
      </c>
      <c r="C237" s="100" t="s">
        <v>618</v>
      </c>
      <c r="D237" s="100" t="s">
        <v>239</v>
      </c>
      <c r="E237" s="101">
        <v>80</v>
      </c>
      <c r="F237" s="101">
        <v>116</v>
      </c>
      <c r="G237" s="101">
        <v>196</v>
      </c>
      <c r="H237" s="101">
        <v>0</v>
      </c>
      <c r="I237" s="101">
        <v>0</v>
      </c>
      <c r="J237" s="101">
        <v>0</v>
      </c>
      <c r="K237" s="101">
        <v>80</v>
      </c>
      <c r="L237" s="101">
        <v>116</v>
      </c>
      <c r="M237" s="101">
        <v>196</v>
      </c>
      <c r="N237" s="102">
        <v>1</v>
      </c>
      <c r="O237" s="102">
        <v>1</v>
      </c>
      <c r="P237" s="102">
        <v>1</v>
      </c>
      <c r="Q237" s="101">
        <v>54</v>
      </c>
      <c r="R237" s="101">
        <v>76</v>
      </c>
      <c r="S237" s="101">
        <v>130</v>
      </c>
      <c r="T237" s="102">
        <v>0.67500000000000004</v>
      </c>
      <c r="U237" s="102">
        <v>0.65517241379310343</v>
      </c>
      <c r="V237" s="102">
        <v>0.66326530612244894</v>
      </c>
      <c r="W237" s="101">
        <v>26</v>
      </c>
      <c r="X237" s="101">
        <v>40</v>
      </c>
      <c r="Y237" s="101">
        <v>66</v>
      </c>
      <c r="Z237" s="102">
        <v>0.32500000000000001</v>
      </c>
      <c r="AA237" s="102">
        <v>0.34482758620689657</v>
      </c>
      <c r="AB237" s="102">
        <v>0.33673469387755101</v>
      </c>
      <c r="AC237" s="101">
        <v>23</v>
      </c>
      <c r="AD237" s="101">
        <v>34</v>
      </c>
      <c r="AE237" s="101">
        <v>57</v>
      </c>
      <c r="AF237" s="102">
        <v>0.28749999999999998</v>
      </c>
      <c r="AG237" s="102">
        <v>0.29310344827586204</v>
      </c>
      <c r="AH237" s="102">
        <v>0.29081632653061223</v>
      </c>
      <c r="AI237" s="101">
        <v>3</v>
      </c>
      <c r="AJ237" s="101">
        <v>6</v>
      </c>
      <c r="AK237" s="101">
        <v>9</v>
      </c>
      <c r="AL237" s="102">
        <v>3.7499999999999999E-2</v>
      </c>
      <c r="AM237" s="102">
        <v>5.1724137931034482E-2</v>
      </c>
      <c r="AN237" s="102">
        <v>4.5918367346938778E-2</v>
      </c>
      <c r="AO237" s="101">
        <v>80</v>
      </c>
      <c r="AP237" s="101">
        <v>116</v>
      </c>
      <c r="AQ237" s="101">
        <v>196</v>
      </c>
      <c r="AR237" s="102">
        <v>1</v>
      </c>
      <c r="AS237" s="102">
        <v>1</v>
      </c>
      <c r="AT237" s="102">
        <v>1</v>
      </c>
      <c r="AU237" s="101">
        <v>52</v>
      </c>
      <c r="AV237" s="101">
        <v>68</v>
      </c>
      <c r="AW237" s="101">
        <v>120</v>
      </c>
      <c r="AX237" s="102">
        <v>0.65</v>
      </c>
      <c r="AY237" s="102">
        <v>0.58620689655172409</v>
      </c>
      <c r="AZ237" s="102">
        <v>0.61224489795918369</v>
      </c>
      <c r="BA237" s="101">
        <v>28</v>
      </c>
      <c r="BB237" s="101">
        <v>48</v>
      </c>
      <c r="BC237" s="101">
        <v>76</v>
      </c>
      <c r="BD237" s="102">
        <v>0.35</v>
      </c>
      <c r="BE237" s="102">
        <v>0.41379310344827586</v>
      </c>
      <c r="BF237" s="102">
        <v>0.38775510204081631</v>
      </c>
      <c r="BG237" s="101">
        <v>26</v>
      </c>
      <c r="BH237" s="101">
        <v>42</v>
      </c>
      <c r="BI237" s="101">
        <v>68</v>
      </c>
      <c r="BJ237" s="102">
        <v>0.32500000000000001</v>
      </c>
      <c r="BK237" s="102">
        <v>0.36206896551724138</v>
      </c>
      <c r="BL237" s="102">
        <v>0.34693877551020408</v>
      </c>
      <c r="BM237" s="101">
        <v>2</v>
      </c>
      <c r="BN237" s="101">
        <v>6</v>
      </c>
      <c r="BO237" s="101">
        <v>8</v>
      </c>
      <c r="BP237" s="102">
        <v>2.5000000000000001E-2</v>
      </c>
      <c r="BQ237" s="102">
        <v>5.1724137931034482E-2</v>
      </c>
      <c r="BR237" s="103">
        <v>4.0816326530612242E-2</v>
      </c>
    </row>
    <row r="238" spans="1:70" ht="11.85">
      <c r="A238" s="99" t="str">
        <f>IF(COUNTIFS(T_3GPM[[#This Row],[Secteur]],"  *"),A237,T_3GPM[[#This Row],[Secteur]])</f>
        <v>SEINE-SAINT-DENIS</v>
      </c>
      <c r="B238" s="99" t="str">
        <f>IF(COUNTIFS(T_3GPM[[#This Row],[Secteur]],"    *"),B237,T_3GPM[[#This Row],[Secteur]])</f>
        <v xml:space="preserve">   D04 - Aulnay-Sous-Bois</v>
      </c>
      <c r="C238" s="100" t="s">
        <v>619</v>
      </c>
      <c r="D238" s="100" t="s">
        <v>620</v>
      </c>
      <c r="E238" s="101">
        <v>80</v>
      </c>
      <c r="F238" s="101">
        <v>79</v>
      </c>
      <c r="G238" s="101">
        <v>159</v>
      </c>
      <c r="H238" s="101">
        <v>0</v>
      </c>
      <c r="I238" s="101">
        <v>0</v>
      </c>
      <c r="J238" s="101">
        <v>0</v>
      </c>
      <c r="K238" s="101">
        <v>80</v>
      </c>
      <c r="L238" s="101">
        <v>78</v>
      </c>
      <c r="M238" s="101">
        <v>158</v>
      </c>
      <c r="N238" s="102">
        <v>1</v>
      </c>
      <c r="O238" s="102">
        <v>0.98734177215189878</v>
      </c>
      <c r="P238" s="102">
        <v>0.99371069182389937</v>
      </c>
      <c r="Q238" s="101">
        <v>58</v>
      </c>
      <c r="R238" s="101">
        <v>59</v>
      </c>
      <c r="S238" s="101">
        <v>117</v>
      </c>
      <c r="T238" s="102">
        <v>0.72499999999999998</v>
      </c>
      <c r="U238" s="102">
        <v>0.75641025641025639</v>
      </c>
      <c r="V238" s="102">
        <v>0.740506329113924</v>
      </c>
      <c r="W238" s="101">
        <v>22</v>
      </c>
      <c r="X238" s="101">
        <v>19</v>
      </c>
      <c r="Y238" s="101">
        <v>41</v>
      </c>
      <c r="Z238" s="102">
        <v>0.27500000000000002</v>
      </c>
      <c r="AA238" s="102">
        <v>0.24358974358974358</v>
      </c>
      <c r="AB238" s="102">
        <v>0.25949367088607594</v>
      </c>
      <c r="AC238" s="101">
        <v>20</v>
      </c>
      <c r="AD238" s="101">
        <v>13</v>
      </c>
      <c r="AE238" s="101">
        <v>33</v>
      </c>
      <c r="AF238" s="102">
        <v>0.25</v>
      </c>
      <c r="AG238" s="102">
        <v>0.16666666666666666</v>
      </c>
      <c r="AH238" s="102">
        <v>0.20886075949367089</v>
      </c>
      <c r="AI238" s="101">
        <v>2</v>
      </c>
      <c r="AJ238" s="101">
        <v>6</v>
      </c>
      <c r="AK238" s="101">
        <v>8</v>
      </c>
      <c r="AL238" s="102">
        <v>2.5000000000000001E-2</v>
      </c>
      <c r="AM238" s="102">
        <v>7.6923076923076927E-2</v>
      </c>
      <c r="AN238" s="102">
        <v>5.0632911392405063E-2</v>
      </c>
      <c r="AO238" s="101">
        <v>80</v>
      </c>
      <c r="AP238" s="101">
        <v>78</v>
      </c>
      <c r="AQ238" s="101">
        <v>158</v>
      </c>
      <c r="AR238" s="102">
        <v>1</v>
      </c>
      <c r="AS238" s="102">
        <v>0.98734177215189878</v>
      </c>
      <c r="AT238" s="102">
        <v>0.99371069182389937</v>
      </c>
      <c r="AU238" s="101">
        <v>53</v>
      </c>
      <c r="AV238" s="101">
        <v>54</v>
      </c>
      <c r="AW238" s="101">
        <v>107</v>
      </c>
      <c r="AX238" s="102">
        <v>0.66249999999999998</v>
      </c>
      <c r="AY238" s="102">
        <v>0.69230769230769229</v>
      </c>
      <c r="AZ238" s="102">
        <v>0.67721518987341767</v>
      </c>
      <c r="BA238" s="101">
        <v>27</v>
      </c>
      <c r="BB238" s="101">
        <v>24</v>
      </c>
      <c r="BC238" s="101">
        <v>51</v>
      </c>
      <c r="BD238" s="102">
        <v>0.33750000000000002</v>
      </c>
      <c r="BE238" s="102">
        <v>0.30769230769230771</v>
      </c>
      <c r="BF238" s="102">
        <v>0.32278481012658228</v>
      </c>
      <c r="BG238" s="101">
        <v>25</v>
      </c>
      <c r="BH238" s="101">
        <v>16</v>
      </c>
      <c r="BI238" s="101">
        <v>41</v>
      </c>
      <c r="BJ238" s="102">
        <v>0.3125</v>
      </c>
      <c r="BK238" s="102">
        <v>0.20512820512820512</v>
      </c>
      <c r="BL238" s="102">
        <v>0.25949367088607594</v>
      </c>
      <c r="BM238" s="101">
        <v>2</v>
      </c>
      <c r="BN238" s="101">
        <v>8</v>
      </c>
      <c r="BO238" s="101">
        <v>10</v>
      </c>
      <c r="BP238" s="102">
        <v>2.5000000000000001E-2</v>
      </c>
      <c r="BQ238" s="102">
        <v>0.10256410256410256</v>
      </c>
      <c r="BR238" s="103">
        <v>6.3291139240506333E-2</v>
      </c>
    </row>
    <row r="239" spans="1:70" ht="11.85">
      <c r="A239" s="99" t="str">
        <f>IF(COUNTIFS(T_3GPM[[#This Row],[Secteur]],"  *"),A238,T_3GPM[[#This Row],[Secteur]])</f>
        <v>SEINE-SAINT-DENIS</v>
      </c>
      <c r="B239" s="99" t="str">
        <f>IF(COUNTIFS(T_3GPM[[#This Row],[Secteur]],"    *"),B238,T_3GPM[[#This Row],[Secteur]])</f>
        <v xml:space="preserve">   D04 - Aulnay-Sous-Bois</v>
      </c>
      <c r="C239" s="100" t="s">
        <v>621</v>
      </c>
      <c r="D239" s="100" t="s">
        <v>239</v>
      </c>
      <c r="E239" s="101">
        <v>16</v>
      </c>
      <c r="F239" s="101">
        <v>29</v>
      </c>
      <c r="G239" s="101">
        <v>45</v>
      </c>
      <c r="H239" s="101">
        <v>0</v>
      </c>
      <c r="I239" s="101">
        <v>0</v>
      </c>
      <c r="J239" s="101">
        <v>0</v>
      </c>
      <c r="K239" s="101">
        <v>12</v>
      </c>
      <c r="L239" s="101">
        <v>12</v>
      </c>
      <c r="M239" s="101">
        <v>24</v>
      </c>
      <c r="N239" s="102">
        <v>0.75</v>
      </c>
      <c r="O239" s="102">
        <v>0.41379310344827586</v>
      </c>
      <c r="P239" s="102">
        <v>0.53333333333333333</v>
      </c>
      <c r="Q239" s="101">
        <v>0</v>
      </c>
      <c r="R239" s="101">
        <v>1</v>
      </c>
      <c r="S239" s="101">
        <v>1</v>
      </c>
      <c r="T239" s="102">
        <v>0</v>
      </c>
      <c r="U239" s="102">
        <v>8.3333333333333329E-2</v>
      </c>
      <c r="V239" s="102">
        <v>4.1666666666666664E-2</v>
      </c>
      <c r="W239" s="101">
        <v>12</v>
      </c>
      <c r="X239" s="101">
        <v>11</v>
      </c>
      <c r="Y239" s="101">
        <v>23</v>
      </c>
      <c r="Z239" s="102">
        <v>1</v>
      </c>
      <c r="AA239" s="102">
        <v>0.91666666666666663</v>
      </c>
      <c r="AB239" s="102">
        <v>0.95833333333333337</v>
      </c>
      <c r="AC239" s="101">
        <v>12</v>
      </c>
      <c r="AD239" s="101">
        <v>9</v>
      </c>
      <c r="AE239" s="101">
        <v>21</v>
      </c>
      <c r="AF239" s="102">
        <v>1</v>
      </c>
      <c r="AG239" s="102">
        <v>0.75</v>
      </c>
      <c r="AH239" s="102">
        <v>0.875</v>
      </c>
      <c r="AI239" s="101">
        <v>0</v>
      </c>
      <c r="AJ239" s="101">
        <v>2</v>
      </c>
      <c r="AK239" s="101">
        <v>2</v>
      </c>
      <c r="AL239" s="102">
        <v>0</v>
      </c>
      <c r="AM239" s="102">
        <v>0.16666666666666666</v>
      </c>
      <c r="AN239" s="102">
        <v>8.3333333333333329E-2</v>
      </c>
      <c r="AO239" s="101">
        <v>12</v>
      </c>
      <c r="AP239" s="101">
        <v>12</v>
      </c>
      <c r="AQ239" s="101">
        <v>24</v>
      </c>
      <c r="AR239" s="102">
        <v>0.75</v>
      </c>
      <c r="AS239" s="102">
        <v>0.41379310344827586</v>
      </c>
      <c r="AT239" s="102">
        <v>0.53333333333333333</v>
      </c>
      <c r="AU239" s="101">
        <v>0</v>
      </c>
      <c r="AV239" s="101">
        <v>0</v>
      </c>
      <c r="AW239" s="101">
        <v>0</v>
      </c>
      <c r="AX239" s="102">
        <v>0</v>
      </c>
      <c r="AY239" s="102">
        <v>0</v>
      </c>
      <c r="AZ239" s="102">
        <v>0</v>
      </c>
      <c r="BA239" s="101">
        <v>12</v>
      </c>
      <c r="BB239" s="101">
        <v>12</v>
      </c>
      <c r="BC239" s="101">
        <v>24</v>
      </c>
      <c r="BD239" s="102">
        <v>1</v>
      </c>
      <c r="BE239" s="102">
        <v>1</v>
      </c>
      <c r="BF239" s="102">
        <v>1</v>
      </c>
      <c r="BG239" s="101">
        <v>12</v>
      </c>
      <c r="BH239" s="101">
        <v>10</v>
      </c>
      <c r="BI239" s="101">
        <v>22</v>
      </c>
      <c r="BJ239" s="102">
        <v>1</v>
      </c>
      <c r="BK239" s="102">
        <v>0.83333333333333337</v>
      </c>
      <c r="BL239" s="102">
        <v>0.91666666666666663</v>
      </c>
      <c r="BM239" s="101">
        <v>0</v>
      </c>
      <c r="BN239" s="101">
        <v>2</v>
      </c>
      <c r="BO239" s="101">
        <v>2</v>
      </c>
      <c r="BP239" s="102">
        <v>0</v>
      </c>
      <c r="BQ239" s="102">
        <v>0.16666666666666666</v>
      </c>
      <c r="BR239" s="103">
        <v>8.3333333333333329E-2</v>
      </c>
    </row>
    <row r="240" spans="1:70" ht="11.85">
      <c r="A240" s="99" t="str">
        <f>IF(COUNTIFS(T_3GPM[[#This Row],[Secteur]],"  *"),A239,T_3GPM[[#This Row],[Secteur]])</f>
        <v>SEINE-SAINT-DENIS</v>
      </c>
      <c r="B240" s="99" t="str">
        <f>IF(COUNTIFS(T_3GPM[[#This Row],[Secteur]],"    *"),B239,T_3GPM[[#This Row],[Secteur]])</f>
        <v xml:space="preserve">   D04 - Aulnay-Sous-Bois</v>
      </c>
      <c r="C240" s="100" t="s">
        <v>622</v>
      </c>
      <c r="D240" s="100" t="s">
        <v>623</v>
      </c>
      <c r="E240" s="101">
        <v>99</v>
      </c>
      <c r="F240" s="101">
        <v>68</v>
      </c>
      <c r="G240" s="101">
        <v>167</v>
      </c>
      <c r="H240" s="101">
        <v>0</v>
      </c>
      <c r="I240" s="101">
        <v>0</v>
      </c>
      <c r="J240" s="101">
        <v>0</v>
      </c>
      <c r="K240" s="101">
        <v>84</v>
      </c>
      <c r="L240" s="101">
        <v>58</v>
      </c>
      <c r="M240" s="101">
        <v>142</v>
      </c>
      <c r="N240" s="102">
        <v>0.84848484848484851</v>
      </c>
      <c r="O240" s="102">
        <v>0.8529411764705882</v>
      </c>
      <c r="P240" s="102">
        <v>0.85029940119760483</v>
      </c>
      <c r="Q240" s="101">
        <v>72</v>
      </c>
      <c r="R240" s="101">
        <v>28</v>
      </c>
      <c r="S240" s="101">
        <v>100</v>
      </c>
      <c r="T240" s="102">
        <v>0.8571428571428571</v>
      </c>
      <c r="U240" s="102">
        <v>0.48275862068965519</v>
      </c>
      <c r="V240" s="102">
        <v>0.70422535211267601</v>
      </c>
      <c r="W240" s="101">
        <v>12</v>
      </c>
      <c r="X240" s="101">
        <v>30</v>
      </c>
      <c r="Y240" s="101">
        <v>42</v>
      </c>
      <c r="Z240" s="102">
        <v>0.14285714285714285</v>
      </c>
      <c r="AA240" s="102">
        <v>0.51724137931034486</v>
      </c>
      <c r="AB240" s="102">
        <v>0.29577464788732394</v>
      </c>
      <c r="AC240" s="101">
        <v>12</v>
      </c>
      <c r="AD240" s="101">
        <v>30</v>
      </c>
      <c r="AE240" s="101">
        <v>42</v>
      </c>
      <c r="AF240" s="102">
        <v>0.14285714285714285</v>
      </c>
      <c r="AG240" s="102">
        <v>0.51724137931034486</v>
      </c>
      <c r="AH240" s="102">
        <v>0.29577464788732394</v>
      </c>
      <c r="AI240" s="101">
        <v>0</v>
      </c>
      <c r="AJ240" s="101">
        <v>0</v>
      </c>
      <c r="AK240" s="101">
        <v>0</v>
      </c>
      <c r="AL240" s="102">
        <v>0</v>
      </c>
      <c r="AM240" s="102">
        <v>0</v>
      </c>
      <c r="AN240" s="102">
        <v>0</v>
      </c>
      <c r="AO240" s="101">
        <v>68</v>
      </c>
      <c r="AP240" s="101">
        <v>49</v>
      </c>
      <c r="AQ240" s="101">
        <v>117</v>
      </c>
      <c r="AR240" s="102">
        <v>0.68686868686868685</v>
      </c>
      <c r="AS240" s="102">
        <v>0.72058823529411764</v>
      </c>
      <c r="AT240" s="102">
        <v>0.70059880239520955</v>
      </c>
      <c r="AU240" s="101">
        <v>57</v>
      </c>
      <c r="AV240" s="101">
        <v>25</v>
      </c>
      <c r="AW240" s="101">
        <v>82</v>
      </c>
      <c r="AX240" s="102">
        <v>0.83823529411764708</v>
      </c>
      <c r="AY240" s="102">
        <v>0.51020408163265307</v>
      </c>
      <c r="AZ240" s="102">
        <v>0.70085470085470081</v>
      </c>
      <c r="BA240" s="101">
        <v>11</v>
      </c>
      <c r="BB240" s="101">
        <v>24</v>
      </c>
      <c r="BC240" s="101">
        <v>35</v>
      </c>
      <c r="BD240" s="102">
        <v>0.16176470588235295</v>
      </c>
      <c r="BE240" s="102">
        <v>0.48979591836734693</v>
      </c>
      <c r="BF240" s="102">
        <v>0.29914529914529914</v>
      </c>
      <c r="BG240" s="101">
        <v>11</v>
      </c>
      <c r="BH240" s="101">
        <v>24</v>
      </c>
      <c r="BI240" s="101">
        <v>35</v>
      </c>
      <c r="BJ240" s="102">
        <v>0.16176470588235295</v>
      </c>
      <c r="BK240" s="102">
        <v>0.48979591836734693</v>
      </c>
      <c r="BL240" s="102">
        <v>0.29914529914529914</v>
      </c>
      <c r="BM240" s="101">
        <v>0</v>
      </c>
      <c r="BN240" s="101">
        <v>0</v>
      </c>
      <c r="BO240" s="101">
        <v>0</v>
      </c>
      <c r="BP240" s="102">
        <v>0</v>
      </c>
      <c r="BQ240" s="102">
        <v>0</v>
      </c>
      <c r="BR240" s="103">
        <v>0</v>
      </c>
    </row>
    <row r="241" spans="1:70" ht="11.85">
      <c r="A241" s="99" t="str">
        <f>IF(COUNTIFS(T_3GPM[[#This Row],[Secteur]],"  *"),A240,T_3GPM[[#This Row],[Secteur]])</f>
        <v>SEINE-SAINT-DENIS</v>
      </c>
      <c r="B241" s="99" t="str">
        <f>IF(COUNTIFS(T_3GPM[[#This Row],[Secteur]],"    *"),B240,T_3GPM[[#This Row],[Secteur]])</f>
        <v xml:space="preserve">   D04 - Aulnay-Sous-Bois</v>
      </c>
      <c r="C241" s="100" t="s">
        <v>624</v>
      </c>
      <c r="D241" s="100" t="s">
        <v>625</v>
      </c>
      <c r="E241" s="101">
        <v>73</v>
      </c>
      <c r="F241" s="101">
        <v>71</v>
      </c>
      <c r="G241" s="101">
        <v>144</v>
      </c>
      <c r="H241" s="101">
        <v>0</v>
      </c>
      <c r="I241" s="101">
        <v>0</v>
      </c>
      <c r="J241" s="101">
        <v>0</v>
      </c>
      <c r="K241" s="101">
        <v>72</v>
      </c>
      <c r="L241" s="101">
        <v>71</v>
      </c>
      <c r="M241" s="101">
        <v>143</v>
      </c>
      <c r="N241" s="102">
        <v>0.98630136986301364</v>
      </c>
      <c r="O241" s="102">
        <v>1</v>
      </c>
      <c r="P241" s="102">
        <v>0.99305555555555558</v>
      </c>
      <c r="Q241" s="101">
        <v>59</v>
      </c>
      <c r="R241" s="101">
        <v>49</v>
      </c>
      <c r="S241" s="101">
        <v>108</v>
      </c>
      <c r="T241" s="102">
        <v>0.81944444444444442</v>
      </c>
      <c r="U241" s="102">
        <v>0.6901408450704225</v>
      </c>
      <c r="V241" s="102">
        <v>0.75524475524475521</v>
      </c>
      <c r="W241" s="101">
        <v>13</v>
      </c>
      <c r="X241" s="101">
        <v>22</v>
      </c>
      <c r="Y241" s="101">
        <v>35</v>
      </c>
      <c r="Z241" s="102">
        <v>0.18055555555555555</v>
      </c>
      <c r="AA241" s="102">
        <v>0.30985915492957744</v>
      </c>
      <c r="AB241" s="102">
        <v>0.24475524475524477</v>
      </c>
      <c r="AC241" s="101">
        <v>13</v>
      </c>
      <c r="AD241" s="101">
        <v>19</v>
      </c>
      <c r="AE241" s="101">
        <v>32</v>
      </c>
      <c r="AF241" s="102">
        <v>0.18055555555555555</v>
      </c>
      <c r="AG241" s="102">
        <v>0.26760563380281688</v>
      </c>
      <c r="AH241" s="102">
        <v>0.22377622377622378</v>
      </c>
      <c r="AI241" s="101">
        <v>0</v>
      </c>
      <c r="AJ241" s="101">
        <v>3</v>
      </c>
      <c r="AK241" s="101">
        <v>3</v>
      </c>
      <c r="AL241" s="102">
        <v>0</v>
      </c>
      <c r="AM241" s="102">
        <v>4.2253521126760563E-2</v>
      </c>
      <c r="AN241" s="102">
        <v>2.097902097902098E-2</v>
      </c>
      <c r="AO241" s="101">
        <v>72</v>
      </c>
      <c r="AP241" s="101">
        <v>70</v>
      </c>
      <c r="AQ241" s="101">
        <v>142</v>
      </c>
      <c r="AR241" s="102">
        <v>0.98630136986301364</v>
      </c>
      <c r="AS241" s="102">
        <v>0.9859154929577465</v>
      </c>
      <c r="AT241" s="102">
        <v>0.98611111111111116</v>
      </c>
      <c r="AU241" s="101">
        <v>57</v>
      </c>
      <c r="AV241" s="101">
        <v>43</v>
      </c>
      <c r="AW241" s="101">
        <v>100</v>
      </c>
      <c r="AX241" s="102">
        <v>0.79166666666666663</v>
      </c>
      <c r="AY241" s="102">
        <v>0.61428571428571432</v>
      </c>
      <c r="AZ241" s="102">
        <v>0.70422535211267601</v>
      </c>
      <c r="BA241" s="101">
        <v>15</v>
      </c>
      <c r="BB241" s="101">
        <v>27</v>
      </c>
      <c r="BC241" s="101">
        <v>42</v>
      </c>
      <c r="BD241" s="102">
        <v>0.20833333333333334</v>
      </c>
      <c r="BE241" s="102">
        <v>0.38571428571428573</v>
      </c>
      <c r="BF241" s="102">
        <v>0.29577464788732394</v>
      </c>
      <c r="BG241" s="101">
        <v>15</v>
      </c>
      <c r="BH241" s="101">
        <v>25</v>
      </c>
      <c r="BI241" s="101">
        <v>40</v>
      </c>
      <c r="BJ241" s="102">
        <v>0.20833333333333334</v>
      </c>
      <c r="BK241" s="102">
        <v>0.35714285714285715</v>
      </c>
      <c r="BL241" s="102">
        <v>0.28169014084507044</v>
      </c>
      <c r="BM241" s="101">
        <v>0</v>
      </c>
      <c r="BN241" s="101">
        <v>2</v>
      </c>
      <c r="BO241" s="101">
        <v>2</v>
      </c>
      <c r="BP241" s="102">
        <v>0</v>
      </c>
      <c r="BQ241" s="102">
        <v>2.8571428571428571E-2</v>
      </c>
      <c r="BR241" s="103">
        <v>1.4084507042253521E-2</v>
      </c>
    </row>
    <row r="242" spans="1:70" ht="11.85">
      <c r="A242" s="99" t="str">
        <f>IF(COUNTIFS(T_3GPM[[#This Row],[Secteur]],"  *"),A241,T_3GPM[[#This Row],[Secteur]])</f>
        <v>SEINE-SAINT-DENIS</v>
      </c>
      <c r="B242" s="99" t="str">
        <f>IF(COUNTIFS(T_3GPM[[#This Row],[Secteur]],"    *"),B241,T_3GPM[[#This Row],[Secteur]])</f>
        <v xml:space="preserve">   D04 - Aulnay-Sous-Bois</v>
      </c>
      <c r="C242" s="100" t="s">
        <v>626</v>
      </c>
      <c r="D242" s="100" t="s">
        <v>404</v>
      </c>
      <c r="E242" s="101">
        <v>80</v>
      </c>
      <c r="F242" s="101">
        <v>87</v>
      </c>
      <c r="G242" s="101">
        <v>167</v>
      </c>
      <c r="H242" s="101">
        <v>0</v>
      </c>
      <c r="I242" s="101">
        <v>0</v>
      </c>
      <c r="J242" s="101">
        <v>0</v>
      </c>
      <c r="K242" s="101">
        <v>61</v>
      </c>
      <c r="L242" s="101">
        <v>71</v>
      </c>
      <c r="M242" s="101">
        <v>132</v>
      </c>
      <c r="N242" s="102">
        <v>0.76249999999999996</v>
      </c>
      <c r="O242" s="102">
        <v>0.81609195402298851</v>
      </c>
      <c r="P242" s="102">
        <v>0.79041916167664672</v>
      </c>
      <c r="Q242" s="101">
        <v>49</v>
      </c>
      <c r="R242" s="101">
        <v>46</v>
      </c>
      <c r="S242" s="101">
        <v>95</v>
      </c>
      <c r="T242" s="102">
        <v>0.80327868852459017</v>
      </c>
      <c r="U242" s="102">
        <v>0.647887323943662</v>
      </c>
      <c r="V242" s="102">
        <v>0.71969696969696972</v>
      </c>
      <c r="W242" s="101">
        <v>12</v>
      </c>
      <c r="X242" s="101">
        <v>25</v>
      </c>
      <c r="Y242" s="101">
        <v>37</v>
      </c>
      <c r="Z242" s="102">
        <v>0.19672131147540983</v>
      </c>
      <c r="AA242" s="102">
        <v>0.352112676056338</v>
      </c>
      <c r="AB242" s="102">
        <v>0.28030303030303028</v>
      </c>
      <c r="AC242" s="101">
        <v>12</v>
      </c>
      <c r="AD242" s="101">
        <v>23</v>
      </c>
      <c r="AE242" s="101">
        <v>35</v>
      </c>
      <c r="AF242" s="102">
        <v>0.19672131147540983</v>
      </c>
      <c r="AG242" s="102">
        <v>0.323943661971831</v>
      </c>
      <c r="AH242" s="102">
        <v>0.26515151515151514</v>
      </c>
      <c r="AI242" s="101">
        <v>0</v>
      </c>
      <c r="AJ242" s="101">
        <v>2</v>
      </c>
      <c r="AK242" s="101">
        <v>2</v>
      </c>
      <c r="AL242" s="102">
        <v>0</v>
      </c>
      <c r="AM242" s="102">
        <v>2.8169014084507043E-2</v>
      </c>
      <c r="AN242" s="102">
        <v>1.5151515151515152E-2</v>
      </c>
      <c r="AO242" s="101">
        <v>61</v>
      </c>
      <c r="AP242" s="101">
        <v>71</v>
      </c>
      <c r="AQ242" s="101">
        <v>132</v>
      </c>
      <c r="AR242" s="102">
        <v>0.76249999999999996</v>
      </c>
      <c r="AS242" s="102">
        <v>0.81609195402298851</v>
      </c>
      <c r="AT242" s="102">
        <v>0.79041916167664672</v>
      </c>
      <c r="AU242" s="101">
        <v>49</v>
      </c>
      <c r="AV242" s="101">
        <v>46</v>
      </c>
      <c r="AW242" s="101">
        <v>95</v>
      </c>
      <c r="AX242" s="102">
        <v>0.80327868852459017</v>
      </c>
      <c r="AY242" s="102">
        <v>0.647887323943662</v>
      </c>
      <c r="AZ242" s="102">
        <v>0.71969696969696972</v>
      </c>
      <c r="BA242" s="101">
        <v>12</v>
      </c>
      <c r="BB242" s="101">
        <v>25</v>
      </c>
      <c r="BC242" s="101">
        <v>37</v>
      </c>
      <c r="BD242" s="102">
        <v>0.19672131147540983</v>
      </c>
      <c r="BE242" s="102">
        <v>0.352112676056338</v>
      </c>
      <c r="BF242" s="102">
        <v>0.28030303030303028</v>
      </c>
      <c r="BG242" s="101">
        <v>12</v>
      </c>
      <c r="BH242" s="101">
        <v>22</v>
      </c>
      <c r="BI242" s="101">
        <v>34</v>
      </c>
      <c r="BJ242" s="102">
        <v>0.19672131147540983</v>
      </c>
      <c r="BK242" s="102">
        <v>0.30985915492957744</v>
      </c>
      <c r="BL242" s="102">
        <v>0.25757575757575757</v>
      </c>
      <c r="BM242" s="101">
        <v>0</v>
      </c>
      <c r="BN242" s="101">
        <v>3</v>
      </c>
      <c r="BO242" s="101">
        <v>3</v>
      </c>
      <c r="BP242" s="102">
        <v>0</v>
      </c>
      <c r="BQ242" s="102">
        <v>4.2253521126760563E-2</v>
      </c>
      <c r="BR242" s="103">
        <v>2.2727272727272728E-2</v>
      </c>
    </row>
    <row r="243" spans="1:70" ht="11.85">
      <c r="A243" s="99" t="str">
        <f>IF(COUNTIFS(T_3GPM[[#This Row],[Secteur]],"  *"),A242,T_3GPM[[#This Row],[Secteur]])</f>
        <v>SEINE-SAINT-DENIS</v>
      </c>
      <c r="B243" s="99" t="str">
        <f>IF(COUNTIFS(T_3GPM[[#This Row],[Secteur]],"    *"),B242,T_3GPM[[#This Row],[Secteur]])</f>
        <v xml:space="preserve">   D04 - Aulnay-Sous-Bois</v>
      </c>
      <c r="C243" s="100" t="s">
        <v>627</v>
      </c>
      <c r="D243" s="100" t="s">
        <v>628</v>
      </c>
      <c r="E243" s="101">
        <v>73</v>
      </c>
      <c r="F243" s="101">
        <v>84</v>
      </c>
      <c r="G243" s="101">
        <v>157</v>
      </c>
      <c r="H243" s="101">
        <v>0</v>
      </c>
      <c r="I243" s="101">
        <v>0</v>
      </c>
      <c r="J243" s="101">
        <v>0</v>
      </c>
      <c r="K243" s="101">
        <v>69</v>
      </c>
      <c r="L243" s="101">
        <v>73</v>
      </c>
      <c r="M243" s="101">
        <v>142</v>
      </c>
      <c r="N243" s="102">
        <v>0.9452054794520548</v>
      </c>
      <c r="O243" s="102">
        <v>0.86904761904761907</v>
      </c>
      <c r="P243" s="102">
        <v>0.90445859872611467</v>
      </c>
      <c r="Q243" s="101">
        <v>55</v>
      </c>
      <c r="R243" s="101">
        <v>54</v>
      </c>
      <c r="S243" s="101">
        <v>109</v>
      </c>
      <c r="T243" s="102">
        <v>0.79710144927536231</v>
      </c>
      <c r="U243" s="102">
        <v>0.73972602739726023</v>
      </c>
      <c r="V243" s="102">
        <v>0.76760563380281688</v>
      </c>
      <c r="W243" s="101">
        <v>14</v>
      </c>
      <c r="X243" s="101">
        <v>19</v>
      </c>
      <c r="Y243" s="101">
        <v>33</v>
      </c>
      <c r="Z243" s="102">
        <v>0.20289855072463769</v>
      </c>
      <c r="AA243" s="102">
        <v>0.26027397260273971</v>
      </c>
      <c r="AB243" s="102">
        <v>0.23239436619718309</v>
      </c>
      <c r="AC243" s="101">
        <v>14</v>
      </c>
      <c r="AD243" s="101">
        <v>16</v>
      </c>
      <c r="AE243" s="101">
        <v>30</v>
      </c>
      <c r="AF243" s="102">
        <v>0.20289855072463769</v>
      </c>
      <c r="AG243" s="102">
        <v>0.21917808219178081</v>
      </c>
      <c r="AH243" s="102">
        <v>0.21126760563380281</v>
      </c>
      <c r="AI243" s="101">
        <v>0</v>
      </c>
      <c r="AJ243" s="101">
        <v>3</v>
      </c>
      <c r="AK243" s="101">
        <v>3</v>
      </c>
      <c r="AL243" s="102">
        <v>0</v>
      </c>
      <c r="AM243" s="102">
        <v>4.1095890410958902E-2</v>
      </c>
      <c r="AN243" s="102">
        <v>2.1126760563380281E-2</v>
      </c>
      <c r="AO243" s="101">
        <v>69</v>
      </c>
      <c r="AP243" s="101">
        <v>73</v>
      </c>
      <c r="AQ243" s="101">
        <v>142</v>
      </c>
      <c r="AR243" s="102">
        <v>0.9452054794520548</v>
      </c>
      <c r="AS243" s="102">
        <v>0.86904761904761907</v>
      </c>
      <c r="AT243" s="102">
        <v>0.90445859872611467</v>
      </c>
      <c r="AU243" s="101">
        <v>53</v>
      </c>
      <c r="AV243" s="101">
        <v>51</v>
      </c>
      <c r="AW243" s="101">
        <v>104</v>
      </c>
      <c r="AX243" s="102">
        <v>0.76811594202898548</v>
      </c>
      <c r="AY243" s="102">
        <v>0.69863013698630139</v>
      </c>
      <c r="AZ243" s="102">
        <v>0.73239436619718312</v>
      </c>
      <c r="BA243" s="101">
        <v>16</v>
      </c>
      <c r="BB243" s="101">
        <v>22</v>
      </c>
      <c r="BC243" s="101">
        <v>38</v>
      </c>
      <c r="BD243" s="102">
        <v>0.2318840579710145</v>
      </c>
      <c r="BE243" s="102">
        <v>0.30136986301369861</v>
      </c>
      <c r="BF243" s="102">
        <v>0.26760563380281688</v>
      </c>
      <c r="BG243" s="101">
        <v>16</v>
      </c>
      <c r="BH243" s="101">
        <v>19</v>
      </c>
      <c r="BI243" s="101">
        <v>35</v>
      </c>
      <c r="BJ243" s="102">
        <v>0.2318840579710145</v>
      </c>
      <c r="BK243" s="102">
        <v>0.26027397260273971</v>
      </c>
      <c r="BL243" s="102">
        <v>0.24647887323943662</v>
      </c>
      <c r="BM243" s="101">
        <v>0</v>
      </c>
      <c r="BN243" s="101">
        <v>3</v>
      </c>
      <c r="BO243" s="101">
        <v>3</v>
      </c>
      <c r="BP243" s="102">
        <v>0</v>
      </c>
      <c r="BQ243" s="102">
        <v>4.1095890410958902E-2</v>
      </c>
      <c r="BR243" s="103">
        <v>2.1126760563380281E-2</v>
      </c>
    </row>
    <row r="244" spans="1:70" ht="11.85">
      <c r="A244" s="99" t="str">
        <f>IF(COUNTIFS(T_3GPM[[#This Row],[Secteur]],"  *"),A243,T_3GPM[[#This Row],[Secteur]])</f>
        <v>SEINE-SAINT-DENIS</v>
      </c>
      <c r="B244" s="99" t="str">
        <f>IF(COUNTIFS(T_3GPM[[#This Row],[Secteur]],"    *"),B243,T_3GPM[[#This Row],[Secteur]])</f>
        <v xml:space="preserve">   D04 - Aulnay-Sous-Bois</v>
      </c>
      <c r="C244" s="100" t="s">
        <v>1019</v>
      </c>
      <c r="D244" s="100" t="s">
        <v>1020</v>
      </c>
      <c r="E244" s="101">
        <v>12</v>
      </c>
      <c r="F244" s="101">
        <v>12</v>
      </c>
      <c r="G244" s="101">
        <v>24</v>
      </c>
      <c r="H244" s="101">
        <v>0</v>
      </c>
      <c r="I244" s="101">
        <v>0</v>
      </c>
      <c r="J244" s="101">
        <v>0</v>
      </c>
      <c r="K244" s="101">
        <v>12</v>
      </c>
      <c r="L244" s="101">
        <v>12</v>
      </c>
      <c r="M244" s="101">
        <v>24</v>
      </c>
      <c r="N244" s="102">
        <v>1</v>
      </c>
      <c r="O244" s="102">
        <v>1</v>
      </c>
      <c r="P244" s="102">
        <v>1</v>
      </c>
      <c r="Q244" s="101">
        <v>1</v>
      </c>
      <c r="R244" s="101">
        <v>0</v>
      </c>
      <c r="S244" s="101">
        <v>1</v>
      </c>
      <c r="T244" s="102">
        <v>8.3333333333333329E-2</v>
      </c>
      <c r="U244" s="102">
        <v>0</v>
      </c>
      <c r="V244" s="102">
        <v>4.1666666666666664E-2</v>
      </c>
      <c r="W244" s="101">
        <v>11</v>
      </c>
      <c r="X244" s="101">
        <v>12</v>
      </c>
      <c r="Y244" s="101">
        <v>23</v>
      </c>
      <c r="Z244" s="102">
        <v>0.91666666666666663</v>
      </c>
      <c r="AA244" s="102">
        <v>1</v>
      </c>
      <c r="AB244" s="102">
        <v>0.95833333333333337</v>
      </c>
      <c r="AC244" s="101">
        <v>9</v>
      </c>
      <c r="AD244" s="101">
        <v>8</v>
      </c>
      <c r="AE244" s="101">
        <v>17</v>
      </c>
      <c r="AF244" s="102">
        <v>0.75</v>
      </c>
      <c r="AG244" s="102">
        <v>0.66666666666666663</v>
      </c>
      <c r="AH244" s="102">
        <v>0.70833333333333337</v>
      </c>
      <c r="AI244" s="101">
        <v>2</v>
      </c>
      <c r="AJ244" s="101">
        <v>4</v>
      </c>
      <c r="AK244" s="101">
        <v>6</v>
      </c>
      <c r="AL244" s="102">
        <v>0.16666666666666666</v>
      </c>
      <c r="AM244" s="102">
        <v>0.33333333333333331</v>
      </c>
      <c r="AN244" s="102">
        <v>0.25</v>
      </c>
      <c r="AO244" s="101">
        <v>12</v>
      </c>
      <c r="AP244" s="101">
        <v>12</v>
      </c>
      <c r="AQ244" s="101">
        <v>24</v>
      </c>
      <c r="AR244" s="102">
        <v>1</v>
      </c>
      <c r="AS244" s="102">
        <v>1</v>
      </c>
      <c r="AT244" s="102">
        <v>1</v>
      </c>
      <c r="AU244" s="101">
        <v>1</v>
      </c>
      <c r="AV244" s="101">
        <v>0</v>
      </c>
      <c r="AW244" s="101">
        <v>1</v>
      </c>
      <c r="AX244" s="102">
        <v>8.3333333333333329E-2</v>
      </c>
      <c r="AY244" s="102">
        <v>0</v>
      </c>
      <c r="AZ244" s="102">
        <v>4.1666666666666664E-2</v>
      </c>
      <c r="BA244" s="101">
        <v>11</v>
      </c>
      <c r="BB244" s="101">
        <v>12</v>
      </c>
      <c r="BC244" s="101">
        <v>23</v>
      </c>
      <c r="BD244" s="102">
        <v>0.91666666666666663</v>
      </c>
      <c r="BE244" s="102">
        <v>1</v>
      </c>
      <c r="BF244" s="102">
        <v>0.95833333333333337</v>
      </c>
      <c r="BG244" s="101">
        <v>9</v>
      </c>
      <c r="BH244" s="101">
        <v>7</v>
      </c>
      <c r="BI244" s="101">
        <v>16</v>
      </c>
      <c r="BJ244" s="102">
        <v>0.75</v>
      </c>
      <c r="BK244" s="102">
        <v>0.58333333333333337</v>
      </c>
      <c r="BL244" s="102">
        <v>0.66666666666666663</v>
      </c>
      <c r="BM244" s="101">
        <v>2</v>
      </c>
      <c r="BN244" s="101">
        <v>5</v>
      </c>
      <c r="BO244" s="101">
        <v>7</v>
      </c>
      <c r="BP244" s="102">
        <v>0.16666666666666666</v>
      </c>
      <c r="BQ244" s="102">
        <v>0.41666666666666669</v>
      </c>
      <c r="BR244" s="103">
        <v>0.29166666666666669</v>
      </c>
    </row>
    <row r="245" spans="1:70" ht="11.85">
      <c r="A245" s="99" t="str">
        <f>IF(COUNTIFS(T_3GPM[[#This Row],[Secteur]],"  *"),A244,T_3GPM[[#This Row],[Secteur]])</f>
        <v>SEINE-SAINT-DENIS</v>
      </c>
      <c r="B245" s="99" t="str">
        <f>IF(COUNTIFS(T_3GPM[[#This Row],[Secteur]],"    *"),B244,T_3GPM[[#This Row],[Secteur]])</f>
        <v xml:space="preserve">   D05 - Bobigny</v>
      </c>
      <c r="C245" s="100" t="s">
        <v>629</v>
      </c>
      <c r="D245" s="100" t="s">
        <v>630</v>
      </c>
      <c r="E245" s="101">
        <v>772</v>
      </c>
      <c r="F245" s="101">
        <v>844</v>
      </c>
      <c r="G245" s="101">
        <v>1616</v>
      </c>
      <c r="H245" s="101">
        <v>0</v>
      </c>
      <c r="I245" s="101">
        <v>2</v>
      </c>
      <c r="J245" s="101">
        <v>2</v>
      </c>
      <c r="K245" s="101">
        <v>751</v>
      </c>
      <c r="L245" s="101">
        <v>808</v>
      </c>
      <c r="M245" s="101">
        <v>1559</v>
      </c>
      <c r="N245" s="102">
        <v>0.97279792746113991</v>
      </c>
      <c r="O245" s="102">
        <v>0.95971563981042651</v>
      </c>
      <c r="P245" s="102">
        <v>0.96596534653465349</v>
      </c>
      <c r="Q245" s="101">
        <v>586</v>
      </c>
      <c r="R245" s="101">
        <v>538</v>
      </c>
      <c r="S245" s="101">
        <v>1124</v>
      </c>
      <c r="T245" s="102">
        <v>0.78029294274300931</v>
      </c>
      <c r="U245" s="102">
        <v>0.66584158415841588</v>
      </c>
      <c r="V245" s="102">
        <v>0.72097498396407955</v>
      </c>
      <c r="W245" s="101">
        <v>165</v>
      </c>
      <c r="X245" s="101">
        <v>270</v>
      </c>
      <c r="Y245" s="101">
        <v>435</v>
      </c>
      <c r="Z245" s="102">
        <v>0.21970705725699069</v>
      </c>
      <c r="AA245" s="102">
        <v>0.33415841584158418</v>
      </c>
      <c r="AB245" s="102">
        <v>0.27902501603592045</v>
      </c>
      <c r="AC245" s="101">
        <v>149</v>
      </c>
      <c r="AD245" s="101">
        <v>205</v>
      </c>
      <c r="AE245" s="101">
        <v>354</v>
      </c>
      <c r="AF245" s="102">
        <v>0.19840213049267644</v>
      </c>
      <c r="AG245" s="102">
        <v>0.25371287128712872</v>
      </c>
      <c r="AH245" s="102">
        <v>0.22706863373957664</v>
      </c>
      <c r="AI245" s="101">
        <v>16</v>
      </c>
      <c r="AJ245" s="101">
        <v>65</v>
      </c>
      <c r="AK245" s="101">
        <v>81</v>
      </c>
      <c r="AL245" s="102">
        <v>2.1304926764314249E-2</v>
      </c>
      <c r="AM245" s="102">
        <v>8.0445544554455448E-2</v>
      </c>
      <c r="AN245" s="102">
        <v>5.1956382296343813E-2</v>
      </c>
      <c r="AO245" s="101">
        <v>746</v>
      </c>
      <c r="AP245" s="101">
        <v>795</v>
      </c>
      <c r="AQ245" s="101">
        <v>1541</v>
      </c>
      <c r="AR245" s="102">
        <v>0.96632124352331605</v>
      </c>
      <c r="AS245" s="102">
        <v>0.94431279620853081</v>
      </c>
      <c r="AT245" s="102">
        <v>0.95482673267326734</v>
      </c>
      <c r="AU245" s="101">
        <v>523</v>
      </c>
      <c r="AV245" s="101">
        <v>450</v>
      </c>
      <c r="AW245" s="101">
        <v>973</v>
      </c>
      <c r="AX245" s="102">
        <v>0.70107238605898126</v>
      </c>
      <c r="AY245" s="102">
        <v>0.56603773584905659</v>
      </c>
      <c r="AZ245" s="102">
        <v>0.63140817650876058</v>
      </c>
      <c r="BA245" s="101">
        <v>223</v>
      </c>
      <c r="BB245" s="101">
        <v>345</v>
      </c>
      <c r="BC245" s="101">
        <v>568</v>
      </c>
      <c r="BD245" s="102">
        <v>0.29892761394101874</v>
      </c>
      <c r="BE245" s="102">
        <v>0.43396226415094341</v>
      </c>
      <c r="BF245" s="102">
        <v>0.36859182349123948</v>
      </c>
      <c r="BG245" s="101">
        <v>206</v>
      </c>
      <c r="BH245" s="101">
        <v>279</v>
      </c>
      <c r="BI245" s="101">
        <v>485</v>
      </c>
      <c r="BJ245" s="102">
        <v>0.27613941018766758</v>
      </c>
      <c r="BK245" s="102">
        <v>0.35094339622641507</v>
      </c>
      <c r="BL245" s="102">
        <v>0.31473069435431539</v>
      </c>
      <c r="BM245" s="101">
        <v>17</v>
      </c>
      <c r="BN245" s="101">
        <v>66</v>
      </c>
      <c r="BO245" s="101">
        <v>83</v>
      </c>
      <c r="BP245" s="102">
        <v>2.2788203753351208E-2</v>
      </c>
      <c r="BQ245" s="102">
        <v>8.3018867924528297E-2</v>
      </c>
      <c r="BR245" s="103">
        <v>5.3861129136924077E-2</v>
      </c>
    </row>
    <row r="246" spans="1:70" ht="11.85">
      <c r="A246" s="99" t="str">
        <f>IF(COUNTIFS(T_3GPM[[#This Row],[Secteur]],"  *"),A245,T_3GPM[[#This Row],[Secteur]])</f>
        <v>SEINE-SAINT-DENIS</v>
      </c>
      <c r="B246" s="99" t="str">
        <f>IF(COUNTIFS(T_3GPM[[#This Row],[Secteur]],"    *"),B245,T_3GPM[[#This Row],[Secteur]])</f>
        <v xml:space="preserve">   D05 - Bobigny</v>
      </c>
      <c r="C246" s="100" t="s">
        <v>631</v>
      </c>
      <c r="D246" s="100" t="s">
        <v>632</v>
      </c>
      <c r="E246" s="101">
        <v>13</v>
      </c>
      <c r="F246" s="101">
        <v>32</v>
      </c>
      <c r="G246" s="101">
        <v>45</v>
      </c>
      <c r="H246" s="101">
        <v>0</v>
      </c>
      <c r="I246" s="101">
        <v>0</v>
      </c>
      <c r="J246" s="101">
        <v>0</v>
      </c>
      <c r="K246" s="101">
        <v>12</v>
      </c>
      <c r="L246" s="101">
        <v>32</v>
      </c>
      <c r="M246" s="101">
        <v>44</v>
      </c>
      <c r="N246" s="102">
        <v>0.92307692307692313</v>
      </c>
      <c r="O246" s="102">
        <v>1</v>
      </c>
      <c r="P246" s="102">
        <v>0.97777777777777775</v>
      </c>
      <c r="Q246" s="101">
        <v>2</v>
      </c>
      <c r="R246" s="101">
        <v>0</v>
      </c>
      <c r="S246" s="101">
        <v>2</v>
      </c>
      <c r="T246" s="102">
        <v>0.16666666666666666</v>
      </c>
      <c r="U246" s="102">
        <v>0</v>
      </c>
      <c r="V246" s="102">
        <v>4.5454545454545456E-2</v>
      </c>
      <c r="W246" s="101">
        <v>10</v>
      </c>
      <c r="X246" s="101">
        <v>32</v>
      </c>
      <c r="Y246" s="101">
        <v>42</v>
      </c>
      <c r="Z246" s="102">
        <v>0.83333333333333337</v>
      </c>
      <c r="AA246" s="102">
        <v>1</v>
      </c>
      <c r="AB246" s="102">
        <v>0.95454545454545459</v>
      </c>
      <c r="AC246" s="101">
        <v>9</v>
      </c>
      <c r="AD246" s="101">
        <v>16</v>
      </c>
      <c r="AE246" s="101">
        <v>25</v>
      </c>
      <c r="AF246" s="102">
        <v>0.75</v>
      </c>
      <c r="AG246" s="102">
        <v>0.5</v>
      </c>
      <c r="AH246" s="102">
        <v>0.56818181818181823</v>
      </c>
      <c r="AI246" s="101">
        <v>1</v>
      </c>
      <c r="AJ246" s="101">
        <v>16</v>
      </c>
      <c r="AK246" s="101">
        <v>17</v>
      </c>
      <c r="AL246" s="102">
        <v>8.3333333333333329E-2</v>
      </c>
      <c r="AM246" s="102">
        <v>0.5</v>
      </c>
      <c r="AN246" s="102">
        <v>0.38636363636363635</v>
      </c>
      <c r="AO246" s="101">
        <v>12</v>
      </c>
      <c r="AP246" s="101">
        <v>32</v>
      </c>
      <c r="AQ246" s="101">
        <v>44</v>
      </c>
      <c r="AR246" s="102">
        <v>0.92307692307692313</v>
      </c>
      <c r="AS246" s="102">
        <v>1</v>
      </c>
      <c r="AT246" s="102">
        <v>0.97777777777777775</v>
      </c>
      <c r="AU246" s="101">
        <v>2</v>
      </c>
      <c r="AV246" s="101">
        <v>0</v>
      </c>
      <c r="AW246" s="101">
        <v>2</v>
      </c>
      <c r="AX246" s="102">
        <v>0.16666666666666666</v>
      </c>
      <c r="AY246" s="102">
        <v>0</v>
      </c>
      <c r="AZ246" s="102">
        <v>4.5454545454545456E-2</v>
      </c>
      <c r="BA246" s="101">
        <v>10</v>
      </c>
      <c r="BB246" s="101">
        <v>32</v>
      </c>
      <c r="BC246" s="101">
        <v>42</v>
      </c>
      <c r="BD246" s="102">
        <v>0.83333333333333337</v>
      </c>
      <c r="BE246" s="102">
        <v>1</v>
      </c>
      <c r="BF246" s="102">
        <v>0.95454545454545459</v>
      </c>
      <c r="BG246" s="101">
        <v>9</v>
      </c>
      <c r="BH246" s="101">
        <v>16</v>
      </c>
      <c r="BI246" s="101">
        <v>25</v>
      </c>
      <c r="BJ246" s="102">
        <v>0.75</v>
      </c>
      <c r="BK246" s="102">
        <v>0.5</v>
      </c>
      <c r="BL246" s="102">
        <v>0.56818181818181823</v>
      </c>
      <c r="BM246" s="101">
        <v>1</v>
      </c>
      <c r="BN246" s="101">
        <v>16</v>
      </c>
      <c r="BO246" s="101">
        <v>17</v>
      </c>
      <c r="BP246" s="102">
        <v>8.3333333333333329E-2</v>
      </c>
      <c r="BQ246" s="102">
        <v>0.5</v>
      </c>
      <c r="BR246" s="103">
        <v>0.38636363636363635</v>
      </c>
    </row>
    <row r="247" spans="1:70" ht="11.85">
      <c r="A247" s="99" t="str">
        <f>IF(COUNTIFS(T_3GPM[[#This Row],[Secteur]],"  *"),A246,T_3GPM[[#This Row],[Secteur]])</f>
        <v>SEINE-SAINT-DENIS</v>
      </c>
      <c r="B247" s="99" t="str">
        <f>IF(COUNTIFS(T_3GPM[[#This Row],[Secteur]],"    *"),B246,T_3GPM[[#This Row],[Secteur]])</f>
        <v xml:space="preserve">   D05 - Bobigny</v>
      </c>
      <c r="C247" s="100" t="s">
        <v>633</v>
      </c>
      <c r="D247" s="100" t="s">
        <v>536</v>
      </c>
      <c r="E247" s="101">
        <v>79</v>
      </c>
      <c r="F247" s="101">
        <v>86</v>
      </c>
      <c r="G247" s="101">
        <v>165</v>
      </c>
      <c r="H247" s="101">
        <v>0</v>
      </c>
      <c r="I247" s="101">
        <v>0</v>
      </c>
      <c r="J247" s="101">
        <v>0</v>
      </c>
      <c r="K247" s="101">
        <v>79</v>
      </c>
      <c r="L247" s="101">
        <v>85</v>
      </c>
      <c r="M247" s="101">
        <v>164</v>
      </c>
      <c r="N247" s="102">
        <v>1</v>
      </c>
      <c r="O247" s="102">
        <v>0.98837209302325579</v>
      </c>
      <c r="P247" s="102">
        <v>0.9939393939393939</v>
      </c>
      <c r="Q247" s="101">
        <v>65</v>
      </c>
      <c r="R247" s="101">
        <v>46</v>
      </c>
      <c r="S247" s="101">
        <v>111</v>
      </c>
      <c r="T247" s="102">
        <v>0.82278481012658233</v>
      </c>
      <c r="U247" s="102">
        <v>0.54117647058823526</v>
      </c>
      <c r="V247" s="102">
        <v>0.67682926829268297</v>
      </c>
      <c r="W247" s="101">
        <v>14</v>
      </c>
      <c r="X247" s="101">
        <v>39</v>
      </c>
      <c r="Y247" s="101">
        <v>53</v>
      </c>
      <c r="Z247" s="102">
        <v>0.17721518987341772</v>
      </c>
      <c r="AA247" s="102">
        <v>0.45882352941176469</v>
      </c>
      <c r="AB247" s="102">
        <v>0.32317073170731708</v>
      </c>
      <c r="AC247" s="101">
        <v>11</v>
      </c>
      <c r="AD247" s="101">
        <v>27</v>
      </c>
      <c r="AE247" s="101">
        <v>38</v>
      </c>
      <c r="AF247" s="102">
        <v>0.13924050632911392</v>
      </c>
      <c r="AG247" s="102">
        <v>0.31764705882352939</v>
      </c>
      <c r="AH247" s="102">
        <v>0.23170731707317074</v>
      </c>
      <c r="AI247" s="101">
        <v>3</v>
      </c>
      <c r="AJ247" s="101">
        <v>12</v>
      </c>
      <c r="AK247" s="101">
        <v>15</v>
      </c>
      <c r="AL247" s="102">
        <v>3.7974683544303799E-2</v>
      </c>
      <c r="AM247" s="102">
        <v>0.14117647058823529</v>
      </c>
      <c r="AN247" s="102">
        <v>9.1463414634146339E-2</v>
      </c>
      <c r="AO247" s="101">
        <v>79</v>
      </c>
      <c r="AP247" s="101">
        <v>85</v>
      </c>
      <c r="AQ247" s="101">
        <v>164</v>
      </c>
      <c r="AR247" s="102">
        <v>1</v>
      </c>
      <c r="AS247" s="102">
        <v>0.98837209302325579</v>
      </c>
      <c r="AT247" s="102">
        <v>0.9939393939393939</v>
      </c>
      <c r="AU247" s="101">
        <v>50</v>
      </c>
      <c r="AV247" s="101">
        <v>34</v>
      </c>
      <c r="AW247" s="101">
        <v>84</v>
      </c>
      <c r="AX247" s="102">
        <v>0.63291139240506333</v>
      </c>
      <c r="AY247" s="102">
        <v>0.4</v>
      </c>
      <c r="AZ247" s="102">
        <v>0.51219512195121952</v>
      </c>
      <c r="BA247" s="101">
        <v>29</v>
      </c>
      <c r="BB247" s="101">
        <v>51</v>
      </c>
      <c r="BC247" s="101">
        <v>80</v>
      </c>
      <c r="BD247" s="102">
        <v>0.36708860759493672</v>
      </c>
      <c r="BE247" s="102">
        <v>0.6</v>
      </c>
      <c r="BF247" s="102">
        <v>0.48780487804878048</v>
      </c>
      <c r="BG247" s="101">
        <v>26</v>
      </c>
      <c r="BH247" s="101">
        <v>39</v>
      </c>
      <c r="BI247" s="101">
        <v>65</v>
      </c>
      <c r="BJ247" s="102">
        <v>0.32911392405063289</v>
      </c>
      <c r="BK247" s="102">
        <v>0.45882352941176469</v>
      </c>
      <c r="BL247" s="102">
        <v>0.39634146341463417</v>
      </c>
      <c r="BM247" s="101">
        <v>3</v>
      </c>
      <c r="BN247" s="101">
        <v>12</v>
      </c>
      <c r="BO247" s="101">
        <v>15</v>
      </c>
      <c r="BP247" s="102">
        <v>3.7974683544303799E-2</v>
      </c>
      <c r="BQ247" s="102">
        <v>0.14117647058823529</v>
      </c>
      <c r="BR247" s="103">
        <v>9.1463414634146339E-2</v>
      </c>
    </row>
    <row r="248" spans="1:70" ht="11.85">
      <c r="A248" s="99" t="str">
        <f>IF(COUNTIFS(T_3GPM[[#This Row],[Secteur]],"  *"),A247,T_3GPM[[#This Row],[Secteur]])</f>
        <v>SEINE-SAINT-DENIS</v>
      </c>
      <c r="B248" s="99" t="str">
        <f>IF(COUNTIFS(T_3GPM[[#This Row],[Secteur]],"    *"),B247,T_3GPM[[#This Row],[Secteur]])</f>
        <v xml:space="preserve">   D05 - Bobigny</v>
      </c>
      <c r="C248" s="100" t="s">
        <v>634</v>
      </c>
      <c r="D248" s="100" t="s">
        <v>635</v>
      </c>
      <c r="E248" s="101">
        <v>97</v>
      </c>
      <c r="F248" s="101">
        <v>85</v>
      </c>
      <c r="G248" s="101">
        <v>182</v>
      </c>
      <c r="H248" s="101">
        <v>0</v>
      </c>
      <c r="I248" s="101">
        <v>0</v>
      </c>
      <c r="J248" s="101">
        <v>0</v>
      </c>
      <c r="K248" s="101">
        <v>97</v>
      </c>
      <c r="L248" s="101">
        <v>85</v>
      </c>
      <c r="M248" s="101">
        <v>182</v>
      </c>
      <c r="N248" s="102">
        <v>1</v>
      </c>
      <c r="O248" s="102">
        <v>1</v>
      </c>
      <c r="P248" s="102">
        <v>1</v>
      </c>
      <c r="Q248" s="101">
        <v>71</v>
      </c>
      <c r="R248" s="101">
        <v>61</v>
      </c>
      <c r="S248" s="101">
        <v>132</v>
      </c>
      <c r="T248" s="102">
        <v>0.73195876288659789</v>
      </c>
      <c r="U248" s="102">
        <v>0.71764705882352942</v>
      </c>
      <c r="V248" s="102">
        <v>0.72527472527472525</v>
      </c>
      <c r="W248" s="101">
        <v>26</v>
      </c>
      <c r="X248" s="101">
        <v>24</v>
      </c>
      <c r="Y248" s="101">
        <v>50</v>
      </c>
      <c r="Z248" s="102">
        <v>0.26804123711340205</v>
      </c>
      <c r="AA248" s="102">
        <v>0.28235294117647058</v>
      </c>
      <c r="AB248" s="102">
        <v>0.27472527472527475</v>
      </c>
      <c r="AC248" s="101">
        <v>23</v>
      </c>
      <c r="AD248" s="101">
        <v>21</v>
      </c>
      <c r="AE248" s="101">
        <v>44</v>
      </c>
      <c r="AF248" s="102">
        <v>0.23711340206185566</v>
      </c>
      <c r="AG248" s="102">
        <v>0.24705882352941178</v>
      </c>
      <c r="AH248" s="102">
        <v>0.24175824175824176</v>
      </c>
      <c r="AI248" s="101">
        <v>3</v>
      </c>
      <c r="AJ248" s="101">
        <v>3</v>
      </c>
      <c r="AK248" s="101">
        <v>6</v>
      </c>
      <c r="AL248" s="102">
        <v>3.0927835051546393E-2</v>
      </c>
      <c r="AM248" s="102">
        <v>3.5294117647058823E-2</v>
      </c>
      <c r="AN248" s="102">
        <v>3.2967032967032968E-2</v>
      </c>
      <c r="AO248" s="101">
        <v>97</v>
      </c>
      <c r="AP248" s="101">
        <v>85</v>
      </c>
      <c r="AQ248" s="101">
        <v>182</v>
      </c>
      <c r="AR248" s="102">
        <v>1</v>
      </c>
      <c r="AS248" s="102">
        <v>1</v>
      </c>
      <c r="AT248" s="102">
        <v>1</v>
      </c>
      <c r="AU248" s="101">
        <v>62</v>
      </c>
      <c r="AV248" s="101">
        <v>55</v>
      </c>
      <c r="AW248" s="101">
        <v>117</v>
      </c>
      <c r="AX248" s="102">
        <v>0.63917525773195871</v>
      </c>
      <c r="AY248" s="102">
        <v>0.6470588235294118</v>
      </c>
      <c r="AZ248" s="102">
        <v>0.6428571428571429</v>
      </c>
      <c r="BA248" s="101">
        <v>35</v>
      </c>
      <c r="BB248" s="101">
        <v>30</v>
      </c>
      <c r="BC248" s="101">
        <v>65</v>
      </c>
      <c r="BD248" s="102">
        <v>0.36082474226804123</v>
      </c>
      <c r="BE248" s="102">
        <v>0.35294117647058826</v>
      </c>
      <c r="BF248" s="102">
        <v>0.35714285714285715</v>
      </c>
      <c r="BG248" s="101">
        <v>32</v>
      </c>
      <c r="BH248" s="101">
        <v>27</v>
      </c>
      <c r="BI248" s="101">
        <v>59</v>
      </c>
      <c r="BJ248" s="102">
        <v>0.32989690721649484</v>
      </c>
      <c r="BK248" s="102">
        <v>0.31764705882352939</v>
      </c>
      <c r="BL248" s="102">
        <v>0.32417582417582419</v>
      </c>
      <c r="BM248" s="101">
        <v>3</v>
      </c>
      <c r="BN248" s="101">
        <v>3</v>
      </c>
      <c r="BO248" s="101">
        <v>6</v>
      </c>
      <c r="BP248" s="102">
        <v>3.0927835051546393E-2</v>
      </c>
      <c r="BQ248" s="102">
        <v>3.5294117647058823E-2</v>
      </c>
      <c r="BR248" s="103">
        <v>3.2967032967032968E-2</v>
      </c>
    </row>
    <row r="249" spans="1:70" ht="11.85">
      <c r="A249" s="99" t="str">
        <f>IF(COUNTIFS(T_3GPM[[#This Row],[Secteur]],"  *"),A248,T_3GPM[[#This Row],[Secteur]])</f>
        <v>SEINE-SAINT-DENIS</v>
      </c>
      <c r="B249" s="99" t="str">
        <f>IF(COUNTIFS(T_3GPM[[#This Row],[Secteur]],"    *"),B248,T_3GPM[[#This Row],[Secteur]])</f>
        <v xml:space="preserve">   D05 - Bobigny</v>
      </c>
      <c r="C249" s="100" t="s">
        <v>636</v>
      </c>
      <c r="D249" s="100" t="s">
        <v>637</v>
      </c>
      <c r="E249" s="101">
        <v>76</v>
      </c>
      <c r="F249" s="101">
        <v>74</v>
      </c>
      <c r="G249" s="101">
        <v>150</v>
      </c>
      <c r="H249" s="101">
        <v>0</v>
      </c>
      <c r="I249" s="101">
        <v>0</v>
      </c>
      <c r="J249" s="101">
        <v>0</v>
      </c>
      <c r="K249" s="101">
        <v>74</v>
      </c>
      <c r="L249" s="101">
        <v>64</v>
      </c>
      <c r="M249" s="101">
        <v>138</v>
      </c>
      <c r="N249" s="102">
        <v>0.97368421052631582</v>
      </c>
      <c r="O249" s="102">
        <v>0.86486486486486491</v>
      </c>
      <c r="P249" s="102">
        <v>0.92</v>
      </c>
      <c r="Q249" s="101">
        <v>63</v>
      </c>
      <c r="R249" s="101">
        <v>45</v>
      </c>
      <c r="S249" s="101">
        <v>108</v>
      </c>
      <c r="T249" s="102">
        <v>0.85135135135135132</v>
      </c>
      <c r="U249" s="102">
        <v>0.703125</v>
      </c>
      <c r="V249" s="102">
        <v>0.78260869565217395</v>
      </c>
      <c r="W249" s="101">
        <v>11</v>
      </c>
      <c r="X249" s="101">
        <v>19</v>
      </c>
      <c r="Y249" s="101">
        <v>30</v>
      </c>
      <c r="Z249" s="102">
        <v>0.14864864864864866</v>
      </c>
      <c r="AA249" s="102">
        <v>0.296875</v>
      </c>
      <c r="AB249" s="102">
        <v>0.21739130434782608</v>
      </c>
      <c r="AC249" s="101">
        <v>10</v>
      </c>
      <c r="AD249" s="101">
        <v>14</v>
      </c>
      <c r="AE249" s="101">
        <v>24</v>
      </c>
      <c r="AF249" s="102">
        <v>0.13513513513513514</v>
      </c>
      <c r="AG249" s="102">
        <v>0.21875</v>
      </c>
      <c r="AH249" s="102">
        <v>0.17391304347826086</v>
      </c>
      <c r="AI249" s="101">
        <v>1</v>
      </c>
      <c r="AJ249" s="101">
        <v>5</v>
      </c>
      <c r="AK249" s="101">
        <v>6</v>
      </c>
      <c r="AL249" s="102">
        <v>1.3513513513513514E-2</v>
      </c>
      <c r="AM249" s="102">
        <v>7.8125E-2</v>
      </c>
      <c r="AN249" s="102">
        <v>4.3478260869565216E-2</v>
      </c>
      <c r="AO249" s="101">
        <v>73</v>
      </c>
      <c r="AP249" s="101">
        <v>62</v>
      </c>
      <c r="AQ249" s="101">
        <v>135</v>
      </c>
      <c r="AR249" s="102">
        <v>0.96052631578947367</v>
      </c>
      <c r="AS249" s="102">
        <v>0.83783783783783783</v>
      </c>
      <c r="AT249" s="102">
        <v>0.9</v>
      </c>
      <c r="AU249" s="101">
        <v>62</v>
      </c>
      <c r="AV249" s="101">
        <v>42</v>
      </c>
      <c r="AW249" s="101">
        <v>104</v>
      </c>
      <c r="AX249" s="102">
        <v>0.84931506849315064</v>
      </c>
      <c r="AY249" s="102">
        <v>0.67741935483870963</v>
      </c>
      <c r="AZ249" s="102">
        <v>0.77037037037037037</v>
      </c>
      <c r="BA249" s="101">
        <v>11</v>
      </c>
      <c r="BB249" s="101">
        <v>20</v>
      </c>
      <c r="BC249" s="101">
        <v>31</v>
      </c>
      <c r="BD249" s="102">
        <v>0.15068493150684931</v>
      </c>
      <c r="BE249" s="102">
        <v>0.32258064516129031</v>
      </c>
      <c r="BF249" s="102">
        <v>0.22962962962962963</v>
      </c>
      <c r="BG249" s="101">
        <v>10</v>
      </c>
      <c r="BH249" s="101">
        <v>15</v>
      </c>
      <c r="BI249" s="101">
        <v>25</v>
      </c>
      <c r="BJ249" s="102">
        <v>0.13698630136986301</v>
      </c>
      <c r="BK249" s="102">
        <v>0.24193548387096775</v>
      </c>
      <c r="BL249" s="102">
        <v>0.18518518518518517</v>
      </c>
      <c r="BM249" s="101">
        <v>1</v>
      </c>
      <c r="BN249" s="101">
        <v>5</v>
      </c>
      <c r="BO249" s="101">
        <v>6</v>
      </c>
      <c r="BP249" s="102">
        <v>1.3698630136986301E-2</v>
      </c>
      <c r="BQ249" s="102">
        <v>8.0645161290322578E-2</v>
      </c>
      <c r="BR249" s="103">
        <v>4.4444444444444446E-2</v>
      </c>
    </row>
    <row r="250" spans="1:70" ht="11.85">
      <c r="A250" s="99" t="str">
        <f>IF(COUNTIFS(T_3GPM[[#This Row],[Secteur]],"  *"),A249,T_3GPM[[#This Row],[Secteur]])</f>
        <v>SEINE-SAINT-DENIS</v>
      </c>
      <c r="B250" s="99" t="str">
        <f>IF(COUNTIFS(T_3GPM[[#This Row],[Secteur]],"    *"),B249,T_3GPM[[#This Row],[Secteur]])</f>
        <v xml:space="preserve">   D05 - Bobigny</v>
      </c>
      <c r="C250" s="100" t="s">
        <v>638</v>
      </c>
      <c r="D250" s="100" t="s">
        <v>580</v>
      </c>
      <c r="E250" s="101">
        <v>74</v>
      </c>
      <c r="F250" s="101">
        <v>90</v>
      </c>
      <c r="G250" s="101">
        <v>164</v>
      </c>
      <c r="H250" s="101">
        <v>0</v>
      </c>
      <c r="I250" s="101">
        <v>0</v>
      </c>
      <c r="J250" s="101">
        <v>0</v>
      </c>
      <c r="K250" s="101">
        <v>73</v>
      </c>
      <c r="L250" s="101">
        <v>88</v>
      </c>
      <c r="M250" s="101">
        <v>161</v>
      </c>
      <c r="N250" s="102">
        <v>0.98648648648648651</v>
      </c>
      <c r="O250" s="102">
        <v>0.97777777777777775</v>
      </c>
      <c r="P250" s="102">
        <v>0.98170731707317072</v>
      </c>
      <c r="Q250" s="101">
        <v>58</v>
      </c>
      <c r="R250" s="101">
        <v>62</v>
      </c>
      <c r="S250" s="101">
        <v>120</v>
      </c>
      <c r="T250" s="102">
        <v>0.79452054794520544</v>
      </c>
      <c r="U250" s="102">
        <v>0.70454545454545459</v>
      </c>
      <c r="V250" s="102">
        <v>0.74534161490683226</v>
      </c>
      <c r="W250" s="101">
        <v>15</v>
      </c>
      <c r="X250" s="101">
        <v>26</v>
      </c>
      <c r="Y250" s="101">
        <v>41</v>
      </c>
      <c r="Z250" s="102">
        <v>0.20547945205479451</v>
      </c>
      <c r="AA250" s="102">
        <v>0.29545454545454547</v>
      </c>
      <c r="AB250" s="102">
        <v>0.25465838509316768</v>
      </c>
      <c r="AC250" s="101">
        <v>14</v>
      </c>
      <c r="AD250" s="101">
        <v>19</v>
      </c>
      <c r="AE250" s="101">
        <v>33</v>
      </c>
      <c r="AF250" s="102">
        <v>0.19178082191780821</v>
      </c>
      <c r="AG250" s="102">
        <v>0.21590909090909091</v>
      </c>
      <c r="AH250" s="102">
        <v>0.20496894409937888</v>
      </c>
      <c r="AI250" s="101">
        <v>1</v>
      </c>
      <c r="AJ250" s="101">
        <v>7</v>
      </c>
      <c r="AK250" s="101">
        <v>8</v>
      </c>
      <c r="AL250" s="102">
        <v>1.3698630136986301E-2</v>
      </c>
      <c r="AM250" s="102">
        <v>7.9545454545454544E-2</v>
      </c>
      <c r="AN250" s="102">
        <v>4.9689440993788817E-2</v>
      </c>
      <c r="AO250" s="101">
        <v>73</v>
      </c>
      <c r="AP250" s="101">
        <v>88</v>
      </c>
      <c r="AQ250" s="101">
        <v>161</v>
      </c>
      <c r="AR250" s="102">
        <v>0.98648648648648651</v>
      </c>
      <c r="AS250" s="102">
        <v>0.97777777777777775</v>
      </c>
      <c r="AT250" s="102">
        <v>0.98170731707317072</v>
      </c>
      <c r="AU250" s="101">
        <v>55</v>
      </c>
      <c r="AV250" s="101">
        <v>53</v>
      </c>
      <c r="AW250" s="101">
        <v>108</v>
      </c>
      <c r="AX250" s="102">
        <v>0.75342465753424659</v>
      </c>
      <c r="AY250" s="102">
        <v>0.60227272727272729</v>
      </c>
      <c r="AZ250" s="102">
        <v>0.67080745341614911</v>
      </c>
      <c r="BA250" s="101">
        <v>18</v>
      </c>
      <c r="BB250" s="101">
        <v>35</v>
      </c>
      <c r="BC250" s="101">
        <v>53</v>
      </c>
      <c r="BD250" s="102">
        <v>0.24657534246575341</v>
      </c>
      <c r="BE250" s="102">
        <v>0.39772727272727271</v>
      </c>
      <c r="BF250" s="102">
        <v>0.32919254658385094</v>
      </c>
      <c r="BG250" s="101">
        <v>17</v>
      </c>
      <c r="BH250" s="101">
        <v>27</v>
      </c>
      <c r="BI250" s="101">
        <v>44</v>
      </c>
      <c r="BJ250" s="102">
        <v>0.23287671232876711</v>
      </c>
      <c r="BK250" s="102">
        <v>0.30681818181818182</v>
      </c>
      <c r="BL250" s="102">
        <v>0.27329192546583853</v>
      </c>
      <c r="BM250" s="101">
        <v>1</v>
      </c>
      <c r="BN250" s="101">
        <v>8</v>
      </c>
      <c r="BO250" s="101">
        <v>9</v>
      </c>
      <c r="BP250" s="102">
        <v>1.3698630136986301E-2</v>
      </c>
      <c r="BQ250" s="102">
        <v>9.0909090909090912E-2</v>
      </c>
      <c r="BR250" s="103">
        <v>5.5900621118012424E-2</v>
      </c>
    </row>
    <row r="251" spans="1:70" ht="11.85">
      <c r="A251" s="99" t="str">
        <f>IF(COUNTIFS(T_3GPM[[#This Row],[Secteur]],"  *"),A250,T_3GPM[[#This Row],[Secteur]])</f>
        <v>SEINE-SAINT-DENIS</v>
      </c>
      <c r="B251" s="99" t="str">
        <f>IF(COUNTIFS(T_3GPM[[#This Row],[Secteur]],"    *"),B250,T_3GPM[[#This Row],[Secteur]])</f>
        <v xml:space="preserve">   D05 - Bobigny</v>
      </c>
      <c r="C251" s="100" t="s">
        <v>639</v>
      </c>
      <c r="D251" s="100" t="s">
        <v>640</v>
      </c>
      <c r="E251" s="101">
        <v>15</v>
      </c>
      <c r="F251" s="101">
        <v>20</v>
      </c>
      <c r="G251" s="101">
        <v>35</v>
      </c>
      <c r="H251" s="101">
        <v>0</v>
      </c>
      <c r="I251" s="101">
        <v>0</v>
      </c>
      <c r="J251" s="101">
        <v>0</v>
      </c>
      <c r="K251" s="101">
        <v>10</v>
      </c>
      <c r="L251" s="101">
        <v>12</v>
      </c>
      <c r="M251" s="101">
        <v>22</v>
      </c>
      <c r="N251" s="102">
        <v>0.66666666666666663</v>
      </c>
      <c r="O251" s="102">
        <v>0.6</v>
      </c>
      <c r="P251" s="102">
        <v>0.62857142857142856</v>
      </c>
      <c r="Q251" s="101">
        <v>0</v>
      </c>
      <c r="R251" s="101">
        <v>0</v>
      </c>
      <c r="S251" s="101">
        <v>0</v>
      </c>
      <c r="T251" s="102">
        <v>0</v>
      </c>
      <c r="U251" s="102">
        <v>0</v>
      </c>
      <c r="V251" s="102">
        <v>0</v>
      </c>
      <c r="W251" s="101">
        <v>10</v>
      </c>
      <c r="X251" s="101">
        <v>12</v>
      </c>
      <c r="Y251" s="101">
        <v>22</v>
      </c>
      <c r="Z251" s="102">
        <v>1</v>
      </c>
      <c r="AA251" s="102">
        <v>1</v>
      </c>
      <c r="AB251" s="102">
        <v>1</v>
      </c>
      <c r="AC251" s="101">
        <v>9</v>
      </c>
      <c r="AD251" s="101">
        <v>11</v>
      </c>
      <c r="AE251" s="101">
        <v>20</v>
      </c>
      <c r="AF251" s="102">
        <v>0.9</v>
      </c>
      <c r="AG251" s="102">
        <v>0.91666666666666663</v>
      </c>
      <c r="AH251" s="102">
        <v>0.90909090909090906</v>
      </c>
      <c r="AI251" s="101">
        <v>1</v>
      </c>
      <c r="AJ251" s="101">
        <v>1</v>
      </c>
      <c r="AK251" s="101">
        <v>2</v>
      </c>
      <c r="AL251" s="102">
        <v>0.1</v>
      </c>
      <c r="AM251" s="102">
        <v>8.3333333333333329E-2</v>
      </c>
      <c r="AN251" s="102">
        <v>9.0909090909090912E-2</v>
      </c>
      <c r="AO251" s="101">
        <v>10</v>
      </c>
      <c r="AP251" s="101">
        <v>12</v>
      </c>
      <c r="AQ251" s="101">
        <v>22</v>
      </c>
      <c r="AR251" s="102">
        <v>0.66666666666666663</v>
      </c>
      <c r="AS251" s="102">
        <v>0.6</v>
      </c>
      <c r="AT251" s="102">
        <v>0.62857142857142856</v>
      </c>
      <c r="AU251" s="101">
        <v>0</v>
      </c>
      <c r="AV251" s="101">
        <v>0</v>
      </c>
      <c r="AW251" s="101">
        <v>0</v>
      </c>
      <c r="AX251" s="102">
        <v>0</v>
      </c>
      <c r="AY251" s="102">
        <v>0</v>
      </c>
      <c r="AZ251" s="102">
        <v>0</v>
      </c>
      <c r="BA251" s="101">
        <v>10</v>
      </c>
      <c r="BB251" s="101">
        <v>12</v>
      </c>
      <c r="BC251" s="101">
        <v>22</v>
      </c>
      <c r="BD251" s="102">
        <v>1</v>
      </c>
      <c r="BE251" s="102">
        <v>1</v>
      </c>
      <c r="BF251" s="102">
        <v>1</v>
      </c>
      <c r="BG251" s="101">
        <v>9</v>
      </c>
      <c r="BH251" s="101">
        <v>11</v>
      </c>
      <c r="BI251" s="101">
        <v>20</v>
      </c>
      <c r="BJ251" s="102">
        <v>0.9</v>
      </c>
      <c r="BK251" s="102">
        <v>0.91666666666666663</v>
      </c>
      <c r="BL251" s="102">
        <v>0.90909090909090906</v>
      </c>
      <c r="BM251" s="101">
        <v>1</v>
      </c>
      <c r="BN251" s="101">
        <v>1</v>
      </c>
      <c r="BO251" s="101">
        <v>2</v>
      </c>
      <c r="BP251" s="102">
        <v>0.1</v>
      </c>
      <c r="BQ251" s="102">
        <v>8.3333333333333329E-2</v>
      </c>
      <c r="BR251" s="103">
        <v>9.0909090909090912E-2</v>
      </c>
    </row>
    <row r="252" spans="1:70" ht="11.85">
      <c r="A252" s="99" t="str">
        <f>IF(COUNTIFS(T_3GPM[[#This Row],[Secteur]],"  *"),A251,T_3GPM[[#This Row],[Secteur]])</f>
        <v>SEINE-SAINT-DENIS</v>
      </c>
      <c r="B252" s="99" t="str">
        <f>IF(COUNTIFS(T_3GPM[[#This Row],[Secteur]],"    *"),B251,T_3GPM[[#This Row],[Secteur]])</f>
        <v xml:space="preserve">   D05 - Bobigny</v>
      </c>
      <c r="C252" s="100" t="s">
        <v>641</v>
      </c>
      <c r="D252" s="100" t="s">
        <v>213</v>
      </c>
      <c r="E252" s="101">
        <v>63</v>
      </c>
      <c r="F252" s="101">
        <v>67</v>
      </c>
      <c r="G252" s="101">
        <v>130</v>
      </c>
      <c r="H252" s="101">
        <v>0</v>
      </c>
      <c r="I252" s="101">
        <v>1</v>
      </c>
      <c r="J252" s="101">
        <v>1</v>
      </c>
      <c r="K252" s="101">
        <v>62</v>
      </c>
      <c r="L252" s="101">
        <v>65</v>
      </c>
      <c r="M252" s="101">
        <v>127</v>
      </c>
      <c r="N252" s="102">
        <v>0.98412698412698407</v>
      </c>
      <c r="O252" s="102">
        <v>0.9850746268656716</v>
      </c>
      <c r="P252" s="102">
        <v>0.98461538461538467</v>
      </c>
      <c r="Q252" s="101">
        <v>46</v>
      </c>
      <c r="R252" s="101">
        <v>43</v>
      </c>
      <c r="S252" s="101">
        <v>89</v>
      </c>
      <c r="T252" s="102">
        <v>0.74193548387096775</v>
      </c>
      <c r="U252" s="102">
        <v>0.66153846153846152</v>
      </c>
      <c r="V252" s="102">
        <v>0.70078740157480313</v>
      </c>
      <c r="W252" s="101">
        <v>16</v>
      </c>
      <c r="X252" s="101">
        <v>22</v>
      </c>
      <c r="Y252" s="101">
        <v>38</v>
      </c>
      <c r="Z252" s="102">
        <v>0.25806451612903225</v>
      </c>
      <c r="AA252" s="102">
        <v>0.33846153846153848</v>
      </c>
      <c r="AB252" s="102">
        <v>0.29921259842519687</v>
      </c>
      <c r="AC252" s="101">
        <v>14</v>
      </c>
      <c r="AD252" s="101">
        <v>18</v>
      </c>
      <c r="AE252" s="101">
        <v>32</v>
      </c>
      <c r="AF252" s="102">
        <v>0.22580645161290322</v>
      </c>
      <c r="AG252" s="102">
        <v>0.27692307692307694</v>
      </c>
      <c r="AH252" s="102">
        <v>0.25196850393700787</v>
      </c>
      <c r="AI252" s="101">
        <v>2</v>
      </c>
      <c r="AJ252" s="101">
        <v>4</v>
      </c>
      <c r="AK252" s="101">
        <v>6</v>
      </c>
      <c r="AL252" s="102">
        <v>3.2258064516129031E-2</v>
      </c>
      <c r="AM252" s="102">
        <v>6.1538461538461542E-2</v>
      </c>
      <c r="AN252" s="102">
        <v>4.7244094488188976E-2</v>
      </c>
      <c r="AO252" s="101">
        <v>62</v>
      </c>
      <c r="AP252" s="101">
        <v>65</v>
      </c>
      <c r="AQ252" s="101">
        <v>127</v>
      </c>
      <c r="AR252" s="102">
        <v>0.98412698412698407</v>
      </c>
      <c r="AS252" s="102">
        <v>0.9850746268656716</v>
      </c>
      <c r="AT252" s="102">
        <v>0.98461538461538467</v>
      </c>
      <c r="AU252" s="101">
        <v>43</v>
      </c>
      <c r="AV252" s="101">
        <v>32</v>
      </c>
      <c r="AW252" s="101">
        <v>75</v>
      </c>
      <c r="AX252" s="102">
        <v>0.69354838709677424</v>
      </c>
      <c r="AY252" s="102">
        <v>0.49230769230769234</v>
      </c>
      <c r="AZ252" s="102">
        <v>0.59055118110236215</v>
      </c>
      <c r="BA252" s="101">
        <v>19</v>
      </c>
      <c r="BB252" s="101">
        <v>33</v>
      </c>
      <c r="BC252" s="101">
        <v>52</v>
      </c>
      <c r="BD252" s="102">
        <v>0.30645161290322581</v>
      </c>
      <c r="BE252" s="102">
        <v>0.50769230769230766</v>
      </c>
      <c r="BF252" s="102">
        <v>0.40944881889763779</v>
      </c>
      <c r="BG252" s="101">
        <v>17</v>
      </c>
      <c r="BH252" s="101">
        <v>29</v>
      </c>
      <c r="BI252" s="101">
        <v>46</v>
      </c>
      <c r="BJ252" s="102">
        <v>0.27419354838709675</v>
      </c>
      <c r="BK252" s="102">
        <v>0.44615384615384618</v>
      </c>
      <c r="BL252" s="102">
        <v>0.36220472440944884</v>
      </c>
      <c r="BM252" s="101">
        <v>2</v>
      </c>
      <c r="BN252" s="101">
        <v>4</v>
      </c>
      <c r="BO252" s="101">
        <v>6</v>
      </c>
      <c r="BP252" s="102">
        <v>3.2258064516129031E-2</v>
      </c>
      <c r="BQ252" s="102">
        <v>6.1538461538461542E-2</v>
      </c>
      <c r="BR252" s="103">
        <v>4.7244094488188976E-2</v>
      </c>
    </row>
    <row r="253" spans="1:70" ht="11.85">
      <c r="A253" s="99" t="str">
        <f>IF(COUNTIFS(T_3GPM[[#This Row],[Secteur]],"  *"),A252,T_3GPM[[#This Row],[Secteur]])</f>
        <v>SEINE-SAINT-DENIS</v>
      </c>
      <c r="B253" s="99" t="str">
        <f>IF(COUNTIFS(T_3GPM[[#This Row],[Secteur]],"    *"),B252,T_3GPM[[#This Row],[Secteur]])</f>
        <v xml:space="preserve">   D05 - Bobigny</v>
      </c>
      <c r="C253" s="100" t="s">
        <v>642</v>
      </c>
      <c r="D253" s="100" t="s">
        <v>643</v>
      </c>
      <c r="E253" s="101">
        <v>52</v>
      </c>
      <c r="F253" s="101">
        <v>63</v>
      </c>
      <c r="G253" s="101">
        <v>115</v>
      </c>
      <c r="H253" s="101">
        <v>0</v>
      </c>
      <c r="I253" s="101">
        <v>1</v>
      </c>
      <c r="J253" s="101">
        <v>1</v>
      </c>
      <c r="K253" s="101">
        <v>52</v>
      </c>
      <c r="L253" s="101">
        <v>62</v>
      </c>
      <c r="M253" s="101">
        <v>114</v>
      </c>
      <c r="N253" s="102">
        <v>1</v>
      </c>
      <c r="O253" s="102">
        <v>1</v>
      </c>
      <c r="P253" s="102">
        <v>1</v>
      </c>
      <c r="Q253" s="101">
        <v>43</v>
      </c>
      <c r="R253" s="101">
        <v>43</v>
      </c>
      <c r="S253" s="101">
        <v>86</v>
      </c>
      <c r="T253" s="102">
        <v>0.82692307692307687</v>
      </c>
      <c r="U253" s="102">
        <v>0.69354838709677424</v>
      </c>
      <c r="V253" s="102">
        <v>0.75438596491228072</v>
      </c>
      <c r="W253" s="101">
        <v>9</v>
      </c>
      <c r="X253" s="101">
        <v>19</v>
      </c>
      <c r="Y253" s="101">
        <v>28</v>
      </c>
      <c r="Z253" s="102">
        <v>0.17307692307692307</v>
      </c>
      <c r="AA253" s="102">
        <v>0.30645161290322581</v>
      </c>
      <c r="AB253" s="102">
        <v>0.24561403508771928</v>
      </c>
      <c r="AC253" s="101">
        <v>9</v>
      </c>
      <c r="AD253" s="101">
        <v>14</v>
      </c>
      <c r="AE253" s="101">
        <v>23</v>
      </c>
      <c r="AF253" s="102">
        <v>0.17307692307692307</v>
      </c>
      <c r="AG253" s="102">
        <v>0.22580645161290322</v>
      </c>
      <c r="AH253" s="102">
        <v>0.20175438596491227</v>
      </c>
      <c r="AI253" s="101">
        <v>0</v>
      </c>
      <c r="AJ253" s="101">
        <v>5</v>
      </c>
      <c r="AK253" s="101">
        <v>5</v>
      </c>
      <c r="AL253" s="102">
        <v>0</v>
      </c>
      <c r="AM253" s="102">
        <v>8.0645161290322578E-2</v>
      </c>
      <c r="AN253" s="102">
        <v>4.3859649122807015E-2</v>
      </c>
      <c r="AO253" s="101">
        <v>52</v>
      </c>
      <c r="AP253" s="101">
        <v>62</v>
      </c>
      <c r="AQ253" s="101">
        <v>114</v>
      </c>
      <c r="AR253" s="102">
        <v>1</v>
      </c>
      <c r="AS253" s="102">
        <v>1</v>
      </c>
      <c r="AT253" s="102">
        <v>1</v>
      </c>
      <c r="AU253" s="101">
        <v>37</v>
      </c>
      <c r="AV253" s="101">
        <v>38</v>
      </c>
      <c r="AW253" s="101">
        <v>75</v>
      </c>
      <c r="AX253" s="102">
        <v>0.71153846153846156</v>
      </c>
      <c r="AY253" s="102">
        <v>0.61290322580645162</v>
      </c>
      <c r="AZ253" s="102">
        <v>0.65789473684210531</v>
      </c>
      <c r="BA253" s="101">
        <v>15</v>
      </c>
      <c r="BB253" s="101">
        <v>24</v>
      </c>
      <c r="BC253" s="101">
        <v>39</v>
      </c>
      <c r="BD253" s="102">
        <v>0.28846153846153844</v>
      </c>
      <c r="BE253" s="102">
        <v>0.38709677419354838</v>
      </c>
      <c r="BF253" s="102">
        <v>0.34210526315789475</v>
      </c>
      <c r="BG253" s="101">
        <v>15</v>
      </c>
      <c r="BH253" s="101">
        <v>19</v>
      </c>
      <c r="BI253" s="101">
        <v>34</v>
      </c>
      <c r="BJ253" s="102">
        <v>0.28846153846153844</v>
      </c>
      <c r="BK253" s="102">
        <v>0.30645161290322581</v>
      </c>
      <c r="BL253" s="102">
        <v>0.2982456140350877</v>
      </c>
      <c r="BM253" s="101">
        <v>0</v>
      </c>
      <c r="BN253" s="101">
        <v>5</v>
      </c>
      <c r="BO253" s="101">
        <v>5</v>
      </c>
      <c r="BP253" s="102">
        <v>0</v>
      </c>
      <c r="BQ253" s="102">
        <v>8.0645161290322578E-2</v>
      </c>
      <c r="BR253" s="103">
        <v>4.3859649122807015E-2</v>
      </c>
    </row>
    <row r="254" spans="1:70" ht="11.85">
      <c r="A254" s="99" t="str">
        <f>IF(COUNTIFS(T_3GPM[[#This Row],[Secteur]],"  *"),A253,T_3GPM[[#This Row],[Secteur]])</f>
        <v>SEINE-SAINT-DENIS</v>
      </c>
      <c r="B254" s="99" t="str">
        <f>IF(COUNTIFS(T_3GPM[[#This Row],[Secteur]],"    *"),B253,T_3GPM[[#This Row],[Secteur]])</f>
        <v xml:space="preserve">   D05 - Bobigny</v>
      </c>
      <c r="C254" s="100" t="s">
        <v>644</v>
      </c>
      <c r="D254" s="100" t="s">
        <v>645</v>
      </c>
      <c r="E254" s="101">
        <v>56</v>
      </c>
      <c r="F254" s="101">
        <v>59</v>
      </c>
      <c r="G254" s="101">
        <v>115</v>
      </c>
      <c r="H254" s="101">
        <v>0</v>
      </c>
      <c r="I254" s="101">
        <v>0</v>
      </c>
      <c r="J254" s="101">
        <v>0</v>
      </c>
      <c r="K254" s="101">
        <v>56</v>
      </c>
      <c r="L254" s="101">
        <v>59</v>
      </c>
      <c r="M254" s="101">
        <v>115</v>
      </c>
      <c r="N254" s="102">
        <v>1</v>
      </c>
      <c r="O254" s="102">
        <v>1</v>
      </c>
      <c r="P254" s="102">
        <v>1</v>
      </c>
      <c r="Q254" s="101">
        <v>40</v>
      </c>
      <c r="R254" s="101">
        <v>40</v>
      </c>
      <c r="S254" s="101">
        <v>80</v>
      </c>
      <c r="T254" s="102">
        <v>0.7142857142857143</v>
      </c>
      <c r="U254" s="102">
        <v>0.67796610169491522</v>
      </c>
      <c r="V254" s="102">
        <v>0.69565217391304346</v>
      </c>
      <c r="W254" s="101">
        <v>16</v>
      </c>
      <c r="X254" s="101">
        <v>19</v>
      </c>
      <c r="Y254" s="101">
        <v>35</v>
      </c>
      <c r="Z254" s="102">
        <v>0.2857142857142857</v>
      </c>
      <c r="AA254" s="102">
        <v>0.32203389830508472</v>
      </c>
      <c r="AB254" s="102">
        <v>0.30434782608695654</v>
      </c>
      <c r="AC254" s="101">
        <v>16</v>
      </c>
      <c r="AD254" s="101">
        <v>18</v>
      </c>
      <c r="AE254" s="101">
        <v>34</v>
      </c>
      <c r="AF254" s="102">
        <v>0.2857142857142857</v>
      </c>
      <c r="AG254" s="102">
        <v>0.30508474576271188</v>
      </c>
      <c r="AH254" s="102">
        <v>0.29565217391304349</v>
      </c>
      <c r="AI254" s="101">
        <v>0</v>
      </c>
      <c r="AJ254" s="101">
        <v>1</v>
      </c>
      <c r="AK254" s="101">
        <v>1</v>
      </c>
      <c r="AL254" s="102">
        <v>0</v>
      </c>
      <c r="AM254" s="102">
        <v>1.6949152542372881E-2</v>
      </c>
      <c r="AN254" s="102">
        <v>8.6956521739130436E-3</v>
      </c>
      <c r="AO254" s="101">
        <v>56</v>
      </c>
      <c r="AP254" s="101">
        <v>59</v>
      </c>
      <c r="AQ254" s="101">
        <v>115</v>
      </c>
      <c r="AR254" s="102">
        <v>1</v>
      </c>
      <c r="AS254" s="102">
        <v>1</v>
      </c>
      <c r="AT254" s="102">
        <v>1</v>
      </c>
      <c r="AU254" s="101">
        <v>32</v>
      </c>
      <c r="AV254" s="101">
        <v>27</v>
      </c>
      <c r="AW254" s="101">
        <v>59</v>
      </c>
      <c r="AX254" s="102">
        <v>0.5714285714285714</v>
      </c>
      <c r="AY254" s="102">
        <v>0.4576271186440678</v>
      </c>
      <c r="AZ254" s="102">
        <v>0.5130434782608696</v>
      </c>
      <c r="BA254" s="101">
        <v>24</v>
      </c>
      <c r="BB254" s="101">
        <v>32</v>
      </c>
      <c r="BC254" s="101">
        <v>56</v>
      </c>
      <c r="BD254" s="102">
        <v>0.42857142857142855</v>
      </c>
      <c r="BE254" s="102">
        <v>0.5423728813559322</v>
      </c>
      <c r="BF254" s="102">
        <v>0.48695652173913045</v>
      </c>
      <c r="BG254" s="101">
        <v>24</v>
      </c>
      <c r="BH254" s="101">
        <v>31</v>
      </c>
      <c r="BI254" s="101">
        <v>55</v>
      </c>
      <c r="BJ254" s="102">
        <v>0.42857142857142855</v>
      </c>
      <c r="BK254" s="102">
        <v>0.52542372881355937</v>
      </c>
      <c r="BL254" s="102">
        <v>0.47826086956521741</v>
      </c>
      <c r="BM254" s="101">
        <v>0</v>
      </c>
      <c r="BN254" s="101">
        <v>1</v>
      </c>
      <c r="BO254" s="101">
        <v>1</v>
      </c>
      <c r="BP254" s="102">
        <v>0</v>
      </c>
      <c r="BQ254" s="102">
        <v>1.6949152542372881E-2</v>
      </c>
      <c r="BR254" s="103">
        <v>8.6956521739130436E-3</v>
      </c>
    </row>
    <row r="255" spans="1:70" ht="11.85">
      <c r="A255" s="99" t="str">
        <f>IF(COUNTIFS(T_3GPM[[#This Row],[Secteur]],"  *"),A254,T_3GPM[[#This Row],[Secteur]])</f>
        <v>SEINE-SAINT-DENIS</v>
      </c>
      <c r="B255" s="99" t="str">
        <f>IF(COUNTIFS(T_3GPM[[#This Row],[Secteur]],"    *"),B254,T_3GPM[[#This Row],[Secteur]])</f>
        <v xml:space="preserve">   D05 - Bobigny</v>
      </c>
      <c r="C255" s="100" t="s">
        <v>646</v>
      </c>
      <c r="D255" s="100" t="s">
        <v>237</v>
      </c>
      <c r="E255" s="101">
        <v>63</v>
      </c>
      <c r="F255" s="101">
        <v>62</v>
      </c>
      <c r="G255" s="101">
        <v>125</v>
      </c>
      <c r="H255" s="101">
        <v>0</v>
      </c>
      <c r="I255" s="101">
        <v>0</v>
      </c>
      <c r="J255" s="101">
        <v>0</v>
      </c>
      <c r="K255" s="101">
        <v>63</v>
      </c>
      <c r="L255" s="101">
        <v>61</v>
      </c>
      <c r="M255" s="101">
        <v>124</v>
      </c>
      <c r="N255" s="102">
        <v>1</v>
      </c>
      <c r="O255" s="102">
        <v>0.9838709677419355</v>
      </c>
      <c r="P255" s="102">
        <v>0.99199999999999999</v>
      </c>
      <c r="Q255" s="101">
        <v>50</v>
      </c>
      <c r="R255" s="101">
        <v>47</v>
      </c>
      <c r="S255" s="101">
        <v>97</v>
      </c>
      <c r="T255" s="102">
        <v>0.79365079365079361</v>
      </c>
      <c r="U255" s="102">
        <v>0.77049180327868849</v>
      </c>
      <c r="V255" s="102">
        <v>0.782258064516129</v>
      </c>
      <c r="W255" s="101">
        <v>13</v>
      </c>
      <c r="X255" s="101">
        <v>14</v>
      </c>
      <c r="Y255" s="101">
        <v>27</v>
      </c>
      <c r="Z255" s="102">
        <v>0.20634920634920634</v>
      </c>
      <c r="AA255" s="102">
        <v>0.22950819672131148</v>
      </c>
      <c r="AB255" s="102">
        <v>0.21774193548387097</v>
      </c>
      <c r="AC255" s="101">
        <v>12</v>
      </c>
      <c r="AD255" s="101">
        <v>11</v>
      </c>
      <c r="AE255" s="101">
        <v>23</v>
      </c>
      <c r="AF255" s="102">
        <v>0.19047619047619047</v>
      </c>
      <c r="AG255" s="102">
        <v>0.18032786885245902</v>
      </c>
      <c r="AH255" s="102">
        <v>0.18548387096774194</v>
      </c>
      <c r="AI255" s="101">
        <v>1</v>
      </c>
      <c r="AJ255" s="101">
        <v>3</v>
      </c>
      <c r="AK255" s="101">
        <v>4</v>
      </c>
      <c r="AL255" s="102">
        <v>1.5873015873015872E-2</v>
      </c>
      <c r="AM255" s="102">
        <v>4.9180327868852458E-2</v>
      </c>
      <c r="AN255" s="102">
        <v>3.2258064516129031E-2</v>
      </c>
      <c r="AO255" s="101">
        <v>62</v>
      </c>
      <c r="AP255" s="101">
        <v>61</v>
      </c>
      <c r="AQ255" s="101">
        <v>123</v>
      </c>
      <c r="AR255" s="102">
        <v>0.98412698412698407</v>
      </c>
      <c r="AS255" s="102">
        <v>0.9838709677419355</v>
      </c>
      <c r="AT255" s="102">
        <v>0.98399999999999999</v>
      </c>
      <c r="AU255" s="101">
        <v>44</v>
      </c>
      <c r="AV255" s="101">
        <v>43</v>
      </c>
      <c r="AW255" s="101">
        <v>87</v>
      </c>
      <c r="AX255" s="102">
        <v>0.70967741935483875</v>
      </c>
      <c r="AY255" s="102">
        <v>0.70491803278688525</v>
      </c>
      <c r="AZ255" s="102">
        <v>0.70731707317073167</v>
      </c>
      <c r="BA255" s="101">
        <v>18</v>
      </c>
      <c r="BB255" s="101">
        <v>18</v>
      </c>
      <c r="BC255" s="101">
        <v>36</v>
      </c>
      <c r="BD255" s="102">
        <v>0.29032258064516131</v>
      </c>
      <c r="BE255" s="102">
        <v>0.29508196721311475</v>
      </c>
      <c r="BF255" s="102">
        <v>0.29268292682926828</v>
      </c>
      <c r="BG255" s="101">
        <v>17</v>
      </c>
      <c r="BH255" s="101">
        <v>15</v>
      </c>
      <c r="BI255" s="101">
        <v>32</v>
      </c>
      <c r="BJ255" s="102">
        <v>0.27419354838709675</v>
      </c>
      <c r="BK255" s="102">
        <v>0.24590163934426229</v>
      </c>
      <c r="BL255" s="102">
        <v>0.26016260162601629</v>
      </c>
      <c r="BM255" s="101">
        <v>1</v>
      </c>
      <c r="BN255" s="101">
        <v>3</v>
      </c>
      <c r="BO255" s="101">
        <v>4</v>
      </c>
      <c r="BP255" s="102">
        <v>1.6129032258064516E-2</v>
      </c>
      <c r="BQ255" s="102">
        <v>4.9180327868852458E-2</v>
      </c>
      <c r="BR255" s="103">
        <v>3.2520325203252036E-2</v>
      </c>
    </row>
    <row r="256" spans="1:70" ht="11.85">
      <c r="A256" s="99" t="str">
        <f>IF(COUNTIFS(T_3GPM[[#This Row],[Secteur]],"  *"),A255,T_3GPM[[#This Row],[Secteur]])</f>
        <v>SEINE-SAINT-DENIS</v>
      </c>
      <c r="B256" s="99" t="str">
        <f>IF(COUNTIFS(T_3GPM[[#This Row],[Secteur]],"    *"),B255,T_3GPM[[#This Row],[Secteur]])</f>
        <v xml:space="preserve">   D05 - Bobigny</v>
      </c>
      <c r="C256" s="100" t="s">
        <v>647</v>
      </c>
      <c r="D256" s="100" t="s">
        <v>422</v>
      </c>
      <c r="E256" s="101">
        <v>75</v>
      </c>
      <c r="F256" s="101">
        <v>98</v>
      </c>
      <c r="G256" s="101">
        <v>173</v>
      </c>
      <c r="H256" s="101">
        <v>0</v>
      </c>
      <c r="I256" s="101">
        <v>0</v>
      </c>
      <c r="J256" s="101">
        <v>0</v>
      </c>
      <c r="K256" s="101">
        <v>74</v>
      </c>
      <c r="L256" s="101">
        <v>97</v>
      </c>
      <c r="M256" s="101">
        <v>171</v>
      </c>
      <c r="N256" s="102">
        <v>0.98666666666666669</v>
      </c>
      <c r="O256" s="102">
        <v>0.98979591836734693</v>
      </c>
      <c r="P256" s="102">
        <v>0.98843930635838151</v>
      </c>
      <c r="Q256" s="101">
        <v>63</v>
      </c>
      <c r="R256" s="101">
        <v>71</v>
      </c>
      <c r="S256" s="101">
        <v>134</v>
      </c>
      <c r="T256" s="102">
        <v>0.85135135135135132</v>
      </c>
      <c r="U256" s="102">
        <v>0.73195876288659789</v>
      </c>
      <c r="V256" s="102">
        <v>0.783625730994152</v>
      </c>
      <c r="W256" s="101">
        <v>11</v>
      </c>
      <c r="X256" s="101">
        <v>26</v>
      </c>
      <c r="Y256" s="101">
        <v>37</v>
      </c>
      <c r="Z256" s="102">
        <v>0.14864864864864866</v>
      </c>
      <c r="AA256" s="102">
        <v>0.26804123711340205</v>
      </c>
      <c r="AB256" s="102">
        <v>0.21637426900584794</v>
      </c>
      <c r="AC256" s="101">
        <v>10</v>
      </c>
      <c r="AD256" s="101">
        <v>24</v>
      </c>
      <c r="AE256" s="101">
        <v>34</v>
      </c>
      <c r="AF256" s="102">
        <v>0.13513513513513514</v>
      </c>
      <c r="AG256" s="102">
        <v>0.24742268041237114</v>
      </c>
      <c r="AH256" s="102">
        <v>0.19883040935672514</v>
      </c>
      <c r="AI256" s="101">
        <v>1</v>
      </c>
      <c r="AJ256" s="101">
        <v>2</v>
      </c>
      <c r="AK256" s="101">
        <v>3</v>
      </c>
      <c r="AL256" s="102">
        <v>1.3513513513513514E-2</v>
      </c>
      <c r="AM256" s="102">
        <v>2.0618556701030927E-2</v>
      </c>
      <c r="AN256" s="102">
        <v>1.7543859649122806E-2</v>
      </c>
      <c r="AO256" s="101">
        <v>74</v>
      </c>
      <c r="AP256" s="101">
        <v>97</v>
      </c>
      <c r="AQ256" s="101">
        <v>171</v>
      </c>
      <c r="AR256" s="102">
        <v>0.98666666666666669</v>
      </c>
      <c r="AS256" s="102">
        <v>0.98979591836734693</v>
      </c>
      <c r="AT256" s="102">
        <v>0.98843930635838151</v>
      </c>
      <c r="AU256" s="101">
        <v>58</v>
      </c>
      <c r="AV256" s="101">
        <v>65</v>
      </c>
      <c r="AW256" s="101">
        <v>123</v>
      </c>
      <c r="AX256" s="102">
        <v>0.78378378378378377</v>
      </c>
      <c r="AY256" s="102">
        <v>0.67010309278350511</v>
      </c>
      <c r="AZ256" s="102">
        <v>0.7192982456140351</v>
      </c>
      <c r="BA256" s="101">
        <v>16</v>
      </c>
      <c r="BB256" s="101">
        <v>32</v>
      </c>
      <c r="BC256" s="101">
        <v>48</v>
      </c>
      <c r="BD256" s="102">
        <v>0.21621621621621623</v>
      </c>
      <c r="BE256" s="102">
        <v>0.32989690721649484</v>
      </c>
      <c r="BF256" s="102">
        <v>0.2807017543859649</v>
      </c>
      <c r="BG256" s="101">
        <v>15</v>
      </c>
      <c r="BH256" s="101">
        <v>30</v>
      </c>
      <c r="BI256" s="101">
        <v>45</v>
      </c>
      <c r="BJ256" s="102">
        <v>0.20270270270270271</v>
      </c>
      <c r="BK256" s="102">
        <v>0.30927835051546393</v>
      </c>
      <c r="BL256" s="102">
        <v>0.26315789473684209</v>
      </c>
      <c r="BM256" s="101">
        <v>1</v>
      </c>
      <c r="BN256" s="101">
        <v>2</v>
      </c>
      <c r="BO256" s="101">
        <v>3</v>
      </c>
      <c r="BP256" s="102">
        <v>1.3513513513513514E-2</v>
      </c>
      <c r="BQ256" s="102">
        <v>2.0618556701030927E-2</v>
      </c>
      <c r="BR256" s="103">
        <v>1.7543859649122806E-2</v>
      </c>
    </row>
    <row r="257" spans="1:70" ht="11.85">
      <c r="A257" s="99" t="str">
        <f>IF(COUNTIFS(T_3GPM[[#This Row],[Secteur]],"  *"),A256,T_3GPM[[#This Row],[Secteur]])</f>
        <v>SEINE-SAINT-DENIS</v>
      </c>
      <c r="B257" s="99" t="str">
        <f>IF(COUNTIFS(T_3GPM[[#This Row],[Secteur]],"    *"),B256,T_3GPM[[#This Row],[Secteur]])</f>
        <v xml:space="preserve">   D05 - Bobigny</v>
      </c>
      <c r="C257" s="100" t="s">
        <v>648</v>
      </c>
      <c r="D257" s="100" t="s">
        <v>649</v>
      </c>
      <c r="E257" s="101">
        <v>96</v>
      </c>
      <c r="F257" s="101">
        <v>99</v>
      </c>
      <c r="G257" s="101">
        <v>195</v>
      </c>
      <c r="H257" s="101">
        <v>0</v>
      </c>
      <c r="I257" s="101">
        <v>0</v>
      </c>
      <c r="J257" s="101">
        <v>0</v>
      </c>
      <c r="K257" s="101">
        <v>95</v>
      </c>
      <c r="L257" s="101">
        <v>92</v>
      </c>
      <c r="M257" s="101">
        <v>187</v>
      </c>
      <c r="N257" s="102">
        <v>0.98958333333333337</v>
      </c>
      <c r="O257" s="102">
        <v>0.92929292929292928</v>
      </c>
      <c r="P257" s="102">
        <v>0.95897435897435901</v>
      </c>
      <c r="Q257" s="101">
        <v>84</v>
      </c>
      <c r="R257" s="101">
        <v>80</v>
      </c>
      <c r="S257" s="101">
        <v>164</v>
      </c>
      <c r="T257" s="102">
        <v>0.88421052631578945</v>
      </c>
      <c r="U257" s="102">
        <v>0.86956521739130432</v>
      </c>
      <c r="V257" s="102">
        <v>0.87700534759358284</v>
      </c>
      <c r="W257" s="101">
        <v>11</v>
      </c>
      <c r="X257" s="101">
        <v>12</v>
      </c>
      <c r="Y257" s="101">
        <v>23</v>
      </c>
      <c r="Z257" s="102">
        <v>0.11578947368421053</v>
      </c>
      <c r="AA257" s="102">
        <v>0.13043478260869565</v>
      </c>
      <c r="AB257" s="102">
        <v>0.12299465240641712</v>
      </c>
      <c r="AC257" s="101">
        <v>10</v>
      </c>
      <c r="AD257" s="101">
        <v>10</v>
      </c>
      <c r="AE257" s="101">
        <v>20</v>
      </c>
      <c r="AF257" s="102">
        <v>0.10526315789473684</v>
      </c>
      <c r="AG257" s="102">
        <v>0.10869565217391304</v>
      </c>
      <c r="AH257" s="102">
        <v>0.10695187165775401</v>
      </c>
      <c r="AI257" s="101">
        <v>1</v>
      </c>
      <c r="AJ257" s="101">
        <v>2</v>
      </c>
      <c r="AK257" s="101">
        <v>3</v>
      </c>
      <c r="AL257" s="102">
        <v>1.0526315789473684E-2</v>
      </c>
      <c r="AM257" s="102">
        <v>2.1739130434782608E-2</v>
      </c>
      <c r="AN257" s="102">
        <v>1.6042780748663103E-2</v>
      </c>
      <c r="AO257" s="101">
        <v>92</v>
      </c>
      <c r="AP257" s="101">
        <v>81</v>
      </c>
      <c r="AQ257" s="101">
        <v>173</v>
      </c>
      <c r="AR257" s="102">
        <v>0.95833333333333337</v>
      </c>
      <c r="AS257" s="102">
        <v>0.81818181818181823</v>
      </c>
      <c r="AT257" s="102">
        <v>0.88717948717948714</v>
      </c>
      <c r="AU257" s="101">
        <v>77</v>
      </c>
      <c r="AV257" s="101">
        <v>61</v>
      </c>
      <c r="AW257" s="101">
        <v>138</v>
      </c>
      <c r="AX257" s="102">
        <v>0.83695652173913049</v>
      </c>
      <c r="AY257" s="102">
        <v>0.75308641975308643</v>
      </c>
      <c r="AZ257" s="102">
        <v>0.79768786127167635</v>
      </c>
      <c r="BA257" s="101">
        <v>15</v>
      </c>
      <c r="BB257" s="101">
        <v>20</v>
      </c>
      <c r="BC257" s="101">
        <v>35</v>
      </c>
      <c r="BD257" s="102">
        <v>0.16304347826086957</v>
      </c>
      <c r="BE257" s="102">
        <v>0.24691358024691357</v>
      </c>
      <c r="BF257" s="102">
        <v>0.20231213872832371</v>
      </c>
      <c r="BG257" s="101">
        <v>13</v>
      </c>
      <c r="BH257" s="101">
        <v>18</v>
      </c>
      <c r="BI257" s="101">
        <v>31</v>
      </c>
      <c r="BJ257" s="102">
        <v>0.14130434782608695</v>
      </c>
      <c r="BK257" s="102">
        <v>0.22222222222222221</v>
      </c>
      <c r="BL257" s="102">
        <v>0.1791907514450867</v>
      </c>
      <c r="BM257" s="101">
        <v>2</v>
      </c>
      <c r="BN257" s="101">
        <v>2</v>
      </c>
      <c r="BO257" s="101">
        <v>4</v>
      </c>
      <c r="BP257" s="102">
        <v>2.1739130434782608E-2</v>
      </c>
      <c r="BQ257" s="102">
        <v>2.4691358024691357E-2</v>
      </c>
      <c r="BR257" s="103">
        <v>2.3121387283236993E-2</v>
      </c>
    </row>
    <row r="258" spans="1:70" ht="11.85">
      <c r="A258" s="99" t="str">
        <f>IF(COUNTIFS(T_3GPM[[#This Row],[Secteur]],"  *"),A257,T_3GPM[[#This Row],[Secteur]])</f>
        <v>SEINE-SAINT-DENIS</v>
      </c>
      <c r="B258" s="99" t="str">
        <f>IF(COUNTIFS(T_3GPM[[#This Row],[Secteur]],"    *"),B257,T_3GPM[[#This Row],[Secteur]])</f>
        <v xml:space="preserve">   D05 - Bobigny</v>
      </c>
      <c r="C258" s="100" t="s">
        <v>650</v>
      </c>
      <c r="D258" s="100" t="s">
        <v>651</v>
      </c>
      <c r="E258" s="101">
        <v>13</v>
      </c>
      <c r="F258" s="101">
        <v>9</v>
      </c>
      <c r="G258" s="101">
        <v>22</v>
      </c>
      <c r="H258" s="101">
        <v>0</v>
      </c>
      <c r="I258" s="101">
        <v>0</v>
      </c>
      <c r="J258" s="101">
        <v>0</v>
      </c>
      <c r="K258" s="101">
        <v>4</v>
      </c>
      <c r="L258" s="101">
        <v>6</v>
      </c>
      <c r="M258" s="101">
        <v>10</v>
      </c>
      <c r="N258" s="102">
        <v>0.30769230769230771</v>
      </c>
      <c r="O258" s="102">
        <v>0.66666666666666663</v>
      </c>
      <c r="P258" s="102">
        <v>0.45454545454545453</v>
      </c>
      <c r="Q258" s="101">
        <v>1</v>
      </c>
      <c r="R258" s="101">
        <v>0</v>
      </c>
      <c r="S258" s="101">
        <v>1</v>
      </c>
      <c r="T258" s="102">
        <v>0.25</v>
      </c>
      <c r="U258" s="102">
        <v>0</v>
      </c>
      <c r="V258" s="102">
        <v>0.1</v>
      </c>
      <c r="W258" s="101">
        <v>3</v>
      </c>
      <c r="X258" s="101">
        <v>6</v>
      </c>
      <c r="Y258" s="101">
        <v>9</v>
      </c>
      <c r="Z258" s="102">
        <v>0.75</v>
      </c>
      <c r="AA258" s="102">
        <v>1</v>
      </c>
      <c r="AB258" s="102">
        <v>0.9</v>
      </c>
      <c r="AC258" s="101">
        <v>2</v>
      </c>
      <c r="AD258" s="101">
        <v>2</v>
      </c>
      <c r="AE258" s="101">
        <v>4</v>
      </c>
      <c r="AF258" s="102">
        <v>0.5</v>
      </c>
      <c r="AG258" s="102">
        <v>0.33333333333333331</v>
      </c>
      <c r="AH258" s="102">
        <v>0.4</v>
      </c>
      <c r="AI258" s="101">
        <v>1</v>
      </c>
      <c r="AJ258" s="101">
        <v>4</v>
      </c>
      <c r="AK258" s="101">
        <v>5</v>
      </c>
      <c r="AL258" s="102">
        <v>0.25</v>
      </c>
      <c r="AM258" s="102">
        <v>0.66666666666666663</v>
      </c>
      <c r="AN258" s="102">
        <v>0.5</v>
      </c>
      <c r="AO258" s="101">
        <v>4</v>
      </c>
      <c r="AP258" s="101">
        <v>6</v>
      </c>
      <c r="AQ258" s="101">
        <v>10</v>
      </c>
      <c r="AR258" s="102">
        <v>0.30769230769230771</v>
      </c>
      <c r="AS258" s="102">
        <v>0.66666666666666663</v>
      </c>
      <c r="AT258" s="102">
        <v>0.45454545454545453</v>
      </c>
      <c r="AU258" s="101">
        <v>1</v>
      </c>
      <c r="AV258" s="101">
        <v>0</v>
      </c>
      <c r="AW258" s="101">
        <v>1</v>
      </c>
      <c r="AX258" s="102">
        <v>0.25</v>
      </c>
      <c r="AY258" s="102">
        <v>0</v>
      </c>
      <c r="AZ258" s="102">
        <v>0.1</v>
      </c>
      <c r="BA258" s="101">
        <v>3</v>
      </c>
      <c r="BB258" s="101">
        <v>6</v>
      </c>
      <c r="BC258" s="101">
        <v>9</v>
      </c>
      <c r="BD258" s="102">
        <v>0.75</v>
      </c>
      <c r="BE258" s="102">
        <v>1</v>
      </c>
      <c r="BF258" s="102">
        <v>0.9</v>
      </c>
      <c r="BG258" s="101">
        <v>2</v>
      </c>
      <c r="BH258" s="101">
        <v>2</v>
      </c>
      <c r="BI258" s="101">
        <v>4</v>
      </c>
      <c r="BJ258" s="102">
        <v>0.5</v>
      </c>
      <c r="BK258" s="102">
        <v>0.33333333333333331</v>
      </c>
      <c r="BL258" s="102">
        <v>0.4</v>
      </c>
      <c r="BM258" s="101">
        <v>1</v>
      </c>
      <c r="BN258" s="101">
        <v>4</v>
      </c>
      <c r="BO258" s="101">
        <v>5</v>
      </c>
      <c r="BP258" s="102">
        <v>0.25</v>
      </c>
      <c r="BQ258" s="102">
        <v>0.66666666666666663</v>
      </c>
      <c r="BR258" s="103">
        <v>0.5</v>
      </c>
    </row>
    <row r="259" spans="1:70" ht="11.85">
      <c r="A259" s="99" t="str">
        <f>IF(COUNTIFS(T_3GPM[[#This Row],[Secteur]],"  *"),A258,T_3GPM[[#This Row],[Secteur]])</f>
        <v>SEINE-SAINT-DENIS</v>
      </c>
      <c r="B259" s="99" t="str">
        <f>IF(COUNTIFS(T_3GPM[[#This Row],[Secteur]],"    *"),B258,T_3GPM[[#This Row],[Secteur]])</f>
        <v xml:space="preserve">   D06 - Montreuil</v>
      </c>
      <c r="C259" s="100" t="s">
        <v>652</v>
      </c>
      <c r="D259" s="100" t="s">
        <v>653</v>
      </c>
      <c r="E259" s="101">
        <v>1408</v>
      </c>
      <c r="F259" s="101">
        <v>1439</v>
      </c>
      <c r="G259" s="101">
        <v>2847</v>
      </c>
      <c r="H259" s="101">
        <v>1</v>
      </c>
      <c r="I259" s="101">
        <v>3</v>
      </c>
      <c r="J259" s="101">
        <v>4</v>
      </c>
      <c r="K259" s="101">
        <v>1352</v>
      </c>
      <c r="L259" s="101">
        <v>1361</v>
      </c>
      <c r="M259" s="101">
        <v>2713</v>
      </c>
      <c r="N259" s="102">
        <v>0.9609375</v>
      </c>
      <c r="O259" s="102">
        <v>0.94788047255038221</v>
      </c>
      <c r="P259" s="102">
        <v>0.954337899543379</v>
      </c>
      <c r="Q259" s="101">
        <v>1065</v>
      </c>
      <c r="R259" s="101">
        <v>852</v>
      </c>
      <c r="S259" s="101">
        <v>1917</v>
      </c>
      <c r="T259" s="102">
        <v>0.78772189349112431</v>
      </c>
      <c r="U259" s="102">
        <v>0.62601028655400437</v>
      </c>
      <c r="V259" s="102">
        <v>0.70659786214522669</v>
      </c>
      <c r="W259" s="101">
        <v>287</v>
      </c>
      <c r="X259" s="101">
        <v>509</v>
      </c>
      <c r="Y259" s="101">
        <v>796</v>
      </c>
      <c r="Z259" s="102">
        <v>0.21227810650887574</v>
      </c>
      <c r="AA259" s="102">
        <v>0.37398971344599558</v>
      </c>
      <c r="AB259" s="102">
        <v>0.29340213785477331</v>
      </c>
      <c r="AC259" s="101">
        <v>253</v>
      </c>
      <c r="AD259" s="101">
        <v>417</v>
      </c>
      <c r="AE259" s="101">
        <v>670</v>
      </c>
      <c r="AF259" s="102">
        <v>0.18713017751479291</v>
      </c>
      <c r="AG259" s="102">
        <v>0.30639235855988245</v>
      </c>
      <c r="AH259" s="102">
        <v>0.24695908588278659</v>
      </c>
      <c r="AI259" s="101">
        <v>34</v>
      </c>
      <c r="AJ259" s="101">
        <v>92</v>
      </c>
      <c r="AK259" s="101">
        <v>126</v>
      </c>
      <c r="AL259" s="102">
        <v>2.514792899408284E-2</v>
      </c>
      <c r="AM259" s="102">
        <v>6.7597354886113153E-2</v>
      </c>
      <c r="AN259" s="102">
        <v>4.6443051971986733E-2</v>
      </c>
      <c r="AO259" s="101">
        <v>1336</v>
      </c>
      <c r="AP259" s="101">
        <v>1334</v>
      </c>
      <c r="AQ259" s="101">
        <v>2670</v>
      </c>
      <c r="AR259" s="102">
        <v>0.94957386363636365</v>
      </c>
      <c r="AS259" s="102">
        <v>0.92911744266851981</v>
      </c>
      <c r="AT259" s="102">
        <v>0.93923428170003509</v>
      </c>
      <c r="AU259" s="101">
        <v>977</v>
      </c>
      <c r="AV259" s="101">
        <v>727</v>
      </c>
      <c r="AW259" s="101">
        <v>1704</v>
      </c>
      <c r="AX259" s="102">
        <v>0.73128742514970058</v>
      </c>
      <c r="AY259" s="102">
        <v>0.54497751124437777</v>
      </c>
      <c r="AZ259" s="102">
        <v>0.63820224719101126</v>
      </c>
      <c r="BA259" s="101">
        <v>359</v>
      </c>
      <c r="BB259" s="101">
        <v>607</v>
      </c>
      <c r="BC259" s="101">
        <v>966</v>
      </c>
      <c r="BD259" s="102">
        <v>0.26871257485029942</v>
      </c>
      <c r="BE259" s="102">
        <v>0.45502248875562218</v>
      </c>
      <c r="BF259" s="102">
        <v>0.36179775280898874</v>
      </c>
      <c r="BG259" s="101">
        <v>320</v>
      </c>
      <c r="BH259" s="101">
        <v>511</v>
      </c>
      <c r="BI259" s="101">
        <v>831</v>
      </c>
      <c r="BJ259" s="102">
        <v>0.23952095808383234</v>
      </c>
      <c r="BK259" s="102">
        <v>0.38305847076461769</v>
      </c>
      <c r="BL259" s="102">
        <v>0.31123595505617979</v>
      </c>
      <c r="BM259" s="101">
        <v>39</v>
      </c>
      <c r="BN259" s="101">
        <v>96</v>
      </c>
      <c r="BO259" s="101">
        <v>135</v>
      </c>
      <c r="BP259" s="102">
        <v>2.9191616766467067E-2</v>
      </c>
      <c r="BQ259" s="102">
        <v>7.1964017991004492E-2</v>
      </c>
      <c r="BR259" s="103">
        <v>5.0561797752808987E-2</v>
      </c>
    </row>
    <row r="260" spans="1:70" ht="11.85">
      <c r="A260" s="99" t="str">
        <f>IF(COUNTIFS(T_3GPM[[#This Row],[Secteur]],"  *"),A259,T_3GPM[[#This Row],[Secteur]])</f>
        <v>SEINE-SAINT-DENIS</v>
      </c>
      <c r="B260" s="99" t="str">
        <f>IF(COUNTIFS(T_3GPM[[#This Row],[Secteur]],"    *"),B259,T_3GPM[[#This Row],[Secteur]])</f>
        <v xml:space="preserve">   D06 - Montreuil</v>
      </c>
      <c r="C260" s="100" t="s">
        <v>654</v>
      </c>
      <c r="D260" s="100" t="s">
        <v>655</v>
      </c>
      <c r="E260" s="101">
        <v>16</v>
      </c>
      <c r="F260" s="101">
        <v>47</v>
      </c>
      <c r="G260" s="101">
        <v>63</v>
      </c>
      <c r="H260" s="101">
        <v>0</v>
      </c>
      <c r="I260" s="101">
        <v>0</v>
      </c>
      <c r="J260" s="101">
        <v>0</v>
      </c>
      <c r="K260" s="101">
        <v>16</v>
      </c>
      <c r="L260" s="101">
        <v>43</v>
      </c>
      <c r="M260" s="101">
        <v>59</v>
      </c>
      <c r="N260" s="102">
        <v>1</v>
      </c>
      <c r="O260" s="102">
        <v>0.91489361702127658</v>
      </c>
      <c r="P260" s="102">
        <v>0.93650793650793651</v>
      </c>
      <c r="Q260" s="101">
        <v>3</v>
      </c>
      <c r="R260" s="101">
        <v>3</v>
      </c>
      <c r="S260" s="101">
        <v>6</v>
      </c>
      <c r="T260" s="102">
        <v>0.1875</v>
      </c>
      <c r="U260" s="102">
        <v>6.9767441860465115E-2</v>
      </c>
      <c r="V260" s="102">
        <v>0.10169491525423729</v>
      </c>
      <c r="W260" s="101">
        <v>13</v>
      </c>
      <c r="X260" s="101">
        <v>40</v>
      </c>
      <c r="Y260" s="101">
        <v>53</v>
      </c>
      <c r="Z260" s="102">
        <v>0.8125</v>
      </c>
      <c r="AA260" s="102">
        <v>0.93023255813953487</v>
      </c>
      <c r="AB260" s="102">
        <v>0.89830508474576276</v>
      </c>
      <c r="AC260" s="101">
        <v>10</v>
      </c>
      <c r="AD260" s="101">
        <v>26</v>
      </c>
      <c r="AE260" s="101">
        <v>36</v>
      </c>
      <c r="AF260" s="102">
        <v>0.625</v>
      </c>
      <c r="AG260" s="102">
        <v>0.60465116279069764</v>
      </c>
      <c r="AH260" s="102">
        <v>0.61016949152542377</v>
      </c>
      <c r="AI260" s="101">
        <v>3</v>
      </c>
      <c r="AJ260" s="101">
        <v>14</v>
      </c>
      <c r="AK260" s="101">
        <v>17</v>
      </c>
      <c r="AL260" s="102">
        <v>0.1875</v>
      </c>
      <c r="AM260" s="102">
        <v>0.32558139534883723</v>
      </c>
      <c r="AN260" s="102">
        <v>0.28813559322033899</v>
      </c>
      <c r="AO260" s="101">
        <v>16</v>
      </c>
      <c r="AP260" s="101">
        <v>43</v>
      </c>
      <c r="AQ260" s="101">
        <v>59</v>
      </c>
      <c r="AR260" s="102">
        <v>1</v>
      </c>
      <c r="AS260" s="102">
        <v>0.91489361702127658</v>
      </c>
      <c r="AT260" s="102">
        <v>0.93650793650793651</v>
      </c>
      <c r="AU260" s="101">
        <v>3</v>
      </c>
      <c r="AV260" s="101">
        <v>3</v>
      </c>
      <c r="AW260" s="101">
        <v>6</v>
      </c>
      <c r="AX260" s="102">
        <v>0.1875</v>
      </c>
      <c r="AY260" s="102">
        <v>6.9767441860465115E-2</v>
      </c>
      <c r="AZ260" s="102">
        <v>0.10169491525423729</v>
      </c>
      <c r="BA260" s="101">
        <v>13</v>
      </c>
      <c r="BB260" s="101">
        <v>40</v>
      </c>
      <c r="BC260" s="101">
        <v>53</v>
      </c>
      <c r="BD260" s="102">
        <v>0.8125</v>
      </c>
      <c r="BE260" s="102">
        <v>0.93023255813953487</v>
      </c>
      <c r="BF260" s="102">
        <v>0.89830508474576276</v>
      </c>
      <c r="BG260" s="101">
        <v>10</v>
      </c>
      <c r="BH260" s="101">
        <v>26</v>
      </c>
      <c r="BI260" s="101">
        <v>36</v>
      </c>
      <c r="BJ260" s="102">
        <v>0.625</v>
      </c>
      <c r="BK260" s="102">
        <v>0.60465116279069764</v>
      </c>
      <c r="BL260" s="102">
        <v>0.61016949152542377</v>
      </c>
      <c r="BM260" s="101">
        <v>3</v>
      </c>
      <c r="BN260" s="101">
        <v>14</v>
      </c>
      <c r="BO260" s="101">
        <v>17</v>
      </c>
      <c r="BP260" s="102">
        <v>0.1875</v>
      </c>
      <c r="BQ260" s="102">
        <v>0.32558139534883723</v>
      </c>
      <c r="BR260" s="103">
        <v>0.28813559322033899</v>
      </c>
    </row>
    <row r="261" spans="1:70" ht="11.85">
      <c r="A261" s="99" t="str">
        <f>IF(COUNTIFS(T_3GPM[[#This Row],[Secteur]],"  *"),A260,T_3GPM[[#This Row],[Secteur]])</f>
        <v>SEINE-SAINT-DENIS</v>
      </c>
      <c r="B261" s="99" t="str">
        <f>IF(COUNTIFS(T_3GPM[[#This Row],[Secteur]],"    *"),B260,T_3GPM[[#This Row],[Secteur]])</f>
        <v xml:space="preserve">   D06 - Montreuil</v>
      </c>
      <c r="C261" s="100" t="s">
        <v>656</v>
      </c>
      <c r="D261" s="100" t="s">
        <v>260</v>
      </c>
      <c r="E261" s="101">
        <v>82</v>
      </c>
      <c r="F261" s="101">
        <v>52</v>
      </c>
      <c r="G261" s="101">
        <v>134</v>
      </c>
      <c r="H261" s="101">
        <v>0</v>
      </c>
      <c r="I261" s="101">
        <v>0</v>
      </c>
      <c r="J261" s="101">
        <v>0</v>
      </c>
      <c r="K261" s="101">
        <v>79</v>
      </c>
      <c r="L261" s="101">
        <v>51</v>
      </c>
      <c r="M261" s="101">
        <v>130</v>
      </c>
      <c r="N261" s="102">
        <v>0.96341463414634143</v>
      </c>
      <c r="O261" s="102">
        <v>0.98076923076923073</v>
      </c>
      <c r="P261" s="102">
        <v>0.97014925373134331</v>
      </c>
      <c r="Q261" s="101">
        <v>60</v>
      </c>
      <c r="R261" s="101">
        <v>31</v>
      </c>
      <c r="S261" s="101">
        <v>91</v>
      </c>
      <c r="T261" s="102">
        <v>0.759493670886076</v>
      </c>
      <c r="U261" s="102">
        <v>0.60784313725490191</v>
      </c>
      <c r="V261" s="102">
        <v>0.7</v>
      </c>
      <c r="W261" s="101">
        <v>19</v>
      </c>
      <c r="X261" s="101">
        <v>20</v>
      </c>
      <c r="Y261" s="101">
        <v>39</v>
      </c>
      <c r="Z261" s="102">
        <v>0.24050632911392406</v>
      </c>
      <c r="AA261" s="102">
        <v>0.39215686274509803</v>
      </c>
      <c r="AB261" s="102">
        <v>0.3</v>
      </c>
      <c r="AC261" s="101">
        <v>19</v>
      </c>
      <c r="AD261" s="101">
        <v>20</v>
      </c>
      <c r="AE261" s="101">
        <v>39</v>
      </c>
      <c r="AF261" s="102">
        <v>0.24050632911392406</v>
      </c>
      <c r="AG261" s="102">
        <v>0.39215686274509803</v>
      </c>
      <c r="AH261" s="102">
        <v>0.3</v>
      </c>
      <c r="AI261" s="101">
        <v>0</v>
      </c>
      <c r="AJ261" s="101">
        <v>0</v>
      </c>
      <c r="AK261" s="101">
        <v>0</v>
      </c>
      <c r="AL261" s="102">
        <v>0</v>
      </c>
      <c r="AM261" s="102">
        <v>0</v>
      </c>
      <c r="AN261" s="102">
        <v>0</v>
      </c>
      <c r="AO261" s="101">
        <v>79</v>
      </c>
      <c r="AP261" s="101">
        <v>50</v>
      </c>
      <c r="AQ261" s="101">
        <v>129</v>
      </c>
      <c r="AR261" s="102">
        <v>0.96341463414634143</v>
      </c>
      <c r="AS261" s="102">
        <v>0.96153846153846156</v>
      </c>
      <c r="AT261" s="102">
        <v>0.96268656716417911</v>
      </c>
      <c r="AU261" s="101">
        <v>57</v>
      </c>
      <c r="AV261" s="101">
        <v>22</v>
      </c>
      <c r="AW261" s="101">
        <v>79</v>
      </c>
      <c r="AX261" s="102">
        <v>0.72151898734177211</v>
      </c>
      <c r="AY261" s="102">
        <v>0.44</v>
      </c>
      <c r="AZ261" s="102">
        <v>0.61240310077519378</v>
      </c>
      <c r="BA261" s="101">
        <v>22</v>
      </c>
      <c r="BB261" s="101">
        <v>28</v>
      </c>
      <c r="BC261" s="101">
        <v>50</v>
      </c>
      <c r="BD261" s="102">
        <v>0.27848101265822783</v>
      </c>
      <c r="BE261" s="102">
        <v>0.56000000000000005</v>
      </c>
      <c r="BF261" s="102">
        <v>0.38759689922480622</v>
      </c>
      <c r="BG261" s="101">
        <v>22</v>
      </c>
      <c r="BH261" s="101">
        <v>28</v>
      </c>
      <c r="BI261" s="101">
        <v>50</v>
      </c>
      <c r="BJ261" s="102">
        <v>0.27848101265822783</v>
      </c>
      <c r="BK261" s="102">
        <v>0.56000000000000005</v>
      </c>
      <c r="BL261" s="102">
        <v>0.38759689922480622</v>
      </c>
      <c r="BM261" s="101">
        <v>0</v>
      </c>
      <c r="BN261" s="101">
        <v>0</v>
      </c>
      <c r="BO261" s="101">
        <v>0</v>
      </c>
      <c r="BP261" s="102">
        <v>0</v>
      </c>
      <c r="BQ261" s="102">
        <v>0</v>
      </c>
      <c r="BR261" s="103">
        <v>0</v>
      </c>
    </row>
    <row r="262" spans="1:70" ht="11.85">
      <c r="A262" s="99" t="str">
        <f>IF(COUNTIFS(T_3GPM[[#This Row],[Secteur]],"  *"),A261,T_3GPM[[#This Row],[Secteur]])</f>
        <v>SEINE-SAINT-DENIS</v>
      </c>
      <c r="B262" s="99" t="str">
        <f>IF(COUNTIFS(T_3GPM[[#This Row],[Secteur]],"    *"),B261,T_3GPM[[#This Row],[Secteur]])</f>
        <v xml:space="preserve">   D06 - Montreuil</v>
      </c>
      <c r="C262" s="100" t="s">
        <v>657</v>
      </c>
      <c r="D262" s="100" t="s">
        <v>658</v>
      </c>
      <c r="E262" s="101">
        <v>102</v>
      </c>
      <c r="F262" s="101">
        <v>93</v>
      </c>
      <c r="G262" s="101">
        <v>195</v>
      </c>
      <c r="H262" s="101">
        <v>0</v>
      </c>
      <c r="I262" s="101">
        <v>0</v>
      </c>
      <c r="J262" s="101">
        <v>0</v>
      </c>
      <c r="K262" s="101">
        <v>102</v>
      </c>
      <c r="L262" s="101">
        <v>93</v>
      </c>
      <c r="M262" s="101">
        <v>195</v>
      </c>
      <c r="N262" s="102">
        <v>1</v>
      </c>
      <c r="O262" s="102">
        <v>1</v>
      </c>
      <c r="P262" s="102">
        <v>1</v>
      </c>
      <c r="Q262" s="101">
        <v>92</v>
      </c>
      <c r="R262" s="101">
        <v>71</v>
      </c>
      <c r="S262" s="101">
        <v>163</v>
      </c>
      <c r="T262" s="102">
        <v>0.90196078431372551</v>
      </c>
      <c r="U262" s="102">
        <v>0.76344086021505375</v>
      </c>
      <c r="V262" s="102">
        <v>0.83589743589743593</v>
      </c>
      <c r="W262" s="101">
        <v>10</v>
      </c>
      <c r="X262" s="101">
        <v>22</v>
      </c>
      <c r="Y262" s="101">
        <v>32</v>
      </c>
      <c r="Z262" s="102">
        <v>9.8039215686274508E-2</v>
      </c>
      <c r="AA262" s="102">
        <v>0.23655913978494625</v>
      </c>
      <c r="AB262" s="102">
        <v>0.1641025641025641</v>
      </c>
      <c r="AC262" s="101">
        <v>9</v>
      </c>
      <c r="AD262" s="101">
        <v>20</v>
      </c>
      <c r="AE262" s="101">
        <v>29</v>
      </c>
      <c r="AF262" s="102">
        <v>8.8235294117647065E-2</v>
      </c>
      <c r="AG262" s="102">
        <v>0.21505376344086022</v>
      </c>
      <c r="AH262" s="102">
        <v>0.14871794871794872</v>
      </c>
      <c r="AI262" s="101">
        <v>1</v>
      </c>
      <c r="AJ262" s="101">
        <v>2</v>
      </c>
      <c r="AK262" s="101">
        <v>3</v>
      </c>
      <c r="AL262" s="102">
        <v>9.8039215686274508E-3</v>
      </c>
      <c r="AM262" s="102">
        <v>2.1505376344086023E-2</v>
      </c>
      <c r="AN262" s="102">
        <v>1.5384615384615385E-2</v>
      </c>
      <c r="AO262" s="101">
        <v>102</v>
      </c>
      <c r="AP262" s="101">
        <v>92</v>
      </c>
      <c r="AQ262" s="101">
        <v>194</v>
      </c>
      <c r="AR262" s="102">
        <v>1</v>
      </c>
      <c r="AS262" s="102">
        <v>0.989247311827957</v>
      </c>
      <c r="AT262" s="102">
        <v>0.99487179487179489</v>
      </c>
      <c r="AU262" s="101">
        <v>91</v>
      </c>
      <c r="AV262" s="101">
        <v>65</v>
      </c>
      <c r="AW262" s="101">
        <v>156</v>
      </c>
      <c r="AX262" s="102">
        <v>0.89215686274509809</v>
      </c>
      <c r="AY262" s="102">
        <v>0.70652173913043481</v>
      </c>
      <c r="AZ262" s="102">
        <v>0.80412371134020622</v>
      </c>
      <c r="BA262" s="101">
        <v>11</v>
      </c>
      <c r="BB262" s="101">
        <v>27</v>
      </c>
      <c r="BC262" s="101">
        <v>38</v>
      </c>
      <c r="BD262" s="102">
        <v>0.10784313725490197</v>
      </c>
      <c r="BE262" s="102">
        <v>0.29347826086956524</v>
      </c>
      <c r="BF262" s="102">
        <v>0.19587628865979381</v>
      </c>
      <c r="BG262" s="101">
        <v>10</v>
      </c>
      <c r="BH262" s="101">
        <v>24</v>
      </c>
      <c r="BI262" s="101">
        <v>34</v>
      </c>
      <c r="BJ262" s="102">
        <v>9.8039215686274508E-2</v>
      </c>
      <c r="BK262" s="102">
        <v>0.2608695652173913</v>
      </c>
      <c r="BL262" s="102">
        <v>0.17525773195876287</v>
      </c>
      <c r="BM262" s="101">
        <v>1</v>
      </c>
      <c r="BN262" s="101">
        <v>3</v>
      </c>
      <c r="BO262" s="101">
        <v>4</v>
      </c>
      <c r="BP262" s="102">
        <v>9.8039215686274508E-3</v>
      </c>
      <c r="BQ262" s="102">
        <v>3.2608695652173912E-2</v>
      </c>
      <c r="BR262" s="103">
        <v>2.0618556701030927E-2</v>
      </c>
    </row>
    <row r="263" spans="1:70" ht="11.85">
      <c r="A263" s="99" t="str">
        <f>IF(COUNTIFS(T_3GPM[[#This Row],[Secteur]],"  *"),A262,T_3GPM[[#This Row],[Secteur]])</f>
        <v>SEINE-SAINT-DENIS</v>
      </c>
      <c r="B263" s="99" t="str">
        <f>IF(COUNTIFS(T_3GPM[[#This Row],[Secteur]],"    *"),B262,T_3GPM[[#This Row],[Secteur]])</f>
        <v xml:space="preserve">   D06 - Montreuil</v>
      </c>
      <c r="C263" s="100" t="s">
        <v>659</v>
      </c>
      <c r="D263" s="100" t="s">
        <v>295</v>
      </c>
      <c r="E263" s="101">
        <v>65</v>
      </c>
      <c r="F263" s="101">
        <v>55</v>
      </c>
      <c r="G263" s="101">
        <v>120</v>
      </c>
      <c r="H263" s="101">
        <v>0</v>
      </c>
      <c r="I263" s="101">
        <v>0</v>
      </c>
      <c r="J263" s="101">
        <v>0</v>
      </c>
      <c r="K263" s="101">
        <v>65</v>
      </c>
      <c r="L263" s="101">
        <v>55</v>
      </c>
      <c r="M263" s="101">
        <v>120</v>
      </c>
      <c r="N263" s="102">
        <v>1</v>
      </c>
      <c r="O263" s="102">
        <v>1</v>
      </c>
      <c r="P263" s="102">
        <v>1</v>
      </c>
      <c r="Q263" s="101">
        <v>48</v>
      </c>
      <c r="R263" s="101">
        <v>43</v>
      </c>
      <c r="S263" s="101">
        <v>91</v>
      </c>
      <c r="T263" s="102">
        <v>0.7384615384615385</v>
      </c>
      <c r="U263" s="102">
        <v>0.78181818181818186</v>
      </c>
      <c r="V263" s="102">
        <v>0.7583333333333333</v>
      </c>
      <c r="W263" s="101">
        <v>17</v>
      </c>
      <c r="X263" s="101">
        <v>12</v>
      </c>
      <c r="Y263" s="101">
        <v>29</v>
      </c>
      <c r="Z263" s="102">
        <v>0.26153846153846155</v>
      </c>
      <c r="AA263" s="102">
        <v>0.21818181818181817</v>
      </c>
      <c r="AB263" s="102">
        <v>0.24166666666666667</v>
      </c>
      <c r="AC263" s="101">
        <v>16</v>
      </c>
      <c r="AD263" s="101">
        <v>11</v>
      </c>
      <c r="AE263" s="101">
        <v>27</v>
      </c>
      <c r="AF263" s="102">
        <v>0.24615384615384617</v>
      </c>
      <c r="AG263" s="102">
        <v>0.2</v>
      </c>
      <c r="AH263" s="102">
        <v>0.22500000000000001</v>
      </c>
      <c r="AI263" s="101">
        <v>1</v>
      </c>
      <c r="AJ263" s="101">
        <v>1</v>
      </c>
      <c r="AK263" s="101">
        <v>2</v>
      </c>
      <c r="AL263" s="102">
        <v>1.5384615384615385E-2</v>
      </c>
      <c r="AM263" s="102">
        <v>1.8181818181818181E-2</v>
      </c>
      <c r="AN263" s="102">
        <v>1.6666666666666666E-2</v>
      </c>
      <c r="AO263" s="101">
        <v>65</v>
      </c>
      <c r="AP263" s="101">
        <v>55</v>
      </c>
      <c r="AQ263" s="101">
        <v>120</v>
      </c>
      <c r="AR263" s="102">
        <v>1</v>
      </c>
      <c r="AS263" s="102">
        <v>1</v>
      </c>
      <c r="AT263" s="102">
        <v>1</v>
      </c>
      <c r="AU263" s="101">
        <v>44</v>
      </c>
      <c r="AV263" s="101">
        <v>34</v>
      </c>
      <c r="AW263" s="101">
        <v>78</v>
      </c>
      <c r="AX263" s="102">
        <v>0.67692307692307696</v>
      </c>
      <c r="AY263" s="102">
        <v>0.61818181818181817</v>
      </c>
      <c r="AZ263" s="102">
        <v>0.65</v>
      </c>
      <c r="BA263" s="101">
        <v>21</v>
      </c>
      <c r="BB263" s="101">
        <v>21</v>
      </c>
      <c r="BC263" s="101">
        <v>42</v>
      </c>
      <c r="BD263" s="102">
        <v>0.32307692307692309</v>
      </c>
      <c r="BE263" s="102">
        <v>0.38181818181818183</v>
      </c>
      <c r="BF263" s="102">
        <v>0.35</v>
      </c>
      <c r="BG263" s="101">
        <v>19</v>
      </c>
      <c r="BH263" s="101">
        <v>20</v>
      </c>
      <c r="BI263" s="101">
        <v>39</v>
      </c>
      <c r="BJ263" s="102">
        <v>0.29230769230769232</v>
      </c>
      <c r="BK263" s="102">
        <v>0.36363636363636365</v>
      </c>
      <c r="BL263" s="102">
        <v>0.32500000000000001</v>
      </c>
      <c r="BM263" s="101">
        <v>2</v>
      </c>
      <c r="BN263" s="101">
        <v>1</v>
      </c>
      <c r="BO263" s="101">
        <v>3</v>
      </c>
      <c r="BP263" s="102">
        <v>3.0769230769230771E-2</v>
      </c>
      <c r="BQ263" s="102">
        <v>1.8181818181818181E-2</v>
      </c>
      <c r="BR263" s="103">
        <v>2.5000000000000001E-2</v>
      </c>
    </row>
    <row r="264" spans="1:70" ht="11.85">
      <c r="A264" s="99" t="str">
        <f>IF(COUNTIFS(T_3GPM[[#This Row],[Secteur]],"  *"),A263,T_3GPM[[#This Row],[Secteur]])</f>
        <v>SEINE-SAINT-DENIS</v>
      </c>
      <c r="B264" s="99" t="str">
        <f>IF(COUNTIFS(T_3GPM[[#This Row],[Secteur]],"    *"),B263,T_3GPM[[#This Row],[Secteur]])</f>
        <v xml:space="preserve">   D06 - Montreuil</v>
      </c>
      <c r="C264" s="100" t="s">
        <v>660</v>
      </c>
      <c r="D264" s="100" t="s">
        <v>661</v>
      </c>
      <c r="E264" s="101">
        <v>69</v>
      </c>
      <c r="F264" s="101">
        <v>71</v>
      </c>
      <c r="G264" s="101">
        <v>140</v>
      </c>
      <c r="H264" s="101">
        <v>0</v>
      </c>
      <c r="I264" s="101">
        <v>0</v>
      </c>
      <c r="J264" s="101">
        <v>0</v>
      </c>
      <c r="K264" s="101">
        <v>57</v>
      </c>
      <c r="L264" s="101">
        <v>56</v>
      </c>
      <c r="M264" s="101">
        <v>113</v>
      </c>
      <c r="N264" s="102">
        <v>0.82608695652173914</v>
      </c>
      <c r="O264" s="102">
        <v>0.78873239436619713</v>
      </c>
      <c r="P264" s="102">
        <v>0.80714285714285716</v>
      </c>
      <c r="Q264" s="101">
        <v>47</v>
      </c>
      <c r="R264" s="101">
        <v>45</v>
      </c>
      <c r="S264" s="101">
        <v>92</v>
      </c>
      <c r="T264" s="102">
        <v>0.82456140350877194</v>
      </c>
      <c r="U264" s="102">
        <v>0.8035714285714286</v>
      </c>
      <c r="V264" s="102">
        <v>0.81415929203539827</v>
      </c>
      <c r="W264" s="101">
        <v>10</v>
      </c>
      <c r="X264" s="101">
        <v>11</v>
      </c>
      <c r="Y264" s="101">
        <v>21</v>
      </c>
      <c r="Z264" s="102">
        <v>0.17543859649122806</v>
      </c>
      <c r="AA264" s="102">
        <v>0.19642857142857142</v>
      </c>
      <c r="AB264" s="102">
        <v>0.18584070796460178</v>
      </c>
      <c r="AC264" s="101">
        <v>7</v>
      </c>
      <c r="AD264" s="101">
        <v>11</v>
      </c>
      <c r="AE264" s="101">
        <v>18</v>
      </c>
      <c r="AF264" s="102">
        <v>0.12280701754385964</v>
      </c>
      <c r="AG264" s="102">
        <v>0.19642857142857142</v>
      </c>
      <c r="AH264" s="102">
        <v>0.15929203539823009</v>
      </c>
      <c r="AI264" s="101">
        <v>3</v>
      </c>
      <c r="AJ264" s="101">
        <v>0</v>
      </c>
      <c r="AK264" s="101">
        <v>3</v>
      </c>
      <c r="AL264" s="102">
        <v>5.2631578947368418E-2</v>
      </c>
      <c r="AM264" s="102">
        <v>0</v>
      </c>
      <c r="AN264" s="102">
        <v>2.6548672566371681E-2</v>
      </c>
      <c r="AO264" s="101">
        <v>47</v>
      </c>
      <c r="AP264" s="101">
        <v>45</v>
      </c>
      <c r="AQ264" s="101">
        <v>92</v>
      </c>
      <c r="AR264" s="102">
        <v>0.6811594202898551</v>
      </c>
      <c r="AS264" s="102">
        <v>0.63380281690140849</v>
      </c>
      <c r="AT264" s="102">
        <v>0.65714285714285714</v>
      </c>
      <c r="AU264" s="101">
        <v>35</v>
      </c>
      <c r="AV264" s="101">
        <v>30</v>
      </c>
      <c r="AW264" s="101">
        <v>65</v>
      </c>
      <c r="AX264" s="102">
        <v>0.74468085106382975</v>
      </c>
      <c r="AY264" s="102">
        <v>0.66666666666666663</v>
      </c>
      <c r="AZ264" s="102">
        <v>0.70652173913043481</v>
      </c>
      <c r="BA264" s="101">
        <v>12</v>
      </c>
      <c r="BB264" s="101">
        <v>15</v>
      </c>
      <c r="BC264" s="101">
        <v>27</v>
      </c>
      <c r="BD264" s="102">
        <v>0.25531914893617019</v>
      </c>
      <c r="BE264" s="102">
        <v>0.33333333333333331</v>
      </c>
      <c r="BF264" s="102">
        <v>0.29347826086956524</v>
      </c>
      <c r="BG264" s="101">
        <v>10</v>
      </c>
      <c r="BH264" s="101">
        <v>15</v>
      </c>
      <c r="BI264" s="101">
        <v>25</v>
      </c>
      <c r="BJ264" s="102">
        <v>0.21276595744680851</v>
      </c>
      <c r="BK264" s="102">
        <v>0.33333333333333331</v>
      </c>
      <c r="BL264" s="102">
        <v>0.27173913043478259</v>
      </c>
      <c r="BM264" s="101">
        <v>2</v>
      </c>
      <c r="BN264" s="101">
        <v>0</v>
      </c>
      <c r="BO264" s="101">
        <v>2</v>
      </c>
      <c r="BP264" s="102">
        <v>4.2553191489361701E-2</v>
      </c>
      <c r="BQ264" s="102">
        <v>0</v>
      </c>
      <c r="BR264" s="103">
        <v>2.1739130434782608E-2</v>
      </c>
    </row>
    <row r="265" spans="1:70" ht="11.85">
      <c r="A265" s="99" t="str">
        <f>IF(COUNTIFS(T_3GPM[[#This Row],[Secteur]],"  *"),A264,T_3GPM[[#This Row],[Secteur]])</f>
        <v>SEINE-SAINT-DENIS</v>
      </c>
      <c r="B265" s="99" t="str">
        <f>IF(COUNTIFS(T_3GPM[[#This Row],[Secteur]],"    *"),B264,T_3GPM[[#This Row],[Secteur]])</f>
        <v xml:space="preserve">   D06 - Montreuil</v>
      </c>
      <c r="C265" s="100" t="s">
        <v>662</v>
      </c>
      <c r="D265" s="100" t="s">
        <v>663</v>
      </c>
      <c r="E265" s="101">
        <v>52</v>
      </c>
      <c r="F265" s="101">
        <v>69</v>
      </c>
      <c r="G265" s="101">
        <v>121</v>
      </c>
      <c r="H265" s="101">
        <v>0</v>
      </c>
      <c r="I265" s="101">
        <v>0</v>
      </c>
      <c r="J265" s="101">
        <v>0</v>
      </c>
      <c r="K265" s="101">
        <v>52</v>
      </c>
      <c r="L265" s="101">
        <v>69</v>
      </c>
      <c r="M265" s="101">
        <v>121</v>
      </c>
      <c r="N265" s="102">
        <v>1</v>
      </c>
      <c r="O265" s="102">
        <v>1</v>
      </c>
      <c r="P265" s="102">
        <v>1</v>
      </c>
      <c r="Q265" s="101">
        <v>38</v>
      </c>
      <c r="R265" s="101">
        <v>33</v>
      </c>
      <c r="S265" s="101">
        <v>71</v>
      </c>
      <c r="T265" s="102">
        <v>0.73076923076923073</v>
      </c>
      <c r="U265" s="102">
        <v>0.47826086956521741</v>
      </c>
      <c r="V265" s="102">
        <v>0.58677685950413228</v>
      </c>
      <c r="W265" s="101">
        <v>14</v>
      </c>
      <c r="X265" s="101">
        <v>36</v>
      </c>
      <c r="Y265" s="101">
        <v>50</v>
      </c>
      <c r="Z265" s="102">
        <v>0.26923076923076922</v>
      </c>
      <c r="AA265" s="102">
        <v>0.52173913043478259</v>
      </c>
      <c r="AB265" s="102">
        <v>0.41322314049586778</v>
      </c>
      <c r="AC265" s="101">
        <v>13</v>
      </c>
      <c r="AD265" s="101">
        <v>32</v>
      </c>
      <c r="AE265" s="101">
        <v>45</v>
      </c>
      <c r="AF265" s="102">
        <v>0.25</v>
      </c>
      <c r="AG265" s="102">
        <v>0.46376811594202899</v>
      </c>
      <c r="AH265" s="102">
        <v>0.37190082644628097</v>
      </c>
      <c r="AI265" s="101">
        <v>1</v>
      </c>
      <c r="AJ265" s="101">
        <v>4</v>
      </c>
      <c r="AK265" s="101">
        <v>5</v>
      </c>
      <c r="AL265" s="102">
        <v>1.9230769230769232E-2</v>
      </c>
      <c r="AM265" s="102">
        <v>5.7971014492753624E-2</v>
      </c>
      <c r="AN265" s="102">
        <v>4.1322314049586778E-2</v>
      </c>
      <c r="AO265" s="101">
        <v>51</v>
      </c>
      <c r="AP265" s="101">
        <v>64</v>
      </c>
      <c r="AQ265" s="101">
        <v>115</v>
      </c>
      <c r="AR265" s="102">
        <v>0.98076923076923073</v>
      </c>
      <c r="AS265" s="102">
        <v>0.92753623188405798</v>
      </c>
      <c r="AT265" s="102">
        <v>0.95041322314049592</v>
      </c>
      <c r="AU265" s="101">
        <v>30</v>
      </c>
      <c r="AV265" s="101">
        <v>22</v>
      </c>
      <c r="AW265" s="101">
        <v>52</v>
      </c>
      <c r="AX265" s="102">
        <v>0.58823529411764708</v>
      </c>
      <c r="AY265" s="102">
        <v>0.34375</v>
      </c>
      <c r="AZ265" s="102">
        <v>0.45217391304347826</v>
      </c>
      <c r="BA265" s="101">
        <v>21</v>
      </c>
      <c r="BB265" s="101">
        <v>42</v>
      </c>
      <c r="BC265" s="101">
        <v>63</v>
      </c>
      <c r="BD265" s="102">
        <v>0.41176470588235292</v>
      </c>
      <c r="BE265" s="102">
        <v>0.65625</v>
      </c>
      <c r="BF265" s="102">
        <v>0.54782608695652169</v>
      </c>
      <c r="BG265" s="101">
        <v>20</v>
      </c>
      <c r="BH265" s="101">
        <v>37</v>
      </c>
      <c r="BI265" s="101">
        <v>57</v>
      </c>
      <c r="BJ265" s="102">
        <v>0.39215686274509803</v>
      </c>
      <c r="BK265" s="102">
        <v>0.578125</v>
      </c>
      <c r="BL265" s="102">
        <v>0.4956521739130435</v>
      </c>
      <c r="BM265" s="101">
        <v>1</v>
      </c>
      <c r="BN265" s="101">
        <v>5</v>
      </c>
      <c r="BO265" s="101">
        <v>6</v>
      </c>
      <c r="BP265" s="102">
        <v>1.9607843137254902E-2</v>
      </c>
      <c r="BQ265" s="102">
        <v>7.8125E-2</v>
      </c>
      <c r="BR265" s="103">
        <v>5.2173913043478258E-2</v>
      </c>
    </row>
    <row r="266" spans="1:70" ht="11.85">
      <c r="A266" s="99" t="str">
        <f>IF(COUNTIFS(T_3GPM[[#This Row],[Secteur]],"  *"),A265,T_3GPM[[#This Row],[Secteur]])</f>
        <v>SEINE-SAINT-DENIS</v>
      </c>
      <c r="B266" s="99" t="str">
        <f>IF(COUNTIFS(T_3GPM[[#This Row],[Secteur]],"    *"),B265,T_3GPM[[#This Row],[Secteur]])</f>
        <v xml:space="preserve">   D06 - Montreuil</v>
      </c>
      <c r="C266" s="100" t="s">
        <v>664</v>
      </c>
      <c r="D266" s="100" t="s">
        <v>665</v>
      </c>
      <c r="E266" s="101">
        <v>61</v>
      </c>
      <c r="F266" s="101">
        <v>67</v>
      </c>
      <c r="G266" s="101">
        <v>128</v>
      </c>
      <c r="H266" s="101">
        <v>0</v>
      </c>
      <c r="I266" s="101">
        <v>0</v>
      </c>
      <c r="J266" s="101">
        <v>0</v>
      </c>
      <c r="K266" s="101">
        <v>61</v>
      </c>
      <c r="L266" s="101">
        <v>64</v>
      </c>
      <c r="M266" s="101">
        <v>125</v>
      </c>
      <c r="N266" s="102">
        <v>1</v>
      </c>
      <c r="O266" s="102">
        <v>0.95522388059701491</v>
      </c>
      <c r="P266" s="102">
        <v>0.9765625</v>
      </c>
      <c r="Q266" s="101">
        <v>57</v>
      </c>
      <c r="R266" s="101">
        <v>50</v>
      </c>
      <c r="S266" s="101">
        <v>107</v>
      </c>
      <c r="T266" s="102">
        <v>0.93442622950819676</v>
      </c>
      <c r="U266" s="102">
        <v>0.78125</v>
      </c>
      <c r="V266" s="102">
        <v>0.85599999999999998</v>
      </c>
      <c r="W266" s="101">
        <v>4</v>
      </c>
      <c r="X266" s="101">
        <v>14</v>
      </c>
      <c r="Y266" s="101">
        <v>18</v>
      </c>
      <c r="Z266" s="102">
        <v>6.5573770491803282E-2</v>
      </c>
      <c r="AA266" s="102">
        <v>0.21875</v>
      </c>
      <c r="AB266" s="102">
        <v>0.14399999999999999</v>
      </c>
      <c r="AC266" s="101">
        <v>4</v>
      </c>
      <c r="AD266" s="101">
        <v>14</v>
      </c>
      <c r="AE266" s="101">
        <v>18</v>
      </c>
      <c r="AF266" s="102">
        <v>6.5573770491803282E-2</v>
      </c>
      <c r="AG266" s="102">
        <v>0.21875</v>
      </c>
      <c r="AH266" s="102">
        <v>0.14399999999999999</v>
      </c>
      <c r="AI266" s="101">
        <v>0</v>
      </c>
      <c r="AJ266" s="101">
        <v>0</v>
      </c>
      <c r="AK266" s="101">
        <v>0</v>
      </c>
      <c r="AL266" s="102">
        <v>0</v>
      </c>
      <c r="AM266" s="102">
        <v>0</v>
      </c>
      <c r="AN266" s="102">
        <v>0</v>
      </c>
      <c r="AO266" s="101">
        <v>61</v>
      </c>
      <c r="AP266" s="101">
        <v>64</v>
      </c>
      <c r="AQ266" s="101">
        <v>125</v>
      </c>
      <c r="AR266" s="102">
        <v>1</v>
      </c>
      <c r="AS266" s="102">
        <v>0.95522388059701491</v>
      </c>
      <c r="AT266" s="102">
        <v>0.9765625</v>
      </c>
      <c r="AU266" s="101">
        <v>53</v>
      </c>
      <c r="AV266" s="101">
        <v>48</v>
      </c>
      <c r="AW266" s="101">
        <v>101</v>
      </c>
      <c r="AX266" s="102">
        <v>0.86885245901639341</v>
      </c>
      <c r="AY266" s="102">
        <v>0.75</v>
      </c>
      <c r="AZ266" s="102">
        <v>0.80800000000000005</v>
      </c>
      <c r="BA266" s="101">
        <v>8</v>
      </c>
      <c r="BB266" s="101">
        <v>16</v>
      </c>
      <c r="BC266" s="101">
        <v>24</v>
      </c>
      <c r="BD266" s="102">
        <v>0.13114754098360656</v>
      </c>
      <c r="BE266" s="102">
        <v>0.25</v>
      </c>
      <c r="BF266" s="102">
        <v>0.192</v>
      </c>
      <c r="BG266" s="101">
        <v>8</v>
      </c>
      <c r="BH266" s="101">
        <v>16</v>
      </c>
      <c r="BI266" s="101">
        <v>24</v>
      </c>
      <c r="BJ266" s="102">
        <v>0.13114754098360656</v>
      </c>
      <c r="BK266" s="102">
        <v>0.25</v>
      </c>
      <c r="BL266" s="102">
        <v>0.192</v>
      </c>
      <c r="BM266" s="101">
        <v>0</v>
      </c>
      <c r="BN266" s="101">
        <v>0</v>
      </c>
      <c r="BO266" s="101">
        <v>0</v>
      </c>
      <c r="BP266" s="102">
        <v>0</v>
      </c>
      <c r="BQ266" s="102">
        <v>0</v>
      </c>
      <c r="BR266" s="103">
        <v>0</v>
      </c>
    </row>
    <row r="267" spans="1:70" ht="11.85">
      <c r="A267" s="99" t="str">
        <f>IF(COUNTIFS(T_3GPM[[#This Row],[Secteur]],"  *"),A266,T_3GPM[[#This Row],[Secteur]])</f>
        <v>SEINE-SAINT-DENIS</v>
      </c>
      <c r="B267" s="99" t="str">
        <f>IF(COUNTIFS(T_3GPM[[#This Row],[Secteur]],"    *"),B266,T_3GPM[[#This Row],[Secteur]])</f>
        <v xml:space="preserve">   D06 - Montreuil</v>
      </c>
      <c r="C267" s="100" t="s">
        <v>666</v>
      </c>
      <c r="D267" s="100" t="s">
        <v>667</v>
      </c>
      <c r="E267" s="101">
        <v>40</v>
      </c>
      <c r="F267" s="101">
        <v>45</v>
      </c>
      <c r="G267" s="101">
        <v>85</v>
      </c>
      <c r="H267" s="101">
        <v>0</v>
      </c>
      <c r="I267" s="101">
        <v>0</v>
      </c>
      <c r="J267" s="101">
        <v>0</v>
      </c>
      <c r="K267" s="101">
        <v>40</v>
      </c>
      <c r="L267" s="101">
        <v>45</v>
      </c>
      <c r="M267" s="101">
        <v>85</v>
      </c>
      <c r="N267" s="102">
        <v>1</v>
      </c>
      <c r="O267" s="102">
        <v>1</v>
      </c>
      <c r="P267" s="102">
        <v>1</v>
      </c>
      <c r="Q267" s="101">
        <v>33</v>
      </c>
      <c r="R267" s="101">
        <v>26</v>
      </c>
      <c r="S267" s="101">
        <v>59</v>
      </c>
      <c r="T267" s="102">
        <v>0.82499999999999996</v>
      </c>
      <c r="U267" s="102">
        <v>0.57777777777777772</v>
      </c>
      <c r="V267" s="102">
        <v>0.69411764705882351</v>
      </c>
      <c r="W267" s="101">
        <v>7</v>
      </c>
      <c r="X267" s="101">
        <v>19</v>
      </c>
      <c r="Y267" s="101">
        <v>26</v>
      </c>
      <c r="Z267" s="102">
        <v>0.17499999999999999</v>
      </c>
      <c r="AA267" s="102">
        <v>0.42222222222222222</v>
      </c>
      <c r="AB267" s="102">
        <v>0.30588235294117649</v>
      </c>
      <c r="AC267" s="101">
        <v>6</v>
      </c>
      <c r="AD267" s="101">
        <v>15</v>
      </c>
      <c r="AE267" s="101">
        <v>21</v>
      </c>
      <c r="AF267" s="102">
        <v>0.15</v>
      </c>
      <c r="AG267" s="102">
        <v>0.33333333333333331</v>
      </c>
      <c r="AH267" s="102">
        <v>0.24705882352941178</v>
      </c>
      <c r="AI267" s="101">
        <v>1</v>
      </c>
      <c r="AJ267" s="101">
        <v>4</v>
      </c>
      <c r="AK267" s="101">
        <v>5</v>
      </c>
      <c r="AL267" s="102">
        <v>2.5000000000000001E-2</v>
      </c>
      <c r="AM267" s="102">
        <v>8.8888888888888892E-2</v>
      </c>
      <c r="AN267" s="102">
        <v>5.8823529411764705E-2</v>
      </c>
      <c r="AO267" s="101">
        <v>40</v>
      </c>
      <c r="AP267" s="101">
        <v>45</v>
      </c>
      <c r="AQ267" s="101">
        <v>85</v>
      </c>
      <c r="AR267" s="102">
        <v>1</v>
      </c>
      <c r="AS267" s="102">
        <v>1</v>
      </c>
      <c r="AT267" s="102">
        <v>1</v>
      </c>
      <c r="AU267" s="101">
        <v>30</v>
      </c>
      <c r="AV267" s="101">
        <v>21</v>
      </c>
      <c r="AW267" s="101">
        <v>51</v>
      </c>
      <c r="AX267" s="102">
        <v>0.75</v>
      </c>
      <c r="AY267" s="102">
        <v>0.46666666666666667</v>
      </c>
      <c r="AZ267" s="102">
        <v>0.6</v>
      </c>
      <c r="BA267" s="101">
        <v>10</v>
      </c>
      <c r="BB267" s="101">
        <v>24</v>
      </c>
      <c r="BC267" s="101">
        <v>34</v>
      </c>
      <c r="BD267" s="102">
        <v>0.25</v>
      </c>
      <c r="BE267" s="102">
        <v>0.53333333333333333</v>
      </c>
      <c r="BF267" s="102">
        <v>0.4</v>
      </c>
      <c r="BG267" s="101">
        <v>9</v>
      </c>
      <c r="BH267" s="101">
        <v>20</v>
      </c>
      <c r="BI267" s="101">
        <v>29</v>
      </c>
      <c r="BJ267" s="102">
        <v>0.22500000000000001</v>
      </c>
      <c r="BK267" s="102">
        <v>0.44444444444444442</v>
      </c>
      <c r="BL267" s="102">
        <v>0.3411764705882353</v>
      </c>
      <c r="BM267" s="101">
        <v>1</v>
      </c>
      <c r="BN267" s="101">
        <v>4</v>
      </c>
      <c r="BO267" s="101">
        <v>5</v>
      </c>
      <c r="BP267" s="102">
        <v>2.5000000000000001E-2</v>
      </c>
      <c r="BQ267" s="102">
        <v>8.8888888888888892E-2</v>
      </c>
      <c r="BR267" s="103">
        <v>5.8823529411764705E-2</v>
      </c>
    </row>
    <row r="268" spans="1:70" ht="11.85">
      <c r="A268" s="99" t="str">
        <f>IF(COUNTIFS(T_3GPM[[#This Row],[Secteur]],"  *"),A267,T_3GPM[[#This Row],[Secteur]])</f>
        <v>SEINE-SAINT-DENIS</v>
      </c>
      <c r="B268" s="99" t="str">
        <f>IF(COUNTIFS(T_3GPM[[#This Row],[Secteur]],"    *"),B267,T_3GPM[[#This Row],[Secteur]])</f>
        <v xml:space="preserve">   D06 - Montreuil</v>
      </c>
      <c r="C268" s="100" t="s">
        <v>668</v>
      </c>
      <c r="D268" s="100" t="s">
        <v>669</v>
      </c>
      <c r="E268" s="101">
        <v>40</v>
      </c>
      <c r="F268" s="101">
        <v>56</v>
      </c>
      <c r="G268" s="101">
        <v>96</v>
      </c>
      <c r="H268" s="101">
        <v>0</v>
      </c>
      <c r="I268" s="101">
        <v>0</v>
      </c>
      <c r="J268" s="101">
        <v>0</v>
      </c>
      <c r="K268" s="101">
        <v>39</v>
      </c>
      <c r="L268" s="101">
        <v>53</v>
      </c>
      <c r="M268" s="101">
        <v>92</v>
      </c>
      <c r="N268" s="102">
        <v>0.97499999999999998</v>
      </c>
      <c r="O268" s="102">
        <v>0.9464285714285714</v>
      </c>
      <c r="P268" s="102">
        <v>0.95833333333333337</v>
      </c>
      <c r="Q268" s="101">
        <v>30</v>
      </c>
      <c r="R268" s="101">
        <v>28</v>
      </c>
      <c r="S268" s="101">
        <v>58</v>
      </c>
      <c r="T268" s="102">
        <v>0.76923076923076927</v>
      </c>
      <c r="U268" s="102">
        <v>0.52830188679245282</v>
      </c>
      <c r="V268" s="102">
        <v>0.63043478260869568</v>
      </c>
      <c r="W268" s="101">
        <v>9</v>
      </c>
      <c r="X268" s="101">
        <v>25</v>
      </c>
      <c r="Y268" s="101">
        <v>34</v>
      </c>
      <c r="Z268" s="102">
        <v>0.23076923076923078</v>
      </c>
      <c r="AA268" s="102">
        <v>0.47169811320754718</v>
      </c>
      <c r="AB268" s="102">
        <v>0.36956521739130432</v>
      </c>
      <c r="AC268" s="101">
        <v>6</v>
      </c>
      <c r="AD268" s="101">
        <v>16</v>
      </c>
      <c r="AE268" s="101">
        <v>22</v>
      </c>
      <c r="AF268" s="102">
        <v>0.15384615384615385</v>
      </c>
      <c r="AG268" s="102">
        <v>0.30188679245283018</v>
      </c>
      <c r="AH268" s="102">
        <v>0.2391304347826087</v>
      </c>
      <c r="AI268" s="101">
        <v>3</v>
      </c>
      <c r="AJ268" s="101">
        <v>9</v>
      </c>
      <c r="AK268" s="101">
        <v>12</v>
      </c>
      <c r="AL268" s="102">
        <v>7.6923076923076927E-2</v>
      </c>
      <c r="AM268" s="102">
        <v>0.16981132075471697</v>
      </c>
      <c r="AN268" s="102">
        <v>0.13043478260869565</v>
      </c>
      <c r="AO268" s="101">
        <v>39</v>
      </c>
      <c r="AP268" s="101">
        <v>53</v>
      </c>
      <c r="AQ268" s="101">
        <v>92</v>
      </c>
      <c r="AR268" s="102">
        <v>0.97499999999999998</v>
      </c>
      <c r="AS268" s="102">
        <v>0.9464285714285714</v>
      </c>
      <c r="AT268" s="102">
        <v>0.95833333333333337</v>
      </c>
      <c r="AU268" s="101">
        <v>28</v>
      </c>
      <c r="AV268" s="101">
        <v>26</v>
      </c>
      <c r="AW268" s="101">
        <v>54</v>
      </c>
      <c r="AX268" s="102">
        <v>0.71794871794871795</v>
      </c>
      <c r="AY268" s="102">
        <v>0.49056603773584906</v>
      </c>
      <c r="AZ268" s="102">
        <v>0.58695652173913049</v>
      </c>
      <c r="BA268" s="101">
        <v>11</v>
      </c>
      <c r="BB268" s="101">
        <v>27</v>
      </c>
      <c r="BC268" s="101">
        <v>38</v>
      </c>
      <c r="BD268" s="102">
        <v>0.28205128205128205</v>
      </c>
      <c r="BE268" s="102">
        <v>0.50943396226415094</v>
      </c>
      <c r="BF268" s="102">
        <v>0.41304347826086957</v>
      </c>
      <c r="BG268" s="101">
        <v>8</v>
      </c>
      <c r="BH268" s="101">
        <v>18</v>
      </c>
      <c r="BI268" s="101">
        <v>26</v>
      </c>
      <c r="BJ268" s="102">
        <v>0.20512820512820512</v>
      </c>
      <c r="BK268" s="102">
        <v>0.33962264150943394</v>
      </c>
      <c r="BL268" s="102">
        <v>0.28260869565217389</v>
      </c>
      <c r="BM268" s="101">
        <v>3</v>
      </c>
      <c r="BN268" s="101">
        <v>9</v>
      </c>
      <c r="BO268" s="101">
        <v>12</v>
      </c>
      <c r="BP268" s="102">
        <v>7.6923076923076927E-2</v>
      </c>
      <c r="BQ268" s="102">
        <v>0.16981132075471697</v>
      </c>
      <c r="BR268" s="103">
        <v>0.13043478260869565</v>
      </c>
    </row>
    <row r="269" spans="1:70" ht="11.85">
      <c r="A269" s="99" t="str">
        <f>IF(COUNTIFS(T_3GPM[[#This Row],[Secteur]],"  *"),A268,T_3GPM[[#This Row],[Secteur]])</f>
        <v>SEINE-SAINT-DENIS</v>
      </c>
      <c r="B269" s="99" t="str">
        <f>IF(COUNTIFS(T_3GPM[[#This Row],[Secteur]],"    *"),B268,T_3GPM[[#This Row],[Secteur]])</f>
        <v xml:space="preserve">   D06 - Montreuil</v>
      </c>
      <c r="C269" s="100" t="s">
        <v>670</v>
      </c>
      <c r="D269" s="100" t="s">
        <v>671</v>
      </c>
      <c r="E269" s="101">
        <v>57</v>
      </c>
      <c r="F269" s="101">
        <v>68</v>
      </c>
      <c r="G269" s="101">
        <v>125</v>
      </c>
      <c r="H269" s="101">
        <v>0</v>
      </c>
      <c r="I269" s="101">
        <v>0</v>
      </c>
      <c r="J269" s="101">
        <v>0</v>
      </c>
      <c r="K269" s="101">
        <v>53</v>
      </c>
      <c r="L269" s="101">
        <v>58</v>
      </c>
      <c r="M269" s="101">
        <v>111</v>
      </c>
      <c r="N269" s="102">
        <v>0.92982456140350878</v>
      </c>
      <c r="O269" s="102">
        <v>0.8529411764705882</v>
      </c>
      <c r="P269" s="102">
        <v>0.88800000000000001</v>
      </c>
      <c r="Q269" s="101">
        <v>47</v>
      </c>
      <c r="R269" s="101">
        <v>42</v>
      </c>
      <c r="S269" s="101">
        <v>89</v>
      </c>
      <c r="T269" s="102">
        <v>0.8867924528301887</v>
      </c>
      <c r="U269" s="102">
        <v>0.72413793103448276</v>
      </c>
      <c r="V269" s="102">
        <v>0.80180180180180183</v>
      </c>
      <c r="W269" s="101">
        <v>6</v>
      </c>
      <c r="X269" s="101">
        <v>16</v>
      </c>
      <c r="Y269" s="101">
        <v>22</v>
      </c>
      <c r="Z269" s="102">
        <v>0.11320754716981132</v>
      </c>
      <c r="AA269" s="102">
        <v>0.27586206896551724</v>
      </c>
      <c r="AB269" s="102">
        <v>0.1981981981981982</v>
      </c>
      <c r="AC269" s="101">
        <v>5</v>
      </c>
      <c r="AD269" s="101">
        <v>12</v>
      </c>
      <c r="AE269" s="101">
        <v>17</v>
      </c>
      <c r="AF269" s="102">
        <v>9.4339622641509441E-2</v>
      </c>
      <c r="AG269" s="102">
        <v>0.20689655172413793</v>
      </c>
      <c r="AH269" s="102">
        <v>0.15315315315315314</v>
      </c>
      <c r="AI269" s="101">
        <v>1</v>
      </c>
      <c r="AJ269" s="101">
        <v>4</v>
      </c>
      <c r="AK269" s="101">
        <v>5</v>
      </c>
      <c r="AL269" s="102">
        <v>1.8867924528301886E-2</v>
      </c>
      <c r="AM269" s="102">
        <v>6.8965517241379309E-2</v>
      </c>
      <c r="AN269" s="102">
        <v>4.5045045045045043E-2</v>
      </c>
      <c r="AO269" s="101">
        <v>53</v>
      </c>
      <c r="AP269" s="101">
        <v>58</v>
      </c>
      <c r="AQ269" s="101">
        <v>111</v>
      </c>
      <c r="AR269" s="102">
        <v>0.92982456140350878</v>
      </c>
      <c r="AS269" s="102">
        <v>0.8529411764705882</v>
      </c>
      <c r="AT269" s="102">
        <v>0.88800000000000001</v>
      </c>
      <c r="AU269" s="101">
        <v>42</v>
      </c>
      <c r="AV269" s="101">
        <v>34</v>
      </c>
      <c r="AW269" s="101">
        <v>76</v>
      </c>
      <c r="AX269" s="102">
        <v>0.79245283018867929</v>
      </c>
      <c r="AY269" s="102">
        <v>0.58620689655172409</v>
      </c>
      <c r="AZ269" s="102">
        <v>0.68468468468468469</v>
      </c>
      <c r="BA269" s="101">
        <v>11</v>
      </c>
      <c r="BB269" s="101">
        <v>24</v>
      </c>
      <c r="BC269" s="101">
        <v>35</v>
      </c>
      <c r="BD269" s="102">
        <v>0.20754716981132076</v>
      </c>
      <c r="BE269" s="102">
        <v>0.41379310344827586</v>
      </c>
      <c r="BF269" s="102">
        <v>0.31531531531531531</v>
      </c>
      <c r="BG269" s="101">
        <v>10</v>
      </c>
      <c r="BH269" s="101">
        <v>20</v>
      </c>
      <c r="BI269" s="101">
        <v>30</v>
      </c>
      <c r="BJ269" s="102">
        <v>0.18867924528301888</v>
      </c>
      <c r="BK269" s="102">
        <v>0.34482758620689657</v>
      </c>
      <c r="BL269" s="102">
        <v>0.27027027027027029</v>
      </c>
      <c r="BM269" s="101">
        <v>1</v>
      </c>
      <c r="BN269" s="101">
        <v>4</v>
      </c>
      <c r="BO269" s="101">
        <v>5</v>
      </c>
      <c r="BP269" s="102">
        <v>1.8867924528301886E-2</v>
      </c>
      <c r="BQ269" s="102">
        <v>6.8965517241379309E-2</v>
      </c>
      <c r="BR269" s="103">
        <v>4.5045045045045043E-2</v>
      </c>
    </row>
    <row r="270" spans="1:70" ht="11.85">
      <c r="A270" s="99" t="str">
        <f>IF(COUNTIFS(T_3GPM[[#This Row],[Secteur]],"  *"),A269,T_3GPM[[#This Row],[Secteur]])</f>
        <v>SEINE-SAINT-DENIS</v>
      </c>
      <c r="B270" s="99" t="str">
        <f>IF(COUNTIFS(T_3GPM[[#This Row],[Secteur]],"    *"),B269,T_3GPM[[#This Row],[Secteur]])</f>
        <v xml:space="preserve">   D06 - Montreuil</v>
      </c>
      <c r="C270" s="100" t="s">
        <v>672</v>
      </c>
      <c r="D270" s="100" t="s">
        <v>673</v>
      </c>
      <c r="E270" s="101">
        <v>66</v>
      </c>
      <c r="F270" s="101">
        <v>62</v>
      </c>
      <c r="G270" s="101">
        <v>128</v>
      </c>
      <c r="H270" s="101">
        <v>1</v>
      </c>
      <c r="I270" s="101">
        <v>2</v>
      </c>
      <c r="J270" s="101">
        <v>3</v>
      </c>
      <c r="K270" s="101">
        <v>65</v>
      </c>
      <c r="L270" s="101">
        <v>58</v>
      </c>
      <c r="M270" s="101">
        <v>123</v>
      </c>
      <c r="N270" s="102">
        <v>1</v>
      </c>
      <c r="O270" s="102">
        <v>0.967741935483871</v>
      </c>
      <c r="P270" s="102">
        <v>0.984375</v>
      </c>
      <c r="Q270" s="101">
        <v>47</v>
      </c>
      <c r="R270" s="101">
        <v>27</v>
      </c>
      <c r="S270" s="101">
        <v>74</v>
      </c>
      <c r="T270" s="102">
        <v>0.72307692307692306</v>
      </c>
      <c r="U270" s="102">
        <v>0.46551724137931033</v>
      </c>
      <c r="V270" s="102">
        <v>0.60162601626016265</v>
      </c>
      <c r="W270" s="101">
        <v>18</v>
      </c>
      <c r="X270" s="101">
        <v>31</v>
      </c>
      <c r="Y270" s="101">
        <v>49</v>
      </c>
      <c r="Z270" s="102">
        <v>0.27692307692307694</v>
      </c>
      <c r="AA270" s="102">
        <v>0.53448275862068961</v>
      </c>
      <c r="AB270" s="102">
        <v>0.3983739837398374</v>
      </c>
      <c r="AC270" s="101">
        <v>18</v>
      </c>
      <c r="AD270" s="101">
        <v>26</v>
      </c>
      <c r="AE270" s="101">
        <v>44</v>
      </c>
      <c r="AF270" s="102">
        <v>0.27692307692307694</v>
      </c>
      <c r="AG270" s="102">
        <v>0.44827586206896552</v>
      </c>
      <c r="AH270" s="102">
        <v>0.35772357723577236</v>
      </c>
      <c r="AI270" s="101">
        <v>0</v>
      </c>
      <c r="AJ270" s="101">
        <v>5</v>
      </c>
      <c r="AK270" s="101">
        <v>5</v>
      </c>
      <c r="AL270" s="102">
        <v>0</v>
      </c>
      <c r="AM270" s="102">
        <v>8.6206896551724144E-2</v>
      </c>
      <c r="AN270" s="102">
        <v>4.065040650406504E-2</v>
      </c>
      <c r="AO270" s="101">
        <v>65</v>
      </c>
      <c r="AP270" s="101">
        <v>55</v>
      </c>
      <c r="AQ270" s="101">
        <v>120</v>
      </c>
      <c r="AR270" s="102">
        <v>1</v>
      </c>
      <c r="AS270" s="102">
        <v>0.91935483870967738</v>
      </c>
      <c r="AT270" s="102">
        <v>0.9609375</v>
      </c>
      <c r="AU270" s="101">
        <v>46</v>
      </c>
      <c r="AV270" s="101">
        <v>23</v>
      </c>
      <c r="AW270" s="101">
        <v>69</v>
      </c>
      <c r="AX270" s="102">
        <v>0.70769230769230773</v>
      </c>
      <c r="AY270" s="102">
        <v>0.41818181818181815</v>
      </c>
      <c r="AZ270" s="102">
        <v>0.57499999999999996</v>
      </c>
      <c r="BA270" s="101">
        <v>19</v>
      </c>
      <c r="BB270" s="101">
        <v>32</v>
      </c>
      <c r="BC270" s="101">
        <v>51</v>
      </c>
      <c r="BD270" s="102">
        <v>0.29230769230769232</v>
      </c>
      <c r="BE270" s="102">
        <v>0.58181818181818179</v>
      </c>
      <c r="BF270" s="102">
        <v>0.42499999999999999</v>
      </c>
      <c r="BG270" s="101">
        <v>19</v>
      </c>
      <c r="BH270" s="101">
        <v>29</v>
      </c>
      <c r="BI270" s="101">
        <v>48</v>
      </c>
      <c r="BJ270" s="102">
        <v>0.29230769230769232</v>
      </c>
      <c r="BK270" s="102">
        <v>0.52727272727272723</v>
      </c>
      <c r="BL270" s="102">
        <v>0.4</v>
      </c>
      <c r="BM270" s="101">
        <v>0</v>
      </c>
      <c r="BN270" s="101">
        <v>3</v>
      </c>
      <c r="BO270" s="101">
        <v>3</v>
      </c>
      <c r="BP270" s="102">
        <v>0</v>
      </c>
      <c r="BQ270" s="102">
        <v>5.4545454545454543E-2</v>
      </c>
      <c r="BR270" s="103">
        <v>2.5000000000000001E-2</v>
      </c>
    </row>
    <row r="271" spans="1:70" ht="11.85">
      <c r="A271" s="99" t="str">
        <f>IF(COUNTIFS(T_3GPM[[#This Row],[Secteur]],"  *"),A270,T_3GPM[[#This Row],[Secteur]])</f>
        <v>SEINE-SAINT-DENIS</v>
      </c>
      <c r="B271" s="99" t="str">
        <f>IF(COUNTIFS(T_3GPM[[#This Row],[Secteur]],"    *"),B270,T_3GPM[[#This Row],[Secteur]])</f>
        <v xml:space="preserve">   D06 - Montreuil</v>
      </c>
      <c r="C271" s="100" t="s">
        <v>674</v>
      </c>
      <c r="D271" s="100" t="s">
        <v>675</v>
      </c>
      <c r="E271" s="101">
        <v>46</v>
      </c>
      <c r="F271" s="101">
        <v>50</v>
      </c>
      <c r="G271" s="101">
        <v>96</v>
      </c>
      <c r="H271" s="101">
        <v>0</v>
      </c>
      <c r="I271" s="101">
        <v>0</v>
      </c>
      <c r="J271" s="101">
        <v>0</v>
      </c>
      <c r="K271" s="101">
        <v>46</v>
      </c>
      <c r="L271" s="101">
        <v>50</v>
      </c>
      <c r="M271" s="101">
        <v>96</v>
      </c>
      <c r="N271" s="102">
        <v>1</v>
      </c>
      <c r="O271" s="102">
        <v>1</v>
      </c>
      <c r="P271" s="102">
        <v>1</v>
      </c>
      <c r="Q271" s="101">
        <v>33</v>
      </c>
      <c r="R271" s="101">
        <v>27</v>
      </c>
      <c r="S271" s="101">
        <v>60</v>
      </c>
      <c r="T271" s="102">
        <v>0.71739130434782605</v>
      </c>
      <c r="U271" s="102">
        <v>0.54</v>
      </c>
      <c r="V271" s="102">
        <v>0.625</v>
      </c>
      <c r="W271" s="101">
        <v>13</v>
      </c>
      <c r="X271" s="101">
        <v>23</v>
      </c>
      <c r="Y271" s="101">
        <v>36</v>
      </c>
      <c r="Z271" s="102">
        <v>0.28260869565217389</v>
      </c>
      <c r="AA271" s="102">
        <v>0.46</v>
      </c>
      <c r="AB271" s="102">
        <v>0.375</v>
      </c>
      <c r="AC271" s="101">
        <v>13</v>
      </c>
      <c r="AD271" s="101">
        <v>21</v>
      </c>
      <c r="AE271" s="101">
        <v>34</v>
      </c>
      <c r="AF271" s="102">
        <v>0.28260869565217389</v>
      </c>
      <c r="AG271" s="102">
        <v>0.42</v>
      </c>
      <c r="AH271" s="102">
        <v>0.35416666666666669</v>
      </c>
      <c r="AI271" s="101">
        <v>0</v>
      </c>
      <c r="AJ271" s="101">
        <v>2</v>
      </c>
      <c r="AK271" s="101">
        <v>2</v>
      </c>
      <c r="AL271" s="102">
        <v>0</v>
      </c>
      <c r="AM271" s="102">
        <v>0.04</v>
      </c>
      <c r="AN271" s="102">
        <v>2.0833333333333332E-2</v>
      </c>
      <c r="AO271" s="101">
        <v>46</v>
      </c>
      <c r="AP271" s="101">
        <v>50</v>
      </c>
      <c r="AQ271" s="101">
        <v>96</v>
      </c>
      <c r="AR271" s="102">
        <v>1</v>
      </c>
      <c r="AS271" s="102">
        <v>1</v>
      </c>
      <c r="AT271" s="102">
        <v>1</v>
      </c>
      <c r="AU271" s="101">
        <v>30</v>
      </c>
      <c r="AV271" s="101">
        <v>25</v>
      </c>
      <c r="AW271" s="101">
        <v>55</v>
      </c>
      <c r="AX271" s="102">
        <v>0.65217391304347827</v>
      </c>
      <c r="AY271" s="102">
        <v>0.5</v>
      </c>
      <c r="AZ271" s="102">
        <v>0.57291666666666663</v>
      </c>
      <c r="BA271" s="101">
        <v>16</v>
      </c>
      <c r="BB271" s="101">
        <v>25</v>
      </c>
      <c r="BC271" s="101">
        <v>41</v>
      </c>
      <c r="BD271" s="102">
        <v>0.34782608695652173</v>
      </c>
      <c r="BE271" s="102">
        <v>0.5</v>
      </c>
      <c r="BF271" s="102">
        <v>0.42708333333333331</v>
      </c>
      <c r="BG271" s="101">
        <v>16</v>
      </c>
      <c r="BH271" s="101">
        <v>23</v>
      </c>
      <c r="BI271" s="101">
        <v>39</v>
      </c>
      <c r="BJ271" s="102">
        <v>0.34782608695652173</v>
      </c>
      <c r="BK271" s="102">
        <v>0.46</v>
      </c>
      <c r="BL271" s="102">
        <v>0.40625</v>
      </c>
      <c r="BM271" s="101">
        <v>0</v>
      </c>
      <c r="BN271" s="101">
        <v>2</v>
      </c>
      <c r="BO271" s="101">
        <v>2</v>
      </c>
      <c r="BP271" s="102">
        <v>0</v>
      </c>
      <c r="BQ271" s="102">
        <v>0.04</v>
      </c>
      <c r="BR271" s="103">
        <v>2.0833333333333332E-2</v>
      </c>
    </row>
    <row r="272" spans="1:70" ht="11.85">
      <c r="A272" s="99" t="str">
        <f>IF(COUNTIFS(T_3GPM[[#This Row],[Secteur]],"  *"),A271,T_3GPM[[#This Row],[Secteur]])</f>
        <v>SEINE-SAINT-DENIS</v>
      </c>
      <c r="B272" s="99" t="str">
        <f>IF(COUNTIFS(T_3GPM[[#This Row],[Secteur]],"    *"),B271,T_3GPM[[#This Row],[Secteur]])</f>
        <v xml:space="preserve">   D06 - Montreuil</v>
      </c>
      <c r="C272" s="100" t="s">
        <v>676</v>
      </c>
      <c r="D272" s="100" t="s">
        <v>550</v>
      </c>
      <c r="E272" s="101">
        <v>91</v>
      </c>
      <c r="F272" s="101">
        <v>95</v>
      </c>
      <c r="G272" s="101">
        <v>186</v>
      </c>
      <c r="H272" s="101">
        <v>0</v>
      </c>
      <c r="I272" s="101">
        <v>0</v>
      </c>
      <c r="J272" s="101">
        <v>0</v>
      </c>
      <c r="K272" s="101">
        <v>90</v>
      </c>
      <c r="L272" s="101">
        <v>94</v>
      </c>
      <c r="M272" s="101">
        <v>184</v>
      </c>
      <c r="N272" s="102">
        <v>0.98901098901098905</v>
      </c>
      <c r="O272" s="102">
        <v>0.98947368421052628</v>
      </c>
      <c r="P272" s="102">
        <v>0.989247311827957</v>
      </c>
      <c r="Q272" s="101">
        <v>80</v>
      </c>
      <c r="R272" s="101">
        <v>64</v>
      </c>
      <c r="S272" s="101">
        <v>144</v>
      </c>
      <c r="T272" s="102">
        <v>0.88888888888888884</v>
      </c>
      <c r="U272" s="102">
        <v>0.68085106382978722</v>
      </c>
      <c r="V272" s="102">
        <v>0.78260869565217395</v>
      </c>
      <c r="W272" s="101">
        <v>10</v>
      </c>
      <c r="X272" s="101">
        <v>30</v>
      </c>
      <c r="Y272" s="101">
        <v>40</v>
      </c>
      <c r="Z272" s="102">
        <v>0.1111111111111111</v>
      </c>
      <c r="AA272" s="102">
        <v>0.31914893617021278</v>
      </c>
      <c r="AB272" s="102">
        <v>0.21739130434782608</v>
      </c>
      <c r="AC272" s="101">
        <v>8</v>
      </c>
      <c r="AD272" s="101">
        <v>27</v>
      </c>
      <c r="AE272" s="101">
        <v>35</v>
      </c>
      <c r="AF272" s="102">
        <v>8.8888888888888892E-2</v>
      </c>
      <c r="AG272" s="102">
        <v>0.28723404255319152</v>
      </c>
      <c r="AH272" s="102">
        <v>0.19021739130434784</v>
      </c>
      <c r="AI272" s="101">
        <v>2</v>
      </c>
      <c r="AJ272" s="101">
        <v>3</v>
      </c>
      <c r="AK272" s="101">
        <v>5</v>
      </c>
      <c r="AL272" s="102">
        <v>2.2222222222222223E-2</v>
      </c>
      <c r="AM272" s="102">
        <v>3.1914893617021274E-2</v>
      </c>
      <c r="AN272" s="102">
        <v>2.717391304347826E-2</v>
      </c>
      <c r="AO272" s="101">
        <v>90</v>
      </c>
      <c r="AP272" s="101">
        <v>93</v>
      </c>
      <c r="AQ272" s="101">
        <v>183</v>
      </c>
      <c r="AR272" s="102">
        <v>0.98901098901098905</v>
      </c>
      <c r="AS272" s="102">
        <v>0.97894736842105268</v>
      </c>
      <c r="AT272" s="102">
        <v>0.9838709677419355</v>
      </c>
      <c r="AU272" s="101">
        <v>79</v>
      </c>
      <c r="AV272" s="101">
        <v>62</v>
      </c>
      <c r="AW272" s="101">
        <v>141</v>
      </c>
      <c r="AX272" s="102">
        <v>0.87777777777777777</v>
      </c>
      <c r="AY272" s="102">
        <v>0.66666666666666663</v>
      </c>
      <c r="AZ272" s="102">
        <v>0.77049180327868849</v>
      </c>
      <c r="BA272" s="101">
        <v>11</v>
      </c>
      <c r="BB272" s="101">
        <v>31</v>
      </c>
      <c r="BC272" s="101">
        <v>42</v>
      </c>
      <c r="BD272" s="102">
        <v>0.12222222222222222</v>
      </c>
      <c r="BE272" s="102">
        <v>0.33333333333333331</v>
      </c>
      <c r="BF272" s="102">
        <v>0.22950819672131148</v>
      </c>
      <c r="BG272" s="101">
        <v>9</v>
      </c>
      <c r="BH272" s="101">
        <v>28</v>
      </c>
      <c r="BI272" s="101">
        <v>37</v>
      </c>
      <c r="BJ272" s="102">
        <v>0.1</v>
      </c>
      <c r="BK272" s="102">
        <v>0.30107526881720431</v>
      </c>
      <c r="BL272" s="102">
        <v>0.20218579234972678</v>
      </c>
      <c r="BM272" s="101">
        <v>2</v>
      </c>
      <c r="BN272" s="101">
        <v>3</v>
      </c>
      <c r="BO272" s="101">
        <v>5</v>
      </c>
      <c r="BP272" s="102">
        <v>2.2222222222222223E-2</v>
      </c>
      <c r="BQ272" s="102">
        <v>3.2258064516129031E-2</v>
      </c>
      <c r="BR272" s="103">
        <v>2.7322404371584699E-2</v>
      </c>
    </row>
    <row r="273" spans="1:70" ht="11.85">
      <c r="A273" s="99" t="str">
        <f>IF(COUNTIFS(T_3GPM[[#This Row],[Secteur]],"  *"),A272,T_3GPM[[#This Row],[Secteur]])</f>
        <v>SEINE-SAINT-DENIS</v>
      </c>
      <c r="B273" s="99" t="str">
        <f>IF(COUNTIFS(T_3GPM[[#This Row],[Secteur]],"    *"),B272,T_3GPM[[#This Row],[Secteur]])</f>
        <v xml:space="preserve">   D06 - Montreuil</v>
      </c>
      <c r="C273" s="100" t="s">
        <v>677</v>
      </c>
      <c r="D273" s="100" t="s">
        <v>462</v>
      </c>
      <c r="E273" s="101">
        <v>78</v>
      </c>
      <c r="F273" s="101">
        <v>66</v>
      </c>
      <c r="G273" s="101">
        <v>144</v>
      </c>
      <c r="H273" s="101">
        <v>0</v>
      </c>
      <c r="I273" s="101">
        <v>0</v>
      </c>
      <c r="J273" s="101">
        <v>0</v>
      </c>
      <c r="K273" s="101">
        <v>77</v>
      </c>
      <c r="L273" s="101">
        <v>66</v>
      </c>
      <c r="M273" s="101">
        <v>143</v>
      </c>
      <c r="N273" s="102">
        <v>0.98717948717948723</v>
      </c>
      <c r="O273" s="102">
        <v>1</v>
      </c>
      <c r="P273" s="102">
        <v>0.99305555555555558</v>
      </c>
      <c r="Q273" s="101">
        <v>59</v>
      </c>
      <c r="R273" s="101">
        <v>44</v>
      </c>
      <c r="S273" s="101">
        <v>103</v>
      </c>
      <c r="T273" s="102">
        <v>0.76623376623376627</v>
      </c>
      <c r="U273" s="102">
        <v>0.66666666666666663</v>
      </c>
      <c r="V273" s="102">
        <v>0.72027972027972031</v>
      </c>
      <c r="W273" s="101">
        <v>18</v>
      </c>
      <c r="X273" s="101">
        <v>22</v>
      </c>
      <c r="Y273" s="101">
        <v>40</v>
      </c>
      <c r="Z273" s="102">
        <v>0.23376623376623376</v>
      </c>
      <c r="AA273" s="102">
        <v>0.33333333333333331</v>
      </c>
      <c r="AB273" s="102">
        <v>0.27972027972027974</v>
      </c>
      <c r="AC273" s="101">
        <v>17</v>
      </c>
      <c r="AD273" s="101">
        <v>16</v>
      </c>
      <c r="AE273" s="101">
        <v>33</v>
      </c>
      <c r="AF273" s="102">
        <v>0.22077922077922077</v>
      </c>
      <c r="AG273" s="102">
        <v>0.24242424242424243</v>
      </c>
      <c r="AH273" s="102">
        <v>0.23076923076923078</v>
      </c>
      <c r="AI273" s="101">
        <v>1</v>
      </c>
      <c r="AJ273" s="101">
        <v>6</v>
      </c>
      <c r="AK273" s="101">
        <v>7</v>
      </c>
      <c r="AL273" s="102">
        <v>1.2987012987012988E-2</v>
      </c>
      <c r="AM273" s="102">
        <v>9.0909090909090912E-2</v>
      </c>
      <c r="AN273" s="102">
        <v>4.8951048951048952E-2</v>
      </c>
      <c r="AO273" s="101">
        <v>75</v>
      </c>
      <c r="AP273" s="101">
        <v>65</v>
      </c>
      <c r="AQ273" s="101">
        <v>140</v>
      </c>
      <c r="AR273" s="102">
        <v>0.96153846153846156</v>
      </c>
      <c r="AS273" s="102">
        <v>0.98484848484848486</v>
      </c>
      <c r="AT273" s="102">
        <v>0.97222222222222221</v>
      </c>
      <c r="AU273" s="101">
        <v>55</v>
      </c>
      <c r="AV273" s="101">
        <v>42</v>
      </c>
      <c r="AW273" s="101">
        <v>97</v>
      </c>
      <c r="AX273" s="102">
        <v>0.73333333333333328</v>
      </c>
      <c r="AY273" s="102">
        <v>0.64615384615384619</v>
      </c>
      <c r="AZ273" s="102">
        <v>0.69285714285714284</v>
      </c>
      <c r="BA273" s="101">
        <v>20</v>
      </c>
      <c r="BB273" s="101">
        <v>23</v>
      </c>
      <c r="BC273" s="101">
        <v>43</v>
      </c>
      <c r="BD273" s="102">
        <v>0.26666666666666666</v>
      </c>
      <c r="BE273" s="102">
        <v>0.35384615384615387</v>
      </c>
      <c r="BF273" s="102">
        <v>0.30714285714285716</v>
      </c>
      <c r="BG273" s="101">
        <v>19</v>
      </c>
      <c r="BH273" s="101">
        <v>16</v>
      </c>
      <c r="BI273" s="101">
        <v>35</v>
      </c>
      <c r="BJ273" s="102">
        <v>0.25333333333333335</v>
      </c>
      <c r="BK273" s="102">
        <v>0.24615384615384617</v>
      </c>
      <c r="BL273" s="102">
        <v>0.25</v>
      </c>
      <c r="BM273" s="101">
        <v>1</v>
      </c>
      <c r="BN273" s="101">
        <v>7</v>
      </c>
      <c r="BO273" s="101">
        <v>8</v>
      </c>
      <c r="BP273" s="102">
        <v>1.3333333333333334E-2</v>
      </c>
      <c r="BQ273" s="102">
        <v>0.1076923076923077</v>
      </c>
      <c r="BR273" s="103">
        <v>5.7142857142857141E-2</v>
      </c>
    </row>
    <row r="274" spans="1:70" ht="11.85">
      <c r="A274" s="99" t="str">
        <f>IF(COUNTIFS(T_3GPM[[#This Row],[Secteur]],"  *"),A273,T_3GPM[[#This Row],[Secteur]])</f>
        <v>SEINE-SAINT-DENIS</v>
      </c>
      <c r="B274" s="99" t="str">
        <f>IF(COUNTIFS(T_3GPM[[#This Row],[Secteur]],"    *"),B273,T_3GPM[[#This Row],[Secteur]])</f>
        <v xml:space="preserve">   D06 - Montreuil</v>
      </c>
      <c r="C274" s="100" t="s">
        <v>678</v>
      </c>
      <c r="D274" s="100" t="s">
        <v>347</v>
      </c>
      <c r="E274" s="101">
        <v>89</v>
      </c>
      <c r="F274" s="101">
        <v>90</v>
      </c>
      <c r="G274" s="101">
        <v>179</v>
      </c>
      <c r="H274" s="101">
        <v>0</v>
      </c>
      <c r="I274" s="101">
        <v>0</v>
      </c>
      <c r="J274" s="101">
        <v>0</v>
      </c>
      <c r="K274" s="101">
        <v>89</v>
      </c>
      <c r="L274" s="101">
        <v>90</v>
      </c>
      <c r="M274" s="101">
        <v>179</v>
      </c>
      <c r="N274" s="102">
        <v>1</v>
      </c>
      <c r="O274" s="102">
        <v>1</v>
      </c>
      <c r="P274" s="102">
        <v>1</v>
      </c>
      <c r="Q274" s="101">
        <v>64</v>
      </c>
      <c r="R274" s="101">
        <v>59</v>
      </c>
      <c r="S274" s="101">
        <v>123</v>
      </c>
      <c r="T274" s="102">
        <v>0.7191011235955056</v>
      </c>
      <c r="U274" s="102">
        <v>0.65555555555555556</v>
      </c>
      <c r="V274" s="102">
        <v>0.68715083798882681</v>
      </c>
      <c r="W274" s="101">
        <v>25</v>
      </c>
      <c r="X274" s="101">
        <v>31</v>
      </c>
      <c r="Y274" s="101">
        <v>56</v>
      </c>
      <c r="Z274" s="102">
        <v>0.2808988764044944</v>
      </c>
      <c r="AA274" s="102">
        <v>0.34444444444444444</v>
      </c>
      <c r="AB274" s="102">
        <v>0.31284916201117319</v>
      </c>
      <c r="AC274" s="101">
        <v>21</v>
      </c>
      <c r="AD274" s="101">
        <v>23</v>
      </c>
      <c r="AE274" s="101">
        <v>44</v>
      </c>
      <c r="AF274" s="102">
        <v>0.23595505617977527</v>
      </c>
      <c r="AG274" s="102">
        <v>0.25555555555555554</v>
      </c>
      <c r="AH274" s="102">
        <v>0.24581005586592178</v>
      </c>
      <c r="AI274" s="101">
        <v>4</v>
      </c>
      <c r="AJ274" s="101">
        <v>8</v>
      </c>
      <c r="AK274" s="101">
        <v>12</v>
      </c>
      <c r="AL274" s="102">
        <v>4.49438202247191E-2</v>
      </c>
      <c r="AM274" s="102">
        <v>8.8888888888888892E-2</v>
      </c>
      <c r="AN274" s="102">
        <v>6.7039106145251395E-2</v>
      </c>
      <c r="AO274" s="101">
        <v>89</v>
      </c>
      <c r="AP274" s="101">
        <v>89</v>
      </c>
      <c r="AQ274" s="101">
        <v>178</v>
      </c>
      <c r="AR274" s="102">
        <v>1</v>
      </c>
      <c r="AS274" s="102">
        <v>0.98888888888888893</v>
      </c>
      <c r="AT274" s="102">
        <v>0.994413407821229</v>
      </c>
      <c r="AU274" s="101">
        <v>60</v>
      </c>
      <c r="AV274" s="101">
        <v>53</v>
      </c>
      <c r="AW274" s="101">
        <v>113</v>
      </c>
      <c r="AX274" s="102">
        <v>0.6741573033707865</v>
      </c>
      <c r="AY274" s="102">
        <v>0.5955056179775281</v>
      </c>
      <c r="AZ274" s="102">
        <v>0.6348314606741573</v>
      </c>
      <c r="BA274" s="101">
        <v>29</v>
      </c>
      <c r="BB274" s="101">
        <v>36</v>
      </c>
      <c r="BC274" s="101">
        <v>65</v>
      </c>
      <c r="BD274" s="102">
        <v>0.3258426966292135</v>
      </c>
      <c r="BE274" s="102">
        <v>0.4044943820224719</v>
      </c>
      <c r="BF274" s="102">
        <v>0.3651685393258427</v>
      </c>
      <c r="BG274" s="101">
        <v>25</v>
      </c>
      <c r="BH274" s="101">
        <v>28</v>
      </c>
      <c r="BI274" s="101">
        <v>53</v>
      </c>
      <c r="BJ274" s="102">
        <v>0.2808988764044944</v>
      </c>
      <c r="BK274" s="102">
        <v>0.3146067415730337</v>
      </c>
      <c r="BL274" s="102">
        <v>0.29775280898876405</v>
      </c>
      <c r="BM274" s="101">
        <v>4</v>
      </c>
      <c r="BN274" s="101">
        <v>8</v>
      </c>
      <c r="BO274" s="101">
        <v>12</v>
      </c>
      <c r="BP274" s="102">
        <v>4.49438202247191E-2</v>
      </c>
      <c r="BQ274" s="102">
        <v>8.98876404494382E-2</v>
      </c>
      <c r="BR274" s="103">
        <v>6.741573033707865E-2</v>
      </c>
    </row>
    <row r="275" spans="1:70" ht="11.85">
      <c r="A275" s="99" t="str">
        <f>IF(COUNTIFS(T_3GPM[[#This Row],[Secteur]],"  *"),A274,T_3GPM[[#This Row],[Secteur]])</f>
        <v>SEINE-SAINT-DENIS</v>
      </c>
      <c r="B275" s="99" t="str">
        <f>IF(COUNTIFS(T_3GPM[[#This Row],[Secteur]],"    *"),B274,T_3GPM[[#This Row],[Secteur]])</f>
        <v xml:space="preserve">   D06 - Montreuil</v>
      </c>
      <c r="C275" s="100" t="s">
        <v>679</v>
      </c>
      <c r="D275" s="100" t="s">
        <v>680</v>
      </c>
      <c r="E275" s="101">
        <v>69</v>
      </c>
      <c r="F275" s="101">
        <v>80</v>
      </c>
      <c r="G275" s="101">
        <v>149</v>
      </c>
      <c r="H275" s="101">
        <v>0</v>
      </c>
      <c r="I275" s="101">
        <v>0</v>
      </c>
      <c r="J275" s="101">
        <v>0</v>
      </c>
      <c r="K275" s="101">
        <v>68</v>
      </c>
      <c r="L275" s="101">
        <v>77</v>
      </c>
      <c r="M275" s="101">
        <v>145</v>
      </c>
      <c r="N275" s="102">
        <v>0.98550724637681164</v>
      </c>
      <c r="O275" s="102">
        <v>0.96250000000000002</v>
      </c>
      <c r="P275" s="102">
        <v>0.97315436241610742</v>
      </c>
      <c r="Q275" s="101">
        <v>54</v>
      </c>
      <c r="R275" s="101">
        <v>51</v>
      </c>
      <c r="S275" s="101">
        <v>105</v>
      </c>
      <c r="T275" s="102">
        <v>0.79411764705882348</v>
      </c>
      <c r="U275" s="102">
        <v>0.66233766233766234</v>
      </c>
      <c r="V275" s="102">
        <v>0.72413793103448276</v>
      </c>
      <c r="W275" s="101">
        <v>14</v>
      </c>
      <c r="X275" s="101">
        <v>26</v>
      </c>
      <c r="Y275" s="101">
        <v>40</v>
      </c>
      <c r="Z275" s="102">
        <v>0.20588235294117646</v>
      </c>
      <c r="AA275" s="102">
        <v>0.33766233766233766</v>
      </c>
      <c r="AB275" s="102">
        <v>0.27586206896551724</v>
      </c>
      <c r="AC275" s="101">
        <v>13</v>
      </c>
      <c r="AD275" s="101">
        <v>21</v>
      </c>
      <c r="AE275" s="101">
        <v>34</v>
      </c>
      <c r="AF275" s="102">
        <v>0.19117647058823528</v>
      </c>
      <c r="AG275" s="102">
        <v>0.27272727272727271</v>
      </c>
      <c r="AH275" s="102">
        <v>0.23448275862068965</v>
      </c>
      <c r="AI275" s="101">
        <v>1</v>
      </c>
      <c r="AJ275" s="101">
        <v>5</v>
      </c>
      <c r="AK275" s="101">
        <v>6</v>
      </c>
      <c r="AL275" s="102">
        <v>1.4705882352941176E-2</v>
      </c>
      <c r="AM275" s="102">
        <v>6.4935064935064929E-2</v>
      </c>
      <c r="AN275" s="102">
        <v>4.1379310344827586E-2</v>
      </c>
      <c r="AO275" s="101">
        <v>67</v>
      </c>
      <c r="AP275" s="101">
        <v>76</v>
      </c>
      <c r="AQ275" s="101">
        <v>143</v>
      </c>
      <c r="AR275" s="102">
        <v>0.97101449275362317</v>
      </c>
      <c r="AS275" s="102">
        <v>0.95</v>
      </c>
      <c r="AT275" s="102">
        <v>0.95973154362416102</v>
      </c>
      <c r="AU275" s="101">
        <v>43</v>
      </c>
      <c r="AV275" s="101">
        <v>40</v>
      </c>
      <c r="AW275" s="101">
        <v>83</v>
      </c>
      <c r="AX275" s="102">
        <v>0.64179104477611937</v>
      </c>
      <c r="AY275" s="102">
        <v>0.52631578947368418</v>
      </c>
      <c r="AZ275" s="102">
        <v>0.58041958041958042</v>
      </c>
      <c r="BA275" s="101">
        <v>24</v>
      </c>
      <c r="BB275" s="101">
        <v>36</v>
      </c>
      <c r="BC275" s="101">
        <v>60</v>
      </c>
      <c r="BD275" s="102">
        <v>0.35820895522388058</v>
      </c>
      <c r="BE275" s="102">
        <v>0.47368421052631576</v>
      </c>
      <c r="BF275" s="102">
        <v>0.41958041958041958</v>
      </c>
      <c r="BG275" s="101">
        <v>23</v>
      </c>
      <c r="BH275" s="101">
        <v>31</v>
      </c>
      <c r="BI275" s="101">
        <v>54</v>
      </c>
      <c r="BJ275" s="102">
        <v>0.34328358208955223</v>
      </c>
      <c r="BK275" s="102">
        <v>0.40789473684210525</v>
      </c>
      <c r="BL275" s="102">
        <v>0.3776223776223776</v>
      </c>
      <c r="BM275" s="101">
        <v>1</v>
      </c>
      <c r="BN275" s="101">
        <v>5</v>
      </c>
      <c r="BO275" s="101">
        <v>6</v>
      </c>
      <c r="BP275" s="102">
        <v>1.4925373134328358E-2</v>
      </c>
      <c r="BQ275" s="102">
        <v>6.5789473684210523E-2</v>
      </c>
      <c r="BR275" s="103">
        <v>4.195804195804196E-2</v>
      </c>
    </row>
    <row r="276" spans="1:70" ht="11.85">
      <c r="A276" s="99" t="str">
        <f>IF(COUNTIFS(T_3GPM[[#This Row],[Secteur]],"  *"),A275,T_3GPM[[#This Row],[Secteur]])</f>
        <v>SEINE-SAINT-DENIS</v>
      </c>
      <c r="B276" s="99" t="str">
        <f>IF(COUNTIFS(T_3GPM[[#This Row],[Secteur]],"    *"),B275,T_3GPM[[#This Row],[Secteur]])</f>
        <v xml:space="preserve">   D06 - Montreuil</v>
      </c>
      <c r="C276" s="100" t="s">
        <v>681</v>
      </c>
      <c r="D276" s="100" t="s">
        <v>213</v>
      </c>
      <c r="E276" s="101">
        <v>73</v>
      </c>
      <c r="F276" s="101">
        <v>55</v>
      </c>
      <c r="G276" s="101">
        <v>128</v>
      </c>
      <c r="H276" s="101">
        <v>0</v>
      </c>
      <c r="I276" s="101">
        <v>0</v>
      </c>
      <c r="J276" s="101">
        <v>0</v>
      </c>
      <c r="K276" s="101">
        <v>58</v>
      </c>
      <c r="L276" s="101">
        <v>48</v>
      </c>
      <c r="M276" s="101">
        <v>106</v>
      </c>
      <c r="N276" s="102">
        <v>0.79452054794520544</v>
      </c>
      <c r="O276" s="102">
        <v>0.87272727272727268</v>
      </c>
      <c r="P276" s="102">
        <v>0.828125</v>
      </c>
      <c r="Q276" s="101">
        <v>47</v>
      </c>
      <c r="R276" s="101">
        <v>40</v>
      </c>
      <c r="S276" s="101">
        <v>87</v>
      </c>
      <c r="T276" s="102">
        <v>0.81034482758620685</v>
      </c>
      <c r="U276" s="102">
        <v>0.83333333333333337</v>
      </c>
      <c r="V276" s="102">
        <v>0.82075471698113212</v>
      </c>
      <c r="W276" s="101">
        <v>11</v>
      </c>
      <c r="X276" s="101">
        <v>8</v>
      </c>
      <c r="Y276" s="101">
        <v>19</v>
      </c>
      <c r="Z276" s="102">
        <v>0.18965517241379309</v>
      </c>
      <c r="AA276" s="102">
        <v>0.16666666666666666</v>
      </c>
      <c r="AB276" s="102">
        <v>0.17924528301886791</v>
      </c>
      <c r="AC276" s="101">
        <v>10</v>
      </c>
      <c r="AD276" s="101">
        <v>7</v>
      </c>
      <c r="AE276" s="101">
        <v>17</v>
      </c>
      <c r="AF276" s="102">
        <v>0.17241379310344829</v>
      </c>
      <c r="AG276" s="102">
        <v>0.14583333333333334</v>
      </c>
      <c r="AH276" s="102">
        <v>0.16037735849056603</v>
      </c>
      <c r="AI276" s="101">
        <v>1</v>
      </c>
      <c r="AJ276" s="101">
        <v>1</v>
      </c>
      <c r="AK276" s="101">
        <v>2</v>
      </c>
      <c r="AL276" s="102">
        <v>1.7241379310344827E-2</v>
      </c>
      <c r="AM276" s="102">
        <v>2.0833333333333332E-2</v>
      </c>
      <c r="AN276" s="102">
        <v>1.8867924528301886E-2</v>
      </c>
      <c r="AO276" s="101">
        <v>56</v>
      </c>
      <c r="AP276" s="101">
        <v>47</v>
      </c>
      <c r="AQ276" s="101">
        <v>103</v>
      </c>
      <c r="AR276" s="102">
        <v>0.76712328767123283</v>
      </c>
      <c r="AS276" s="102">
        <v>0.8545454545454545</v>
      </c>
      <c r="AT276" s="102">
        <v>0.8046875</v>
      </c>
      <c r="AU276" s="101">
        <v>40</v>
      </c>
      <c r="AV276" s="101">
        <v>37</v>
      </c>
      <c r="AW276" s="101">
        <v>77</v>
      </c>
      <c r="AX276" s="102">
        <v>0.7142857142857143</v>
      </c>
      <c r="AY276" s="102">
        <v>0.78723404255319152</v>
      </c>
      <c r="AZ276" s="102">
        <v>0.74757281553398058</v>
      </c>
      <c r="BA276" s="101">
        <v>16</v>
      </c>
      <c r="BB276" s="101">
        <v>10</v>
      </c>
      <c r="BC276" s="101">
        <v>26</v>
      </c>
      <c r="BD276" s="102">
        <v>0.2857142857142857</v>
      </c>
      <c r="BE276" s="102">
        <v>0.21276595744680851</v>
      </c>
      <c r="BF276" s="102">
        <v>0.25242718446601942</v>
      </c>
      <c r="BG276" s="101">
        <v>14</v>
      </c>
      <c r="BH276" s="101">
        <v>8</v>
      </c>
      <c r="BI276" s="101">
        <v>22</v>
      </c>
      <c r="BJ276" s="102">
        <v>0.25</v>
      </c>
      <c r="BK276" s="102">
        <v>0.1702127659574468</v>
      </c>
      <c r="BL276" s="102">
        <v>0.21359223300970873</v>
      </c>
      <c r="BM276" s="101">
        <v>2</v>
      </c>
      <c r="BN276" s="101">
        <v>2</v>
      </c>
      <c r="BO276" s="101">
        <v>4</v>
      </c>
      <c r="BP276" s="102">
        <v>3.5714285714285712E-2</v>
      </c>
      <c r="BQ276" s="102">
        <v>4.2553191489361701E-2</v>
      </c>
      <c r="BR276" s="103">
        <v>3.8834951456310676E-2</v>
      </c>
    </row>
    <row r="277" spans="1:70" ht="11.85">
      <c r="A277" s="99" t="str">
        <f>IF(COUNTIFS(T_3GPM[[#This Row],[Secteur]],"  *"),A276,T_3GPM[[#This Row],[Secteur]])</f>
        <v>SEINE-SAINT-DENIS</v>
      </c>
      <c r="B277" s="99" t="str">
        <f>IF(COUNTIFS(T_3GPM[[#This Row],[Secteur]],"    *"),B276,T_3GPM[[#This Row],[Secteur]])</f>
        <v xml:space="preserve">   D06 - Montreuil</v>
      </c>
      <c r="C277" s="100" t="s">
        <v>682</v>
      </c>
      <c r="D277" s="100" t="s">
        <v>683</v>
      </c>
      <c r="E277" s="101">
        <v>72</v>
      </c>
      <c r="F277" s="101">
        <v>65</v>
      </c>
      <c r="G277" s="101">
        <v>137</v>
      </c>
      <c r="H277" s="101">
        <v>0</v>
      </c>
      <c r="I277" s="101">
        <v>0</v>
      </c>
      <c r="J277" s="101">
        <v>0</v>
      </c>
      <c r="K277" s="101">
        <v>72</v>
      </c>
      <c r="L277" s="101">
        <v>65</v>
      </c>
      <c r="M277" s="101">
        <v>137</v>
      </c>
      <c r="N277" s="102">
        <v>1</v>
      </c>
      <c r="O277" s="102">
        <v>1</v>
      </c>
      <c r="P277" s="102">
        <v>1</v>
      </c>
      <c r="Q277" s="101">
        <v>55</v>
      </c>
      <c r="R277" s="101">
        <v>34</v>
      </c>
      <c r="S277" s="101">
        <v>89</v>
      </c>
      <c r="T277" s="102">
        <v>0.76388888888888884</v>
      </c>
      <c r="U277" s="102">
        <v>0.52307692307692311</v>
      </c>
      <c r="V277" s="102">
        <v>0.64963503649635035</v>
      </c>
      <c r="W277" s="101">
        <v>17</v>
      </c>
      <c r="X277" s="101">
        <v>31</v>
      </c>
      <c r="Y277" s="101">
        <v>48</v>
      </c>
      <c r="Z277" s="102">
        <v>0.2361111111111111</v>
      </c>
      <c r="AA277" s="102">
        <v>0.47692307692307695</v>
      </c>
      <c r="AB277" s="102">
        <v>0.35036496350364965</v>
      </c>
      <c r="AC277" s="101">
        <v>17</v>
      </c>
      <c r="AD277" s="101">
        <v>28</v>
      </c>
      <c r="AE277" s="101">
        <v>45</v>
      </c>
      <c r="AF277" s="102">
        <v>0.2361111111111111</v>
      </c>
      <c r="AG277" s="102">
        <v>0.43076923076923079</v>
      </c>
      <c r="AH277" s="102">
        <v>0.32846715328467152</v>
      </c>
      <c r="AI277" s="101">
        <v>0</v>
      </c>
      <c r="AJ277" s="101">
        <v>3</v>
      </c>
      <c r="AK277" s="101">
        <v>3</v>
      </c>
      <c r="AL277" s="102">
        <v>0</v>
      </c>
      <c r="AM277" s="102">
        <v>4.6153846153846156E-2</v>
      </c>
      <c r="AN277" s="102">
        <v>2.1897810218978103E-2</v>
      </c>
      <c r="AO277" s="101">
        <v>72</v>
      </c>
      <c r="AP277" s="101">
        <v>65</v>
      </c>
      <c r="AQ277" s="101">
        <v>137</v>
      </c>
      <c r="AR277" s="102">
        <v>1</v>
      </c>
      <c r="AS277" s="102">
        <v>1</v>
      </c>
      <c r="AT277" s="102">
        <v>1</v>
      </c>
      <c r="AU277" s="101">
        <v>53</v>
      </c>
      <c r="AV277" s="101">
        <v>28</v>
      </c>
      <c r="AW277" s="101">
        <v>81</v>
      </c>
      <c r="AX277" s="102">
        <v>0.73611111111111116</v>
      </c>
      <c r="AY277" s="102">
        <v>0.43076923076923079</v>
      </c>
      <c r="AZ277" s="102">
        <v>0.59124087591240881</v>
      </c>
      <c r="BA277" s="101">
        <v>19</v>
      </c>
      <c r="BB277" s="101">
        <v>37</v>
      </c>
      <c r="BC277" s="101">
        <v>56</v>
      </c>
      <c r="BD277" s="102">
        <v>0.2638888888888889</v>
      </c>
      <c r="BE277" s="102">
        <v>0.56923076923076921</v>
      </c>
      <c r="BF277" s="102">
        <v>0.40875912408759124</v>
      </c>
      <c r="BG277" s="101">
        <v>19</v>
      </c>
      <c r="BH277" s="101">
        <v>34</v>
      </c>
      <c r="BI277" s="101">
        <v>53</v>
      </c>
      <c r="BJ277" s="102">
        <v>0.2638888888888889</v>
      </c>
      <c r="BK277" s="102">
        <v>0.52307692307692311</v>
      </c>
      <c r="BL277" s="102">
        <v>0.38686131386861317</v>
      </c>
      <c r="BM277" s="101">
        <v>0</v>
      </c>
      <c r="BN277" s="101">
        <v>3</v>
      </c>
      <c r="BO277" s="101">
        <v>3</v>
      </c>
      <c r="BP277" s="102">
        <v>0</v>
      </c>
      <c r="BQ277" s="102">
        <v>4.6153846153846156E-2</v>
      </c>
      <c r="BR277" s="103">
        <v>2.1897810218978103E-2</v>
      </c>
    </row>
    <row r="278" spans="1:70" ht="11.85">
      <c r="A278" s="99" t="str">
        <f>IF(COUNTIFS(T_3GPM[[#This Row],[Secteur]],"  *"),A277,T_3GPM[[#This Row],[Secteur]])</f>
        <v>SEINE-SAINT-DENIS</v>
      </c>
      <c r="B278" s="99" t="str">
        <f>IF(COUNTIFS(T_3GPM[[#This Row],[Secteur]],"    *"),B277,T_3GPM[[#This Row],[Secteur]])</f>
        <v xml:space="preserve">   D06 - Montreuil</v>
      </c>
      <c r="C278" s="100" t="s">
        <v>684</v>
      </c>
      <c r="D278" s="100" t="s">
        <v>295</v>
      </c>
      <c r="E278" s="101">
        <v>10</v>
      </c>
      <c r="F278" s="101">
        <v>12</v>
      </c>
      <c r="G278" s="101">
        <v>22</v>
      </c>
      <c r="H278" s="101">
        <v>0</v>
      </c>
      <c r="I278" s="101">
        <v>0</v>
      </c>
      <c r="J278" s="101">
        <v>0</v>
      </c>
      <c r="K278" s="101">
        <v>0</v>
      </c>
      <c r="L278" s="101">
        <v>0</v>
      </c>
      <c r="M278" s="101">
        <v>0</v>
      </c>
      <c r="N278" s="102">
        <v>0</v>
      </c>
      <c r="O278" s="102">
        <v>0</v>
      </c>
      <c r="P278" s="102">
        <v>0</v>
      </c>
      <c r="Q278" s="101">
        <v>0</v>
      </c>
      <c r="R278" s="101">
        <v>0</v>
      </c>
      <c r="S278" s="101">
        <v>0</v>
      </c>
      <c r="T278" s="102" t="s">
        <v>92</v>
      </c>
      <c r="U278" s="102" t="s">
        <v>92</v>
      </c>
      <c r="V278" s="102" t="s">
        <v>92</v>
      </c>
      <c r="W278" s="101">
        <v>0</v>
      </c>
      <c r="X278" s="101">
        <v>0</v>
      </c>
      <c r="Y278" s="101">
        <v>0</v>
      </c>
      <c r="Z278" s="102" t="s">
        <v>92</v>
      </c>
      <c r="AA278" s="102" t="s">
        <v>92</v>
      </c>
      <c r="AB278" s="102" t="s">
        <v>92</v>
      </c>
      <c r="AC278" s="101">
        <v>0</v>
      </c>
      <c r="AD278" s="101">
        <v>0</v>
      </c>
      <c r="AE278" s="101">
        <v>0</v>
      </c>
      <c r="AF278" s="102" t="s">
        <v>92</v>
      </c>
      <c r="AG278" s="102" t="s">
        <v>92</v>
      </c>
      <c r="AH278" s="102" t="s">
        <v>92</v>
      </c>
      <c r="AI278" s="101">
        <v>0</v>
      </c>
      <c r="AJ278" s="101">
        <v>0</v>
      </c>
      <c r="AK278" s="101">
        <v>0</v>
      </c>
      <c r="AL278" s="102" t="s">
        <v>92</v>
      </c>
      <c r="AM278" s="102" t="s">
        <v>92</v>
      </c>
      <c r="AN278" s="102" t="s">
        <v>92</v>
      </c>
      <c r="AO278" s="101">
        <v>0</v>
      </c>
      <c r="AP278" s="101">
        <v>0</v>
      </c>
      <c r="AQ278" s="101">
        <v>0</v>
      </c>
      <c r="AR278" s="102">
        <v>0</v>
      </c>
      <c r="AS278" s="102">
        <v>0</v>
      </c>
      <c r="AT278" s="102">
        <v>0</v>
      </c>
      <c r="AU278" s="101">
        <v>0</v>
      </c>
      <c r="AV278" s="101">
        <v>0</v>
      </c>
      <c r="AW278" s="101">
        <v>0</v>
      </c>
      <c r="AX278" s="102" t="s">
        <v>92</v>
      </c>
      <c r="AY278" s="102" t="s">
        <v>92</v>
      </c>
      <c r="AZ278" s="102" t="s">
        <v>92</v>
      </c>
      <c r="BA278" s="101">
        <v>0</v>
      </c>
      <c r="BB278" s="101">
        <v>0</v>
      </c>
      <c r="BC278" s="101">
        <v>0</v>
      </c>
      <c r="BD278" s="102" t="s">
        <v>92</v>
      </c>
      <c r="BE278" s="102" t="s">
        <v>92</v>
      </c>
      <c r="BF278" s="102" t="s">
        <v>92</v>
      </c>
      <c r="BG278" s="101">
        <v>0</v>
      </c>
      <c r="BH278" s="101">
        <v>0</v>
      </c>
      <c r="BI278" s="101">
        <v>0</v>
      </c>
      <c r="BJ278" s="102" t="s">
        <v>92</v>
      </c>
      <c r="BK278" s="102" t="s">
        <v>92</v>
      </c>
      <c r="BL278" s="102" t="s">
        <v>92</v>
      </c>
      <c r="BM278" s="101">
        <v>0</v>
      </c>
      <c r="BN278" s="101">
        <v>0</v>
      </c>
      <c r="BO278" s="101">
        <v>0</v>
      </c>
      <c r="BP278" s="102" t="s">
        <v>92</v>
      </c>
      <c r="BQ278" s="102" t="s">
        <v>92</v>
      </c>
      <c r="BR278" s="103" t="s">
        <v>92</v>
      </c>
    </row>
    <row r="279" spans="1:70" ht="11.85">
      <c r="A279" s="99" t="str">
        <f>IF(COUNTIFS(T_3GPM[[#This Row],[Secteur]],"  *"),A278,T_3GPM[[#This Row],[Secteur]])</f>
        <v>SEINE-SAINT-DENIS</v>
      </c>
      <c r="B279" s="99" t="str">
        <f>IF(COUNTIFS(T_3GPM[[#This Row],[Secteur]],"    *"),B278,T_3GPM[[#This Row],[Secteur]])</f>
        <v xml:space="preserve">   D06 - Montreuil</v>
      </c>
      <c r="C279" s="100" t="s">
        <v>685</v>
      </c>
      <c r="D279" s="100" t="s">
        <v>686</v>
      </c>
      <c r="E279" s="101">
        <v>45</v>
      </c>
      <c r="F279" s="101">
        <v>35</v>
      </c>
      <c r="G279" s="101">
        <v>80</v>
      </c>
      <c r="H279" s="101">
        <v>0</v>
      </c>
      <c r="I279" s="101">
        <v>1</v>
      </c>
      <c r="J279" s="101">
        <v>1</v>
      </c>
      <c r="K279" s="101">
        <v>45</v>
      </c>
      <c r="L279" s="101">
        <v>34</v>
      </c>
      <c r="M279" s="101">
        <v>79</v>
      </c>
      <c r="N279" s="102">
        <v>1</v>
      </c>
      <c r="O279" s="102">
        <v>1</v>
      </c>
      <c r="P279" s="102">
        <v>1</v>
      </c>
      <c r="Q279" s="101">
        <v>31</v>
      </c>
      <c r="R279" s="101">
        <v>19</v>
      </c>
      <c r="S279" s="101">
        <v>50</v>
      </c>
      <c r="T279" s="102">
        <v>0.68888888888888888</v>
      </c>
      <c r="U279" s="102">
        <v>0.55882352941176472</v>
      </c>
      <c r="V279" s="102">
        <v>0.63291139240506333</v>
      </c>
      <c r="W279" s="101">
        <v>14</v>
      </c>
      <c r="X279" s="101">
        <v>15</v>
      </c>
      <c r="Y279" s="101">
        <v>29</v>
      </c>
      <c r="Z279" s="102">
        <v>0.31111111111111112</v>
      </c>
      <c r="AA279" s="102">
        <v>0.44117647058823528</v>
      </c>
      <c r="AB279" s="102">
        <v>0.36708860759493672</v>
      </c>
      <c r="AC279" s="101">
        <v>11</v>
      </c>
      <c r="AD279" s="101">
        <v>12</v>
      </c>
      <c r="AE279" s="101">
        <v>23</v>
      </c>
      <c r="AF279" s="102">
        <v>0.24444444444444444</v>
      </c>
      <c r="AG279" s="102">
        <v>0.35294117647058826</v>
      </c>
      <c r="AH279" s="102">
        <v>0.29113924050632911</v>
      </c>
      <c r="AI279" s="101">
        <v>3</v>
      </c>
      <c r="AJ279" s="101">
        <v>3</v>
      </c>
      <c r="AK279" s="101">
        <v>6</v>
      </c>
      <c r="AL279" s="102">
        <v>6.6666666666666666E-2</v>
      </c>
      <c r="AM279" s="102">
        <v>8.8235294117647065E-2</v>
      </c>
      <c r="AN279" s="102">
        <v>7.5949367088607597E-2</v>
      </c>
      <c r="AO279" s="101">
        <v>45</v>
      </c>
      <c r="AP279" s="101">
        <v>34</v>
      </c>
      <c r="AQ279" s="101">
        <v>79</v>
      </c>
      <c r="AR279" s="102">
        <v>1</v>
      </c>
      <c r="AS279" s="102">
        <v>1</v>
      </c>
      <c r="AT279" s="102">
        <v>1</v>
      </c>
      <c r="AU279" s="101">
        <v>30</v>
      </c>
      <c r="AV279" s="101">
        <v>17</v>
      </c>
      <c r="AW279" s="101">
        <v>47</v>
      </c>
      <c r="AX279" s="102">
        <v>0.66666666666666663</v>
      </c>
      <c r="AY279" s="102">
        <v>0.5</v>
      </c>
      <c r="AZ279" s="102">
        <v>0.59493670886075944</v>
      </c>
      <c r="BA279" s="101">
        <v>15</v>
      </c>
      <c r="BB279" s="101">
        <v>17</v>
      </c>
      <c r="BC279" s="101">
        <v>32</v>
      </c>
      <c r="BD279" s="102">
        <v>0.33333333333333331</v>
      </c>
      <c r="BE279" s="102">
        <v>0.5</v>
      </c>
      <c r="BF279" s="102">
        <v>0.4050632911392405</v>
      </c>
      <c r="BG279" s="101">
        <v>12</v>
      </c>
      <c r="BH279" s="101">
        <v>14</v>
      </c>
      <c r="BI279" s="101">
        <v>26</v>
      </c>
      <c r="BJ279" s="102">
        <v>0.26666666666666666</v>
      </c>
      <c r="BK279" s="102">
        <v>0.41176470588235292</v>
      </c>
      <c r="BL279" s="102">
        <v>0.32911392405063289</v>
      </c>
      <c r="BM279" s="101">
        <v>3</v>
      </c>
      <c r="BN279" s="101">
        <v>3</v>
      </c>
      <c r="BO279" s="101">
        <v>6</v>
      </c>
      <c r="BP279" s="102">
        <v>6.6666666666666666E-2</v>
      </c>
      <c r="BQ279" s="102">
        <v>8.8235294117647065E-2</v>
      </c>
      <c r="BR279" s="103">
        <v>7.5949367088607597E-2</v>
      </c>
    </row>
    <row r="280" spans="1:70" ht="11.85">
      <c r="A280" s="99" t="str">
        <f>IF(COUNTIFS(T_3GPM[[#This Row],[Secteur]],"  *"),A279,T_3GPM[[#This Row],[Secteur]])</f>
        <v>SEINE-SAINT-DENIS</v>
      </c>
      <c r="B280" s="99" t="str">
        <f>IF(COUNTIFS(T_3GPM[[#This Row],[Secteur]],"    *"),B279,T_3GPM[[#This Row],[Secteur]])</f>
        <v xml:space="preserve">   D06 - Montreuil</v>
      </c>
      <c r="C280" s="100" t="s">
        <v>687</v>
      </c>
      <c r="D280" s="100" t="s">
        <v>994</v>
      </c>
      <c r="E280" s="101">
        <v>6</v>
      </c>
      <c r="F280" s="101">
        <v>7</v>
      </c>
      <c r="G280" s="101">
        <v>13</v>
      </c>
      <c r="H280" s="101">
        <v>0</v>
      </c>
      <c r="I280" s="101">
        <v>0</v>
      </c>
      <c r="J280" s="101">
        <v>0</v>
      </c>
      <c r="K280" s="101">
        <v>0</v>
      </c>
      <c r="L280" s="101">
        <v>0</v>
      </c>
      <c r="M280" s="101">
        <v>0</v>
      </c>
      <c r="N280" s="102">
        <v>0</v>
      </c>
      <c r="O280" s="102">
        <v>0</v>
      </c>
      <c r="P280" s="102">
        <v>0</v>
      </c>
      <c r="Q280" s="101">
        <v>0</v>
      </c>
      <c r="R280" s="101">
        <v>0</v>
      </c>
      <c r="S280" s="101">
        <v>0</v>
      </c>
      <c r="T280" s="102" t="s">
        <v>92</v>
      </c>
      <c r="U280" s="102" t="s">
        <v>92</v>
      </c>
      <c r="V280" s="102" t="s">
        <v>92</v>
      </c>
      <c r="W280" s="101">
        <v>0</v>
      </c>
      <c r="X280" s="101">
        <v>0</v>
      </c>
      <c r="Y280" s="101">
        <v>0</v>
      </c>
      <c r="Z280" s="102" t="s">
        <v>92</v>
      </c>
      <c r="AA280" s="102" t="s">
        <v>92</v>
      </c>
      <c r="AB280" s="102" t="s">
        <v>92</v>
      </c>
      <c r="AC280" s="101">
        <v>0</v>
      </c>
      <c r="AD280" s="101">
        <v>0</v>
      </c>
      <c r="AE280" s="101">
        <v>0</v>
      </c>
      <c r="AF280" s="102" t="s">
        <v>92</v>
      </c>
      <c r="AG280" s="102" t="s">
        <v>92</v>
      </c>
      <c r="AH280" s="102" t="s">
        <v>92</v>
      </c>
      <c r="AI280" s="101">
        <v>0</v>
      </c>
      <c r="AJ280" s="101">
        <v>0</v>
      </c>
      <c r="AK280" s="101">
        <v>0</v>
      </c>
      <c r="AL280" s="102" t="s">
        <v>92</v>
      </c>
      <c r="AM280" s="102" t="s">
        <v>92</v>
      </c>
      <c r="AN280" s="102" t="s">
        <v>92</v>
      </c>
      <c r="AO280" s="101">
        <v>0</v>
      </c>
      <c r="AP280" s="101">
        <v>0</v>
      </c>
      <c r="AQ280" s="101">
        <v>0</v>
      </c>
      <c r="AR280" s="102">
        <v>0</v>
      </c>
      <c r="AS280" s="102">
        <v>0</v>
      </c>
      <c r="AT280" s="102">
        <v>0</v>
      </c>
      <c r="AU280" s="101">
        <v>0</v>
      </c>
      <c r="AV280" s="101">
        <v>0</v>
      </c>
      <c r="AW280" s="101">
        <v>0</v>
      </c>
      <c r="AX280" s="102" t="s">
        <v>92</v>
      </c>
      <c r="AY280" s="102" t="s">
        <v>92</v>
      </c>
      <c r="AZ280" s="102" t="s">
        <v>92</v>
      </c>
      <c r="BA280" s="101">
        <v>0</v>
      </c>
      <c r="BB280" s="101">
        <v>0</v>
      </c>
      <c r="BC280" s="101">
        <v>0</v>
      </c>
      <c r="BD280" s="102" t="s">
        <v>92</v>
      </c>
      <c r="BE280" s="102" t="s">
        <v>92</v>
      </c>
      <c r="BF280" s="102" t="s">
        <v>92</v>
      </c>
      <c r="BG280" s="101">
        <v>0</v>
      </c>
      <c r="BH280" s="101">
        <v>0</v>
      </c>
      <c r="BI280" s="101">
        <v>0</v>
      </c>
      <c r="BJ280" s="102" t="s">
        <v>92</v>
      </c>
      <c r="BK280" s="102" t="s">
        <v>92</v>
      </c>
      <c r="BL280" s="102" t="s">
        <v>92</v>
      </c>
      <c r="BM280" s="101">
        <v>0</v>
      </c>
      <c r="BN280" s="101">
        <v>0</v>
      </c>
      <c r="BO280" s="101">
        <v>0</v>
      </c>
      <c r="BP280" s="102" t="s">
        <v>92</v>
      </c>
      <c r="BQ280" s="102" t="s">
        <v>92</v>
      </c>
      <c r="BR280" s="103" t="s">
        <v>92</v>
      </c>
    </row>
    <row r="281" spans="1:70" ht="11.85">
      <c r="A281" s="99" t="str">
        <f>IF(COUNTIFS(T_3GPM[[#This Row],[Secteur]],"  *"),A280,T_3GPM[[#This Row],[Secteur]])</f>
        <v>SEINE-SAINT-DENIS</v>
      </c>
      <c r="B281" s="99" t="str">
        <f>IF(COUNTIFS(T_3GPM[[#This Row],[Secteur]],"    *"),B280,T_3GPM[[#This Row],[Secteur]])</f>
        <v xml:space="preserve">   D06 - Montreuil</v>
      </c>
      <c r="C281" s="100" t="s">
        <v>688</v>
      </c>
      <c r="D281" s="100" t="s">
        <v>689</v>
      </c>
      <c r="E281" s="101">
        <v>47</v>
      </c>
      <c r="F281" s="101">
        <v>71</v>
      </c>
      <c r="G281" s="101">
        <v>118</v>
      </c>
      <c r="H281" s="101">
        <v>0</v>
      </c>
      <c r="I281" s="101">
        <v>0</v>
      </c>
      <c r="J281" s="101">
        <v>0</v>
      </c>
      <c r="K281" s="101">
        <v>47</v>
      </c>
      <c r="L281" s="101">
        <v>65</v>
      </c>
      <c r="M281" s="101">
        <v>112</v>
      </c>
      <c r="N281" s="102">
        <v>1</v>
      </c>
      <c r="O281" s="102">
        <v>0.91549295774647887</v>
      </c>
      <c r="P281" s="102">
        <v>0.94915254237288138</v>
      </c>
      <c r="Q281" s="101">
        <v>28</v>
      </c>
      <c r="R281" s="101">
        <v>45</v>
      </c>
      <c r="S281" s="101">
        <v>73</v>
      </c>
      <c r="T281" s="102">
        <v>0.5957446808510638</v>
      </c>
      <c r="U281" s="102">
        <v>0.69230769230769229</v>
      </c>
      <c r="V281" s="102">
        <v>0.6517857142857143</v>
      </c>
      <c r="W281" s="101">
        <v>19</v>
      </c>
      <c r="X281" s="101">
        <v>20</v>
      </c>
      <c r="Y281" s="101">
        <v>39</v>
      </c>
      <c r="Z281" s="102">
        <v>0.40425531914893614</v>
      </c>
      <c r="AA281" s="102">
        <v>0.30769230769230771</v>
      </c>
      <c r="AB281" s="102">
        <v>0.3482142857142857</v>
      </c>
      <c r="AC281" s="101">
        <v>13</v>
      </c>
      <c r="AD281" s="101">
        <v>13</v>
      </c>
      <c r="AE281" s="101">
        <v>26</v>
      </c>
      <c r="AF281" s="102">
        <v>0.27659574468085107</v>
      </c>
      <c r="AG281" s="102">
        <v>0.2</v>
      </c>
      <c r="AH281" s="102">
        <v>0.23214285714285715</v>
      </c>
      <c r="AI281" s="101">
        <v>6</v>
      </c>
      <c r="AJ281" s="101">
        <v>7</v>
      </c>
      <c r="AK281" s="101">
        <v>13</v>
      </c>
      <c r="AL281" s="102">
        <v>0.1276595744680851</v>
      </c>
      <c r="AM281" s="102">
        <v>0.1076923076923077</v>
      </c>
      <c r="AN281" s="102">
        <v>0.11607142857142858</v>
      </c>
      <c r="AO281" s="101">
        <v>47</v>
      </c>
      <c r="AP281" s="101">
        <v>64</v>
      </c>
      <c r="AQ281" s="101">
        <v>111</v>
      </c>
      <c r="AR281" s="102">
        <v>1</v>
      </c>
      <c r="AS281" s="102">
        <v>0.90140845070422537</v>
      </c>
      <c r="AT281" s="102">
        <v>0.94067796610169496</v>
      </c>
      <c r="AU281" s="101">
        <v>20</v>
      </c>
      <c r="AV281" s="101">
        <v>32</v>
      </c>
      <c r="AW281" s="101">
        <v>52</v>
      </c>
      <c r="AX281" s="102">
        <v>0.42553191489361702</v>
      </c>
      <c r="AY281" s="102">
        <v>0.5</v>
      </c>
      <c r="AZ281" s="102">
        <v>0.46846846846846846</v>
      </c>
      <c r="BA281" s="101">
        <v>27</v>
      </c>
      <c r="BB281" s="101">
        <v>32</v>
      </c>
      <c r="BC281" s="101">
        <v>59</v>
      </c>
      <c r="BD281" s="102">
        <v>0.57446808510638303</v>
      </c>
      <c r="BE281" s="102">
        <v>0.5</v>
      </c>
      <c r="BF281" s="102">
        <v>0.53153153153153154</v>
      </c>
      <c r="BG281" s="101">
        <v>19</v>
      </c>
      <c r="BH281" s="101">
        <v>23</v>
      </c>
      <c r="BI281" s="101">
        <v>42</v>
      </c>
      <c r="BJ281" s="102">
        <v>0.40425531914893614</v>
      </c>
      <c r="BK281" s="102">
        <v>0.359375</v>
      </c>
      <c r="BL281" s="102">
        <v>0.3783783783783784</v>
      </c>
      <c r="BM281" s="101">
        <v>8</v>
      </c>
      <c r="BN281" s="101">
        <v>9</v>
      </c>
      <c r="BO281" s="101">
        <v>17</v>
      </c>
      <c r="BP281" s="102">
        <v>0.1702127659574468</v>
      </c>
      <c r="BQ281" s="102">
        <v>0.140625</v>
      </c>
      <c r="BR281" s="103">
        <v>0.15315315315315314</v>
      </c>
    </row>
    <row r="282" spans="1:70" ht="11.85">
      <c r="A282" s="99" t="str">
        <f>IF(COUNTIFS(T_3GPM[[#This Row],[Secteur]],"  *"),A281,T_3GPM[[#This Row],[Secteur]])</f>
        <v>SEINE-SAINT-DENIS</v>
      </c>
      <c r="B282" s="99" t="str">
        <f>IF(COUNTIFS(T_3GPM[[#This Row],[Secteur]],"    *"),B281,T_3GPM[[#This Row],[Secteur]])</f>
        <v xml:space="preserve">   D06 - Montreuil</v>
      </c>
      <c r="C282" s="100" t="s">
        <v>690</v>
      </c>
      <c r="D282" s="100" t="s">
        <v>691</v>
      </c>
      <c r="E282" s="101">
        <v>53</v>
      </c>
      <c r="F282" s="101">
        <v>50</v>
      </c>
      <c r="G282" s="101">
        <v>103</v>
      </c>
      <c r="H282" s="101">
        <v>0</v>
      </c>
      <c r="I282" s="101">
        <v>0</v>
      </c>
      <c r="J282" s="101">
        <v>0</v>
      </c>
      <c r="K282" s="101">
        <v>53</v>
      </c>
      <c r="L282" s="101">
        <v>49</v>
      </c>
      <c r="M282" s="101">
        <v>102</v>
      </c>
      <c r="N282" s="102">
        <v>1</v>
      </c>
      <c r="O282" s="102">
        <v>0.98</v>
      </c>
      <c r="P282" s="102">
        <v>0.99029126213592233</v>
      </c>
      <c r="Q282" s="101">
        <v>48</v>
      </c>
      <c r="R282" s="101">
        <v>26</v>
      </c>
      <c r="S282" s="101">
        <v>74</v>
      </c>
      <c r="T282" s="102">
        <v>0.90566037735849059</v>
      </c>
      <c r="U282" s="102">
        <v>0.53061224489795922</v>
      </c>
      <c r="V282" s="102">
        <v>0.72549019607843135</v>
      </c>
      <c r="W282" s="101">
        <v>5</v>
      </c>
      <c r="X282" s="101">
        <v>23</v>
      </c>
      <c r="Y282" s="101">
        <v>28</v>
      </c>
      <c r="Z282" s="102">
        <v>9.4339622641509441E-2</v>
      </c>
      <c r="AA282" s="102">
        <v>0.46938775510204084</v>
      </c>
      <c r="AB282" s="102">
        <v>0.27450980392156865</v>
      </c>
      <c r="AC282" s="101">
        <v>3</v>
      </c>
      <c r="AD282" s="101">
        <v>15</v>
      </c>
      <c r="AE282" s="101">
        <v>18</v>
      </c>
      <c r="AF282" s="102">
        <v>5.6603773584905662E-2</v>
      </c>
      <c r="AG282" s="102">
        <v>0.30612244897959184</v>
      </c>
      <c r="AH282" s="102">
        <v>0.17647058823529413</v>
      </c>
      <c r="AI282" s="101">
        <v>2</v>
      </c>
      <c r="AJ282" s="101">
        <v>8</v>
      </c>
      <c r="AK282" s="101">
        <v>10</v>
      </c>
      <c r="AL282" s="102">
        <v>3.7735849056603772E-2</v>
      </c>
      <c r="AM282" s="102">
        <v>0.16326530612244897</v>
      </c>
      <c r="AN282" s="102">
        <v>9.8039215686274508E-2</v>
      </c>
      <c r="AO282" s="101">
        <v>53</v>
      </c>
      <c r="AP282" s="101">
        <v>49</v>
      </c>
      <c r="AQ282" s="101">
        <v>102</v>
      </c>
      <c r="AR282" s="102">
        <v>1</v>
      </c>
      <c r="AS282" s="102">
        <v>0.98</v>
      </c>
      <c r="AT282" s="102">
        <v>0.99029126213592233</v>
      </c>
      <c r="AU282" s="101">
        <v>46</v>
      </c>
      <c r="AV282" s="101">
        <v>21</v>
      </c>
      <c r="AW282" s="101">
        <v>67</v>
      </c>
      <c r="AX282" s="102">
        <v>0.86792452830188682</v>
      </c>
      <c r="AY282" s="102">
        <v>0.42857142857142855</v>
      </c>
      <c r="AZ282" s="102">
        <v>0.65686274509803921</v>
      </c>
      <c r="BA282" s="101">
        <v>7</v>
      </c>
      <c r="BB282" s="101">
        <v>28</v>
      </c>
      <c r="BC282" s="101">
        <v>35</v>
      </c>
      <c r="BD282" s="102">
        <v>0.13207547169811321</v>
      </c>
      <c r="BE282" s="102">
        <v>0.5714285714285714</v>
      </c>
      <c r="BF282" s="102">
        <v>0.34313725490196079</v>
      </c>
      <c r="BG282" s="101">
        <v>5</v>
      </c>
      <c r="BH282" s="101">
        <v>20</v>
      </c>
      <c r="BI282" s="101">
        <v>25</v>
      </c>
      <c r="BJ282" s="102">
        <v>9.4339622641509441E-2</v>
      </c>
      <c r="BK282" s="102">
        <v>0.40816326530612246</v>
      </c>
      <c r="BL282" s="102">
        <v>0.24509803921568626</v>
      </c>
      <c r="BM282" s="101">
        <v>2</v>
      </c>
      <c r="BN282" s="101">
        <v>8</v>
      </c>
      <c r="BO282" s="101">
        <v>10</v>
      </c>
      <c r="BP282" s="102">
        <v>3.7735849056603772E-2</v>
      </c>
      <c r="BQ282" s="102">
        <v>0.16326530612244897</v>
      </c>
      <c r="BR282" s="103">
        <v>9.8039215686274508E-2</v>
      </c>
    </row>
    <row r="283" spans="1:70" ht="11.85">
      <c r="A283" s="99" t="str">
        <f>IF(COUNTIFS(T_3GPM[[#This Row],[Secteur]],"  *"),A282,T_3GPM[[#This Row],[Secteur]])</f>
        <v>SEINE-SAINT-DENIS</v>
      </c>
      <c r="B283" s="99" t="str">
        <f>IF(COUNTIFS(T_3GPM[[#This Row],[Secteur]],"    *"),B282,T_3GPM[[#This Row],[Secteur]])</f>
        <v xml:space="preserve">   D06 - Montreuil</v>
      </c>
      <c r="C283" s="100" t="s">
        <v>692</v>
      </c>
      <c r="D283" s="100" t="s">
        <v>693</v>
      </c>
      <c r="E283" s="101">
        <v>79</v>
      </c>
      <c r="F283" s="101">
        <v>78</v>
      </c>
      <c r="G283" s="101">
        <v>157</v>
      </c>
      <c r="H283" s="101">
        <v>0</v>
      </c>
      <c r="I283" s="101">
        <v>0</v>
      </c>
      <c r="J283" s="101">
        <v>0</v>
      </c>
      <c r="K283" s="101">
        <v>78</v>
      </c>
      <c r="L283" s="101">
        <v>78</v>
      </c>
      <c r="M283" s="101">
        <v>156</v>
      </c>
      <c r="N283" s="102">
        <v>0.98734177215189878</v>
      </c>
      <c r="O283" s="102">
        <v>1</v>
      </c>
      <c r="P283" s="102">
        <v>0.99363057324840764</v>
      </c>
      <c r="Q283" s="101">
        <v>64</v>
      </c>
      <c r="R283" s="101">
        <v>44</v>
      </c>
      <c r="S283" s="101">
        <v>108</v>
      </c>
      <c r="T283" s="102">
        <v>0.82051282051282048</v>
      </c>
      <c r="U283" s="102">
        <v>0.5641025641025641</v>
      </c>
      <c r="V283" s="102">
        <v>0.69230769230769229</v>
      </c>
      <c r="W283" s="101">
        <v>14</v>
      </c>
      <c r="X283" s="101">
        <v>34</v>
      </c>
      <c r="Y283" s="101">
        <v>48</v>
      </c>
      <c r="Z283" s="102">
        <v>0.17948717948717949</v>
      </c>
      <c r="AA283" s="102">
        <v>0.4358974358974359</v>
      </c>
      <c r="AB283" s="102">
        <v>0.30769230769230771</v>
      </c>
      <c r="AC283" s="101">
        <v>14</v>
      </c>
      <c r="AD283" s="101">
        <v>31</v>
      </c>
      <c r="AE283" s="101">
        <v>45</v>
      </c>
      <c r="AF283" s="102">
        <v>0.17948717948717949</v>
      </c>
      <c r="AG283" s="102">
        <v>0.39743589743589741</v>
      </c>
      <c r="AH283" s="102">
        <v>0.28846153846153844</v>
      </c>
      <c r="AI283" s="101">
        <v>0</v>
      </c>
      <c r="AJ283" s="101">
        <v>3</v>
      </c>
      <c r="AK283" s="101">
        <v>3</v>
      </c>
      <c r="AL283" s="102">
        <v>0</v>
      </c>
      <c r="AM283" s="102">
        <v>3.8461538461538464E-2</v>
      </c>
      <c r="AN283" s="102">
        <v>1.9230769230769232E-2</v>
      </c>
      <c r="AO283" s="101">
        <v>78</v>
      </c>
      <c r="AP283" s="101">
        <v>78</v>
      </c>
      <c r="AQ283" s="101">
        <v>156</v>
      </c>
      <c r="AR283" s="102">
        <v>0.98734177215189878</v>
      </c>
      <c r="AS283" s="102">
        <v>1</v>
      </c>
      <c r="AT283" s="102">
        <v>0.99363057324840764</v>
      </c>
      <c r="AU283" s="101">
        <v>62</v>
      </c>
      <c r="AV283" s="101">
        <v>42</v>
      </c>
      <c r="AW283" s="101">
        <v>104</v>
      </c>
      <c r="AX283" s="102">
        <v>0.79487179487179482</v>
      </c>
      <c r="AY283" s="102">
        <v>0.53846153846153844</v>
      </c>
      <c r="AZ283" s="102">
        <v>0.66666666666666663</v>
      </c>
      <c r="BA283" s="101">
        <v>16</v>
      </c>
      <c r="BB283" s="101">
        <v>36</v>
      </c>
      <c r="BC283" s="101">
        <v>52</v>
      </c>
      <c r="BD283" s="102">
        <v>0.20512820512820512</v>
      </c>
      <c r="BE283" s="102">
        <v>0.46153846153846156</v>
      </c>
      <c r="BF283" s="102">
        <v>0.33333333333333331</v>
      </c>
      <c r="BG283" s="101">
        <v>14</v>
      </c>
      <c r="BH283" s="101">
        <v>33</v>
      </c>
      <c r="BI283" s="101">
        <v>47</v>
      </c>
      <c r="BJ283" s="102">
        <v>0.17948717948717949</v>
      </c>
      <c r="BK283" s="102">
        <v>0.42307692307692307</v>
      </c>
      <c r="BL283" s="102">
        <v>0.30128205128205127</v>
      </c>
      <c r="BM283" s="101">
        <v>2</v>
      </c>
      <c r="BN283" s="101">
        <v>3</v>
      </c>
      <c r="BO283" s="101">
        <v>5</v>
      </c>
      <c r="BP283" s="102">
        <v>2.564102564102564E-2</v>
      </c>
      <c r="BQ283" s="102">
        <v>3.8461538461538464E-2</v>
      </c>
      <c r="BR283" s="103">
        <v>3.2051282051282048E-2</v>
      </c>
    </row>
    <row r="284" spans="1:70" ht="11.85">
      <c r="A284" s="99" t="str">
        <f>IF(COUNTIFS(T_3GPM[[#This Row],[Secteur]],"  *"),A283,T_3GPM[[#This Row],[Secteur]])</f>
        <v>SEINE-SAINT-DENIS</v>
      </c>
      <c r="B284" s="99" t="str">
        <f>IF(COUNTIFS(T_3GPM[[#This Row],[Secteur]],"    *"),B283,T_3GPM[[#This Row],[Secteur]])</f>
        <v xml:space="preserve">   D07 - Le Raincy</v>
      </c>
      <c r="C284" s="100" t="s">
        <v>694</v>
      </c>
      <c r="D284" s="100" t="s">
        <v>695</v>
      </c>
      <c r="E284" s="101">
        <v>1431</v>
      </c>
      <c r="F284" s="101">
        <v>1532</v>
      </c>
      <c r="G284" s="101">
        <v>2963</v>
      </c>
      <c r="H284" s="101">
        <v>0</v>
      </c>
      <c r="I284" s="101">
        <v>1</v>
      </c>
      <c r="J284" s="101">
        <v>1</v>
      </c>
      <c r="K284" s="101">
        <v>1341</v>
      </c>
      <c r="L284" s="101">
        <v>1421</v>
      </c>
      <c r="M284" s="101">
        <v>2762</v>
      </c>
      <c r="N284" s="102">
        <v>0.93710691823899372</v>
      </c>
      <c r="O284" s="102">
        <v>0.92819843342036557</v>
      </c>
      <c r="P284" s="102">
        <v>0.9325008437394533</v>
      </c>
      <c r="Q284" s="101">
        <v>1024</v>
      </c>
      <c r="R284" s="101">
        <v>907</v>
      </c>
      <c r="S284" s="101">
        <v>1931</v>
      </c>
      <c r="T284" s="102">
        <v>0.76360924683072329</v>
      </c>
      <c r="U284" s="102">
        <v>0.63828289936664317</v>
      </c>
      <c r="V284" s="102">
        <v>0.69913106444605355</v>
      </c>
      <c r="W284" s="101">
        <v>317</v>
      </c>
      <c r="X284" s="101">
        <v>514</v>
      </c>
      <c r="Y284" s="101">
        <v>831</v>
      </c>
      <c r="Z284" s="102">
        <v>0.23639075316927666</v>
      </c>
      <c r="AA284" s="102">
        <v>0.36171710063335677</v>
      </c>
      <c r="AB284" s="102">
        <v>0.30086893555394639</v>
      </c>
      <c r="AC284" s="101">
        <v>263</v>
      </c>
      <c r="AD284" s="101">
        <v>416</v>
      </c>
      <c r="AE284" s="101">
        <v>679</v>
      </c>
      <c r="AF284" s="102">
        <v>0.19612229679343773</v>
      </c>
      <c r="AG284" s="102">
        <v>0.29275158339197749</v>
      </c>
      <c r="AH284" s="102">
        <v>0.24583635047067343</v>
      </c>
      <c r="AI284" s="101">
        <v>54</v>
      </c>
      <c r="AJ284" s="101">
        <v>98</v>
      </c>
      <c r="AK284" s="101">
        <v>152</v>
      </c>
      <c r="AL284" s="102">
        <v>4.0268456375838924E-2</v>
      </c>
      <c r="AM284" s="102">
        <v>6.8965517241379309E-2</v>
      </c>
      <c r="AN284" s="102">
        <v>5.5032585083272988E-2</v>
      </c>
      <c r="AO284" s="101">
        <v>1317</v>
      </c>
      <c r="AP284" s="101">
        <v>1394</v>
      </c>
      <c r="AQ284" s="101">
        <v>2711</v>
      </c>
      <c r="AR284" s="102">
        <v>0.92033542976939209</v>
      </c>
      <c r="AS284" s="102">
        <v>0.91057441253263705</v>
      </c>
      <c r="AT284" s="102">
        <v>0.91528855889301386</v>
      </c>
      <c r="AU284" s="101">
        <v>943</v>
      </c>
      <c r="AV284" s="101">
        <v>786</v>
      </c>
      <c r="AW284" s="101">
        <v>1729</v>
      </c>
      <c r="AX284" s="102">
        <v>0.71602126044039482</v>
      </c>
      <c r="AY284" s="102">
        <v>0.56384505021520803</v>
      </c>
      <c r="AZ284" s="102">
        <v>0.63777203983769826</v>
      </c>
      <c r="BA284" s="101">
        <v>374</v>
      </c>
      <c r="BB284" s="101">
        <v>608</v>
      </c>
      <c r="BC284" s="101">
        <v>982</v>
      </c>
      <c r="BD284" s="102">
        <v>0.28397873955960518</v>
      </c>
      <c r="BE284" s="102">
        <v>0.43615494978479197</v>
      </c>
      <c r="BF284" s="102">
        <v>0.36222796016230174</v>
      </c>
      <c r="BG284" s="101">
        <v>319</v>
      </c>
      <c r="BH284" s="101">
        <v>502</v>
      </c>
      <c r="BI284" s="101">
        <v>821</v>
      </c>
      <c r="BJ284" s="102">
        <v>0.24221716021260439</v>
      </c>
      <c r="BK284" s="102">
        <v>0.36011477761836441</v>
      </c>
      <c r="BL284" s="102">
        <v>0.30284028033935817</v>
      </c>
      <c r="BM284" s="101">
        <v>55</v>
      </c>
      <c r="BN284" s="101">
        <v>106</v>
      </c>
      <c r="BO284" s="101">
        <v>161</v>
      </c>
      <c r="BP284" s="102">
        <v>4.1761579347000762E-2</v>
      </c>
      <c r="BQ284" s="102">
        <v>7.6040172166427542E-2</v>
      </c>
      <c r="BR284" s="103">
        <v>5.9387679822943566E-2</v>
      </c>
    </row>
    <row r="285" spans="1:70" ht="11.85">
      <c r="A285" s="99" t="str">
        <f>IF(COUNTIFS(T_3GPM[[#This Row],[Secteur]],"  *"),A284,T_3GPM[[#This Row],[Secteur]])</f>
        <v>SEINE-SAINT-DENIS</v>
      </c>
      <c r="B285" s="99" t="str">
        <f>IF(COUNTIFS(T_3GPM[[#This Row],[Secteur]],"    *"),B284,T_3GPM[[#This Row],[Secteur]])</f>
        <v xml:space="preserve">   D07 - Le Raincy</v>
      </c>
      <c r="C285" s="100" t="s">
        <v>696</v>
      </c>
      <c r="D285" s="100" t="s">
        <v>697</v>
      </c>
      <c r="E285" s="101">
        <v>66</v>
      </c>
      <c r="F285" s="101">
        <v>80</v>
      </c>
      <c r="G285" s="101">
        <v>146</v>
      </c>
      <c r="H285" s="101">
        <v>0</v>
      </c>
      <c r="I285" s="101">
        <v>0</v>
      </c>
      <c r="J285" s="101">
        <v>0</v>
      </c>
      <c r="K285" s="101">
        <v>66</v>
      </c>
      <c r="L285" s="101">
        <v>79</v>
      </c>
      <c r="M285" s="101">
        <v>145</v>
      </c>
      <c r="N285" s="102">
        <v>1</v>
      </c>
      <c r="O285" s="102">
        <v>0.98750000000000004</v>
      </c>
      <c r="P285" s="102">
        <v>0.99315068493150682</v>
      </c>
      <c r="Q285" s="101">
        <v>50</v>
      </c>
      <c r="R285" s="101">
        <v>44</v>
      </c>
      <c r="S285" s="101">
        <v>94</v>
      </c>
      <c r="T285" s="102">
        <v>0.75757575757575757</v>
      </c>
      <c r="U285" s="102">
        <v>0.55696202531645567</v>
      </c>
      <c r="V285" s="102">
        <v>0.64827586206896548</v>
      </c>
      <c r="W285" s="101">
        <v>16</v>
      </c>
      <c r="X285" s="101">
        <v>35</v>
      </c>
      <c r="Y285" s="101">
        <v>51</v>
      </c>
      <c r="Z285" s="102">
        <v>0.24242424242424243</v>
      </c>
      <c r="AA285" s="102">
        <v>0.44303797468354428</v>
      </c>
      <c r="AB285" s="102">
        <v>0.35172413793103446</v>
      </c>
      <c r="AC285" s="101">
        <v>13</v>
      </c>
      <c r="AD285" s="101">
        <v>26</v>
      </c>
      <c r="AE285" s="101">
        <v>39</v>
      </c>
      <c r="AF285" s="102">
        <v>0.19696969696969696</v>
      </c>
      <c r="AG285" s="102">
        <v>0.32911392405063289</v>
      </c>
      <c r="AH285" s="102">
        <v>0.26896551724137929</v>
      </c>
      <c r="AI285" s="101">
        <v>3</v>
      </c>
      <c r="AJ285" s="101">
        <v>9</v>
      </c>
      <c r="AK285" s="101">
        <v>12</v>
      </c>
      <c r="AL285" s="102">
        <v>4.5454545454545456E-2</v>
      </c>
      <c r="AM285" s="102">
        <v>0.11392405063291139</v>
      </c>
      <c r="AN285" s="102">
        <v>8.2758620689655171E-2</v>
      </c>
      <c r="AO285" s="101">
        <v>66</v>
      </c>
      <c r="AP285" s="101">
        <v>78</v>
      </c>
      <c r="AQ285" s="101">
        <v>144</v>
      </c>
      <c r="AR285" s="102">
        <v>1</v>
      </c>
      <c r="AS285" s="102">
        <v>0.97499999999999998</v>
      </c>
      <c r="AT285" s="102">
        <v>0.98630136986301364</v>
      </c>
      <c r="AU285" s="101">
        <v>46</v>
      </c>
      <c r="AV285" s="101">
        <v>37</v>
      </c>
      <c r="AW285" s="101">
        <v>83</v>
      </c>
      <c r="AX285" s="102">
        <v>0.69696969696969702</v>
      </c>
      <c r="AY285" s="102">
        <v>0.47435897435897434</v>
      </c>
      <c r="AZ285" s="102">
        <v>0.57638888888888884</v>
      </c>
      <c r="BA285" s="101">
        <v>20</v>
      </c>
      <c r="BB285" s="101">
        <v>41</v>
      </c>
      <c r="BC285" s="101">
        <v>61</v>
      </c>
      <c r="BD285" s="102">
        <v>0.30303030303030304</v>
      </c>
      <c r="BE285" s="102">
        <v>0.52564102564102566</v>
      </c>
      <c r="BF285" s="102">
        <v>0.4236111111111111</v>
      </c>
      <c r="BG285" s="101">
        <v>15</v>
      </c>
      <c r="BH285" s="101">
        <v>31</v>
      </c>
      <c r="BI285" s="101">
        <v>46</v>
      </c>
      <c r="BJ285" s="102">
        <v>0.22727272727272727</v>
      </c>
      <c r="BK285" s="102">
        <v>0.39743589743589741</v>
      </c>
      <c r="BL285" s="102">
        <v>0.31944444444444442</v>
      </c>
      <c r="BM285" s="101">
        <v>5</v>
      </c>
      <c r="BN285" s="101">
        <v>10</v>
      </c>
      <c r="BO285" s="101">
        <v>15</v>
      </c>
      <c r="BP285" s="102">
        <v>7.575757575757576E-2</v>
      </c>
      <c r="BQ285" s="102">
        <v>0.12820512820512819</v>
      </c>
      <c r="BR285" s="103">
        <v>0.10416666666666667</v>
      </c>
    </row>
    <row r="286" spans="1:70" ht="11.85">
      <c r="A286" s="99" t="str">
        <f>IF(COUNTIFS(T_3GPM[[#This Row],[Secteur]],"  *"),A285,T_3GPM[[#This Row],[Secteur]])</f>
        <v>SEINE-SAINT-DENIS</v>
      </c>
      <c r="B286" s="99" t="str">
        <f>IF(COUNTIFS(T_3GPM[[#This Row],[Secteur]],"    *"),B285,T_3GPM[[#This Row],[Secteur]])</f>
        <v xml:space="preserve">   D07 - Le Raincy</v>
      </c>
      <c r="C286" s="100" t="s">
        <v>698</v>
      </c>
      <c r="D286" s="100" t="s">
        <v>699</v>
      </c>
      <c r="E286" s="101">
        <v>54</v>
      </c>
      <c r="F286" s="101">
        <v>49</v>
      </c>
      <c r="G286" s="101">
        <v>103</v>
      </c>
      <c r="H286" s="101">
        <v>0</v>
      </c>
      <c r="I286" s="101">
        <v>0</v>
      </c>
      <c r="J286" s="101">
        <v>0</v>
      </c>
      <c r="K286" s="101">
        <v>54</v>
      </c>
      <c r="L286" s="101">
        <v>49</v>
      </c>
      <c r="M286" s="101">
        <v>103</v>
      </c>
      <c r="N286" s="102">
        <v>1</v>
      </c>
      <c r="O286" s="102">
        <v>1</v>
      </c>
      <c r="P286" s="102">
        <v>1</v>
      </c>
      <c r="Q286" s="101">
        <v>48</v>
      </c>
      <c r="R286" s="101">
        <v>34</v>
      </c>
      <c r="S286" s="101">
        <v>82</v>
      </c>
      <c r="T286" s="102">
        <v>0.88888888888888884</v>
      </c>
      <c r="U286" s="102">
        <v>0.69387755102040816</v>
      </c>
      <c r="V286" s="102">
        <v>0.79611650485436891</v>
      </c>
      <c r="W286" s="101">
        <v>6</v>
      </c>
      <c r="X286" s="101">
        <v>15</v>
      </c>
      <c r="Y286" s="101">
        <v>21</v>
      </c>
      <c r="Z286" s="102">
        <v>0.1111111111111111</v>
      </c>
      <c r="AA286" s="102">
        <v>0.30612244897959184</v>
      </c>
      <c r="AB286" s="102">
        <v>0.20388349514563106</v>
      </c>
      <c r="AC286" s="101">
        <v>6</v>
      </c>
      <c r="AD286" s="101">
        <v>14</v>
      </c>
      <c r="AE286" s="101">
        <v>20</v>
      </c>
      <c r="AF286" s="102">
        <v>0.1111111111111111</v>
      </c>
      <c r="AG286" s="102">
        <v>0.2857142857142857</v>
      </c>
      <c r="AH286" s="102">
        <v>0.1941747572815534</v>
      </c>
      <c r="AI286" s="101">
        <v>0</v>
      </c>
      <c r="AJ286" s="101">
        <v>1</v>
      </c>
      <c r="AK286" s="101">
        <v>1</v>
      </c>
      <c r="AL286" s="102">
        <v>0</v>
      </c>
      <c r="AM286" s="102">
        <v>2.0408163265306121E-2</v>
      </c>
      <c r="AN286" s="102">
        <v>9.7087378640776691E-3</v>
      </c>
      <c r="AO286" s="101">
        <v>54</v>
      </c>
      <c r="AP286" s="101">
        <v>49</v>
      </c>
      <c r="AQ286" s="101">
        <v>103</v>
      </c>
      <c r="AR286" s="102">
        <v>1</v>
      </c>
      <c r="AS286" s="102">
        <v>1</v>
      </c>
      <c r="AT286" s="102">
        <v>1</v>
      </c>
      <c r="AU286" s="101">
        <v>46</v>
      </c>
      <c r="AV286" s="101">
        <v>33</v>
      </c>
      <c r="AW286" s="101">
        <v>79</v>
      </c>
      <c r="AX286" s="102">
        <v>0.85185185185185186</v>
      </c>
      <c r="AY286" s="102">
        <v>0.67346938775510201</v>
      </c>
      <c r="AZ286" s="102">
        <v>0.76699029126213591</v>
      </c>
      <c r="BA286" s="101">
        <v>8</v>
      </c>
      <c r="BB286" s="101">
        <v>16</v>
      </c>
      <c r="BC286" s="101">
        <v>24</v>
      </c>
      <c r="BD286" s="102">
        <v>0.14814814814814814</v>
      </c>
      <c r="BE286" s="102">
        <v>0.32653061224489793</v>
      </c>
      <c r="BF286" s="102">
        <v>0.23300970873786409</v>
      </c>
      <c r="BG286" s="101">
        <v>8</v>
      </c>
      <c r="BH286" s="101">
        <v>15</v>
      </c>
      <c r="BI286" s="101">
        <v>23</v>
      </c>
      <c r="BJ286" s="102">
        <v>0.14814814814814814</v>
      </c>
      <c r="BK286" s="102">
        <v>0.30612244897959184</v>
      </c>
      <c r="BL286" s="102">
        <v>0.22330097087378642</v>
      </c>
      <c r="BM286" s="101">
        <v>0</v>
      </c>
      <c r="BN286" s="101">
        <v>1</v>
      </c>
      <c r="BO286" s="101">
        <v>1</v>
      </c>
      <c r="BP286" s="102">
        <v>0</v>
      </c>
      <c r="BQ286" s="102">
        <v>2.0408163265306121E-2</v>
      </c>
      <c r="BR286" s="103">
        <v>9.7087378640776691E-3</v>
      </c>
    </row>
    <row r="287" spans="1:70" ht="11.85">
      <c r="A287" s="99" t="str">
        <f>IF(COUNTIFS(T_3GPM[[#This Row],[Secteur]],"  *"),A286,T_3GPM[[#This Row],[Secteur]])</f>
        <v>SEINE-SAINT-DENIS</v>
      </c>
      <c r="B287" s="99" t="str">
        <f>IF(COUNTIFS(T_3GPM[[#This Row],[Secteur]],"    *"),B286,T_3GPM[[#This Row],[Secteur]])</f>
        <v xml:space="preserve">   D07 - Le Raincy</v>
      </c>
      <c r="C287" s="100" t="s">
        <v>700</v>
      </c>
      <c r="D287" s="100" t="s">
        <v>701</v>
      </c>
      <c r="E287" s="101">
        <v>15</v>
      </c>
      <c r="F287" s="101">
        <v>29</v>
      </c>
      <c r="G287" s="101">
        <v>44</v>
      </c>
      <c r="H287" s="101">
        <v>0</v>
      </c>
      <c r="I287" s="101">
        <v>0</v>
      </c>
      <c r="J287" s="101">
        <v>0</v>
      </c>
      <c r="K287" s="101">
        <v>10</v>
      </c>
      <c r="L287" s="101">
        <v>19</v>
      </c>
      <c r="M287" s="101">
        <v>29</v>
      </c>
      <c r="N287" s="102">
        <v>0.66666666666666663</v>
      </c>
      <c r="O287" s="102">
        <v>0.65517241379310343</v>
      </c>
      <c r="P287" s="102">
        <v>0.65909090909090906</v>
      </c>
      <c r="Q287" s="101">
        <v>2</v>
      </c>
      <c r="R287" s="101">
        <v>0</v>
      </c>
      <c r="S287" s="101">
        <v>2</v>
      </c>
      <c r="T287" s="102">
        <v>0.2</v>
      </c>
      <c r="U287" s="102">
        <v>0</v>
      </c>
      <c r="V287" s="102">
        <v>6.8965517241379309E-2</v>
      </c>
      <c r="W287" s="101">
        <v>8</v>
      </c>
      <c r="X287" s="101">
        <v>19</v>
      </c>
      <c r="Y287" s="101">
        <v>27</v>
      </c>
      <c r="Z287" s="102">
        <v>0.8</v>
      </c>
      <c r="AA287" s="102">
        <v>1</v>
      </c>
      <c r="AB287" s="102">
        <v>0.93103448275862066</v>
      </c>
      <c r="AC287" s="101">
        <v>2</v>
      </c>
      <c r="AD287" s="101">
        <v>12</v>
      </c>
      <c r="AE287" s="101">
        <v>14</v>
      </c>
      <c r="AF287" s="102">
        <v>0.2</v>
      </c>
      <c r="AG287" s="102">
        <v>0.63157894736842102</v>
      </c>
      <c r="AH287" s="102">
        <v>0.48275862068965519</v>
      </c>
      <c r="AI287" s="101">
        <v>6</v>
      </c>
      <c r="AJ287" s="101">
        <v>7</v>
      </c>
      <c r="AK287" s="101">
        <v>13</v>
      </c>
      <c r="AL287" s="102">
        <v>0.6</v>
      </c>
      <c r="AM287" s="102">
        <v>0.36842105263157893</v>
      </c>
      <c r="AN287" s="102">
        <v>0.44827586206896552</v>
      </c>
      <c r="AO287" s="101">
        <v>7</v>
      </c>
      <c r="AP287" s="101">
        <v>9</v>
      </c>
      <c r="AQ287" s="101">
        <v>16</v>
      </c>
      <c r="AR287" s="102">
        <v>0.46666666666666667</v>
      </c>
      <c r="AS287" s="102">
        <v>0.31034482758620691</v>
      </c>
      <c r="AT287" s="102">
        <v>0.36363636363636365</v>
      </c>
      <c r="AU287" s="101">
        <v>1</v>
      </c>
      <c r="AV287" s="101">
        <v>0</v>
      </c>
      <c r="AW287" s="101">
        <v>1</v>
      </c>
      <c r="AX287" s="102">
        <v>0.14285714285714285</v>
      </c>
      <c r="AY287" s="102">
        <v>0</v>
      </c>
      <c r="AZ287" s="102">
        <v>6.25E-2</v>
      </c>
      <c r="BA287" s="101">
        <v>6</v>
      </c>
      <c r="BB287" s="101">
        <v>9</v>
      </c>
      <c r="BC287" s="101">
        <v>15</v>
      </c>
      <c r="BD287" s="102">
        <v>0.8571428571428571</v>
      </c>
      <c r="BE287" s="102">
        <v>1</v>
      </c>
      <c r="BF287" s="102">
        <v>0.9375</v>
      </c>
      <c r="BG287" s="101">
        <v>1</v>
      </c>
      <c r="BH287" s="101">
        <v>4</v>
      </c>
      <c r="BI287" s="101">
        <v>5</v>
      </c>
      <c r="BJ287" s="102">
        <v>0.14285714285714285</v>
      </c>
      <c r="BK287" s="102">
        <v>0.44444444444444442</v>
      </c>
      <c r="BL287" s="102">
        <v>0.3125</v>
      </c>
      <c r="BM287" s="101">
        <v>5</v>
      </c>
      <c r="BN287" s="101">
        <v>5</v>
      </c>
      <c r="BO287" s="101">
        <v>10</v>
      </c>
      <c r="BP287" s="102">
        <v>0.7142857142857143</v>
      </c>
      <c r="BQ287" s="102">
        <v>0.55555555555555558</v>
      </c>
      <c r="BR287" s="103">
        <v>0.625</v>
      </c>
    </row>
    <row r="288" spans="1:70" ht="11.85">
      <c r="A288" s="99" t="str">
        <f>IF(COUNTIFS(T_3GPM[[#This Row],[Secteur]],"  *"),A287,T_3GPM[[#This Row],[Secteur]])</f>
        <v>SEINE-SAINT-DENIS</v>
      </c>
      <c r="B288" s="99" t="str">
        <f>IF(COUNTIFS(T_3GPM[[#This Row],[Secteur]],"    *"),B287,T_3GPM[[#This Row],[Secteur]])</f>
        <v xml:space="preserve">   D07 - Le Raincy</v>
      </c>
      <c r="C288" s="100" t="s">
        <v>702</v>
      </c>
      <c r="D288" s="100" t="s">
        <v>609</v>
      </c>
      <c r="E288" s="101">
        <v>82</v>
      </c>
      <c r="F288" s="101">
        <v>85</v>
      </c>
      <c r="G288" s="101">
        <v>167</v>
      </c>
      <c r="H288" s="101">
        <v>0</v>
      </c>
      <c r="I288" s="101">
        <v>0</v>
      </c>
      <c r="J288" s="101">
        <v>0</v>
      </c>
      <c r="K288" s="101">
        <v>82</v>
      </c>
      <c r="L288" s="101">
        <v>85</v>
      </c>
      <c r="M288" s="101">
        <v>167</v>
      </c>
      <c r="N288" s="102">
        <v>1</v>
      </c>
      <c r="O288" s="102">
        <v>1</v>
      </c>
      <c r="P288" s="102">
        <v>1</v>
      </c>
      <c r="Q288" s="101">
        <v>65</v>
      </c>
      <c r="R288" s="101">
        <v>43</v>
      </c>
      <c r="S288" s="101">
        <v>108</v>
      </c>
      <c r="T288" s="102">
        <v>0.79268292682926833</v>
      </c>
      <c r="U288" s="102">
        <v>0.50588235294117645</v>
      </c>
      <c r="V288" s="102">
        <v>0.6467065868263473</v>
      </c>
      <c r="W288" s="101">
        <v>17</v>
      </c>
      <c r="X288" s="101">
        <v>42</v>
      </c>
      <c r="Y288" s="101">
        <v>59</v>
      </c>
      <c r="Z288" s="102">
        <v>0.2073170731707317</v>
      </c>
      <c r="AA288" s="102">
        <v>0.49411764705882355</v>
      </c>
      <c r="AB288" s="102">
        <v>0.3532934131736527</v>
      </c>
      <c r="AC288" s="101">
        <v>12</v>
      </c>
      <c r="AD288" s="101">
        <v>31</v>
      </c>
      <c r="AE288" s="101">
        <v>43</v>
      </c>
      <c r="AF288" s="102">
        <v>0.14634146341463414</v>
      </c>
      <c r="AG288" s="102">
        <v>0.36470588235294116</v>
      </c>
      <c r="AH288" s="102">
        <v>0.25748502994011974</v>
      </c>
      <c r="AI288" s="101">
        <v>5</v>
      </c>
      <c r="AJ288" s="101">
        <v>11</v>
      </c>
      <c r="AK288" s="101">
        <v>16</v>
      </c>
      <c r="AL288" s="102">
        <v>6.097560975609756E-2</v>
      </c>
      <c r="AM288" s="102">
        <v>0.12941176470588237</v>
      </c>
      <c r="AN288" s="102">
        <v>9.580838323353294E-2</v>
      </c>
      <c r="AO288" s="101">
        <v>82</v>
      </c>
      <c r="AP288" s="101">
        <v>84</v>
      </c>
      <c r="AQ288" s="101">
        <v>166</v>
      </c>
      <c r="AR288" s="102">
        <v>1</v>
      </c>
      <c r="AS288" s="102">
        <v>0.9882352941176471</v>
      </c>
      <c r="AT288" s="102">
        <v>0.99401197604790414</v>
      </c>
      <c r="AU288" s="101">
        <v>61</v>
      </c>
      <c r="AV288" s="101">
        <v>35</v>
      </c>
      <c r="AW288" s="101">
        <v>96</v>
      </c>
      <c r="AX288" s="102">
        <v>0.74390243902439024</v>
      </c>
      <c r="AY288" s="102">
        <v>0.41666666666666669</v>
      </c>
      <c r="AZ288" s="102">
        <v>0.57831325301204817</v>
      </c>
      <c r="BA288" s="101">
        <v>21</v>
      </c>
      <c r="BB288" s="101">
        <v>49</v>
      </c>
      <c r="BC288" s="101">
        <v>70</v>
      </c>
      <c r="BD288" s="102">
        <v>0.25609756097560976</v>
      </c>
      <c r="BE288" s="102">
        <v>0.58333333333333337</v>
      </c>
      <c r="BF288" s="102">
        <v>0.42168674698795183</v>
      </c>
      <c r="BG288" s="101">
        <v>16</v>
      </c>
      <c r="BH288" s="101">
        <v>38</v>
      </c>
      <c r="BI288" s="101">
        <v>54</v>
      </c>
      <c r="BJ288" s="102">
        <v>0.1951219512195122</v>
      </c>
      <c r="BK288" s="102">
        <v>0.45238095238095238</v>
      </c>
      <c r="BL288" s="102">
        <v>0.3253012048192771</v>
      </c>
      <c r="BM288" s="101">
        <v>5</v>
      </c>
      <c r="BN288" s="101">
        <v>11</v>
      </c>
      <c r="BO288" s="101">
        <v>16</v>
      </c>
      <c r="BP288" s="102">
        <v>6.097560975609756E-2</v>
      </c>
      <c r="BQ288" s="102">
        <v>0.13095238095238096</v>
      </c>
      <c r="BR288" s="103">
        <v>9.6385542168674704E-2</v>
      </c>
    </row>
    <row r="289" spans="1:70" ht="11.85">
      <c r="A289" s="99" t="str">
        <f>IF(COUNTIFS(T_3GPM[[#This Row],[Secteur]],"  *"),A288,T_3GPM[[#This Row],[Secteur]])</f>
        <v>SEINE-SAINT-DENIS</v>
      </c>
      <c r="B289" s="99" t="str">
        <f>IF(COUNTIFS(T_3GPM[[#This Row],[Secteur]],"    *"),B288,T_3GPM[[#This Row],[Secteur]])</f>
        <v xml:space="preserve">   D07 - Le Raincy</v>
      </c>
      <c r="C289" s="100" t="s">
        <v>703</v>
      </c>
      <c r="D289" s="100" t="s">
        <v>704</v>
      </c>
      <c r="E289" s="101">
        <v>120</v>
      </c>
      <c r="F289" s="101">
        <v>118</v>
      </c>
      <c r="G289" s="101">
        <v>238</v>
      </c>
      <c r="H289" s="101">
        <v>0</v>
      </c>
      <c r="I289" s="101">
        <v>0</v>
      </c>
      <c r="J289" s="101">
        <v>0</v>
      </c>
      <c r="K289" s="101">
        <v>103</v>
      </c>
      <c r="L289" s="101">
        <v>100</v>
      </c>
      <c r="M289" s="101">
        <v>203</v>
      </c>
      <c r="N289" s="102">
        <v>0.85833333333333328</v>
      </c>
      <c r="O289" s="102">
        <v>0.84745762711864403</v>
      </c>
      <c r="P289" s="102">
        <v>0.8529411764705882</v>
      </c>
      <c r="Q289" s="101">
        <v>87</v>
      </c>
      <c r="R289" s="101">
        <v>74</v>
      </c>
      <c r="S289" s="101">
        <v>161</v>
      </c>
      <c r="T289" s="102">
        <v>0.84466019417475724</v>
      </c>
      <c r="U289" s="102">
        <v>0.74</v>
      </c>
      <c r="V289" s="102">
        <v>0.7931034482758621</v>
      </c>
      <c r="W289" s="101">
        <v>16</v>
      </c>
      <c r="X289" s="101">
        <v>26</v>
      </c>
      <c r="Y289" s="101">
        <v>42</v>
      </c>
      <c r="Z289" s="102">
        <v>0.1553398058252427</v>
      </c>
      <c r="AA289" s="102">
        <v>0.26</v>
      </c>
      <c r="AB289" s="102">
        <v>0.20689655172413793</v>
      </c>
      <c r="AC289" s="101">
        <v>8</v>
      </c>
      <c r="AD289" s="101">
        <v>23</v>
      </c>
      <c r="AE289" s="101">
        <v>31</v>
      </c>
      <c r="AF289" s="102">
        <v>7.7669902912621352E-2</v>
      </c>
      <c r="AG289" s="102">
        <v>0.23</v>
      </c>
      <c r="AH289" s="102">
        <v>0.15270935960591134</v>
      </c>
      <c r="AI289" s="101">
        <v>8</v>
      </c>
      <c r="AJ289" s="101">
        <v>3</v>
      </c>
      <c r="AK289" s="101">
        <v>11</v>
      </c>
      <c r="AL289" s="102">
        <v>7.7669902912621352E-2</v>
      </c>
      <c r="AM289" s="102">
        <v>0.03</v>
      </c>
      <c r="AN289" s="102">
        <v>5.4187192118226604E-2</v>
      </c>
      <c r="AO289" s="101">
        <v>102</v>
      </c>
      <c r="AP289" s="101">
        <v>99</v>
      </c>
      <c r="AQ289" s="101">
        <v>201</v>
      </c>
      <c r="AR289" s="102">
        <v>0.85</v>
      </c>
      <c r="AS289" s="102">
        <v>0.83898305084745761</v>
      </c>
      <c r="AT289" s="102">
        <v>0.84453781512605042</v>
      </c>
      <c r="AU289" s="101">
        <v>82</v>
      </c>
      <c r="AV289" s="101">
        <v>68</v>
      </c>
      <c r="AW289" s="101">
        <v>150</v>
      </c>
      <c r="AX289" s="102">
        <v>0.80392156862745101</v>
      </c>
      <c r="AY289" s="102">
        <v>0.68686868686868685</v>
      </c>
      <c r="AZ289" s="102">
        <v>0.74626865671641796</v>
      </c>
      <c r="BA289" s="101">
        <v>20</v>
      </c>
      <c r="BB289" s="101">
        <v>31</v>
      </c>
      <c r="BC289" s="101">
        <v>51</v>
      </c>
      <c r="BD289" s="102">
        <v>0.19607843137254902</v>
      </c>
      <c r="BE289" s="102">
        <v>0.31313131313131315</v>
      </c>
      <c r="BF289" s="102">
        <v>0.2537313432835821</v>
      </c>
      <c r="BG289" s="101">
        <v>12</v>
      </c>
      <c r="BH289" s="101">
        <v>27</v>
      </c>
      <c r="BI289" s="101">
        <v>39</v>
      </c>
      <c r="BJ289" s="102">
        <v>0.11764705882352941</v>
      </c>
      <c r="BK289" s="102">
        <v>0.27272727272727271</v>
      </c>
      <c r="BL289" s="102">
        <v>0.19402985074626866</v>
      </c>
      <c r="BM289" s="101">
        <v>8</v>
      </c>
      <c r="BN289" s="101">
        <v>4</v>
      </c>
      <c r="BO289" s="101">
        <v>12</v>
      </c>
      <c r="BP289" s="102">
        <v>7.8431372549019607E-2</v>
      </c>
      <c r="BQ289" s="102">
        <v>4.0404040404040407E-2</v>
      </c>
      <c r="BR289" s="103">
        <v>5.9701492537313432E-2</v>
      </c>
    </row>
    <row r="290" spans="1:70" ht="11.85">
      <c r="A290" s="99" t="str">
        <f>IF(COUNTIFS(T_3GPM[[#This Row],[Secteur]],"  *"),A289,T_3GPM[[#This Row],[Secteur]])</f>
        <v>SEINE-SAINT-DENIS</v>
      </c>
      <c r="B290" s="99" t="str">
        <f>IF(COUNTIFS(T_3GPM[[#This Row],[Secteur]],"    *"),B289,T_3GPM[[#This Row],[Secteur]])</f>
        <v xml:space="preserve">   D07 - Le Raincy</v>
      </c>
      <c r="C290" s="100" t="s">
        <v>705</v>
      </c>
      <c r="D290" s="100" t="s">
        <v>706</v>
      </c>
      <c r="E290" s="101">
        <v>83</v>
      </c>
      <c r="F290" s="101">
        <v>78</v>
      </c>
      <c r="G290" s="101">
        <v>161</v>
      </c>
      <c r="H290" s="101">
        <v>0</v>
      </c>
      <c r="I290" s="101">
        <v>0</v>
      </c>
      <c r="J290" s="101">
        <v>0</v>
      </c>
      <c r="K290" s="101">
        <v>83</v>
      </c>
      <c r="L290" s="101">
        <v>78</v>
      </c>
      <c r="M290" s="101">
        <v>161</v>
      </c>
      <c r="N290" s="102">
        <v>1</v>
      </c>
      <c r="O290" s="102">
        <v>1</v>
      </c>
      <c r="P290" s="102">
        <v>1</v>
      </c>
      <c r="Q290" s="101">
        <v>62</v>
      </c>
      <c r="R290" s="101">
        <v>54</v>
      </c>
      <c r="S290" s="101">
        <v>116</v>
      </c>
      <c r="T290" s="102">
        <v>0.74698795180722888</v>
      </c>
      <c r="U290" s="102">
        <v>0.69230769230769229</v>
      </c>
      <c r="V290" s="102">
        <v>0.72049689440993792</v>
      </c>
      <c r="W290" s="101">
        <v>21</v>
      </c>
      <c r="X290" s="101">
        <v>24</v>
      </c>
      <c r="Y290" s="101">
        <v>45</v>
      </c>
      <c r="Z290" s="102">
        <v>0.25301204819277107</v>
      </c>
      <c r="AA290" s="102">
        <v>0.30769230769230771</v>
      </c>
      <c r="AB290" s="102">
        <v>0.27950310559006208</v>
      </c>
      <c r="AC290" s="101">
        <v>18</v>
      </c>
      <c r="AD290" s="101">
        <v>22</v>
      </c>
      <c r="AE290" s="101">
        <v>40</v>
      </c>
      <c r="AF290" s="102">
        <v>0.21686746987951808</v>
      </c>
      <c r="AG290" s="102">
        <v>0.28205128205128205</v>
      </c>
      <c r="AH290" s="102">
        <v>0.2484472049689441</v>
      </c>
      <c r="AI290" s="101">
        <v>3</v>
      </c>
      <c r="AJ290" s="101">
        <v>2</v>
      </c>
      <c r="AK290" s="101">
        <v>5</v>
      </c>
      <c r="AL290" s="102">
        <v>3.614457831325301E-2</v>
      </c>
      <c r="AM290" s="102">
        <v>2.564102564102564E-2</v>
      </c>
      <c r="AN290" s="102">
        <v>3.1055900621118012E-2</v>
      </c>
      <c r="AO290" s="101">
        <v>83</v>
      </c>
      <c r="AP290" s="101">
        <v>78</v>
      </c>
      <c r="AQ290" s="101">
        <v>161</v>
      </c>
      <c r="AR290" s="102">
        <v>1</v>
      </c>
      <c r="AS290" s="102">
        <v>1</v>
      </c>
      <c r="AT290" s="102">
        <v>1</v>
      </c>
      <c r="AU290" s="101">
        <v>56</v>
      </c>
      <c r="AV290" s="101">
        <v>44</v>
      </c>
      <c r="AW290" s="101">
        <v>100</v>
      </c>
      <c r="AX290" s="102">
        <v>0.67469879518072284</v>
      </c>
      <c r="AY290" s="102">
        <v>0.5641025641025641</v>
      </c>
      <c r="AZ290" s="102">
        <v>0.6211180124223602</v>
      </c>
      <c r="BA290" s="101">
        <v>27</v>
      </c>
      <c r="BB290" s="101">
        <v>34</v>
      </c>
      <c r="BC290" s="101">
        <v>61</v>
      </c>
      <c r="BD290" s="102">
        <v>0.3253012048192771</v>
      </c>
      <c r="BE290" s="102">
        <v>0.4358974358974359</v>
      </c>
      <c r="BF290" s="102">
        <v>0.37888198757763975</v>
      </c>
      <c r="BG290" s="101">
        <v>25</v>
      </c>
      <c r="BH290" s="101">
        <v>32</v>
      </c>
      <c r="BI290" s="101">
        <v>57</v>
      </c>
      <c r="BJ290" s="102">
        <v>0.30120481927710846</v>
      </c>
      <c r="BK290" s="102">
        <v>0.41025641025641024</v>
      </c>
      <c r="BL290" s="102">
        <v>0.35403726708074534</v>
      </c>
      <c r="BM290" s="101">
        <v>2</v>
      </c>
      <c r="BN290" s="101">
        <v>2</v>
      </c>
      <c r="BO290" s="101">
        <v>4</v>
      </c>
      <c r="BP290" s="102">
        <v>2.4096385542168676E-2</v>
      </c>
      <c r="BQ290" s="102">
        <v>2.564102564102564E-2</v>
      </c>
      <c r="BR290" s="103">
        <v>2.4844720496894408E-2</v>
      </c>
    </row>
    <row r="291" spans="1:70" ht="11.85">
      <c r="A291" s="99" t="str">
        <f>IF(COUNTIFS(T_3GPM[[#This Row],[Secteur]],"  *"),A290,T_3GPM[[#This Row],[Secteur]])</f>
        <v>SEINE-SAINT-DENIS</v>
      </c>
      <c r="B291" s="99" t="str">
        <f>IF(COUNTIFS(T_3GPM[[#This Row],[Secteur]],"    *"),B290,T_3GPM[[#This Row],[Secteur]])</f>
        <v xml:space="preserve">   D07 - Le Raincy</v>
      </c>
      <c r="C291" s="100" t="s">
        <v>707</v>
      </c>
      <c r="D291" s="100" t="s">
        <v>708</v>
      </c>
      <c r="E291" s="101">
        <v>97</v>
      </c>
      <c r="F291" s="101">
        <v>96</v>
      </c>
      <c r="G291" s="101">
        <v>193</v>
      </c>
      <c r="H291" s="101">
        <v>0</v>
      </c>
      <c r="I291" s="101">
        <v>0</v>
      </c>
      <c r="J291" s="101">
        <v>0</v>
      </c>
      <c r="K291" s="101">
        <v>97</v>
      </c>
      <c r="L291" s="101">
        <v>96</v>
      </c>
      <c r="M291" s="101">
        <v>193</v>
      </c>
      <c r="N291" s="102">
        <v>1</v>
      </c>
      <c r="O291" s="102">
        <v>1</v>
      </c>
      <c r="P291" s="102">
        <v>1</v>
      </c>
      <c r="Q291" s="101">
        <v>83</v>
      </c>
      <c r="R291" s="101">
        <v>87</v>
      </c>
      <c r="S291" s="101">
        <v>170</v>
      </c>
      <c r="T291" s="102">
        <v>0.85567010309278346</v>
      </c>
      <c r="U291" s="102">
        <v>0.90625</v>
      </c>
      <c r="V291" s="102">
        <v>0.88082901554404147</v>
      </c>
      <c r="W291" s="101">
        <v>14</v>
      </c>
      <c r="X291" s="101">
        <v>9</v>
      </c>
      <c r="Y291" s="101">
        <v>23</v>
      </c>
      <c r="Z291" s="102">
        <v>0.14432989690721648</v>
      </c>
      <c r="AA291" s="102">
        <v>9.375E-2</v>
      </c>
      <c r="AB291" s="102">
        <v>0.11917098445595854</v>
      </c>
      <c r="AC291" s="101">
        <v>13</v>
      </c>
      <c r="AD291" s="101">
        <v>9</v>
      </c>
      <c r="AE291" s="101">
        <v>22</v>
      </c>
      <c r="AF291" s="102">
        <v>0.13402061855670103</v>
      </c>
      <c r="AG291" s="102">
        <v>9.375E-2</v>
      </c>
      <c r="AH291" s="102">
        <v>0.11398963730569948</v>
      </c>
      <c r="AI291" s="101">
        <v>1</v>
      </c>
      <c r="AJ291" s="101">
        <v>0</v>
      </c>
      <c r="AK291" s="101">
        <v>1</v>
      </c>
      <c r="AL291" s="102">
        <v>1.0309278350515464E-2</v>
      </c>
      <c r="AM291" s="102">
        <v>0</v>
      </c>
      <c r="AN291" s="102">
        <v>5.1813471502590676E-3</v>
      </c>
      <c r="AO291" s="101">
        <v>97</v>
      </c>
      <c r="AP291" s="101">
        <v>96</v>
      </c>
      <c r="AQ291" s="101">
        <v>193</v>
      </c>
      <c r="AR291" s="102">
        <v>1</v>
      </c>
      <c r="AS291" s="102">
        <v>1</v>
      </c>
      <c r="AT291" s="102">
        <v>1</v>
      </c>
      <c r="AU291" s="101">
        <v>81</v>
      </c>
      <c r="AV291" s="101">
        <v>87</v>
      </c>
      <c r="AW291" s="101">
        <v>168</v>
      </c>
      <c r="AX291" s="102">
        <v>0.83505154639175261</v>
      </c>
      <c r="AY291" s="102">
        <v>0.90625</v>
      </c>
      <c r="AZ291" s="102">
        <v>0.8704663212435233</v>
      </c>
      <c r="BA291" s="101">
        <v>16</v>
      </c>
      <c r="BB291" s="101">
        <v>9</v>
      </c>
      <c r="BC291" s="101">
        <v>25</v>
      </c>
      <c r="BD291" s="102">
        <v>0.16494845360824742</v>
      </c>
      <c r="BE291" s="102">
        <v>9.375E-2</v>
      </c>
      <c r="BF291" s="102">
        <v>0.12953367875647667</v>
      </c>
      <c r="BG291" s="101">
        <v>15</v>
      </c>
      <c r="BH291" s="101">
        <v>9</v>
      </c>
      <c r="BI291" s="101">
        <v>24</v>
      </c>
      <c r="BJ291" s="102">
        <v>0.15463917525773196</v>
      </c>
      <c r="BK291" s="102">
        <v>9.375E-2</v>
      </c>
      <c r="BL291" s="102">
        <v>0.12435233160621761</v>
      </c>
      <c r="BM291" s="101">
        <v>1</v>
      </c>
      <c r="BN291" s="101">
        <v>0</v>
      </c>
      <c r="BO291" s="101">
        <v>1</v>
      </c>
      <c r="BP291" s="102">
        <v>1.0309278350515464E-2</v>
      </c>
      <c r="BQ291" s="102">
        <v>0</v>
      </c>
      <c r="BR291" s="103">
        <v>5.1813471502590676E-3</v>
      </c>
    </row>
    <row r="292" spans="1:70" ht="11.85">
      <c r="A292" s="99" t="str">
        <f>IF(COUNTIFS(T_3GPM[[#This Row],[Secteur]],"  *"),A291,T_3GPM[[#This Row],[Secteur]])</f>
        <v>SEINE-SAINT-DENIS</v>
      </c>
      <c r="B292" s="99" t="str">
        <f>IF(COUNTIFS(T_3GPM[[#This Row],[Secteur]],"    *"),B291,T_3GPM[[#This Row],[Secteur]])</f>
        <v xml:space="preserve">   D07 - Le Raincy</v>
      </c>
      <c r="C292" s="100" t="s">
        <v>709</v>
      </c>
      <c r="D292" s="100" t="s">
        <v>710</v>
      </c>
      <c r="E292" s="101">
        <v>76</v>
      </c>
      <c r="F292" s="101">
        <v>88</v>
      </c>
      <c r="G292" s="101">
        <v>164</v>
      </c>
      <c r="H292" s="101">
        <v>0</v>
      </c>
      <c r="I292" s="101">
        <v>0</v>
      </c>
      <c r="J292" s="101">
        <v>0</v>
      </c>
      <c r="K292" s="101">
        <v>76</v>
      </c>
      <c r="L292" s="101">
        <v>85</v>
      </c>
      <c r="M292" s="101">
        <v>161</v>
      </c>
      <c r="N292" s="102">
        <v>1</v>
      </c>
      <c r="O292" s="102">
        <v>0.96590909090909094</v>
      </c>
      <c r="P292" s="102">
        <v>0.98170731707317072</v>
      </c>
      <c r="Q292" s="101">
        <v>59</v>
      </c>
      <c r="R292" s="101">
        <v>52</v>
      </c>
      <c r="S292" s="101">
        <v>111</v>
      </c>
      <c r="T292" s="102">
        <v>0.77631578947368418</v>
      </c>
      <c r="U292" s="102">
        <v>0.61176470588235299</v>
      </c>
      <c r="V292" s="102">
        <v>0.68944099378881984</v>
      </c>
      <c r="W292" s="101">
        <v>17</v>
      </c>
      <c r="X292" s="101">
        <v>33</v>
      </c>
      <c r="Y292" s="101">
        <v>50</v>
      </c>
      <c r="Z292" s="102">
        <v>0.22368421052631579</v>
      </c>
      <c r="AA292" s="102">
        <v>0.38823529411764707</v>
      </c>
      <c r="AB292" s="102">
        <v>0.3105590062111801</v>
      </c>
      <c r="AC292" s="101">
        <v>15</v>
      </c>
      <c r="AD292" s="101">
        <v>25</v>
      </c>
      <c r="AE292" s="101">
        <v>40</v>
      </c>
      <c r="AF292" s="102">
        <v>0.19736842105263158</v>
      </c>
      <c r="AG292" s="102">
        <v>0.29411764705882354</v>
      </c>
      <c r="AH292" s="102">
        <v>0.2484472049689441</v>
      </c>
      <c r="AI292" s="101">
        <v>2</v>
      </c>
      <c r="AJ292" s="101">
        <v>8</v>
      </c>
      <c r="AK292" s="101">
        <v>10</v>
      </c>
      <c r="AL292" s="102">
        <v>2.6315789473684209E-2</v>
      </c>
      <c r="AM292" s="102">
        <v>9.4117647058823528E-2</v>
      </c>
      <c r="AN292" s="102">
        <v>6.2111801242236024E-2</v>
      </c>
      <c r="AO292" s="101">
        <v>76</v>
      </c>
      <c r="AP292" s="101">
        <v>85</v>
      </c>
      <c r="AQ292" s="101">
        <v>161</v>
      </c>
      <c r="AR292" s="102">
        <v>1</v>
      </c>
      <c r="AS292" s="102">
        <v>0.96590909090909094</v>
      </c>
      <c r="AT292" s="102">
        <v>0.98170731707317072</v>
      </c>
      <c r="AU292" s="101">
        <v>55</v>
      </c>
      <c r="AV292" s="101">
        <v>52</v>
      </c>
      <c r="AW292" s="101">
        <v>107</v>
      </c>
      <c r="AX292" s="102">
        <v>0.72368421052631582</v>
      </c>
      <c r="AY292" s="102">
        <v>0.61176470588235299</v>
      </c>
      <c r="AZ292" s="102">
        <v>0.6645962732919255</v>
      </c>
      <c r="BA292" s="101">
        <v>21</v>
      </c>
      <c r="BB292" s="101">
        <v>33</v>
      </c>
      <c r="BC292" s="101">
        <v>54</v>
      </c>
      <c r="BD292" s="102">
        <v>0.27631578947368424</v>
      </c>
      <c r="BE292" s="102">
        <v>0.38823529411764707</v>
      </c>
      <c r="BF292" s="102">
        <v>0.33540372670807456</v>
      </c>
      <c r="BG292" s="101">
        <v>19</v>
      </c>
      <c r="BH292" s="101">
        <v>25</v>
      </c>
      <c r="BI292" s="101">
        <v>44</v>
      </c>
      <c r="BJ292" s="102">
        <v>0.25</v>
      </c>
      <c r="BK292" s="102">
        <v>0.29411764705882354</v>
      </c>
      <c r="BL292" s="102">
        <v>0.27329192546583853</v>
      </c>
      <c r="BM292" s="101">
        <v>2</v>
      </c>
      <c r="BN292" s="101">
        <v>8</v>
      </c>
      <c r="BO292" s="101">
        <v>10</v>
      </c>
      <c r="BP292" s="102">
        <v>2.6315789473684209E-2</v>
      </c>
      <c r="BQ292" s="102">
        <v>9.4117647058823528E-2</v>
      </c>
      <c r="BR292" s="103">
        <v>6.2111801242236024E-2</v>
      </c>
    </row>
    <row r="293" spans="1:70" ht="11.85">
      <c r="A293" s="99" t="str">
        <f>IF(COUNTIFS(T_3GPM[[#This Row],[Secteur]],"  *"),A292,T_3GPM[[#This Row],[Secteur]])</f>
        <v>SEINE-SAINT-DENIS</v>
      </c>
      <c r="B293" s="99" t="str">
        <f>IF(COUNTIFS(T_3GPM[[#This Row],[Secteur]],"    *"),B292,T_3GPM[[#This Row],[Secteur]])</f>
        <v xml:space="preserve">   D07 - Le Raincy</v>
      </c>
      <c r="C293" s="100" t="s">
        <v>711</v>
      </c>
      <c r="D293" s="100" t="s">
        <v>341</v>
      </c>
      <c r="E293" s="101">
        <v>64</v>
      </c>
      <c r="F293" s="101">
        <v>81</v>
      </c>
      <c r="G293" s="101">
        <v>145</v>
      </c>
      <c r="H293" s="101">
        <v>0</v>
      </c>
      <c r="I293" s="101">
        <v>0</v>
      </c>
      <c r="J293" s="101">
        <v>0</v>
      </c>
      <c r="K293" s="101">
        <v>63</v>
      </c>
      <c r="L293" s="101">
        <v>78</v>
      </c>
      <c r="M293" s="101">
        <v>141</v>
      </c>
      <c r="N293" s="102">
        <v>0.984375</v>
      </c>
      <c r="O293" s="102">
        <v>0.96296296296296291</v>
      </c>
      <c r="P293" s="102">
        <v>0.97241379310344822</v>
      </c>
      <c r="Q293" s="101">
        <v>47</v>
      </c>
      <c r="R293" s="101">
        <v>42</v>
      </c>
      <c r="S293" s="101">
        <v>89</v>
      </c>
      <c r="T293" s="102">
        <v>0.74603174603174605</v>
      </c>
      <c r="U293" s="102">
        <v>0.53846153846153844</v>
      </c>
      <c r="V293" s="102">
        <v>0.63120567375886527</v>
      </c>
      <c r="W293" s="101">
        <v>16</v>
      </c>
      <c r="X293" s="101">
        <v>36</v>
      </c>
      <c r="Y293" s="101">
        <v>52</v>
      </c>
      <c r="Z293" s="102">
        <v>0.25396825396825395</v>
      </c>
      <c r="AA293" s="102">
        <v>0.46153846153846156</v>
      </c>
      <c r="AB293" s="102">
        <v>0.36879432624113473</v>
      </c>
      <c r="AC293" s="101">
        <v>14</v>
      </c>
      <c r="AD293" s="101">
        <v>32</v>
      </c>
      <c r="AE293" s="101">
        <v>46</v>
      </c>
      <c r="AF293" s="102">
        <v>0.22222222222222221</v>
      </c>
      <c r="AG293" s="102">
        <v>0.41025641025641024</v>
      </c>
      <c r="AH293" s="102">
        <v>0.32624113475177308</v>
      </c>
      <c r="AI293" s="101">
        <v>2</v>
      </c>
      <c r="AJ293" s="101">
        <v>4</v>
      </c>
      <c r="AK293" s="101">
        <v>6</v>
      </c>
      <c r="AL293" s="102">
        <v>3.1746031746031744E-2</v>
      </c>
      <c r="AM293" s="102">
        <v>5.128205128205128E-2</v>
      </c>
      <c r="AN293" s="102">
        <v>4.2553191489361701E-2</v>
      </c>
      <c r="AO293" s="101">
        <v>63</v>
      </c>
      <c r="AP293" s="101">
        <v>78</v>
      </c>
      <c r="AQ293" s="101">
        <v>141</v>
      </c>
      <c r="AR293" s="102">
        <v>0.984375</v>
      </c>
      <c r="AS293" s="102">
        <v>0.96296296296296291</v>
      </c>
      <c r="AT293" s="102">
        <v>0.97241379310344822</v>
      </c>
      <c r="AU293" s="101">
        <v>45</v>
      </c>
      <c r="AV293" s="101">
        <v>37</v>
      </c>
      <c r="AW293" s="101">
        <v>82</v>
      </c>
      <c r="AX293" s="102">
        <v>0.7142857142857143</v>
      </c>
      <c r="AY293" s="102">
        <v>0.47435897435897434</v>
      </c>
      <c r="AZ293" s="102">
        <v>0.58156028368794321</v>
      </c>
      <c r="BA293" s="101">
        <v>18</v>
      </c>
      <c r="BB293" s="101">
        <v>41</v>
      </c>
      <c r="BC293" s="101">
        <v>59</v>
      </c>
      <c r="BD293" s="102">
        <v>0.2857142857142857</v>
      </c>
      <c r="BE293" s="102">
        <v>0.52564102564102566</v>
      </c>
      <c r="BF293" s="102">
        <v>0.41843971631205673</v>
      </c>
      <c r="BG293" s="101">
        <v>16</v>
      </c>
      <c r="BH293" s="101">
        <v>37</v>
      </c>
      <c r="BI293" s="101">
        <v>53</v>
      </c>
      <c r="BJ293" s="102">
        <v>0.25396825396825395</v>
      </c>
      <c r="BK293" s="102">
        <v>0.47435897435897434</v>
      </c>
      <c r="BL293" s="102">
        <v>0.37588652482269502</v>
      </c>
      <c r="BM293" s="101">
        <v>2</v>
      </c>
      <c r="BN293" s="101">
        <v>4</v>
      </c>
      <c r="BO293" s="101">
        <v>6</v>
      </c>
      <c r="BP293" s="102">
        <v>3.1746031746031744E-2</v>
      </c>
      <c r="BQ293" s="102">
        <v>5.128205128205128E-2</v>
      </c>
      <c r="BR293" s="103">
        <v>4.2553191489361701E-2</v>
      </c>
    </row>
    <row r="294" spans="1:70" ht="11.85">
      <c r="A294" s="99" t="str">
        <f>IF(COUNTIFS(T_3GPM[[#This Row],[Secteur]],"  *"),A293,T_3GPM[[#This Row],[Secteur]])</f>
        <v>SEINE-SAINT-DENIS</v>
      </c>
      <c r="B294" s="99" t="str">
        <f>IF(COUNTIFS(T_3GPM[[#This Row],[Secteur]],"    *"),B293,T_3GPM[[#This Row],[Secteur]])</f>
        <v xml:space="preserve">   D07 - Le Raincy</v>
      </c>
      <c r="C294" s="100" t="s">
        <v>712</v>
      </c>
      <c r="D294" s="100" t="s">
        <v>213</v>
      </c>
      <c r="E294" s="101">
        <v>93</v>
      </c>
      <c r="F294" s="101">
        <v>94</v>
      </c>
      <c r="G294" s="101">
        <v>187</v>
      </c>
      <c r="H294" s="101">
        <v>0</v>
      </c>
      <c r="I294" s="101">
        <v>0</v>
      </c>
      <c r="J294" s="101">
        <v>0</v>
      </c>
      <c r="K294" s="101">
        <v>85</v>
      </c>
      <c r="L294" s="101">
        <v>84</v>
      </c>
      <c r="M294" s="101">
        <v>169</v>
      </c>
      <c r="N294" s="102">
        <v>0.91397849462365588</v>
      </c>
      <c r="O294" s="102">
        <v>0.8936170212765957</v>
      </c>
      <c r="P294" s="102">
        <v>0.90374331550802134</v>
      </c>
      <c r="Q294" s="101">
        <v>61</v>
      </c>
      <c r="R294" s="101">
        <v>37</v>
      </c>
      <c r="S294" s="101">
        <v>98</v>
      </c>
      <c r="T294" s="102">
        <v>0.71764705882352942</v>
      </c>
      <c r="U294" s="102">
        <v>0.44047619047619047</v>
      </c>
      <c r="V294" s="102">
        <v>0.57988165680473369</v>
      </c>
      <c r="W294" s="101">
        <v>24</v>
      </c>
      <c r="X294" s="101">
        <v>47</v>
      </c>
      <c r="Y294" s="101">
        <v>71</v>
      </c>
      <c r="Z294" s="102">
        <v>0.28235294117647058</v>
      </c>
      <c r="AA294" s="102">
        <v>0.55952380952380953</v>
      </c>
      <c r="AB294" s="102">
        <v>0.42011834319526625</v>
      </c>
      <c r="AC294" s="101">
        <v>20</v>
      </c>
      <c r="AD294" s="101">
        <v>42</v>
      </c>
      <c r="AE294" s="101">
        <v>62</v>
      </c>
      <c r="AF294" s="102">
        <v>0.23529411764705882</v>
      </c>
      <c r="AG294" s="102">
        <v>0.5</v>
      </c>
      <c r="AH294" s="102">
        <v>0.36686390532544377</v>
      </c>
      <c r="AI294" s="101">
        <v>4</v>
      </c>
      <c r="AJ294" s="101">
        <v>5</v>
      </c>
      <c r="AK294" s="101">
        <v>9</v>
      </c>
      <c r="AL294" s="102">
        <v>4.7058823529411764E-2</v>
      </c>
      <c r="AM294" s="102">
        <v>5.9523809523809521E-2</v>
      </c>
      <c r="AN294" s="102">
        <v>5.3254437869822487E-2</v>
      </c>
      <c r="AO294" s="101">
        <v>84</v>
      </c>
      <c r="AP294" s="101">
        <v>83</v>
      </c>
      <c r="AQ294" s="101">
        <v>167</v>
      </c>
      <c r="AR294" s="102">
        <v>0.90322580645161288</v>
      </c>
      <c r="AS294" s="102">
        <v>0.88297872340425532</v>
      </c>
      <c r="AT294" s="102">
        <v>0.89304812834224601</v>
      </c>
      <c r="AU294" s="101">
        <v>51</v>
      </c>
      <c r="AV294" s="101">
        <v>33</v>
      </c>
      <c r="AW294" s="101">
        <v>84</v>
      </c>
      <c r="AX294" s="102">
        <v>0.6071428571428571</v>
      </c>
      <c r="AY294" s="102">
        <v>0.39759036144578314</v>
      </c>
      <c r="AZ294" s="102">
        <v>0.50299401197604787</v>
      </c>
      <c r="BA294" s="101">
        <v>33</v>
      </c>
      <c r="BB294" s="101">
        <v>50</v>
      </c>
      <c r="BC294" s="101">
        <v>83</v>
      </c>
      <c r="BD294" s="102">
        <v>0.39285714285714285</v>
      </c>
      <c r="BE294" s="102">
        <v>0.60240963855421692</v>
      </c>
      <c r="BF294" s="102">
        <v>0.49700598802395207</v>
      </c>
      <c r="BG294" s="101">
        <v>29</v>
      </c>
      <c r="BH294" s="101">
        <v>44</v>
      </c>
      <c r="BI294" s="101">
        <v>73</v>
      </c>
      <c r="BJ294" s="102">
        <v>0.34523809523809523</v>
      </c>
      <c r="BK294" s="102">
        <v>0.53012048192771088</v>
      </c>
      <c r="BL294" s="102">
        <v>0.43712574850299402</v>
      </c>
      <c r="BM294" s="101">
        <v>4</v>
      </c>
      <c r="BN294" s="101">
        <v>6</v>
      </c>
      <c r="BO294" s="101">
        <v>10</v>
      </c>
      <c r="BP294" s="102">
        <v>4.7619047619047616E-2</v>
      </c>
      <c r="BQ294" s="102">
        <v>7.2289156626506021E-2</v>
      </c>
      <c r="BR294" s="103">
        <v>5.9880239520958084E-2</v>
      </c>
    </row>
    <row r="295" spans="1:70" ht="11.85">
      <c r="A295" s="99" t="str">
        <f>IF(COUNTIFS(T_3GPM[[#This Row],[Secteur]],"  *"),A294,T_3GPM[[#This Row],[Secteur]])</f>
        <v>SEINE-SAINT-DENIS</v>
      </c>
      <c r="B295" s="99" t="str">
        <f>IF(COUNTIFS(T_3GPM[[#This Row],[Secteur]],"    *"),B294,T_3GPM[[#This Row],[Secteur]])</f>
        <v xml:space="preserve">   D07 - Le Raincy</v>
      </c>
      <c r="C295" s="100" t="s">
        <v>713</v>
      </c>
      <c r="D295" s="100" t="s">
        <v>714</v>
      </c>
      <c r="E295" s="101">
        <v>78</v>
      </c>
      <c r="F295" s="101">
        <v>58</v>
      </c>
      <c r="G295" s="101">
        <v>136</v>
      </c>
      <c r="H295" s="101">
        <v>0</v>
      </c>
      <c r="I295" s="101">
        <v>0</v>
      </c>
      <c r="J295" s="101">
        <v>0</v>
      </c>
      <c r="K295" s="101">
        <v>78</v>
      </c>
      <c r="L295" s="101">
        <v>51</v>
      </c>
      <c r="M295" s="101">
        <v>129</v>
      </c>
      <c r="N295" s="102">
        <v>1</v>
      </c>
      <c r="O295" s="102">
        <v>0.87931034482758619</v>
      </c>
      <c r="P295" s="102">
        <v>0.94852941176470584</v>
      </c>
      <c r="Q295" s="101">
        <v>61</v>
      </c>
      <c r="R295" s="101">
        <v>31</v>
      </c>
      <c r="S295" s="101">
        <v>92</v>
      </c>
      <c r="T295" s="102">
        <v>0.78205128205128205</v>
      </c>
      <c r="U295" s="102">
        <v>0.60784313725490191</v>
      </c>
      <c r="V295" s="102">
        <v>0.71317829457364346</v>
      </c>
      <c r="W295" s="101">
        <v>17</v>
      </c>
      <c r="X295" s="101">
        <v>20</v>
      </c>
      <c r="Y295" s="101">
        <v>37</v>
      </c>
      <c r="Z295" s="102">
        <v>0.21794871794871795</v>
      </c>
      <c r="AA295" s="102">
        <v>0.39215686274509803</v>
      </c>
      <c r="AB295" s="102">
        <v>0.2868217054263566</v>
      </c>
      <c r="AC295" s="101">
        <v>12</v>
      </c>
      <c r="AD295" s="101">
        <v>10</v>
      </c>
      <c r="AE295" s="101">
        <v>22</v>
      </c>
      <c r="AF295" s="102">
        <v>0.15384615384615385</v>
      </c>
      <c r="AG295" s="102">
        <v>0.19607843137254902</v>
      </c>
      <c r="AH295" s="102">
        <v>0.17054263565891473</v>
      </c>
      <c r="AI295" s="101">
        <v>5</v>
      </c>
      <c r="AJ295" s="101">
        <v>10</v>
      </c>
      <c r="AK295" s="101">
        <v>15</v>
      </c>
      <c r="AL295" s="102">
        <v>6.4102564102564097E-2</v>
      </c>
      <c r="AM295" s="102">
        <v>0.19607843137254902</v>
      </c>
      <c r="AN295" s="102">
        <v>0.11627906976744186</v>
      </c>
      <c r="AO295" s="101">
        <v>62</v>
      </c>
      <c r="AP295" s="101">
        <v>45</v>
      </c>
      <c r="AQ295" s="101">
        <v>107</v>
      </c>
      <c r="AR295" s="102">
        <v>0.79487179487179482</v>
      </c>
      <c r="AS295" s="102">
        <v>0.77586206896551724</v>
      </c>
      <c r="AT295" s="102">
        <v>0.78676470588235292</v>
      </c>
      <c r="AU295" s="101">
        <v>45</v>
      </c>
      <c r="AV295" s="101">
        <v>24</v>
      </c>
      <c r="AW295" s="101">
        <v>69</v>
      </c>
      <c r="AX295" s="102">
        <v>0.72580645161290325</v>
      </c>
      <c r="AY295" s="102">
        <v>0.53333333333333333</v>
      </c>
      <c r="AZ295" s="102">
        <v>0.64485981308411211</v>
      </c>
      <c r="BA295" s="101">
        <v>17</v>
      </c>
      <c r="BB295" s="101">
        <v>21</v>
      </c>
      <c r="BC295" s="101">
        <v>38</v>
      </c>
      <c r="BD295" s="102">
        <v>0.27419354838709675</v>
      </c>
      <c r="BE295" s="102">
        <v>0.46666666666666667</v>
      </c>
      <c r="BF295" s="102">
        <v>0.35514018691588783</v>
      </c>
      <c r="BG295" s="101">
        <v>12</v>
      </c>
      <c r="BH295" s="101">
        <v>13</v>
      </c>
      <c r="BI295" s="101">
        <v>25</v>
      </c>
      <c r="BJ295" s="102">
        <v>0.19354838709677419</v>
      </c>
      <c r="BK295" s="102">
        <v>0.28888888888888886</v>
      </c>
      <c r="BL295" s="102">
        <v>0.23364485981308411</v>
      </c>
      <c r="BM295" s="101">
        <v>5</v>
      </c>
      <c r="BN295" s="101">
        <v>8</v>
      </c>
      <c r="BO295" s="101">
        <v>13</v>
      </c>
      <c r="BP295" s="102">
        <v>8.0645161290322578E-2</v>
      </c>
      <c r="BQ295" s="102">
        <v>0.17777777777777778</v>
      </c>
      <c r="BR295" s="103">
        <v>0.12149532710280374</v>
      </c>
    </row>
    <row r="296" spans="1:70" ht="11.85">
      <c r="A296" s="99" t="str">
        <f>IF(COUNTIFS(T_3GPM[[#This Row],[Secteur]],"  *"),A295,T_3GPM[[#This Row],[Secteur]])</f>
        <v>SEINE-SAINT-DENIS</v>
      </c>
      <c r="B296" s="99" t="str">
        <f>IF(COUNTIFS(T_3GPM[[#This Row],[Secteur]],"    *"),B295,T_3GPM[[#This Row],[Secteur]])</f>
        <v xml:space="preserve">   D07 - Le Raincy</v>
      </c>
      <c r="C296" s="100" t="s">
        <v>715</v>
      </c>
      <c r="D296" s="100" t="s">
        <v>370</v>
      </c>
      <c r="E296" s="101">
        <v>73</v>
      </c>
      <c r="F296" s="101">
        <v>82</v>
      </c>
      <c r="G296" s="101">
        <v>155</v>
      </c>
      <c r="H296" s="101">
        <v>0</v>
      </c>
      <c r="I296" s="101">
        <v>0</v>
      </c>
      <c r="J296" s="101">
        <v>0</v>
      </c>
      <c r="K296" s="101">
        <v>73</v>
      </c>
      <c r="L296" s="101">
        <v>81</v>
      </c>
      <c r="M296" s="101">
        <v>154</v>
      </c>
      <c r="N296" s="102">
        <v>1</v>
      </c>
      <c r="O296" s="102">
        <v>0.98780487804878048</v>
      </c>
      <c r="P296" s="102">
        <v>0.99354838709677418</v>
      </c>
      <c r="Q296" s="101">
        <v>54</v>
      </c>
      <c r="R296" s="101">
        <v>52</v>
      </c>
      <c r="S296" s="101">
        <v>106</v>
      </c>
      <c r="T296" s="102">
        <v>0.73972602739726023</v>
      </c>
      <c r="U296" s="102">
        <v>0.64197530864197527</v>
      </c>
      <c r="V296" s="102">
        <v>0.68831168831168832</v>
      </c>
      <c r="W296" s="101">
        <v>19</v>
      </c>
      <c r="X296" s="101">
        <v>29</v>
      </c>
      <c r="Y296" s="101">
        <v>48</v>
      </c>
      <c r="Z296" s="102">
        <v>0.26027397260273971</v>
      </c>
      <c r="AA296" s="102">
        <v>0.35802469135802467</v>
      </c>
      <c r="AB296" s="102">
        <v>0.31168831168831168</v>
      </c>
      <c r="AC296" s="101">
        <v>18</v>
      </c>
      <c r="AD296" s="101">
        <v>27</v>
      </c>
      <c r="AE296" s="101">
        <v>45</v>
      </c>
      <c r="AF296" s="102">
        <v>0.24657534246575341</v>
      </c>
      <c r="AG296" s="102">
        <v>0.33333333333333331</v>
      </c>
      <c r="AH296" s="102">
        <v>0.29220779220779219</v>
      </c>
      <c r="AI296" s="101">
        <v>1</v>
      </c>
      <c r="AJ296" s="101">
        <v>2</v>
      </c>
      <c r="AK296" s="101">
        <v>3</v>
      </c>
      <c r="AL296" s="102">
        <v>1.3698630136986301E-2</v>
      </c>
      <c r="AM296" s="102">
        <v>2.4691358024691357E-2</v>
      </c>
      <c r="AN296" s="102">
        <v>1.948051948051948E-2</v>
      </c>
      <c r="AO296" s="101">
        <v>73</v>
      </c>
      <c r="AP296" s="101">
        <v>81</v>
      </c>
      <c r="AQ296" s="101">
        <v>154</v>
      </c>
      <c r="AR296" s="102">
        <v>1</v>
      </c>
      <c r="AS296" s="102">
        <v>0.98780487804878048</v>
      </c>
      <c r="AT296" s="102">
        <v>0.99354838709677418</v>
      </c>
      <c r="AU296" s="101">
        <v>52</v>
      </c>
      <c r="AV296" s="101">
        <v>44</v>
      </c>
      <c r="AW296" s="101">
        <v>96</v>
      </c>
      <c r="AX296" s="102">
        <v>0.71232876712328763</v>
      </c>
      <c r="AY296" s="102">
        <v>0.54320987654320985</v>
      </c>
      <c r="AZ296" s="102">
        <v>0.62337662337662336</v>
      </c>
      <c r="BA296" s="101">
        <v>21</v>
      </c>
      <c r="BB296" s="101">
        <v>37</v>
      </c>
      <c r="BC296" s="101">
        <v>58</v>
      </c>
      <c r="BD296" s="102">
        <v>0.28767123287671231</v>
      </c>
      <c r="BE296" s="102">
        <v>0.4567901234567901</v>
      </c>
      <c r="BF296" s="102">
        <v>0.37662337662337664</v>
      </c>
      <c r="BG296" s="101">
        <v>20</v>
      </c>
      <c r="BH296" s="101">
        <v>35</v>
      </c>
      <c r="BI296" s="101">
        <v>55</v>
      </c>
      <c r="BJ296" s="102">
        <v>0.27397260273972601</v>
      </c>
      <c r="BK296" s="102">
        <v>0.43209876543209874</v>
      </c>
      <c r="BL296" s="102">
        <v>0.35714285714285715</v>
      </c>
      <c r="BM296" s="101">
        <v>1</v>
      </c>
      <c r="BN296" s="101">
        <v>2</v>
      </c>
      <c r="BO296" s="101">
        <v>3</v>
      </c>
      <c r="BP296" s="102">
        <v>1.3698630136986301E-2</v>
      </c>
      <c r="BQ296" s="102">
        <v>2.4691358024691357E-2</v>
      </c>
      <c r="BR296" s="103">
        <v>1.948051948051948E-2</v>
      </c>
    </row>
    <row r="297" spans="1:70" ht="11.85">
      <c r="A297" s="99" t="str">
        <f>IF(COUNTIFS(T_3GPM[[#This Row],[Secteur]],"  *"),A296,T_3GPM[[#This Row],[Secteur]])</f>
        <v>SEINE-SAINT-DENIS</v>
      </c>
      <c r="B297" s="99" t="str">
        <f>IF(COUNTIFS(T_3GPM[[#This Row],[Secteur]],"    *"),B296,T_3GPM[[#This Row],[Secteur]])</f>
        <v xml:space="preserve">   D07 - Le Raincy</v>
      </c>
      <c r="C297" s="100" t="s">
        <v>716</v>
      </c>
      <c r="D297" s="100" t="s">
        <v>717</v>
      </c>
      <c r="E297" s="101">
        <v>56</v>
      </c>
      <c r="F297" s="101">
        <v>58</v>
      </c>
      <c r="G297" s="101">
        <v>114</v>
      </c>
      <c r="H297" s="101">
        <v>0</v>
      </c>
      <c r="I297" s="101">
        <v>0</v>
      </c>
      <c r="J297" s="101">
        <v>0</v>
      </c>
      <c r="K297" s="101">
        <v>51</v>
      </c>
      <c r="L297" s="101">
        <v>56</v>
      </c>
      <c r="M297" s="101">
        <v>107</v>
      </c>
      <c r="N297" s="102">
        <v>0.9107142857142857</v>
      </c>
      <c r="O297" s="102">
        <v>0.96551724137931039</v>
      </c>
      <c r="P297" s="102">
        <v>0.93859649122807021</v>
      </c>
      <c r="Q297" s="101">
        <v>34</v>
      </c>
      <c r="R297" s="101">
        <v>43</v>
      </c>
      <c r="S297" s="101">
        <v>77</v>
      </c>
      <c r="T297" s="102">
        <v>0.66666666666666663</v>
      </c>
      <c r="U297" s="102">
        <v>0.7678571428571429</v>
      </c>
      <c r="V297" s="102">
        <v>0.71962616822429903</v>
      </c>
      <c r="W297" s="101">
        <v>17</v>
      </c>
      <c r="X297" s="101">
        <v>13</v>
      </c>
      <c r="Y297" s="101">
        <v>30</v>
      </c>
      <c r="Z297" s="102">
        <v>0.33333333333333331</v>
      </c>
      <c r="AA297" s="102">
        <v>0.23214285714285715</v>
      </c>
      <c r="AB297" s="102">
        <v>0.28037383177570091</v>
      </c>
      <c r="AC297" s="101">
        <v>15</v>
      </c>
      <c r="AD297" s="101">
        <v>9</v>
      </c>
      <c r="AE297" s="101">
        <v>24</v>
      </c>
      <c r="AF297" s="102">
        <v>0.29411764705882354</v>
      </c>
      <c r="AG297" s="102">
        <v>0.16071428571428573</v>
      </c>
      <c r="AH297" s="102">
        <v>0.22429906542056074</v>
      </c>
      <c r="AI297" s="101">
        <v>2</v>
      </c>
      <c r="AJ297" s="101">
        <v>4</v>
      </c>
      <c r="AK297" s="101">
        <v>6</v>
      </c>
      <c r="AL297" s="102">
        <v>3.9215686274509803E-2</v>
      </c>
      <c r="AM297" s="102">
        <v>7.1428571428571425E-2</v>
      </c>
      <c r="AN297" s="102">
        <v>5.6074766355140186E-2</v>
      </c>
      <c r="AO297" s="101">
        <v>51</v>
      </c>
      <c r="AP297" s="101">
        <v>56</v>
      </c>
      <c r="AQ297" s="101">
        <v>107</v>
      </c>
      <c r="AR297" s="102">
        <v>0.9107142857142857</v>
      </c>
      <c r="AS297" s="102">
        <v>0.96551724137931039</v>
      </c>
      <c r="AT297" s="102">
        <v>0.93859649122807021</v>
      </c>
      <c r="AU297" s="101">
        <v>28</v>
      </c>
      <c r="AV297" s="101">
        <v>31</v>
      </c>
      <c r="AW297" s="101">
        <v>59</v>
      </c>
      <c r="AX297" s="102">
        <v>0.5490196078431373</v>
      </c>
      <c r="AY297" s="102">
        <v>0.5535714285714286</v>
      </c>
      <c r="AZ297" s="102">
        <v>0.55140186915887845</v>
      </c>
      <c r="BA297" s="101">
        <v>23</v>
      </c>
      <c r="BB297" s="101">
        <v>25</v>
      </c>
      <c r="BC297" s="101">
        <v>48</v>
      </c>
      <c r="BD297" s="102">
        <v>0.45098039215686275</v>
      </c>
      <c r="BE297" s="102">
        <v>0.44642857142857145</v>
      </c>
      <c r="BF297" s="102">
        <v>0.44859813084112149</v>
      </c>
      <c r="BG297" s="101">
        <v>21</v>
      </c>
      <c r="BH297" s="101">
        <v>19</v>
      </c>
      <c r="BI297" s="101">
        <v>40</v>
      </c>
      <c r="BJ297" s="102">
        <v>0.41176470588235292</v>
      </c>
      <c r="BK297" s="102">
        <v>0.3392857142857143</v>
      </c>
      <c r="BL297" s="102">
        <v>0.37383177570093457</v>
      </c>
      <c r="BM297" s="101">
        <v>2</v>
      </c>
      <c r="BN297" s="101">
        <v>6</v>
      </c>
      <c r="BO297" s="101">
        <v>8</v>
      </c>
      <c r="BP297" s="102">
        <v>3.9215686274509803E-2</v>
      </c>
      <c r="BQ297" s="102">
        <v>0.10714285714285714</v>
      </c>
      <c r="BR297" s="103">
        <v>7.476635514018691E-2</v>
      </c>
    </row>
    <row r="298" spans="1:70" ht="11.85">
      <c r="A298" s="99" t="str">
        <f>IF(COUNTIFS(T_3GPM[[#This Row],[Secteur]],"  *"),A297,T_3GPM[[#This Row],[Secteur]])</f>
        <v>SEINE-SAINT-DENIS</v>
      </c>
      <c r="B298" s="99" t="str">
        <f>IF(COUNTIFS(T_3GPM[[#This Row],[Secteur]],"    *"),B297,T_3GPM[[#This Row],[Secteur]])</f>
        <v xml:space="preserve">   D07 - Le Raincy</v>
      </c>
      <c r="C298" s="100" t="s">
        <v>718</v>
      </c>
      <c r="D298" s="100" t="s">
        <v>719</v>
      </c>
      <c r="E298" s="101">
        <v>65</v>
      </c>
      <c r="F298" s="101">
        <v>77</v>
      </c>
      <c r="G298" s="101">
        <v>142</v>
      </c>
      <c r="H298" s="101">
        <v>0</v>
      </c>
      <c r="I298" s="101">
        <v>0</v>
      </c>
      <c r="J298" s="101">
        <v>0</v>
      </c>
      <c r="K298" s="101">
        <v>65</v>
      </c>
      <c r="L298" s="101">
        <v>76</v>
      </c>
      <c r="M298" s="101">
        <v>141</v>
      </c>
      <c r="N298" s="102">
        <v>1</v>
      </c>
      <c r="O298" s="102">
        <v>0.98701298701298701</v>
      </c>
      <c r="P298" s="102">
        <v>0.99295774647887325</v>
      </c>
      <c r="Q298" s="101">
        <v>52</v>
      </c>
      <c r="R298" s="101">
        <v>49</v>
      </c>
      <c r="S298" s="101">
        <v>101</v>
      </c>
      <c r="T298" s="102">
        <v>0.8</v>
      </c>
      <c r="U298" s="102">
        <v>0.64473684210526316</v>
      </c>
      <c r="V298" s="102">
        <v>0.71631205673758869</v>
      </c>
      <c r="W298" s="101">
        <v>13</v>
      </c>
      <c r="X298" s="101">
        <v>27</v>
      </c>
      <c r="Y298" s="101">
        <v>40</v>
      </c>
      <c r="Z298" s="102">
        <v>0.2</v>
      </c>
      <c r="AA298" s="102">
        <v>0.35526315789473684</v>
      </c>
      <c r="AB298" s="102">
        <v>0.28368794326241137</v>
      </c>
      <c r="AC298" s="101">
        <v>10</v>
      </c>
      <c r="AD298" s="101">
        <v>24</v>
      </c>
      <c r="AE298" s="101">
        <v>34</v>
      </c>
      <c r="AF298" s="102">
        <v>0.15384615384615385</v>
      </c>
      <c r="AG298" s="102">
        <v>0.31578947368421051</v>
      </c>
      <c r="AH298" s="102">
        <v>0.24113475177304963</v>
      </c>
      <c r="AI298" s="101">
        <v>3</v>
      </c>
      <c r="AJ298" s="101">
        <v>3</v>
      </c>
      <c r="AK298" s="101">
        <v>6</v>
      </c>
      <c r="AL298" s="102">
        <v>4.6153846153846156E-2</v>
      </c>
      <c r="AM298" s="102">
        <v>3.9473684210526314E-2</v>
      </c>
      <c r="AN298" s="102">
        <v>4.2553191489361701E-2</v>
      </c>
      <c r="AO298" s="101">
        <v>65</v>
      </c>
      <c r="AP298" s="101">
        <v>76</v>
      </c>
      <c r="AQ298" s="101">
        <v>141</v>
      </c>
      <c r="AR298" s="102">
        <v>1</v>
      </c>
      <c r="AS298" s="102">
        <v>0.98701298701298701</v>
      </c>
      <c r="AT298" s="102">
        <v>0.99295774647887325</v>
      </c>
      <c r="AU298" s="101">
        <v>48</v>
      </c>
      <c r="AV298" s="101">
        <v>41</v>
      </c>
      <c r="AW298" s="101">
        <v>89</v>
      </c>
      <c r="AX298" s="102">
        <v>0.7384615384615385</v>
      </c>
      <c r="AY298" s="102">
        <v>0.53947368421052633</v>
      </c>
      <c r="AZ298" s="102">
        <v>0.63120567375886527</v>
      </c>
      <c r="BA298" s="101">
        <v>17</v>
      </c>
      <c r="BB298" s="101">
        <v>35</v>
      </c>
      <c r="BC298" s="101">
        <v>52</v>
      </c>
      <c r="BD298" s="102">
        <v>0.26153846153846155</v>
      </c>
      <c r="BE298" s="102">
        <v>0.46052631578947367</v>
      </c>
      <c r="BF298" s="102">
        <v>0.36879432624113473</v>
      </c>
      <c r="BG298" s="101">
        <v>14</v>
      </c>
      <c r="BH298" s="101">
        <v>31</v>
      </c>
      <c r="BI298" s="101">
        <v>45</v>
      </c>
      <c r="BJ298" s="102">
        <v>0.2153846153846154</v>
      </c>
      <c r="BK298" s="102">
        <v>0.40789473684210525</v>
      </c>
      <c r="BL298" s="102">
        <v>0.31914893617021278</v>
      </c>
      <c r="BM298" s="101">
        <v>3</v>
      </c>
      <c r="BN298" s="101">
        <v>4</v>
      </c>
      <c r="BO298" s="101">
        <v>7</v>
      </c>
      <c r="BP298" s="102">
        <v>4.6153846153846156E-2</v>
      </c>
      <c r="BQ298" s="102">
        <v>5.2631578947368418E-2</v>
      </c>
      <c r="BR298" s="103">
        <v>4.9645390070921988E-2</v>
      </c>
    </row>
    <row r="299" spans="1:70" ht="11.85">
      <c r="A299" s="99" t="str">
        <f>IF(COUNTIFS(T_3GPM[[#This Row],[Secteur]],"  *"),A298,T_3GPM[[#This Row],[Secteur]])</f>
        <v>SEINE-SAINT-DENIS</v>
      </c>
      <c r="B299" s="99" t="str">
        <f>IF(COUNTIFS(T_3GPM[[#This Row],[Secteur]],"    *"),B298,T_3GPM[[#This Row],[Secteur]])</f>
        <v xml:space="preserve">   D07 - Le Raincy</v>
      </c>
      <c r="C299" s="100" t="s">
        <v>720</v>
      </c>
      <c r="D299" s="100" t="s">
        <v>721</v>
      </c>
      <c r="E299" s="101">
        <v>84</v>
      </c>
      <c r="F299" s="101">
        <v>79</v>
      </c>
      <c r="G299" s="101">
        <v>163</v>
      </c>
      <c r="H299" s="101">
        <v>0</v>
      </c>
      <c r="I299" s="101">
        <v>1</v>
      </c>
      <c r="J299" s="101">
        <v>1</v>
      </c>
      <c r="K299" s="101">
        <v>83</v>
      </c>
      <c r="L299" s="101">
        <v>78</v>
      </c>
      <c r="M299" s="101">
        <v>161</v>
      </c>
      <c r="N299" s="102">
        <v>0.98809523809523814</v>
      </c>
      <c r="O299" s="102">
        <v>1</v>
      </c>
      <c r="P299" s="102">
        <v>0.99386503067484666</v>
      </c>
      <c r="Q299" s="101">
        <v>63</v>
      </c>
      <c r="R299" s="101">
        <v>52</v>
      </c>
      <c r="S299" s="101">
        <v>115</v>
      </c>
      <c r="T299" s="102">
        <v>0.75903614457831325</v>
      </c>
      <c r="U299" s="102">
        <v>0.66666666666666663</v>
      </c>
      <c r="V299" s="102">
        <v>0.7142857142857143</v>
      </c>
      <c r="W299" s="101">
        <v>20</v>
      </c>
      <c r="X299" s="101">
        <v>26</v>
      </c>
      <c r="Y299" s="101">
        <v>46</v>
      </c>
      <c r="Z299" s="102">
        <v>0.24096385542168675</v>
      </c>
      <c r="AA299" s="102">
        <v>0.33333333333333331</v>
      </c>
      <c r="AB299" s="102">
        <v>0.2857142857142857</v>
      </c>
      <c r="AC299" s="101">
        <v>19</v>
      </c>
      <c r="AD299" s="101">
        <v>21</v>
      </c>
      <c r="AE299" s="101">
        <v>40</v>
      </c>
      <c r="AF299" s="102">
        <v>0.2289156626506024</v>
      </c>
      <c r="AG299" s="102">
        <v>0.26923076923076922</v>
      </c>
      <c r="AH299" s="102">
        <v>0.2484472049689441</v>
      </c>
      <c r="AI299" s="101">
        <v>1</v>
      </c>
      <c r="AJ299" s="101">
        <v>5</v>
      </c>
      <c r="AK299" s="101">
        <v>6</v>
      </c>
      <c r="AL299" s="102">
        <v>1.2048192771084338E-2</v>
      </c>
      <c r="AM299" s="102">
        <v>6.4102564102564097E-2</v>
      </c>
      <c r="AN299" s="102">
        <v>3.7267080745341616E-2</v>
      </c>
      <c r="AO299" s="101">
        <v>83</v>
      </c>
      <c r="AP299" s="101">
        <v>78</v>
      </c>
      <c r="AQ299" s="101">
        <v>161</v>
      </c>
      <c r="AR299" s="102">
        <v>0.98809523809523814</v>
      </c>
      <c r="AS299" s="102">
        <v>1</v>
      </c>
      <c r="AT299" s="102">
        <v>0.99386503067484666</v>
      </c>
      <c r="AU299" s="101">
        <v>62</v>
      </c>
      <c r="AV299" s="101">
        <v>46</v>
      </c>
      <c r="AW299" s="101">
        <v>108</v>
      </c>
      <c r="AX299" s="102">
        <v>0.74698795180722888</v>
      </c>
      <c r="AY299" s="102">
        <v>0.58974358974358976</v>
      </c>
      <c r="AZ299" s="102">
        <v>0.67080745341614911</v>
      </c>
      <c r="BA299" s="101">
        <v>21</v>
      </c>
      <c r="BB299" s="101">
        <v>32</v>
      </c>
      <c r="BC299" s="101">
        <v>53</v>
      </c>
      <c r="BD299" s="102">
        <v>0.25301204819277107</v>
      </c>
      <c r="BE299" s="102">
        <v>0.41025641025641024</v>
      </c>
      <c r="BF299" s="102">
        <v>0.32919254658385094</v>
      </c>
      <c r="BG299" s="101">
        <v>20</v>
      </c>
      <c r="BH299" s="101">
        <v>26</v>
      </c>
      <c r="BI299" s="101">
        <v>46</v>
      </c>
      <c r="BJ299" s="102">
        <v>0.24096385542168675</v>
      </c>
      <c r="BK299" s="102">
        <v>0.33333333333333331</v>
      </c>
      <c r="BL299" s="102">
        <v>0.2857142857142857</v>
      </c>
      <c r="BM299" s="101">
        <v>1</v>
      </c>
      <c r="BN299" s="101">
        <v>6</v>
      </c>
      <c r="BO299" s="101">
        <v>7</v>
      </c>
      <c r="BP299" s="102">
        <v>1.2048192771084338E-2</v>
      </c>
      <c r="BQ299" s="102">
        <v>7.6923076923076927E-2</v>
      </c>
      <c r="BR299" s="103">
        <v>4.3478260869565216E-2</v>
      </c>
    </row>
    <row r="300" spans="1:70" ht="11.85">
      <c r="A300" s="99" t="str">
        <f>IF(COUNTIFS(T_3GPM[[#This Row],[Secteur]],"  *"),A299,T_3GPM[[#This Row],[Secteur]])</f>
        <v>SEINE-SAINT-DENIS</v>
      </c>
      <c r="B300" s="99" t="str">
        <f>IF(COUNTIFS(T_3GPM[[#This Row],[Secteur]],"    *"),B299,T_3GPM[[#This Row],[Secteur]])</f>
        <v xml:space="preserve">   D07 - Le Raincy</v>
      </c>
      <c r="C300" s="100" t="s">
        <v>722</v>
      </c>
      <c r="D300" s="100" t="s">
        <v>723</v>
      </c>
      <c r="E300" s="101">
        <v>12</v>
      </c>
      <c r="F300" s="101">
        <v>10</v>
      </c>
      <c r="G300" s="101">
        <v>22</v>
      </c>
      <c r="H300" s="101">
        <v>0</v>
      </c>
      <c r="I300" s="101">
        <v>0</v>
      </c>
      <c r="J300" s="101">
        <v>0</v>
      </c>
      <c r="K300" s="101">
        <v>0</v>
      </c>
      <c r="L300" s="101">
        <v>1</v>
      </c>
      <c r="M300" s="101">
        <v>1</v>
      </c>
      <c r="N300" s="102">
        <v>0</v>
      </c>
      <c r="O300" s="102">
        <v>0.1</v>
      </c>
      <c r="P300" s="102">
        <v>4.5454545454545456E-2</v>
      </c>
      <c r="Q300" s="101">
        <v>0</v>
      </c>
      <c r="R300" s="101">
        <v>0</v>
      </c>
      <c r="S300" s="101">
        <v>0</v>
      </c>
      <c r="T300" s="102" t="s">
        <v>92</v>
      </c>
      <c r="U300" s="102">
        <v>0</v>
      </c>
      <c r="V300" s="102">
        <v>0</v>
      </c>
      <c r="W300" s="101">
        <v>0</v>
      </c>
      <c r="X300" s="101">
        <v>1</v>
      </c>
      <c r="Y300" s="101">
        <v>1</v>
      </c>
      <c r="Z300" s="102" t="s">
        <v>92</v>
      </c>
      <c r="AA300" s="102">
        <v>1</v>
      </c>
      <c r="AB300" s="102">
        <v>1</v>
      </c>
      <c r="AC300" s="101">
        <v>0</v>
      </c>
      <c r="AD300" s="101">
        <v>0</v>
      </c>
      <c r="AE300" s="101">
        <v>0</v>
      </c>
      <c r="AF300" s="102" t="s">
        <v>92</v>
      </c>
      <c r="AG300" s="102">
        <v>0</v>
      </c>
      <c r="AH300" s="102">
        <v>0</v>
      </c>
      <c r="AI300" s="101">
        <v>0</v>
      </c>
      <c r="AJ300" s="101">
        <v>1</v>
      </c>
      <c r="AK300" s="101">
        <v>1</v>
      </c>
      <c r="AL300" s="102" t="s">
        <v>92</v>
      </c>
      <c r="AM300" s="102">
        <v>1</v>
      </c>
      <c r="AN300" s="102">
        <v>1</v>
      </c>
      <c r="AO300" s="101">
        <v>0</v>
      </c>
      <c r="AP300" s="101">
        <v>0</v>
      </c>
      <c r="AQ300" s="101">
        <v>0</v>
      </c>
      <c r="AR300" s="102">
        <v>0</v>
      </c>
      <c r="AS300" s="102">
        <v>0</v>
      </c>
      <c r="AT300" s="102">
        <v>0</v>
      </c>
      <c r="AU300" s="101">
        <v>0</v>
      </c>
      <c r="AV300" s="101">
        <v>0</v>
      </c>
      <c r="AW300" s="101">
        <v>0</v>
      </c>
      <c r="AX300" s="102" t="s">
        <v>92</v>
      </c>
      <c r="AY300" s="102" t="s">
        <v>92</v>
      </c>
      <c r="AZ300" s="102" t="s">
        <v>92</v>
      </c>
      <c r="BA300" s="101">
        <v>0</v>
      </c>
      <c r="BB300" s="101">
        <v>0</v>
      </c>
      <c r="BC300" s="101">
        <v>0</v>
      </c>
      <c r="BD300" s="102" t="s">
        <v>92</v>
      </c>
      <c r="BE300" s="102" t="s">
        <v>92</v>
      </c>
      <c r="BF300" s="102" t="s">
        <v>92</v>
      </c>
      <c r="BG300" s="101">
        <v>0</v>
      </c>
      <c r="BH300" s="101">
        <v>0</v>
      </c>
      <c r="BI300" s="101">
        <v>0</v>
      </c>
      <c r="BJ300" s="102" t="s">
        <v>92</v>
      </c>
      <c r="BK300" s="102" t="s">
        <v>92</v>
      </c>
      <c r="BL300" s="102" t="s">
        <v>92</v>
      </c>
      <c r="BM300" s="101">
        <v>0</v>
      </c>
      <c r="BN300" s="101">
        <v>0</v>
      </c>
      <c r="BO300" s="101">
        <v>0</v>
      </c>
      <c r="BP300" s="102" t="s">
        <v>92</v>
      </c>
      <c r="BQ300" s="102" t="s">
        <v>92</v>
      </c>
      <c r="BR300" s="103" t="s">
        <v>92</v>
      </c>
    </row>
    <row r="301" spans="1:70" ht="11.85">
      <c r="A301" s="99" t="str">
        <f>IF(COUNTIFS(T_3GPM[[#This Row],[Secteur]],"  *"),A300,T_3GPM[[#This Row],[Secteur]])</f>
        <v>SEINE-SAINT-DENIS</v>
      </c>
      <c r="B301" s="99" t="str">
        <f>IF(COUNTIFS(T_3GPM[[#This Row],[Secteur]],"    *"),B300,T_3GPM[[#This Row],[Secteur]])</f>
        <v xml:space="preserve">   D07 - Le Raincy</v>
      </c>
      <c r="C301" s="100" t="s">
        <v>724</v>
      </c>
      <c r="D301" s="100" t="s">
        <v>262</v>
      </c>
      <c r="E301" s="101">
        <v>77</v>
      </c>
      <c r="F301" s="101">
        <v>82</v>
      </c>
      <c r="G301" s="101">
        <v>159</v>
      </c>
      <c r="H301" s="101">
        <v>0</v>
      </c>
      <c r="I301" s="101">
        <v>0</v>
      </c>
      <c r="J301" s="101">
        <v>0</v>
      </c>
      <c r="K301" s="101">
        <v>74</v>
      </c>
      <c r="L301" s="101">
        <v>80</v>
      </c>
      <c r="M301" s="101">
        <v>154</v>
      </c>
      <c r="N301" s="102">
        <v>0.96103896103896103</v>
      </c>
      <c r="O301" s="102">
        <v>0.97560975609756095</v>
      </c>
      <c r="P301" s="102">
        <v>0.96855345911949686</v>
      </c>
      <c r="Q301" s="101">
        <v>62</v>
      </c>
      <c r="R301" s="101">
        <v>55</v>
      </c>
      <c r="S301" s="101">
        <v>117</v>
      </c>
      <c r="T301" s="102">
        <v>0.83783783783783783</v>
      </c>
      <c r="U301" s="102">
        <v>0.6875</v>
      </c>
      <c r="V301" s="102">
        <v>0.75974025974025972</v>
      </c>
      <c r="W301" s="101">
        <v>12</v>
      </c>
      <c r="X301" s="101">
        <v>25</v>
      </c>
      <c r="Y301" s="101">
        <v>37</v>
      </c>
      <c r="Z301" s="102">
        <v>0.16216216216216217</v>
      </c>
      <c r="AA301" s="102">
        <v>0.3125</v>
      </c>
      <c r="AB301" s="102">
        <v>0.24025974025974026</v>
      </c>
      <c r="AC301" s="101">
        <v>11</v>
      </c>
      <c r="AD301" s="101">
        <v>21</v>
      </c>
      <c r="AE301" s="101">
        <v>32</v>
      </c>
      <c r="AF301" s="102">
        <v>0.14864864864864866</v>
      </c>
      <c r="AG301" s="102">
        <v>0.26250000000000001</v>
      </c>
      <c r="AH301" s="102">
        <v>0.20779220779220781</v>
      </c>
      <c r="AI301" s="101">
        <v>1</v>
      </c>
      <c r="AJ301" s="101">
        <v>4</v>
      </c>
      <c r="AK301" s="101">
        <v>5</v>
      </c>
      <c r="AL301" s="102">
        <v>1.3513513513513514E-2</v>
      </c>
      <c r="AM301" s="102">
        <v>0.05</v>
      </c>
      <c r="AN301" s="102">
        <v>3.2467532467532464E-2</v>
      </c>
      <c r="AO301" s="101">
        <v>74</v>
      </c>
      <c r="AP301" s="101">
        <v>79</v>
      </c>
      <c r="AQ301" s="101">
        <v>153</v>
      </c>
      <c r="AR301" s="102">
        <v>0.96103896103896103</v>
      </c>
      <c r="AS301" s="102">
        <v>0.96341463414634143</v>
      </c>
      <c r="AT301" s="102">
        <v>0.96226415094339623</v>
      </c>
      <c r="AU301" s="101">
        <v>60</v>
      </c>
      <c r="AV301" s="101">
        <v>48</v>
      </c>
      <c r="AW301" s="101">
        <v>108</v>
      </c>
      <c r="AX301" s="102">
        <v>0.81081081081081086</v>
      </c>
      <c r="AY301" s="102">
        <v>0.60759493670886078</v>
      </c>
      <c r="AZ301" s="102">
        <v>0.70588235294117652</v>
      </c>
      <c r="BA301" s="101">
        <v>14</v>
      </c>
      <c r="BB301" s="101">
        <v>31</v>
      </c>
      <c r="BC301" s="101">
        <v>45</v>
      </c>
      <c r="BD301" s="102">
        <v>0.1891891891891892</v>
      </c>
      <c r="BE301" s="102">
        <v>0.39240506329113922</v>
      </c>
      <c r="BF301" s="102">
        <v>0.29411764705882354</v>
      </c>
      <c r="BG301" s="101">
        <v>13</v>
      </c>
      <c r="BH301" s="101">
        <v>28</v>
      </c>
      <c r="BI301" s="101">
        <v>41</v>
      </c>
      <c r="BJ301" s="102">
        <v>0.17567567567567569</v>
      </c>
      <c r="BK301" s="102">
        <v>0.35443037974683544</v>
      </c>
      <c r="BL301" s="102">
        <v>0.26797385620915032</v>
      </c>
      <c r="BM301" s="101">
        <v>1</v>
      </c>
      <c r="BN301" s="101">
        <v>3</v>
      </c>
      <c r="BO301" s="101">
        <v>4</v>
      </c>
      <c r="BP301" s="102">
        <v>1.3513513513513514E-2</v>
      </c>
      <c r="BQ301" s="102">
        <v>3.7974683544303799E-2</v>
      </c>
      <c r="BR301" s="103">
        <v>2.6143790849673203E-2</v>
      </c>
    </row>
    <row r="302" spans="1:70" ht="11.85">
      <c r="A302" s="99" t="str">
        <f>IF(COUNTIFS(T_3GPM[[#This Row],[Secteur]],"  *"),A301,T_3GPM[[#This Row],[Secteur]])</f>
        <v>SEINE-SAINT-DENIS</v>
      </c>
      <c r="B302" s="99" t="str">
        <f>IF(COUNTIFS(T_3GPM[[#This Row],[Secteur]],"    *"),B301,T_3GPM[[#This Row],[Secteur]])</f>
        <v xml:space="preserve">   D07 - Le Raincy</v>
      </c>
      <c r="C302" s="100" t="s">
        <v>725</v>
      </c>
      <c r="D302" s="100" t="s">
        <v>376</v>
      </c>
      <c r="E302" s="101">
        <v>77</v>
      </c>
      <c r="F302" s="101">
        <v>88</v>
      </c>
      <c r="G302" s="101">
        <v>165</v>
      </c>
      <c r="H302" s="101">
        <v>0</v>
      </c>
      <c r="I302" s="101">
        <v>0</v>
      </c>
      <c r="J302" s="101">
        <v>0</v>
      </c>
      <c r="K302" s="101">
        <v>77</v>
      </c>
      <c r="L302" s="101">
        <v>88</v>
      </c>
      <c r="M302" s="101">
        <v>165</v>
      </c>
      <c r="N302" s="102">
        <v>1</v>
      </c>
      <c r="O302" s="102">
        <v>1</v>
      </c>
      <c r="P302" s="102">
        <v>1</v>
      </c>
      <c r="Q302" s="101">
        <v>40</v>
      </c>
      <c r="R302" s="101">
        <v>38</v>
      </c>
      <c r="S302" s="101">
        <v>78</v>
      </c>
      <c r="T302" s="102">
        <v>0.51948051948051943</v>
      </c>
      <c r="U302" s="102">
        <v>0.43181818181818182</v>
      </c>
      <c r="V302" s="102">
        <v>0.47272727272727272</v>
      </c>
      <c r="W302" s="101">
        <v>37</v>
      </c>
      <c r="X302" s="101">
        <v>50</v>
      </c>
      <c r="Y302" s="101">
        <v>87</v>
      </c>
      <c r="Z302" s="102">
        <v>0.48051948051948051</v>
      </c>
      <c r="AA302" s="102">
        <v>0.56818181818181823</v>
      </c>
      <c r="AB302" s="102">
        <v>0.52727272727272723</v>
      </c>
      <c r="AC302" s="101">
        <v>36</v>
      </c>
      <c r="AD302" s="101">
        <v>43</v>
      </c>
      <c r="AE302" s="101">
        <v>79</v>
      </c>
      <c r="AF302" s="102">
        <v>0.46753246753246752</v>
      </c>
      <c r="AG302" s="102">
        <v>0.48863636363636365</v>
      </c>
      <c r="AH302" s="102">
        <v>0.47878787878787876</v>
      </c>
      <c r="AI302" s="101">
        <v>1</v>
      </c>
      <c r="AJ302" s="101">
        <v>7</v>
      </c>
      <c r="AK302" s="101">
        <v>8</v>
      </c>
      <c r="AL302" s="102">
        <v>1.2987012987012988E-2</v>
      </c>
      <c r="AM302" s="102">
        <v>7.9545454545454544E-2</v>
      </c>
      <c r="AN302" s="102">
        <v>4.8484848484848485E-2</v>
      </c>
      <c r="AO302" s="101">
        <v>76</v>
      </c>
      <c r="AP302" s="101">
        <v>87</v>
      </c>
      <c r="AQ302" s="101">
        <v>163</v>
      </c>
      <c r="AR302" s="102">
        <v>0.98701298701298701</v>
      </c>
      <c r="AS302" s="102">
        <v>0.98863636363636365</v>
      </c>
      <c r="AT302" s="102">
        <v>0.98787878787878791</v>
      </c>
      <c r="AU302" s="101">
        <v>39</v>
      </c>
      <c r="AV302" s="101">
        <v>31</v>
      </c>
      <c r="AW302" s="101">
        <v>70</v>
      </c>
      <c r="AX302" s="102">
        <v>0.51315789473684215</v>
      </c>
      <c r="AY302" s="102">
        <v>0.35632183908045978</v>
      </c>
      <c r="AZ302" s="102">
        <v>0.42944785276073622</v>
      </c>
      <c r="BA302" s="101">
        <v>37</v>
      </c>
      <c r="BB302" s="101">
        <v>56</v>
      </c>
      <c r="BC302" s="101">
        <v>93</v>
      </c>
      <c r="BD302" s="102">
        <v>0.48684210526315791</v>
      </c>
      <c r="BE302" s="102">
        <v>0.64367816091954022</v>
      </c>
      <c r="BF302" s="102">
        <v>0.57055214723926384</v>
      </c>
      <c r="BG302" s="101">
        <v>36</v>
      </c>
      <c r="BH302" s="101">
        <v>49</v>
      </c>
      <c r="BI302" s="101">
        <v>85</v>
      </c>
      <c r="BJ302" s="102">
        <v>0.47368421052631576</v>
      </c>
      <c r="BK302" s="102">
        <v>0.56321839080459768</v>
      </c>
      <c r="BL302" s="102">
        <v>0.5214723926380368</v>
      </c>
      <c r="BM302" s="101">
        <v>1</v>
      </c>
      <c r="BN302" s="101">
        <v>7</v>
      </c>
      <c r="BO302" s="101">
        <v>8</v>
      </c>
      <c r="BP302" s="102">
        <v>1.3157894736842105E-2</v>
      </c>
      <c r="BQ302" s="102">
        <v>8.0459770114942528E-2</v>
      </c>
      <c r="BR302" s="103">
        <v>4.9079754601226995E-2</v>
      </c>
    </row>
    <row r="303" spans="1:70" ht="11.85">
      <c r="A303" s="99" t="str">
        <f>IF(COUNTIFS(T_3GPM[[#This Row],[Secteur]],"  *"),A302,T_3GPM[[#This Row],[Secteur]])</f>
        <v>SEINE-SAINT-DENIS</v>
      </c>
      <c r="B303" s="99" t="str">
        <f>IF(COUNTIFS(T_3GPM[[#This Row],[Secteur]],"    *"),B302,T_3GPM[[#This Row],[Secteur]])</f>
        <v xml:space="preserve">   D07 - Le Raincy</v>
      </c>
      <c r="C303" s="100" t="s">
        <v>726</v>
      </c>
      <c r="D303" s="100" t="s">
        <v>333</v>
      </c>
      <c r="E303" s="101">
        <v>93</v>
      </c>
      <c r="F303" s="101">
        <v>94</v>
      </c>
      <c r="G303" s="101">
        <v>187</v>
      </c>
      <c r="H303" s="101">
        <v>0</v>
      </c>
      <c r="I303" s="101">
        <v>0</v>
      </c>
      <c r="J303" s="101">
        <v>0</v>
      </c>
      <c r="K303" s="101">
        <v>55</v>
      </c>
      <c r="L303" s="101">
        <v>51</v>
      </c>
      <c r="M303" s="101">
        <v>106</v>
      </c>
      <c r="N303" s="102">
        <v>0.59139784946236562</v>
      </c>
      <c r="O303" s="102">
        <v>0.54255319148936165</v>
      </c>
      <c r="P303" s="102">
        <v>0.5668449197860963</v>
      </c>
      <c r="Q303" s="101">
        <v>38</v>
      </c>
      <c r="R303" s="101">
        <v>34</v>
      </c>
      <c r="S303" s="101">
        <v>72</v>
      </c>
      <c r="T303" s="102">
        <v>0.69090909090909092</v>
      </c>
      <c r="U303" s="102">
        <v>0.66666666666666663</v>
      </c>
      <c r="V303" s="102">
        <v>0.67924528301886788</v>
      </c>
      <c r="W303" s="101">
        <v>17</v>
      </c>
      <c r="X303" s="101">
        <v>17</v>
      </c>
      <c r="Y303" s="101">
        <v>34</v>
      </c>
      <c r="Z303" s="102">
        <v>0.30909090909090908</v>
      </c>
      <c r="AA303" s="102">
        <v>0.33333333333333331</v>
      </c>
      <c r="AB303" s="102">
        <v>0.32075471698113206</v>
      </c>
      <c r="AC303" s="101">
        <v>15</v>
      </c>
      <c r="AD303" s="101">
        <v>11</v>
      </c>
      <c r="AE303" s="101">
        <v>26</v>
      </c>
      <c r="AF303" s="102">
        <v>0.27272727272727271</v>
      </c>
      <c r="AG303" s="102">
        <v>0.21568627450980393</v>
      </c>
      <c r="AH303" s="102">
        <v>0.24528301886792453</v>
      </c>
      <c r="AI303" s="101">
        <v>2</v>
      </c>
      <c r="AJ303" s="101">
        <v>6</v>
      </c>
      <c r="AK303" s="101">
        <v>8</v>
      </c>
      <c r="AL303" s="102">
        <v>3.6363636363636362E-2</v>
      </c>
      <c r="AM303" s="102">
        <v>0.11764705882352941</v>
      </c>
      <c r="AN303" s="102">
        <v>7.5471698113207544E-2</v>
      </c>
      <c r="AO303" s="101">
        <v>53</v>
      </c>
      <c r="AP303" s="101">
        <v>47</v>
      </c>
      <c r="AQ303" s="101">
        <v>100</v>
      </c>
      <c r="AR303" s="102">
        <v>0.56989247311827962</v>
      </c>
      <c r="AS303" s="102">
        <v>0.5</v>
      </c>
      <c r="AT303" s="102">
        <v>0.53475935828877008</v>
      </c>
      <c r="AU303" s="101">
        <v>33</v>
      </c>
      <c r="AV303" s="101">
        <v>25</v>
      </c>
      <c r="AW303" s="101">
        <v>58</v>
      </c>
      <c r="AX303" s="102">
        <v>0.62264150943396224</v>
      </c>
      <c r="AY303" s="102">
        <v>0.53191489361702127</v>
      </c>
      <c r="AZ303" s="102">
        <v>0.57999999999999996</v>
      </c>
      <c r="BA303" s="101">
        <v>20</v>
      </c>
      <c r="BB303" s="101">
        <v>22</v>
      </c>
      <c r="BC303" s="101">
        <v>42</v>
      </c>
      <c r="BD303" s="102">
        <v>0.37735849056603776</v>
      </c>
      <c r="BE303" s="102">
        <v>0.46808510638297873</v>
      </c>
      <c r="BF303" s="102">
        <v>0.42</v>
      </c>
      <c r="BG303" s="101">
        <v>19</v>
      </c>
      <c r="BH303" s="101">
        <v>17</v>
      </c>
      <c r="BI303" s="101">
        <v>36</v>
      </c>
      <c r="BJ303" s="102">
        <v>0.35849056603773582</v>
      </c>
      <c r="BK303" s="102">
        <v>0.36170212765957449</v>
      </c>
      <c r="BL303" s="102">
        <v>0.36</v>
      </c>
      <c r="BM303" s="101">
        <v>1</v>
      </c>
      <c r="BN303" s="101">
        <v>5</v>
      </c>
      <c r="BO303" s="101">
        <v>6</v>
      </c>
      <c r="BP303" s="102">
        <v>1.8867924528301886E-2</v>
      </c>
      <c r="BQ303" s="102">
        <v>0.10638297872340426</v>
      </c>
      <c r="BR303" s="103">
        <v>0.06</v>
      </c>
    </row>
    <row r="304" spans="1:70" ht="11.85">
      <c r="A304" s="99" t="str">
        <f>IF(COUNTIFS(T_3GPM[[#This Row],[Secteur]],"  *"),A303,T_3GPM[[#This Row],[Secteur]])</f>
        <v>SEINE-SAINT-DENIS</v>
      </c>
      <c r="B304" s="99" t="str">
        <f>IF(COUNTIFS(T_3GPM[[#This Row],[Secteur]],"    *"),B303,T_3GPM[[#This Row],[Secteur]])</f>
        <v xml:space="preserve">   D07 - Le Raincy</v>
      </c>
      <c r="C304" s="100" t="s">
        <v>727</v>
      </c>
      <c r="D304" s="100" t="s">
        <v>728</v>
      </c>
      <c r="E304" s="101">
        <v>66</v>
      </c>
      <c r="F304" s="101">
        <v>106</v>
      </c>
      <c r="G304" s="101">
        <v>172</v>
      </c>
      <c r="H304" s="101">
        <v>0</v>
      </c>
      <c r="I304" s="101">
        <v>0</v>
      </c>
      <c r="J304" s="101">
        <v>0</v>
      </c>
      <c r="K304" s="101">
        <v>66</v>
      </c>
      <c r="L304" s="101">
        <v>106</v>
      </c>
      <c r="M304" s="101">
        <v>172</v>
      </c>
      <c r="N304" s="102">
        <v>1</v>
      </c>
      <c r="O304" s="102">
        <v>1</v>
      </c>
      <c r="P304" s="102">
        <v>1</v>
      </c>
      <c r="Q304" s="101">
        <v>56</v>
      </c>
      <c r="R304" s="101">
        <v>86</v>
      </c>
      <c r="S304" s="101">
        <v>142</v>
      </c>
      <c r="T304" s="102">
        <v>0.84848484848484851</v>
      </c>
      <c r="U304" s="102">
        <v>0.81132075471698117</v>
      </c>
      <c r="V304" s="102">
        <v>0.82558139534883723</v>
      </c>
      <c r="W304" s="101">
        <v>10</v>
      </c>
      <c r="X304" s="101">
        <v>20</v>
      </c>
      <c r="Y304" s="101">
        <v>30</v>
      </c>
      <c r="Z304" s="102">
        <v>0.15151515151515152</v>
      </c>
      <c r="AA304" s="102">
        <v>0.18867924528301888</v>
      </c>
      <c r="AB304" s="102">
        <v>0.1744186046511628</v>
      </c>
      <c r="AC304" s="101">
        <v>6</v>
      </c>
      <c r="AD304" s="101">
        <v>14</v>
      </c>
      <c r="AE304" s="101">
        <v>20</v>
      </c>
      <c r="AF304" s="102">
        <v>9.0909090909090912E-2</v>
      </c>
      <c r="AG304" s="102">
        <v>0.13207547169811321</v>
      </c>
      <c r="AH304" s="102">
        <v>0.11627906976744186</v>
      </c>
      <c r="AI304" s="101">
        <v>4</v>
      </c>
      <c r="AJ304" s="101">
        <v>6</v>
      </c>
      <c r="AK304" s="101">
        <v>10</v>
      </c>
      <c r="AL304" s="102">
        <v>6.0606060606060608E-2</v>
      </c>
      <c r="AM304" s="102">
        <v>5.6603773584905662E-2</v>
      </c>
      <c r="AN304" s="102">
        <v>5.8139534883720929E-2</v>
      </c>
      <c r="AO304" s="101">
        <v>66</v>
      </c>
      <c r="AP304" s="101">
        <v>106</v>
      </c>
      <c r="AQ304" s="101">
        <v>172</v>
      </c>
      <c r="AR304" s="102">
        <v>1</v>
      </c>
      <c r="AS304" s="102">
        <v>1</v>
      </c>
      <c r="AT304" s="102">
        <v>1</v>
      </c>
      <c r="AU304" s="101">
        <v>52</v>
      </c>
      <c r="AV304" s="101">
        <v>70</v>
      </c>
      <c r="AW304" s="101">
        <v>122</v>
      </c>
      <c r="AX304" s="102">
        <v>0.78787878787878785</v>
      </c>
      <c r="AY304" s="102">
        <v>0.660377358490566</v>
      </c>
      <c r="AZ304" s="102">
        <v>0.70930232558139539</v>
      </c>
      <c r="BA304" s="101">
        <v>14</v>
      </c>
      <c r="BB304" s="101">
        <v>36</v>
      </c>
      <c r="BC304" s="101">
        <v>50</v>
      </c>
      <c r="BD304" s="102">
        <v>0.21212121212121213</v>
      </c>
      <c r="BE304" s="102">
        <v>0.33962264150943394</v>
      </c>
      <c r="BF304" s="102">
        <v>0.29069767441860467</v>
      </c>
      <c r="BG304" s="101">
        <v>8</v>
      </c>
      <c r="BH304" s="101">
        <v>22</v>
      </c>
      <c r="BI304" s="101">
        <v>30</v>
      </c>
      <c r="BJ304" s="102">
        <v>0.12121212121212122</v>
      </c>
      <c r="BK304" s="102">
        <v>0.20754716981132076</v>
      </c>
      <c r="BL304" s="102">
        <v>0.1744186046511628</v>
      </c>
      <c r="BM304" s="101">
        <v>6</v>
      </c>
      <c r="BN304" s="101">
        <v>14</v>
      </c>
      <c r="BO304" s="101">
        <v>20</v>
      </c>
      <c r="BP304" s="102">
        <v>9.0909090909090912E-2</v>
      </c>
      <c r="BQ304" s="102">
        <v>0.13207547169811321</v>
      </c>
      <c r="BR304" s="103">
        <v>0.11627906976744186</v>
      </c>
    </row>
    <row r="305" spans="1:70" ht="11.85">
      <c r="A305" s="99" t="str">
        <f>IF(COUNTIFS(T_3GPM[[#This Row],[Secteur]],"  *"),A304,T_3GPM[[#This Row],[Secteur]])</f>
        <v>SEINE-SAINT-DENIS</v>
      </c>
      <c r="B305" s="99" t="str">
        <f>IF(COUNTIFS(T_3GPM[[#This Row],[Secteur]],"    *"),B304,T_3GPM[[#This Row],[Secteur]])</f>
        <v xml:space="preserve">   D08 - Noisy-Le-Grand</v>
      </c>
      <c r="C305" s="100" t="s">
        <v>729</v>
      </c>
      <c r="D305" s="100" t="s">
        <v>730</v>
      </c>
      <c r="E305" s="101">
        <v>1182</v>
      </c>
      <c r="F305" s="101">
        <v>1285</v>
      </c>
      <c r="G305" s="101">
        <v>2467</v>
      </c>
      <c r="H305" s="101">
        <v>1</v>
      </c>
      <c r="I305" s="101">
        <v>2</v>
      </c>
      <c r="J305" s="101">
        <v>3</v>
      </c>
      <c r="K305" s="101">
        <v>1165</v>
      </c>
      <c r="L305" s="101">
        <v>1251</v>
      </c>
      <c r="M305" s="101">
        <v>2416</v>
      </c>
      <c r="N305" s="102">
        <v>0.98646362098138751</v>
      </c>
      <c r="O305" s="102">
        <v>0.97509727626459142</v>
      </c>
      <c r="P305" s="102">
        <v>0.98054316984191325</v>
      </c>
      <c r="Q305" s="101">
        <v>913</v>
      </c>
      <c r="R305" s="101">
        <v>856</v>
      </c>
      <c r="S305" s="101">
        <v>1769</v>
      </c>
      <c r="T305" s="102">
        <v>0.7836909871244635</v>
      </c>
      <c r="U305" s="102">
        <v>0.68425259792166271</v>
      </c>
      <c r="V305" s="102">
        <v>0.73220198675496684</v>
      </c>
      <c r="W305" s="101">
        <v>252</v>
      </c>
      <c r="X305" s="101">
        <v>395</v>
      </c>
      <c r="Y305" s="101">
        <v>647</v>
      </c>
      <c r="Z305" s="102">
        <v>0.21630901287553647</v>
      </c>
      <c r="AA305" s="102">
        <v>0.31574740207833735</v>
      </c>
      <c r="AB305" s="102">
        <v>0.26779801324503311</v>
      </c>
      <c r="AC305" s="101">
        <v>222</v>
      </c>
      <c r="AD305" s="101">
        <v>317</v>
      </c>
      <c r="AE305" s="101">
        <v>539</v>
      </c>
      <c r="AF305" s="102">
        <v>0.19055793991416309</v>
      </c>
      <c r="AG305" s="102">
        <v>0.25339728217426061</v>
      </c>
      <c r="AH305" s="102">
        <v>0.22309602649006621</v>
      </c>
      <c r="AI305" s="101">
        <v>30</v>
      </c>
      <c r="AJ305" s="101">
        <v>78</v>
      </c>
      <c r="AK305" s="101">
        <v>108</v>
      </c>
      <c r="AL305" s="102">
        <v>2.575107296137339E-2</v>
      </c>
      <c r="AM305" s="102">
        <v>6.235011990407674E-2</v>
      </c>
      <c r="AN305" s="102">
        <v>4.4701986754966887E-2</v>
      </c>
      <c r="AO305" s="101">
        <v>1152</v>
      </c>
      <c r="AP305" s="101">
        <v>1236</v>
      </c>
      <c r="AQ305" s="101">
        <v>2388</v>
      </c>
      <c r="AR305" s="102">
        <v>0.97546531302876482</v>
      </c>
      <c r="AS305" s="102">
        <v>0.9634241245136187</v>
      </c>
      <c r="AT305" s="102">
        <v>0.96919335224969594</v>
      </c>
      <c r="AU305" s="101">
        <v>857</v>
      </c>
      <c r="AV305" s="101">
        <v>787</v>
      </c>
      <c r="AW305" s="101">
        <v>1644</v>
      </c>
      <c r="AX305" s="102">
        <v>0.74392361111111116</v>
      </c>
      <c r="AY305" s="102">
        <v>0.63673139158576053</v>
      </c>
      <c r="AZ305" s="102">
        <v>0.68844221105527637</v>
      </c>
      <c r="BA305" s="101">
        <v>295</v>
      </c>
      <c r="BB305" s="101">
        <v>449</v>
      </c>
      <c r="BC305" s="101">
        <v>744</v>
      </c>
      <c r="BD305" s="102">
        <v>0.2560763888888889</v>
      </c>
      <c r="BE305" s="102">
        <v>0.36326860841423947</v>
      </c>
      <c r="BF305" s="102">
        <v>0.31155778894472363</v>
      </c>
      <c r="BG305" s="101">
        <v>266</v>
      </c>
      <c r="BH305" s="101">
        <v>377</v>
      </c>
      <c r="BI305" s="101">
        <v>643</v>
      </c>
      <c r="BJ305" s="102">
        <v>0.23090277777777779</v>
      </c>
      <c r="BK305" s="102">
        <v>0.30501618122977348</v>
      </c>
      <c r="BL305" s="102">
        <v>0.26926298157453937</v>
      </c>
      <c r="BM305" s="101">
        <v>29</v>
      </c>
      <c r="BN305" s="101">
        <v>72</v>
      </c>
      <c r="BO305" s="101">
        <v>101</v>
      </c>
      <c r="BP305" s="102">
        <v>2.5173611111111112E-2</v>
      </c>
      <c r="BQ305" s="102">
        <v>5.8252427184466021E-2</v>
      </c>
      <c r="BR305" s="103">
        <v>4.2294807370184255E-2</v>
      </c>
    </row>
    <row r="306" spans="1:70" ht="11.85">
      <c r="A306" s="99" t="str">
        <f>IF(COUNTIFS(T_3GPM[[#This Row],[Secteur]],"  *"),A305,T_3GPM[[#This Row],[Secteur]])</f>
        <v>SEINE-SAINT-DENIS</v>
      </c>
      <c r="B306" s="99" t="str">
        <f>IF(COUNTIFS(T_3GPM[[#This Row],[Secteur]],"    *"),B305,T_3GPM[[#This Row],[Secteur]])</f>
        <v xml:space="preserve">   D08 - Noisy-Le-Grand</v>
      </c>
      <c r="C306" s="100" t="s">
        <v>731</v>
      </c>
      <c r="D306" s="100" t="s">
        <v>732</v>
      </c>
      <c r="E306" s="101">
        <v>66</v>
      </c>
      <c r="F306" s="101">
        <v>63</v>
      </c>
      <c r="G306" s="101">
        <v>129</v>
      </c>
      <c r="H306" s="101">
        <v>0</v>
      </c>
      <c r="I306" s="101">
        <v>0</v>
      </c>
      <c r="J306" s="101">
        <v>0</v>
      </c>
      <c r="K306" s="101">
        <v>66</v>
      </c>
      <c r="L306" s="101">
        <v>61</v>
      </c>
      <c r="M306" s="101">
        <v>127</v>
      </c>
      <c r="N306" s="102">
        <v>1</v>
      </c>
      <c r="O306" s="102">
        <v>0.96825396825396826</v>
      </c>
      <c r="P306" s="102">
        <v>0.98449612403100772</v>
      </c>
      <c r="Q306" s="101">
        <v>44</v>
      </c>
      <c r="R306" s="101">
        <v>42</v>
      </c>
      <c r="S306" s="101">
        <v>86</v>
      </c>
      <c r="T306" s="102">
        <v>0.66666666666666663</v>
      </c>
      <c r="U306" s="102">
        <v>0.68852459016393441</v>
      </c>
      <c r="V306" s="102">
        <v>0.67716535433070868</v>
      </c>
      <c r="W306" s="101">
        <v>22</v>
      </c>
      <c r="X306" s="101">
        <v>19</v>
      </c>
      <c r="Y306" s="101">
        <v>41</v>
      </c>
      <c r="Z306" s="102">
        <v>0.33333333333333331</v>
      </c>
      <c r="AA306" s="102">
        <v>0.31147540983606559</v>
      </c>
      <c r="AB306" s="102">
        <v>0.32283464566929132</v>
      </c>
      <c r="AC306" s="101">
        <v>19</v>
      </c>
      <c r="AD306" s="101">
        <v>17</v>
      </c>
      <c r="AE306" s="101">
        <v>36</v>
      </c>
      <c r="AF306" s="102">
        <v>0.2878787878787879</v>
      </c>
      <c r="AG306" s="102">
        <v>0.27868852459016391</v>
      </c>
      <c r="AH306" s="102">
        <v>0.28346456692913385</v>
      </c>
      <c r="AI306" s="101">
        <v>3</v>
      </c>
      <c r="AJ306" s="101">
        <v>2</v>
      </c>
      <c r="AK306" s="101">
        <v>5</v>
      </c>
      <c r="AL306" s="102">
        <v>4.5454545454545456E-2</v>
      </c>
      <c r="AM306" s="102">
        <v>3.2786885245901641E-2</v>
      </c>
      <c r="AN306" s="102">
        <v>3.937007874015748E-2</v>
      </c>
      <c r="AO306" s="101">
        <v>66</v>
      </c>
      <c r="AP306" s="101">
        <v>61</v>
      </c>
      <c r="AQ306" s="101">
        <v>127</v>
      </c>
      <c r="AR306" s="102">
        <v>1</v>
      </c>
      <c r="AS306" s="102">
        <v>0.96825396825396826</v>
      </c>
      <c r="AT306" s="102">
        <v>0.98449612403100772</v>
      </c>
      <c r="AU306" s="101">
        <v>40</v>
      </c>
      <c r="AV306" s="101">
        <v>41</v>
      </c>
      <c r="AW306" s="101">
        <v>81</v>
      </c>
      <c r="AX306" s="102">
        <v>0.60606060606060608</v>
      </c>
      <c r="AY306" s="102">
        <v>0.67213114754098358</v>
      </c>
      <c r="AZ306" s="102">
        <v>0.63779527559055116</v>
      </c>
      <c r="BA306" s="101">
        <v>26</v>
      </c>
      <c r="BB306" s="101">
        <v>20</v>
      </c>
      <c r="BC306" s="101">
        <v>46</v>
      </c>
      <c r="BD306" s="102">
        <v>0.39393939393939392</v>
      </c>
      <c r="BE306" s="102">
        <v>0.32786885245901637</v>
      </c>
      <c r="BF306" s="102">
        <v>0.36220472440944884</v>
      </c>
      <c r="BG306" s="101">
        <v>23</v>
      </c>
      <c r="BH306" s="101">
        <v>18</v>
      </c>
      <c r="BI306" s="101">
        <v>41</v>
      </c>
      <c r="BJ306" s="102">
        <v>0.34848484848484851</v>
      </c>
      <c r="BK306" s="102">
        <v>0.29508196721311475</v>
      </c>
      <c r="BL306" s="102">
        <v>0.32283464566929132</v>
      </c>
      <c r="BM306" s="101">
        <v>3</v>
      </c>
      <c r="BN306" s="101">
        <v>2</v>
      </c>
      <c r="BO306" s="101">
        <v>5</v>
      </c>
      <c r="BP306" s="102">
        <v>4.5454545454545456E-2</v>
      </c>
      <c r="BQ306" s="102">
        <v>3.2786885245901641E-2</v>
      </c>
      <c r="BR306" s="103">
        <v>3.937007874015748E-2</v>
      </c>
    </row>
    <row r="307" spans="1:70" ht="11.85">
      <c r="A307" s="99" t="str">
        <f>IF(COUNTIFS(T_3GPM[[#This Row],[Secteur]],"  *"),A306,T_3GPM[[#This Row],[Secteur]])</f>
        <v>SEINE-SAINT-DENIS</v>
      </c>
      <c r="B307" s="99" t="str">
        <f>IF(COUNTIFS(T_3GPM[[#This Row],[Secteur]],"    *"),B306,T_3GPM[[#This Row],[Secteur]])</f>
        <v xml:space="preserve">   D08 - Noisy-Le-Grand</v>
      </c>
      <c r="C307" s="100" t="s">
        <v>733</v>
      </c>
      <c r="D307" s="100" t="s">
        <v>295</v>
      </c>
      <c r="E307" s="101">
        <v>91</v>
      </c>
      <c r="F307" s="101">
        <v>100</v>
      </c>
      <c r="G307" s="101">
        <v>191</v>
      </c>
      <c r="H307" s="101">
        <v>0</v>
      </c>
      <c r="I307" s="101">
        <v>2</v>
      </c>
      <c r="J307" s="101">
        <v>2</v>
      </c>
      <c r="K307" s="101">
        <v>87</v>
      </c>
      <c r="L307" s="101">
        <v>93</v>
      </c>
      <c r="M307" s="101">
        <v>180</v>
      </c>
      <c r="N307" s="102">
        <v>0.95604395604395609</v>
      </c>
      <c r="O307" s="102">
        <v>0.95</v>
      </c>
      <c r="P307" s="102">
        <v>0.95287958115183247</v>
      </c>
      <c r="Q307" s="101">
        <v>69</v>
      </c>
      <c r="R307" s="101">
        <v>66</v>
      </c>
      <c r="S307" s="101">
        <v>135</v>
      </c>
      <c r="T307" s="102">
        <v>0.7931034482758621</v>
      </c>
      <c r="U307" s="102">
        <v>0.70967741935483875</v>
      </c>
      <c r="V307" s="102">
        <v>0.75</v>
      </c>
      <c r="W307" s="101">
        <v>18</v>
      </c>
      <c r="X307" s="101">
        <v>27</v>
      </c>
      <c r="Y307" s="101">
        <v>45</v>
      </c>
      <c r="Z307" s="102">
        <v>0.20689655172413793</v>
      </c>
      <c r="AA307" s="102">
        <v>0.29032258064516131</v>
      </c>
      <c r="AB307" s="102">
        <v>0.25</v>
      </c>
      <c r="AC307" s="101">
        <v>16</v>
      </c>
      <c r="AD307" s="101">
        <v>18</v>
      </c>
      <c r="AE307" s="101">
        <v>34</v>
      </c>
      <c r="AF307" s="102">
        <v>0.18390804597701149</v>
      </c>
      <c r="AG307" s="102">
        <v>0.19354838709677419</v>
      </c>
      <c r="AH307" s="102">
        <v>0.18888888888888888</v>
      </c>
      <c r="AI307" s="101">
        <v>2</v>
      </c>
      <c r="AJ307" s="101">
        <v>9</v>
      </c>
      <c r="AK307" s="101">
        <v>11</v>
      </c>
      <c r="AL307" s="102">
        <v>2.2988505747126436E-2</v>
      </c>
      <c r="AM307" s="102">
        <v>9.6774193548387094E-2</v>
      </c>
      <c r="AN307" s="102">
        <v>6.1111111111111109E-2</v>
      </c>
      <c r="AO307" s="101">
        <v>87</v>
      </c>
      <c r="AP307" s="101">
        <v>93</v>
      </c>
      <c r="AQ307" s="101">
        <v>180</v>
      </c>
      <c r="AR307" s="102">
        <v>0.95604395604395609</v>
      </c>
      <c r="AS307" s="102">
        <v>0.95</v>
      </c>
      <c r="AT307" s="102">
        <v>0.95287958115183247</v>
      </c>
      <c r="AU307" s="101">
        <v>64</v>
      </c>
      <c r="AV307" s="101">
        <v>59</v>
      </c>
      <c r="AW307" s="101">
        <v>123</v>
      </c>
      <c r="AX307" s="102">
        <v>0.73563218390804597</v>
      </c>
      <c r="AY307" s="102">
        <v>0.63440860215053763</v>
      </c>
      <c r="AZ307" s="102">
        <v>0.68333333333333335</v>
      </c>
      <c r="BA307" s="101">
        <v>23</v>
      </c>
      <c r="BB307" s="101">
        <v>34</v>
      </c>
      <c r="BC307" s="101">
        <v>57</v>
      </c>
      <c r="BD307" s="102">
        <v>0.26436781609195403</v>
      </c>
      <c r="BE307" s="102">
        <v>0.36559139784946237</v>
      </c>
      <c r="BF307" s="102">
        <v>0.31666666666666665</v>
      </c>
      <c r="BG307" s="101">
        <v>21</v>
      </c>
      <c r="BH307" s="101">
        <v>25</v>
      </c>
      <c r="BI307" s="101">
        <v>46</v>
      </c>
      <c r="BJ307" s="102">
        <v>0.2413793103448276</v>
      </c>
      <c r="BK307" s="102">
        <v>0.26881720430107525</v>
      </c>
      <c r="BL307" s="102">
        <v>0.25555555555555554</v>
      </c>
      <c r="BM307" s="101">
        <v>2</v>
      </c>
      <c r="BN307" s="101">
        <v>9</v>
      </c>
      <c r="BO307" s="101">
        <v>11</v>
      </c>
      <c r="BP307" s="102">
        <v>2.2988505747126436E-2</v>
      </c>
      <c r="BQ307" s="102">
        <v>9.6774193548387094E-2</v>
      </c>
      <c r="BR307" s="103">
        <v>6.1111111111111109E-2</v>
      </c>
    </row>
    <row r="308" spans="1:70" ht="11.85">
      <c r="A308" s="99" t="str">
        <f>IF(COUNTIFS(T_3GPM[[#This Row],[Secteur]],"  *"),A307,T_3GPM[[#This Row],[Secteur]])</f>
        <v>SEINE-SAINT-DENIS</v>
      </c>
      <c r="B308" s="99" t="str">
        <f>IF(COUNTIFS(T_3GPM[[#This Row],[Secteur]],"    *"),B307,T_3GPM[[#This Row],[Secteur]])</f>
        <v xml:space="preserve">   D08 - Noisy-Le-Grand</v>
      </c>
      <c r="C308" s="100" t="s">
        <v>734</v>
      </c>
      <c r="D308" s="100" t="s">
        <v>552</v>
      </c>
      <c r="E308" s="101">
        <v>76</v>
      </c>
      <c r="F308" s="101">
        <v>95</v>
      </c>
      <c r="G308" s="101">
        <v>171</v>
      </c>
      <c r="H308" s="101">
        <v>0</v>
      </c>
      <c r="I308" s="101">
        <v>0</v>
      </c>
      <c r="J308" s="101">
        <v>0</v>
      </c>
      <c r="K308" s="101">
        <v>75</v>
      </c>
      <c r="L308" s="101">
        <v>94</v>
      </c>
      <c r="M308" s="101">
        <v>169</v>
      </c>
      <c r="N308" s="102">
        <v>0.98684210526315785</v>
      </c>
      <c r="O308" s="102">
        <v>0.98947368421052628</v>
      </c>
      <c r="P308" s="102">
        <v>0.98830409356725146</v>
      </c>
      <c r="Q308" s="101">
        <v>59</v>
      </c>
      <c r="R308" s="101">
        <v>58</v>
      </c>
      <c r="S308" s="101">
        <v>117</v>
      </c>
      <c r="T308" s="102">
        <v>0.78666666666666663</v>
      </c>
      <c r="U308" s="102">
        <v>0.61702127659574468</v>
      </c>
      <c r="V308" s="102">
        <v>0.69230769230769229</v>
      </c>
      <c r="W308" s="101">
        <v>16</v>
      </c>
      <c r="X308" s="101">
        <v>36</v>
      </c>
      <c r="Y308" s="101">
        <v>52</v>
      </c>
      <c r="Z308" s="102">
        <v>0.21333333333333335</v>
      </c>
      <c r="AA308" s="102">
        <v>0.38297872340425532</v>
      </c>
      <c r="AB308" s="102">
        <v>0.30769230769230771</v>
      </c>
      <c r="AC308" s="101">
        <v>12</v>
      </c>
      <c r="AD308" s="101">
        <v>25</v>
      </c>
      <c r="AE308" s="101">
        <v>37</v>
      </c>
      <c r="AF308" s="102">
        <v>0.16</v>
      </c>
      <c r="AG308" s="102">
        <v>0.26595744680851063</v>
      </c>
      <c r="AH308" s="102">
        <v>0.21893491124260356</v>
      </c>
      <c r="AI308" s="101">
        <v>4</v>
      </c>
      <c r="AJ308" s="101">
        <v>11</v>
      </c>
      <c r="AK308" s="101">
        <v>15</v>
      </c>
      <c r="AL308" s="102">
        <v>5.3333333333333337E-2</v>
      </c>
      <c r="AM308" s="102">
        <v>0.11702127659574468</v>
      </c>
      <c r="AN308" s="102">
        <v>8.8757396449704137E-2</v>
      </c>
      <c r="AO308" s="101">
        <v>74</v>
      </c>
      <c r="AP308" s="101">
        <v>94</v>
      </c>
      <c r="AQ308" s="101">
        <v>168</v>
      </c>
      <c r="AR308" s="102">
        <v>0.97368421052631582</v>
      </c>
      <c r="AS308" s="102">
        <v>0.98947368421052628</v>
      </c>
      <c r="AT308" s="102">
        <v>0.98245614035087714</v>
      </c>
      <c r="AU308" s="101">
        <v>53</v>
      </c>
      <c r="AV308" s="101">
        <v>57</v>
      </c>
      <c r="AW308" s="101">
        <v>110</v>
      </c>
      <c r="AX308" s="102">
        <v>0.71621621621621623</v>
      </c>
      <c r="AY308" s="102">
        <v>0.6063829787234043</v>
      </c>
      <c r="AZ308" s="102">
        <v>0.65476190476190477</v>
      </c>
      <c r="BA308" s="101">
        <v>21</v>
      </c>
      <c r="BB308" s="101">
        <v>37</v>
      </c>
      <c r="BC308" s="101">
        <v>58</v>
      </c>
      <c r="BD308" s="102">
        <v>0.28378378378378377</v>
      </c>
      <c r="BE308" s="102">
        <v>0.39361702127659576</v>
      </c>
      <c r="BF308" s="102">
        <v>0.34523809523809523</v>
      </c>
      <c r="BG308" s="101">
        <v>17</v>
      </c>
      <c r="BH308" s="101">
        <v>26</v>
      </c>
      <c r="BI308" s="101">
        <v>43</v>
      </c>
      <c r="BJ308" s="102">
        <v>0.22972972972972974</v>
      </c>
      <c r="BK308" s="102">
        <v>0.27659574468085107</v>
      </c>
      <c r="BL308" s="102">
        <v>0.25595238095238093</v>
      </c>
      <c r="BM308" s="101">
        <v>4</v>
      </c>
      <c r="BN308" s="101">
        <v>11</v>
      </c>
      <c r="BO308" s="101">
        <v>15</v>
      </c>
      <c r="BP308" s="102">
        <v>5.4054054054054057E-2</v>
      </c>
      <c r="BQ308" s="102">
        <v>0.11702127659574468</v>
      </c>
      <c r="BR308" s="103">
        <v>8.9285714285714288E-2</v>
      </c>
    </row>
    <row r="309" spans="1:70" ht="11.85">
      <c r="A309" s="99" t="str">
        <f>IF(COUNTIFS(T_3GPM[[#This Row],[Secteur]],"  *"),A308,T_3GPM[[#This Row],[Secteur]])</f>
        <v>SEINE-SAINT-DENIS</v>
      </c>
      <c r="B309" s="99" t="str">
        <f>IF(COUNTIFS(T_3GPM[[#This Row],[Secteur]],"    *"),B308,T_3GPM[[#This Row],[Secteur]])</f>
        <v xml:space="preserve">   D08 - Noisy-Le-Grand</v>
      </c>
      <c r="C309" s="100" t="s">
        <v>735</v>
      </c>
      <c r="D309" s="100" t="s">
        <v>658</v>
      </c>
      <c r="E309" s="101">
        <v>93</v>
      </c>
      <c r="F309" s="101">
        <v>104</v>
      </c>
      <c r="G309" s="101">
        <v>197</v>
      </c>
      <c r="H309" s="101">
        <v>0</v>
      </c>
      <c r="I309" s="101">
        <v>0</v>
      </c>
      <c r="J309" s="101">
        <v>0</v>
      </c>
      <c r="K309" s="101">
        <v>93</v>
      </c>
      <c r="L309" s="101">
        <v>98</v>
      </c>
      <c r="M309" s="101">
        <v>191</v>
      </c>
      <c r="N309" s="102">
        <v>1</v>
      </c>
      <c r="O309" s="102">
        <v>0.94230769230769229</v>
      </c>
      <c r="P309" s="102">
        <v>0.96954314720812185</v>
      </c>
      <c r="Q309" s="101">
        <v>78</v>
      </c>
      <c r="R309" s="101">
        <v>74</v>
      </c>
      <c r="S309" s="101">
        <v>152</v>
      </c>
      <c r="T309" s="102">
        <v>0.83870967741935487</v>
      </c>
      <c r="U309" s="102">
        <v>0.75510204081632648</v>
      </c>
      <c r="V309" s="102">
        <v>0.79581151832460728</v>
      </c>
      <c r="W309" s="101">
        <v>15</v>
      </c>
      <c r="X309" s="101">
        <v>24</v>
      </c>
      <c r="Y309" s="101">
        <v>39</v>
      </c>
      <c r="Z309" s="102">
        <v>0.16129032258064516</v>
      </c>
      <c r="AA309" s="102">
        <v>0.24489795918367346</v>
      </c>
      <c r="AB309" s="102">
        <v>0.20418848167539266</v>
      </c>
      <c r="AC309" s="101">
        <v>13</v>
      </c>
      <c r="AD309" s="101">
        <v>20</v>
      </c>
      <c r="AE309" s="101">
        <v>33</v>
      </c>
      <c r="AF309" s="102">
        <v>0.13978494623655913</v>
      </c>
      <c r="AG309" s="102">
        <v>0.20408163265306123</v>
      </c>
      <c r="AH309" s="102">
        <v>0.17277486910994763</v>
      </c>
      <c r="AI309" s="101">
        <v>2</v>
      </c>
      <c r="AJ309" s="101">
        <v>4</v>
      </c>
      <c r="AK309" s="101">
        <v>6</v>
      </c>
      <c r="AL309" s="102">
        <v>2.1505376344086023E-2</v>
      </c>
      <c r="AM309" s="102">
        <v>4.0816326530612242E-2</v>
      </c>
      <c r="AN309" s="102">
        <v>3.1413612565445025E-2</v>
      </c>
      <c r="AO309" s="101">
        <v>91</v>
      </c>
      <c r="AP309" s="101">
        <v>98</v>
      </c>
      <c r="AQ309" s="101">
        <v>189</v>
      </c>
      <c r="AR309" s="102">
        <v>0.978494623655914</v>
      </c>
      <c r="AS309" s="102">
        <v>0.94230769230769229</v>
      </c>
      <c r="AT309" s="102">
        <v>0.95939086294416243</v>
      </c>
      <c r="AU309" s="101">
        <v>72</v>
      </c>
      <c r="AV309" s="101">
        <v>67</v>
      </c>
      <c r="AW309" s="101">
        <v>139</v>
      </c>
      <c r="AX309" s="102">
        <v>0.79120879120879117</v>
      </c>
      <c r="AY309" s="102">
        <v>0.68367346938775508</v>
      </c>
      <c r="AZ309" s="102">
        <v>0.73544973544973546</v>
      </c>
      <c r="BA309" s="101">
        <v>19</v>
      </c>
      <c r="BB309" s="101">
        <v>31</v>
      </c>
      <c r="BC309" s="101">
        <v>50</v>
      </c>
      <c r="BD309" s="102">
        <v>0.2087912087912088</v>
      </c>
      <c r="BE309" s="102">
        <v>0.31632653061224492</v>
      </c>
      <c r="BF309" s="102">
        <v>0.26455026455026454</v>
      </c>
      <c r="BG309" s="101">
        <v>17</v>
      </c>
      <c r="BH309" s="101">
        <v>27</v>
      </c>
      <c r="BI309" s="101">
        <v>44</v>
      </c>
      <c r="BJ309" s="102">
        <v>0.18681318681318682</v>
      </c>
      <c r="BK309" s="102">
        <v>0.27551020408163263</v>
      </c>
      <c r="BL309" s="102">
        <v>0.23280423280423279</v>
      </c>
      <c r="BM309" s="101">
        <v>2</v>
      </c>
      <c r="BN309" s="101">
        <v>4</v>
      </c>
      <c r="BO309" s="101">
        <v>6</v>
      </c>
      <c r="BP309" s="102">
        <v>2.197802197802198E-2</v>
      </c>
      <c r="BQ309" s="102">
        <v>4.0816326530612242E-2</v>
      </c>
      <c r="BR309" s="103">
        <v>3.1746031746031744E-2</v>
      </c>
    </row>
    <row r="310" spans="1:70" ht="11.85">
      <c r="A310" s="99" t="str">
        <f>IF(COUNTIFS(T_3GPM[[#This Row],[Secteur]],"  *"),A309,T_3GPM[[#This Row],[Secteur]])</f>
        <v>SEINE-SAINT-DENIS</v>
      </c>
      <c r="B310" s="99" t="str">
        <f>IF(COUNTIFS(T_3GPM[[#This Row],[Secteur]],"    *"),B309,T_3GPM[[#This Row],[Secteur]])</f>
        <v xml:space="preserve">   D08 - Noisy-Le-Grand</v>
      </c>
      <c r="C310" s="100" t="s">
        <v>736</v>
      </c>
      <c r="D310" s="100" t="s">
        <v>489</v>
      </c>
      <c r="E310" s="101">
        <v>96</v>
      </c>
      <c r="F310" s="101">
        <v>95</v>
      </c>
      <c r="G310" s="101">
        <v>191</v>
      </c>
      <c r="H310" s="101">
        <v>0</v>
      </c>
      <c r="I310" s="101">
        <v>0</v>
      </c>
      <c r="J310" s="101">
        <v>0</v>
      </c>
      <c r="K310" s="101">
        <v>96</v>
      </c>
      <c r="L310" s="101">
        <v>95</v>
      </c>
      <c r="M310" s="101">
        <v>191</v>
      </c>
      <c r="N310" s="102">
        <v>1</v>
      </c>
      <c r="O310" s="102">
        <v>1</v>
      </c>
      <c r="P310" s="102">
        <v>1</v>
      </c>
      <c r="Q310" s="101">
        <v>67</v>
      </c>
      <c r="R310" s="101">
        <v>64</v>
      </c>
      <c r="S310" s="101">
        <v>131</v>
      </c>
      <c r="T310" s="102">
        <v>0.69791666666666663</v>
      </c>
      <c r="U310" s="102">
        <v>0.67368421052631577</v>
      </c>
      <c r="V310" s="102">
        <v>0.68586387434554974</v>
      </c>
      <c r="W310" s="101">
        <v>29</v>
      </c>
      <c r="X310" s="101">
        <v>31</v>
      </c>
      <c r="Y310" s="101">
        <v>60</v>
      </c>
      <c r="Z310" s="102">
        <v>0.30208333333333331</v>
      </c>
      <c r="AA310" s="102">
        <v>0.32631578947368423</v>
      </c>
      <c r="AB310" s="102">
        <v>0.31413612565445026</v>
      </c>
      <c r="AC310" s="101">
        <v>22</v>
      </c>
      <c r="AD310" s="101">
        <v>21</v>
      </c>
      <c r="AE310" s="101">
        <v>43</v>
      </c>
      <c r="AF310" s="102">
        <v>0.22916666666666666</v>
      </c>
      <c r="AG310" s="102">
        <v>0.22105263157894736</v>
      </c>
      <c r="AH310" s="102">
        <v>0.22513089005235601</v>
      </c>
      <c r="AI310" s="101">
        <v>7</v>
      </c>
      <c r="AJ310" s="101">
        <v>10</v>
      </c>
      <c r="AK310" s="101">
        <v>17</v>
      </c>
      <c r="AL310" s="102">
        <v>7.2916666666666671E-2</v>
      </c>
      <c r="AM310" s="102">
        <v>0.10526315789473684</v>
      </c>
      <c r="AN310" s="102">
        <v>8.9005235602094238E-2</v>
      </c>
      <c r="AO310" s="101">
        <v>96</v>
      </c>
      <c r="AP310" s="101">
        <v>94</v>
      </c>
      <c r="AQ310" s="101">
        <v>190</v>
      </c>
      <c r="AR310" s="102">
        <v>1</v>
      </c>
      <c r="AS310" s="102">
        <v>0.98947368421052628</v>
      </c>
      <c r="AT310" s="102">
        <v>0.99476439790575921</v>
      </c>
      <c r="AU310" s="101">
        <v>64</v>
      </c>
      <c r="AV310" s="101">
        <v>57</v>
      </c>
      <c r="AW310" s="101">
        <v>121</v>
      </c>
      <c r="AX310" s="102">
        <v>0.66666666666666663</v>
      </c>
      <c r="AY310" s="102">
        <v>0.6063829787234043</v>
      </c>
      <c r="AZ310" s="102">
        <v>0.63684210526315788</v>
      </c>
      <c r="BA310" s="101">
        <v>32</v>
      </c>
      <c r="BB310" s="101">
        <v>37</v>
      </c>
      <c r="BC310" s="101">
        <v>69</v>
      </c>
      <c r="BD310" s="102">
        <v>0.33333333333333331</v>
      </c>
      <c r="BE310" s="102">
        <v>0.39361702127659576</v>
      </c>
      <c r="BF310" s="102">
        <v>0.36315789473684212</v>
      </c>
      <c r="BG310" s="101">
        <v>25</v>
      </c>
      <c r="BH310" s="101">
        <v>27</v>
      </c>
      <c r="BI310" s="101">
        <v>52</v>
      </c>
      <c r="BJ310" s="102">
        <v>0.26041666666666669</v>
      </c>
      <c r="BK310" s="102">
        <v>0.28723404255319152</v>
      </c>
      <c r="BL310" s="102">
        <v>0.27368421052631581</v>
      </c>
      <c r="BM310" s="101">
        <v>7</v>
      </c>
      <c r="BN310" s="101">
        <v>10</v>
      </c>
      <c r="BO310" s="101">
        <v>17</v>
      </c>
      <c r="BP310" s="102">
        <v>7.2916666666666671E-2</v>
      </c>
      <c r="BQ310" s="102">
        <v>0.10638297872340426</v>
      </c>
      <c r="BR310" s="103">
        <v>8.9473684210526316E-2</v>
      </c>
    </row>
    <row r="311" spans="1:70" ht="11.85">
      <c r="A311" s="99" t="str">
        <f>IF(COUNTIFS(T_3GPM[[#This Row],[Secteur]],"  *"),A310,T_3GPM[[#This Row],[Secteur]])</f>
        <v>SEINE-SAINT-DENIS</v>
      </c>
      <c r="B311" s="99" t="str">
        <f>IF(COUNTIFS(T_3GPM[[#This Row],[Secteur]],"    *"),B310,T_3GPM[[#This Row],[Secteur]])</f>
        <v xml:space="preserve">   D08 - Noisy-Le-Grand</v>
      </c>
      <c r="C311" s="100" t="s">
        <v>737</v>
      </c>
      <c r="D311" s="100" t="s">
        <v>738</v>
      </c>
      <c r="E311" s="101">
        <v>77</v>
      </c>
      <c r="F311" s="101">
        <v>81</v>
      </c>
      <c r="G311" s="101">
        <v>158</v>
      </c>
      <c r="H311" s="101">
        <v>0</v>
      </c>
      <c r="I311" s="101">
        <v>0</v>
      </c>
      <c r="J311" s="101">
        <v>0</v>
      </c>
      <c r="K311" s="101">
        <v>77</v>
      </c>
      <c r="L311" s="101">
        <v>81</v>
      </c>
      <c r="M311" s="101">
        <v>158</v>
      </c>
      <c r="N311" s="102">
        <v>1</v>
      </c>
      <c r="O311" s="102">
        <v>1</v>
      </c>
      <c r="P311" s="102">
        <v>1</v>
      </c>
      <c r="Q311" s="101">
        <v>67</v>
      </c>
      <c r="R311" s="101">
        <v>60</v>
      </c>
      <c r="S311" s="101">
        <v>127</v>
      </c>
      <c r="T311" s="102">
        <v>0.87012987012987009</v>
      </c>
      <c r="U311" s="102">
        <v>0.7407407407407407</v>
      </c>
      <c r="V311" s="102">
        <v>0.80379746835443033</v>
      </c>
      <c r="W311" s="101">
        <v>10</v>
      </c>
      <c r="X311" s="101">
        <v>21</v>
      </c>
      <c r="Y311" s="101">
        <v>31</v>
      </c>
      <c r="Z311" s="102">
        <v>0.12987012987012986</v>
      </c>
      <c r="AA311" s="102">
        <v>0.25925925925925924</v>
      </c>
      <c r="AB311" s="102">
        <v>0.19620253164556961</v>
      </c>
      <c r="AC311" s="101">
        <v>10</v>
      </c>
      <c r="AD311" s="101">
        <v>19</v>
      </c>
      <c r="AE311" s="101">
        <v>29</v>
      </c>
      <c r="AF311" s="102">
        <v>0.12987012987012986</v>
      </c>
      <c r="AG311" s="102">
        <v>0.23456790123456789</v>
      </c>
      <c r="AH311" s="102">
        <v>0.18354430379746836</v>
      </c>
      <c r="AI311" s="101">
        <v>0</v>
      </c>
      <c r="AJ311" s="101">
        <v>2</v>
      </c>
      <c r="AK311" s="101">
        <v>2</v>
      </c>
      <c r="AL311" s="102">
        <v>0</v>
      </c>
      <c r="AM311" s="102">
        <v>2.4691358024691357E-2</v>
      </c>
      <c r="AN311" s="102">
        <v>1.2658227848101266E-2</v>
      </c>
      <c r="AO311" s="101">
        <v>77</v>
      </c>
      <c r="AP311" s="101">
        <v>80</v>
      </c>
      <c r="AQ311" s="101">
        <v>157</v>
      </c>
      <c r="AR311" s="102">
        <v>1</v>
      </c>
      <c r="AS311" s="102">
        <v>0.98765432098765427</v>
      </c>
      <c r="AT311" s="102">
        <v>0.99367088607594933</v>
      </c>
      <c r="AU311" s="101">
        <v>67</v>
      </c>
      <c r="AV311" s="101">
        <v>51</v>
      </c>
      <c r="AW311" s="101">
        <v>118</v>
      </c>
      <c r="AX311" s="102">
        <v>0.87012987012987009</v>
      </c>
      <c r="AY311" s="102">
        <v>0.63749999999999996</v>
      </c>
      <c r="AZ311" s="102">
        <v>0.75159235668789814</v>
      </c>
      <c r="BA311" s="101">
        <v>10</v>
      </c>
      <c r="BB311" s="101">
        <v>29</v>
      </c>
      <c r="BC311" s="101">
        <v>39</v>
      </c>
      <c r="BD311" s="102">
        <v>0.12987012987012986</v>
      </c>
      <c r="BE311" s="102">
        <v>0.36249999999999999</v>
      </c>
      <c r="BF311" s="102">
        <v>0.24840764331210191</v>
      </c>
      <c r="BG311" s="101">
        <v>10</v>
      </c>
      <c r="BH311" s="101">
        <v>28</v>
      </c>
      <c r="BI311" s="101">
        <v>38</v>
      </c>
      <c r="BJ311" s="102">
        <v>0.12987012987012986</v>
      </c>
      <c r="BK311" s="102">
        <v>0.35</v>
      </c>
      <c r="BL311" s="102">
        <v>0.24203821656050956</v>
      </c>
      <c r="BM311" s="101">
        <v>0</v>
      </c>
      <c r="BN311" s="101">
        <v>1</v>
      </c>
      <c r="BO311" s="101">
        <v>1</v>
      </c>
      <c r="BP311" s="102">
        <v>0</v>
      </c>
      <c r="BQ311" s="102">
        <v>1.2500000000000001E-2</v>
      </c>
      <c r="BR311" s="103">
        <v>6.369426751592357E-3</v>
      </c>
    </row>
    <row r="312" spans="1:70" ht="11.85">
      <c r="A312" s="99" t="str">
        <f>IF(COUNTIFS(T_3GPM[[#This Row],[Secteur]],"  *"),A311,T_3GPM[[#This Row],[Secteur]])</f>
        <v>SEINE-SAINT-DENIS</v>
      </c>
      <c r="B312" s="99" t="str">
        <f>IF(COUNTIFS(T_3GPM[[#This Row],[Secteur]],"    *"),B311,T_3GPM[[#This Row],[Secteur]])</f>
        <v xml:space="preserve">   D08 - Noisy-Le-Grand</v>
      </c>
      <c r="C312" s="100" t="s">
        <v>739</v>
      </c>
      <c r="D312" s="100" t="s">
        <v>740</v>
      </c>
      <c r="E312" s="101">
        <v>77</v>
      </c>
      <c r="F312" s="101">
        <v>96</v>
      </c>
      <c r="G312" s="101">
        <v>173</v>
      </c>
      <c r="H312" s="101">
        <v>0</v>
      </c>
      <c r="I312" s="101">
        <v>0</v>
      </c>
      <c r="J312" s="101">
        <v>0</v>
      </c>
      <c r="K312" s="101">
        <v>76</v>
      </c>
      <c r="L312" s="101">
        <v>90</v>
      </c>
      <c r="M312" s="101">
        <v>166</v>
      </c>
      <c r="N312" s="102">
        <v>0.98701298701298701</v>
      </c>
      <c r="O312" s="102">
        <v>0.9375</v>
      </c>
      <c r="P312" s="102">
        <v>0.95953757225433522</v>
      </c>
      <c r="Q312" s="101">
        <v>60</v>
      </c>
      <c r="R312" s="101">
        <v>60</v>
      </c>
      <c r="S312" s="101">
        <v>120</v>
      </c>
      <c r="T312" s="102">
        <v>0.78947368421052633</v>
      </c>
      <c r="U312" s="102">
        <v>0.66666666666666663</v>
      </c>
      <c r="V312" s="102">
        <v>0.72289156626506024</v>
      </c>
      <c r="W312" s="101">
        <v>16</v>
      </c>
      <c r="X312" s="101">
        <v>30</v>
      </c>
      <c r="Y312" s="101">
        <v>46</v>
      </c>
      <c r="Z312" s="102">
        <v>0.21052631578947367</v>
      </c>
      <c r="AA312" s="102">
        <v>0.33333333333333331</v>
      </c>
      <c r="AB312" s="102">
        <v>0.27710843373493976</v>
      </c>
      <c r="AC312" s="101">
        <v>14</v>
      </c>
      <c r="AD312" s="101">
        <v>24</v>
      </c>
      <c r="AE312" s="101">
        <v>38</v>
      </c>
      <c r="AF312" s="102">
        <v>0.18421052631578946</v>
      </c>
      <c r="AG312" s="102">
        <v>0.26666666666666666</v>
      </c>
      <c r="AH312" s="102">
        <v>0.2289156626506024</v>
      </c>
      <c r="AI312" s="101">
        <v>2</v>
      </c>
      <c r="AJ312" s="101">
        <v>6</v>
      </c>
      <c r="AK312" s="101">
        <v>8</v>
      </c>
      <c r="AL312" s="102">
        <v>2.6315789473684209E-2</v>
      </c>
      <c r="AM312" s="102">
        <v>6.6666666666666666E-2</v>
      </c>
      <c r="AN312" s="102">
        <v>4.8192771084337352E-2</v>
      </c>
      <c r="AO312" s="101">
        <v>76</v>
      </c>
      <c r="AP312" s="101">
        <v>89</v>
      </c>
      <c r="AQ312" s="101">
        <v>165</v>
      </c>
      <c r="AR312" s="102">
        <v>0.98701298701298701</v>
      </c>
      <c r="AS312" s="102">
        <v>0.92708333333333337</v>
      </c>
      <c r="AT312" s="102">
        <v>0.95375722543352603</v>
      </c>
      <c r="AU312" s="101">
        <v>55</v>
      </c>
      <c r="AV312" s="101">
        <v>46</v>
      </c>
      <c r="AW312" s="101">
        <v>101</v>
      </c>
      <c r="AX312" s="102">
        <v>0.72368421052631582</v>
      </c>
      <c r="AY312" s="102">
        <v>0.5168539325842697</v>
      </c>
      <c r="AZ312" s="102">
        <v>0.61212121212121207</v>
      </c>
      <c r="BA312" s="101">
        <v>21</v>
      </c>
      <c r="BB312" s="101">
        <v>43</v>
      </c>
      <c r="BC312" s="101">
        <v>64</v>
      </c>
      <c r="BD312" s="102">
        <v>0.27631578947368424</v>
      </c>
      <c r="BE312" s="102">
        <v>0.48314606741573035</v>
      </c>
      <c r="BF312" s="102">
        <v>0.38787878787878788</v>
      </c>
      <c r="BG312" s="101">
        <v>18</v>
      </c>
      <c r="BH312" s="101">
        <v>38</v>
      </c>
      <c r="BI312" s="101">
        <v>56</v>
      </c>
      <c r="BJ312" s="102">
        <v>0.23684210526315788</v>
      </c>
      <c r="BK312" s="102">
        <v>0.42696629213483145</v>
      </c>
      <c r="BL312" s="102">
        <v>0.33939393939393941</v>
      </c>
      <c r="BM312" s="101">
        <v>3</v>
      </c>
      <c r="BN312" s="101">
        <v>5</v>
      </c>
      <c r="BO312" s="101">
        <v>8</v>
      </c>
      <c r="BP312" s="102">
        <v>3.9473684210526314E-2</v>
      </c>
      <c r="BQ312" s="102">
        <v>5.6179775280898875E-2</v>
      </c>
      <c r="BR312" s="103">
        <v>4.8484848484848485E-2</v>
      </c>
    </row>
    <row r="313" spans="1:70" ht="11.85">
      <c r="A313" s="99" t="str">
        <f>IF(COUNTIFS(T_3GPM[[#This Row],[Secteur]],"  *"),A312,T_3GPM[[#This Row],[Secteur]])</f>
        <v>SEINE-SAINT-DENIS</v>
      </c>
      <c r="B313" s="99" t="str">
        <f>IF(COUNTIFS(T_3GPM[[#This Row],[Secteur]],"    *"),B312,T_3GPM[[#This Row],[Secteur]])</f>
        <v xml:space="preserve">   D08 - Noisy-Le-Grand</v>
      </c>
      <c r="C313" s="100" t="s">
        <v>741</v>
      </c>
      <c r="D313" s="100" t="s">
        <v>742</v>
      </c>
      <c r="E313" s="101">
        <v>79</v>
      </c>
      <c r="F313" s="101">
        <v>89</v>
      </c>
      <c r="G313" s="101">
        <v>168</v>
      </c>
      <c r="H313" s="101">
        <v>0</v>
      </c>
      <c r="I313" s="101">
        <v>0</v>
      </c>
      <c r="J313" s="101">
        <v>0</v>
      </c>
      <c r="K313" s="101">
        <v>75</v>
      </c>
      <c r="L313" s="101">
        <v>83</v>
      </c>
      <c r="M313" s="101">
        <v>158</v>
      </c>
      <c r="N313" s="102">
        <v>0.94936708860759489</v>
      </c>
      <c r="O313" s="102">
        <v>0.93258426966292129</v>
      </c>
      <c r="P313" s="102">
        <v>0.94047619047619047</v>
      </c>
      <c r="Q313" s="101">
        <v>54</v>
      </c>
      <c r="R313" s="101">
        <v>63</v>
      </c>
      <c r="S313" s="101">
        <v>117</v>
      </c>
      <c r="T313" s="102">
        <v>0.72</v>
      </c>
      <c r="U313" s="102">
        <v>0.75903614457831325</v>
      </c>
      <c r="V313" s="102">
        <v>0.740506329113924</v>
      </c>
      <c r="W313" s="101">
        <v>21</v>
      </c>
      <c r="X313" s="101">
        <v>20</v>
      </c>
      <c r="Y313" s="101">
        <v>41</v>
      </c>
      <c r="Z313" s="102">
        <v>0.28000000000000003</v>
      </c>
      <c r="AA313" s="102">
        <v>0.24096385542168675</v>
      </c>
      <c r="AB313" s="102">
        <v>0.25949367088607594</v>
      </c>
      <c r="AC313" s="101">
        <v>17</v>
      </c>
      <c r="AD313" s="101">
        <v>15</v>
      </c>
      <c r="AE313" s="101">
        <v>32</v>
      </c>
      <c r="AF313" s="102">
        <v>0.22666666666666666</v>
      </c>
      <c r="AG313" s="102">
        <v>0.18072289156626506</v>
      </c>
      <c r="AH313" s="102">
        <v>0.20253164556962025</v>
      </c>
      <c r="AI313" s="101">
        <v>4</v>
      </c>
      <c r="AJ313" s="101">
        <v>5</v>
      </c>
      <c r="AK313" s="101">
        <v>9</v>
      </c>
      <c r="AL313" s="102">
        <v>5.3333333333333337E-2</v>
      </c>
      <c r="AM313" s="102">
        <v>6.0240963855421686E-2</v>
      </c>
      <c r="AN313" s="102">
        <v>5.6962025316455694E-2</v>
      </c>
      <c r="AO313" s="101">
        <v>75</v>
      </c>
      <c r="AP313" s="101">
        <v>83</v>
      </c>
      <c r="AQ313" s="101">
        <v>158</v>
      </c>
      <c r="AR313" s="102">
        <v>0.94936708860759489</v>
      </c>
      <c r="AS313" s="102">
        <v>0.93258426966292129</v>
      </c>
      <c r="AT313" s="102">
        <v>0.94047619047619047</v>
      </c>
      <c r="AU313" s="101">
        <v>49</v>
      </c>
      <c r="AV313" s="101">
        <v>56</v>
      </c>
      <c r="AW313" s="101">
        <v>105</v>
      </c>
      <c r="AX313" s="102">
        <v>0.65333333333333332</v>
      </c>
      <c r="AY313" s="102">
        <v>0.67469879518072284</v>
      </c>
      <c r="AZ313" s="102">
        <v>0.66455696202531644</v>
      </c>
      <c r="BA313" s="101">
        <v>26</v>
      </c>
      <c r="BB313" s="101">
        <v>27</v>
      </c>
      <c r="BC313" s="101">
        <v>53</v>
      </c>
      <c r="BD313" s="102">
        <v>0.34666666666666668</v>
      </c>
      <c r="BE313" s="102">
        <v>0.3253012048192771</v>
      </c>
      <c r="BF313" s="102">
        <v>0.33544303797468356</v>
      </c>
      <c r="BG313" s="101">
        <v>22</v>
      </c>
      <c r="BH313" s="101">
        <v>22</v>
      </c>
      <c r="BI313" s="101">
        <v>44</v>
      </c>
      <c r="BJ313" s="102">
        <v>0.29333333333333333</v>
      </c>
      <c r="BK313" s="102">
        <v>0.26506024096385544</v>
      </c>
      <c r="BL313" s="102">
        <v>0.27848101265822783</v>
      </c>
      <c r="BM313" s="101">
        <v>4</v>
      </c>
      <c r="BN313" s="101">
        <v>5</v>
      </c>
      <c r="BO313" s="101">
        <v>9</v>
      </c>
      <c r="BP313" s="102">
        <v>5.3333333333333337E-2</v>
      </c>
      <c r="BQ313" s="102">
        <v>6.0240963855421686E-2</v>
      </c>
      <c r="BR313" s="103">
        <v>5.6962025316455694E-2</v>
      </c>
    </row>
    <row r="314" spans="1:70" ht="11.85">
      <c r="A314" s="99" t="str">
        <f>IF(COUNTIFS(T_3GPM[[#This Row],[Secteur]],"  *"),A313,T_3GPM[[#This Row],[Secteur]])</f>
        <v>SEINE-SAINT-DENIS</v>
      </c>
      <c r="B314" s="99" t="str">
        <f>IF(COUNTIFS(T_3GPM[[#This Row],[Secteur]],"    *"),B313,T_3GPM[[#This Row],[Secteur]])</f>
        <v xml:space="preserve">   D08 - Noisy-Le-Grand</v>
      </c>
      <c r="C314" s="100" t="s">
        <v>743</v>
      </c>
      <c r="D314" s="100" t="s">
        <v>260</v>
      </c>
      <c r="E314" s="101">
        <v>55</v>
      </c>
      <c r="F314" s="101">
        <v>56</v>
      </c>
      <c r="G314" s="101">
        <v>111</v>
      </c>
      <c r="H314" s="101">
        <v>0</v>
      </c>
      <c r="I314" s="101">
        <v>0</v>
      </c>
      <c r="J314" s="101">
        <v>0</v>
      </c>
      <c r="K314" s="101">
        <v>55</v>
      </c>
      <c r="L314" s="101">
        <v>56</v>
      </c>
      <c r="M314" s="101">
        <v>111</v>
      </c>
      <c r="N314" s="102">
        <v>1</v>
      </c>
      <c r="O314" s="102">
        <v>1</v>
      </c>
      <c r="P314" s="102">
        <v>1</v>
      </c>
      <c r="Q314" s="101">
        <v>43</v>
      </c>
      <c r="R314" s="101">
        <v>36</v>
      </c>
      <c r="S314" s="101">
        <v>79</v>
      </c>
      <c r="T314" s="102">
        <v>0.78181818181818186</v>
      </c>
      <c r="U314" s="102">
        <v>0.6428571428571429</v>
      </c>
      <c r="V314" s="102">
        <v>0.71171171171171166</v>
      </c>
      <c r="W314" s="101">
        <v>12</v>
      </c>
      <c r="X314" s="101">
        <v>20</v>
      </c>
      <c r="Y314" s="101">
        <v>32</v>
      </c>
      <c r="Z314" s="102">
        <v>0.21818181818181817</v>
      </c>
      <c r="AA314" s="102">
        <v>0.35714285714285715</v>
      </c>
      <c r="AB314" s="102">
        <v>0.28828828828828829</v>
      </c>
      <c r="AC314" s="101">
        <v>11</v>
      </c>
      <c r="AD314" s="101">
        <v>15</v>
      </c>
      <c r="AE314" s="101">
        <v>26</v>
      </c>
      <c r="AF314" s="102">
        <v>0.2</v>
      </c>
      <c r="AG314" s="102">
        <v>0.26785714285714285</v>
      </c>
      <c r="AH314" s="102">
        <v>0.23423423423423423</v>
      </c>
      <c r="AI314" s="101">
        <v>1</v>
      </c>
      <c r="AJ314" s="101">
        <v>5</v>
      </c>
      <c r="AK314" s="101">
        <v>6</v>
      </c>
      <c r="AL314" s="102">
        <v>1.8181818181818181E-2</v>
      </c>
      <c r="AM314" s="102">
        <v>8.9285714285714288E-2</v>
      </c>
      <c r="AN314" s="102">
        <v>5.4054054054054057E-2</v>
      </c>
      <c r="AO314" s="101">
        <v>54</v>
      </c>
      <c r="AP314" s="101">
        <v>56</v>
      </c>
      <c r="AQ314" s="101">
        <v>110</v>
      </c>
      <c r="AR314" s="102">
        <v>0.98181818181818181</v>
      </c>
      <c r="AS314" s="102">
        <v>1</v>
      </c>
      <c r="AT314" s="102">
        <v>0.99099099099099097</v>
      </c>
      <c r="AU314" s="101">
        <v>41</v>
      </c>
      <c r="AV314" s="101">
        <v>31</v>
      </c>
      <c r="AW314" s="101">
        <v>72</v>
      </c>
      <c r="AX314" s="102">
        <v>0.7592592592592593</v>
      </c>
      <c r="AY314" s="102">
        <v>0.5535714285714286</v>
      </c>
      <c r="AZ314" s="102">
        <v>0.65454545454545454</v>
      </c>
      <c r="BA314" s="101">
        <v>13</v>
      </c>
      <c r="BB314" s="101">
        <v>25</v>
      </c>
      <c r="BC314" s="101">
        <v>38</v>
      </c>
      <c r="BD314" s="102">
        <v>0.24074074074074073</v>
      </c>
      <c r="BE314" s="102">
        <v>0.44642857142857145</v>
      </c>
      <c r="BF314" s="102">
        <v>0.34545454545454546</v>
      </c>
      <c r="BG314" s="101">
        <v>12</v>
      </c>
      <c r="BH314" s="101">
        <v>20</v>
      </c>
      <c r="BI314" s="101">
        <v>32</v>
      </c>
      <c r="BJ314" s="102">
        <v>0.22222222222222221</v>
      </c>
      <c r="BK314" s="102">
        <v>0.35714285714285715</v>
      </c>
      <c r="BL314" s="102">
        <v>0.29090909090909089</v>
      </c>
      <c r="BM314" s="101">
        <v>1</v>
      </c>
      <c r="BN314" s="101">
        <v>5</v>
      </c>
      <c r="BO314" s="101">
        <v>6</v>
      </c>
      <c r="BP314" s="102">
        <v>1.8518518518518517E-2</v>
      </c>
      <c r="BQ314" s="102">
        <v>8.9285714285714288E-2</v>
      </c>
      <c r="BR314" s="103">
        <v>5.4545454545454543E-2</v>
      </c>
    </row>
    <row r="315" spans="1:70" ht="11.85">
      <c r="A315" s="99" t="str">
        <f>IF(COUNTIFS(T_3GPM[[#This Row],[Secteur]],"  *"),A314,T_3GPM[[#This Row],[Secteur]])</f>
        <v>SEINE-SAINT-DENIS</v>
      </c>
      <c r="B315" s="99" t="str">
        <f>IF(COUNTIFS(T_3GPM[[#This Row],[Secteur]],"    *"),B314,T_3GPM[[#This Row],[Secteur]])</f>
        <v xml:space="preserve">   D08 - Noisy-Le-Grand</v>
      </c>
      <c r="C315" s="100" t="s">
        <v>744</v>
      </c>
      <c r="D315" s="100" t="s">
        <v>745</v>
      </c>
      <c r="E315" s="101">
        <v>56</v>
      </c>
      <c r="F315" s="101">
        <v>52</v>
      </c>
      <c r="G315" s="101">
        <v>108</v>
      </c>
      <c r="H315" s="101">
        <v>0</v>
      </c>
      <c r="I315" s="101">
        <v>0</v>
      </c>
      <c r="J315" s="101">
        <v>0</v>
      </c>
      <c r="K315" s="101">
        <v>56</v>
      </c>
      <c r="L315" s="101">
        <v>51</v>
      </c>
      <c r="M315" s="101">
        <v>107</v>
      </c>
      <c r="N315" s="102">
        <v>1</v>
      </c>
      <c r="O315" s="102">
        <v>0.98076923076923073</v>
      </c>
      <c r="P315" s="102">
        <v>0.9907407407407407</v>
      </c>
      <c r="Q315" s="101">
        <v>49</v>
      </c>
      <c r="R315" s="101">
        <v>38</v>
      </c>
      <c r="S315" s="101">
        <v>87</v>
      </c>
      <c r="T315" s="102">
        <v>0.875</v>
      </c>
      <c r="U315" s="102">
        <v>0.74509803921568629</v>
      </c>
      <c r="V315" s="102">
        <v>0.81308411214953269</v>
      </c>
      <c r="W315" s="101">
        <v>7</v>
      </c>
      <c r="X315" s="101">
        <v>13</v>
      </c>
      <c r="Y315" s="101">
        <v>20</v>
      </c>
      <c r="Z315" s="102">
        <v>0.125</v>
      </c>
      <c r="AA315" s="102">
        <v>0.25490196078431371</v>
      </c>
      <c r="AB315" s="102">
        <v>0.18691588785046728</v>
      </c>
      <c r="AC315" s="101">
        <v>7</v>
      </c>
      <c r="AD315" s="101">
        <v>13</v>
      </c>
      <c r="AE315" s="101">
        <v>20</v>
      </c>
      <c r="AF315" s="102">
        <v>0.125</v>
      </c>
      <c r="AG315" s="102">
        <v>0.25490196078431371</v>
      </c>
      <c r="AH315" s="102">
        <v>0.18691588785046728</v>
      </c>
      <c r="AI315" s="101">
        <v>0</v>
      </c>
      <c r="AJ315" s="101">
        <v>0</v>
      </c>
      <c r="AK315" s="101">
        <v>0</v>
      </c>
      <c r="AL315" s="102">
        <v>0</v>
      </c>
      <c r="AM315" s="102">
        <v>0</v>
      </c>
      <c r="AN315" s="102">
        <v>0</v>
      </c>
      <c r="AO315" s="101">
        <v>56</v>
      </c>
      <c r="AP315" s="101">
        <v>51</v>
      </c>
      <c r="AQ315" s="101">
        <v>107</v>
      </c>
      <c r="AR315" s="102">
        <v>1</v>
      </c>
      <c r="AS315" s="102">
        <v>0.98076923076923073</v>
      </c>
      <c r="AT315" s="102">
        <v>0.9907407407407407</v>
      </c>
      <c r="AU315" s="101">
        <v>49</v>
      </c>
      <c r="AV315" s="101">
        <v>37</v>
      </c>
      <c r="AW315" s="101">
        <v>86</v>
      </c>
      <c r="AX315" s="102">
        <v>0.875</v>
      </c>
      <c r="AY315" s="102">
        <v>0.72549019607843135</v>
      </c>
      <c r="AZ315" s="102">
        <v>0.80373831775700932</v>
      </c>
      <c r="BA315" s="101">
        <v>7</v>
      </c>
      <c r="BB315" s="101">
        <v>14</v>
      </c>
      <c r="BC315" s="101">
        <v>21</v>
      </c>
      <c r="BD315" s="102">
        <v>0.125</v>
      </c>
      <c r="BE315" s="102">
        <v>0.27450980392156865</v>
      </c>
      <c r="BF315" s="102">
        <v>0.19626168224299065</v>
      </c>
      <c r="BG315" s="101">
        <v>7</v>
      </c>
      <c r="BH315" s="101">
        <v>14</v>
      </c>
      <c r="BI315" s="101">
        <v>21</v>
      </c>
      <c r="BJ315" s="102">
        <v>0.125</v>
      </c>
      <c r="BK315" s="102">
        <v>0.27450980392156865</v>
      </c>
      <c r="BL315" s="102">
        <v>0.19626168224299065</v>
      </c>
      <c r="BM315" s="101">
        <v>0</v>
      </c>
      <c r="BN315" s="101">
        <v>0</v>
      </c>
      <c r="BO315" s="101">
        <v>0</v>
      </c>
      <c r="BP315" s="102">
        <v>0</v>
      </c>
      <c r="BQ315" s="102">
        <v>0</v>
      </c>
      <c r="BR315" s="103">
        <v>0</v>
      </c>
    </row>
    <row r="316" spans="1:70" ht="11.85">
      <c r="A316" s="99" t="str">
        <f>IF(COUNTIFS(T_3GPM[[#This Row],[Secteur]],"  *"),A315,T_3GPM[[#This Row],[Secteur]])</f>
        <v>SEINE-SAINT-DENIS</v>
      </c>
      <c r="B316" s="99" t="str">
        <f>IF(COUNTIFS(T_3GPM[[#This Row],[Secteur]],"    *"),B315,T_3GPM[[#This Row],[Secteur]])</f>
        <v xml:space="preserve">   D08 - Noisy-Le-Grand</v>
      </c>
      <c r="C316" s="100" t="s">
        <v>746</v>
      </c>
      <c r="D316" s="100" t="s">
        <v>747</v>
      </c>
      <c r="E316" s="101">
        <v>80</v>
      </c>
      <c r="F316" s="101">
        <v>69</v>
      </c>
      <c r="G316" s="101">
        <v>149</v>
      </c>
      <c r="H316" s="101">
        <v>0</v>
      </c>
      <c r="I316" s="101">
        <v>0</v>
      </c>
      <c r="J316" s="101">
        <v>0</v>
      </c>
      <c r="K316" s="101">
        <v>78</v>
      </c>
      <c r="L316" s="101">
        <v>69</v>
      </c>
      <c r="M316" s="101">
        <v>147</v>
      </c>
      <c r="N316" s="102">
        <v>0.97499999999999998</v>
      </c>
      <c r="O316" s="102">
        <v>1</v>
      </c>
      <c r="P316" s="102">
        <v>0.98657718120805371</v>
      </c>
      <c r="Q316" s="101">
        <v>64</v>
      </c>
      <c r="R316" s="101">
        <v>43</v>
      </c>
      <c r="S316" s="101">
        <v>107</v>
      </c>
      <c r="T316" s="102">
        <v>0.82051282051282048</v>
      </c>
      <c r="U316" s="102">
        <v>0.62318840579710144</v>
      </c>
      <c r="V316" s="102">
        <v>0.72789115646258506</v>
      </c>
      <c r="W316" s="101">
        <v>14</v>
      </c>
      <c r="X316" s="101">
        <v>26</v>
      </c>
      <c r="Y316" s="101">
        <v>40</v>
      </c>
      <c r="Z316" s="102">
        <v>0.17948717948717949</v>
      </c>
      <c r="AA316" s="102">
        <v>0.37681159420289856</v>
      </c>
      <c r="AB316" s="102">
        <v>0.27210884353741499</v>
      </c>
      <c r="AC316" s="101">
        <v>14</v>
      </c>
      <c r="AD316" s="101">
        <v>23</v>
      </c>
      <c r="AE316" s="101">
        <v>37</v>
      </c>
      <c r="AF316" s="102">
        <v>0.17948717948717949</v>
      </c>
      <c r="AG316" s="102">
        <v>0.33333333333333331</v>
      </c>
      <c r="AH316" s="102">
        <v>0.25170068027210885</v>
      </c>
      <c r="AI316" s="101">
        <v>0</v>
      </c>
      <c r="AJ316" s="101">
        <v>3</v>
      </c>
      <c r="AK316" s="101">
        <v>3</v>
      </c>
      <c r="AL316" s="102">
        <v>0</v>
      </c>
      <c r="AM316" s="102">
        <v>4.3478260869565216E-2</v>
      </c>
      <c r="AN316" s="102">
        <v>2.0408163265306121E-2</v>
      </c>
      <c r="AO316" s="101">
        <v>78</v>
      </c>
      <c r="AP316" s="101">
        <v>69</v>
      </c>
      <c r="AQ316" s="101">
        <v>147</v>
      </c>
      <c r="AR316" s="102">
        <v>0.97499999999999998</v>
      </c>
      <c r="AS316" s="102">
        <v>1</v>
      </c>
      <c r="AT316" s="102">
        <v>0.98657718120805371</v>
      </c>
      <c r="AU316" s="101">
        <v>62</v>
      </c>
      <c r="AV316" s="101">
        <v>42</v>
      </c>
      <c r="AW316" s="101">
        <v>104</v>
      </c>
      <c r="AX316" s="102">
        <v>0.79487179487179482</v>
      </c>
      <c r="AY316" s="102">
        <v>0.60869565217391308</v>
      </c>
      <c r="AZ316" s="102">
        <v>0.70748299319727892</v>
      </c>
      <c r="BA316" s="101">
        <v>16</v>
      </c>
      <c r="BB316" s="101">
        <v>27</v>
      </c>
      <c r="BC316" s="101">
        <v>43</v>
      </c>
      <c r="BD316" s="102">
        <v>0.20512820512820512</v>
      </c>
      <c r="BE316" s="102">
        <v>0.39130434782608697</v>
      </c>
      <c r="BF316" s="102">
        <v>0.29251700680272108</v>
      </c>
      <c r="BG316" s="101">
        <v>16</v>
      </c>
      <c r="BH316" s="101">
        <v>24</v>
      </c>
      <c r="BI316" s="101">
        <v>40</v>
      </c>
      <c r="BJ316" s="102">
        <v>0.20512820512820512</v>
      </c>
      <c r="BK316" s="102">
        <v>0.34782608695652173</v>
      </c>
      <c r="BL316" s="102">
        <v>0.27210884353741499</v>
      </c>
      <c r="BM316" s="101">
        <v>0</v>
      </c>
      <c r="BN316" s="101">
        <v>3</v>
      </c>
      <c r="BO316" s="101">
        <v>3</v>
      </c>
      <c r="BP316" s="102">
        <v>0</v>
      </c>
      <c r="BQ316" s="102">
        <v>4.3478260869565216E-2</v>
      </c>
      <c r="BR316" s="103">
        <v>2.0408163265306121E-2</v>
      </c>
    </row>
    <row r="317" spans="1:70" ht="11.85">
      <c r="A317" s="99" t="str">
        <f>IF(COUNTIFS(T_3GPM[[#This Row],[Secteur]],"  *"),A316,T_3GPM[[#This Row],[Secteur]])</f>
        <v>SEINE-SAINT-DENIS</v>
      </c>
      <c r="B317" s="99" t="str">
        <f>IF(COUNTIFS(T_3GPM[[#This Row],[Secteur]],"    *"),B316,T_3GPM[[#This Row],[Secteur]])</f>
        <v xml:space="preserve">   D08 - Noisy-Le-Grand</v>
      </c>
      <c r="C317" s="100" t="s">
        <v>748</v>
      </c>
      <c r="D317" s="100" t="s">
        <v>347</v>
      </c>
      <c r="E317" s="101">
        <v>89</v>
      </c>
      <c r="F317" s="101">
        <v>95</v>
      </c>
      <c r="G317" s="101">
        <v>184</v>
      </c>
      <c r="H317" s="101">
        <v>0</v>
      </c>
      <c r="I317" s="101">
        <v>0</v>
      </c>
      <c r="J317" s="101">
        <v>0</v>
      </c>
      <c r="K317" s="101">
        <v>88</v>
      </c>
      <c r="L317" s="101">
        <v>95</v>
      </c>
      <c r="M317" s="101">
        <v>183</v>
      </c>
      <c r="N317" s="102">
        <v>0.9887640449438202</v>
      </c>
      <c r="O317" s="102">
        <v>1</v>
      </c>
      <c r="P317" s="102">
        <v>0.99456521739130432</v>
      </c>
      <c r="Q317" s="101">
        <v>61</v>
      </c>
      <c r="R317" s="101">
        <v>61</v>
      </c>
      <c r="S317" s="101">
        <v>122</v>
      </c>
      <c r="T317" s="102">
        <v>0.69318181818181823</v>
      </c>
      <c r="U317" s="102">
        <v>0.64210526315789473</v>
      </c>
      <c r="V317" s="102">
        <v>0.66666666666666663</v>
      </c>
      <c r="W317" s="101">
        <v>27</v>
      </c>
      <c r="X317" s="101">
        <v>34</v>
      </c>
      <c r="Y317" s="101">
        <v>61</v>
      </c>
      <c r="Z317" s="102">
        <v>0.30681818181818182</v>
      </c>
      <c r="AA317" s="102">
        <v>0.35789473684210527</v>
      </c>
      <c r="AB317" s="102">
        <v>0.33333333333333331</v>
      </c>
      <c r="AC317" s="101">
        <v>27</v>
      </c>
      <c r="AD317" s="101">
        <v>34</v>
      </c>
      <c r="AE317" s="101">
        <v>61</v>
      </c>
      <c r="AF317" s="102">
        <v>0.30681818181818182</v>
      </c>
      <c r="AG317" s="102">
        <v>0.35789473684210527</v>
      </c>
      <c r="AH317" s="102">
        <v>0.33333333333333331</v>
      </c>
      <c r="AI317" s="101">
        <v>0</v>
      </c>
      <c r="AJ317" s="101">
        <v>0</v>
      </c>
      <c r="AK317" s="101">
        <v>0</v>
      </c>
      <c r="AL317" s="102">
        <v>0</v>
      </c>
      <c r="AM317" s="102">
        <v>0</v>
      </c>
      <c r="AN317" s="102">
        <v>0</v>
      </c>
      <c r="AO317" s="101">
        <v>88</v>
      </c>
      <c r="AP317" s="101">
        <v>95</v>
      </c>
      <c r="AQ317" s="101">
        <v>183</v>
      </c>
      <c r="AR317" s="102">
        <v>0.9887640449438202</v>
      </c>
      <c r="AS317" s="102">
        <v>1</v>
      </c>
      <c r="AT317" s="102">
        <v>0.99456521739130432</v>
      </c>
      <c r="AU317" s="101">
        <v>56</v>
      </c>
      <c r="AV317" s="101">
        <v>59</v>
      </c>
      <c r="AW317" s="101">
        <v>115</v>
      </c>
      <c r="AX317" s="102">
        <v>0.63636363636363635</v>
      </c>
      <c r="AY317" s="102">
        <v>0.62105263157894741</v>
      </c>
      <c r="AZ317" s="102">
        <v>0.62841530054644812</v>
      </c>
      <c r="BA317" s="101">
        <v>32</v>
      </c>
      <c r="BB317" s="101">
        <v>36</v>
      </c>
      <c r="BC317" s="101">
        <v>68</v>
      </c>
      <c r="BD317" s="102">
        <v>0.36363636363636365</v>
      </c>
      <c r="BE317" s="102">
        <v>0.37894736842105264</v>
      </c>
      <c r="BF317" s="102">
        <v>0.37158469945355194</v>
      </c>
      <c r="BG317" s="101">
        <v>32</v>
      </c>
      <c r="BH317" s="101">
        <v>36</v>
      </c>
      <c r="BI317" s="101">
        <v>68</v>
      </c>
      <c r="BJ317" s="102">
        <v>0.36363636363636365</v>
      </c>
      <c r="BK317" s="102">
        <v>0.37894736842105264</v>
      </c>
      <c r="BL317" s="102">
        <v>0.37158469945355194</v>
      </c>
      <c r="BM317" s="101">
        <v>0</v>
      </c>
      <c r="BN317" s="101">
        <v>0</v>
      </c>
      <c r="BO317" s="101">
        <v>0</v>
      </c>
      <c r="BP317" s="102">
        <v>0</v>
      </c>
      <c r="BQ317" s="102">
        <v>0</v>
      </c>
      <c r="BR317" s="103">
        <v>0</v>
      </c>
    </row>
    <row r="318" spans="1:70" ht="11.85">
      <c r="A318" s="99" t="str">
        <f>IF(COUNTIFS(T_3GPM[[#This Row],[Secteur]],"  *"),A317,T_3GPM[[#This Row],[Secteur]])</f>
        <v>SEINE-SAINT-DENIS</v>
      </c>
      <c r="B318" s="99" t="str">
        <f>IF(COUNTIFS(T_3GPM[[#This Row],[Secteur]],"    *"),B317,T_3GPM[[#This Row],[Secteur]])</f>
        <v xml:space="preserve">   D08 - Noisy-Le-Grand</v>
      </c>
      <c r="C318" s="100" t="s">
        <v>749</v>
      </c>
      <c r="D318" s="100" t="s">
        <v>600</v>
      </c>
      <c r="E318" s="101">
        <v>62</v>
      </c>
      <c r="F318" s="101">
        <v>82</v>
      </c>
      <c r="G318" s="101">
        <v>144</v>
      </c>
      <c r="H318" s="101">
        <v>0</v>
      </c>
      <c r="I318" s="101">
        <v>0</v>
      </c>
      <c r="J318" s="101">
        <v>0</v>
      </c>
      <c r="K318" s="101">
        <v>61</v>
      </c>
      <c r="L318" s="101">
        <v>79</v>
      </c>
      <c r="M318" s="101">
        <v>140</v>
      </c>
      <c r="N318" s="102">
        <v>0.9838709677419355</v>
      </c>
      <c r="O318" s="102">
        <v>0.96341463414634143</v>
      </c>
      <c r="P318" s="102">
        <v>0.97222222222222221</v>
      </c>
      <c r="Q318" s="101">
        <v>47</v>
      </c>
      <c r="R318" s="101">
        <v>49</v>
      </c>
      <c r="S318" s="101">
        <v>96</v>
      </c>
      <c r="T318" s="102">
        <v>0.77049180327868849</v>
      </c>
      <c r="U318" s="102">
        <v>0.620253164556962</v>
      </c>
      <c r="V318" s="102">
        <v>0.68571428571428572</v>
      </c>
      <c r="W318" s="101">
        <v>14</v>
      </c>
      <c r="X318" s="101">
        <v>30</v>
      </c>
      <c r="Y318" s="101">
        <v>44</v>
      </c>
      <c r="Z318" s="102">
        <v>0.22950819672131148</v>
      </c>
      <c r="AA318" s="102">
        <v>0.379746835443038</v>
      </c>
      <c r="AB318" s="102">
        <v>0.31428571428571428</v>
      </c>
      <c r="AC318" s="101">
        <v>14</v>
      </c>
      <c r="AD318" s="101">
        <v>29</v>
      </c>
      <c r="AE318" s="101">
        <v>43</v>
      </c>
      <c r="AF318" s="102">
        <v>0.22950819672131148</v>
      </c>
      <c r="AG318" s="102">
        <v>0.36708860759493672</v>
      </c>
      <c r="AH318" s="102">
        <v>0.30714285714285716</v>
      </c>
      <c r="AI318" s="101">
        <v>0</v>
      </c>
      <c r="AJ318" s="101">
        <v>1</v>
      </c>
      <c r="AK318" s="101">
        <v>1</v>
      </c>
      <c r="AL318" s="102">
        <v>0</v>
      </c>
      <c r="AM318" s="102">
        <v>1.2658227848101266E-2</v>
      </c>
      <c r="AN318" s="102">
        <v>7.1428571428571426E-3</v>
      </c>
      <c r="AO318" s="101">
        <v>61</v>
      </c>
      <c r="AP318" s="101">
        <v>79</v>
      </c>
      <c r="AQ318" s="101">
        <v>140</v>
      </c>
      <c r="AR318" s="102">
        <v>0.9838709677419355</v>
      </c>
      <c r="AS318" s="102">
        <v>0.96341463414634143</v>
      </c>
      <c r="AT318" s="102">
        <v>0.97222222222222221</v>
      </c>
      <c r="AU318" s="101">
        <v>40</v>
      </c>
      <c r="AV318" s="101">
        <v>46</v>
      </c>
      <c r="AW318" s="101">
        <v>86</v>
      </c>
      <c r="AX318" s="102">
        <v>0.65573770491803274</v>
      </c>
      <c r="AY318" s="102">
        <v>0.58227848101265822</v>
      </c>
      <c r="AZ318" s="102">
        <v>0.61428571428571432</v>
      </c>
      <c r="BA318" s="101">
        <v>21</v>
      </c>
      <c r="BB318" s="101">
        <v>33</v>
      </c>
      <c r="BC318" s="101">
        <v>54</v>
      </c>
      <c r="BD318" s="102">
        <v>0.34426229508196721</v>
      </c>
      <c r="BE318" s="102">
        <v>0.41772151898734178</v>
      </c>
      <c r="BF318" s="102">
        <v>0.38571428571428573</v>
      </c>
      <c r="BG318" s="101">
        <v>21</v>
      </c>
      <c r="BH318" s="101">
        <v>32</v>
      </c>
      <c r="BI318" s="101">
        <v>53</v>
      </c>
      <c r="BJ318" s="102">
        <v>0.34426229508196721</v>
      </c>
      <c r="BK318" s="102">
        <v>0.4050632911392405</v>
      </c>
      <c r="BL318" s="102">
        <v>0.37857142857142856</v>
      </c>
      <c r="BM318" s="101">
        <v>0</v>
      </c>
      <c r="BN318" s="101">
        <v>1</v>
      </c>
      <c r="BO318" s="101">
        <v>1</v>
      </c>
      <c r="BP318" s="102">
        <v>0</v>
      </c>
      <c r="BQ318" s="102">
        <v>1.2658227848101266E-2</v>
      </c>
      <c r="BR318" s="103">
        <v>7.1428571428571426E-3</v>
      </c>
    </row>
    <row r="319" spans="1:70" ht="11.85">
      <c r="A319" s="99" t="str">
        <f>IF(COUNTIFS(T_3GPM[[#This Row],[Secteur]],"  *"),A318,T_3GPM[[#This Row],[Secteur]])</f>
        <v>SEINE-SAINT-DENIS</v>
      </c>
      <c r="B319" s="99" t="str">
        <f>IF(COUNTIFS(T_3GPM[[#This Row],[Secteur]],"    *"),B318,T_3GPM[[#This Row],[Secteur]])</f>
        <v xml:space="preserve">   D08 - Noisy-Le-Grand</v>
      </c>
      <c r="C319" s="100" t="s">
        <v>750</v>
      </c>
      <c r="D319" s="100" t="s">
        <v>655</v>
      </c>
      <c r="E319" s="101">
        <v>63</v>
      </c>
      <c r="F319" s="101">
        <v>76</v>
      </c>
      <c r="G319" s="101">
        <v>139</v>
      </c>
      <c r="H319" s="101">
        <v>0</v>
      </c>
      <c r="I319" s="101">
        <v>0</v>
      </c>
      <c r="J319" s="101">
        <v>0</v>
      </c>
      <c r="K319" s="101">
        <v>63</v>
      </c>
      <c r="L319" s="101">
        <v>76</v>
      </c>
      <c r="M319" s="101">
        <v>139</v>
      </c>
      <c r="N319" s="102">
        <v>1</v>
      </c>
      <c r="O319" s="102">
        <v>1</v>
      </c>
      <c r="P319" s="102">
        <v>1</v>
      </c>
      <c r="Q319" s="101">
        <v>53</v>
      </c>
      <c r="R319" s="101">
        <v>46</v>
      </c>
      <c r="S319" s="101">
        <v>99</v>
      </c>
      <c r="T319" s="102">
        <v>0.84126984126984128</v>
      </c>
      <c r="U319" s="102">
        <v>0.60526315789473684</v>
      </c>
      <c r="V319" s="102">
        <v>0.71223021582733814</v>
      </c>
      <c r="W319" s="101">
        <v>10</v>
      </c>
      <c r="X319" s="101">
        <v>30</v>
      </c>
      <c r="Y319" s="101">
        <v>40</v>
      </c>
      <c r="Z319" s="102">
        <v>0.15873015873015872</v>
      </c>
      <c r="AA319" s="102">
        <v>0.39473684210526316</v>
      </c>
      <c r="AB319" s="102">
        <v>0.28776978417266186</v>
      </c>
      <c r="AC319" s="101">
        <v>9</v>
      </c>
      <c r="AD319" s="101">
        <v>21</v>
      </c>
      <c r="AE319" s="101">
        <v>30</v>
      </c>
      <c r="AF319" s="102">
        <v>0.14285714285714285</v>
      </c>
      <c r="AG319" s="102">
        <v>0.27631578947368424</v>
      </c>
      <c r="AH319" s="102">
        <v>0.21582733812949639</v>
      </c>
      <c r="AI319" s="101">
        <v>1</v>
      </c>
      <c r="AJ319" s="101">
        <v>9</v>
      </c>
      <c r="AK319" s="101">
        <v>10</v>
      </c>
      <c r="AL319" s="102">
        <v>1.5873015873015872E-2</v>
      </c>
      <c r="AM319" s="102">
        <v>0.11842105263157894</v>
      </c>
      <c r="AN319" s="102">
        <v>7.1942446043165464E-2</v>
      </c>
      <c r="AO319" s="101">
        <v>63</v>
      </c>
      <c r="AP319" s="101">
        <v>76</v>
      </c>
      <c r="AQ319" s="101">
        <v>139</v>
      </c>
      <c r="AR319" s="102">
        <v>1</v>
      </c>
      <c r="AS319" s="102">
        <v>1</v>
      </c>
      <c r="AT319" s="102">
        <v>1</v>
      </c>
      <c r="AU319" s="101">
        <v>52</v>
      </c>
      <c r="AV319" s="101">
        <v>44</v>
      </c>
      <c r="AW319" s="101">
        <v>96</v>
      </c>
      <c r="AX319" s="102">
        <v>0.82539682539682535</v>
      </c>
      <c r="AY319" s="102">
        <v>0.57894736842105265</v>
      </c>
      <c r="AZ319" s="102">
        <v>0.69064748201438853</v>
      </c>
      <c r="BA319" s="101">
        <v>11</v>
      </c>
      <c r="BB319" s="101">
        <v>32</v>
      </c>
      <c r="BC319" s="101">
        <v>43</v>
      </c>
      <c r="BD319" s="102">
        <v>0.17460317460317459</v>
      </c>
      <c r="BE319" s="102">
        <v>0.42105263157894735</v>
      </c>
      <c r="BF319" s="102">
        <v>0.30935251798561153</v>
      </c>
      <c r="BG319" s="101">
        <v>10</v>
      </c>
      <c r="BH319" s="101">
        <v>23</v>
      </c>
      <c r="BI319" s="101">
        <v>33</v>
      </c>
      <c r="BJ319" s="102">
        <v>0.15873015873015872</v>
      </c>
      <c r="BK319" s="102">
        <v>0.30263157894736842</v>
      </c>
      <c r="BL319" s="102">
        <v>0.23741007194244604</v>
      </c>
      <c r="BM319" s="101">
        <v>1</v>
      </c>
      <c r="BN319" s="101">
        <v>9</v>
      </c>
      <c r="BO319" s="101">
        <v>10</v>
      </c>
      <c r="BP319" s="102">
        <v>1.5873015873015872E-2</v>
      </c>
      <c r="BQ319" s="102">
        <v>0.11842105263157894</v>
      </c>
      <c r="BR319" s="103">
        <v>7.1942446043165464E-2</v>
      </c>
    </row>
    <row r="320" spans="1:70" ht="11.85">
      <c r="A320" s="99" t="str">
        <f>IF(COUNTIFS(T_3GPM[[#This Row],[Secteur]],"  *"),A319,T_3GPM[[#This Row],[Secteur]])</f>
        <v>SEINE-SAINT-DENIS</v>
      </c>
      <c r="B320" s="99" t="str">
        <f>IF(COUNTIFS(T_3GPM[[#This Row],[Secteur]],"    *"),B319,T_3GPM[[#This Row],[Secteur]])</f>
        <v xml:space="preserve">   D08 - Noisy-Le-Grand</v>
      </c>
      <c r="C320" s="100" t="s">
        <v>751</v>
      </c>
      <c r="D320" s="100" t="s">
        <v>752</v>
      </c>
      <c r="E320" s="101">
        <v>60</v>
      </c>
      <c r="F320" s="101">
        <v>72</v>
      </c>
      <c r="G320" s="101">
        <v>132</v>
      </c>
      <c r="H320" s="101">
        <v>1</v>
      </c>
      <c r="I320" s="101">
        <v>0</v>
      </c>
      <c r="J320" s="101">
        <v>1</v>
      </c>
      <c r="K320" s="101">
        <v>57</v>
      </c>
      <c r="L320" s="101">
        <v>70</v>
      </c>
      <c r="M320" s="101">
        <v>127</v>
      </c>
      <c r="N320" s="102">
        <v>0.96666666666666667</v>
      </c>
      <c r="O320" s="102">
        <v>0.97222222222222221</v>
      </c>
      <c r="P320" s="102">
        <v>0.96969696969696972</v>
      </c>
      <c r="Q320" s="101">
        <v>46</v>
      </c>
      <c r="R320" s="101">
        <v>51</v>
      </c>
      <c r="S320" s="101">
        <v>97</v>
      </c>
      <c r="T320" s="102">
        <v>0.80701754385964908</v>
      </c>
      <c r="U320" s="102">
        <v>0.72857142857142854</v>
      </c>
      <c r="V320" s="102">
        <v>0.76377952755905509</v>
      </c>
      <c r="W320" s="101">
        <v>11</v>
      </c>
      <c r="X320" s="101">
        <v>19</v>
      </c>
      <c r="Y320" s="101">
        <v>30</v>
      </c>
      <c r="Z320" s="102">
        <v>0.19298245614035087</v>
      </c>
      <c r="AA320" s="102">
        <v>0.27142857142857141</v>
      </c>
      <c r="AB320" s="102">
        <v>0.23622047244094488</v>
      </c>
      <c r="AC320" s="101">
        <v>10</v>
      </c>
      <c r="AD320" s="101">
        <v>15</v>
      </c>
      <c r="AE320" s="101">
        <v>25</v>
      </c>
      <c r="AF320" s="102">
        <v>0.17543859649122806</v>
      </c>
      <c r="AG320" s="102">
        <v>0.21428571428571427</v>
      </c>
      <c r="AH320" s="102">
        <v>0.19685039370078741</v>
      </c>
      <c r="AI320" s="101">
        <v>1</v>
      </c>
      <c r="AJ320" s="101">
        <v>4</v>
      </c>
      <c r="AK320" s="101">
        <v>5</v>
      </c>
      <c r="AL320" s="102">
        <v>1.7543859649122806E-2</v>
      </c>
      <c r="AM320" s="102">
        <v>5.7142857142857141E-2</v>
      </c>
      <c r="AN320" s="102">
        <v>3.937007874015748E-2</v>
      </c>
      <c r="AO320" s="101">
        <v>57</v>
      </c>
      <c r="AP320" s="101">
        <v>70</v>
      </c>
      <c r="AQ320" s="101">
        <v>127</v>
      </c>
      <c r="AR320" s="102">
        <v>0.96666666666666667</v>
      </c>
      <c r="AS320" s="102">
        <v>0.97222222222222221</v>
      </c>
      <c r="AT320" s="102">
        <v>0.96969696969696972</v>
      </c>
      <c r="AU320" s="101">
        <v>41</v>
      </c>
      <c r="AV320" s="101">
        <v>49</v>
      </c>
      <c r="AW320" s="101">
        <v>90</v>
      </c>
      <c r="AX320" s="102">
        <v>0.7192982456140351</v>
      </c>
      <c r="AY320" s="102">
        <v>0.7</v>
      </c>
      <c r="AZ320" s="102">
        <v>0.70866141732283461</v>
      </c>
      <c r="BA320" s="101">
        <v>16</v>
      </c>
      <c r="BB320" s="101">
        <v>21</v>
      </c>
      <c r="BC320" s="101">
        <v>37</v>
      </c>
      <c r="BD320" s="102">
        <v>0.2807017543859649</v>
      </c>
      <c r="BE320" s="102">
        <v>0.3</v>
      </c>
      <c r="BF320" s="102">
        <v>0.29133858267716534</v>
      </c>
      <c r="BG320" s="101">
        <v>15</v>
      </c>
      <c r="BH320" s="101">
        <v>17</v>
      </c>
      <c r="BI320" s="101">
        <v>32</v>
      </c>
      <c r="BJ320" s="102">
        <v>0.26315789473684209</v>
      </c>
      <c r="BK320" s="102">
        <v>0.24285714285714285</v>
      </c>
      <c r="BL320" s="102">
        <v>0.25196850393700787</v>
      </c>
      <c r="BM320" s="101">
        <v>1</v>
      </c>
      <c r="BN320" s="101">
        <v>4</v>
      </c>
      <c r="BO320" s="101">
        <v>5</v>
      </c>
      <c r="BP320" s="102">
        <v>1.7543859649122806E-2</v>
      </c>
      <c r="BQ320" s="102">
        <v>5.7142857142857141E-2</v>
      </c>
      <c r="BR320" s="103">
        <v>3.937007874015748E-2</v>
      </c>
    </row>
    <row r="321" spans="1:70" ht="11.85">
      <c r="A321" s="99" t="str">
        <f>IF(COUNTIFS(T_3GPM[[#This Row],[Secteur]],"  *"),A320,T_3GPM[[#This Row],[Secteur]])</f>
        <v>SEINE-SAINT-DENIS</v>
      </c>
      <c r="B321" s="99" t="str">
        <f>IF(COUNTIFS(T_3GPM[[#This Row],[Secteur]],"    *"),B320,T_3GPM[[#This Row],[Secteur]])</f>
        <v xml:space="preserve">   D08 - Noisy-Le-Grand</v>
      </c>
      <c r="C321" s="100" t="s">
        <v>753</v>
      </c>
      <c r="D321" s="100" t="s">
        <v>754</v>
      </c>
      <c r="E321" s="101">
        <v>53</v>
      </c>
      <c r="F321" s="101">
        <v>48</v>
      </c>
      <c r="G321" s="101">
        <v>101</v>
      </c>
      <c r="H321" s="101">
        <v>0</v>
      </c>
      <c r="I321" s="101">
        <v>0</v>
      </c>
      <c r="J321" s="101">
        <v>0</v>
      </c>
      <c r="K321" s="101">
        <v>53</v>
      </c>
      <c r="L321" s="101">
        <v>48</v>
      </c>
      <c r="M321" s="101">
        <v>101</v>
      </c>
      <c r="N321" s="102">
        <v>1</v>
      </c>
      <c r="O321" s="102">
        <v>1</v>
      </c>
      <c r="P321" s="102">
        <v>1</v>
      </c>
      <c r="Q321" s="101">
        <v>52</v>
      </c>
      <c r="R321" s="101">
        <v>45</v>
      </c>
      <c r="S321" s="101">
        <v>97</v>
      </c>
      <c r="T321" s="102">
        <v>0.98113207547169812</v>
      </c>
      <c r="U321" s="102">
        <v>0.9375</v>
      </c>
      <c r="V321" s="102">
        <v>0.96039603960396036</v>
      </c>
      <c r="W321" s="101">
        <v>1</v>
      </c>
      <c r="X321" s="101">
        <v>3</v>
      </c>
      <c r="Y321" s="101">
        <v>4</v>
      </c>
      <c r="Z321" s="102">
        <v>1.8867924528301886E-2</v>
      </c>
      <c r="AA321" s="102">
        <v>6.25E-2</v>
      </c>
      <c r="AB321" s="102">
        <v>3.9603960396039604E-2</v>
      </c>
      <c r="AC321" s="101">
        <v>0</v>
      </c>
      <c r="AD321" s="101">
        <v>0</v>
      </c>
      <c r="AE321" s="101">
        <v>0</v>
      </c>
      <c r="AF321" s="102">
        <v>0</v>
      </c>
      <c r="AG321" s="102">
        <v>0</v>
      </c>
      <c r="AH321" s="102">
        <v>0</v>
      </c>
      <c r="AI321" s="101">
        <v>1</v>
      </c>
      <c r="AJ321" s="101">
        <v>3</v>
      </c>
      <c r="AK321" s="101">
        <v>4</v>
      </c>
      <c r="AL321" s="102">
        <v>1.8867924528301886E-2</v>
      </c>
      <c r="AM321" s="102">
        <v>6.25E-2</v>
      </c>
      <c r="AN321" s="102">
        <v>3.9603960396039604E-2</v>
      </c>
      <c r="AO321" s="101">
        <v>53</v>
      </c>
      <c r="AP321" s="101">
        <v>48</v>
      </c>
      <c r="AQ321" s="101">
        <v>101</v>
      </c>
      <c r="AR321" s="102">
        <v>1</v>
      </c>
      <c r="AS321" s="102">
        <v>1</v>
      </c>
      <c r="AT321" s="102">
        <v>1</v>
      </c>
      <c r="AU321" s="101">
        <v>52</v>
      </c>
      <c r="AV321" s="101">
        <v>45</v>
      </c>
      <c r="AW321" s="101">
        <v>97</v>
      </c>
      <c r="AX321" s="102">
        <v>0.98113207547169812</v>
      </c>
      <c r="AY321" s="102">
        <v>0.9375</v>
      </c>
      <c r="AZ321" s="102">
        <v>0.96039603960396036</v>
      </c>
      <c r="BA321" s="101">
        <v>1</v>
      </c>
      <c r="BB321" s="101">
        <v>3</v>
      </c>
      <c r="BC321" s="101">
        <v>4</v>
      </c>
      <c r="BD321" s="102">
        <v>1.8867924528301886E-2</v>
      </c>
      <c r="BE321" s="102">
        <v>6.25E-2</v>
      </c>
      <c r="BF321" s="102">
        <v>3.9603960396039604E-2</v>
      </c>
      <c r="BG321" s="101">
        <v>0</v>
      </c>
      <c r="BH321" s="101">
        <v>0</v>
      </c>
      <c r="BI321" s="101">
        <v>0</v>
      </c>
      <c r="BJ321" s="102">
        <v>0</v>
      </c>
      <c r="BK321" s="102">
        <v>0</v>
      </c>
      <c r="BL321" s="102">
        <v>0</v>
      </c>
      <c r="BM321" s="101">
        <v>1</v>
      </c>
      <c r="BN321" s="101">
        <v>3</v>
      </c>
      <c r="BO321" s="101">
        <v>4</v>
      </c>
      <c r="BP321" s="102">
        <v>1.8867924528301886E-2</v>
      </c>
      <c r="BQ321" s="102">
        <v>6.25E-2</v>
      </c>
      <c r="BR321" s="103">
        <v>3.9603960396039604E-2</v>
      </c>
    </row>
    <row r="322" spans="1:70" ht="11.85">
      <c r="A322" s="99" t="str">
        <f>IF(COUNTIFS(T_3GPM[[#This Row],[Secteur]],"  *"),A321,T_3GPM[[#This Row],[Secteur]])</f>
        <v>SEINE-SAINT-DENIS</v>
      </c>
      <c r="B322" s="99" t="str">
        <f>IF(COUNTIFS(T_3GPM[[#This Row],[Secteur]],"    *"),B321,T_3GPM[[#This Row],[Secteur]])</f>
        <v xml:space="preserve">   D08 - Noisy-Le-Grand</v>
      </c>
      <c r="C322" s="100" t="s">
        <v>1021</v>
      </c>
      <c r="D322" s="100" t="s">
        <v>557</v>
      </c>
      <c r="E322" s="101">
        <v>9</v>
      </c>
      <c r="F322" s="101">
        <v>12</v>
      </c>
      <c r="G322" s="101">
        <v>21</v>
      </c>
      <c r="H322" s="101">
        <v>0</v>
      </c>
      <c r="I322" s="101">
        <v>0</v>
      </c>
      <c r="J322" s="101">
        <v>0</v>
      </c>
      <c r="K322" s="101">
        <v>9</v>
      </c>
      <c r="L322" s="101">
        <v>12</v>
      </c>
      <c r="M322" s="101">
        <v>21</v>
      </c>
      <c r="N322" s="102">
        <v>1</v>
      </c>
      <c r="O322" s="102">
        <v>1</v>
      </c>
      <c r="P322" s="102">
        <v>1</v>
      </c>
      <c r="Q322" s="101">
        <v>0</v>
      </c>
      <c r="R322" s="101">
        <v>0</v>
      </c>
      <c r="S322" s="101">
        <v>0</v>
      </c>
      <c r="T322" s="102">
        <v>0</v>
      </c>
      <c r="U322" s="102">
        <v>0</v>
      </c>
      <c r="V322" s="102">
        <v>0</v>
      </c>
      <c r="W322" s="101">
        <v>9</v>
      </c>
      <c r="X322" s="101">
        <v>12</v>
      </c>
      <c r="Y322" s="101">
        <v>21</v>
      </c>
      <c r="Z322" s="102">
        <v>1</v>
      </c>
      <c r="AA322" s="102">
        <v>1</v>
      </c>
      <c r="AB322" s="102">
        <v>1</v>
      </c>
      <c r="AC322" s="101">
        <v>7</v>
      </c>
      <c r="AD322" s="101">
        <v>8</v>
      </c>
      <c r="AE322" s="101">
        <v>15</v>
      </c>
      <c r="AF322" s="102">
        <v>0.77777777777777779</v>
      </c>
      <c r="AG322" s="102">
        <v>0.66666666666666663</v>
      </c>
      <c r="AH322" s="102">
        <v>0.7142857142857143</v>
      </c>
      <c r="AI322" s="101">
        <v>2</v>
      </c>
      <c r="AJ322" s="101">
        <v>4</v>
      </c>
      <c r="AK322" s="101">
        <v>6</v>
      </c>
      <c r="AL322" s="102">
        <v>0.22222222222222221</v>
      </c>
      <c r="AM322" s="102">
        <v>0.33333333333333331</v>
      </c>
      <c r="AN322" s="102">
        <v>0.2857142857142857</v>
      </c>
      <c r="AO322" s="101">
        <v>0</v>
      </c>
      <c r="AP322" s="101">
        <v>0</v>
      </c>
      <c r="AQ322" s="101">
        <v>0</v>
      </c>
      <c r="AR322" s="102">
        <v>0</v>
      </c>
      <c r="AS322" s="102">
        <v>0</v>
      </c>
      <c r="AT322" s="102">
        <v>0</v>
      </c>
      <c r="AU322" s="101">
        <v>0</v>
      </c>
      <c r="AV322" s="101">
        <v>0</v>
      </c>
      <c r="AW322" s="101">
        <v>0</v>
      </c>
      <c r="AX322" s="102" t="s">
        <v>92</v>
      </c>
      <c r="AY322" s="102" t="s">
        <v>92</v>
      </c>
      <c r="AZ322" s="102" t="s">
        <v>92</v>
      </c>
      <c r="BA322" s="101">
        <v>0</v>
      </c>
      <c r="BB322" s="101">
        <v>0</v>
      </c>
      <c r="BC322" s="101">
        <v>0</v>
      </c>
      <c r="BD322" s="102" t="s">
        <v>92</v>
      </c>
      <c r="BE322" s="102" t="s">
        <v>92</v>
      </c>
      <c r="BF322" s="102" t="s">
        <v>92</v>
      </c>
      <c r="BG322" s="101">
        <v>0</v>
      </c>
      <c r="BH322" s="101">
        <v>0</v>
      </c>
      <c r="BI322" s="101">
        <v>0</v>
      </c>
      <c r="BJ322" s="102" t="s">
        <v>92</v>
      </c>
      <c r="BK322" s="102" t="s">
        <v>92</v>
      </c>
      <c r="BL322" s="102" t="s">
        <v>92</v>
      </c>
      <c r="BM322" s="101">
        <v>0</v>
      </c>
      <c r="BN322" s="101">
        <v>0</v>
      </c>
      <c r="BO322" s="101">
        <v>0</v>
      </c>
      <c r="BP322" s="102" t="s">
        <v>92</v>
      </c>
      <c r="BQ322" s="102" t="s">
        <v>92</v>
      </c>
      <c r="BR322" s="103" t="s">
        <v>92</v>
      </c>
    </row>
    <row r="323" spans="1:70" ht="11.85">
      <c r="A323" s="99" t="str">
        <f>IF(COUNTIFS(T_3GPM[[#This Row],[Secteur]],"  *"),A322,T_3GPM[[#This Row],[Secteur]])</f>
        <v>VAL-DE-MARNE</v>
      </c>
      <c r="B323" s="99" t="str">
        <f>IF(COUNTIFS(T_3GPM[[#This Row],[Secteur]],"    *"),B322,T_3GPM[[#This Row],[Secteur]])</f>
        <v>VAL-DE-MARNE</v>
      </c>
      <c r="C323" s="100" t="s">
        <v>94</v>
      </c>
      <c r="D323" s="100" t="s">
        <v>94</v>
      </c>
      <c r="E323" s="101">
        <v>6972</v>
      </c>
      <c r="F323" s="101">
        <v>7350</v>
      </c>
      <c r="G323" s="101">
        <v>14322</v>
      </c>
      <c r="H323" s="101">
        <v>11</v>
      </c>
      <c r="I323" s="101">
        <v>20</v>
      </c>
      <c r="J323" s="101">
        <v>31</v>
      </c>
      <c r="K323" s="101">
        <v>6765</v>
      </c>
      <c r="L323" s="101">
        <v>7068</v>
      </c>
      <c r="M323" s="101">
        <v>13833</v>
      </c>
      <c r="N323" s="102">
        <v>0.9718875502008032</v>
      </c>
      <c r="O323" s="102">
        <v>0.96435374149659869</v>
      </c>
      <c r="P323" s="102">
        <v>0.96802122608574226</v>
      </c>
      <c r="Q323" s="101">
        <v>5388</v>
      </c>
      <c r="R323" s="101">
        <v>4883</v>
      </c>
      <c r="S323" s="101">
        <v>10271</v>
      </c>
      <c r="T323" s="102">
        <v>0.79645232815964528</v>
      </c>
      <c r="U323" s="102">
        <v>0.69086021505376349</v>
      </c>
      <c r="V323" s="102">
        <v>0.74249981927275355</v>
      </c>
      <c r="W323" s="101">
        <v>1377</v>
      </c>
      <c r="X323" s="101">
        <v>2185</v>
      </c>
      <c r="Y323" s="101">
        <v>3562</v>
      </c>
      <c r="Z323" s="102">
        <v>0.20354767184035477</v>
      </c>
      <c r="AA323" s="102">
        <v>0.30913978494623656</v>
      </c>
      <c r="AB323" s="102">
        <v>0.25750018072724645</v>
      </c>
      <c r="AC323" s="101">
        <v>1187</v>
      </c>
      <c r="AD323" s="101">
        <v>1736</v>
      </c>
      <c r="AE323" s="101">
        <v>2923</v>
      </c>
      <c r="AF323" s="102">
        <v>0.17546193643754621</v>
      </c>
      <c r="AG323" s="102">
        <v>0.24561403508771928</v>
      </c>
      <c r="AH323" s="102">
        <v>0.21130629653726596</v>
      </c>
      <c r="AI323" s="101">
        <v>190</v>
      </c>
      <c r="AJ323" s="101">
        <v>449</v>
      </c>
      <c r="AK323" s="101">
        <v>639</v>
      </c>
      <c r="AL323" s="102">
        <v>2.8085735402808575E-2</v>
      </c>
      <c r="AM323" s="102">
        <v>6.3525749858517264E-2</v>
      </c>
      <c r="AN323" s="102">
        <v>4.619388418998048E-2</v>
      </c>
      <c r="AO323" s="101">
        <v>6618</v>
      </c>
      <c r="AP323" s="101">
        <v>6884</v>
      </c>
      <c r="AQ323" s="101">
        <v>13502</v>
      </c>
      <c r="AR323" s="102">
        <v>0.95080321285140568</v>
      </c>
      <c r="AS323" s="102">
        <v>0.93931972789115648</v>
      </c>
      <c r="AT323" s="102">
        <v>0.94490992878089652</v>
      </c>
      <c r="AU323" s="101">
        <v>4949</v>
      </c>
      <c r="AV323" s="101">
        <v>4343</v>
      </c>
      <c r="AW323" s="101">
        <v>9292</v>
      </c>
      <c r="AX323" s="102">
        <v>0.747809005741916</v>
      </c>
      <c r="AY323" s="102">
        <v>0.63088320743753634</v>
      </c>
      <c r="AZ323" s="102">
        <v>0.68819434157902537</v>
      </c>
      <c r="BA323" s="101">
        <v>1669</v>
      </c>
      <c r="BB323" s="101">
        <v>2541</v>
      </c>
      <c r="BC323" s="101">
        <v>4210</v>
      </c>
      <c r="BD323" s="102">
        <v>0.252190994258084</v>
      </c>
      <c r="BE323" s="102">
        <v>0.36911679256246366</v>
      </c>
      <c r="BF323" s="102">
        <v>0.31180565842097469</v>
      </c>
      <c r="BG323" s="101">
        <v>1475</v>
      </c>
      <c r="BH323" s="101">
        <v>2077</v>
      </c>
      <c r="BI323" s="101">
        <v>3552</v>
      </c>
      <c r="BJ323" s="102">
        <v>0.22287700211544273</v>
      </c>
      <c r="BK323" s="102">
        <v>0.30171411969785011</v>
      </c>
      <c r="BL323" s="102">
        <v>0.26307213746111685</v>
      </c>
      <c r="BM323" s="101">
        <v>194</v>
      </c>
      <c r="BN323" s="101">
        <v>464</v>
      </c>
      <c r="BO323" s="101">
        <v>658</v>
      </c>
      <c r="BP323" s="102">
        <v>2.9313992142641281E-2</v>
      </c>
      <c r="BQ323" s="102">
        <v>6.74026728646136E-2</v>
      </c>
      <c r="BR323" s="103">
        <v>4.87335209598578E-2</v>
      </c>
    </row>
    <row r="324" spans="1:70" ht="11.85">
      <c r="A324" s="99" t="str">
        <f>IF(COUNTIFS(T_3GPM[[#This Row],[Secteur]],"  *"),A323,T_3GPM[[#This Row],[Secteur]])</f>
        <v>VAL-DE-MARNE</v>
      </c>
      <c r="B324" s="99" t="str">
        <f>IF(COUNTIFS(T_3GPM[[#This Row],[Secteur]],"    *"),B323,T_3GPM[[#This Row],[Secteur]])</f>
        <v xml:space="preserve">   D01 - Vincennes</v>
      </c>
      <c r="C324" s="100" t="s">
        <v>755</v>
      </c>
      <c r="D324" s="100" t="s">
        <v>756</v>
      </c>
      <c r="E324" s="101">
        <v>934</v>
      </c>
      <c r="F324" s="101">
        <v>871</v>
      </c>
      <c r="G324" s="101">
        <v>1805</v>
      </c>
      <c r="H324" s="101">
        <v>2</v>
      </c>
      <c r="I324" s="101">
        <v>6</v>
      </c>
      <c r="J324" s="101">
        <v>8</v>
      </c>
      <c r="K324" s="101">
        <v>926</v>
      </c>
      <c r="L324" s="101">
        <v>858</v>
      </c>
      <c r="M324" s="101">
        <v>1784</v>
      </c>
      <c r="N324" s="102">
        <v>0.99357601713062094</v>
      </c>
      <c r="O324" s="102">
        <v>0.99196326061997708</v>
      </c>
      <c r="P324" s="102">
        <v>0.99279778393351803</v>
      </c>
      <c r="Q324" s="101">
        <v>818</v>
      </c>
      <c r="R324" s="101">
        <v>698</v>
      </c>
      <c r="S324" s="101">
        <v>1516</v>
      </c>
      <c r="T324" s="102">
        <v>0.88336933045356369</v>
      </c>
      <c r="U324" s="102">
        <v>0.81351981351981351</v>
      </c>
      <c r="V324" s="102">
        <v>0.84977578475336324</v>
      </c>
      <c r="W324" s="101">
        <v>108</v>
      </c>
      <c r="X324" s="101">
        <v>160</v>
      </c>
      <c r="Y324" s="101">
        <v>268</v>
      </c>
      <c r="Z324" s="102">
        <v>0.11663066954643629</v>
      </c>
      <c r="AA324" s="102">
        <v>0.18648018648018649</v>
      </c>
      <c r="AB324" s="102">
        <v>0.15022421524663676</v>
      </c>
      <c r="AC324" s="101">
        <v>90</v>
      </c>
      <c r="AD324" s="101">
        <v>124</v>
      </c>
      <c r="AE324" s="101">
        <v>214</v>
      </c>
      <c r="AF324" s="102">
        <v>9.719222462203024E-2</v>
      </c>
      <c r="AG324" s="102">
        <v>0.14452214452214451</v>
      </c>
      <c r="AH324" s="102">
        <v>0.11995515695067265</v>
      </c>
      <c r="AI324" s="101">
        <v>18</v>
      </c>
      <c r="AJ324" s="101">
        <v>36</v>
      </c>
      <c r="AK324" s="101">
        <v>54</v>
      </c>
      <c r="AL324" s="102">
        <v>1.9438444924406047E-2</v>
      </c>
      <c r="AM324" s="102">
        <v>4.195804195804196E-2</v>
      </c>
      <c r="AN324" s="102">
        <v>3.0269058295964126E-2</v>
      </c>
      <c r="AO324" s="101">
        <v>912</v>
      </c>
      <c r="AP324" s="101">
        <v>836</v>
      </c>
      <c r="AQ324" s="101">
        <v>1748</v>
      </c>
      <c r="AR324" s="102">
        <v>0.97858672376873657</v>
      </c>
      <c r="AS324" s="102">
        <v>0.96670493685419057</v>
      </c>
      <c r="AT324" s="102">
        <v>0.97285318559556788</v>
      </c>
      <c r="AU324" s="101">
        <v>769</v>
      </c>
      <c r="AV324" s="101">
        <v>647</v>
      </c>
      <c r="AW324" s="101">
        <v>1416</v>
      </c>
      <c r="AX324" s="102">
        <v>0.8432017543859649</v>
      </c>
      <c r="AY324" s="102">
        <v>0.77392344497607657</v>
      </c>
      <c r="AZ324" s="102">
        <v>0.81006864988558347</v>
      </c>
      <c r="BA324" s="101">
        <v>143</v>
      </c>
      <c r="BB324" s="101">
        <v>189</v>
      </c>
      <c r="BC324" s="101">
        <v>332</v>
      </c>
      <c r="BD324" s="102">
        <v>0.15679824561403508</v>
      </c>
      <c r="BE324" s="102">
        <v>0.22607655502392343</v>
      </c>
      <c r="BF324" s="102">
        <v>0.18993135011441648</v>
      </c>
      <c r="BG324" s="101">
        <v>127</v>
      </c>
      <c r="BH324" s="101">
        <v>159</v>
      </c>
      <c r="BI324" s="101">
        <v>286</v>
      </c>
      <c r="BJ324" s="102">
        <v>0.13925438596491227</v>
      </c>
      <c r="BK324" s="102">
        <v>0.19019138755980861</v>
      </c>
      <c r="BL324" s="102">
        <v>0.16361556064073227</v>
      </c>
      <c r="BM324" s="101">
        <v>16</v>
      </c>
      <c r="BN324" s="101">
        <v>30</v>
      </c>
      <c r="BO324" s="101">
        <v>46</v>
      </c>
      <c r="BP324" s="102">
        <v>1.7543859649122806E-2</v>
      </c>
      <c r="BQ324" s="102">
        <v>3.5885167464114832E-2</v>
      </c>
      <c r="BR324" s="103">
        <v>2.6315789473684209E-2</v>
      </c>
    </row>
    <row r="325" spans="1:70" ht="11.85">
      <c r="A325" s="99" t="str">
        <f>IF(COUNTIFS(T_3GPM[[#This Row],[Secteur]],"  *"),A324,T_3GPM[[#This Row],[Secteur]])</f>
        <v>VAL-DE-MARNE</v>
      </c>
      <c r="B325" s="99" t="str">
        <f>IF(COUNTIFS(T_3GPM[[#This Row],[Secteur]],"    *"),B324,T_3GPM[[#This Row],[Secteur]])</f>
        <v xml:space="preserve">   D01 - Vincennes</v>
      </c>
      <c r="C325" s="100" t="s">
        <v>757</v>
      </c>
      <c r="D325" s="100" t="s">
        <v>758</v>
      </c>
      <c r="E325" s="101">
        <v>18</v>
      </c>
      <c r="F325" s="101">
        <v>17</v>
      </c>
      <c r="G325" s="101">
        <v>35</v>
      </c>
      <c r="H325" s="101">
        <v>0</v>
      </c>
      <c r="I325" s="101">
        <v>0</v>
      </c>
      <c r="J325" s="101">
        <v>0</v>
      </c>
      <c r="K325" s="101">
        <v>17</v>
      </c>
      <c r="L325" s="101">
        <v>17</v>
      </c>
      <c r="M325" s="101">
        <v>34</v>
      </c>
      <c r="N325" s="102">
        <v>0.94444444444444442</v>
      </c>
      <c r="O325" s="102">
        <v>1</v>
      </c>
      <c r="P325" s="102">
        <v>0.97142857142857142</v>
      </c>
      <c r="Q325" s="101">
        <v>11</v>
      </c>
      <c r="R325" s="101">
        <v>15</v>
      </c>
      <c r="S325" s="101">
        <v>26</v>
      </c>
      <c r="T325" s="102">
        <v>0.6470588235294118</v>
      </c>
      <c r="U325" s="102">
        <v>0.88235294117647056</v>
      </c>
      <c r="V325" s="102">
        <v>0.76470588235294112</v>
      </c>
      <c r="W325" s="101">
        <v>6</v>
      </c>
      <c r="X325" s="101">
        <v>2</v>
      </c>
      <c r="Y325" s="101">
        <v>8</v>
      </c>
      <c r="Z325" s="102">
        <v>0.35294117647058826</v>
      </c>
      <c r="AA325" s="102">
        <v>0.11764705882352941</v>
      </c>
      <c r="AB325" s="102">
        <v>0.23529411764705882</v>
      </c>
      <c r="AC325" s="101">
        <v>3</v>
      </c>
      <c r="AD325" s="101">
        <v>1</v>
      </c>
      <c r="AE325" s="101">
        <v>4</v>
      </c>
      <c r="AF325" s="102">
        <v>0.17647058823529413</v>
      </c>
      <c r="AG325" s="102">
        <v>5.8823529411764705E-2</v>
      </c>
      <c r="AH325" s="102">
        <v>0.11764705882352941</v>
      </c>
      <c r="AI325" s="101">
        <v>3</v>
      </c>
      <c r="AJ325" s="101">
        <v>1</v>
      </c>
      <c r="AK325" s="101">
        <v>4</v>
      </c>
      <c r="AL325" s="102">
        <v>0.17647058823529413</v>
      </c>
      <c r="AM325" s="102">
        <v>5.8823529411764705E-2</v>
      </c>
      <c r="AN325" s="102">
        <v>0.11764705882352941</v>
      </c>
      <c r="AO325" s="101">
        <v>10</v>
      </c>
      <c r="AP325" s="101">
        <v>8</v>
      </c>
      <c r="AQ325" s="101">
        <v>18</v>
      </c>
      <c r="AR325" s="102">
        <v>0.55555555555555558</v>
      </c>
      <c r="AS325" s="102">
        <v>0.47058823529411764</v>
      </c>
      <c r="AT325" s="102">
        <v>0.51428571428571423</v>
      </c>
      <c r="AU325" s="101">
        <v>6</v>
      </c>
      <c r="AV325" s="101">
        <v>8</v>
      </c>
      <c r="AW325" s="101">
        <v>14</v>
      </c>
      <c r="AX325" s="102">
        <v>0.6</v>
      </c>
      <c r="AY325" s="102">
        <v>1</v>
      </c>
      <c r="AZ325" s="102">
        <v>0.77777777777777779</v>
      </c>
      <c r="BA325" s="101">
        <v>4</v>
      </c>
      <c r="BB325" s="101">
        <v>0</v>
      </c>
      <c r="BC325" s="101">
        <v>4</v>
      </c>
      <c r="BD325" s="102">
        <v>0.4</v>
      </c>
      <c r="BE325" s="102">
        <v>0</v>
      </c>
      <c r="BF325" s="102">
        <v>0.22222222222222221</v>
      </c>
      <c r="BG325" s="101">
        <v>2</v>
      </c>
      <c r="BH325" s="101">
        <v>0</v>
      </c>
      <c r="BI325" s="101">
        <v>2</v>
      </c>
      <c r="BJ325" s="102">
        <v>0.2</v>
      </c>
      <c r="BK325" s="102">
        <v>0</v>
      </c>
      <c r="BL325" s="102">
        <v>0.1111111111111111</v>
      </c>
      <c r="BM325" s="101">
        <v>2</v>
      </c>
      <c r="BN325" s="101">
        <v>0</v>
      </c>
      <c r="BO325" s="101">
        <v>2</v>
      </c>
      <c r="BP325" s="102">
        <v>0.2</v>
      </c>
      <c r="BQ325" s="102">
        <v>0</v>
      </c>
      <c r="BR325" s="103">
        <v>0.1111111111111111</v>
      </c>
    </row>
    <row r="326" spans="1:70" ht="11.85">
      <c r="A326" s="99" t="str">
        <f>IF(COUNTIFS(T_3GPM[[#This Row],[Secteur]],"  *"),A325,T_3GPM[[#This Row],[Secteur]])</f>
        <v>VAL-DE-MARNE</v>
      </c>
      <c r="B326" s="99" t="str">
        <f>IF(COUNTIFS(T_3GPM[[#This Row],[Secteur]],"    *"),B325,T_3GPM[[#This Row],[Secteur]])</f>
        <v xml:space="preserve">   D01 - Vincennes</v>
      </c>
      <c r="C326" s="100" t="s">
        <v>759</v>
      </c>
      <c r="D326" s="100" t="s">
        <v>760</v>
      </c>
      <c r="E326" s="101">
        <v>3</v>
      </c>
      <c r="F326" s="101">
        <v>13</v>
      </c>
      <c r="G326" s="101">
        <v>16</v>
      </c>
      <c r="H326" s="101">
        <v>2</v>
      </c>
      <c r="I326" s="101">
        <v>5</v>
      </c>
      <c r="J326" s="101">
        <v>7</v>
      </c>
      <c r="K326" s="101">
        <v>1</v>
      </c>
      <c r="L326" s="101">
        <v>8</v>
      </c>
      <c r="M326" s="101">
        <v>9</v>
      </c>
      <c r="N326" s="102">
        <v>1</v>
      </c>
      <c r="O326" s="102">
        <v>1</v>
      </c>
      <c r="P326" s="102">
        <v>1</v>
      </c>
      <c r="Q326" s="101">
        <v>0</v>
      </c>
      <c r="R326" s="101">
        <v>0</v>
      </c>
      <c r="S326" s="101">
        <v>0</v>
      </c>
      <c r="T326" s="102">
        <v>0</v>
      </c>
      <c r="U326" s="102">
        <v>0</v>
      </c>
      <c r="V326" s="102">
        <v>0</v>
      </c>
      <c r="W326" s="101">
        <v>1</v>
      </c>
      <c r="X326" s="101">
        <v>8</v>
      </c>
      <c r="Y326" s="101">
        <v>9</v>
      </c>
      <c r="Z326" s="102">
        <v>1</v>
      </c>
      <c r="AA326" s="102">
        <v>1</v>
      </c>
      <c r="AB326" s="102">
        <v>1</v>
      </c>
      <c r="AC326" s="101">
        <v>0</v>
      </c>
      <c r="AD326" s="101">
        <v>1</v>
      </c>
      <c r="AE326" s="101">
        <v>1</v>
      </c>
      <c r="AF326" s="102">
        <v>0</v>
      </c>
      <c r="AG326" s="102">
        <v>0.125</v>
      </c>
      <c r="AH326" s="102">
        <v>0.1111111111111111</v>
      </c>
      <c r="AI326" s="101">
        <v>1</v>
      </c>
      <c r="AJ326" s="101">
        <v>7</v>
      </c>
      <c r="AK326" s="101">
        <v>8</v>
      </c>
      <c r="AL326" s="102">
        <v>1</v>
      </c>
      <c r="AM326" s="102">
        <v>0.875</v>
      </c>
      <c r="AN326" s="102">
        <v>0.88888888888888884</v>
      </c>
      <c r="AO326" s="101">
        <v>0</v>
      </c>
      <c r="AP326" s="101">
        <v>0</v>
      </c>
      <c r="AQ326" s="101">
        <v>0</v>
      </c>
      <c r="AR326" s="102">
        <v>0.66666666666666663</v>
      </c>
      <c r="AS326" s="102">
        <v>0.38461538461538464</v>
      </c>
      <c r="AT326" s="102">
        <v>0.4375</v>
      </c>
      <c r="AU326" s="101">
        <v>0</v>
      </c>
      <c r="AV326" s="101">
        <v>0</v>
      </c>
      <c r="AW326" s="101">
        <v>0</v>
      </c>
      <c r="AX326" s="102" t="s">
        <v>92</v>
      </c>
      <c r="AY326" s="102" t="s">
        <v>92</v>
      </c>
      <c r="AZ326" s="102" t="s">
        <v>92</v>
      </c>
      <c r="BA326" s="101">
        <v>0</v>
      </c>
      <c r="BB326" s="101">
        <v>0</v>
      </c>
      <c r="BC326" s="101">
        <v>0</v>
      </c>
      <c r="BD326" s="102" t="s">
        <v>92</v>
      </c>
      <c r="BE326" s="102" t="s">
        <v>92</v>
      </c>
      <c r="BF326" s="102" t="s">
        <v>92</v>
      </c>
      <c r="BG326" s="101">
        <v>0</v>
      </c>
      <c r="BH326" s="101">
        <v>0</v>
      </c>
      <c r="BI326" s="101">
        <v>0</v>
      </c>
      <c r="BJ326" s="102" t="s">
        <v>92</v>
      </c>
      <c r="BK326" s="102" t="s">
        <v>92</v>
      </c>
      <c r="BL326" s="102" t="s">
        <v>92</v>
      </c>
      <c r="BM326" s="101">
        <v>0</v>
      </c>
      <c r="BN326" s="101">
        <v>0</v>
      </c>
      <c r="BO326" s="101">
        <v>0</v>
      </c>
      <c r="BP326" s="102" t="s">
        <v>92</v>
      </c>
      <c r="BQ326" s="102" t="s">
        <v>92</v>
      </c>
      <c r="BR326" s="103" t="s">
        <v>92</v>
      </c>
    </row>
    <row r="327" spans="1:70" ht="11.85">
      <c r="A327" s="99" t="str">
        <f>IF(COUNTIFS(T_3GPM[[#This Row],[Secteur]],"  *"),A326,T_3GPM[[#This Row],[Secteur]])</f>
        <v>VAL-DE-MARNE</v>
      </c>
      <c r="B327" s="99" t="str">
        <f>IF(COUNTIFS(T_3GPM[[#This Row],[Secteur]],"    *"),B326,T_3GPM[[#This Row],[Secteur]])</f>
        <v xml:space="preserve">   D01 - Vincennes</v>
      </c>
      <c r="C327" s="100" t="s">
        <v>761</v>
      </c>
      <c r="D327" s="100" t="s">
        <v>762</v>
      </c>
      <c r="E327" s="101">
        <v>105</v>
      </c>
      <c r="F327" s="101">
        <v>94</v>
      </c>
      <c r="G327" s="101">
        <v>199</v>
      </c>
      <c r="H327" s="101">
        <v>0</v>
      </c>
      <c r="I327" s="101">
        <v>0</v>
      </c>
      <c r="J327" s="101">
        <v>0</v>
      </c>
      <c r="K327" s="101">
        <v>104</v>
      </c>
      <c r="L327" s="101">
        <v>94</v>
      </c>
      <c r="M327" s="101">
        <v>198</v>
      </c>
      <c r="N327" s="102">
        <v>0.99047619047619051</v>
      </c>
      <c r="O327" s="102">
        <v>1</v>
      </c>
      <c r="P327" s="102">
        <v>0.99497487437185927</v>
      </c>
      <c r="Q327" s="101">
        <v>90</v>
      </c>
      <c r="R327" s="101">
        <v>82</v>
      </c>
      <c r="S327" s="101">
        <v>172</v>
      </c>
      <c r="T327" s="102">
        <v>0.86538461538461542</v>
      </c>
      <c r="U327" s="102">
        <v>0.87234042553191493</v>
      </c>
      <c r="V327" s="102">
        <v>0.86868686868686873</v>
      </c>
      <c r="W327" s="101">
        <v>14</v>
      </c>
      <c r="X327" s="101">
        <v>12</v>
      </c>
      <c r="Y327" s="101">
        <v>26</v>
      </c>
      <c r="Z327" s="102">
        <v>0.13461538461538461</v>
      </c>
      <c r="AA327" s="102">
        <v>0.1276595744680851</v>
      </c>
      <c r="AB327" s="102">
        <v>0.13131313131313133</v>
      </c>
      <c r="AC327" s="101">
        <v>14</v>
      </c>
      <c r="AD327" s="101">
        <v>12</v>
      </c>
      <c r="AE327" s="101">
        <v>26</v>
      </c>
      <c r="AF327" s="102">
        <v>0.13461538461538461</v>
      </c>
      <c r="AG327" s="102">
        <v>0.1276595744680851</v>
      </c>
      <c r="AH327" s="102">
        <v>0.13131313131313133</v>
      </c>
      <c r="AI327" s="101">
        <v>0</v>
      </c>
      <c r="AJ327" s="101">
        <v>0</v>
      </c>
      <c r="AK327" s="101">
        <v>0</v>
      </c>
      <c r="AL327" s="102">
        <v>0</v>
      </c>
      <c r="AM327" s="102">
        <v>0</v>
      </c>
      <c r="AN327" s="102">
        <v>0</v>
      </c>
      <c r="AO327" s="101">
        <v>104</v>
      </c>
      <c r="AP327" s="101">
        <v>94</v>
      </c>
      <c r="AQ327" s="101">
        <v>198</v>
      </c>
      <c r="AR327" s="102">
        <v>0.99047619047619051</v>
      </c>
      <c r="AS327" s="102">
        <v>1</v>
      </c>
      <c r="AT327" s="102">
        <v>0.99497487437185927</v>
      </c>
      <c r="AU327" s="101">
        <v>85</v>
      </c>
      <c r="AV327" s="101">
        <v>81</v>
      </c>
      <c r="AW327" s="101">
        <v>166</v>
      </c>
      <c r="AX327" s="102">
        <v>0.81730769230769229</v>
      </c>
      <c r="AY327" s="102">
        <v>0.86170212765957444</v>
      </c>
      <c r="AZ327" s="102">
        <v>0.83838383838383834</v>
      </c>
      <c r="BA327" s="101">
        <v>19</v>
      </c>
      <c r="BB327" s="101">
        <v>13</v>
      </c>
      <c r="BC327" s="101">
        <v>32</v>
      </c>
      <c r="BD327" s="102">
        <v>0.18269230769230768</v>
      </c>
      <c r="BE327" s="102">
        <v>0.13829787234042554</v>
      </c>
      <c r="BF327" s="102">
        <v>0.16161616161616163</v>
      </c>
      <c r="BG327" s="101">
        <v>19</v>
      </c>
      <c r="BH327" s="101">
        <v>13</v>
      </c>
      <c r="BI327" s="101">
        <v>32</v>
      </c>
      <c r="BJ327" s="102">
        <v>0.18269230769230768</v>
      </c>
      <c r="BK327" s="102">
        <v>0.13829787234042554</v>
      </c>
      <c r="BL327" s="102">
        <v>0.16161616161616163</v>
      </c>
      <c r="BM327" s="101">
        <v>0</v>
      </c>
      <c r="BN327" s="101">
        <v>0</v>
      </c>
      <c r="BO327" s="101">
        <v>0</v>
      </c>
      <c r="BP327" s="102">
        <v>0</v>
      </c>
      <c r="BQ327" s="102">
        <v>0</v>
      </c>
      <c r="BR327" s="103">
        <v>0</v>
      </c>
    </row>
    <row r="328" spans="1:70" ht="11.85">
      <c r="A328" s="99" t="str">
        <f>IF(COUNTIFS(T_3GPM[[#This Row],[Secteur]],"  *"),A327,T_3GPM[[#This Row],[Secteur]])</f>
        <v>VAL-DE-MARNE</v>
      </c>
      <c r="B328" s="99" t="str">
        <f>IF(COUNTIFS(T_3GPM[[#This Row],[Secteur]],"    *"),B327,T_3GPM[[#This Row],[Secteur]])</f>
        <v xml:space="preserve">   D01 - Vincennes</v>
      </c>
      <c r="C328" s="100" t="s">
        <v>763</v>
      </c>
      <c r="D328" s="100" t="s">
        <v>392</v>
      </c>
      <c r="E328" s="101">
        <v>80</v>
      </c>
      <c r="F328" s="101">
        <v>71</v>
      </c>
      <c r="G328" s="101">
        <v>151</v>
      </c>
      <c r="H328" s="101">
        <v>0</v>
      </c>
      <c r="I328" s="101">
        <v>0</v>
      </c>
      <c r="J328" s="101">
        <v>0</v>
      </c>
      <c r="K328" s="101">
        <v>79</v>
      </c>
      <c r="L328" s="101">
        <v>69</v>
      </c>
      <c r="M328" s="101">
        <v>148</v>
      </c>
      <c r="N328" s="102">
        <v>0.98750000000000004</v>
      </c>
      <c r="O328" s="102">
        <v>0.971830985915493</v>
      </c>
      <c r="P328" s="102">
        <v>0.98013245033112584</v>
      </c>
      <c r="Q328" s="101">
        <v>71</v>
      </c>
      <c r="R328" s="101">
        <v>55</v>
      </c>
      <c r="S328" s="101">
        <v>126</v>
      </c>
      <c r="T328" s="102">
        <v>0.89873417721518989</v>
      </c>
      <c r="U328" s="102">
        <v>0.79710144927536231</v>
      </c>
      <c r="V328" s="102">
        <v>0.85135135135135132</v>
      </c>
      <c r="W328" s="101">
        <v>8</v>
      </c>
      <c r="X328" s="101">
        <v>14</v>
      </c>
      <c r="Y328" s="101">
        <v>22</v>
      </c>
      <c r="Z328" s="102">
        <v>0.10126582278481013</v>
      </c>
      <c r="AA328" s="102">
        <v>0.20289855072463769</v>
      </c>
      <c r="AB328" s="102">
        <v>0.14864864864864866</v>
      </c>
      <c r="AC328" s="101">
        <v>7</v>
      </c>
      <c r="AD328" s="101">
        <v>13</v>
      </c>
      <c r="AE328" s="101">
        <v>20</v>
      </c>
      <c r="AF328" s="102">
        <v>8.8607594936708861E-2</v>
      </c>
      <c r="AG328" s="102">
        <v>0.18840579710144928</v>
      </c>
      <c r="AH328" s="102">
        <v>0.13513513513513514</v>
      </c>
      <c r="AI328" s="101">
        <v>1</v>
      </c>
      <c r="AJ328" s="101">
        <v>1</v>
      </c>
      <c r="AK328" s="101">
        <v>2</v>
      </c>
      <c r="AL328" s="102">
        <v>1.2658227848101266E-2</v>
      </c>
      <c r="AM328" s="102">
        <v>1.4492753623188406E-2</v>
      </c>
      <c r="AN328" s="102">
        <v>1.3513513513513514E-2</v>
      </c>
      <c r="AO328" s="101">
        <v>79</v>
      </c>
      <c r="AP328" s="101">
        <v>69</v>
      </c>
      <c r="AQ328" s="101">
        <v>148</v>
      </c>
      <c r="AR328" s="102">
        <v>0.98750000000000004</v>
      </c>
      <c r="AS328" s="102">
        <v>0.971830985915493</v>
      </c>
      <c r="AT328" s="102">
        <v>0.98013245033112584</v>
      </c>
      <c r="AU328" s="101">
        <v>68</v>
      </c>
      <c r="AV328" s="101">
        <v>52</v>
      </c>
      <c r="AW328" s="101">
        <v>120</v>
      </c>
      <c r="AX328" s="102">
        <v>0.86075949367088611</v>
      </c>
      <c r="AY328" s="102">
        <v>0.75362318840579712</v>
      </c>
      <c r="AZ328" s="102">
        <v>0.81081081081081086</v>
      </c>
      <c r="BA328" s="101">
        <v>11</v>
      </c>
      <c r="BB328" s="101">
        <v>17</v>
      </c>
      <c r="BC328" s="101">
        <v>28</v>
      </c>
      <c r="BD328" s="102">
        <v>0.13924050632911392</v>
      </c>
      <c r="BE328" s="102">
        <v>0.24637681159420291</v>
      </c>
      <c r="BF328" s="102">
        <v>0.1891891891891892</v>
      </c>
      <c r="BG328" s="101">
        <v>10</v>
      </c>
      <c r="BH328" s="101">
        <v>16</v>
      </c>
      <c r="BI328" s="101">
        <v>26</v>
      </c>
      <c r="BJ328" s="102">
        <v>0.12658227848101267</v>
      </c>
      <c r="BK328" s="102">
        <v>0.2318840579710145</v>
      </c>
      <c r="BL328" s="102">
        <v>0.17567567567567569</v>
      </c>
      <c r="BM328" s="101">
        <v>1</v>
      </c>
      <c r="BN328" s="101">
        <v>1</v>
      </c>
      <c r="BO328" s="101">
        <v>2</v>
      </c>
      <c r="BP328" s="102">
        <v>1.2658227848101266E-2</v>
      </c>
      <c r="BQ328" s="102">
        <v>1.4492753623188406E-2</v>
      </c>
      <c r="BR328" s="103">
        <v>1.3513513513513514E-2</v>
      </c>
    </row>
    <row r="329" spans="1:70" ht="11.85">
      <c r="A329" s="99" t="str">
        <f>IF(COUNTIFS(T_3GPM[[#This Row],[Secteur]],"  *"),A328,T_3GPM[[#This Row],[Secteur]])</f>
        <v>VAL-DE-MARNE</v>
      </c>
      <c r="B329" s="99" t="str">
        <f>IF(COUNTIFS(T_3GPM[[#This Row],[Secteur]],"    *"),B328,T_3GPM[[#This Row],[Secteur]])</f>
        <v xml:space="preserve">   D01 - Vincennes</v>
      </c>
      <c r="C329" s="100" t="s">
        <v>764</v>
      </c>
      <c r="D329" s="100" t="s">
        <v>765</v>
      </c>
      <c r="E329" s="101">
        <v>101</v>
      </c>
      <c r="F329" s="101">
        <v>74</v>
      </c>
      <c r="G329" s="101">
        <v>175</v>
      </c>
      <c r="H329" s="101">
        <v>0</v>
      </c>
      <c r="I329" s="101">
        <v>1</v>
      </c>
      <c r="J329" s="101">
        <v>1</v>
      </c>
      <c r="K329" s="101">
        <v>101</v>
      </c>
      <c r="L329" s="101">
        <v>74</v>
      </c>
      <c r="M329" s="101">
        <v>175</v>
      </c>
      <c r="N329" s="102">
        <v>1</v>
      </c>
      <c r="O329" s="102">
        <v>1.0135135135135136</v>
      </c>
      <c r="P329" s="102">
        <v>1.0057142857142858</v>
      </c>
      <c r="Q329" s="101">
        <v>87</v>
      </c>
      <c r="R329" s="101">
        <v>59</v>
      </c>
      <c r="S329" s="101">
        <v>146</v>
      </c>
      <c r="T329" s="102">
        <v>0.86138613861386137</v>
      </c>
      <c r="U329" s="102">
        <v>0.79729729729729726</v>
      </c>
      <c r="V329" s="102">
        <v>0.8342857142857143</v>
      </c>
      <c r="W329" s="101">
        <v>14</v>
      </c>
      <c r="X329" s="101">
        <v>15</v>
      </c>
      <c r="Y329" s="101">
        <v>29</v>
      </c>
      <c r="Z329" s="102">
        <v>0.13861386138613863</v>
      </c>
      <c r="AA329" s="102">
        <v>0.20270270270270271</v>
      </c>
      <c r="AB329" s="102">
        <v>0.1657142857142857</v>
      </c>
      <c r="AC329" s="101">
        <v>12</v>
      </c>
      <c r="AD329" s="101">
        <v>14</v>
      </c>
      <c r="AE329" s="101">
        <v>26</v>
      </c>
      <c r="AF329" s="102">
        <v>0.11881188118811881</v>
      </c>
      <c r="AG329" s="102">
        <v>0.1891891891891892</v>
      </c>
      <c r="AH329" s="102">
        <v>0.14857142857142858</v>
      </c>
      <c r="AI329" s="101">
        <v>2</v>
      </c>
      <c r="AJ329" s="101">
        <v>1</v>
      </c>
      <c r="AK329" s="101">
        <v>3</v>
      </c>
      <c r="AL329" s="102">
        <v>1.9801980198019802E-2</v>
      </c>
      <c r="AM329" s="102">
        <v>1.3513513513513514E-2</v>
      </c>
      <c r="AN329" s="102">
        <v>1.7142857142857144E-2</v>
      </c>
      <c r="AO329" s="101">
        <v>101</v>
      </c>
      <c r="AP329" s="101">
        <v>73</v>
      </c>
      <c r="AQ329" s="101">
        <v>174</v>
      </c>
      <c r="AR329" s="102">
        <v>1</v>
      </c>
      <c r="AS329" s="102">
        <v>1</v>
      </c>
      <c r="AT329" s="102">
        <v>1</v>
      </c>
      <c r="AU329" s="101">
        <v>84</v>
      </c>
      <c r="AV329" s="101">
        <v>55</v>
      </c>
      <c r="AW329" s="101">
        <v>139</v>
      </c>
      <c r="AX329" s="102">
        <v>0.83168316831683164</v>
      </c>
      <c r="AY329" s="102">
        <v>0.75342465753424659</v>
      </c>
      <c r="AZ329" s="102">
        <v>0.79885057471264365</v>
      </c>
      <c r="BA329" s="101">
        <v>17</v>
      </c>
      <c r="BB329" s="101">
        <v>18</v>
      </c>
      <c r="BC329" s="101">
        <v>35</v>
      </c>
      <c r="BD329" s="102">
        <v>0.16831683168316833</v>
      </c>
      <c r="BE329" s="102">
        <v>0.24657534246575341</v>
      </c>
      <c r="BF329" s="102">
        <v>0.20114942528735633</v>
      </c>
      <c r="BG329" s="101">
        <v>15</v>
      </c>
      <c r="BH329" s="101">
        <v>15</v>
      </c>
      <c r="BI329" s="101">
        <v>30</v>
      </c>
      <c r="BJ329" s="102">
        <v>0.14851485148514851</v>
      </c>
      <c r="BK329" s="102">
        <v>0.20547945205479451</v>
      </c>
      <c r="BL329" s="102">
        <v>0.17241379310344829</v>
      </c>
      <c r="BM329" s="101">
        <v>2</v>
      </c>
      <c r="BN329" s="101">
        <v>3</v>
      </c>
      <c r="BO329" s="101">
        <v>5</v>
      </c>
      <c r="BP329" s="102">
        <v>1.9801980198019802E-2</v>
      </c>
      <c r="BQ329" s="102">
        <v>4.1095890410958902E-2</v>
      </c>
      <c r="BR329" s="103">
        <v>2.8735632183908046E-2</v>
      </c>
    </row>
    <row r="330" spans="1:70" ht="11.85">
      <c r="A330" s="99" t="str">
        <f>IF(COUNTIFS(T_3GPM[[#This Row],[Secteur]],"  *"),A329,T_3GPM[[#This Row],[Secteur]])</f>
        <v>VAL-DE-MARNE</v>
      </c>
      <c r="B330" s="99" t="str">
        <f>IF(COUNTIFS(T_3GPM[[#This Row],[Secteur]],"    *"),B329,T_3GPM[[#This Row],[Secteur]])</f>
        <v xml:space="preserve">   D01 - Vincennes</v>
      </c>
      <c r="C330" s="100" t="s">
        <v>766</v>
      </c>
      <c r="D330" s="100" t="s">
        <v>767</v>
      </c>
      <c r="E330" s="101">
        <v>77</v>
      </c>
      <c r="F330" s="101">
        <v>59</v>
      </c>
      <c r="G330" s="101">
        <v>136</v>
      </c>
      <c r="H330" s="101">
        <v>0</v>
      </c>
      <c r="I330" s="101">
        <v>0</v>
      </c>
      <c r="J330" s="101">
        <v>0</v>
      </c>
      <c r="K330" s="101">
        <v>77</v>
      </c>
      <c r="L330" s="101">
        <v>59</v>
      </c>
      <c r="M330" s="101">
        <v>136</v>
      </c>
      <c r="N330" s="102">
        <v>1</v>
      </c>
      <c r="O330" s="102">
        <v>1</v>
      </c>
      <c r="P330" s="102">
        <v>1</v>
      </c>
      <c r="Q330" s="101">
        <v>70</v>
      </c>
      <c r="R330" s="101">
        <v>51</v>
      </c>
      <c r="S330" s="101">
        <v>121</v>
      </c>
      <c r="T330" s="102">
        <v>0.90909090909090906</v>
      </c>
      <c r="U330" s="102">
        <v>0.86440677966101698</v>
      </c>
      <c r="V330" s="102">
        <v>0.88970588235294112</v>
      </c>
      <c r="W330" s="101">
        <v>7</v>
      </c>
      <c r="X330" s="101">
        <v>8</v>
      </c>
      <c r="Y330" s="101">
        <v>15</v>
      </c>
      <c r="Z330" s="102">
        <v>9.0909090909090912E-2</v>
      </c>
      <c r="AA330" s="102">
        <v>0.13559322033898305</v>
      </c>
      <c r="AB330" s="102">
        <v>0.11029411764705882</v>
      </c>
      <c r="AC330" s="101">
        <v>6</v>
      </c>
      <c r="AD330" s="101">
        <v>4</v>
      </c>
      <c r="AE330" s="101">
        <v>10</v>
      </c>
      <c r="AF330" s="102">
        <v>7.792207792207792E-2</v>
      </c>
      <c r="AG330" s="102">
        <v>6.7796610169491525E-2</v>
      </c>
      <c r="AH330" s="102">
        <v>7.3529411764705885E-2</v>
      </c>
      <c r="AI330" s="101">
        <v>1</v>
      </c>
      <c r="AJ330" s="101">
        <v>4</v>
      </c>
      <c r="AK330" s="101">
        <v>5</v>
      </c>
      <c r="AL330" s="102">
        <v>1.2987012987012988E-2</v>
      </c>
      <c r="AM330" s="102">
        <v>6.7796610169491525E-2</v>
      </c>
      <c r="AN330" s="102">
        <v>3.6764705882352942E-2</v>
      </c>
      <c r="AO330" s="101">
        <v>77</v>
      </c>
      <c r="AP330" s="101">
        <v>59</v>
      </c>
      <c r="AQ330" s="101">
        <v>136</v>
      </c>
      <c r="AR330" s="102">
        <v>1</v>
      </c>
      <c r="AS330" s="102">
        <v>1</v>
      </c>
      <c r="AT330" s="102">
        <v>1</v>
      </c>
      <c r="AU330" s="101">
        <v>70</v>
      </c>
      <c r="AV330" s="101">
        <v>48</v>
      </c>
      <c r="AW330" s="101">
        <v>118</v>
      </c>
      <c r="AX330" s="102">
        <v>0.90909090909090906</v>
      </c>
      <c r="AY330" s="102">
        <v>0.81355932203389836</v>
      </c>
      <c r="AZ330" s="102">
        <v>0.86764705882352944</v>
      </c>
      <c r="BA330" s="101">
        <v>7</v>
      </c>
      <c r="BB330" s="101">
        <v>11</v>
      </c>
      <c r="BC330" s="101">
        <v>18</v>
      </c>
      <c r="BD330" s="102">
        <v>9.0909090909090912E-2</v>
      </c>
      <c r="BE330" s="102">
        <v>0.1864406779661017</v>
      </c>
      <c r="BF330" s="102">
        <v>0.13235294117647059</v>
      </c>
      <c r="BG330" s="101">
        <v>6</v>
      </c>
      <c r="BH330" s="101">
        <v>7</v>
      </c>
      <c r="BI330" s="101">
        <v>13</v>
      </c>
      <c r="BJ330" s="102">
        <v>7.792207792207792E-2</v>
      </c>
      <c r="BK330" s="102">
        <v>0.11864406779661017</v>
      </c>
      <c r="BL330" s="102">
        <v>9.5588235294117641E-2</v>
      </c>
      <c r="BM330" s="101">
        <v>1</v>
      </c>
      <c r="BN330" s="101">
        <v>4</v>
      </c>
      <c r="BO330" s="101">
        <v>5</v>
      </c>
      <c r="BP330" s="102">
        <v>1.2987012987012988E-2</v>
      </c>
      <c r="BQ330" s="102">
        <v>6.7796610169491525E-2</v>
      </c>
      <c r="BR330" s="103">
        <v>3.6764705882352942E-2</v>
      </c>
    </row>
    <row r="331" spans="1:70" ht="11.85">
      <c r="A331" s="99" t="str">
        <f>IF(COUNTIFS(T_3GPM[[#This Row],[Secteur]],"  *"),A330,T_3GPM[[#This Row],[Secteur]])</f>
        <v>VAL-DE-MARNE</v>
      </c>
      <c r="B331" s="99" t="str">
        <f>IF(COUNTIFS(T_3GPM[[#This Row],[Secteur]],"    *"),B330,T_3GPM[[#This Row],[Secteur]])</f>
        <v xml:space="preserve">   D01 - Vincennes</v>
      </c>
      <c r="C331" s="100" t="s">
        <v>768</v>
      </c>
      <c r="D331" s="100" t="s">
        <v>769</v>
      </c>
      <c r="E331" s="101">
        <v>89</v>
      </c>
      <c r="F331" s="101">
        <v>83</v>
      </c>
      <c r="G331" s="101">
        <v>172</v>
      </c>
      <c r="H331" s="101">
        <v>0</v>
      </c>
      <c r="I331" s="101">
        <v>0</v>
      </c>
      <c r="J331" s="101">
        <v>0</v>
      </c>
      <c r="K331" s="101">
        <v>89</v>
      </c>
      <c r="L331" s="101">
        <v>83</v>
      </c>
      <c r="M331" s="101">
        <v>172</v>
      </c>
      <c r="N331" s="102">
        <v>1</v>
      </c>
      <c r="O331" s="102">
        <v>1</v>
      </c>
      <c r="P331" s="102">
        <v>1</v>
      </c>
      <c r="Q331" s="101">
        <v>79</v>
      </c>
      <c r="R331" s="101">
        <v>77</v>
      </c>
      <c r="S331" s="101">
        <v>156</v>
      </c>
      <c r="T331" s="102">
        <v>0.88764044943820219</v>
      </c>
      <c r="U331" s="102">
        <v>0.92771084337349397</v>
      </c>
      <c r="V331" s="102">
        <v>0.90697674418604646</v>
      </c>
      <c r="W331" s="101">
        <v>10</v>
      </c>
      <c r="X331" s="101">
        <v>6</v>
      </c>
      <c r="Y331" s="101">
        <v>16</v>
      </c>
      <c r="Z331" s="102">
        <v>0.11235955056179775</v>
      </c>
      <c r="AA331" s="102">
        <v>7.2289156626506021E-2</v>
      </c>
      <c r="AB331" s="102">
        <v>9.3023255813953487E-2</v>
      </c>
      <c r="AC331" s="101">
        <v>8</v>
      </c>
      <c r="AD331" s="101">
        <v>4</v>
      </c>
      <c r="AE331" s="101">
        <v>12</v>
      </c>
      <c r="AF331" s="102">
        <v>8.98876404494382E-2</v>
      </c>
      <c r="AG331" s="102">
        <v>4.8192771084337352E-2</v>
      </c>
      <c r="AH331" s="102">
        <v>6.9767441860465115E-2</v>
      </c>
      <c r="AI331" s="101">
        <v>2</v>
      </c>
      <c r="AJ331" s="101">
        <v>2</v>
      </c>
      <c r="AK331" s="101">
        <v>4</v>
      </c>
      <c r="AL331" s="102">
        <v>2.247191011235955E-2</v>
      </c>
      <c r="AM331" s="102">
        <v>2.4096385542168676E-2</v>
      </c>
      <c r="AN331" s="102">
        <v>2.3255813953488372E-2</v>
      </c>
      <c r="AO331" s="101">
        <v>89</v>
      </c>
      <c r="AP331" s="101">
        <v>83</v>
      </c>
      <c r="AQ331" s="101">
        <v>172</v>
      </c>
      <c r="AR331" s="102">
        <v>1</v>
      </c>
      <c r="AS331" s="102">
        <v>1</v>
      </c>
      <c r="AT331" s="102">
        <v>1</v>
      </c>
      <c r="AU331" s="101">
        <v>77</v>
      </c>
      <c r="AV331" s="101">
        <v>76</v>
      </c>
      <c r="AW331" s="101">
        <v>153</v>
      </c>
      <c r="AX331" s="102">
        <v>0.8651685393258427</v>
      </c>
      <c r="AY331" s="102">
        <v>0.91566265060240959</v>
      </c>
      <c r="AZ331" s="102">
        <v>0.88953488372093026</v>
      </c>
      <c r="BA331" s="101">
        <v>12</v>
      </c>
      <c r="BB331" s="101">
        <v>7</v>
      </c>
      <c r="BC331" s="101">
        <v>19</v>
      </c>
      <c r="BD331" s="102">
        <v>0.1348314606741573</v>
      </c>
      <c r="BE331" s="102">
        <v>8.4337349397590355E-2</v>
      </c>
      <c r="BF331" s="102">
        <v>0.11046511627906977</v>
      </c>
      <c r="BG331" s="101">
        <v>10</v>
      </c>
      <c r="BH331" s="101">
        <v>5</v>
      </c>
      <c r="BI331" s="101">
        <v>15</v>
      </c>
      <c r="BJ331" s="102">
        <v>0.11235955056179775</v>
      </c>
      <c r="BK331" s="102">
        <v>6.0240963855421686E-2</v>
      </c>
      <c r="BL331" s="102">
        <v>8.7209302325581398E-2</v>
      </c>
      <c r="BM331" s="101">
        <v>2</v>
      </c>
      <c r="BN331" s="101">
        <v>2</v>
      </c>
      <c r="BO331" s="101">
        <v>4</v>
      </c>
      <c r="BP331" s="102">
        <v>2.247191011235955E-2</v>
      </c>
      <c r="BQ331" s="102">
        <v>2.4096385542168676E-2</v>
      </c>
      <c r="BR331" s="103">
        <v>2.3255813953488372E-2</v>
      </c>
    </row>
    <row r="332" spans="1:70" ht="11.85">
      <c r="A332" s="99" t="str">
        <f>IF(COUNTIFS(T_3GPM[[#This Row],[Secteur]],"  *"),A331,T_3GPM[[#This Row],[Secteur]])</f>
        <v>VAL-DE-MARNE</v>
      </c>
      <c r="B332" s="99" t="str">
        <f>IF(COUNTIFS(T_3GPM[[#This Row],[Secteur]],"    *"),B331,T_3GPM[[#This Row],[Secteur]])</f>
        <v xml:space="preserve">   D01 - Vincennes</v>
      </c>
      <c r="C332" s="100" t="s">
        <v>770</v>
      </c>
      <c r="D332" s="100" t="s">
        <v>771</v>
      </c>
      <c r="E332" s="101">
        <v>87</v>
      </c>
      <c r="F332" s="101">
        <v>75</v>
      </c>
      <c r="G332" s="101">
        <v>162</v>
      </c>
      <c r="H332" s="101">
        <v>0</v>
      </c>
      <c r="I332" s="101">
        <v>0</v>
      </c>
      <c r="J332" s="101">
        <v>0</v>
      </c>
      <c r="K332" s="101">
        <v>87</v>
      </c>
      <c r="L332" s="101">
        <v>74</v>
      </c>
      <c r="M332" s="101">
        <v>161</v>
      </c>
      <c r="N332" s="102">
        <v>1</v>
      </c>
      <c r="O332" s="102">
        <v>0.98666666666666669</v>
      </c>
      <c r="P332" s="102">
        <v>0.99382716049382713</v>
      </c>
      <c r="Q332" s="101">
        <v>76</v>
      </c>
      <c r="R332" s="101">
        <v>60</v>
      </c>
      <c r="S332" s="101">
        <v>136</v>
      </c>
      <c r="T332" s="102">
        <v>0.87356321839080464</v>
      </c>
      <c r="U332" s="102">
        <v>0.81081081081081086</v>
      </c>
      <c r="V332" s="102">
        <v>0.84472049689440998</v>
      </c>
      <c r="W332" s="101">
        <v>11</v>
      </c>
      <c r="X332" s="101">
        <v>14</v>
      </c>
      <c r="Y332" s="101">
        <v>25</v>
      </c>
      <c r="Z332" s="102">
        <v>0.12643678160919541</v>
      </c>
      <c r="AA332" s="102">
        <v>0.1891891891891892</v>
      </c>
      <c r="AB332" s="102">
        <v>0.15527950310559005</v>
      </c>
      <c r="AC332" s="101">
        <v>10</v>
      </c>
      <c r="AD332" s="101">
        <v>9</v>
      </c>
      <c r="AE332" s="101">
        <v>19</v>
      </c>
      <c r="AF332" s="102">
        <v>0.11494252873563218</v>
      </c>
      <c r="AG332" s="102">
        <v>0.12162162162162163</v>
      </c>
      <c r="AH332" s="102">
        <v>0.11801242236024845</v>
      </c>
      <c r="AI332" s="101">
        <v>1</v>
      </c>
      <c r="AJ332" s="101">
        <v>5</v>
      </c>
      <c r="AK332" s="101">
        <v>6</v>
      </c>
      <c r="AL332" s="102">
        <v>1.1494252873563218E-2</v>
      </c>
      <c r="AM332" s="102">
        <v>6.7567567567567571E-2</v>
      </c>
      <c r="AN332" s="102">
        <v>3.7267080745341616E-2</v>
      </c>
      <c r="AO332" s="101">
        <v>86</v>
      </c>
      <c r="AP332" s="101">
        <v>74</v>
      </c>
      <c r="AQ332" s="101">
        <v>160</v>
      </c>
      <c r="AR332" s="102">
        <v>0.9885057471264368</v>
      </c>
      <c r="AS332" s="102">
        <v>0.98666666666666669</v>
      </c>
      <c r="AT332" s="102">
        <v>0.98765432098765427</v>
      </c>
      <c r="AU332" s="101">
        <v>73</v>
      </c>
      <c r="AV332" s="101">
        <v>54</v>
      </c>
      <c r="AW332" s="101">
        <v>127</v>
      </c>
      <c r="AX332" s="102">
        <v>0.84883720930232553</v>
      </c>
      <c r="AY332" s="102">
        <v>0.72972972972972971</v>
      </c>
      <c r="AZ332" s="102">
        <v>0.79374999999999996</v>
      </c>
      <c r="BA332" s="101">
        <v>13</v>
      </c>
      <c r="BB332" s="101">
        <v>20</v>
      </c>
      <c r="BC332" s="101">
        <v>33</v>
      </c>
      <c r="BD332" s="102">
        <v>0.15116279069767441</v>
      </c>
      <c r="BE332" s="102">
        <v>0.27027027027027029</v>
      </c>
      <c r="BF332" s="102">
        <v>0.20624999999999999</v>
      </c>
      <c r="BG332" s="101">
        <v>12</v>
      </c>
      <c r="BH332" s="101">
        <v>15</v>
      </c>
      <c r="BI332" s="101">
        <v>27</v>
      </c>
      <c r="BJ332" s="102">
        <v>0.13953488372093023</v>
      </c>
      <c r="BK332" s="102">
        <v>0.20270270270270271</v>
      </c>
      <c r="BL332" s="102">
        <v>0.16875000000000001</v>
      </c>
      <c r="BM332" s="101">
        <v>1</v>
      </c>
      <c r="BN332" s="101">
        <v>5</v>
      </c>
      <c r="BO332" s="101">
        <v>6</v>
      </c>
      <c r="BP332" s="102">
        <v>1.1627906976744186E-2</v>
      </c>
      <c r="BQ332" s="102">
        <v>6.7567567567567571E-2</v>
      </c>
      <c r="BR332" s="103">
        <v>3.7499999999999999E-2</v>
      </c>
    </row>
    <row r="333" spans="1:70" ht="11.85">
      <c r="A333" s="99" t="str">
        <f>IF(COUNTIFS(T_3GPM[[#This Row],[Secteur]],"  *"),A332,T_3GPM[[#This Row],[Secteur]])</f>
        <v>VAL-DE-MARNE</v>
      </c>
      <c r="B333" s="99" t="str">
        <f>IF(COUNTIFS(T_3GPM[[#This Row],[Secteur]],"    *"),B332,T_3GPM[[#This Row],[Secteur]])</f>
        <v xml:space="preserve">   D01 - Vincennes</v>
      </c>
      <c r="C333" s="100" t="s">
        <v>772</v>
      </c>
      <c r="D333" s="100" t="s">
        <v>773</v>
      </c>
      <c r="E333" s="101">
        <v>75</v>
      </c>
      <c r="F333" s="101">
        <v>66</v>
      </c>
      <c r="G333" s="101">
        <v>141</v>
      </c>
      <c r="H333" s="101">
        <v>0</v>
      </c>
      <c r="I333" s="101">
        <v>0</v>
      </c>
      <c r="J333" s="101">
        <v>0</v>
      </c>
      <c r="K333" s="101">
        <v>74</v>
      </c>
      <c r="L333" s="101">
        <v>65</v>
      </c>
      <c r="M333" s="101">
        <v>139</v>
      </c>
      <c r="N333" s="102">
        <v>0.98666666666666669</v>
      </c>
      <c r="O333" s="102">
        <v>0.98484848484848486</v>
      </c>
      <c r="P333" s="102">
        <v>0.98581560283687941</v>
      </c>
      <c r="Q333" s="101">
        <v>68</v>
      </c>
      <c r="R333" s="101">
        <v>60</v>
      </c>
      <c r="S333" s="101">
        <v>128</v>
      </c>
      <c r="T333" s="102">
        <v>0.91891891891891897</v>
      </c>
      <c r="U333" s="102">
        <v>0.92307692307692313</v>
      </c>
      <c r="V333" s="102">
        <v>0.92086330935251803</v>
      </c>
      <c r="W333" s="101">
        <v>6</v>
      </c>
      <c r="X333" s="101">
        <v>5</v>
      </c>
      <c r="Y333" s="101">
        <v>11</v>
      </c>
      <c r="Z333" s="102">
        <v>8.1081081081081086E-2</v>
      </c>
      <c r="AA333" s="102">
        <v>7.6923076923076927E-2</v>
      </c>
      <c r="AB333" s="102">
        <v>7.9136690647482008E-2</v>
      </c>
      <c r="AC333" s="101">
        <v>6</v>
      </c>
      <c r="AD333" s="101">
        <v>5</v>
      </c>
      <c r="AE333" s="101">
        <v>11</v>
      </c>
      <c r="AF333" s="102">
        <v>8.1081081081081086E-2</v>
      </c>
      <c r="AG333" s="102">
        <v>7.6923076923076927E-2</v>
      </c>
      <c r="AH333" s="102">
        <v>7.9136690647482008E-2</v>
      </c>
      <c r="AI333" s="101">
        <v>0</v>
      </c>
      <c r="AJ333" s="101">
        <v>0</v>
      </c>
      <c r="AK333" s="101">
        <v>0</v>
      </c>
      <c r="AL333" s="102">
        <v>0</v>
      </c>
      <c r="AM333" s="102">
        <v>0</v>
      </c>
      <c r="AN333" s="102">
        <v>0</v>
      </c>
      <c r="AO333" s="101">
        <v>74</v>
      </c>
      <c r="AP333" s="101">
        <v>65</v>
      </c>
      <c r="AQ333" s="101">
        <v>139</v>
      </c>
      <c r="AR333" s="102">
        <v>0.98666666666666669</v>
      </c>
      <c r="AS333" s="102">
        <v>0.98484848484848486</v>
      </c>
      <c r="AT333" s="102">
        <v>0.98581560283687941</v>
      </c>
      <c r="AU333" s="101">
        <v>66</v>
      </c>
      <c r="AV333" s="101">
        <v>55</v>
      </c>
      <c r="AW333" s="101">
        <v>121</v>
      </c>
      <c r="AX333" s="102">
        <v>0.89189189189189189</v>
      </c>
      <c r="AY333" s="102">
        <v>0.84615384615384615</v>
      </c>
      <c r="AZ333" s="102">
        <v>0.87050359712230219</v>
      </c>
      <c r="BA333" s="101">
        <v>8</v>
      </c>
      <c r="BB333" s="101">
        <v>10</v>
      </c>
      <c r="BC333" s="101">
        <v>18</v>
      </c>
      <c r="BD333" s="102">
        <v>0.10810810810810811</v>
      </c>
      <c r="BE333" s="102">
        <v>0.15384615384615385</v>
      </c>
      <c r="BF333" s="102">
        <v>0.12949640287769784</v>
      </c>
      <c r="BG333" s="101">
        <v>8</v>
      </c>
      <c r="BH333" s="101">
        <v>10</v>
      </c>
      <c r="BI333" s="101">
        <v>18</v>
      </c>
      <c r="BJ333" s="102">
        <v>0.10810810810810811</v>
      </c>
      <c r="BK333" s="102">
        <v>0.15384615384615385</v>
      </c>
      <c r="BL333" s="102">
        <v>0.12949640287769784</v>
      </c>
      <c r="BM333" s="101">
        <v>0</v>
      </c>
      <c r="BN333" s="101">
        <v>0</v>
      </c>
      <c r="BO333" s="101">
        <v>0</v>
      </c>
      <c r="BP333" s="102">
        <v>0</v>
      </c>
      <c r="BQ333" s="102">
        <v>0</v>
      </c>
      <c r="BR333" s="103">
        <v>0</v>
      </c>
    </row>
    <row r="334" spans="1:70" ht="11.85">
      <c r="A334" s="99" t="str">
        <f>IF(COUNTIFS(T_3GPM[[#This Row],[Secteur]],"  *"),A333,T_3GPM[[#This Row],[Secteur]])</f>
        <v>VAL-DE-MARNE</v>
      </c>
      <c r="B334" s="99" t="str">
        <f>IF(COUNTIFS(T_3GPM[[#This Row],[Secteur]],"    *"),B333,T_3GPM[[#This Row],[Secteur]])</f>
        <v xml:space="preserve">   D01 - Vincennes</v>
      </c>
      <c r="C334" s="100" t="s">
        <v>774</v>
      </c>
      <c r="D334" s="100" t="s">
        <v>775</v>
      </c>
      <c r="E334" s="101">
        <v>57</v>
      </c>
      <c r="F334" s="101">
        <v>62</v>
      </c>
      <c r="G334" s="101">
        <v>119</v>
      </c>
      <c r="H334" s="101">
        <v>0</v>
      </c>
      <c r="I334" s="101">
        <v>0</v>
      </c>
      <c r="J334" s="101">
        <v>0</v>
      </c>
      <c r="K334" s="101">
        <v>57</v>
      </c>
      <c r="L334" s="101">
        <v>62</v>
      </c>
      <c r="M334" s="101">
        <v>119</v>
      </c>
      <c r="N334" s="102">
        <v>1</v>
      </c>
      <c r="O334" s="102">
        <v>1</v>
      </c>
      <c r="P334" s="102">
        <v>1</v>
      </c>
      <c r="Q334" s="101">
        <v>53</v>
      </c>
      <c r="R334" s="101">
        <v>45</v>
      </c>
      <c r="S334" s="101">
        <v>98</v>
      </c>
      <c r="T334" s="102">
        <v>0.92982456140350878</v>
      </c>
      <c r="U334" s="102">
        <v>0.72580645161290325</v>
      </c>
      <c r="V334" s="102">
        <v>0.82352941176470584</v>
      </c>
      <c r="W334" s="101">
        <v>4</v>
      </c>
      <c r="X334" s="101">
        <v>17</v>
      </c>
      <c r="Y334" s="101">
        <v>21</v>
      </c>
      <c r="Z334" s="102">
        <v>7.0175438596491224E-2</v>
      </c>
      <c r="AA334" s="102">
        <v>0.27419354838709675</v>
      </c>
      <c r="AB334" s="102">
        <v>0.17647058823529413</v>
      </c>
      <c r="AC334" s="101">
        <v>3</v>
      </c>
      <c r="AD334" s="101">
        <v>13</v>
      </c>
      <c r="AE334" s="101">
        <v>16</v>
      </c>
      <c r="AF334" s="102">
        <v>5.2631578947368418E-2</v>
      </c>
      <c r="AG334" s="102">
        <v>0.20967741935483872</v>
      </c>
      <c r="AH334" s="102">
        <v>0.13445378151260504</v>
      </c>
      <c r="AI334" s="101">
        <v>1</v>
      </c>
      <c r="AJ334" s="101">
        <v>4</v>
      </c>
      <c r="AK334" s="101">
        <v>5</v>
      </c>
      <c r="AL334" s="102">
        <v>1.7543859649122806E-2</v>
      </c>
      <c r="AM334" s="102">
        <v>6.4516129032258063E-2</v>
      </c>
      <c r="AN334" s="102">
        <v>4.2016806722689079E-2</v>
      </c>
      <c r="AO334" s="101">
        <v>57</v>
      </c>
      <c r="AP334" s="101">
        <v>62</v>
      </c>
      <c r="AQ334" s="101">
        <v>119</v>
      </c>
      <c r="AR334" s="102">
        <v>1</v>
      </c>
      <c r="AS334" s="102">
        <v>1</v>
      </c>
      <c r="AT334" s="102">
        <v>1</v>
      </c>
      <c r="AU334" s="101">
        <v>53</v>
      </c>
      <c r="AV334" s="101">
        <v>45</v>
      </c>
      <c r="AW334" s="101">
        <v>98</v>
      </c>
      <c r="AX334" s="102">
        <v>0.92982456140350878</v>
      </c>
      <c r="AY334" s="102">
        <v>0.72580645161290325</v>
      </c>
      <c r="AZ334" s="102">
        <v>0.82352941176470584</v>
      </c>
      <c r="BA334" s="101">
        <v>4</v>
      </c>
      <c r="BB334" s="101">
        <v>17</v>
      </c>
      <c r="BC334" s="101">
        <v>21</v>
      </c>
      <c r="BD334" s="102">
        <v>7.0175438596491224E-2</v>
      </c>
      <c r="BE334" s="102">
        <v>0.27419354838709675</v>
      </c>
      <c r="BF334" s="102">
        <v>0.17647058823529413</v>
      </c>
      <c r="BG334" s="101">
        <v>3</v>
      </c>
      <c r="BH334" s="101">
        <v>13</v>
      </c>
      <c r="BI334" s="101">
        <v>16</v>
      </c>
      <c r="BJ334" s="102">
        <v>5.2631578947368418E-2</v>
      </c>
      <c r="BK334" s="102">
        <v>0.20967741935483872</v>
      </c>
      <c r="BL334" s="102">
        <v>0.13445378151260504</v>
      </c>
      <c r="BM334" s="101">
        <v>1</v>
      </c>
      <c r="BN334" s="101">
        <v>4</v>
      </c>
      <c r="BO334" s="101">
        <v>5</v>
      </c>
      <c r="BP334" s="102">
        <v>1.7543859649122806E-2</v>
      </c>
      <c r="BQ334" s="102">
        <v>6.4516129032258063E-2</v>
      </c>
      <c r="BR334" s="103">
        <v>4.2016806722689079E-2</v>
      </c>
    </row>
    <row r="335" spans="1:70" ht="11.85">
      <c r="A335" s="99" t="str">
        <f>IF(COUNTIFS(T_3GPM[[#This Row],[Secteur]],"  *"),A334,T_3GPM[[#This Row],[Secteur]])</f>
        <v>VAL-DE-MARNE</v>
      </c>
      <c r="B335" s="99" t="str">
        <f>IF(COUNTIFS(T_3GPM[[#This Row],[Secteur]],"    *"),B334,T_3GPM[[#This Row],[Secteur]])</f>
        <v xml:space="preserve">   D01 - Vincennes</v>
      </c>
      <c r="C335" s="100" t="s">
        <v>776</v>
      </c>
      <c r="D335" s="100" t="s">
        <v>777</v>
      </c>
      <c r="E335" s="101">
        <v>61</v>
      </c>
      <c r="F335" s="101">
        <v>61</v>
      </c>
      <c r="G335" s="101">
        <v>122</v>
      </c>
      <c r="H335" s="101">
        <v>0</v>
      </c>
      <c r="I335" s="101">
        <v>0</v>
      </c>
      <c r="J335" s="101">
        <v>0</v>
      </c>
      <c r="K335" s="101">
        <v>59</v>
      </c>
      <c r="L335" s="101">
        <v>57</v>
      </c>
      <c r="M335" s="101">
        <v>116</v>
      </c>
      <c r="N335" s="102">
        <v>0.96721311475409832</v>
      </c>
      <c r="O335" s="102">
        <v>0.93442622950819676</v>
      </c>
      <c r="P335" s="102">
        <v>0.95081967213114749</v>
      </c>
      <c r="Q335" s="101">
        <v>46</v>
      </c>
      <c r="R335" s="101">
        <v>30</v>
      </c>
      <c r="S335" s="101">
        <v>76</v>
      </c>
      <c r="T335" s="102">
        <v>0.77966101694915257</v>
      </c>
      <c r="U335" s="102">
        <v>0.52631578947368418</v>
      </c>
      <c r="V335" s="102">
        <v>0.65517241379310343</v>
      </c>
      <c r="W335" s="101">
        <v>13</v>
      </c>
      <c r="X335" s="101">
        <v>27</v>
      </c>
      <c r="Y335" s="101">
        <v>40</v>
      </c>
      <c r="Z335" s="102">
        <v>0.22033898305084745</v>
      </c>
      <c r="AA335" s="102">
        <v>0.47368421052631576</v>
      </c>
      <c r="AB335" s="102">
        <v>0.34482758620689657</v>
      </c>
      <c r="AC335" s="101">
        <v>11</v>
      </c>
      <c r="AD335" s="101">
        <v>24</v>
      </c>
      <c r="AE335" s="101">
        <v>35</v>
      </c>
      <c r="AF335" s="102">
        <v>0.1864406779661017</v>
      </c>
      <c r="AG335" s="102">
        <v>0.42105263157894735</v>
      </c>
      <c r="AH335" s="102">
        <v>0.30172413793103448</v>
      </c>
      <c r="AI335" s="101">
        <v>2</v>
      </c>
      <c r="AJ335" s="101">
        <v>3</v>
      </c>
      <c r="AK335" s="101">
        <v>5</v>
      </c>
      <c r="AL335" s="102">
        <v>3.3898305084745763E-2</v>
      </c>
      <c r="AM335" s="102">
        <v>5.2631578947368418E-2</v>
      </c>
      <c r="AN335" s="102">
        <v>4.3103448275862072E-2</v>
      </c>
      <c r="AO335" s="101">
        <v>59</v>
      </c>
      <c r="AP335" s="101">
        <v>56</v>
      </c>
      <c r="AQ335" s="101">
        <v>115</v>
      </c>
      <c r="AR335" s="102">
        <v>0.96721311475409832</v>
      </c>
      <c r="AS335" s="102">
        <v>0.91803278688524592</v>
      </c>
      <c r="AT335" s="102">
        <v>0.94262295081967218</v>
      </c>
      <c r="AU335" s="101">
        <v>34</v>
      </c>
      <c r="AV335" s="101">
        <v>24</v>
      </c>
      <c r="AW335" s="101">
        <v>58</v>
      </c>
      <c r="AX335" s="102">
        <v>0.57627118644067798</v>
      </c>
      <c r="AY335" s="102">
        <v>0.42857142857142855</v>
      </c>
      <c r="AZ335" s="102">
        <v>0.5043478260869565</v>
      </c>
      <c r="BA335" s="101">
        <v>25</v>
      </c>
      <c r="BB335" s="101">
        <v>32</v>
      </c>
      <c r="BC335" s="101">
        <v>57</v>
      </c>
      <c r="BD335" s="102">
        <v>0.42372881355932202</v>
      </c>
      <c r="BE335" s="102">
        <v>0.5714285714285714</v>
      </c>
      <c r="BF335" s="102">
        <v>0.4956521739130435</v>
      </c>
      <c r="BG335" s="101">
        <v>23</v>
      </c>
      <c r="BH335" s="101">
        <v>29</v>
      </c>
      <c r="BI335" s="101">
        <v>52</v>
      </c>
      <c r="BJ335" s="102">
        <v>0.38983050847457629</v>
      </c>
      <c r="BK335" s="102">
        <v>0.5178571428571429</v>
      </c>
      <c r="BL335" s="102">
        <v>0.45217391304347826</v>
      </c>
      <c r="BM335" s="101">
        <v>2</v>
      </c>
      <c r="BN335" s="101">
        <v>3</v>
      </c>
      <c r="BO335" s="101">
        <v>5</v>
      </c>
      <c r="BP335" s="102">
        <v>3.3898305084745763E-2</v>
      </c>
      <c r="BQ335" s="102">
        <v>5.3571428571428568E-2</v>
      </c>
      <c r="BR335" s="103">
        <v>4.3478260869565216E-2</v>
      </c>
    </row>
    <row r="336" spans="1:70" ht="11.85">
      <c r="A336" s="99" t="str">
        <f>IF(COUNTIFS(T_3GPM[[#This Row],[Secteur]],"  *"),A335,T_3GPM[[#This Row],[Secteur]])</f>
        <v>VAL-DE-MARNE</v>
      </c>
      <c r="B336" s="99" t="str">
        <f>IF(COUNTIFS(T_3GPM[[#This Row],[Secteur]],"    *"),B335,T_3GPM[[#This Row],[Secteur]])</f>
        <v xml:space="preserve">   D01 - Vincennes</v>
      </c>
      <c r="C336" s="100" t="s">
        <v>778</v>
      </c>
      <c r="D336" s="100" t="s">
        <v>779</v>
      </c>
      <c r="E336" s="101">
        <v>59</v>
      </c>
      <c r="F336" s="101">
        <v>66</v>
      </c>
      <c r="G336" s="101">
        <v>125</v>
      </c>
      <c r="H336" s="101">
        <v>0</v>
      </c>
      <c r="I336" s="101">
        <v>0</v>
      </c>
      <c r="J336" s="101">
        <v>0</v>
      </c>
      <c r="K336" s="101">
        <v>59</v>
      </c>
      <c r="L336" s="101">
        <v>66</v>
      </c>
      <c r="M336" s="101">
        <v>125</v>
      </c>
      <c r="N336" s="102">
        <v>1</v>
      </c>
      <c r="O336" s="102">
        <v>1</v>
      </c>
      <c r="P336" s="102">
        <v>1</v>
      </c>
      <c r="Q336" s="101">
        <v>55</v>
      </c>
      <c r="R336" s="101">
        <v>59</v>
      </c>
      <c r="S336" s="101">
        <v>114</v>
      </c>
      <c r="T336" s="102">
        <v>0.93220338983050843</v>
      </c>
      <c r="U336" s="102">
        <v>0.89393939393939392</v>
      </c>
      <c r="V336" s="102">
        <v>0.91200000000000003</v>
      </c>
      <c r="W336" s="101">
        <v>4</v>
      </c>
      <c r="X336" s="101">
        <v>7</v>
      </c>
      <c r="Y336" s="101">
        <v>11</v>
      </c>
      <c r="Z336" s="102">
        <v>6.7796610169491525E-2</v>
      </c>
      <c r="AA336" s="102">
        <v>0.10606060606060606</v>
      </c>
      <c r="AB336" s="102">
        <v>8.7999999999999995E-2</v>
      </c>
      <c r="AC336" s="101">
        <v>3</v>
      </c>
      <c r="AD336" s="101">
        <v>6</v>
      </c>
      <c r="AE336" s="101">
        <v>9</v>
      </c>
      <c r="AF336" s="102">
        <v>5.0847457627118647E-2</v>
      </c>
      <c r="AG336" s="102">
        <v>9.0909090909090912E-2</v>
      </c>
      <c r="AH336" s="102">
        <v>7.1999999999999995E-2</v>
      </c>
      <c r="AI336" s="101">
        <v>1</v>
      </c>
      <c r="AJ336" s="101">
        <v>1</v>
      </c>
      <c r="AK336" s="101">
        <v>2</v>
      </c>
      <c r="AL336" s="102">
        <v>1.6949152542372881E-2</v>
      </c>
      <c r="AM336" s="102">
        <v>1.5151515151515152E-2</v>
      </c>
      <c r="AN336" s="102">
        <v>1.6E-2</v>
      </c>
      <c r="AO336" s="101">
        <v>54</v>
      </c>
      <c r="AP336" s="101">
        <v>63</v>
      </c>
      <c r="AQ336" s="101">
        <v>117</v>
      </c>
      <c r="AR336" s="102">
        <v>0.9152542372881356</v>
      </c>
      <c r="AS336" s="102">
        <v>0.95454545454545459</v>
      </c>
      <c r="AT336" s="102">
        <v>0.93600000000000005</v>
      </c>
      <c r="AU336" s="101">
        <v>49</v>
      </c>
      <c r="AV336" s="101">
        <v>55</v>
      </c>
      <c r="AW336" s="101">
        <v>104</v>
      </c>
      <c r="AX336" s="102">
        <v>0.90740740740740744</v>
      </c>
      <c r="AY336" s="102">
        <v>0.87301587301587302</v>
      </c>
      <c r="AZ336" s="102">
        <v>0.88888888888888884</v>
      </c>
      <c r="BA336" s="101">
        <v>5</v>
      </c>
      <c r="BB336" s="101">
        <v>8</v>
      </c>
      <c r="BC336" s="101">
        <v>13</v>
      </c>
      <c r="BD336" s="102">
        <v>9.2592592592592587E-2</v>
      </c>
      <c r="BE336" s="102">
        <v>0.12698412698412698</v>
      </c>
      <c r="BF336" s="102">
        <v>0.1111111111111111</v>
      </c>
      <c r="BG336" s="101">
        <v>4</v>
      </c>
      <c r="BH336" s="101">
        <v>7</v>
      </c>
      <c r="BI336" s="101">
        <v>11</v>
      </c>
      <c r="BJ336" s="102">
        <v>7.407407407407407E-2</v>
      </c>
      <c r="BK336" s="102">
        <v>0.1111111111111111</v>
      </c>
      <c r="BL336" s="102">
        <v>9.4017094017094016E-2</v>
      </c>
      <c r="BM336" s="101">
        <v>1</v>
      </c>
      <c r="BN336" s="101">
        <v>1</v>
      </c>
      <c r="BO336" s="101">
        <v>2</v>
      </c>
      <c r="BP336" s="102">
        <v>1.8518518518518517E-2</v>
      </c>
      <c r="BQ336" s="102">
        <v>1.5873015873015872E-2</v>
      </c>
      <c r="BR336" s="103">
        <v>1.7094017094017096E-2</v>
      </c>
    </row>
    <row r="337" spans="1:70" ht="11.85">
      <c r="A337" s="99" t="str">
        <f>IF(COUNTIFS(T_3GPM[[#This Row],[Secteur]],"  *"),A336,T_3GPM[[#This Row],[Secteur]])</f>
        <v>VAL-DE-MARNE</v>
      </c>
      <c r="B337" s="99" t="str">
        <f>IF(COUNTIFS(T_3GPM[[#This Row],[Secteur]],"    *"),B336,T_3GPM[[#This Row],[Secteur]])</f>
        <v xml:space="preserve">   D01 - Vincennes</v>
      </c>
      <c r="C337" s="100" t="s">
        <v>780</v>
      </c>
      <c r="D337" s="100" t="s">
        <v>781</v>
      </c>
      <c r="E337" s="101">
        <v>60</v>
      </c>
      <c r="F337" s="101">
        <v>56</v>
      </c>
      <c r="G337" s="101">
        <v>116</v>
      </c>
      <c r="H337" s="101">
        <v>0</v>
      </c>
      <c r="I337" s="101">
        <v>0</v>
      </c>
      <c r="J337" s="101">
        <v>0</v>
      </c>
      <c r="K337" s="101">
        <v>60</v>
      </c>
      <c r="L337" s="101">
        <v>56</v>
      </c>
      <c r="M337" s="101">
        <v>116</v>
      </c>
      <c r="N337" s="102">
        <v>1</v>
      </c>
      <c r="O337" s="102">
        <v>1</v>
      </c>
      <c r="P337" s="102">
        <v>1</v>
      </c>
      <c r="Q337" s="101">
        <v>58</v>
      </c>
      <c r="R337" s="101">
        <v>53</v>
      </c>
      <c r="S337" s="101">
        <v>111</v>
      </c>
      <c r="T337" s="102">
        <v>0.96666666666666667</v>
      </c>
      <c r="U337" s="102">
        <v>0.9464285714285714</v>
      </c>
      <c r="V337" s="102">
        <v>0.9568965517241379</v>
      </c>
      <c r="W337" s="101">
        <v>2</v>
      </c>
      <c r="X337" s="101">
        <v>3</v>
      </c>
      <c r="Y337" s="101">
        <v>5</v>
      </c>
      <c r="Z337" s="102">
        <v>3.3333333333333333E-2</v>
      </c>
      <c r="AA337" s="102">
        <v>5.3571428571428568E-2</v>
      </c>
      <c r="AB337" s="102">
        <v>4.3103448275862072E-2</v>
      </c>
      <c r="AC337" s="101">
        <v>2</v>
      </c>
      <c r="AD337" s="101">
        <v>2</v>
      </c>
      <c r="AE337" s="101">
        <v>4</v>
      </c>
      <c r="AF337" s="102">
        <v>3.3333333333333333E-2</v>
      </c>
      <c r="AG337" s="102">
        <v>3.5714285714285712E-2</v>
      </c>
      <c r="AH337" s="102">
        <v>3.4482758620689655E-2</v>
      </c>
      <c r="AI337" s="101">
        <v>0</v>
      </c>
      <c r="AJ337" s="101">
        <v>1</v>
      </c>
      <c r="AK337" s="101">
        <v>1</v>
      </c>
      <c r="AL337" s="102">
        <v>0</v>
      </c>
      <c r="AM337" s="102">
        <v>1.7857142857142856E-2</v>
      </c>
      <c r="AN337" s="102">
        <v>8.6206896551724137E-3</v>
      </c>
      <c r="AO337" s="101">
        <v>60</v>
      </c>
      <c r="AP337" s="101">
        <v>56</v>
      </c>
      <c r="AQ337" s="101">
        <v>116</v>
      </c>
      <c r="AR337" s="102">
        <v>1</v>
      </c>
      <c r="AS337" s="102">
        <v>1</v>
      </c>
      <c r="AT337" s="102">
        <v>1</v>
      </c>
      <c r="AU337" s="101">
        <v>54</v>
      </c>
      <c r="AV337" s="101">
        <v>49</v>
      </c>
      <c r="AW337" s="101">
        <v>103</v>
      </c>
      <c r="AX337" s="102">
        <v>0.9</v>
      </c>
      <c r="AY337" s="102">
        <v>0.875</v>
      </c>
      <c r="AZ337" s="102">
        <v>0.88793103448275867</v>
      </c>
      <c r="BA337" s="101">
        <v>6</v>
      </c>
      <c r="BB337" s="101">
        <v>7</v>
      </c>
      <c r="BC337" s="101">
        <v>13</v>
      </c>
      <c r="BD337" s="102">
        <v>0.1</v>
      </c>
      <c r="BE337" s="102">
        <v>0.125</v>
      </c>
      <c r="BF337" s="102">
        <v>0.11206896551724138</v>
      </c>
      <c r="BG337" s="101">
        <v>6</v>
      </c>
      <c r="BH337" s="101">
        <v>6</v>
      </c>
      <c r="BI337" s="101">
        <v>12</v>
      </c>
      <c r="BJ337" s="102">
        <v>0.1</v>
      </c>
      <c r="BK337" s="102">
        <v>0.10714285714285714</v>
      </c>
      <c r="BL337" s="102">
        <v>0.10344827586206896</v>
      </c>
      <c r="BM337" s="101">
        <v>0</v>
      </c>
      <c r="BN337" s="101">
        <v>1</v>
      </c>
      <c r="BO337" s="101">
        <v>1</v>
      </c>
      <c r="BP337" s="102">
        <v>0</v>
      </c>
      <c r="BQ337" s="102">
        <v>1.7857142857142856E-2</v>
      </c>
      <c r="BR337" s="103">
        <v>8.6206896551724137E-3</v>
      </c>
    </row>
    <row r="338" spans="1:70" ht="11.85">
      <c r="A338" s="99" t="str">
        <f>IF(COUNTIFS(T_3GPM[[#This Row],[Secteur]],"  *"),A337,T_3GPM[[#This Row],[Secteur]])</f>
        <v>VAL-DE-MARNE</v>
      </c>
      <c r="B338" s="99" t="str">
        <f>IF(COUNTIFS(T_3GPM[[#This Row],[Secteur]],"    *"),B337,T_3GPM[[#This Row],[Secteur]])</f>
        <v xml:space="preserve">   D01 - Vincennes</v>
      </c>
      <c r="C338" s="100" t="s">
        <v>782</v>
      </c>
      <c r="D338" s="100" t="s">
        <v>783</v>
      </c>
      <c r="E338" s="101">
        <v>55</v>
      </c>
      <c r="F338" s="101">
        <v>58</v>
      </c>
      <c r="G338" s="101">
        <v>113</v>
      </c>
      <c r="H338" s="101">
        <v>0</v>
      </c>
      <c r="I338" s="101">
        <v>0</v>
      </c>
      <c r="J338" s="101">
        <v>0</v>
      </c>
      <c r="K338" s="101">
        <v>55</v>
      </c>
      <c r="L338" s="101">
        <v>58</v>
      </c>
      <c r="M338" s="101">
        <v>113</v>
      </c>
      <c r="N338" s="102">
        <v>1</v>
      </c>
      <c r="O338" s="102">
        <v>1</v>
      </c>
      <c r="P338" s="102">
        <v>1</v>
      </c>
      <c r="Q338" s="101">
        <v>53</v>
      </c>
      <c r="R338" s="101">
        <v>50</v>
      </c>
      <c r="S338" s="101">
        <v>103</v>
      </c>
      <c r="T338" s="102">
        <v>0.96363636363636362</v>
      </c>
      <c r="U338" s="102">
        <v>0.86206896551724133</v>
      </c>
      <c r="V338" s="102">
        <v>0.91150442477876104</v>
      </c>
      <c r="W338" s="101">
        <v>2</v>
      </c>
      <c r="X338" s="101">
        <v>8</v>
      </c>
      <c r="Y338" s="101">
        <v>10</v>
      </c>
      <c r="Z338" s="102">
        <v>3.6363636363636362E-2</v>
      </c>
      <c r="AA338" s="102">
        <v>0.13793103448275862</v>
      </c>
      <c r="AB338" s="102">
        <v>8.8495575221238937E-2</v>
      </c>
      <c r="AC338" s="101">
        <v>2</v>
      </c>
      <c r="AD338" s="101">
        <v>6</v>
      </c>
      <c r="AE338" s="101">
        <v>8</v>
      </c>
      <c r="AF338" s="102">
        <v>3.6363636363636362E-2</v>
      </c>
      <c r="AG338" s="102">
        <v>0.10344827586206896</v>
      </c>
      <c r="AH338" s="102">
        <v>7.0796460176991149E-2</v>
      </c>
      <c r="AI338" s="101">
        <v>0</v>
      </c>
      <c r="AJ338" s="101">
        <v>2</v>
      </c>
      <c r="AK338" s="101">
        <v>2</v>
      </c>
      <c r="AL338" s="102">
        <v>0</v>
      </c>
      <c r="AM338" s="102">
        <v>3.4482758620689655E-2</v>
      </c>
      <c r="AN338" s="102">
        <v>1.7699115044247787E-2</v>
      </c>
      <c r="AO338" s="101">
        <v>55</v>
      </c>
      <c r="AP338" s="101">
        <v>58</v>
      </c>
      <c r="AQ338" s="101">
        <v>113</v>
      </c>
      <c r="AR338" s="102">
        <v>1</v>
      </c>
      <c r="AS338" s="102">
        <v>1</v>
      </c>
      <c r="AT338" s="102">
        <v>1</v>
      </c>
      <c r="AU338" s="101">
        <v>49</v>
      </c>
      <c r="AV338" s="101">
        <v>43</v>
      </c>
      <c r="AW338" s="101">
        <v>92</v>
      </c>
      <c r="AX338" s="102">
        <v>0.89090909090909087</v>
      </c>
      <c r="AY338" s="102">
        <v>0.74137931034482762</v>
      </c>
      <c r="AZ338" s="102">
        <v>0.81415929203539827</v>
      </c>
      <c r="BA338" s="101">
        <v>6</v>
      </c>
      <c r="BB338" s="101">
        <v>15</v>
      </c>
      <c r="BC338" s="101">
        <v>21</v>
      </c>
      <c r="BD338" s="102">
        <v>0.10909090909090909</v>
      </c>
      <c r="BE338" s="102">
        <v>0.25862068965517243</v>
      </c>
      <c r="BF338" s="102">
        <v>0.18584070796460178</v>
      </c>
      <c r="BG338" s="101">
        <v>6</v>
      </c>
      <c r="BH338" s="101">
        <v>13</v>
      </c>
      <c r="BI338" s="101">
        <v>19</v>
      </c>
      <c r="BJ338" s="102">
        <v>0.10909090909090909</v>
      </c>
      <c r="BK338" s="102">
        <v>0.22413793103448276</v>
      </c>
      <c r="BL338" s="102">
        <v>0.16814159292035399</v>
      </c>
      <c r="BM338" s="101">
        <v>0</v>
      </c>
      <c r="BN338" s="101">
        <v>2</v>
      </c>
      <c r="BO338" s="101">
        <v>2</v>
      </c>
      <c r="BP338" s="102">
        <v>0</v>
      </c>
      <c r="BQ338" s="102">
        <v>3.4482758620689655E-2</v>
      </c>
      <c r="BR338" s="103">
        <v>1.7699115044247787E-2</v>
      </c>
    </row>
    <row r="339" spans="1:70" ht="11.85">
      <c r="A339" s="99" t="str">
        <f>IF(COUNTIFS(T_3GPM[[#This Row],[Secteur]],"  *"),A338,T_3GPM[[#This Row],[Secteur]])</f>
        <v>VAL-DE-MARNE</v>
      </c>
      <c r="B339" s="99" t="str">
        <f>IF(COUNTIFS(T_3GPM[[#This Row],[Secteur]],"    *"),B338,T_3GPM[[#This Row],[Secteur]])</f>
        <v xml:space="preserve">   D01 - Vincennes</v>
      </c>
      <c r="C339" s="100" t="s">
        <v>1022</v>
      </c>
      <c r="D339" s="100" t="s">
        <v>504</v>
      </c>
      <c r="E339" s="101">
        <v>7</v>
      </c>
      <c r="F339" s="101">
        <v>16</v>
      </c>
      <c r="G339" s="101">
        <v>23</v>
      </c>
      <c r="H339" s="101">
        <v>0</v>
      </c>
      <c r="I339" s="101">
        <v>0</v>
      </c>
      <c r="J339" s="101">
        <v>0</v>
      </c>
      <c r="K339" s="101">
        <v>7</v>
      </c>
      <c r="L339" s="101">
        <v>16</v>
      </c>
      <c r="M339" s="101">
        <v>23</v>
      </c>
      <c r="N339" s="102">
        <v>1</v>
      </c>
      <c r="O339" s="102">
        <v>1</v>
      </c>
      <c r="P339" s="102">
        <v>1</v>
      </c>
      <c r="Q339" s="101">
        <v>1</v>
      </c>
      <c r="R339" s="101">
        <v>2</v>
      </c>
      <c r="S339" s="101">
        <v>3</v>
      </c>
      <c r="T339" s="102">
        <v>0.14285714285714285</v>
      </c>
      <c r="U339" s="102">
        <v>0.125</v>
      </c>
      <c r="V339" s="102">
        <v>0.13043478260869565</v>
      </c>
      <c r="W339" s="101">
        <v>6</v>
      </c>
      <c r="X339" s="101">
        <v>14</v>
      </c>
      <c r="Y339" s="101">
        <v>20</v>
      </c>
      <c r="Z339" s="102">
        <v>0.8571428571428571</v>
      </c>
      <c r="AA339" s="102">
        <v>0.875</v>
      </c>
      <c r="AB339" s="102">
        <v>0.86956521739130432</v>
      </c>
      <c r="AC339" s="101">
        <v>3</v>
      </c>
      <c r="AD339" s="101">
        <v>10</v>
      </c>
      <c r="AE339" s="101">
        <v>13</v>
      </c>
      <c r="AF339" s="102">
        <v>0.42857142857142855</v>
      </c>
      <c r="AG339" s="102">
        <v>0.625</v>
      </c>
      <c r="AH339" s="102">
        <v>0.56521739130434778</v>
      </c>
      <c r="AI339" s="101">
        <v>3</v>
      </c>
      <c r="AJ339" s="101">
        <v>4</v>
      </c>
      <c r="AK339" s="101">
        <v>7</v>
      </c>
      <c r="AL339" s="102">
        <v>0.42857142857142855</v>
      </c>
      <c r="AM339" s="102">
        <v>0.25</v>
      </c>
      <c r="AN339" s="102">
        <v>0.30434782608695654</v>
      </c>
      <c r="AO339" s="101">
        <v>7</v>
      </c>
      <c r="AP339" s="101">
        <v>16</v>
      </c>
      <c r="AQ339" s="101">
        <v>23</v>
      </c>
      <c r="AR339" s="102">
        <v>1</v>
      </c>
      <c r="AS339" s="102">
        <v>1</v>
      </c>
      <c r="AT339" s="102">
        <v>1</v>
      </c>
      <c r="AU339" s="101">
        <v>1</v>
      </c>
      <c r="AV339" s="101">
        <v>2</v>
      </c>
      <c r="AW339" s="101">
        <v>3</v>
      </c>
      <c r="AX339" s="102">
        <v>0.14285714285714285</v>
      </c>
      <c r="AY339" s="102">
        <v>0.125</v>
      </c>
      <c r="AZ339" s="102">
        <v>0.13043478260869565</v>
      </c>
      <c r="BA339" s="101">
        <v>6</v>
      </c>
      <c r="BB339" s="101">
        <v>14</v>
      </c>
      <c r="BC339" s="101">
        <v>20</v>
      </c>
      <c r="BD339" s="102">
        <v>0.8571428571428571</v>
      </c>
      <c r="BE339" s="102">
        <v>0.875</v>
      </c>
      <c r="BF339" s="102">
        <v>0.86956521739130432</v>
      </c>
      <c r="BG339" s="101">
        <v>3</v>
      </c>
      <c r="BH339" s="101">
        <v>10</v>
      </c>
      <c r="BI339" s="101">
        <v>13</v>
      </c>
      <c r="BJ339" s="102">
        <v>0.42857142857142855</v>
      </c>
      <c r="BK339" s="102">
        <v>0.625</v>
      </c>
      <c r="BL339" s="102">
        <v>0.56521739130434778</v>
      </c>
      <c r="BM339" s="101">
        <v>3</v>
      </c>
      <c r="BN339" s="101">
        <v>4</v>
      </c>
      <c r="BO339" s="101">
        <v>7</v>
      </c>
      <c r="BP339" s="102">
        <v>0.42857142857142855</v>
      </c>
      <c r="BQ339" s="102">
        <v>0.25</v>
      </c>
      <c r="BR339" s="103">
        <v>0.30434782608695654</v>
      </c>
    </row>
    <row r="340" spans="1:70" ht="11.85">
      <c r="A340" s="99" t="str">
        <f>IF(COUNTIFS(T_3GPM[[#This Row],[Secteur]],"  *"),A339,T_3GPM[[#This Row],[Secteur]])</f>
        <v>VAL-DE-MARNE</v>
      </c>
      <c r="B340" s="99" t="str">
        <f>IF(COUNTIFS(T_3GPM[[#This Row],[Secteur]],"    *"),B339,T_3GPM[[#This Row],[Secteur]])</f>
        <v xml:space="preserve">   D02 - Champigny</v>
      </c>
      <c r="C340" s="100" t="s">
        <v>784</v>
      </c>
      <c r="D340" s="100" t="s">
        <v>785</v>
      </c>
      <c r="E340" s="101">
        <v>880</v>
      </c>
      <c r="F340" s="101">
        <v>924</v>
      </c>
      <c r="G340" s="101">
        <v>1804</v>
      </c>
      <c r="H340" s="101">
        <v>7</v>
      </c>
      <c r="I340" s="101">
        <v>12</v>
      </c>
      <c r="J340" s="101">
        <v>19</v>
      </c>
      <c r="K340" s="101">
        <v>871</v>
      </c>
      <c r="L340" s="101">
        <v>903</v>
      </c>
      <c r="M340" s="101">
        <v>1774</v>
      </c>
      <c r="N340" s="102">
        <v>0.99772727272727268</v>
      </c>
      <c r="O340" s="102">
        <v>0.99025974025974028</v>
      </c>
      <c r="P340" s="102">
        <v>0.99390243902439024</v>
      </c>
      <c r="Q340" s="101">
        <v>632</v>
      </c>
      <c r="R340" s="101">
        <v>556</v>
      </c>
      <c r="S340" s="101">
        <v>1188</v>
      </c>
      <c r="T340" s="102">
        <v>0.72560275545350172</v>
      </c>
      <c r="U340" s="102">
        <v>0.61572535991140642</v>
      </c>
      <c r="V340" s="102">
        <v>0.66967305524239007</v>
      </c>
      <c r="W340" s="101">
        <v>239</v>
      </c>
      <c r="X340" s="101">
        <v>347</v>
      </c>
      <c r="Y340" s="101">
        <v>586</v>
      </c>
      <c r="Z340" s="102">
        <v>0.27439724454649828</v>
      </c>
      <c r="AA340" s="102">
        <v>0.38427464008859358</v>
      </c>
      <c r="AB340" s="102">
        <v>0.33032694475760993</v>
      </c>
      <c r="AC340" s="101">
        <v>208</v>
      </c>
      <c r="AD340" s="101">
        <v>279</v>
      </c>
      <c r="AE340" s="101">
        <v>487</v>
      </c>
      <c r="AF340" s="102">
        <v>0.23880597014925373</v>
      </c>
      <c r="AG340" s="102">
        <v>0.30897009966777411</v>
      </c>
      <c r="AH340" s="102">
        <v>0.27452085682074406</v>
      </c>
      <c r="AI340" s="101">
        <v>31</v>
      </c>
      <c r="AJ340" s="101">
        <v>68</v>
      </c>
      <c r="AK340" s="101">
        <v>99</v>
      </c>
      <c r="AL340" s="102">
        <v>3.5591274397244549E-2</v>
      </c>
      <c r="AM340" s="102">
        <v>7.5304540420819494E-2</v>
      </c>
      <c r="AN340" s="102">
        <v>5.5806087936865839E-2</v>
      </c>
      <c r="AO340" s="101">
        <v>865</v>
      </c>
      <c r="AP340" s="101">
        <v>902</v>
      </c>
      <c r="AQ340" s="101">
        <v>1767</v>
      </c>
      <c r="AR340" s="102">
        <v>0.99090909090909096</v>
      </c>
      <c r="AS340" s="102">
        <v>0.98917748917748916</v>
      </c>
      <c r="AT340" s="102">
        <v>0.99002217294900219</v>
      </c>
      <c r="AU340" s="101">
        <v>580</v>
      </c>
      <c r="AV340" s="101">
        <v>492</v>
      </c>
      <c r="AW340" s="101">
        <v>1072</v>
      </c>
      <c r="AX340" s="102">
        <v>0.67052023121387283</v>
      </c>
      <c r="AY340" s="102">
        <v>0.54545454545454541</v>
      </c>
      <c r="AZ340" s="102">
        <v>0.60667798528579508</v>
      </c>
      <c r="BA340" s="101">
        <v>285</v>
      </c>
      <c r="BB340" s="101">
        <v>410</v>
      </c>
      <c r="BC340" s="101">
        <v>695</v>
      </c>
      <c r="BD340" s="102">
        <v>0.32947976878612717</v>
      </c>
      <c r="BE340" s="102">
        <v>0.45454545454545453</v>
      </c>
      <c r="BF340" s="102">
        <v>0.39332201471420486</v>
      </c>
      <c r="BG340" s="101">
        <v>252</v>
      </c>
      <c r="BH340" s="101">
        <v>326</v>
      </c>
      <c r="BI340" s="101">
        <v>578</v>
      </c>
      <c r="BJ340" s="102">
        <v>0.29132947976878615</v>
      </c>
      <c r="BK340" s="102">
        <v>0.36141906873614188</v>
      </c>
      <c r="BL340" s="102">
        <v>0.32710809281267683</v>
      </c>
      <c r="BM340" s="101">
        <v>33</v>
      </c>
      <c r="BN340" s="101">
        <v>84</v>
      </c>
      <c r="BO340" s="101">
        <v>117</v>
      </c>
      <c r="BP340" s="102">
        <v>3.8150289017341042E-2</v>
      </c>
      <c r="BQ340" s="102">
        <v>9.3126385809312637E-2</v>
      </c>
      <c r="BR340" s="103">
        <v>6.6213921901528014E-2</v>
      </c>
    </row>
    <row r="341" spans="1:70" ht="11.85">
      <c r="A341" s="99" t="str">
        <f>IF(COUNTIFS(T_3GPM[[#This Row],[Secteur]],"  *"),A340,T_3GPM[[#This Row],[Secteur]])</f>
        <v>VAL-DE-MARNE</v>
      </c>
      <c r="B341" s="99" t="str">
        <f>IF(COUNTIFS(T_3GPM[[#This Row],[Secteur]],"    *"),B340,T_3GPM[[#This Row],[Secteur]])</f>
        <v xml:space="preserve">   D02 - Champigny</v>
      </c>
      <c r="C341" s="100" t="s">
        <v>786</v>
      </c>
      <c r="D341" s="100" t="s">
        <v>542</v>
      </c>
      <c r="E341" s="101">
        <v>6</v>
      </c>
      <c r="F341" s="101">
        <v>14</v>
      </c>
      <c r="G341" s="101">
        <v>20</v>
      </c>
      <c r="H341" s="101">
        <v>1</v>
      </c>
      <c r="I341" s="101">
        <v>2</v>
      </c>
      <c r="J341" s="101">
        <v>3</v>
      </c>
      <c r="K341" s="101">
        <v>5</v>
      </c>
      <c r="L341" s="101">
        <v>12</v>
      </c>
      <c r="M341" s="101">
        <v>17</v>
      </c>
      <c r="N341" s="102">
        <v>1</v>
      </c>
      <c r="O341" s="102">
        <v>1</v>
      </c>
      <c r="P341" s="102">
        <v>1</v>
      </c>
      <c r="Q341" s="101">
        <v>0</v>
      </c>
      <c r="R341" s="101">
        <v>0</v>
      </c>
      <c r="S341" s="101">
        <v>0</v>
      </c>
      <c r="T341" s="102">
        <v>0</v>
      </c>
      <c r="U341" s="102">
        <v>0</v>
      </c>
      <c r="V341" s="102">
        <v>0</v>
      </c>
      <c r="W341" s="101">
        <v>5</v>
      </c>
      <c r="X341" s="101">
        <v>12</v>
      </c>
      <c r="Y341" s="101">
        <v>17</v>
      </c>
      <c r="Z341" s="102">
        <v>1</v>
      </c>
      <c r="AA341" s="102">
        <v>1</v>
      </c>
      <c r="AB341" s="102">
        <v>1</v>
      </c>
      <c r="AC341" s="101">
        <v>3</v>
      </c>
      <c r="AD341" s="101">
        <v>3</v>
      </c>
      <c r="AE341" s="101">
        <v>6</v>
      </c>
      <c r="AF341" s="102">
        <v>0.6</v>
      </c>
      <c r="AG341" s="102">
        <v>0.25</v>
      </c>
      <c r="AH341" s="102">
        <v>0.35294117647058826</v>
      </c>
      <c r="AI341" s="101">
        <v>2</v>
      </c>
      <c r="AJ341" s="101">
        <v>9</v>
      </c>
      <c r="AK341" s="101">
        <v>11</v>
      </c>
      <c r="AL341" s="102">
        <v>0.4</v>
      </c>
      <c r="AM341" s="102">
        <v>0.75</v>
      </c>
      <c r="AN341" s="102">
        <v>0.6470588235294118</v>
      </c>
      <c r="AO341" s="101">
        <v>5</v>
      </c>
      <c r="AP341" s="101">
        <v>12</v>
      </c>
      <c r="AQ341" s="101">
        <v>17</v>
      </c>
      <c r="AR341" s="102">
        <v>1</v>
      </c>
      <c r="AS341" s="102">
        <v>1</v>
      </c>
      <c r="AT341" s="102">
        <v>1</v>
      </c>
      <c r="AU341" s="101">
        <v>0</v>
      </c>
      <c r="AV341" s="101">
        <v>0</v>
      </c>
      <c r="AW341" s="101">
        <v>0</v>
      </c>
      <c r="AX341" s="102">
        <v>0</v>
      </c>
      <c r="AY341" s="102">
        <v>0</v>
      </c>
      <c r="AZ341" s="102">
        <v>0</v>
      </c>
      <c r="BA341" s="101">
        <v>5</v>
      </c>
      <c r="BB341" s="101">
        <v>12</v>
      </c>
      <c r="BC341" s="101">
        <v>17</v>
      </c>
      <c r="BD341" s="102">
        <v>1</v>
      </c>
      <c r="BE341" s="102">
        <v>1</v>
      </c>
      <c r="BF341" s="102">
        <v>1</v>
      </c>
      <c r="BG341" s="101">
        <v>3</v>
      </c>
      <c r="BH341" s="101">
        <v>3</v>
      </c>
      <c r="BI341" s="101">
        <v>6</v>
      </c>
      <c r="BJ341" s="102">
        <v>0.6</v>
      </c>
      <c r="BK341" s="102">
        <v>0.25</v>
      </c>
      <c r="BL341" s="102">
        <v>0.35294117647058826</v>
      </c>
      <c r="BM341" s="101">
        <v>2</v>
      </c>
      <c r="BN341" s="101">
        <v>9</v>
      </c>
      <c r="BO341" s="101">
        <v>11</v>
      </c>
      <c r="BP341" s="102">
        <v>0.4</v>
      </c>
      <c r="BQ341" s="102">
        <v>0.75</v>
      </c>
      <c r="BR341" s="103">
        <v>0.6470588235294118</v>
      </c>
    </row>
    <row r="342" spans="1:70" ht="11.85">
      <c r="A342" s="99" t="str">
        <f>IF(COUNTIFS(T_3GPM[[#This Row],[Secteur]],"  *"),A341,T_3GPM[[#This Row],[Secteur]])</f>
        <v>VAL-DE-MARNE</v>
      </c>
      <c r="B342" s="99" t="str">
        <f>IF(COUNTIFS(T_3GPM[[#This Row],[Secteur]],"    *"),B341,T_3GPM[[#This Row],[Secteur]])</f>
        <v xml:space="preserve">   D02 - Champigny</v>
      </c>
      <c r="C342" s="100" t="s">
        <v>787</v>
      </c>
      <c r="D342" s="100" t="s">
        <v>788</v>
      </c>
      <c r="E342" s="101">
        <v>46</v>
      </c>
      <c r="F342" s="101">
        <v>65</v>
      </c>
      <c r="G342" s="101">
        <v>111</v>
      </c>
      <c r="H342" s="101">
        <v>0</v>
      </c>
      <c r="I342" s="101">
        <v>4</v>
      </c>
      <c r="J342" s="101">
        <v>4</v>
      </c>
      <c r="K342" s="101">
        <v>45</v>
      </c>
      <c r="L342" s="101">
        <v>61</v>
      </c>
      <c r="M342" s="101">
        <v>106</v>
      </c>
      <c r="N342" s="102">
        <v>0.97826086956521741</v>
      </c>
      <c r="O342" s="102">
        <v>1</v>
      </c>
      <c r="P342" s="102">
        <v>0.99099099099099097</v>
      </c>
      <c r="Q342" s="101">
        <v>33</v>
      </c>
      <c r="R342" s="101">
        <v>25</v>
      </c>
      <c r="S342" s="101">
        <v>58</v>
      </c>
      <c r="T342" s="102">
        <v>0.73333333333333328</v>
      </c>
      <c r="U342" s="102">
        <v>0.4098360655737705</v>
      </c>
      <c r="V342" s="102">
        <v>0.54716981132075471</v>
      </c>
      <c r="W342" s="101">
        <v>12</v>
      </c>
      <c r="X342" s="101">
        <v>36</v>
      </c>
      <c r="Y342" s="101">
        <v>48</v>
      </c>
      <c r="Z342" s="102">
        <v>0.26666666666666666</v>
      </c>
      <c r="AA342" s="102">
        <v>0.5901639344262295</v>
      </c>
      <c r="AB342" s="102">
        <v>0.45283018867924529</v>
      </c>
      <c r="AC342" s="101">
        <v>10</v>
      </c>
      <c r="AD342" s="101">
        <v>29</v>
      </c>
      <c r="AE342" s="101">
        <v>39</v>
      </c>
      <c r="AF342" s="102">
        <v>0.22222222222222221</v>
      </c>
      <c r="AG342" s="102">
        <v>0.47540983606557374</v>
      </c>
      <c r="AH342" s="102">
        <v>0.36792452830188677</v>
      </c>
      <c r="AI342" s="101">
        <v>2</v>
      </c>
      <c r="AJ342" s="101">
        <v>7</v>
      </c>
      <c r="AK342" s="101">
        <v>9</v>
      </c>
      <c r="AL342" s="102">
        <v>4.4444444444444446E-2</v>
      </c>
      <c r="AM342" s="102">
        <v>0.11475409836065574</v>
      </c>
      <c r="AN342" s="102">
        <v>8.4905660377358486E-2</v>
      </c>
      <c r="AO342" s="101">
        <v>45</v>
      </c>
      <c r="AP342" s="101">
        <v>61</v>
      </c>
      <c r="AQ342" s="101">
        <v>106</v>
      </c>
      <c r="AR342" s="102">
        <v>0.97826086956521741</v>
      </c>
      <c r="AS342" s="102">
        <v>1</v>
      </c>
      <c r="AT342" s="102">
        <v>0.99099099099099097</v>
      </c>
      <c r="AU342" s="101">
        <v>28</v>
      </c>
      <c r="AV342" s="101">
        <v>23</v>
      </c>
      <c r="AW342" s="101">
        <v>51</v>
      </c>
      <c r="AX342" s="102">
        <v>0.62222222222222223</v>
      </c>
      <c r="AY342" s="102">
        <v>0.37704918032786883</v>
      </c>
      <c r="AZ342" s="102">
        <v>0.48113207547169812</v>
      </c>
      <c r="BA342" s="101">
        <v>17</v>
      </c>
      <c r="BB342" s="101">
        <v>38</v>
      </c>
      <c r="BC342" s="101">
        <v>55</v>
      </c>
      <c r="BD342" s="102">
        <v>0.37777777777777777</v>
      </c>
      <c r="BE342" s="102">
        <v>0.62295081967213117</v>
      </c>
      <c r="BF342" s="102">
        <v>0.51886792452830188</v>
      </c>
      <c r="BG342" s="101">
        <v>15</v>
      </c>
      <c r="BH342" s="101">
        <v>28</v>
      </c>
      <c r="BI342" s="101">
        <v>43</v>
      </c>
      <c r="BJ342" s="102">
        <v>0.33333333333333331</v>
      </c>
      <c r="BK342" s="102">
        <v>0.45901639344262296</v>
      </c>
      <c r="BL342" s="102">
        <v>0.40566037735849059</v>
      </c>
      <c r="BM342" s="101">
        <v>2</v>
      </c>
      <c r="BN342" s="101">
        <v>10</v>
      </c>
      <c r="BO342" s="101">
        <v>12</v>
      </c>
      <c r="BP342" s="102">
        <v>4.4444444444444446E-2</v>
      </c>
      <c r="BQ342" s="102">
        <v>0.16393442622950818</v>
      </c>
      <c r="BR342" s="103">
        <v>0.11320754716981132</v>
      </c>
    </row>
    <row r="343" spans="1:70" ht="11.85">
      <c r="A343" s="99" t="str">
        <f>IF(COUNTIFS(T_3GPM[[#This Row],[Secteur]],"  *"),A342,T_3GPM[[#This Row],[Secteur]])</f>
        <v>VAL-DE-MARNE</v>
      </c>
      <c r="B343" s="99" t="str">
        <f>IF(COUNTIFS(T_3GPM[[#This Row],[Secteur]],"    *"),B342,T_3GPM[[#This Row],[Secteur]])</f>
        <v xml:space="preserve">   D02 - Champigny</v>
      </c>
      <c r="C343" s="100" t="s">
        <v>789</v>
      </c>
      <c r="D343" s="100" t="s">
        <v>333</v>
      </c>
      <c r="E343" s="101">
        <v>73</v>
      </c>
      <c r="F343" s="101">
        <v>74</v>
      </c>
      <c r="G343" s="101">
        <v>147</v>
      </c>
      <c r="H343" s="101">
        <v>0</v>
      </c>
      <c r="I343" s="101">
        <v>0</v>
      </c>
      <c r="J343" s="101">
        <v>0</v>
      </c>
      <c r="K343" s="101">
        <v>73</v>
      </c>
      <c r="L343" s="101">
        <v>72</v>
      </c>
      <c r="M343" s="101">
        <v>145</v>
      </c>
      <c r="N343" s="102">
        <v>1</v>
      </c>
      <c r="O343" s="102">
        <v>0.97297297297297303</v>
      </c>
      <c r="P343" s="102">
        <v>0.98639455782312924</v>
      </c>
      <c r="Q343" s="101">
        <v>41</v>
      </c>
      <c r="R343" s="101">
        <v>39</v>
      </c>
      <c r="S343" s="101">
        <v>80</v>
      </c>
      <c r="T343" s="102">
        <v>0.56164383561643838</v>
      </c>
      <c r="U343" s="102">
        <v>0.54166666666666663</v>
      </c>
      <c r="V343" s="102">
        <v>0.55172413793103448</v>
      </c>
      <c r="W343" s="101">
        <v>32</v>
      </c>
      <c r="X343" s="101">
        <v>33</v>
      </c>
      <c r="Y343" s="101">
        <v>65</v>
      </c>
      <c r="Z343" s="102">
        <v>0.43835616438356162</v>
      </c>
      <c r="AA343" s="102">
        <v>0.45833333333333331</v>
      </c>
      <c r="AB343" s="102">
        <v>0.44827586206896552</v>
      </c>
      <c r="AC343" s="101">
        <v>30</v>
      </c>
      <c r="AD343" s="101">
        <v>27</v>
      </c>
      <c r="AE343" s="101">
        <v>57</v>
      </c>
      <c r="AF343" s="102">
        <v>0.41095890410958902</v>
      </c>
      <c r="AG343" s="102">
        <v>0.375</v>
      </c>
      <c r="AH343" s="102">
        <v>0.39310344827586208</v>
      </c>
      <c r="AI343" s="101">
        <v>2</v>
      </c>
      <c r="AJ343" s="101">
        <v>6</v>
      </c>
      <c r="AK343" s="101">
        <v>8</v>
      </c>
      <c r="AL343" s="102">
        <v>2.7397260273972601E-2</v>
      </c>
      <c r="AM343" s="102">
        <v>8.3333333333333329E-2</v>
      </c>
      <c r="AN343" s="102">
        <v>5.5172413793103448E-2</v>
      </c>
      <c r="AO343" s="101">
        <v>73</v>
      </c>
      <c r="AP343" s="101">
        <v>72</v>
      </c>
      <c r="AQ343" s="101">
        <v>145</v>
      </c>
      <c r="AR343" s="102">
        <v>1</v>
      </c>
      <c r="AS343" s="102">
        <v>0.97297297297297303</v>
      </c>
      <c r="AT343" s="102">
        <v>0.98639455782312924</v>
      </c>
      <c r="AU343" s="101">
        <v>37</v>
      </c>
      <c r="AV343" s="101">
        <v>33</v>
      </c>
      <c r="AW343" s="101">
        <v>70</v>
      </c>
      <c r="AX343" s="102">
        <v>0.50684931506849318</v>
      </c>
      <c r="AY343" s="102">
        <v>0.45833333333333331</v>
      </c>
      <c r="AZ343" s="102">
        <v>0.48275862068965519</v>
      </c>
      <c r="BA343" s="101">
        <v>36</v>
      </c>
      <c r="BB343" s="101">
        <v>39</v>
      </c>
      <c r="BC343" s="101">
        <v>75</v>
      </c>
      <c r="BD343" s="102">
        <v>0.49315068493150682</v>
      </c>
      <c r="BE343" s="102">
        <v>0.54166666666666663</v>
      </c>
      <c r="BF343" s="102">
        <v>0.51724137931034486</v>
      </c>
      <c r="BG343" s="101">
        <v>34</v>
      </c>
      <c r="BH343" s="101">
        <v>32</v>
      </c>
      <c r="BI343" s="101">
        <v>66</v>
      </c>
      <c r="BJ343" s="102">
        <v>0.46575342465753422</v>
      </c>
      <c r="BK343" s="102">
        <v>0.44444444444444442</v>
      </c>
      <c r="BL343" s="102">
        <v>0.45517241379310347</v>
      </c>
      <c r="BM343" s="101">
        <v>2</v>
      </c>
      <c r="BN343" s="101">
        <v>7</v>
      </c>
      <c r="BO343" s="101">
        <v>9</v>
      </c>
      <c r="BP343" s="102">
        <v>2.7397260273972601E-2</v>
      </c>
      <c r="BQ343" s="102">
        <v>9.7222222222222224E-2</v>
      </c>
      <c r="BR343" s="103">
        <v>6.2068965517241378E-2</v>
      </c>
    </row>
    <row r="344" spans="1:70" ht="11.85">
      <c r="A344" s="99" t="str">
        <f>IF(COUNTIFS(T_3GPM[[#This Row],[Secteur]],"  *"),A343,T_3GPM[[#This Row],[Secteur]])</f>
        <v>VAL-DE-MARNE</v>
      </c>
      <c r="B344" s="99" t="str">
        <f>IF(COUNTIFS(T_3GPM[[#This Row],[Secteur]],"    *"),B343,T_3GPM[[#This Row],[Secteur]])</f>
        <v xml:space="preserve">   D02 - Champigny</v>
      </c>
      <c r="C344" s="100" t="s">
        <v>790</v>
      </c>
      <c r="D344" s="100" t="s">
        <v>791</v>
      </c>
      <c r="E344" s="101">
        <v>57</v>
      </c>
      <c r="F344" s="101">
        <v>37</v>
      </c>
      <c r="G344" s="101">
        <v>94</v>
      </c>
      <c r="H344" s="101">
        <v>0</v>
      </c>
      <c r="I344" s="101">
        <v>0</v>
      </c>
      <c r="J344" s="101">
        <v>0</v>
      </c>
      <c r="K344" s="101">
        <v>57</v>
      </c>
      <c r="L344" s="101">
        <v>35</v>
      </c>
      <c r="M344" s="101">
        <v>92</v>
      </c>
      <c r="N344" s="102">
        <v>1</v>
      </c>
      <c r="O344" s="102">
        <v>0.94594594594594594</v>
      </c>
      <c r="P344" s="102">
        <v>0.97872340425531912</v>
      </c>
      <c r="Q344" s="101">
        <v>43</v>
      </c>
      <c r="R344" s="101">
        <v>20</v>
      </c>
      <c r="S344" s="101">
        <v>63</v>
      </c>
      <c r="T344" s="102">
        <v>0.75438596491228072</v>
      </c>
      <c r="U344" s="102">
        <v>0.5714285714285714</v>
      </c>
      <c r="V344" s="102">
        <v>0.68478260869565222</v>
      </c>
      <c r="W344" s="101">
        <v>14</v>
      </c>
      <c r="X344" s="101">
        <v>15</v>
      </c>
      <c r="Y344" s="101">
        <v>29</v>
      </c>
      <c r="Z344" s="102">
        <v>0.24561403508771928</v>
      </c>
      <c r="AA344" s="102">
        <v>0.42857142857142855</v>
      </c>
      <c r="AB344" s="102">
        <v>0.31521739130434784</v>
      </c>
      <c r="AC344" s="101">
        <v>13</v>
      </c>
      <c r="AD344" s="101">
        <v>15</v>
      </c>
      <c r="AE344" s="101">
        <v>28</v>
      </c>
      <c r="AF344" s="102">
        <v>0.22807017543859648</v>
      </c>
      <c r="AG344" s="102">
        <v>0.42857142857142855</v>
      </c>
      <c r="AH344" s="102">
        <v>0.30434782608695654</v>
      </c>
      <c r="AI344" s="101">
        <v>1</v>
      </c>
      <c r="AJ344" s="101">
        <v>0</v>
      </c>
      <c r="AK344" s="101">
        <v>1</v>
      </c>
      <c r="AL344" s="102">
        <v>1.7543859649122806E-2</v>
      </c>
      <c r="AM344" s="102">
        <v>0</v>
      </c>
      <c r="AN344" s="102">
        <v>1.0869565217391304E-2</v>
      </c>
      <c r="AO344" s="101">
        <v>56</v>
      </c>
      <c r="AP344" s="101">
        <v>35</v>
      </c>
      <c r="AQ344" s="101">
        <v>91</v>
      </c>
      <c r="AR344" s="102">
        <v>0.98245614035087714</v>
      </c>
      <c r="AS344" s="102">
        <v>0.94594594594594594</v>
      </c>
      <c r="AT344" s="102">
        <v>0.96808510638297873</v>
      </c>
      <c r="AU344" s="101">
        <v>38</v>
      </c>
      <c r="AV344" s="101">
        <v>12</v>
      </c>
      <c r="AW344" s="101">
        <v>50</v>
      </c>
      <c r="AX344" s="102">
        <v>0.6785714285714286</v>
      </c>
      <c r="AY344" s="102">
        <v>0.34285714285714286</v>
      </c>
      <c r="AZ344" s="102">
        <v>0.5494505494505495</v>
      </c>
      <c r="BA344" s="101">
        <v>18</v>
      </c>
      <c r="BB344" s="101">
        <v>23</v>
      </c>
      <c r="BC344" s="101">
        <v>41</v>
      </c>
      <c r="BD344" s="102">
        <v>0.32142857142857145</v>
      </c>
      <c r="BE344" s="102">
        <v>0.65714285714285714</v>
      </c>
      <c r="BF344" s="102">
        <v>0.45054945054945056</v>
      </c>
      <c r="BG344" s="101">
        <v>17</v>
      </c>
      <c r="BH344" s="101">
        <v>21</v>
      </c>
      <c r="BI344" s="101">
        <v>38</v>
      </c>
      <c r="BJ344" s="102">
        <v>0.30357142857142855</v>
      </c>
      <c r="BK344" s="102">
        <v>0.6</v>
      </c>
      <c r="BL344" s="102">
        <v>0.4175824175824176</v>
      </c>
      <c r="BM344" s="101">
        <v>1</v>
      </c>
      <c r="BN344" s="101">
        <v>2</v>
      </c>
      <c r="BO344" s="101">
        <v>3</v>
      </c>
      <c r="BP344" s="102">
        <v>1.7857142857142856E-2</v>
      </c>
      <c r="BQ344" s="102">
        <v>5.7142857142857141E-2</v>
      </c>
      <c r="BR344" s="103">
        <v>3.2967032967032968E-2</v>
      </c>
    </row>
    <row r="345" spans="1:70" ht="11.85">
      <c r="A345" s="99" t="str">
        <f>IF(COUNTIFS(T_3GPM[[#This Row],[Secteur]],"  *"),A344,T_3GPM[[#This Row],[Secteur]])</f>
        <v>VAL-DE-MARNE</v>
      </c>
      <c r="B345" s="99" t="str">
        <f>IF(COUNTIFS(T_3GPM[[#This Row],[Secteur]],"    *"),B344,T_3GPM[[#This Row],[Secteur]])</f>
        <v xml:space="preserve">   D02 - Champigny</v>
      </c>
      <c r="C345" s="100" t="s">
        <v>792</v>
      </c>
      <c r="D345" s="100" t="s">
        <v>793</v>
      </c>
      <c r="E345" s="101">
        <v>78</v>
      </c>
      <c r="F345" s="101">
        <v>90</v>
      </c>
      <c r="G345" s="101">
        <v>168</v>
      </c>
      <c r="H345" s="101">
        <v>0</v>
      </c>
      <c r="I345" s="101">
        <v>0</v>
      </c>
      <c r="J345" s="101">
        <v>0</v>
      </c>
      <c r="K345" s="101">
        <v>78</v>
      </c>
      <c r="L345" s="101">
        <v>88</v>
      </c>
      <c r="M345" s="101">
        <v>166</v>
      </c>
      <c r="N345" s="102">
        <v>1</v>
      </c>
      <c r="O345" s="102">
        <v>0.97777777777777775</v>
      </c>
      <c r="P345" s="102">
        <v>0.98809523809523814</v>
      </c>
      <c r="Q345" s="101">
        <v>59</v>
      </c>
      <c r="R345" s="101">
        <v>51</v>
      </c>
      <c r="S345" s="101">
        <v>110</v>
      </c>
      <c r="T345" s="102">
        <v>0.75641025641025639</v>
      </c>
      <c r="U345" s="102">
        <v>0.57954545454545459</v>
      </c>
      <c r="V345" s="102">
        <v>0.66265060240963858</v>
      </c>
      <c r="W345" s="101">
        <v>19</v>
      </c>
      <c r="X345" s="101">
        <v>37</v>
      </c>
      <c r="Y345" s="101">
        <v>56</v>
      </c>
      <c r="Z345" s="102">
        <v>0.24358974358974358</v>
      </c>
      <c r="AA345" s="102">
        <v>0.42045454545454547</v>
      </c>
      <c r="AB345" s="102">
        <v>0.33734939759036142</v>
      </c>
      <c r="AC345" s="101">
        <v>19</v>
      </c>
      <c r="AD345" s="101">
        <v>35</v>
      </c>
      <c r="AE345" s="101">
        <v>54</v>
      </c>
      <c r="AF345" s="102">
        <v>0.24358974358974358</v>
      </c>
      <c r="AG345" s="102">
        <v>0.39772727272727271</v>
      </c>
      <c r="AH345" s="102">
        <v>0.3253012048192771</v>
      </c>
      <c r="AI345" s="101">
        <v>0</v>
      </c>
      <c r="AJ345" s="101">
        <v>2</v>
      </c>
      <c r="AK345" s="101">
        <v>2</v>
      </c>
      <c r="AL345" s="102">
        <v>0</v>
      </c>
      <c r="AM345" s="102">
        <v>2.2727272727272728E-2</v>
      </c>
      <c r="AN345" s="102">
        <v>1.2048192771084338E-2</v>
      </c>
      <c r="AO345" s="101">
        <v>78</v>
      </c>
      <c r="AP345" s="101">
        <v>88</v>
      </c>
      <c r="AQ345" s="101">
        <v>166</v>
      </c>
      <c r="AR345" s="102">
        <v>1</v>
      </c>
      <c r="AS345" s="102">
        <v>0.97777777777777775</v>
      </c>
      <c r="AT345" s="102">
        <v>0.98809523809523814</v>
      </c>
      <c r="AU345" s="101">
        <v>56</v>
      </c>
      <c r="AV345" s="101">
        <v>44</v>
      </c>
      <c r="AW345" s="101">
        <v>100</v>
      </c>
      <c r="AX345" s="102">
        <v>0.71794871794871795</v>
      </c>
      <c r="AY345" s="102">
        <v>0.5</v>
      </c>
      <c r="AZ345" s="102">
        <v>0.60240963855421692</v>
      </c>
      <c r="BA345" s="101">
        <v>22</v>
      </c>
      <c r="BB345" s="101">
        <v>44</v>
      </c>
      <c r="BC345" s="101">
        <v>66</v>
      </c>
      <c r="BD345" s="102">
        <v>0.28205128205128205</v>
      </c>
      <c r="BE345" s="102">
        <v>0.5</v>
      </c>
      <c r="BF345" s="102">
        <v>0.39759036144578314</v>
      </c>
      <c r="BG345" s="101">
        <v>22</v>
      </c>
      <c r="BH345" s="101">
        <v>42</v>
      </c>
      <c r="BI345" s="101">
        <v>64</v>
      </c>
      <c r="BJ345" s="102">
        <v>0.28205128205128205</v>
      </c>
      <c r="BK345" s="102">
        <v>0.47727272727272729</v>
      </c>
      <c r="BL345" s="102">
        <v>0.38554216867469882</v>
      </c>
      <c r="BM345" s="101">
        <v>0</v>
      </c>
      <c r="BN345" s="101">
        <v>2</v>
      </c>
      <c r="BO345" s="101">
        <v>2</v>
      </c>
      <c r="BP345" s="102">
        <v>0</v>
      </c>
      <c r="BQ345" s="102">
        <v>2.2727272727272728E-2</v>
      </c>
      <c r="BR345" s="103">
        <v>1.2048192771084338E-2</v>
      </c>
    </row>
    <row r="346" spans="1:70" ht="11.85">
      <c r="A346" s="99" t="str">
        <f>IF(COUNTIFS(T_3GPM[[#This Row],[Secteur]],"  *"),A345,T_3GPM[[#This Row],[Secteur]])</f>
        <v>VAL-DE-MARNE</v>
      </c>
      <c r="B346" s="99" t="str">
        <f>IF(COUNTIFS(T_3GPM[[#This Row],[Secteur]],"    *"),B345,T_3GPM[[#This Row],[Secteur]])</f>
        <v xml:space="preserve">   D02 - Champigny</v>
      </c>
      <c r="C346" s="100" t="s">
        <v>794</v>
      </c>
      <c r="D346" s="100" t="s">
        <v>769</v>
      </c>
      <c r="E346" s="101">
        <v>57</v>
      </c>
      <c r="F346" s="101">
        <v>72</v>
      </c>
      <c r="G346" s="101">
        <v>129</v>
      </c>
      <c r="H346" s="101">
        <v>0</v>
      </c>
      <c r="I346" s="101">
        <v>0</v>
      </c>
      <c r="J346" s="101">
        <v>0</v>
      </c>
      <c r="K346" s="101">
        <v>57</v>
      </c>
      <c r="L346" s="101">
        <v>71</v>
      </c>
      <c r="M346" s="101">
        <v>128</v>
      </c>
      <c r="N346" s="102">
        <v>1</v>
      </c>
      <c r="O346" s="102">
        <v>0.98611111111111116</v>
      </c>
      <c r="P346" s="102">
        <v>0.99224806201550386</v>
      </c>
      <c r="Q346" s="101">
        <v>45</v>
      </c>
      <c r="R346" s="101">
        <v>56</v>
      </c>
      <c r="S346" s="101">
        <v>101</v>
      </c>
      <c r="T346" s="102">
        <v>0.78947368421052633</v>
      </c>
      <c r="U346" s="102">
        <v>0.78873239436619713</v>
      </c>
      <c r="V346" s="102">
        <v>0.7890625</v>
      </c>
      <c r="W346" s="101">
        <v>12</v>
      </c>
      <c r="X346" s="101">
        <v>15</v>
      </c>
      <c r="Y346" s="101">
        <v>27</v>
      </c>
      <c r="Z346" s="102">
        <v>0.21052631578947367</v>
      </c>
      <c r="AA346" s="102">
        <v>0.21126760563380281</v>
      </c>
      <c r="AB346" s="102">
        <v>0.2109375</v>
      </c>
      <c r="AC346" s="101">
        <v>8</v>
      </c>
      <c r="AD346" s="101">
        <v>12</v>
      </c>
      <c r="AE346" s="101">
        <v>20</v>
      </c>
      <c r="AF346" s="102">
        <v>0.14035087719298245</v>
      </c>
      <c r="AG346" s="102">
        <v>0.16901408450704225</v>
      </c>
      <c r="AH346" s="102">
        <v>0.15625</v>
      </c>
      <c r="AI346" s="101">
        <v>4</v>
      </c>
      <c r="AJ346" s="101">
        <v>3</v>
      </c>
      <c r="AK346" s="101">
        <v>7</v>
      </c>
      <c r="AL346" s="102">
        <v>7.0175438596491224E-2</v>
      </c>
      <c r="AM346" s="102">
        <v>4.2253521126760563E-2</v>
      </c>
      <c r="AN346" s="102">
        <v>5.46875E-2</v>
      </c>
      <c r="AO346" s="101">
        <v>55</v>
      </c>
      <c r="AP346" s="101">
        <v>71</v>
      </c>
      <c r="AQ346" s="101">
        <v>126</v>
      </c>
      <c r="AR346" s="102">
        <v>0.96491228070175439</v>
      </c>
      <c r="AS346" s="102">
        <v>0.98611111111111116</v>
      </c>
      <c r="AT346" s="102">
        <v>0.97674418604651159</v>
      </c>
      <c r="AU346" s="101">
        <v>44</v>
      </c>
      <c r="AV346" s="101">
        <v>56</v>
      </c>
      <c r="AW346" s="101">
        <v>100</v>
      </c>
      <c r="AX346" s="102">
        <v>0.8</v>
      </c>
      <c r="AY346" s="102">
        <v>0.78873239436619713</v>
      </c>
      <c r="AZ346" s="102">
        <v>0.79365079365079361</v>
      </c>
      <c r="BA346" s="101">
        <v>11</v>
      </c>
      <c r="BB346" s="101">
        <v>15</v>
      </c>
      <c r="BC346" s="101">
        <v>26</v>
      </c>
      <c r="BD346" s="102">
        <v>0.2</v>
      </c>
      <c r="BE346" s="102">
        <v>0.21126760563380281</v>
      </c>
      <c r="BF346" s="102">
        <v>0.20634920634920634</v>
      </c>
      <c r="BG346" s="101">
        <v>8</v>
      </c>
      <c r="BH346" s="101">
        <v>12</v>
      </c>
      <c r="BI346" s="101">
        <v>20</v>
      </c>
      <c r="BJ346" s="102">
        <v>0.14545454545454545</v>
      </c>
      <c r="BK346" s="102">
        <v>0.16901408450704225</v>
      </c>
      <c r="BL346" s="102">
        <v>0.15873015873015872</v>
      </c>
      <c r="BM346" s="101">
        <v>3</v>
      </c>
      <c r="BN346" s="101">
        <v>3</v>
      </c>
      <c r="BO346" s="101">
        <v>6</v>
      </c>
      <c r="BP346" s="102">
        <v>5.4545454545454543E-2</v>
      </c>
      <c r="BQ346" s="102">
        <v>4.2253521126760563E-2</v>
      </c>
      <c r="BR346" s="103">
        <v>4.7619047619047616E-2</v>
      </c>
    </row>
    <row r="347" spans="1:70" ht="11.85">
      <c r="A347" s="99" t="str">
        <f>IF(COUNTIFS(T_3GPM[[#This Row],[Secteur]],"  *"),A346,T_3GPM[[#This Row],[Secteur]])</f>
        <v>VAL-DE-MARNE</v>
      </c>
      <c r="B347" s="99" t="str">
        <f>IF(COUNTIFS(T_3GPM[[#This Row],[Secteur]],"    *"),B346,T_3GPM[[#This Row],[Secteur]])</f>
        <v xml:space="preserve">   D02 - Champigny</v>
      </c>
      <c r="C347" s="100" t="s">
        <v>795</v>
      </c>
      <c r="D347" s="100" t="s">
        <v>390</v>
      </c>
      <c r="E347" s="101">
        <v>57</v>
      </c>
      <c r="F347" s="101">
        <v>43</v>
      </c>
      <c r="G347" s="101">
        <v>100</v>
      </c>
      <c r="H347" s="101">
        <v>3</v>
      </c>
      <c r="I347" s="101">
        <v>3</v>
      </c>
      <c r="J347" s="101">
        <v>6</v>
      </c>
      <c r="K347" s="101">
        <v>54</v>
      </c>
      <c r="L347" s="101">
        <v>41</v>
      </c>
      <c r="M347" s="101">
        <v>95</v>
      </c>
      <c r="N347" s="102">
        <v>1</v>
      </c>
      <c r="O347" s="102">
        <v>1.0232558139534884</v>
      </c>
      <c r="P347" s="102">
        <v>1.01</v>
      </c>
      <c r="Q347" s="101">
        <v>31</v>
      </c>
      <c r="R347" s="101">
        <v>22</v>
      </c>
      <c r="S347" s="101">
        <v>53</v>
      </c>
      <c r="T347" s="102">
        <v>0.57407407407407407</v>
      </c>
      <c r="U347" s="102">
        <v>0.53658536585365857</v>
      </c>
      <c r="V347" s="102">
        <v>0.55789473684210522</v>
      </c>
      <c r="W347" s="101">
        <v>23</v>
      </c>
      <c r="X347" s="101">
        <v>19</v>
      </c>
      <c r="Y347" s="101">
        <v>42</v>
      </c>
      <c r="Z347" s="102">
        <v>0.42592592592592593</v>
      </c>
      <c r="AA347" s="102">
        <v>0.46341463414634149</v>
      </c>
      <c r="AB347" s="102">
        <v>0.44210526315789472</v>
      </c>
      <c r="AC347" s="101">
        <v>21</v>
      </c>
      <c r="AD347" s="101">
        <v>18</v>
      </c>
      <c r="AE347" s="101">
        <v>39</v>
      </c>
      <c r="AF347" s="102">
        <v>0.3888888888888889</v>
      </c>
      <c r="AG347" s="102">
        <v>0.43902439024390244</v>
      </c>
      <c r="AH347" s="102">
        <v>0.41052631578947368</v>
      </c>
      <c r="AI347" s="101">
        <v>2</v>
      </c>
      <c r="AJ347" s="101">
        <v>1</v>
      </c>
      <c r="AK347" s="101">
        <v>3</v>
      </c>
      <c r="AL347" s="102">
        <v>3.7037037037037035E-2</v>
      </c>
      <c r="AM347" s="102">
        <v>2.4390243902439025E-2</v>
      </c>
      <c r="AN347" s="102">
        <v>3.1578947368421054E-2</v>
      </c>
      <c r="AO347" s="101">
        <v>53</v>
      </c>
      <c r="AP347" s="101">
        <v>40</v>
      </c>
      <c r="AQ347" s="101">
        <v>93</v>
      </c>
      <c r="AR347" s="102">
        <v>0.98245614035087714</v>
      </c>
      <c r="AS347" s="102">
        <v>1</v>
      </c>
      <c r="AT347" s="102">
        <v>0.99</v>
      </c>
      <c r="AU347" s="101">
        <v>28</v>
      </c>
      <c r="AV347" s="101">
        <v>16</v>
      </c>
      <c r="AW347" s="101">
        <v>44</v>
      </c>
      <c r="AX347" s="102">
        <v>0.52830188679245282</v>
      </c>
      <c r="AY347" s="102">
        <v>0.4</v>
      </c>
      <c r="AZ347" s="102">
        <v>0.4731182795698925</v>
      </c>
      <c r="BA347" s="101">
        <v>25</v>
      </c>
      <c r="BB347" s="101">
        <v>24</v>
      </c>
      <c r="BC347" s="101">
        <v>49</v>
      </c>
      <c r="BD347" s="102">
        <v>0.47169811320754718</v>
      </c>
      <c r="BE347" s="102">
        <v>0.6</v>
      </c>
      <c r="BF347" s="102">
        <v>0.5268817204301075</v>
      </c>
      <c r="BG347" s="101">
        <v>23</v>
      </c>
      <c r="BH347" s="101">
        <v>22</v>
      </c>
      <c r="BI347" s="101">
        <v>45</v>
      </c>
      <c r="BJ347" s="102">
        <v>0.43396226415094341</v>
      </c>
      <c r="BK347" s="102">
        <v>0.55000000000000004</v>
      </c>
      <c r="BL347" s="102">
        <v>0.4838709677419355</v>
      </c>
      <c r="BM347" s="101">
        <v>2</v>
      </c>
      <c r="BN347" s="101">
        <v>2</v>
      </c>
      <c r="BO347" s="101">
        <v>4</v>
      </c>
      <c r="BP347" s="102">
        <v>3.7735849056603772E-2</v>
      </c>
      <c r="BQ347" s="102">
        <v>0.05</v>
      </c>
      <c r="BR347" s="103">
        <v>4.3010752688172046E-2</v>
      </c>
    </row>
    <row r="348" spans="1:70" ht="11.85">
      <c r="A348" s="99" t="str">
        <f>IF(COUNTIFS(T_3GPM[[#This Row],[Secteur]],"  *"),A347,T_3GPM[[#This Row],[Secteur]])</f>
        <v>VAL-DE-MARNE</v>
      </c>
      <c r="B348" s="99" t="str">
        <f>IF(COUNTIFS(T_3GPM[[#This Row],[Secteur]],"    *"),B347,T_3GPM[[#This Row],[Secteur]])</f>
        <v xml:space="preserve">   D02 - Champigny</v>
      </c>
      <c r="C348" s="100" t="s">
        <v>796</v>
      </c>
      <c r="D348" s="100" t="s">
        <v>260</v>
      </c>
      <c r="E348" s="101">
        <v>88</v>
      </c>
      <c r="F348" s="101">
        <v>96</v>
      </c>
      <c r="G348" s="101">
        <v>184</v>
      </c>
      <c r="H348" s="101">
        <v>0</v>
      </c>
      <c r="I348" s="101">
        <v>0</v>
      </c>
      <c r="J348" s="101">
        <v>0</v>
      </c>
      <c r="K348" s="101">
        <v>87</v>
      </c>
      <c r="L348" s="101">
        <v>93</v>
      </c>
      <c r="M348" s="101">
        <v>180</v>
      </c>
      <c r="N348" s="102">
        <v>0.98863636363636365</v>
      </c>
      <c r="O348" s="102">
        <v>0.96875</v>
      </c>
      <c r="P348" s="102">
        <v>0.97826086956521741</v>
      </c>
      <c r="Q348" s="101">
        <v>70</v>
      </c>
      <c r="R348" s="101">
        <v>74</v>
      </c>
      <c r="S348" s="101">
        <v>144</v>
      </c>
      <c r="T348" s="102">
        <v>0.8045977011494253</v>
      </c>
      <c r="U348" s="102">
        <v>0.79569892473118276</v>
      </c>
      <c r="V348" s="102">
        <v>0.8</v>
      </c>
      <c r="W348" s="101">
        <v>17</v>
      </c>
      <c r="X348" s="101">
        <v>19</v>
      </c>
      <c r="Y348" s="101">
        <v>36</v>
      </c>
      <c r="Z348" s="102">
        <v>0.19540229885057472</v>
      </c>
      <c r="AA348" s="102">
        <v>0.20430107526881722</v>
      </c>
      <c r="AB348" s="102">
        <v>0.2</v>
      </c>
      <c r="AC348" s="101">
        <v>15</v>
      </c>
      <c r="AD348" s="101">
        <v>17</v>
      </c>
      <c r="AE348" s="101">
        <v>32</v>
      </c>
      <c r="AF348" s="102">
        <v>0.17241379310344829</v>
      </c>
      <c r="AG348" s="102">
        <v>0.18279569892473119</v>
      </c>
      <c r="AH348" s="102">
        <v>0.17777777777777778</v>
      </c>
      <c r="AI348" s="101">
        <v>2</v>
      </c>
      <c r="AJ348" s="101">
        <v>2</v>
      </c>
      <c r="AK348" s="101">
        <v>4</v>
      </c>
      <c r="AL348" s="102">
        <v>2.2988505747126436E-2</v>
      </c>
      <c r="AM348" s="102">
        <v>2.1505376344086023E-2</v>
      </c>
      <c r="AN348" s="102">
        <v>2.2222222222222223E-2</v>
      </c>
      <c r="AO348" s="101">
        <v>87</v>
      </c>
      <c r="AP348" s="101">
        <v>93</v>
      </c>
      <c r="AQ348" s="101">
        <v>180</v>
      </c>
      <c r="AR348" s="102">
        <v>0.98863636363636365</v>
      </c>
      <c r="AS348" s="102">
        <v>0.96875</v>
      </c>
      <c r="AT348" s="102">
        <v>0.97826086956521741</v>
      </c>
      <c r="AU348" s="101">
        <v>68</v>
      </c>
      <c r="AV348" s="101">
        <v>69</v>
      </c>
      <c r="AW348" s="101">
        <v>137</v>
      </c>
      <c r="AX348" s="102">
        <v>0.7816091954022989</v>
      </c>
      <c r="AY348" s="102">
        <v>0.74193548387096775</v>
      </c>
      <c r="AZ348" s="102">
        <v>0.76111111111111107</v>
      </c>
      <c r="BA348" s="101">
        <v>19</v>
      </c>
      <c r="BB348" s="101">
        <v>24</v>
      </c>
      <c r="BC348" s="101">
        <v>43</v>
      </c>
      <c r="BD348" s="102">
        <v>0.21839080459770116</v>
      </c>
      <c r="BE348" s="102">
        <v>0.25806451612903225</v>
      </c>
      <c r="BF348" s="102">
        <v>0.2388888888888889</v>
      </c>
      <c r="BG348" s="101">
        <v>17</v>
      </c>
      <c r="BH348" s="101">
        <v>22</v>
      </c>
      <c r="BI348" s="101">
        <v>39</v>
      </c>
      <c r="BJ348" s="102">
        <v>0.19540229885057472</v>
      </c>
      <c r="BK348" s="102">
        <v>0.23655913978494625</v>
      </c>
      <c r="BL348" s="102">
        <v>0.21666666666666667</v>
      </c>
      <c r="BM348" s="101">
        <v>2</v>
      </c>
      <c r="BN348" s="101">
        <v>2</v>
      </c>
      <c r="BO348" s="101">
        <v>4</v>
      </c>
      <c r="BP348" s="102">
        <v>2.2988505747126436E-2</v>
      </c>
      <c r="BQ348" s="102">
        <v>2.1505376344086023E-2</v>
      </c>
      <c r="BR348" s="103">
        <v>2.2222222222222223E-2</v>
      </c>
    </row>
    <row r="349" spans="1:70" ht="11.85">
      <c r="A349" s="99" t="str">
        <f>IF(COUNTIFS(T_3GPM[[#This Row],[Secteur]],"  *"),A348,T_3GPM[[#This Row],[Secteur]])</f>
        <v>VAL-DE-MARNE</v>
      </c>
      <c r="B349" s="99" t="str">
        <f>IF(COUNTIFS(T_3GPM[[#This Row],[Secteur]],"    *"),B348,T_3GPM[[#This Row],[Secteur]])</f>
        <v xml:space="preserve">   D02 - Champigny</v>
      </c>
      <c r="C349" s="100" t="s">
        <v>797</v>
      </c>
      <c r="D349" s="100" t="s">
        <v>798</v>
      </c>
      <c r="E349" s="101">
        <v>93</v>
      </c>
      <c r="F349" s="101">
        <v>110</v>
      </c>
      <c r="G349" s="101">
        <v>203</v>
      </c>
      <c r="H349" s="101">
        <v>0</v>
      </c>
      <c r="I349" s="101">
        <v>0</v>
      </c>
      <c r="J349" s="101">
        <v>0</v>
      </c>
      <c r="K349" s="101">
        <v>92</v>
      </c>
      <c r="L349" s="101">
        <v>110</v>
      </c>
      <c r="M349" s="101">
        <v>202</v>
      </c>
      <c r="N349" s="102">
        <v>0.989247311827957</v>
      </c>
      <c r="O349" s="102">
        <v>1</v>
      </c>
      <c r="P349" s="102">
        <v>0.99507389162561577</v>
      </c>
      <c r="Q349" s="101">
        <v>65</v>
      </c>
      <c r="R349" s="101">
        <v>74</v>
      </c>
      <c r="S349" s="101">
        <v>139</v>
      </c>
      <c r="T349" s="102">
        <v>0.70652173913043481</v>
      </c>
      <c r="U349" s="102">
        <v>0.67272727272727273</v>
      </c>
      <c r="V349" s="102">
        <v>0.68811881188118806</v>
      </c>
      <c r="W349" s="101">
        <v>27</v>
      </c>
      <c r="X349" s="101">
        <v>36</v>
      </c>
      <c r="Y349" s="101">
        <v>63</v>
      </c>
      <c r="Z349" s="102">
        <v>0.29347826086956524</v>
      </c>
      <c r="AA349" s="102">
        <v>0.32727272727272727</v>
      </c>
      <c r="AB349" s="102">
        <v>0.31188118811881188</v>
      </c>
      <c r="AC349" s="101">
        <v>25</v>
      </c>
      <c r="AD349" s="101">
        <v>33</v>
      </c>
      <c r="AE349" s="101">
        <v>58</v>
      </c>
      <c r="AF349" s="102">
        <v>0.27173913043478259</v>
      </c>
      <c r="AG349" s="102">
        <v>0.3</v>
      </c>
      <c r="AH349" s="102">
        <v>0.28712871287128711</v>
      </c>
      <c r="AI349" s="101">
        <v>2</v>
      </c>
      <c r="AJ349" s="101">
        <v>3</v>
      </c>
      <c r="AK349" s="101">
        <v>5</v>
      </c>
      <c r="AL349" s="102">
        <v>2.1739130434782608E-2</v>
      </c>
      <c r="AM349" s="102">
        <v>2.7272727272727271E-2</v>
      </c>
      <c r="AN349" s="102">
        <v>2.4752475247524754E-2</v>
      </c>
      <c r="AO349" s="101">
        <v>91</v>
      </c>
      <c r="AP349" s="101">
        <v>110</v>
      </c>
      <c r="AQ349" s="101">
        <v>201</v>
      </c>
      <c r="AR349" s="102">
        <v>0.978494623655914</v>
      </c>
      <c r="AS349" s="102">
        <v>1</v>
      </c>
      <c r="AT349" s="102">
        <v>0.99014778325123154</v>
      </c>
      <c r="AU349" s="101">
        <v>63</v>
      </c>
      <c r="AV349" s="101">
        <v>68</v>
      </c>
      <c r="AW349" s="101">
        <v>131</v>
      </c>
      <c r="AX349" s="102">
        <v>0.69230769230769229</v>
      </c>
      <c r="AY349" s="102">
        <v>0.61818181818181817</v>
      </c>
      <c r="AZ349" s="102">
        <v>0.65174129353233834</v>
      </c>
      <c r="BA349" s="101">
        <v>28</v>
      </c>
      <c r="BB349" s="101">
        <v>42</v>
      </c>
      <c r="BC349" s="101">
        <v>70</v>
      </c>
      <c r="BD349" s="102">
        <v>0.30769230769230771</v>
      </c>
      <c r="BE349" s="102">
        <v>0.38181818181818183</v>
      </c>
      <c r="BF349" s="102">
        <v>0.34825870646766172</v>
      </c>
      <c r="BG349" s="101">
        <v>26</v>
      </c>
      <c r="BH349" s="101">
        <v>39</v>
      </c>
      <c r="BI349" s="101">
        <v>65</v>
      </c>
      <c r="BJ349" s="102">
        <v>0.2857142857142857</v>
      </c>
      <c r="BK349" s="102">
        <v>0.35454545454545455</v>
      </c>
      <c r="BL349" s="102">
        <v>0.32338308457711445</v>
      </c>
      <c r="BM349" s="101">
        <v>2</v>
      </c>
      <c r="BN349" s="101">
        <v>3</v>
      </c>
      <c r="BO349" s="101">
        <v>5</v>
      </c>
      <c r="BP349" s="102">
        <v>2.197802197802198E-2</v>
      </c>
      <c r="BQ349" s="102">
        <v>2.7272727272727271E-2</v>
      </c>
      <c r="BR349" s="103">
        <v>2.4875621890547265E-2</v>
      </c>
    </row>
    <row r="350" spans="1:70" ht="11.85">
      <c r="A350" s="99" t="str">
        <f>IF(COUNTIFS(T_3GPM[[#This Row],[Secteur]],"  *"),A349,T_3GPM[[#This Row],[Secteur]])</f>
        <v>VAL-DE-MARNE</v>
      </c>
      <c r="B350" s="99" t="str">
        <f>IF(COUNTIFS(T_3GPM[[#This Row],[Secteur]],"    *"),B349,T_3GPM[[#This Row],[Secteur]])</f>
        <v xml:space="preserve">   D02 - Champigny</v>
      </c>
      <c r="C350" s="100" t="s">
        <v>799</v>
      </c>
      <c r="D350" s="100" t="s">
        <v>800</v>
      </c>
      <c r="E350" s="101">
        <v>61</v>
      </c>
      <c r="F350" s="101">
        <v>63</v>
      </c>
      <c r="G350" s="101">
        <v>124</v>
      </c>
      <c r="H350" s="101">
        <v>0</v>
      </c>
      <c r="I350" s="101">
        <v>0</v>
      </c>
      <c r="J350" s="101">
        <v>0</v>
      </c>
      <c r="K350" s="101">
        <v>61</v>
      </c>
      <c r="L350" s="101">
        <v>63</v>
      </c>
      <c r="M350" s="101">
        <v>124</v>
      </c>
      <c r="N350" s="102">
        <v>1</v>
      </c>
      <c r="O350" s="102">
        <v>1</v>
      </c>
      <c r="P350" s="102">
        <v>1</v>
      </c>
      <c r="Q350" s="101">
        <v>52</v>
      </c>
      <c r="R350" s="101">
        <v>44</v>
      </c>
      <c r="S350" s="101">
        <v>96</v>
      </c>
      <c r="T350" s="102">
        <v>0.85245901639344257</v>
      </c>
      <c r="U350" s="102">
        <v>0.69841269841269837</v>
      </c>
      <c r="V350" s="102">
        <v>0.77419354838709675</v>
      </c>
      <c r="W350" s="101">
        <v>9</v>
      </c>
      <c r="X350" s="101">
        <v>19</v>
      </c>
      <c r="Y350" s="101">
        <v>28</v>
      </c>
      <c r="Z350" s="102">
        <v>0.14754098360655737</v>
      </c>
      <c r="AA350" s="102">
        <v>0.30158730158730157</v>
      </c>
      <c r="AB350" s="102">
        <v>0.22580645161290322</v>
      </c>
      <c r="AC350" s="101">
        <v>8</v>
      </c>
      <c r="AD350" s="101">
        <v>11</v>
      </c>
      <c r="AE350" s="101">
        <v>19</v>
      </c>
      <c r="AF350" s="102">
        <v>0.13114754098360656</v>
      </c>
      <c r="AG350" s="102">
        <v>0.17460317460317459</v>
      </c>
      <c r="AH350" s="102">
        <v>0.15322580645161291</v>
      </c>
      <c r="AI350" s="101">
        <v>1</v>
      </c>
      <c r="AJ350" s="101">
        <v>8</v>
      </c>
      <c r="AK350" s="101">
        <v>9</v>
      </c>
      <c r="AL350" s="102">
        <v>1.6393442622950821E-2</v>
      </c>
      <c r="AM350" s="102">
        <v>0.12698412698412698</v>
      </c>
      <c r="AN350" s="102">
        <v>7.2580645161290328E-2</v>
      </c>
      <c r="AO350" s="101">
        <v>61</v>
      </c>
      <c r="AP350" s="101">
        <v>63</v>
      </c>
      <c r="AQ350" s="101">
        <v>124</v>
      </c>
      <c r="AR350" s="102">
        <v>1</v>
      </c>
      <c r="AS350" s="102">
        <v>1</v>
      </c>
      <c r="AT350" s="102">
        <v>1</v>
      </c>
      <c r="AU350" s="101">
        <v>40</v>
      </c>
      <c r="AV350" s="101">
        <v>35</v>
      </c>
      <c r="AW350" s="101">
        <v>75</v>
      </c>
      <c r="AX350" s="102">
        <v>0.65573770491803274</v>
      </c>
      <c r="AY350" s="102">
        <v>0.55555555555555558</v>
      </c>
      <c r="AZ350" s="102">
        <v>0.60483870967741937</v>
      </c>
      <c r="BA350" s="101">
        <v>21</v>
      </c>
      <c r="BB350" s="101">
        <v>28</v>
      </c>
      <c r="BC350" s="101">
        <v>49</v>
      </c>
      <c r="BD350" s="102">
        <v>0.34426229508196721</v>
      </c>
      <c r="BE350" s="102">
        <v>0.44444444444444442</v>
      </c>
      <c r="BF350" s="102">
        <v>0.39516129032258063</v>
      </c>
      <c r="BG350" s="101">
        <v>19</v>
      </c>
      <c r="BH350" s="101">
        <v>20</v>
      </c>
      <c r="BI350" s="101">
        <v>39</v>
      </c>
      <c r="BJ350" s="102">
        <v>0.31147540983606559</v>
      </c>
      <c r="BK350" s="102">
        <v>0.31746031746031744</v>
      </c>
      <c r="BL350" s="102">
        <v>0.31451612903225806</v>
      </c>
      <c r="BM350" s="101">
        <v>2</v>
      </c>
      <c r="BN350" s="101">
        <v>8</v>
      </c>
      <c r="BO350" s="101">
        <v>10</v>
      </c>
      <c r="BP350" s="102">
        <v>3.2786885245901641E-2</v>
      </c>
      <c r="BQ350" s="102">
        <v>0.12698412698412698</v>
      </c>
      <c r="BR350" s="103">
        <v>8.0645161290322578E-2</v>
      </c>
    </row>
    <row r="351" spans="1:70" ht="11.85">
      <c r="A351" s="99" t="str">
        <f>IF(COUNTIFS(T_3GPM[[#This Row],[Secteur]],"  *"),A350,T_3GPM[[#This Row],[Secteur]])</f>
        <v>VAL-DE-MARNE</v>
      </c>
      <c r="B351" s="99" t="str">
        <f>IF(COUNTIFS(T_3GPM[[#This Row],[Secteur]],"    *"),B350,T_3GPM[[#This Row],[Secteur]])</f>
        <v xml:space="preserve">   D02 - Champigny</v>
      </c>
      <c r="C351" s="100" t="s">
        <v>801</v>
      </c>
      <c r="D351" s="100" t="s">
        <v>295</v>
      </c>
      <c r="E351" s="101">
        <v>82</v>
      </c>
      <c r="F351" s="101">
        <v>75</v>
      </c>
      <c r="G351" s="101">
        <v>157</v>
      </c>
      <c r="H351" s="101">
        <v>0</v>
      </c>
      <c r="I351" s="101">
        <v>0</v>
      </c>
      <c r="J351" s="101">
        <v>0</v>
      </c>
      <c r="K351" s="101">
        <v>82</v>
      </c>
      <c r="L351" s="101">
        <v>75</v>
      </c>
      <c r="M351" s="101">
        <v>157</v>
      </c>
      <c r="N351" s="102">
        <v>1</v>
      </c>
      <c r="O351" s="102">
        <v>1</v>
      </c>
      <c r="P351" s="102">
        <v>1</v>
      </c>
      <c r="Q351" s="101">
        <v>63</v>
      </c>
      <c r="R351" s="101">
        <v>47</v>
      </c>
      <c r="S351" s="101">
        <v>110</v>
      </c>
      <c r="T351" s="102">
        <v>0.76829268292682928</v>
      </c>
      <c r="U351" s="102">
        <v>0.62666666666666671</v>
      </c>
      <c r="V351" s="102">
        <v>0.70063694267515919</v>
      </c>
      <c r="W351" s="101">
        <v>19</v>
      </c>
      <c r="X351" s="101">
        <v>28</v>
      </c>
      <c r="Y351" s="101">
        <v>47</v>
      </c>
      <c r="Z351" s="102">
        <v>0.23170731707317074</v>
      </c>
      <c r="AA351" s="102">
        <v>0.37333333333333335</v>
      </c>
      <c r="AB351" s="102">
        <v>0.29936305732484075</v>
      </c>
      <c r="AC351" s="101">
        <v>16</v>
      </c>
      <c r="AD351" s="101">
        <v>23</v>
      </c>
      <c r="AE351" s="101">
        <v>39</v>
      </c>
      <c r="AF351" s="102">
        <v>0.1951219512195122</v>
      </c>
      <c r="AG351" s="102">
        <v>0.30666666666666664</v>
      </c>
      <c r="AH351" s="102">
        <v>0.24840764331210191</v>
      </c>
      <c r="AI351" s="101">
        <v>3</v>
      </c>
      <c r="AJ351" s="101">
        <v>5</v>
      </c>
      <c r="AK351" s="101">
        <v>8</v>
      </c>
      <c r="AL351" s="102">
        <v>3.6585365853658534E-2</v>
      </c>
      <c r="AM351" s="102">
        <v>6.6666666666666666E-2</v>
      </c>
      <c r="AN351" s="102">
        <v>5.0955414012738856E-2</v>
      </c>
      <c r="AO351" s="101">
        <v>82</v>
      </c>
      <c r="AP351" s="101">
        <v>75</v>
      </c>
      <c r="AQ351" s="101">
        <v>157</v>
      </c>
      <c r="AR351" s="102">
        <v>1</v>
      </c>
      <c r="AS351" s="102">
        <v>1</v>
      </c>
      <c r="AT351" s="102">
        <v>1</v>
      </c>
      <c r="AU351" s="101">
        <v>61</v>
      </c>
      <c r="AV351" s="101">
        <v>44</v>
      </c>
      <c r="AW351" s="101">
        <v>105</v>
      </c>
      <c r="AX351" s="102">
        <v>0.74390243902439024</v>
      </c>
      <c r="AY351" s="102">
        <v>0.58666666666666667</v>
      </c>
      <c r="AZ351" s="102">
        <v>0.66878980891719741</v>
      </c>
      <c r="BA351" s="101">
        <v>21</v>
      </c>
      <c r="BB351" s="101">
        <v>31</v>
      </c>
      <c r="BC351" s="101">
        <v>52</v>
      </c>
      <c r="BD351" s="102">
        <v>0.25609756097560976</v>
      </c>
      <c r="BE351" s="102">
        <v>0.41333333333333333</v>
      </c>
      <c r="BF351" s="102">
        <v>0.33121019108280253</v>
      </c>
      <c r="BG351" s="101">
        <v>19</v>
      </c>
      <c r="BH351" s="101">
        <v>26</v>
      </c>
      <c r="BI351" s="101">
        <v>45</v>
      </c>
      <c r="BJ351" s="102">
        <v>0.23170731707317074</v>
      </c>
      <c r="BK351" s="102">
        <v>0.34666666666666668</v>
      </c>
      <c r="BL351" s="102">
        <v>0.28662420382165604</v>
      </c>
      <c r="BM351" s="101">
        <v>2</v>
      </c>
      <c r="BN351" s="101">
        <v>5</v>
      </c>
      <c r="BO351" s="101">
        <v>7</v>
      </c>
      <c r="BP351" s="102">
        <v>2.4390243902439025E-2</v>
      </c>
      <c r="BQ351" s="102">
        <v>6.6666666666666666E-2</v>
      </c>
      <c r="BR351" s="103">
        <v>4.4585987261146494E-2</v>
      </c>
    </row>
    <row r="352" spans="1:70" ht="11.85">
      <c r="A352" s="99" t="str">
        <f>IF(COUNTIFS(T_3GPM[[#This Row],[Secteur]],"  *"),A351,T_3GPM[[#This Row],[Secteur]])</f>
        <v>VAL-DE-MARNE</v>
      </c>
      <c r="B352" s="99" t="str">
        <f>IF(COUNTIFS(T_3GPM[[#This Row],[Secteur]],"    *"),B351,T_3GPM[[#This Row],[Secteur]])</f>
        <v xml:space="preserve">   D02 - Champigny</v>
      </c>
      <c r="C352" s="100" t="s">
        <v>802</v>
      </c>
      <c r="D352" s="100" t="s">
        <v>803</v>
      </c>
      <c r="E352" s="101">
        <v>74</v>
      </c>
      <c r="F352" s="101">
        <v>82</v>
      </c>
      <c r="G352" s="101">
        <v>156</v>
      </c>
      <c r="H352" s="101">
        <v>2</v>
      </c>
      <c r="I352" s="101">
        <v>3</v>
      </c>
      <c r="J352" s="101">
        <v>5</v>
      </c>
      <c r="K352" s="101">
        <v>73</v>
      </c>
      <c r="L352" s="101">
        <v>79</v>
      </c>
      <c r="M352" s="101">
        <v>152</v>
      </c>
      <c r="N352" s="102">
        <v>1.0135135135135136</v>
      </c>
      <c r="O352" s="102">
        <v>1</v>
      </c>
      <c r="P352" s="102">
        <v>1.0064102564102564</v>
      </c>
      <c r="Q352" s="101">
        <v>54</v>
      </c>
      <c r="R352" s="101">
        <v>58</v>
      </c>
      <c r="S352" s="101">
        <v>112</v>
      </c>
      <c r="T352" s="102">
        <v>0.73972602739726023</v>
      </c>
      <c r="U352" s="102">
        <v>0.73417721518987344</v>
      </c>
      <c r="V352" s="102">
        <v>0.73684210526315785</v>
      </c>
      <c r="W352" s="101">
        <v>19</v>
      </c>
      <c r="X352" s="101">
        <v>21</v>
      </c>
      <c r="Y352" s="101">
        <v>40</v>
      </c>
      <c r="Z352" s="102">
        <v>0.26027397260273971</v>
      </c>
      <c r="AA352" s="102">
        <v>0.26582278481012656</v>
      </c>
      <c r="AB352" s="102">
        <v>0.26315789473684209</v>
      </c>
      <c r="AC352" s="101">
        <v>16</v>
      </c>
      <c r="AD352" s="101">
        <v>15</v>
      </c>
      <c r="AE352" s="101">
        <v>31</v>
      </c>
      <c r="AF352" s="102">
        <v>0.21917808219178081</v>
      </c>
      <c r="AG352" s="102">
        <v>0.189873417721519</v>
      </c>
      <c r="AH352" s="102">
        <v>0.20394736842105263</v>
      </c>
      <c r="AI352" s="101">
        <v>3</v>
      </c>
      <c r="AJ352" s="101">
        <v>6</v>
      </c>
      <c r="AK352" s="101">
        <v>9</v>
      </c>
      <c r="AL352" s="102">
        <v>4.1095890410958902E-2</v>
      </c>
      <c r="AM352" s="102">
        <v>7.5949367088607597E-2</v>
      </c>
      <c r="AN352" s="102">
        <v>5.921052631578947E-2</v>
      </c>
      <c r="AO352" s="101">
        <v>72</v>
      </c>
      <c r="AP352" s="101">
        <v>79</v>
      </c>
      <c r="AQ352" s="101">
        <v>151</v>
      </c>
      <c r="AR352" s="102">
        <v>1</v>
      </c>
      <c r="AS352" s="102">
        <v>1</v>
      </c>
      <c r="AT352" s="102">
        <v>1</v>
      </c>
      <c r="AU352" s="101">
        <v>47</v>
      </c>
      <c r="AV352" s="101">
        <v>51</v>
      </c>
      <c r="AW352" s="101">
        <v>98</v>
      </c>
      <c r="AX352" s="102">
        <v>0.65277777777777779</v>
      </c>
      <c r="AY352" s="102">
        <v>0.64556962025316456</v>
      </c>
      <c r="AZ352" s="102">
        <v>0.64900662251655628</v>
      </c>
      <c r="BA352" s="101">
        <v>25</v>
      </c>
      <c r="BB352" s="101">
        <v>28</v>
      </c>
      <c r="BC352" s="101">
        <v>53</v>
      </c>
      <c r="BD352" s="102">
        <v>0.34722222222222221</v>
      </c>
      <c r="BE352" s="102">
        <v>0.35443037974683544</v>
      </c>
      <c r="BF352" s="102">
        <v>0.35099337748344372</v>
      </c>
      <c r="BG352" s="101">
        <v>22</v>
      </c>
      <c r="BH352" s="101">
        <v>19</v>
      </c>
      <c r="BI352" s="101">
        <v>41</v>
      </c>
      <c r="BJ352" s="102">
        <v>0.30555555555555558</v>
      </c>
      <c r="BK352" s="102">
        <v>0.24050632911392406</v>
      </c>
      <c r="BL352" s="102">
        <v>0.27152317880794702</v>
      </c>
      <c r="BM352" s="101">
        <v>3</v>
      </c>
      <c r="BN352" s="101">
        <v>9</v>
      </c>
      <c r="BO352" s="101">
        <v>12</v>
      </c>
      <c r="BP352" s="102">
        <v>4.1666666666666664E-2</v>
      </c>
      <c r="BQ352" s="102">
        <v>0.11392405063291139</v>
      </c>
      <c r="BR352" s="103">
        <v>7.9470198675496692E-2</v>
      </c>
    </row>
    <row r="353" spans="1:70" ht="11.85">
      <c r="A353" s="99" t="str">
        <f>IF(COUNTIFS(T_3GPM[[#This Row],[Secteur]],"  *"),A352,T_3GPM[[#This Row],[Secteur]])</f>
        <v>VAL-DE-MARNE</v>
      </c>
      <c r="B353" s="99" t="str">
        <f>IF(COUNTIFS(T_3GPM[[#This Row],[Secteur]],"    *"),B352,T_3GPM[[#This Row],[Secteur]])</f>
        <v xml:space="preserve">   D02 - Champigny</v>
      </c>
      <c r="C353" s="100" t="s">
        <v>804</v>
      </c>
      <c r="D353" s="100" t="s">
        <v>805</v>
      </c>
      <c r="E353" s="101">
        <v>90</v>
      </c>
      <c r="F353" s="101">
        <v>74</v>
      </c>
      <c r="G353" s="101">
        <v>164</v>
      </c>
      <c r="H353" s="101">
        <v>1</v>
      </c>
      <c r="I353" s="101">
        <v>0</v>
      </c>
      <c r="J353" s="101">
        <v>1</v>
      </c>
      <c r="K353" s="101">
        <v>89</v>
      </c>
      <c r="L353" s="101">
        <v>74</v>
      </c>
      <c r="M353" s="101">
        <v>163</v>
      </c>
      <c r="N353" s="102">
        <v>1</v>
      </c>
      <c r="O353" s="102">
        <v>1</v>
      </c>
      <c r="P353" s="102">
        <v>1</v>
      </c>
      <c r="Q353" s="101">
        <v>74</v>
      </c>
      <c r="R353" s="101">
        <v>45</v>
      </c>
      <c r="S353" s="101">
        <v>119</v>
      </c>
      <c r="T353" s="102">
        <v>0.8314606741573034</v>
      </c>
      <c r="U353" s="102">
        <v>0.60810810810810811</v>
      </c>
      <c r="V353" s="102">
        <v>0.73006134969325154</v>
      </c>
      <c r="W353" s="101">
        <v>15</v>
      </c>
      <c r="X353" s="101">
        <v>29</v>
      </c>
      <c r="Y353" s="101">
        <v>44</v>
      </c>
      <c r="Z353" s="102">
        <v>0.16853932584269662</v>
      </c>
      <c r="AA353" s="102">
        <v>0.39189189189189189</v>
      </c>
      <c r="AB353" s="102">
        <v>0.26993865030674846</v>
      </c>
      <c r="AC353" s="101">
        <v>13</v>
      </c>
      <c r="AD353" s="101">
        <v>24</v>
      </c>
      <c r="AE353" s="101">
        <v>37</v>
      </c>
      <c r="AF353" s="102">
        <v>0.14606741573033707</v>
      </c>
      <c r="AG353" s="102">
        <v>0.32432432432432434</v>
      </c>
      <c r="AH353" s="102">
        <v>0.22699386503067484</v>
      </c>
      <c r="AI353" s="101">
        <v>2</v>
      </c>
      <c r="AJ353" s="101">
        <v>5</v>
      </c>
      <c r="AK353" s="101">
        <v>7</v>
      </c>
      <c r="AL353" s="102">
        <v>2.247191011235955E-2</v>
      </c>
      <c r="AM353" s="102">
        <v>6.7567567567567571E-2</v>
      </c>
      <c r="AN353" s="102">
        <v>4.2944785276073622E-2</v>
      </c>
      <c r="AO353" s="101">
        <v>89</v>
      </c>
      <c r="AP353" s="101">
        <v>74</v>
      </c>
      <c r="AQ353" s="101">
        <v>163</v>
      </c>
      <c r="AR353" s="102">
        <v>1</v>
      </c>
      <c r="AS353" s="102">
        <v>1</v>
      </c>
      <c r="AT353" s="102">
        <v>1</v>
      </c>
      <c r="AU353" s="101">
        <v>69</v>
      </c>
      <c r="AV353" s="101">
        <v>41</v>
      </c>
      <c r="AW353" s="101">
        <v>110</v>
      </c>
      <c r="AX353" s="102">
        <v>0.7752808988764045</v>
      </c>
      <c r="AY353" s="102">
        <v>0.55405405405405406</v>
      </c>
      <c r="AZ353" s="102">
        <v>0.67484662576687116</v>
      </c>
      <c r="BA353" s="101">
        <v>20</v>
      </c>
      <c r="BB353" s="101">
        <v>33</v>
      </c>
      <c r="BC353" s="101">
        <v>53</v>
      </c>
      <c r="BD353" s="102">
        <v>0.2247191011235955</v>
      </c>
      <c r="BE353" s="102">
        <v>0.44594594594594594</v>
      </c>
      <c r="BF353" s="102">
        <v>0.32515337423312884</v>
      </c>
      <c r="BG353" s="101">
        <v>17</v>
      </c>
      <c r="BH353" s="101">
        <v>25</v>
      </c>
      <c r="BI353" s="101">
        <v>42</v>
      </c>
      <c r="BJ353" s="102">
        <v>0.19101123595505617</v>
      </c>
      <c r="BK353" s="102">
        <v>0.33783783783783783</v>
      </c>
      <c r="BL353" s="102">
        <v>0.25766871165644173</v>
      </c>
      <c r="BM353" s="101">
        <v>3</v>
      </c>
      <c r="BN353" s="101">
        <v>8</v>
      </c>
      <c r="BO353" s="101">
        <v>11</v>
      </c>
      <c r="BP353" s="102">
        <v>3.3707865168539325E-2</v>
      </c>
      <c r="BQ353" s="102">
        <v>0.10810810810810811</v>
      </c>
      <c r="BR353" s="103">
        <v>6.7484662576687116E-2</v>
      </c>
    </row>
    <row r="354" spans="1:70" ht="11.85">
      <c r="A354" s="99" t="str">
        <f>IF(COUNTIFS(T_3GPM[[#This Row],[Secteur]],"  *"),A353,T_3GPM[[#This Row],[Secteur]])</f>
        <v>VAL-DE-MARNE</v>
      </c>
      <c r="B354" s="99" t="str">
        <f>IF(COUNTIFS(T_3GPM[[#This Row],[Secteur]],"    *"),B353,T_3GPM[[#This Row],[Secteur]])</f>
        <v xml:space="preserve">   D02 - Champigny</v>
      </c>
      <c r="C354" s="100" t="s">
        <v>1023</v>
      </c>
      <c r="D354" s="100" t="s">
        <v>1024</v>
      </c>
      <c r="E354" s="101">
        <v>8</v>
      </c>
      <c r="F354" s="101">
        <v>16</v>
      </c>
      <c r="G354" s="101">
        <v>24</v>
      </c>
      <c r="H354" s="101">
        <v>0</v>
      </c>
      <c r="I354" s="101">
        <v>0</v>
      </c>
      <c r="J354" s="101">
        <v>0</v>
      </c>
      <c r="K354" s="101">
        <v>8</v>
      </c>
      <c r="L354" s="101">
        <v>16</v>
      </c>
      <c r="M354" s="101">
        <v>24</v>
      </c>
      <c r="N354" s="102">
        <v>1</v>
      </c>
      <c r="O354" s="102">
        <v>1</v>
      </c>
      <c r="P354" s="102">
        <v>1</v>
      </c>
      <c r="Q354" s="101">
        <v>1</v>
      </c>
      <c r="R354" s="101">
        <v>1</v>
      </c>
      <c r="S354" s="101">
        <v>2</v>
      </c>
      <c r="T354" s="102">
        <v>0.125</v>
      </c>
      <c r="U354" s="102">
        <v>6.25E-2</v>
      </c>
      <c r="V354" s="102">
        <v>8.3333333333333329E-2</v>
      </c>
      <c r="W354" s="101">
        <v>7</v>
      </c>
      <c r="X354" s="101">
        <v>15</v>
      </c>
      <c r="Y354" s="101">
        <v>22</v>
      </c>
      <c r="Z354" s="102">
        <v>0.875</v>
      </c>
      <c r="AA354" s="102">
        <v>0.9375</v>
      </c>
      <c r="AB354" s="102">
        <v>0.91666666666666663</v>
      </c>
      <c r="AC354" s="101">
        <v>6</v>
      </c>
      <c r="AD354" s="101">
        <v>10</v>
      </c>
      <c r="AE354" s="101">
        <v>16</v>
      </c>
      <c r="AF354" s="102">
        <v>0.75</v>
      </c>
      <c r="AG354" s="102">
        <v>0.625</v>
      </c>
      <c r="AH354" s="102">
        <v>0.66666666666666663</v>
      </c>
      <c r="AI354" s="101">
        <v>1</v>
      </c>
      <c r="AJ354" s="101">
        <v>5</v>
      </c>
      <c r="AK354" s="101">
        <v>6</v>
      </c>
      <c r="AL354" s="102">
        <v>0.125</v>
      </c>
      <c r="AM354" s="102">
        <v>0.3125</v>
      </c>
      <c r="AN354" s="102">
        <v>0.25</v>
      </c>
      <c r="AO354" s="101">
        <v>8</v>
      </c>
      <c r="AP354" s="101">
        <v>16</v>
      </c>
      <c r="AQ354" s="101">
        <v>24</v>
      </c>
      <c r="AR354" s="102">
        <v>1</v>
      </c>
      <c r="AS354" s="102">
        <v>1</v>
      </c>
      <c r="AT354" s="102">
        <v>1</v>
      </c>
      <c r="AU354" s="101">
        <v>0</v>
      </c>
      <c r="AV354" s="101">
        <v>0</v>
      </c>
      <c r="AW354" s="101">
        <v>0</v>
      </c>
      <c r="AX354" s="102">
        <v>0</v>
      </c>
      <c r="AY354" s="102">
        <v>0</v>
      </c>
      <c r="AZ354" s="102">
        <v>0</v>
      </c>
      <c r="BA354" s="101">
        <v>8</v>
      </c>
      <c r="BB354" s="101">
        <v>16</v>
      </c>
      <c r="BC354" s="101">
        <v>24</v>
      </c>
      <c r="BD354" s="102">
        <v>1</v>
      </c>
      <c r="BE354" s="102">
        <v>1</v>
      </c>
      <c r="BF354" s="102">
        <v>1</v>
      </c>
      <c r="BG354" s="101">
        <v>6</v>
      </c>
      <c r="BH354" s="101">
        <v>10</v>
      </c>
      <c r="BI354" s="101">
        <v>16</v>
      </c>
      <c r="BJ354" s="102">
        <v>0.75</v>
      </c>
      <c r="BK354" s="102">
        <v>0.625</v>
      </c>
      <c r="BL354" s="102">
        <v>0.66666666666666663</v>
      </c>
      <c r="BM354" s="101">
        <v>2</v>
      </c>
      <c r="BN354" s="101">
        <v>6</v>
      </c>
      <c r="BO354" s="101">
        <v>8</v>
      </c>
      <c r="BP354" s="102">
        <v>0.25</v>
      </c>
      <c r="BQ354" s="102">
        <v>0.375</v>
      </c>
      <c r="BR354" s="103">
        <v>0.33333333333333331</v>
      </c>
    </row>
    <row r="355" spans="1:70" ht="11.85">
      <c r="A355" s="99" t="str">
        <f>IF(COUNTIFS(T_3GPM[[#This Row],[Secteur]],"  *"),A354,T_3GPM[[#This Row],[Secteur]])</f>
        <v>VAL-DE-MARNE</v>
      </c>
      <c r="B355" s="99" t="str">
        <f>IF(COUNTIFS(T_3GPM[[#This Row],[Secteur]],"    *"),B354,T_3GPM[[#This Row],[Secteur]])</f>
        <v xml:space="preserve">   D02 - Champigny</v>
      </c>
      <c r="C355" s="100" t="s">
        <v>1025</v>
      </c>
      <c r="D355" s="100" t="s">
        <v>1026</v>
      </c>
      <c r="E355" s="101">
        <v>10</v>
      </c>
      <c r="F355" s="101">
        <v>13</v>
      </c>
      <c r="G355" s="101">
        <v>23</v>
      </c>
      <c r="H355" s="101">
        <v>0</v>
      </c>
      <c r="I355" s="101">
        <v>0</v>
      </c>
      <c r="J355" s="101">
        <v>0</v>
      </c>
      <c r="K355" s="101">
        <v>10</v>
      </c>
      <c r="L355" s="101">
        <v>13</v>
      </c>
      <c r="M355" s="101">
        <v>23</v>
      </c>
      <c r="N355" s="102">
        <v>1</v>
      </c>
      <c r="O355" s="102">
        <v>1</v>
      </c>
      <c r="P355" s="102">
        <v>1</v>
      </c>
      <c r="Q355" s="101">
        <v>1</v>
      </c>
      <c r="R355" s="101">
        <v>0</v>
      </c>
      <c r="S355" s="101">
        <v>1</v>
      </c>
      <c r="T355" s="102">
        <v>0.1</v>
      </c>
      <c r="U355" s="102">
        <v>0</v>
      </c>
      <c r="V355" s="102">
        <v>4.3478260869565216E-2</v>
      </c>
      <c r="W355" s="101">
        <v>9</v>
      </c>
      <c r="X355" s="101">
        <v>13</v>
      </c>
      <c r="Y355" s="101">
        <v>22</v>
      </c>
      <c r="Z355" s="102">
        <v>0.9</v>
      </c>
      <c r="AA355" s="102">
        <v>1</v>
      </c>
      <c r="AB355" s="102">
        <v>0.95652173913043481</v>
      </c>
      <c r="AC355" s="101">
        <v>5</v>
      </c>
      <c r="AD355" s="101">
        <v>7</v>
      </c>
      <c r="AE355" s="101">
        <v>12</v>
      </c>
      <c r="AF355" s="102">
        <v>0.5</v>
      </c>
      <c r="AG355" s="102">
        <v>0.53846153846153844</v>
      </c>
      <c r="AH355" s="102">
        <v>0.52173913043478259</v>
      </c>
      <c r="AI355" s="101">
        <v>4</v>
      </c>
      <c r="AJ355" s="101">
        <v>6</v>
      </c>
      <c r="AK355" s="101">
        <v>10</v>
      </c>
      <c r="AL355" s="102">
        <v>0.4</v>
      </c>
      <c r="AM355" s="102">
        <v>0.46153846153846156</v>
      </c>
      <c r="AN355" s="102">
        <v>0.43478260869565216</v>
      </c>
      <c r="AO355" s="101">
        <v>10</v>
      </c>
      <c r="AP355" s="101">
        <v>13</v>
      </c>
      <c r="AQ355" s="101">
        <v>23</v>
      </c>
      <c r="AR355" s="102">
        <v>1</v>
      </c>
      <c r="AS355" s="102">
        <v>1</v>
      </c>
      <c r="AT355" s="102">
        <v>1</v>
      </c>
      <c r="AU355" s="101">
        <v>1</v>
      </c>
      <c r="AV355" s="101">
        <v>0</v>
      </c>
      <c r="AW355" s="101">
        <v>1</v>
      </c>
      <c r="AX355" s="102">
        <v>0.1</v>
      </c>
      <c r="AY355" s="102">
        <v>0</v>
      </c>
      <c r="AZ355" s="102">
        <v>4.3478260869565216E-2</v>
      </c>
      <c r="BA355" s="101">
        <v>9</v>
      </c>
      <c r="BB355" s="101">
        <v>13</v>
      </c>
      <c r="BC355" s="101">
        <v>22</v>
      </c>
      <c r="BD355" s="102">
        <v>0.9</v>
      </c>
      <c r="BE355" s="102">
        <v>1</v>
      </c>
      <c r="BF355" s="102">
        <v>0.95652173913043481</v>
      </c>
      <c r="BG355" s="101">
        <v>4</v>
      </c>
      <c r="BH355" s="101">
        <v>5</v>
      </c>
      <c r="BI355" s="101">
        <v>9</v>
      </c>
      <c r="BJ355" s="102">
        <v>0.4</v>
      </c>
      <c r="BK355" s="102">
        <v>0.38461538461538464</v>
      </c>
      <c r="BL355" s="102">
        <v>0.39130434782608697</v>
      </c>
      <c r="BM355" s="101">
        <v>5</v>
      </c>
      <c r="BN355" s="101">
        <v>8</v>
      </c>
      <c r="BO355" s="101">
        <v>13</v>
      </c>
      <c r="BP355" s="102">
        <v>0.5</v>
      </c>
      <c r="BQ355" s="102">
        <v>0.61538461538461542</v>
      </c>
      <c r="BR355" s="103">
        <v>0.56521739130434778</v>
      </c>
    </row>
    <row r="356" spans="1:70" ht="11.85">
      <c r="A356" s="99" t="str">
        <f>IF(COUNTIFS(T_3GPM[[#This Row],[Secteur]],"  *"),A355,T_3GPM[[#This Row],[Secteur]])</f>
        <v>VAL-DE-MARNE</v>
      </c>
      <c r="B356" s="99" t="str">
        <f>IF(COUNTIFS(T_3GPM[[#This Row],[Secteur]],"    *"),B355,T_3GPM[[#This Row],[Secteur]])</f>
        <v xml:space="preserve">   D03 - Saint-Maur</v>
      </c>
      <c r="C356" s="100" t="s">
        <v>806</v>
      </c>
      <c r="D356" s="100" t="s">
        <v>807</v>
      </c>
      <c r="E356" s="101">
        <v>601</v>
      </c>
      <c r="F356" s="101">
        <v>561</v>
      </c>
      <c r="G356" s="101">
        <v>1162</v>
      </c>
      <c r="H356" s="101">
        <v>0</v>
      </c>
      <c r="I356" s="101">
        <v>1</v>
      </c>
      <c r="J356" s="101">
        <v>1</v>
      </c>
      <c r="K356" s="101">
        <v>597</v>
      </c>
      <c r="L356" s="101">
        <v>553</v>
      </c>
      <c r="M356" s="101">
        <v>1150</v>
      </c>
      <c r="N356" s="102">
        <v>0.99334442595673877</v>
      </c>
      <c r="O356" s="102">
        <v>0.98752228163992872</v>
      </c>
      <c r="P356" s="102">
        <v>0.99053356282271943</v>
      </c>
      <c r="Q356" s="101">
        <v>547</v>
      </c>
      <c r="R356" s="101">
        <v>455</v>
      </c>
      <c r="S356" s="101">
        <v>1002</v>
      </c>
      <c r="T356" s="102">
        <v>0.91624790619765495</v>
      </c>
      <c r="U356" s="102">
        <v>0.82278481012658233</v>
      </c>
      <c r="V356" s="102">
        <v>0.87130434782608701</v>
      </c>
      <c r="W356" s="101">
        <v>50</v>
      </c>
      <c r="X356" s="101">
        <v>98</v>
      </c>
      <c r="Y356" s="101">
        <v>148</v>
      </c>
      <c r="Z356" s="102">
        <v>8.3752093802345065E-2</v>
      </c>
      <c r="AA356" s="102">
        <v>0.17721518987341772</v>
      </c>
      <c r="AB356" s="102">
        <v>0.12869565217391304</v>
      </c>
      <c r="AC356" s="101">
        <v>40</v>
      </c>
      <c r="AD356" s="101">
        <v>74</v>
      </c>
      <c r="AE356" s="101">
        <v>114</v>
      </c>
      <c r="AF356" s="102">
        <v>6.7001675041876041E-2</v>
      </c>
      <c r="AG356" s="102">
        <v>0.13381555153707053</v>
      </c>
      <c r="AH356" s="102">
        <v>9.913043478260869E-2</v>
      </c>
      <c r="AI356" s="101">
        <v>10</v>
      </c>
      <c r="AJ356" s="101">
        <v>24</v>
      </c>
      <c r="AK356" s="101">
        <v>34</v>
      </c>
      <c r="AL356" s="102">
        <v>1.675041876046901E-2</v>
      </c>
      <c r="AM356" s="102">
        <v>4.3399638336347197E-2</v>
      </c>
      <c r="AN356" s="102">
        <v>2.9565217391304348E-2</v>
      </c>
      <c r="AO356" s="101">
        <v>595</v>
      </c>
      <c r="AP356" s="101">
        <v>550</v>
      </c>
      <c r="AQ356" s="101">
        <v>1145</v>
      </c>
      <c r="AR356" s="102">
        <v>0.99001663893510816</v>
      </c>
      <c r="AS356" s="102">
        <v>0.982174688057041</v>
      </c>
      <c r="AT356" s="102">
        <v>0.98623063683304646</v>
      </c>
      <c r="AU356" s="101">
        <v>530</v>
      </c>
      <c r="AV356" s="101">
        <v>433</v>
      </c>
      <c r="AW356" s="101">
        <v>963</v>
      </c>
      <c r="AX356" s="102">
        <v>0.89075630252100846</v>
      </c>
      <c r="AY356" s="102">
        <v>0.78727272727272724</v>
      </c>
      <c r="AZ356" s="102">
        <v>0.84104803493449787</v>
      </c>
      <c r="BA356" s="101">
        <v>65</v>
      </c>
      <c r="BB356" s="101">
        <v>117</v>
      </c>
      <c r="BC356" s="101">
        <v>182</v>
      </c>
      <c r="BD356" s="102">
        <v>0.1092436974789916</v>
      </c>
      <c r="BE356" s="102">
        <v>0.21272727272727274</v>
      </c>
      <c r="BF356" s="102">
        <v>0.15895196506550219</v>
      </c>
      <c r="BG356" s="101">
        <v>54</v>
      </c>
      <c r="BH356" s="101">
        <v>94</v>
      </c>
      <c r="BI356" s="101">
        <v>148</v>
      </c>
      <c r="BJ356" s="102">
        <v>9.07563025210084E-2</v>
      </c>
      <c r="BK356" s="102">
        <v>0.1709090909090909</v>
      </c>
      <c r="BL356" s="102">
        <v>0.12925764192139738</v>
      </c>
      <c r="BM356" s="101">
        <v>11</v>
      </c>
      <c r="BN356" s="101">
        <v>23</v>
      </c>
      <c r="BO356" s="101">
        <v>34</v>
      </c>
      <c r="BP356" s="102">
        <v>1.8487394957983194E-2</v>
      </c>
      <c r="BQ356" s="102">
        <v>4.1818181818181817E-2</v>
      </c>
      <c r="BR356" s="103">
        <v>2.9694323144104803E-2</v>
      </c>
    </row>
    <row r="357" spans="1:70" ht="11.85">
      <c r="A357" s="99" t="str">
        <f>IF(COUNTIFS(T_3GPM[[#This Row],[Secteur]],"  *"),A356,T_3GPM[[#This Row],[Secteur]])</f>
        <v>VAL-DE-MARNE</v>
      </c>
      <c r="B357" s="99" t="str">
        <f>IF(COUNTIFS(T_3GPM[[#This Row],[Secteur]],"    *"),B356,T_3GPM[[#This Row],[Secteur]])</f>
        <v xml:space="preserve">   D03 - Saint-Maur</v>
      </c>
      <c r="C357" s="100" t="s">
        <v>808</v>
      </c>
      <c r="D357" s="100" t="s">
        <v>809</v>
      </c>
      <c r="E357" s="101">
        <v>63</v>
      </c>
      <c r="F357" s="101">
        <v>64</v>
      </c>
      <c r="G357" s="101">
        <v>127</v>
      </c>
      <c r="H357" s="101">
        <v>0</v>
      </c>
      <c r="I357" s="101">
        <v>0</v>
      </c>
      <c r="J357" s="101">
        <v>0</v>
      </c>
      <c r="K357" s="101">
        <v>63</v>
      </c>
      <c r="L357" s="101">
        <v>64</v>
      </c>
      <c r="M357" s="101">
        <v>127</v>
      </c>
      <c r="N357" s="102">
        <v>1</v>
      </c>
      <c r="O357" s="102">
        <v>1</v>
      </c>
      <c r="P357" s="102">
        <v>1</v>
      </c>
      <c r="Q357" s="101">
        <v>56</v>
      </c>
      <c r="R357" s="101">
        <v>55</v>
      </c>
      <c r="S357" s="101">
        <v>111</v>
      </c>
      <c r="T357" s="102">
        <v>0.88888888888888884</v>
      </c>
      <c r="U357" s="102">
        <v>0.859375</v>
      </c>
      <c r="V357" s="102">
        <v>0.87401574803149606</v>
      </c>
      <c r="W357" s="101">
        <v>7</v>
      </c>
      <c r="X357" s="101">
        <v>9</v>
      </c>
      <c r="Y357" s="101">
        <v>16</v>
      </c>
      <c r="Z357" s="102">
        <v>0.1111111111111111</v>
      </c>
      <c r="AA357" s="102">
        <v>0.140625</v>
      </c>
      <c r="AB357" s="102">
        <v>0.12598425196850394</v>
      </c>
      <c r="AC357" s="101">
        <v>6</v>
      </c>
      <c r="AD357" s="101">
        <v>4</v>
      </c>
      <c r="AE357" s="101">
        <v>10</v>
      </c>
      <c r="AF357" s="102">
        <v>9.5238095238095233E-2</v>
      </c>
      <c r="AG357" s="102">
        <v>6.25E-2</v>
      </c>
      <c r="AH357" s="102">
        <v>7.874015748031496E-2</v>
      </c>
      <c r="AI357" s="101">
        <v>1</v>
      </c>
      <c r="AJ357" s="101">
        <v>5</v>
      </c>
      <c r="AK357" s="101">
        <v>6</v>
      </c>
      <c r="AL357" s="102">
        <v>1.5873015873015872E-2</v>
      </c>
      <c r="AM357" s="102">
        <v>7.8125E-2</v>
      </c>
      <c r="AN357" s="102">
        <v>4.7244094488188976E-2</v>
      </c>
      <c r="AO357" s="101">
        <v>63</v>
      </c>
      <c r="AP357" s="101">
        <v>64</v>
      </c>
      <c r="AQ357" s="101">
        <v>127</v>
      </c>
      <c r="AR357" s="102">
        <v>1</v>
      </c>
      <c r="AS357" s="102">
        <v>1</v>
      </c>
      <c r="AT357" s="102">
        <v>1</v>
      </c>
      <c r="AU357" s="101">
        <v>55</v>
      </c>
      <c r="AV357" s="101">
        <v>53</v>
      </c>
      <c r="AW357" s="101">
        <v>108</v>
      </c>
      <c r="AX357" s="102">
        <v>0.87301587301587302</v>
      </c>
      <c r="AY357" s="102">
        <v>0.828125</v>
      </c>
      <c r="AZ357" s="102">
        <v>0.85039370078740162</v>
      </c>
      <c r="BA357" s="101">
        <v>8</v>
      </c>
      <c r="BB357" s="101">
        <v>11</v>
      </c>
      <c r="BC357" s="101">
        <v>19</v>
      </c>
      <c r="BD357" s="102">
        <v>0.12698412698412698</v>
      </c>
      <c r="BE357" s="102">
        <v>0.171875</v>
      </c>
      <c r="BF357" s="102">
        <v>0.14960629921259844</v>
      </c>
      <c r="BG357" s="101">
        <v>7</v>
      </c>
      <c r="BH357" s="101">
        <v>6</v>
      </c>
      <c r="BI357" s="101">
        <v>13</v>
      </c>
      <c r="BJ357" s="102">
        <v>0.1111111111111111</v>
      </c>
      <c r="BK357" s="102">
        <v>9.375E-2</v>
      </c>
      <c r="BL357" s="102">
        <v>0.10236220472440945</v>
      </c>
      <c r="BM357" s="101">
        <v>1</v>
      </c>
      <c r="BN357" s="101">
        <v>5</v>
      </c>
      <c r="BO357" s="101">
        <v>6</v>
      </c>
      <c r="BP357" s="102">
        <v>1.5873015873015872E-2</v>
      </c>
      <c r="BQ357" s="102">
        <v>7.8125E-2</v>
      </c>
      <c r="BR357" s="103">
        <v>4.7244094488188976E-2</v>
      </c>
    </row>
    <row r="358" spans="1:70" ht="11.85">
      <c r="A358" s="99" t="str">
        <f>IF(COUNTIFS(T_3GPM[[#This Row],[Secteur]],"  *"),A357,T_3GPM[[#This Row],[Secteur]])</f>
        <v>VAL-DE-MARNE</v>
      </c>
      <c r="B358" s="99" t="str">
        <f>IF(COUNTIFS(T_3GPM[[#This Row],[Secteur]],"    *"),B357,T_3GPM[[#This Row],[Secteur]])</f>
        <v xml:space="preserve">   D03 - Saint-Maur</v>
      </c>
      <c r="C358" s="100" t="s">
        <v>810</v>
      </c>
      <c r="D358" s="100" t="s">
        <v>811</v>
      </c>
      <c r="E358" s="101">
        <v>45</v>
      </c>
      <c r="F358" s="101">
        <v>51</v>
      </c>
      <c r="G358" s="101">
        <v>96</v>
      </c>
      <c r="H358" s="101">
        <v>0</v>
      </c>
      <c r="I358" s="101">
        <v>0</v>
      </c>
      <c r="J358" s="101">
        <v>0</v>
      </c>
      <c r="K358" s="101">
        <v>45</v>
      </c>
      <c r="L358" s="101">
        <v>51</v>
      </c>
      <c r="M358" s="101">
        <v>96</v>
      </c>
      <c r="N358" s="102">
        <v>1</v>
      </c>
      <c r="O358" s="102">
        <v>1</v>
      </c>
      <c r="P358" s="102">
        <v>1</v>
      </c>
      <c r="Q358" s="101">
        <v>42</v>
      </c>
      <c r="R358" s="101">
        <v>43</v>
      </c>
      <c r="S358" s="101">
        <v>85</v>
      </c>
      <c r="T358" s="102">
        <v>0.93333333333333335</v>
      </c>
      <c r="U358" s="102">
        <v>0.84313725490196079</v>
      </c>
      <c r="V358" s="102">
        <v>0.88541666666666663</v>
      </c>
      <c r="W358" s="101">
        <v>3</v>
      </c>
      <c r="X358" s="101">
        <v>8</v>
      </c>
      <c r="Y358" s="101">
        <v>11</v>
      </c>
      <c r="Z358" s="102">
        <v>6.6666666666666666E-2</v>
      </c>
      <c r="AA358" s="102">
        <v>0.15686274509803921</v>
      </c>
      <c r="AB358" s="102">
        <v>0.11458333333333333</v>
      </c>
      <c r="AC358" s="101">
        <v>3</v>
      </c>
      <c r="AD358" s="101">
        <v>8</v>
      </c>
      <c r="AE358" s="101">
        <v>11</v>
      </c>
      <c r="AF358" s="102">
        <v>6.6666666666666666E-2</v>
      </c>
      <c r="AG358" s="102">
        <v>0.15686274509803921</v>
      </c>
      <c r="AH358" s="102">
        <v>0.11458333333333333</v>
      </c>
      <c r="AI358" s="101">
        <v>0</v>
      </c>
      <c r="AJ358" s="101">
        <v>0</v>
      </c>
      <c r="AK358" s="101">
        <v>0</v>
      </c>
      <c r="AL358" s="102">
        <v>0</v>
      </c>
      <c r="AM358" s="102">
        <v>0</v>
      </c>
      <c r="AN358" s="102">
        <v>0</v>
      </c>
      <c r="AO358" s="101">
        <v>45</v>
      </c>
      <c r="AP358" s="101">
        <v>51</v>
      </c>
      <c r="AQ358" s="101">
        <v>96</v>
      </c>
      <c r="AR358" s="102">
        <v>1</v>
      </c>
      <c r="AS358" s="102">
        <v>1</v>
      </c>
      <c r="AT358" s="102">
        <v>1</v>
      </c>
      <c r="AU358" s="101">
        <v>42</v>
      </c>
      <c r="AV358" s="101">
        <v>43</v>
      </c>
      <c r="AW358" s="101">
        <v>85</v>
      </c>
      <c r="AX358" s="102">
        <v>0.93333333333333335</v>
      </c>
      <c r="AY358" s="102">
        <v>0.84313725490196079</v>
      </c>
      <c r="AZ358" s="102">
        <v>0.88541666666666663</v>
      </c>
      <c r="BA358" s="101">
        <v>3</v>
      </c>
      <c r="BB358" s="101">
        <v>8</v>
      </c>
      <c r="BC358" s="101">
        <v>11</v>
      </c>
      <c r="BD358" s="102">
        <v>6.6666666666666666E-2</v>
      </c>
      <c r="BE358" s="102">
        <v>0.15686274509803921</v>
      </c>
      <c r="BF358" s="102">
        <v>0.11458333333333333</v>
      </c>
      <c r="BG358" s="101">
        <v>3</v>
      </c>
      <c r="BH358" s="101">
        <v>8</v>
      </c>
      <c r="BI358" s="101">
        <v>11</v>
      </c>
      <c r="BJ358" s="102">
        <v>6.6666666666666666E-2</v>
      </c>
      <c r="BK358" s="102">
        <v>0.15686274509803921</v>
      </c>
      <c r="BL358" s="102">
        <v>0.11458333333333333</v>
      </c>
      <c r="BM358" s="101">
        <v>0</v>
      </c>
      <c r="BN358" s="101">
        <v>0</v>
      </c>
      <c r="BO358" s="101">
        <v>0</v>
      </c>
      <c r="BP358" s="102">
        <v>0</v>
      </c>
      <c r="BQ358" s="102">
        <v>0</v>
      </c>
      <c r="BR358" s="103">
        <v>0</v>
      </c>
    </row>
    <row r="359" spans="1:70" ht="11.85">
      <c r="A359" s="99" t="str">
        <f>IF(COUNTIFS(T_3GPM[[#This Row],[Secteur]],"  *"),A358,T_3GPM[[#This Row],[Secteur]])</f>
        <v>VAL-DE-MARNE</v>
      </c>
      <c r="B359" s="99" t="str">
        <f>IF(COUNTIFS(T_3GPM[[#This Row],[Secteur]],"    *"),B358,T_3GPM[[#This Row],[Secteur]])</f>
        <v xml:space="preserve">   D03 - Saint-Maur</v>
      </c>
      <c r="C359" s="100" t="s">
        <v>812</v>
      </c>
      <c r="D359" s="100" t="s">
        <v>606</v>
      </c>
      <c r="E359" s="101">
        <v>129</v>
      </c>
      <c r="F359" s="101">
        <v>81</v>
      </c>
      <c r="G359" s="101">
        <v>210</v>
      </c>
      <c r="H359" s="101">
        <v>0</v>
      </c>
      <c r="I359" s="101">
        <v>0</v>
      </c>
      <c r="J359" s="101">
        <v>0</v>
      </c>
      <c r="K359" s="101">
        <v>129</v>
      </c>
      <c r="L359" s="101">
        <v>80</v>
      </c>
      <c r="M359" s="101">
        <v>209</v>
      </c>
      <c r="N359" s="102">
        <v>1</v>
      </c>
      <c r="O359" s="102">
        <v>0.98765432098765427</v>
      </c>
      <c r="P359" s="102">
        <v>0.99523809523809526</v>
      </c>
      <c r="Q359" s="101">
        <v>124</v>
      </c>
      <c r="R359" s="101">
        <v>74</v>
      </c>
      <c r="S359" s="101">
        <v>198</v>
      </c>
      <c r="T359" s="102">
        <v>0.96124031007751942</v>
      </c>
      <c r="U359" s="102">
        <v>0.92500000000000004</v>
      </c>
      <c r="V359" s="102">
        <v>0.94736842105263153</v>
      </c>
      <c r="W359" s="101">
        <v>5</v>
      </c>
      <c r="X359" s="101">
        <v>6</v>
      </c>
      <c r="Y359" s="101">
        <v>11</v>
      </c>
      <c r="Z359" s="102">
        <v>3.875968992248062E-2</v>
      </c>
      <c r="AA359" s="102">
        <v>7.4999999999999997E-2</v>
      </c>
      <c r="AB359" s="102">
        <v>5.2631578947368418E-2</v>
      </c>
      <c r="AC359" s="101">
        <v>4</v>
      </c>
      <c r="AD359" s="101">
        <v>4</v>
      </c>
      <c r="AE359" s="101">
        <v>8</v>
      </c>
      <c r="AF359" s="102">
        <v>3.1007751937984496E-2</v>
      </c>
      <c r="AG359" s="102">
        <v>0.05</v>
      </c>
      <c r="AH359" s="102">
        <v>3.8277511961722487E-2</v>
      </c>
      <c r="AI359" s="101">
        <v>1</v>
      </c>
      <c r="AJ359" s="101">
        <v>2</v>
      </c>
      <c r="AK359" s="101">
        <v>3</v>
      </c>
      <c r="AL359" s="102">
        <v>7.7519379844961239E-3</v>
      </c>
      <c r="AM359" s="102">
        <v>2.5000000000000001E-2</v>
      </c>
      <c r="AN359" s="102">
        <v>1.4354066985645933E-2</v>
      </c>
      <c r="AO359" s="101">
        <v>128</v>
      </c>
      <c r="AP359" s="101">
        <v>80</v>
      </c>
      <c r="AQ359" s="101">
        <v>208</v>
      </c>
      <c r="AR359" s="102">
        <v>0.99224806201550386</v>
      </c>
      <c r="AS359" s="102">
        <v>0.98765432098765427</v>
      </c>
      <c r="AT359" s="102">
        <v>0.99047619047619051</v>
      </c>
      <c r="AU359" s="101">
        <v>123</v>
      </c>
      <c r="AV359" s="101">
        <v>74</v>
      </c>
      <c r="AW359" s="101">
        <v>197</v>
      </c>
      <c r="AX359" s="102">
        <v>0.9609375</v>
      </c>
      <c r="AY359" s="102">
        <v>0.92500000000000004</v>
      </c>
      <c r="AZ359" s="102">
        <v>0.94711538461538458</v>
      </c>
      <c r="BA359" s="101">
        <v>5</v>
      </c>
      <c r="BB359" s="101">
        <v>6</v>
      </c>
      <c r="BC359" s="101">
        <v>11</v>
      </c>
      <c r="BD359" s="102">
        <v>3.90625E-2</v>
      </c>
      <c r="BE359" s="102">
        <v>7.4999999999999997E-2</v>
      </c>
      <c r="BF359" s="102">
        <v>5.2884615384615384E-2</v>
      </c>
      <c r="BG359" s="101">
        <v>4</v>
      </c>
      <c r="BH359" s="101">
        <v>4</v>
      </c>
      <c r="BI359" s="101">
        <v>8</v>
      </c>
      <c r="BJ359" s="102">
        <v>3.125E-2</v>
      </c>
      <c r="BK359" s="102">
        <v>0.05</v>
      </c>
      <c r="BL359" s="102">
        <v>3.8461538461538464E-2</v>
      </c>
      <c r="BM359" s="101">
        <v>1</v>
      </c>
      <c r="BN359" s="101">
        <v>2</v>
      </c>
      <c r="BO359" s="101">
        <v>3</v>
      </c>
      <c r="BP359" s="102">
        <v>7.8125E-3</v>
      </c>
      <c r="BQ359" s="102">
        <v>2.5000000000000001E-2</v>
      </c>
      <c r="BR359" s="103">
        <v>1.4423076923076924E-2</v>
      </c>
    </row>
    <row r="360" spans="1:70" ht="11.85">
      <c r="A360" s="99" t="str">
        <f>IF(COUNTIFS(T_3GPM[[#This Row],[Secteur]],"  *"),A359,T_3GPM[[#This Row],[Secteur]])</f>
        <v>VAL-DE-MARNE</v>
      </c>
      <c r="B360" s="99" t="str">
        <f>IF(COUNTIFS(T_3GPM[[#This Row],[Secteur]],"    *"),B359,T_3GPM[[#This Row],[Secteur]])</f>
        <v xml:space="preserve">   D03 - Saint-Maur</v>
      </c>
      <c r="C360" s="100" t="s">
        <v>813</v>
      </c>
      <c r="D360" s="100" t="s">
        <v>814</v>
      </c>
      <c r="E360" s="101">
        <v>99</v>
      </c>
      <c r="F360" s="101">
        <v>83</v>
      </c>
      <c r="G360" s="101">
        <v>182</v>
      </c>
      <c r="H360" s="101">
        <v>0</v>
      </c>
      <c r="I360" s="101">
        <v>0</v>
      </c>
      <c r="J360" s="101">
        <v>0</v>
      </c>
      <c r="K360" s="101">
        <v>98</v>
      </c>
      <c r="L360" s="101">
        <v>81</v>
      </c>
      <c r="M360" s="101">
        <v>179</v>
      </c>
      <c r="N360" s="102">
        <v>0.98989898989898994</v>
      </c>
      <c r="O360" s="102">
        <v>0.97590361445783136</v>
      </c>
      <c r="P360" s="102">
        <v>0.98351648351648346</v>
      </c>
      <c r="Q360" s="101">
        <v>88</v>
      </c>
      <c r="R360" s="101">
        <v>73</v>
      </c>
      <c r="S360" s="101">
        <v>161</v>
      </c>
      <c r="T360" s="102">
        <v>0.89795918367346939</v>
      </c>
      <c r="U360" s="102">
        <v>0.90123456790123457</v>
      </c>
      <c r="V360" s="102">
        <v>0.8994413407821229</v>
      </c>
      <c r="W360" s="101">
        <v>10</v>
      </c>
      <c r="X360" s="101">
        <v>8</v>
      </c>
      <c r="Y360" s="101">
        <v>18</v>
      </c>
      <c r="Z360" s="102">
        <v>0.10204081632653061</v>
      </c>
      <c r="AA360" s="102">
        <v>9.8765432098765427E-2</v>
      </c>
      <c r="AB360" s="102">
        <v>0.1005586592178771</v>
      </c>
      <c r="AC360" s="101">
        <v>9</v>
      </c>
      <c r="AD360" s="101">
        <v>7</v>
      </c>
      <c r="AE360" s="101">
        <v>16</v>
      </c>
      <c r="AF360" s="102">
        <v>9.1836734693877556E-2</v>
      </c>
      <c r="AG360" s="102">
        <v>8.6419753086419748E-2</v>
      </c>
      <c r="AH360" s="102">
        <v>8.9385474860335198E-2</v>
      </c>
      <c r="AI360" s="101">
        <v>1</v>
      </c>
      <c r="AJ360" s="101">
        <v>1</v>
      </c>
      <c r="AK360" s="101">
        <v>2</v>
      </c>
      <c r="AL360" s="102">
        <v>1.020408163265306E-2</v>
      </c>
      <c r="AM360" s="102">
        <v>1.2345679012345678E-2</v>
      </c>
      <c r="AN360" s="102">
        <v>1.11731843575419E-2</v>
      </c>
      <c r="AO360" s="101">
        <v>97</v>
      </c>
      <c r="AP360" s="101">
        <v>80</v>
      </c>
      <c r="AQ360" s="101">
        <v>177</v>
      </c>
      <c r="AR360" s="102">
        <v>0.97979797979797978</v>
      </c>
      <c r="AS360" s="102">
        <v>0.96385542168674698</v>
      </c>
      <c r="AT360" s="102">
        <v>0.97252747252747251</v>
      </c>
      <c r="AU360" s="101">
        <v>81</v>
      </c>
      <c r="AV360" s="101">
        <v>66</v>
      </c>
      <c r="AW360" s="101">
        <v>147</v>
      </c>
      <c r="AX360" s="102">
        <v>0.83505154639175261</v>
      </c>
      <c r="AY360" s="102">
        <v>0.82499999999999996</v>
      </c>
      <c r="AZ360" s="102">
        <v>0.83050847457627119</v>
      </c>
      <c r="BA360" s="101">
        <v>16</v>
      </c>
      <c r="BB360" s="101">
        <v>14</v>
      </c>
      <c r="BC360" s="101">
        <v>30</v>
      </c>
      <c r="BD360" s="102">
        <v>0.16494845360824742</v>
      </c>
      <c r="BE360" s="102">
        <v>0.17499999999999999</v>
      </c>
      <c r="BF360" s="102">
        <v>0.16949152542372881</v>
      </c>
      <c r="BG360" s="101">
        <v>14</v>
      </c>
      <c r="BH360" s="101">
        <v>13</v>
      </c>
      <c r="BI360" s="101">
        <v>27</v>
      </c>
      <c r="BJ360" s="102">
        <v>0.14432989690721648</v>
      </c>
      <c r="BK360" s="102">
        <v>0.16250000000000001</v>
      </c>
      <c r="BL360" s="102">
        <v>0.15254237288135594</v>
      </c>
      <c r="BM360" s="101">
        <v>2</v>
      </c>
      <c r="BN360" s="101">
        <v>1</v>
      </c>
      <c r="BO360" s="101">
        <v>3</v>
      </c>
      <c r="BP360" s="102">
        <v>2.0618556701030927E-2</v>
      </c>
      <c r="BQ360" s="102">
        <v>1.2500000000000001E-2</v>
      </c>
      <c r="BR360" s="103">
        <v>1.6949152542372881E-2</v>
      </c>
    </row>
    <row r="361" spans="1:70" ht="11.85">
      <c r="A361" s="99" t="str">
        <f>IF(COUNTIFS(T_3GPM[[#This Row],[Secteur]],"  *"),A360,T_3GPM[[#This Row],[Secteur]])</f>
        <v>VAL-DE-MARNE</v>
      </c>
      <c r="B361" s="99" t="str">
        <f>IF(COUNTIFS(T_3GPM[[#This Row],[Secteur]],"    *"),B360,T_3GPM[[#This Row],[Secteur]])</f>
        <v xml:space="preserve">   D03 - Saint-Maur</v>
      </c>
      <c r="C361" s="100" t="s">
        <v>815</v>
      </c>
      <c r="D361" s="100" t="s">
        <v>816</v>
      </c>
      <c r="E361" s="101">
        <v>87</v>
      </c>
      <c r="F361" s="101">
        <v>91</v>
      </c>
      <c r="G361" s="101">
        <v>178</v>
      </c>
      <c r="H361" s="101">
        <v>0</v>
      </c>
      <c r="I361" s="101">
        <v>0</v>
      </c>
      <c r="J361" s="101">
        <v>0</v>
      </c>
      <c r="K361" s="101">
        <v>87</v>
      </c>
      <c r="L361" s="101">
        <v>91</v>
      </c>
      <c r="M361" s="101">
        <v>178</v>
      </c>
      <c r="N361" s="102">
        <v>1</v>
      </c>
      <c r="O361" s="102">
        <v>1</v>
      </c>
      <c r="P361" s="102">
        <v>1</v>
      </c>
      <c r="Q361" s="101">
        <v>81</v>
      </c>
      <c r="R361" s="101">
        <v>78</v>
      </c>
      <c r="S361" s="101">
        <v>159</v>
      </c>
      <c r="T361" s="102">
        <v>0.93103448275862066</v>
      </c>
      <c r="U361" s="102">
        <v>0.8571428571428571</v>
      </c>
      <c r="V361" s="102">
        <v>0.8932584269662921</v>
      </c>
      <c r="W361" s="101">
        <v>6</v>
      </c>
      <c r="X361" s="101">
        <v>13</v>
      </c>
      <c r="Y361" s="101">
        <v>19</v>
      </c>
      <c r="Z361" s="102">
        <v>6.8965517241379309E-2</v>
      </c>
      <c r="AA361" s="102">
        <v>0.14285714285714285</v>
      </c>
      <c r="AB361" s="102">
        <v>0.10674157303370786</v>
      </c>
      <c r="AC361" s="101">
        <v>4</v>
      </c>
      <c r="AD361" s="101">
        <v>9</v>
      </c>
      <c r="AE361" s="101">
        <v>13</v>
      </c>
      <c r="AF361" s="102">
        <v>4.5977011494252873E-2</v>
      </c>
      <c r="AG361" s="102">
        <v>9.8901098901098897E-2</v>
      </c>
      <c r="AH361" s="102">
        <v>7.3033707865168537E-2</v>
      </c>
      <c r="AI361" s="101">
        <v>2</v>
      </c>
      <c r="AJ361" s="101">
        <v>4</v>
      </c>
      <c r="AK361" s="101">
        <v>6</v>
      </c>
      <c r="AL361" s="102">
        <v>2.2988505747126436E-2</v>
      </c>
      <c r="AM361" s="102">
        <v>4.3956043956043959E-2</v>
      </c>
      <c r="AN361" s="102">
        <v>3.3707865168539325E-2</v>
      </c>
      <c r="AO361" s="101">
        <v>87</v>
      </c>
      <c r="AP361" s="101">
        <v>91</v>
      </c>
      <c r="AQ361" s="101">
        <v>178</v>
      </c>
      <c r="AR361" s="102">
        <v>1</v>
      </c>
      <c r="AS361" s="102">
        <v>1</v>
      </c>
      <c r="AT361" s="102">
        <v>1</v>
      </c>
      <c r="AU361" s="101">
        <v>77</v>
      </c>
      <c r="AV361" s="101">
        <v>78</v>
      </c>
      <c r="AW361" s="101">
        <v>155</v>
      </c>
      <c r="AX361" s="102">
        <v>0.88505747126436785</v>
      </c>
      <c r="AY361" s="102">
        <v>0.8571428571428571</v>
      </c>
      <c r="AZ361" s="102">
        <v>0.8707865168539326</v>
      </c>
      <c r="BA361" s="101">
        <v>10</v>
      </c>
      <c r="BB361" s="101">
        <v>13</v>
      </c>
      <c r="BC361" s="101">
        <v>23</v>
      </c>
      <c r="BD361" s="102">
        <v>0.11494252873563218</v>
      </c>
      <c r="BE361" s="102">
        <v>0.14285714285714285</v>
      </c>
      <c r="BF361" s="102">
        <v>0.12921348314606743</v>
      </c>
      <c r="BG361" s="101">
        <v>8</v>
      </c>
      <c r="BH361" s="101">
        <v>10</v>
      </c>
      <c r="BI361" s="101">
        <v>18</v>
      </c>
      <c r="BJ361" s="102">
        <v>9.1954022988505746E-2</v>
      </c>
      <c r="BK361" s="102">
        <v>0.10989010989010989</v>
      </c>
      <c r="BL361" s="102">
        <v>0.10112359550561797</v>
      </c>
      <c r="BM361" s="101">
        <v>2</v>
      </c>
      <c r="BN361" s="101">
        <v>3</v>
      </c>
      <c r="BO361" s="101">
        <v>5</v>
      </c>
      <c r="BP361" s="102">
        <v>2.2988505747126436E-2</v>
      </c>
      <c r="BQ361" s="102">
        <v>3.2967032967032968E-2</v>
      </c>
      <c r="BR361" s="103">
        <v>2.8089887640449437E-2</v>
      </c>
    </row>
    <row r="362" spans="1:70" ht="11.85">
      <c r="A362" s="99" t="str">
        <f>IF(COUNTIFS(T_3GPM[[#This Row],[Secteur]],"  *"),A361,T_3GPM[[#This Row],[Secteur]])</f>
        <v>VAL-DE-MARNE</v>
      </c>
      <c r="B362" s="99" t="str">
        <f>IF(COUNTIFS(T_3GPM[[#This Row],[Secteur]],"    *"),B361,T_3GPM[[#This Row],[Secteur]])</f>
        <v xml:space="preserve">   D03 - Saint-Maur</v>
      </c>
      <c r="C362" s="100" t="s">
        <v>817</v>
      </c>
      <c r="D362" s="100" t="s">
        <v>562</v>
      </c>
      <c r="E362" s="101">
        <v>89</v>
      </c>
      <c r="F362" s="101">
        <v>91</v>
      </c>
      <c r="G362" s="101">
        <v>180</v>
      </c>
      <c r="H362" s="101">
        <v>0</v>
      </c>
      <c r="I362" s="101">
        <v>0</v>
      </c>
      <c r="J362" s="101">
        <v>0</v>
      </c>
      <c r="K362" s="101">
        <v>88</v>
      </c>
      <c r="L362" s="101">
        <v>87</v>
      </c>
      <c r="M362" s="101">
        <v>175</v>
      </c>
      <c r="N362" s="102">
        <v>0.9887640449438202</v>
      </c>
      <c r="O362" s="102">
        <v>0.95604395604395609</v>
      </c>
      <c r="P362" s="102">
        <v>0.97222222222222221</v>
      </c>
      <c r="Q362" s="101">
        <v>82</v>
      </c>
      <c r="R362" s="101">
        <v>72</v>
      </c>
      <c r="S362" s="101">
        <v>154</v>
      </c>
      <c r="T362" s="102">
        <v>0.93181818181818177</v>
      </c>
      <c r="U362" s="102">
        <v>0.82758620689655171</v>
      </c>
      <c r="V362" s="102">
        <v>0.88</v>
      </c>
      <c r="W362" s="101">
        <v>6</v>
      </c>
      <c r="X362" s="101">
        <v>15</v>
      </c>
      <c r="Y362" s="101">
        <v>21</v>
      </c>
      <c r="Z362" s="102">
        <v>6.8181818181818177E-2</v>
      </c>
      <c r="AA362" s="102">
        <v>0.17241379310344829</v>
      </c>
      <c r="AB362" s="102">
        <v>0.12</v>
      </c>
      <c r="AC362" s="101">
        <v>5</v>
      </c>
      <c r="AD362" s="101">
        <v>14</v>
      </c>
      <c r="AE362" s="101">
        <v>19</v>
      </c>
      <c r="AF362" s="102">
        <v>5.6818181818181816E-2</v>
      </c>
      <c r="AG362" s="102">
        <v>0.16091954022988506</v>
      </c>
      <c r="AH362" s="102">
        <v>0.10857142857142857</v>
      </c>
      <c r="AI362" s="101">
        <v>1</v>
      </c>
      <c r="AJ362" s="101">
        <v>1</v>
      </c>
      <c r="AK362" s="101">
        <v>2</v>
      </c>
      <c r="AL362" s="102">
        <v>1.1363636363636364E-2</v>
      </c>
      <c r="AM362" s="102">
        <v>1.1494252873563218E-2</v>
      </c>
      <c r="AN362" s="102">
        <v>1.1428571428571429E-2</v>
      </c>
      <c r="AO362" s="101">
        <v>88</v>
      </c>
      <c r="AP362" s="101">
        <v>86</v>
      </c>
      <c r="AQ362" s="101">
        <v>174</v>
      </c>
      <c r="AR362" s="102">
        <v>0.9887640449438202</v>
      </c>
      <c r="AS362" s="102">
        <v>0.94505494505494503</v>
      </c>
      <c r="AT362" s="102">
        <v>0.96666666666666667</v>
      </c>
      <c r="AU362" s="101">
        <v>80</v>
      </c>
      <c r="AV362" s="101">
        <v>66</v>
      </c>
      <c r="AW362" s="101">
        <v>146</v>
      </c>
      <c r="AX362" s="102">
        <v>0.90909090909090906</v>
      </c>
      <c r="AY362" s="102">
        <v>0.76744186046511631</v>
      </c>
      <c r="AZ362" s="102">
        <v>0.83908045977011492</v>
      </c>
      <c r="BA362" s="101">
        <v>8</v>
      </c>
      <c r="BB362" s="101">
        <v>20</v>
      </c>
      <c r="BC362" s="101">
        <v>28</v>
      </c>
      <c r="BD362" s="102">
        <v>9.0909090909090912E-2</v>
      </c>
      <c r="BE362" s="102">
        <v>0.23255813953488372</v>
      </c>
      <c r="BF362" s="102">
        <v>0.16091954022988506</v>
      </c>
      <c r="BG362" s="101">
        <v>7</v>
      </c>
      <c r="BH362" s="101">
        <v>19</v>
      </c>
      <c r="BI362" s="101">
        <v>26</v>
      </c>
      <c r="BJ362" s="102">
        <v>7.9545454545454544E-2</v>
      </c>
      <c r="BK362" s="102">
        <v>0.22093023255813954</v>
      </c>
      <c r="BL362" s="102">
        <v>0.14942528735632185</v>
      </c>
      <c r="BM362" s="101">
        <v>1</v>
      </c>
      <c r="BN362" s="101">
        <v>1</v>
      </c>
      <c r="BO362" s="101">
        <v>2</v>
      </c>
      <c r="BP362" s="102">
        <v>1.1363636363636364E-2</v>
      </c>
      <c r="BQ362" s="102">
        <v>1.1627906976744186E-2</v>
      </c>
      <c r="BR362" s="103">
        <v>1.1494252873563218E-2</v>
      </c>
    </row>
    <row r="363" spans="1:70" ht="11.85">
      <c r="A363" s="99" t="str">
        <f>IF(COUNTIFS(T_3GPM[[#This Row],[Secteur]],"  *"),A362,T_3GPM[[#This Row],[Secteur]])</f>
        <v>VAL-DE-MARNE</v>
      </c>
      <c r="B363" s="99" t="str">
        <f>IF(COUNTIFS(T_3GPM[[#This Row],[Secteur]],"    *"),B362,T_3GPM[[#This Row],[Secteur]])</f>
        <v xml:space="preserve">   D03 - Saint-Maur</v>
      </c>
      <c r="C363" s="100" t="s">
        <v>818</v>
      </c>
      <c r="D363" s="100" t="s">
        <v>819</v>
      </c>
      <c r="E363" s="101">
        <v>80</v>
      </c>
      <c r="F363" s="101">
        <v>68</v>
      </c>
      <c r="G363" s="101">
        <v>148</v>
      </c>
      <c r="H363" s="101">
        <v>0</v>
      </c>
      <c r="I363" s="101">
        <v>0</v>
      </c>
      <c r="J363" s="101">
        <v>0</v>
      </c>
      <c r="K363" s="101">
        <v>78</v>
      </c>
      <c r="L363" s="101">
        <v>68</v>
      </c>
      <c r="M363" s="101">
        <v>146</v>
      </c>
      <c r="N363" s="102">
        <v>0.97499999999999998</v>
      </c>
      <c r="O363" s="102">
        <v>1</v>
      </c>
      <c r="P363" s="102">
        <v>0.98648648648648651</v>
      </c>
      <c r="Q363" s="101">
        <v>73</v>
      </c>
      <c r="R363" s="101">
        <v>60</v>
      </c>
      <c r="S363" s="101">
        <v>133</v>
      </c>
      <c r="T363" s="102">
        <v>0.9358974358974359</v>
      </c>
      <c r="U363" s="102">
        <v>0.88235294117647056</v>
      </c>
      <c r="V363" s="102">
        <v>0.91095890410958902</v>
      </c>
      <c r="W363" s="101">
        <v>5</v>
      </c>
      <c r="X363" s="101">
        <v>8</v>
      </c>
      <c r="Y363" s="101">
        <v>13</v>
      </c>
      <c r="Z363" s="102">
        <v>6.4102564102564097E-2</v>
      </c>
      <c r="AA363" s="102">
        <v>0.11764705882352941</v>
      </c>
      <c r="AB363" s="102">
        <v>8.9041095890410954E-2</v>
      </c>
      <c r="AC363" s="101">
        <v>4</v>
      </c>
      <c r="AD363" s="101">
        <v>7</v>
      </c>
      <c r="AE363" s="101">
        <v>11</v>
      </c>
      <c r="AF363" s="102">
        <v>5.128205128205128E-2</v>
      </c>
      <c r="AG363" s="102">
        <v>0.10294117647058823</v>
      </c>
      <c r="AH363" s="102">
        <v>7.5342465753424653E-2</v>
      </c>
      <c r="AI363" s="101">
        <v>1</v>
      </c>
      <c r="AJ363" s="101">
        <v>1</v>
      </c>
      <c r="AK363" s="101">
        <v>2</v>
      </c>
      <c r="AL363" s="102">
        <v>1.282051282051282E-2</v>
      </c>
      <c r="AM363" s="102">
        <v>1.4705882352941176E-2</v>
      </c>
      <c r="AN363" s="102">
        <v>1.3698630136986301E-2</v>
      </c>
      <c r="AO363" s="101">
        <v>78</v>
      </c>
      <c r="AP363" s="101">
        <v>67</v>
      </c>
      <c r="AQ363" s="101">
        <v>145</v>
      </c>
      <c r="AR363" s="102">
        <v>0.97499999999999998</v>
      </c>
      <c r="AS363" s="102">
        <v>0.98529411764705888</v>
      </c>
      <c r="AT363" s="102">
        <v>0.97972972972972971</v>
      </c>
      <c r="AU363" s="101">
        <v>71</v>
      </c>
      <c r="AV363" s="101">
        <v>53</v>
      </c>
      <c r="AW363" s="101">
        <v>124</v>
      </c>
      <c r="AX363" s="102">
        <v>0.91025641025641024</v>
      </c>
      <c r="AY363" s="102">
        <v>0.79104477611940294</v>
      </c>
      <c r="AZ363" s="102">
        <v>0.85517241379310349</v>
      </c>
      <c r="BA363" s="101">
        <v>7</v>
      </c>
      <c r="BB363" s="101">
        <v>14</v>
      </c>
      <c r="BC363" s="101">
        <v>21</v>
      </c>
      <c r="BD363" s="102">
        <v>8.9743589743589744E-2</v>
      </c>
      <c r="BE363" s="102">
        <v>0.20895522388059701</v>
      </c>
      <c r="BF363" s="102">
        <v>0.14482758620689656</v>
      </c>
      <c r="BG363" s="101">
        <v>6</v>
      </c>
      <c r="BH363" s="101">
        <v>13</v>
      </c>
      <c r="BI363" s="101">
        <v>19</v>
      </c>
      <c r="BJ363" s="102">
        <v>7.6923076923076927E-2</v>
      </c>
      <c r="BK363" s="102">
        <v>0.19402985074626866</v>
      </c>
      <c r="BL363" s="102">
        <v>0.1310344827586207</v>
      </c>
      <c r="BM363" s="101">
        <v>1</v>
      </c>
      <c r="BN363" s="101">
        <v>1</v>
      </c>
      <c r="BO363" s="101">
        <v>2</v>
      </c>
      <c r="BP363" s="102">
        <v>1.282051282051282E-2</v>
      </c>
      <c r="BQ363" s="102">
        <v>1.4925373134328358E-2</v>
      </c>
      <c r="BR363" s="103">
        <v>1.3793103448275862E-2</v>
      </c>
    </row>
    <row r="364" spans="1:70" ht="11.85">
      <c r="A364" s="99" t="str">
        <f>IF(COUNTIFS(T_3GPM[[#This Row],[Secteur]],"  *"),A363,T_3GPM[[#This Row],[Secteur]])</f>
        <v>VAL-DE-MARNE</v>
      </c>
      <c r="B364" s="99" t="str">
        <f>IF(COUNTIFS(T_3GPM[[#This Row],[Secteur]],"    *"),B363,T_3GPM[[#This Row],[Secteur]])</f>
        <v xml:space="preserve">   D03 - Saint-Maur</v>
      </c>
      <c r="C364" s="100" t="s">
        <v>1027</v>
      </c>
      <c r="D364" s="100" t="s">
        <v>1028</v>
      </c>
      <c r="E364" s="101">
        <v>2</v>
      </c>
      <c r="F364" s="101">
        <v>16</v>
      </c>
      <c r="G364" s="101">
        <v>18</v>
      </c>
      <c r="H364" s="101">
        <v>0</v>
      </c>
      <c r="I364" s="101">
        <v>1</v>
      </c>
      <c r="J364" s="101">
        <v>1</v>
      </c>
      <c r="K364" s="101">
        <v>2</v>
      </c>
      <c r="L364" s="101">
        <v>15</v>
      </c>
      <c r="M364" s="101">
        <v>17</v>
      </c>
      <c r="N364" s="102">
        <v>1</v>
      </c>
      <c r="O364" s="102">
        <v>1</v>
      </c>
      <c r="P364" s="102">
        <v>1</v>
      </c>
      <c r="Q364" s="101">
        <v>0</v>
      </c>
      <c r="R364" s="101">
        <v>0</v>
      </c>
      <c r="S364" s="101">
        <v>0</v>
      </c>
      <c r="T364" s="102">
        <v>0</v>
      </c>
      <c r="U364" s="102">
        <v>0</v>
      </c>
      <c r="V364" s="102">
        <v>0</v>
      </c>
      <c r="W364" s="101">
        <v>2</v>
      </c>
      <c r="X364" s="101">
        <v>15</v>
      </c>
      <c r="Y364" s="101">
        <v>17</v>
      </c>
      <c r="Z364" s="102">
        <v>1</v>
      </c>
      <c r="AA364" s="102">
        <v>1</v>
      </c>
      <c r="AB364" s="102">
        <v>1</v>
      </c>
      <c r="AC364" s="101">
        <v>1</v>
      </c>
      <c r="AD364" s="101">
        <v>11</v>
      </c>
      <c r="AE364" s="101">
        <v>12</v>
      </c>
      <c r="AF364" s="102">
        <v>0.5</v>
      </c>
      <c r="AG364" s="102">
        <v>0.73333333333333328</v>
      </c>
      <c r="AH364" s="102">
        <v>0.70588235294117652</v>
      </c>
      <c r="AI364" s="101">
        <v>1</v>
      </c>
      <c r="AJ364" s="101">
        <v>4</v>
      </c>
      <c r="AK364" s="101">
        <v>5</v>
      </c>
      <c r="AL364" s="102">
        <v>0.5</v>
      </c>
      <c r="AM364" s="102">
        <v>0.26666666666666666</v>
      </c>
      <c r="AN364" s="102">
        <v>0.29411764705882354</v>
      </c>
      <c r="AO364" s="101">
        <v>2</v>
      </c>
      <c r="AP364" s="101">
        <v>15</v>
      </c>
      <c r="AQ364" s="101">
        <v>17</v>
      </c>
      <c r="AR364" s="102">
        <v>1</v>
      </c>
      <c r="AS364" s="102">
        <v>1</v>
      </c>
      <c r="AT364" s="102">
        <v>1</v>
      </c>
      <c r="AU364" s="101">
        <v>0</v>
      </c>
      <c r="AV364" s="101">
        <v>0</v>
      </c>
      <c r="AW364" s="101">
        <v>0</v>
      </c>
      <c r="AX364" s="102">
        <v>0</v>
      </c>
      <c r="AY364" s="102">
        <v>0</v>
      </c>
      <c r="AZ364" s="102">
        <v>0</v>
      </c>
      <c r="BA364" s="101">
        <v>2</v>
      </c>
      <c r="BB364" s="101">
        <v>15</v>
      </c>
      <c r="BC364" s="101">
        <v>17</v>
      </c>
      <c r="BD364" s="102">
        <v>1</v>
      </c>
      <c r="BE364" s="102">
        <v>1</v>
      </c>
      <c r="BF364" s="102">
        <v>1</v>
      </c>
      <c r="BG364" s="101">
        <v>1</v>
      </c>
      <c r="BH364" s="101">
        <v>11</v>
      </c>
      <c r="BI364" s="101">
        <v>12</v>
      </c>
      <c r="BJ364" s="102">
        <v>0.5</v>
      </c>
      <c r="BK364" s="102">
        <v>0.73333333333333328</v>
      </c>
      <c r="BL364" s="102">
        <v>0.70588235294117652</v>
      </c>
      <c r="BM364" s="101">
        <v>1</v>
      </c>
      <c r="BN364" s="101">
        <v>4</v>
      </c>
      <c r="BO364" s="101">
        <v>5</v>
      </c>
      <c r="BP364" s="102">
        <v>0.5</v>
      </c>
      <c r="BQ364" s="102">
        <v>0.26666666666666666</v>
      </c>
      <c r="BR364" s="103">
        <v>0.29411764705882354</v>
      </c>
    </row>
    <row r="365" spans="1:70" ht="11.85">
      <c r="A365" s="99" t="str">
        <f>IF(COUNTIFS(T_3GPM[[#This Row],[Secteur]],"  *"),A364,T_3GPM[[#This Row],[Secteur]])</f>
        <v>VAL-DE-MARNE</v>
      </c>
      <c r="B365" s="99" t="str">
        <f>IF(COUNTIFS(T_3GPM[[#This Row],[Secteur]],"    *"),B364,T_3GPM[[#This Row],[Secteur]])</f>
        <v xml:space="preserve">   D03 - Saint-Maur</v>
      </c>
      <c r="C365" s="100" t="s">
        <v>1029</v>
      </c>
      <c r="D365" s="100" t="s">
        <v>1030</v>
      </c>
      <c r="E365" s="101">
        <v>7</v>
      </c>
      <c r="F365" s="101">
        <v>16</v>
      </c>
      <c r="G365" s="101">
        <v>23</v>
      </c>
      <c r="H365" s="101">
        <v>0</v>
      </c>
      <c r="I365" s="101">
        <v>0</v>
      </c>
      <c r="J365" s="101">
        <v>0</v>
      </c>
      <c r="K365" s="101">
        <v>7</v>
      </c>
      <c r="L365" s="101">
        <v>16</v>
      </c>
      <c r="M365" s="101">
        <v>23</v>
      </c>
      <c r="N365" s="102">
        <v>1</v>
      </c>
      <c r="O365" s="102">
        <v>1</v>
      </c>
      <c r="P365" s="102">
        <v>1</v>
      </c>
      <c r="Q365" s="101">
        <v>1</v>
      </c>
      <c r="R365" s="101">
        <v>0</v>
      </c>
      <c r="S365" s="101">
        <v>1</v>
      </c>
      <c r="T365" s="102">
        <v>0.14285714285714285</v>
      </c>
      <c r="U365" s="102">
        <v>0</v>
      </c>
      <c r="V365" s="102">
        <v>4.3478260869565216E-2</v>
      </c>
      <c r="W365" s="101">
        <v>6</v>
      </c>
      <c r="X365" s="101">
        <v>16</v>
      </c>
      <c r="Y365" s="101">
        <v>22</v>
      </c>
      <c r="Z365" s="102">
        <v>0.8571428571428571</v>
      </c>
      <c r="AA365" s="102">
        <v>1</v>
      </c>
      <c r="AB365" s="102">
        <v>0.95652173913043481</v>
      </c>
      <c r="AC365" s="101">
        <v>4</v>
      </c>
      <c r="AD365" s="101">
        <v>10</v>
      </c>
      <c r="AE365" s="101">
        <v>14</v>
      </c>
      <c r="AF365" s="102">
        <v>0.5714285714285714</v>
      </c>
      <c r="AG365" s="102">
        <v>0.625</v>
      </c>
      <c r="AH365" s="102">
        <v>0.60869565217391308</v>
      </c>
      <c r="AI365" s="101">
        <v>2</v>
      </c>
      <c r="AJ365" s="101">
        <v>6</v>
      </c>
      <c r="AK365" s="101">
        <v>8</v>
      </c>
      <c r="AL365" s="102">
        <v>0.2857142857142857</v>
      </c>
      <c r="AM365" s="102">
        <v>0.375</v>
      </c>
      <c r="AN365" s="102">
        <v>0.34782608695652173</v>
      </c>
      <c r="AO365" s="101">
        <v>7</v>
      </c>
      <c r="AP365" s="101">
        <v>16</v>
      </c>
      <c r="AQ365" s="101">
        <v>23</v>
      </c>
      <c r="AR365" s="102">
        <v>1</v>
      </c>
      <c r="AS365" s="102">
        <v>1</v>
      </c>
      <c r="AT365" s="102">
        <v>1</v>
      </c>
      <c r="AU365" s="101">
        <v>1</v>
      </c>
      <c r="AV365" s="101">
        <v>0</v>
      </c>
      <c r="AW365" s="101">
        <v>1</v>
      </c>
      <c r="AX365" s="102">
        <v>0.14285714285714285</v>
      </c>
      <c r="AY365" s="102">
        <v>0</v>
      </c>
      <c r="AZ365" s="102">
        <v>4.3478260869565216E-2</v>
      </c>
      <c r="BA365" s="101">
        <v>6</v>
      </c>
      <c r="BB365" s="101">
        <v>16</v>
      </c>
      <c r="BC365" s="101">
        <v>22</v>
      </c>
      <c r="BD365" s="102">
        <v>0.8571428571428571</v>
      </c>
      <c r="BE365" s="102">
        <v>1</v>
      </c>
      <c r="BF365" s="102">
        <v>0.95652173913043481</v>
      </c>
      <c r="BG365" s="101">
        <v>4</v>
      </c>
      <c r="BH365" s="101">
        <v>10</v>
      </c>
      <c r="BI365" s="101">
        <v>14</v>
      </c>
      <c r="BJ365" s="102">
        <v>0.5714285714285714</v>
      </c>
      <c r="BK365" s="102">
        <v>0.625</v>
      </c>
      <c r="BL365" s="102">
        <v>0.60869565217391308</v>
      </c>
      <c r="BM365" s="101">
        <v>2</v>
      </c>
      <c r="BN365" s="101">
        <v>6</v>
      </c>
      <c r="BO365" s="101">
        <v>8</v>
      </c>
      <c r="BP365" s="102">
        <v>0.2857142857142857</v>
      </c>
      <c r="BQ365" s="102">
        <v>0.375</v>
      </c>
      <c r="BR365" s="103">
        <v>0.34782608695652173</v>
      </c>
    </row>
    <row r="366" spans="1:70" ht="11.85">
      <c r="A366" s="99" t="str">
        <f>IF(COUNTIFS(T_3GPM[[#This Row],[Secteur]],"  *"),A365,T_3GPM[[#This Row],[Secteur]])</f>
        <v>VAL-DE-MARNE</v>
      </c>
      <c r="B366" s="99" t="str">
        <f>IF(COUNTIFS(T_3GPM[[#This Row],[Secteur]],"    *"),B365,T_3GPM[[#This Row],[Secteur]])</f>
        <v xml:space="preserve">   D04 - Creteil</v>
      </c>
      <c r="C366" s="100" t="s">
        <v>820</v>
      </c>
      <c r="D366" s="100" t="s">
        <v>821</v>
      </c>
      <c r="E366" s="101">
        <v>557</v>
      </c>
      <c r="F366" s="101">
        <v>601</v>
      </c>
      <c r="G366" s="101">
        <v>1158</v>
      </c>
      <c r="H366" s="101">
        <v>0</v>
      </c>
      <c r="I366" s="101">
        <v>0</v>
      </c>
      <c r="J366" s="101">
        <v>0</v>
      </c>
      <c r="K366" s="101">
        <v>547</v>
      </c>
      <c r="L366" s="101">
        <v>576</v>
      </c>
      <c r="M366" s="101">
        <v>1123</v>
      </c>
      <c r="N366" s="102">
        <v>0.98204667863554762</v>
      </c>
      <c r="O366" s="102">
        <v>0.95840266222961734</v>
      </c>
      <c r="P366" s="102">
        <v>0.96977547495682215</v>
      </c>
      <c r="Q366" s="101">
        <v>411</v>
      </c>
      <c r="R366" s="101">
        <v>360</v>
      </c>
      <c r="S366" s="101">
        <v>771</v>
      </c>
      <c r="T366" s="102">
        <v>0.75137111517367461</v>
      </c>
      <c r="U366" s="102">
        <v>0.625</v>
      </c>
      <c r="V366" s="102">
        <v>0.68655387355298303</v>
      </c>
      <c r="W366" s="101">
        <v>136</v>
      </c>
      <c r="X366" s="101">
        <v>216</v>
      </c>
      <c r="Y366" s="101">
        <v>352</v>
      </c>
      <c r="Z366" s="102">
        <v>0.24862888482632542</v>
      </c>
      <c r="AA366" s="102">
        <v>0.375</v>
      </c>
      <c r="AB366" s="102">
        <v>0.31344612644701692</v>
      </c>
      <c r="AC366" s="101">
        <v>119</v>
      </c>
      <c r="AD366" s="101">
        <v>183</v>
      </c>
      <c r="AE366" s="101">
        <v>302</v>
      </c>
      <c r="AF366" s="102">
        <v>0.21755027422303475</v>
      </c>
      <c r="AG366" s="102">
        <v>0.31770833333333331</v>
      </c>
      <c r="AH366" s="102">
        <v>0.26892252894033836</v>
      </c>
      <c r="AI366" s="101">
        <v>17</v>
      </c>
      <c r="AJ366" s="101">
        <v>33</v>
      </c>
      <c r="AK366" s="101">
        <v>50</v>
      </c>
      <c r="AL366" s="102">
        <v>3.1078610603290677E-2</v>
      </c>
      <c r="AM366" s="102">
        <v>5.7291666666666664E-2</v>
      </c>
      <c r="AN366" s="102">
        <v>4.4523597506678537E-2</v>
      </c>
      <c r="AO366" s="101">
        <v>491</v>
      </c>
      <c r="AP366" s="101">
        <v>496</v>
      </c>
      <c r="AQ366" s="101">
        <v>987</v>
      </c>
      <c r="AR366" s="102">
        <v>0.88150807899461403</v>
      </c>
      <c r="AS366" s="102">
        <v>0.82529118136439272</v>
      </c>
      <c r="AT366" s="102">
        <v>0.85233160621761661</v>
      </c>
      <c r="AU366" s="101">
        <v>358</v>
      </c>
      <c r="AV366" s="101">
        <v>300</v>
      </c>
      <c r="AW366" s="101">
        <v>658</v>
      </c>
      <c r="AX366" s="102">
        <v>0.72912423625254585</v>
      </c>
      <c r="AY366" s="102">
        <v>0.60483870967741937</v>
      </c>
      <c r="AZ366" s="102">
        <v>0.66666666666666663</v>
      </c>
      <c r="BA366" s="101">
        <v>133</v>
      </c>
      <c r="BB366" s="101">
        <v>196</v>
      </c>
      <c r="BC366" s="101">
        <v>329</v>
      </c>
      <c r="BD366" s="102">
        <v>0.2708757637474542</v>
      </c>
      <c r="BE366" s="102">
        <v>0.39516129032258063</v>
      </c>
      <c r="BF366" s="102">
        <v>0.33333333333333331</v>
      </c>
      <c r="BG366" s="101">
        <v>119</v>
      </c>
      <c r="BH366" s="101">
        <v>170</v>
      </c>
      <c r="BI366" s="101">
        <v>289</v>
      </c>
      <c r="BJ366" s="102">
        <v>0.24236252545824846</v>
      </c>
      <c r="BK366" s="102">
        <v>0.34274193548387094</v>
      </c>
      <c r="BL366" s="102">
        <v>0.29280648429584599</v>
      </c>
      <c r="BM366" s="101">
        <v>14</v>
      </c>
      <c r="BN366" s="101">
        <v>26</v>
      </c>
      <c r="BO366" s="101">
        <v>40</v>
      </c>
      <c r="BP366" s="102">
        <v>2.8513238289205704E-2</v>
      </c>
      <c r="BQ366" s="102">
        <v>5.2419354838709679E-2</v>
      </c>
      <c r="BR366" s="103">
        <v>4.0526849037487336E-2</v>
      </c>
    </row>
    <row r="367" spans="1:70" ht="11.85">
      <c r="A367" s="99" t="str">
        <f>IF(COUNTIFS(T_3GPM[[#This Row],[Secteur]],"  *"),A366,T_3GPM[[#This Row],[Secteur]])</f>
        <v>VAL-DE-MARNE</v>
      </c>
      <c r="B367" s="99" t="str">
        <f>IF(COUNTIFS(T_3GPM[[#This Row],[Secteur]],"    *"),B366,T_3GPM[[#This Row],[Secteur]])</f>
        <v xml:space="preserve">   D04 - Creteil</v>
      </c>
      <c r="C367" s="100" t="s">
        <v>822</v>
      </c>
      <c r="D367" s="100" t="s">
        <v>823</v>
      </c>
      <c r="E367" s="101">
        <v>52</v>
      </c>
      <c r="F367" s="101">
        <v>40</v>
      </c>
      <c r="G367" s="101">
        <v>92</v>
      </c>
      <c r="H367" s="101">
        <v>0</v>
      </c>
      <c r="I367" s="101">
        <v>0</v>
      </c>
      <c r="J367" s="101">
        <v>0</v>
      </c>
      <c r="K367" s="101">
        <v>49</v>
      </c>
      <c r="L367" s="101">
        <v>40</v>
      </c>
      <c r="M367" s="101">
        <v>89</v>
      </c>
      <c r="N367" s="102">
        <v>0.94230769230769229</v>
      </c>
      <c r="O367" s="102">
        <v>1</v>
      </c>
      <c r="P367" s="102">
        <v>0.96739130434782605</v>
      </c>
      <c r="Q367" s="101">
        <v>33</v>
      </c>
      <c r="R367" s="101">
        <v>24</v>
      </c>
      <c r="S367" s="101">
        <v>57</v>
      </c>
      <c r="T367" s="102">
        <v>0.67346938775510201</v>
      </c>
      <c r="U367" s="102">
        <v>0.6</v>
      </c>
      <c r="V367" s="102">
        <v>0.6404494382022472</v>
      </c>
      <c r="W367" s="101">
        <v>16</v>
      </c>
      <c r="X367" s="101">
        <v>16</v>
      </c>
      <c r="Y367" s="101">
        <v>32</v>
      </c>
      <c r="Z367" s="102">
        <v>0.32653061224489793</v>
      </c>
      <c r="AA367" s="102">
        <v>0.4</v>
      </c>
      <c r="AB367" s="102">
        <v>0.3595505617977528</v>
      </c>
      <c r="AC367" s="101">
        <v>13</v>
      </c>
      <c r="AD367" s="101">
        <v>15</v>
      </c>
      <c r="AE367" s="101">
        <v>28</v>
      </c>
      <c r="AF367" s="102">
        <v>0.26530612244897961</v>
      </c>
      <c r="AG367" s="102">
        <v>0.375</v>
      </c>
      <c r="AH367" s="102">
        <v>0.3146067415730337</v>
      </c>
      <c r="AI367" s="101">
        <v>3</v>
      </c>
      <c r="AJ367" s="101">
        <v>1</v>
      </c>
      <c r="AK367" s="101">
        <v>4</v>
      </c>
      <c r="AL367" s="102">
        <v>6.1224489795918366E-2</v>
      </c>
      <c r="AM367" s="102">
        <v>2.5000000000000001E-2</v>
      </c>
      <c r="AN367" s="102">
        <v>4.49438202247191E-2</v>
      </c>
      <c r="AO367" s="101">
        <v>49</v>
      </c>
      <c r="AP367" s="101">
        <v>40</v>
      </c>
      <c r="AQ367" s="101">
        <v>89</v>
      </c>
      <c r="AR367" s="102">
        <v>0.94230769230769229</v>
      </c>
      <c r="AS367" s="102">
        <v>1</v>
      </c>
      <c r="AT367" s="102">
        <v>0.96739130434782605</v>
      </c>
      <c r="AU367" s="101">
        <v>25</v>
      </c>
      <c r="AV367" s="101">
        <v>19</v>
      </c>
      <c r="AW367" s="101">
        <v>44</v>
      </c>
      <c r="AX367" s="102">
        <v>0.51020408163265307</v>
      </c>
      <c r="AY367" s="102">
        <v>0.47499999999999998</v>
      </c>
      <c r="AZ367" s="102">
        <v>0.4943820224719101</v>
      </c>
      <c r="BA367" s="101">
        <v>24</v>
      </c>
      <c r="BB367" s="101">
        <v>21</v>
      </c>
      <c r="BC367" s="101">
        <v>45</v>
      </c>
      <c r="BD367" s="102">
        <v>0.48979591836734693</v>
      </c>
      <c r="BE367" s="102">
        <v>0.52500000000000002</v>
      </c>
      <c r="BF367" s="102">
        <v>0.5056179775280899</v>
      </c>
      <c r="BG367" s="101">
        <v>21</v>
      </c>
      <c r="BH367" s="101">
        <v>20</v>
      </c>
      <c r="BI367" s="101">
        <v>41</v>
      </c>
      <c r="BJ367" s="102">
        <v>0.42857142857142855</v>
      </c>
      <c r="BK367" s="102">
        <v>0.5</v>
      </c>
      <c r="BL367" s="102">
        <v>0.4606741573033708</v>
      </c>
      <c r="BM367" s="101">
        <v>3</v>
      </c>
      <c r="BN367" s="101">
        <v>1</v>
      </c>
      <c r="BO367" s="101">
        <v>4</v>
      </c>
      <c r="BP367" s="102">
        <v>6.1224489795918366E-2</v>
      </c>
      <c r="BQ367" s="102">
        <v>2.5000000000000001E-2</v>
      </c>
      <c r="BR367" s="103">
        <v>4.49438202247191E-2</v>
      </c>
    </row>
    <row r="368" spans="1:70" ht="11.85">
      <c r="A368" s="99" t="str">
        <f>IF(COUNTIFS(T_3GPM[[#This Row],[Secteur]],"  *"),A367,T_3GPM[[#This Row],[Secteur]])</f>
        <v>VAL-DE-MARNE</v>
      </c>
      <c r="B368" s="99" t="str">
        <f>IF(COUNTIFS(T_3GPM[[#This Row],[Secteur]],"    *"),B367,T_3GPM[[#This Row],[Secteur]])</f>
        <v xml:space="preserve">   D04 - Creteil</v>
      </c>
      <c r="C368" s="100" t="s">
        <v>824</v>
      </c>
      <c r="D368" s="100" t="s">
        <v>825</v>
      </c>
      <c r="E368" s="101">
        <v>69</v>
      </c>
      <c r="F368" s="101">
        <v>78</v>
      </c>
      <c r="G368" s="101">
        <v>147</v>
      </c>
      <c r="H368" s="101">
        <v>0</v>
      </c>
      <c r="I368" s="101">
        <v>0</v>
      </c>
      <c r="J368" s="101">
        <v>0</v>
      </c>
      <c r="K368" s="101">
        <v>69</v>
      </c>
      <c r="L368" s="101">
        <v>78</v>
      </c>
      <c r="M368" s="101">
        <v>147</v>
      </c>
      <c r="N368" s="102">
        <v>1</v>
      </c>
      <c r="O368" s="102">
        <v>1</v>
      </c>
      <c r="P368" s="102">
        <v>1</v>
      </c>
      <c r="Q368" s="101">
        <v>49</v>
      </c>
      <c r="R368" s="101">
        <v>52</v>
      </c>
      <c r="S368" s="101">
        <v>101</v>
      </c>
      <c r="T368" s="102">
        <v>0.71014492753623193</v>
      </c>
      <c r="U368" s="102">
        <v>0.66666666666666663</v>
      </c>
      <c r="V368" s="102">
        <v>0.68707482993197277</v>
      </c>
      <c r="W368" s="101">
        <v>20</v>
      </c>
      <c r="X368" s="101">
        <v>26</v>
      </c>
      <c r="Y368" s="101">
        <v>46</v>
      </c>
      <c r="Z368" s="102">
        <v>0.28985507246376813</v>
      </c>
      <c r="AA368" s="102">
        <v>0.33333333333333331</v>
      </c>
      <c r="AB368" s="102">
        <v>0.31292517006802723</v>
      </c>
      <c r="AC368" s="101">
        <v>17</v>
      </c>
      <c r="AD368" s="101">
        <v>21</v>
      </c>
      <c r="AE368" s="101">
        <v>38</v>
      </c>
      <c r="AF368" s="102">
        <v>0.24637681159420291</v>
      </c>
      <c r="AG368" s="102">
        <v>0.26923076923076922</v>
      </c>
      <c r="AH368" s="102">
        <v>0.25850340136054423</v>
      </c>
      <c r="AI368" s="101">
        <v>3</v>
      </c>
      <c r="AJ368" s="101">
        <v>5</v>
      </c>
      <c r="AK368" s="101">
        <v>8</v>
      </c>
      <c r="AL368" s="102">
        <v>4.3478260869565216E-2</v>
      </c>
      <c r="AM368" s="102">
        <v>6.4102564102564097E-2</v>
      </c>
      <c r="AN368" s="102">
        <v>5.4421768707482991E-2</v>
      </c>
      <c r="AO368" s="101">
        <v>24</v>
      </c>
      <c r="AP368" s="101">
        <v>25</v>
      </c>
      <c r="AQ368" s="101">
        <v>49</v>
      </c>
      <c r="AR368" s="102">
        <v>0.34782608695652173</v>
      </c>
      <c r="AS368" s="102">
        <v>0.32051282051282054</v>
      </c>
      <c r="AT368" s="102">
        <v>0.33333333333333331</v>
      </c>
      <c r="AU368" s="101">
        <v>17</v>
      </c>
      <c r="AV368" s="101">
        <v>17</v>
      </c>
      <c r="AW368" s="101">
        <v>34</v>
      </c>
      <c r="AX368" s="102">
        <v>0.70833333333333337</v>
      </c>
      <c r="AY368" s="102">
        <v>0.68</v>
      </c>
      <c r="AZ368" s="102">
        <v>0.69387755102040816</v>
      </c>
      <c r="BA368" s="101">
        <v>7</v>
      </c>
      <c r="BB368" s="101">
        <v>8</v>
      </c>
      <c r="BC368" s="101">
        <v>15</v>
      </c>
      <c r="BD368" s="102">
        <v>0.29166666666666669</v>
      </c>
      <c r="BE368" s="102">
        <v>0.32</v>
      </c>
      <c r="BF368" s="102">
        <v>0.30612244897959184</v>
      </c>
      <c r="BG368" s="101">
        <v>7</v>
      </c>
      <c r="BH368" s="101">
        <v>7</v>
      </c>
      <c r="BI368" s="101">
        <v>14</v>
      </c>
      <c r="BJ368" s="102">
        <v>0.29166666666666669</v>
      </c>
      <c r="BK368" s="102">
        <v>0.28000000000000003</v>
      </c>
      <c r="BL368" s="102">
        <v>0.2857142857142857</v>
      </c>
      <c r="BM368" s="101">
        <v>0</v>
      </c>
      <c r="BN368" s="101">
        <v>1</v>
      </c>
      <c r="BO368" s="101">
        <v>1</v>
      </c>
      <c r="BP368" s="102">
        <v>0</v>
      </c>
      <c r="BQ368" s="102">
        <v>0.04</v>
      </c>
      <c r="BR368" s="103">
        <v>2.0408163265306121E-2</v>
      </c>
    </row>
    <row r="369" spans="1:70" ht="11.85">
      <c r="A369" s="99" t="str">
        <f>IF(COUNTIFS(T_3GPM[[#This Row],[Secteur]],"  *"),A368,T_3GPM[[#This Row],[Secteur]])</f>
        <v>VAL-DE-MARNE</v>
      </c>
      <c r="B369" s="99" t="str">
        <f>IF(COUNTIFS(T_3GPM[[#This Row],[Secteur]],"    *"),B368,T_3GPM[[#This Row],[Secteur]])</f>
        <v xml:space="preserve">   D04 - Creteil</v>
      </c>
      <c r="C369" s="100" t="s">
        <v>826</v>
      </c>
      <c r="D369" s="100" t="s">
        <v>600</v>
      </c>
      <c r="E369" s="101">
        <v>47</v>
      </c>
      <c r="F369" s="101">
        <v>60</v>
      </c>
      <c r="G369" s="101">
        <v>107</v>
      </c>
      <c r="H369" s="101">
        <v>0</v>
      </c>
      <c r="I369" s="101">
        <v>0</v>
      </c>
      <c r="J369" s="101">
        <v>0</v>
      </c>
      <c r="K369" s="101">
        <v>47</v>
      </c>
      <c r="L369" s="101">
        <v>58</v>
      </c>
      <c r="M369" s="101">
        <v>105</v>
      </c>
      <c r="N369" s="102">
        <v>1</v>
      </c>
      <c r="O369" s="102">
        <v>0.96666666666666667</v>
      </c>
      <c r="P369" s="102">
        <v>0.98130841121495327</v>
      </c>
      <c r="Q369" s="101">
        <v>42</v>
      </c>
      <c r="R369" s="101">
        <v>51</v>
      </c>
      <c r="S369" s="101">
        <v>93</v>
      </c>
      <c r="T369" s="102">
        <v>0.8936170212765957</v>
      </c>
      <c r="U369" s="102">
        <v>0.87931034482758619</v>
      </c>
      <c r="V369" s="102">
        <v>0.88571428571428568</v>
      </c>
      <c r="W369" s="101">
        <v>5</v>
      </c>
      <c r="X369" s="101">
        <v>7</v>
      </c>
      <c r="Y369" s="101">
        <v>12</v>
      </c>
      <c r="Z369" s="102">
        <v>0.10638297872340426</v>
      </c>
      <c r="AA369" s="102">
        <v>0.1206896551724138</v>
      </c>
      <c r="AB369" s="102">
        <v>0.11428571428571428</v>
      </c>
      <c r="AC369" s="101">
        <v>5</v>
      </c>
      <c r="AD369" s="101">
        <v>7</v>
      </c>
      <c r="AE369" s="101">
        <v>12</v>
      </c>
      <c r="AF369" s="102">
        <v>0.10638297872340426</v>
      </c>
      <c r="AG369" s="102">
        <v>0.1206896551724138</v>
      </c>
      <c r="AH369" s="102">
        <v>0.11428571428571428</v>
      </c>
      <c r="AI369" s="101">
        <v>0</v>
      </c>
      <c r="AJ369" s="101">
        <v>0</v>
      </c>
      <c r="AK369" s="101">
        <v>0</v>
      </c>
      <c r="AL369" s="102">
        <v>0</v>
      </c>
      <c r="AM369" s="102">
        <v>0</v>
      </c>
      <c r="AN369" s="102">
        <v>0</v>
      </c>
      <c r="AO369" s="101">
        <v>47</v>
      </c>
      <c r="AP369" s="101">
        <v>58</v>
      </c>
      <c r="AQ369" s="101">
        <v>105</v>
      </c>
      <c r="AR369" s="102">
        <v>1</v>
      </c>
      <c r="AS369" s="102">
        <v>0.96666666666666667</v>
      </c>
      <c r="AT369" s="102">
        <v>0.98130841121495327</v>
      </c>
      <c r="AU369" s="101">
        <v>40</v>
      </c>
      <c r="AV369" s="101">
        <v>49</v>
      </c>
      <c r="AW369" s="101">
        <v>89</v>
      </c>
      <c r="AX369" s="102">
        <v>0.85106382978723405</v>
      </c>
      <c r="AY369" s="102">
        <v>0.84482758620689657</v>
      </c>
      <c r="AZ369" s="102">
        <v>0.84761904761904761</v>
      </c>
      <c r="BA369" s="101">
        <v>7</v>
      </c>
      <c r="BB369" s="101">
        <v>9</v>
      </c>
      <c r="BC369" s="101">
        <v>16</v>
      </c>
      <c r="BD369" s="102">
        <v>0.14893617021276595</v>
      </c>
      <c r="BE369" s="102">
        <v>0.15517241379310345</v>
      </c>
      <c r="BF369" s="102">
        <v>0.15238095238095239</v>
      </c>
      <c r="BG369" s="101">
        <v>7</v>
      </c>
      <c r="BH369" s="101">
        <v>9</v>
      </c>
      <c r="BI369" s="101">
        <v>16</v>
      </c>
      <c r="BJ369" s="102">
        <v>0.14893617021276595</v>
      </c>
      <c r="BK369" s="102">
        <v>0.15517241379310345</v>
      </c>
      <c r="BL369" s="102">
        <v>0.15238095238095239</v>
      </c>
      <c r="BM369" s="101">
        <v>0</v>
      </c>
      <c r="BN369" s="101">
        <v>0</v>
      </c>
      <c r="BO369" s="101">
        <v>0</v>
      </c>
      <c r="BP369" s="102">
        <v>0</v>
      </c>
      <c r="BQ369" s="102">
        <v>0</v>
      </c>
      <c r="BR369" s="103">
        <v>0</v>
      </c>
    </row>
    <row r="370" spans="1:70" ht="11.85">
      <c r="A370" s="99" t="str">
        <f>IF(COUNTIFS(T_3GPM[[#This Row],[Secteur]],"  *"),A369,T_3GPM[[#This Row],[Secteur]])</f>
        <v>VAL-DE-MARNE</v>
      </c>
      <c r="B370" s="99" t="str">
        <f>IF(COUNTIFS(T_3GPM[[#This Row],[Secteur]],"    *"),B369,T_3GPM[[#This Row],[Secteur]])</f>
        <v xml:space="preserve">   D04 - Creteil</v>
      </c>
      <c r="C370" s="100" t="s">
        <v>827</v>
      </c>
      <c r="D370" s="100" t="s">
        <v>828</v>
      </c>
      <c r="E370" s="101">
        <v>39</v>
      </c>
      <c r="F370" s="101">
        <v>64</v>
      </c>
      <c r="G370" s="101">
        <v>103</v>
      </c>
      <c r="H370" s="101">
        <v>0</v>
      </c>
      <c r="I370" s="101">
        <v>0</v>
      </c>
      <c r="J370" s="101">
        <v>0</v>
      </c>
      <c r="K370" s="101">
        <v>38</v>
      </c>
      <c r="L370" s="101">
        <v>63</v>
      </c>
      <c r="M370" s="101">
        <v>101</v>
      </c>
      <c r="N370" s="102">
        <v>0.97435897435897434</v>
      </c>
      <c r="O370" s="102">
        <v>0.984375</v>
      </c>
      <c r="P370" s="102">
        <v>0.98058252427184467</v>
      </c>
      <c r="Q370" s="101">
        <v>33</v>
      </c>
      <c r="R370" s="101">
        <v>37</v>
      </c>
      <c r="S370" s="101">
        <v>70</v>
      </c>
      <c r="T370" s="102">
        <v>0.86842105263157898</v>
      </c>
      <c r="U370" s="102">
        <v>0.58730158730158732</v>
      </c>
      <c r="V370" s="102">
        <v>0.69306930693069302</v>
      </c>
      <c r="W370" s="101">
        <v>5</v>
      </c>
      <c r="X370" s="101">
        <v>26</v>
      </c>
      <c r="Y370" s="101">
        <v>31</v>
      </c>
      <c r="Z370" s="102">
        <v>0.13157894736842105</v>
      </c>
      <c r="AA370" s="102">
        <v>0.41269841269841268</v>
      </c>
      <c r="AB370" s="102">
        <v>0.30693069306930693</v>
      </c>
      <c r="AC370" s="101">
        <v>5</v>
      </c>
      <c r="AD370" s="101">
        <v>21</v>
      </c>
      <c r="AE370" s="101">
        <v>26</v>
      </c>
      <c r="AF370" s="102">
        <v>0.13157894736842105</v>
      </c>
      <c r="AG370" s="102">
        <v>0.33333333333333331</v>
      </c>
      <c r="AH370" s="102">
        <v>0.25742574257425743</v>
      </c>
      <c r="AI370" s="101">
        <v>0</v>
      </c>
      <c r="AJ370" s="101">
        <v>5</v>
      </c>
      <c r="AK370" s="101">
        <v>5</v>
      </c>
      <c r="AL370" s="102">
        <v>0</v>
      </c>
      <c r="AM370" s="102">
        <v>7.9365079365079361E-2</v>
      </c>
      <c r="AN370" s="102">
        <v>4.9504950495049507E-2</v>
      </c>
      <c r="AO370" s="101">
        <v>38</v>
      </c>
      <c r="AP370" s="101">
        <v>63</v>
      </c>
      <c r="AQ370" s="101">
        <v>101</v>
      </c>
      <c r="AR370" s="102">
        <v>0.97435897435897434</v>
      </c>
      <c r="AS370" s="102">
        <v>0.984375</v>
      </c>
      <c r="AT370" s="102">
        <v>0.98058252427184467</v>
      </c>
      <c r="AU370" s="101">
        <v>31</v>
      </c>
      <c r="AV370" s="101">
        <v>34</v>
      </c>
      <c r="AW370" s="101">
        <v>65</v>
      </c>
      <c r="AX370" s="102">
        <v>0.81578947368421051</v>
      </c>
      <c r="AY370" s="102">
        <v>0.53968253968253965</v>
      </c>
      <c r="AZ370" s="102">
        <v>0.64356435643564358</v>
      </c>
      <c r="BA370" s="101">
        <v>7</v>
      </c>
      <c r="BB370" s="101">
        <v>29</v>
      </c>
      <c r="BC370" s="101">
        <v>36</v>
      </c>
      <c r="BD370" s="102">
        <v>0.18421052631578946</v>
      </c>
      <c r="BE370" s="102">
        <v>0.46031746031746029</v>
      </c>
      <c r="BF370" s="102">
        <v>0.35643564356435642</v>
      </c>
      <c r="BG370" s="101">
        <v>7</v>
      </c>
      <c r="BH370" s="101">
        <v>24</v>
      </c>
      <c r="BI370" s="101">
        <v>31</v>
      </c>
      <c r="BJ370" s="102">
        <v>0.18421052631578946</v>
      </c>
      <c r="BK370" s="102">
        <v>0.38095238095238093</v>
      </c>
      <c r="BL370" s="102">
        <v>0.30693069306930693</v>
      </c>
      <c r="BM370" s="101">
        <v>0</v>
      </c>
      <c r="BN370" s="101">
        <v>5</v>
      </c>
      <c r="BO370" s="101">
        <v>5</v>
      </c>
      <c r="BP370" s="102">
        <v>0</v>
      </c>
      <c r="BQ370" s="102">
        <v>7.9365079365079361E-2</v>
      </c>
      <c r="BR370" s="103">
        <v>4.9504950495049507E-2</v>
      </c>
    </row>
    <row r="371" spans="1:70" ht="11.85">
      <c r="A371" s="99" t="str">
        <f>IF(COUNTIFS(T_3GPM[[#This Row],[Secteur]],"  *"),A370,T_3GPM[[#This Row],[Secteur]])</f>
        <v>VAL-DE-MARNE</v>
      </c>
      <c r="B371" s="99" t="str">
        <f>IF(COUNTIFS(T_3GPM[[#This Row],[Secteur]],"    *"),B370,T_3GPM[[#This Row],[Secteur]])</f>
        <v xml:space="preserve">   D04 - Creteil</v>
      </c>
      <c r="C371" s="100" t="s">
        <v>829</v>
      </c>
      <c r="D371" s="100" t="s">
        <v>769</v>
      </c>
      <c r="E371" s="101">
        <v>14</v>
      </c>
      <c r="F371" s="101">
        <v>28</v>
      </c>
      <c r="G371" s="101">
        <v>42</v>
      </c>
      <c r="H371" s="101">
        <v>0</v>
      </c>
      <c r="I371" s="101">
        <v>0</v>
      </c>
      <c r="J371" s="101">
        <v>0</v>
      </c>
      <c r="K371" s="101">
        <v>13</v>
      </c>
      <c r="L371" s="101">
        <v>23</v>
      </c>
      <c r="M371" s="101">
        <v>36</v>
      </c>
      <c r="N371" s="102">
        <v>0.9285714285714286</v>
      </c>
      <c r="O371" s="102">
        <v>0.8214285714285714</v>
      </c>
      <c r="P371" s="102">
        <v>0.8571428571428571</v>
      </c>
      <c r="Q371" s="101">
        <v>1</v>
      </c>
      <c r="R371" s="101">
        <v>4</v>
      </c>
      <c r="S371" s="101">
        <v>5</v>
      </c>
      <c r="T371" s="102">
        <v>7.6923076923076927E-2</v>
      </c>
      <c r="U371" s="102">
        <v>0.17391304347826086</v>
      </c>
      <c r="V371" s="102">
        <v>0.1388888888888889</v>
      </c>
      <c r="W371" s="101">
        <v>12</v>
      </c>
      <c r="X371" s="101">
        <v>19</v>
      </c>
      <c r="Y371" s="101">
        <v>31</v>
      </c>
      <c r="Z371" s="102">
        <v>0.92307692307692313</v>
      </c>
      <c r="AA371" s="102">
        <v>0.82608695652173914</v>
      </c>
      <c r="AB371" s="102">
        <v>0.86111111111111116</v>
      </c>
      <c r="AC371" s="101">
        <v>7</v>
      </c>
      <c r="AD371" s="101">
        <v>9</v>
      </c>
      <c r="AE371" s="101">
        <v>16</v>
      </c>
      <c r="AF371" s="102">
        <v>0.53846153846153844</v>
      </c>
      <c r="AG371" s="102">
        <v>0.39130434782608697</v>
      </c>
      <c r="AH371" s="102">
        <v>0.44444444444444442</v>
      </c>
      <c r="AI371" s="101">
        <v>5</v>
      </c>
      <c r="AJ371" s="101">
        <v>10</v>
      </c>
      <c r="AK371" s="101">
        <v>15</v>
      </c>
      <c r="AL371" s="102">
        <v>0.38461538461538464</v>
      </c>
      <c r="AM371" s="102">
        <v>0.43478260869565216</v>
      </c>
      <c r="AN371" s="102">
        <v>0.41666666666666669</v>
      </c>
      <c r="AO371" s="101">
        <v>9</v>
      </c>
      <c r="AP371" s="101">
        <v>14</v>
      </c>
      <c r="AQ371" s="101">
        <v>23</v>
      </c>
      <c r="AR371" s="102">
        <v>0.6428571428571429</v>
      </c>
      <c r="AS371" s="102">
        <v>0.5</v>
      </c>
      <c r="AT371" s="102">
        <v>0.54761904761904767</v>
      </c>
      <c r="AU371" s="101">
        <v>0</v>
      </c>
      <c r="AV371" s="101">
        <v>2</v>
      </c>
      <c r="AW371" s="101">
        <v>2</v>
      </c>
      <c r="AX371" s="102">
        <v>0</v>
      </c>
      <c r="AY371" s="102">
        <v>0.14285714285714285</v>
      </c>
      <c r="AZ371" s="102">
        <v>8.6956521739130432E-2</v>
      </c>
      <c r="BA371" s="101">
        <v>9</v>
      </c>
      <c r="BB371" s="101">
        <v>12</v>
      </c>
      <c r="BC371" s="101">
        <v>21</v>
      </c>
      <c r="BD371" s="102">
        <v>1</v>
      </c>
      <c r="BE371" s="102">
        <v>0.8571428571428571</v>
      </c>
      <c r="BF371" s="102">
        <v>0.91304347826086951</v>
      </c>
      <c r="BG371" s="101">
        <v>5</v>
      </c>
      <c r="BH371" s="101">
        <v>6</v>
      </c>
      <c r="BI371" s="101">
        <v>11</v>
      </c>
      <c r="BJ371" s="102">
        <v>0.55555555555555558</v>
      </c>
      <c r="BK371" s="102">
        <v>0.42857142857142855</v>
      </c>
      <c r="BL371" s="102">
        <v>0.47826086956521741</v>
      </c>
      <c r="BM371" s="101">
        <v>4</v>
      </c>
      <c r="BN371" s="101">
        <v>6</v>
      </c>
      <c r="BO371" s="101">
        <v>10</v>
      </c>
      <c r="BP371" s="102">
        <v>0.44444444444444442</v>
      </c>
      <c r="BQ371" s="102">
        <v>0.42857142857142855</v>
      </c>
      <c r="BR371" s="103">
        <v>0.43478260869565216</v>
      </c>
    </row>
    <row r="372" spans="1:70" ht="11.85">
      <c r="A372" s="99" t="str">
        <f>IF(COUNTIFS(T_3GPM[[#This Row],[Secteur]],"  *"),A371,T_3GPM[[#This Row],[Secteur]])</f>
        <v>VAL-DE-MARNE</v>
      </c>
      <c r="B372" s="99" t="str">
        <f>IF(COUNTIFS(T_3GPM[[#This Row],[Secteur]],"    *"),B371,T_3GPM[[#This Row],[Secteur]])</f>
        <v xml:space="preserve">   D04 - Creteil</v>
      </c>
      <c r="C372" s="100" t="s">
        <v>830</v>
      </c>
      <c r="D372" s="100" t="s">
        <v>831</v>
      </c>
      <c r="E372" s="101">
        <v>68</v>
      </c>
      <c r="F372" s="101">
        <v>53</v>
      </c>
      <c r="G372" s="101">
        <v>121</v>
      </c>
      <c r="H372" s="101">
        <v>0</v>
      </c>
      <c r="I372" s="101">
        <v>0</v>
      </c>
      <c r="J372" s="101">
        <v>0</v>
      </c>
      <c r="K372" s="101">
        <v>68</v>
      </c>
      <c r="L372" s="101">
        <v>47</v>
      </c>
      <c r="M372" s="101">
        <v>115</v>
      </c>
      <c r="N372" s="102">
        <v>1</v>
      </c>
      <c r="O372" s="102">
        <v>0.8867924528301887</v>
      </c>
      <c r="P372" s="102">
        <v>0.95041322314049592</v>
      </c>
      <c r="Q372" s="101">
        <v>57</v>
      </c>
      <c r="R372" s="101">
        <v>41</v>
      </c>
      <c r="S372" s="101">
        <v>98</v>
      </c>
      <c r="T372" s="102">
        <v>0.83823529411764708</v>
      </c>
      <c r="U372" s="102">
        <v>0.87234042553191493</v>
      </c>
      <c r="V372" s="102">
        <v>0.85217391304347823</v>
      </c>
      <c r="W372" s="101">
        <v>11</v>
      </c>
      <c r="X372" s="101">
        <v>6</v>
      </c>
      <c r="Y372" s="101">
        <v>17</v>
      </c>
      <c r="Z372" s="102">
        <v>0.16176470588235295</v>
      </c>
      <c r="AA372" s="102">
        <v>0.1276595744680851</v>
      </c>
      <c r="AB372" s="102">
        <v>0.14782608695652175</v>
      </c>
      <c r="AC372" s="101">
        <v>11</v>
      </c>
      <c r="AD372" s="101">
        <v>4</v>
      </c>
      <c r="AE372" s="101">
        <v>15</v>
      </c>
      <c r="AF372" s="102">
        <v>0.16176470588235295</v>
      </c>
      <c r="AG372" s="102">
        <v>8.5106382978723402E-2</v>
      </c>
      <c r="AH372" s="102">
        <v>0.13043478260869565</v>
      </c>
      <c r="AI372" s="101">
        <v>0</v>
      </c>
      <c r="AJ372" s="101">
        <v>2</v>
      </c>
      <c r="AK372" s="101">
        <v>2</v>
      </c>
      <c r="AL372" s="102">
        <v>0</v>
      </c>
      <c r="AM372" s="102">
        <v>4.2553191489361701E-2</v>
      </c>
      <c r="AN372" s="102">
        <v>1.7391304347826087E-2</v>
      </c>
      <c r="AO372" s="101">
        <v>68</v>
      </c>
      <c r="AP372" s="101">
        <v>47</v>
      </c>
      <c r="AQ372" s="101">
        <v>115</v>
      </c>
      <c r="AR372" s="102">
        <v>1</v>
      </c>
      <c r="AS372" s="102">
        <v>0.8867924528301887</v>
      </c>
      <c r="AT372" s="102">
        <v>0.95041322314049592</v>
      </c>
      <c r="AU372" s="101">
        <v>56</v>
      </c>
      <c r="AV372" s="101">
        <v>38</v>
      </c>
      <c r="AW372" s="101">
        <v>94</v>
      </c>
      <c r="AX372" s="102">
        <v>0.82352941176470584</v>
      </c>
      <c r="AY372" s="102">
        <v>0.80851063829787229</v>
      </c>
      <c r="AZ372" s="102">
        <v>0.81739130434782614</v>
      </c>
      <c r="BA372" s="101">
        <v>12</v>
      </c>
      <c r="BB372" s="101">
        <v>9</v>
      </c>
      <c r="BC372" s="101">
        <v>21</v>
      </c>
      <c r="BD372" s="102">
        <v>0.17647058823529413</v>
      </c>
      <c r="BE372" s="102">
        <v>0.19148936170212766</v>
      </c>
      <c r="BF372" s="102">
        <v>0.18260869565217391</v>
      </c>
      <c r="BG372" s="101">
        <v>12</v>
      </c>
      <c r="BH372" s="101">
        <v>7</v>
      </c>
      <c r="BI372" s="101">
        <v>19</v>
      </c>
      <c r="BJ372" s="102">
        <v>0.17647058823529413</v>
      </c>
      <c r="BK372" s="102">
        <v>0.14893617021276595</v>
      </c>
      <c r="BL372" s="102">
        <v>0.16521739130434782</v>
      </c>
      <c r="BM372" s="101">
        <v>0</v>
      </c>
      <c r="BN372" s="101">
        <v>2</v>
      </c>
      <c r="BO372" s="101">
        <v>2</v>
      </c>
      <c r="BP372" s="102">
        <v>0</v>
      </c>
      <c r="BQ372" s="102">
        <v>4.2553191489361701E-2</v>
      </c>
      <c r="BR372" s="103">
        <v>1.7391304347826087E-2</v>
      </c>
    </row>
    <row r="373" spans="1:70" ht="11.85">
      <c r="A373" s="99" t="str">
        <f>IF(COUNTIFS(T_3GPM[[#This Row],[Secteur]],"  *"),A372,T_3GPM[[#This Row],[Secteur]])</f>
        <v>VAL-DE-MARNE</v>
      </c>
      <c r="B373" s="99" t="str">
        <f>IF(COUNTIFS(T_3GPM[[#This Row],[Secteur]],"    *"),B372,T_3GPM[[#This Row],[Secteur]])</f>
        <v xml:space="preserve">   D04 - Creteil</v>
      </c>
      <c r="C373" s="100" t="s">
        <v>832</v>
      </c>
      <c r="D373" s="100" t="s">
        <v>462</v>
      </c>
      <c r="E373" s="101">
        <v>74</v>
      </c>
      <c r="F373" s="101">
        <v>70</v>
      </c>
      <c r="G373" s="101">
        <v>144</v>
      </c>
      <c r="H373" s="101">
        <v>0</v>
      </c>
      <c r="I373" s="101">
        <v>0</v>
      </c>
      <c r="J373" s="101">
        <v>0</v>
      </c>
      <c r="K373" s="101">
        <v>74</v>
      </c>
      <c r="L373" s="101">
        <v>70</v>
      </c>
      <c r="M373" s="101">
        <v>144</v>
      </c>
      <c r="N373" s="102">
        <v>1</v>
      </c>
      <c r="O373" s="102">
        <v>1</v>
      </c>
      <c r="P373" s="102">
        <v>1</v>
      </c>
      <c r="Q373" s="101">
        <v>50</v>
      </c>
      <c r="R373" s="101">
        <v>37</v>
      </c>
      <c r="S373" s="101">
        <v>87</v>
      </c>
      <c r="T373" s="102">
        <v>0.67567567567567566</v>
      </c>
      <c r="U373" s="102">
        <v>0.52857142857142858</v>
      </c>
      <c r="V373" s="102">
        <v>0.60416666666666663</v>
      </c>
      <c r="W373" s="101">
        <v>24</v>
      </c>
      <c r="X373" s="101">
        <v>33</v>
      </c>
      <c r="Y373" s="101">
        <v>57</v>
      </c>
      <c r="Z373" s="102">
        <v>0.32432432432432434</v>
      </c>
      <c r="AA373" s="102">
        <v>0.47142857142857142</v>
      </c>
      <c r="AB373" s="102">
        <v>0.39583333333333331</v>
      </c>
      <c r="AC373" s="101">
        <v>22</v>
      </c>
      <c r="AD373" s="101">
        <v>27</v>
      </c>
      <c r="AE373" s="101">
        <v>49</v>
      </c>
      <c r="AF373" s="102">
        <v>0.29729729729729731</v>
      </c>
      <c r="AG373" s="102">
        <v>0.38571428571428573</v>
      </c>
      <c r="AH373" s="102">
        <v>0.34027777777777779</v>
      </c>
      <c r="AI373" s="101">
        <v>2</v>
      </c>
      <c r="AJ373" s="101">
        <v>6</v>
      </c>
      <c r="AK373" s="101">
        <v>8</v>
      </c>
      <c r="AL373" s="102">
        <v>2.7027027027027029E-2</v>
      </c>
      <c r="AM373" s="102">
        <v>8.5714285714285715E-2</v>
      </c>
      <c r="AN373" s="102">
        <v>5.5555555555555552E-2</v>
      </c>
      <c r="AO373" s="101">
        <v>74</v>
      </c>
      <c r="AP373" s="101">
        <v>70</v>
      </c>
      <c r="AQ373" s="101">
        <v>144</v>
      </c>
      <c r="AR373" s="102">
        <v>1</v>
      </c>
      <c r="AS373" s="102">
        <v>1</v>
      </c>
      <c r="AT373" s="102">
        <v>1</v>
      </c>
      <c r="AU373" s="101">
        <v>49</v>
      </c>
      <c r="AV373" s="101">
        <v>37</v>
      </c>
      <c r="AW373" s="101">
        <v>86</v>
      </c>
      <c r="AX373" s="102">
        <v>0.66216216216216217</v>
      </c>
      <c r="AY373" s="102">
        <v>0.52857142857142858</v>
      </c>
      <c r="AZ373" s="102">
        <v>0.59722222222222221</v>
      </c>
      <c r="BA373" s="101">
        <v>25</v>
      </c>
      <c r="BB373" s="101">
        <v>33</v>
      </c>
      <c r="BC373" s="101">
        <v>58</v>
      </c>
      <c r="BD373" s="102">
        <v>0.33783783783783783</v>
      </c>
      <c r="BE373" s="102">
        <v>0.47142857142857142</v>
      </c>
      <c r="BF373" s="102">
        <v>0.40277777777777779</v>
      </c>
      <c r="BG373" s="101">
        <v>22</v>
      </c>
      <c r="BH373" s="101">
        <v>26</v>
      </c>
      <c r="BI373" s="101">
        <v>48</v>
      </c>
      <c r="BJ373" s="102">
        <v>0.29729729729729731</v>
      </c>
      <c r="BK373" s="102">
        <v>0.37142857142857144</v>
      </c>
      <c r="BL373" s="102">
        <v>0.33333333333333331</v>
      </c>
      <c r="BM373" s="101">
        <v>3</v>
      </c>
      <c r="BN373" s="101">
        <v>7</v>
      </c>
      <c r="BO373" s="101">
        <v>10</v>
      </c>
      <c r="BP373" s="102">
        <v>4.0540540540540543E-2</v>
      </c>
      <c r="BQ373" s="102">
        <v>0.1</v>
      </c>
      <c r="BR373" s="103">
        <v>6.9444444444444448E-2</v>
      </c>
    </row>
    <row r="374" spans="1:70" ht="11.85">
      <c r="A374" s="99" t="str">
        <f>IF(COUNTIFS(T_3GPM[[#This Row],[Secteur]],"  *"),A373,T_3GPM[[#This Row],[Secteur]])</f>
        <v>VAL-DE-MARNE</v>
      </c>
      <c r="B374" s="99" t="str">
        <f>IF(COUNTIFS(T_3GPM[[#This Row],[Secteur]],"    *"),B373,T_3GPM[[#This Row],[Secteur]])</f>
        <v xml:space="preserve">   D04 - Creteil</v>
      </c>
      <c r="C374" s="100" t="s">
        <v>833</v>
      </c>
      <c r="D374" s="100" t="s">
        <v>834</v>
      </c>
      <c r="E374" s="101">
        <v>58</v>
      </c>
      <c r="F374" s="101">
        <v>60</v>
      </c>
      <c r="G374" s="101">
        <v>118</v>
      </c>
      <c r="H374" s="101">
        <v>0</v>
      </c>
      <c r="I374" s="101">
        <v>0</v>
      </c>
      <c r="J374" s="101">
        <v>0</v>
      </c>
      <c r="K374" s="101">
        <v>53</v>
      </c>
      <c r="L374" s="101">
        <v>50</v>
      </c>
      <c r="M374" s="101">
        <v>103</v>
      </c>
      <c r="N374" s="102">
        <v>0.91379310344827591</v>
      </c>
      <c r="O374" s="102">
        <v>0.83333333333333337</v>
      </c>
      <c r="P374" s="102">
        <v>0.8728813559322034</v>
      </c>
      <c r="Q374" s="101">
        <v>43</v>
      </c>
      <c r="R374" s="101">
        <v>33</v>
      </c>
      <c r="S374" s="101">
        <v>76</v>
      </c>
      <c r="T374" s="102">
        <v>0.81132075471698117</v>
      </c>
      <c r="U374" s="102">
        <v>0.66</v>
      </c>
      <c r="V374" s="102">
        <v>0.73786407766990292</v>
      </c>
      <c r="W374" s="101">
        <v>10</v>
      </c>
      <c r="X374" s="101">
        <v>17</v>
      </c>
      <c r="Y374" s="101">
        <v>27</v>
      </c>
      <c r="Z374" s="102">
        <v>0.18867924528301888</v>
      </c>
      <c r="AA374" s="102">
        <v>0.34</v>
      </c>
      <c r="AB374" s="102">
        <v>0.26213592233009708</v>
      </c>
      <c r="AC374" s="101">
        <v>8</v>
      </c>
      <c r="AD374" s="101">
        <v>16</v>
      </c>
      <c r="AE374" s="101">
        <v>24</v>
      </c>
      <c r="AF374" s="102">
        <v>0.15094339622641509</v>
      </c>
      <c r="AG374" s="102">
        <v>0.32</v>
      </c>
      <c r="AH374" s="102">
        <v>0.23300970873786409</v>
      </c>
      <c r="AI374" s="101">
        <v>2</v>
      </c>
      <c r="AJ374" s="101">
        <v>1</v>
      </c>
      <c r="AK374" s="101">
        <v>3</v>
      </c>
      <c r="AL374" s="102">
        <v>3.7735849056603772E-2</v>
      </c>
      <c r="AM374" s="102">
        <v>0.02</v>
      </c>
      <c r="AN374" s="102">
        <v>2.9126213592233011E-2</v>
      </c>
      <c r="AO374" s="101">
        <v>52</v>
      </c>
      <c r="AP374" s="101">
        <v>50</v>
      </c>
      <c r="AQ374" s="101">
        <v>102</v>
      </c>
      <c r="AR374" s="102">
        <v>0.89655172413793105</v>
      </c>
      <c r="AS374" s="102">
        <v>0.83333333333333337</v>
      </c>
      <c r="AT374" s="102">
        <v>0.86440677966101698</v>
      </c>
      <c r="AU374" s="101">
        <v>40</v>
      </c>
      <c r="AV374" s="101">
        <v>31</v>
      </c>
      <c r="AW374" s="101">
        <v>71</v>
      </c>
      <c r="AX374" s="102">
        <v>0.76923076923076927</v>
      </c>
      <c r="AY374" s="102">
        <v>0.62</v>
      </c>
      <c r="AZ374" s="102">
        <v>0.69607843137254899</v>
      </c>
      <c r="BA374" s="101">
        <v>12</v>
      </c>
      <c r="BB374" s="101">
        <v>19</v>
      </c>
      <c r="BC374" s="101">
        <v>31</v>
      </c>
      <c r="BD374" s="102">
        <v>0.23076923076923078</v>
      </c>
      <c r="BE374" s="102">
        <v>0.38</v>
      </c>
      <c r="BF374" s="102">
        <v>0.30392156862745096</v>
      </c>
      <c r="BG374" s="101">
        <v>10</v>
      </c>
      <c r="BH374" s="101">
        <v>18</v>
      </c>
      <c r="BI374" s="101">
        <v>28</v>
      </c>
      <c r="BJ374" s="102">
        <v>0.19230769230769232</v>
      </c>
      <c r="BK374" s="102">
        <v>0.36</v>
      </c>
      <c r="BL374" s="102">
        <v>0.27450980392156865</v>
      </c>
      <c r="BM374" s="101">
        <v>2</v>
      </c>
      <c r="BN374" s="101">
        <v>1</v>
      </c>
      <c r="BO374" s="101">
        <v>3</v>
      </c>
      <c r="BP374" s="102">
        <v>3.8461538461538464E-2</v>
      </c>
      <c r="BQ374" s="102">
        <v>0.02</v>
      </c>
      <c r="BR374" s="103">
        <v>2.9411764705882353E-2</v>
      </c>
    </row>
    <row r="375" spans="1:70" ht="11.85">
      <c r="A375" s="99" t="str">
        <f>IF(COUNTIFS(T_3GPM[[#This Row],[Secteur]],"  *"),A374,T_3GPM[[#This Row],[Secteur]])</f>
        <v>VAL-DE-MARNE</v>
      </c>
      <c r="B375" s="99" t="str">
        <f>IF(COUNTIFS(T_3GPM[[#This Row],[Secteur]],"    *"),B374,T_3GPM[[#This Row],[Secteur]])</f>
        <v xml:space="preserve">   D04 - Creteil</v>
      </c>
      <c r="C375" s="100" t="s">
        <v>835</v>
      </c>
      <c r="D375" s="100" t="s">
        <v>836</v>
      </c>
      <c r="E375" s="101">
        <v>61</v>
      </c>
      <c r="F375" s="101">
        <v>66</v>
      </c>
      <c r="G375" s="101">
        <v>127</v>
      </c>
      <c r="H375" s="101">
        <v>0</v>
      </c>
      <c r="I375" s="101">
        <v>0</v>
      </c>
      <c r="J375" s="101">
        <v>0</v>
      </c>
      <c r="K375" s="101">
        <v>61</v>
      </c>
      <c r="L375" s="101">
        <v>65</v>
      </c>
      <c r="M375" s="101">
        <v>126</v>
      </c>
      <c r="N375" s="102">
        <v>1</v>
      </c>
      <c r="O375" s="102">
        <v>0.98484848484848486</v>
      </c>
      <c r="P375" s="102">
        <v>0.99212598425196852</v>
      </c>
      <c r="Q375" s="101">
        <v>42</v>
      </c>
      <c r="R375" s="101">
        <v>37</v>
      </c>
      <c r="S375" s="101">
        <v>79</v>
      </c>
      <c r="T375" s="102">
        <v>0.68852459016393441</v>
      </c>
      <c r="U375" s="102">
        <v>0.56923076923076921</v>
      </c>
      <c r="V375" s="102">
        <v>0.62698412698412698</v>
      </c>
      <c r="W375" s="101">
        <v>19</v>
      </c>
      <c r="X375" s="101">
        <v>28</v>
      </c>
      <c r="Y375" s="101">
        <v>47</v>
      </c>
      <c r="Z375" s="102">
        <v>0.31147540983606559</v>
      </c>
      <c r="AA375" s="102">
        <v>0.43076923076923079</v>
      </c>
      <c r="AB375" s="102">
        <v>0.37301587301587302</v>
      </c>
      <c r="AC375" s="101">
        <v>17</v>
      </c>
      <c r="AD375" s="101">
        <v>27</v>
      </c>
      <c r="AE375" s="101">
        <v>44</v>
      </c>
      <c r="AF375" s="102">
        <v>0.27868852459016391</v>
      </c>
      <c r="AG375" s="102">
        <v>0.41538461538461541</v>
      </c>
      <c r="AH375" s="102">
        <v>0.34920634920634919</v>
      </c>
      <c r="AI375" s="101">
        <v>2</v>
      </c>
      <c r="AJ375" s="101">
        <v>1</v>
      </c>
      <c r="AK375" s="101">
        <v>3</v>
      </c>
      <c r="AL375" s="102">
        <v>3.2786885245901641E-2</v>
      </c>
      <c r="AM375" s="102">
        <v>1.5384615384615385E-2</v>
      </c>
      <c r="AN375" s="102">
        <v>2.3809523809523808E-2</v>
      </c>
      <c r="AO375" s="101">
        <v>61</v>
      </c>
      <c r="AP375" s="101">
        <v>64</v>
      </c>
      <c r="AQ375" s="101">
        <v>125</v>
      </c>
      <c r="AR375" s="102">
        <v>1</v>
      </c>
      <c r="AS375" s="102">
        <v>0.96969696969696972</v>
      </c>
      <c r="AT375" s="102">
        <v>0.98425196850393704</v>
      </c>
      <c r="AU375" s="101">
        <v>42</v>
      </c>
      <c r="AV375" s="101">
        <v>35</v>
      </c>
      <c r="AW375" s="101">
        <v>77</v>
      </c>
      <c r="AX375" s="102">
        <v>0.68852459016393441</v>
      </c>
      <c r="AY375" s="102">
        <v>0.546875</v>
      </c>
      <c r="AZ375" s="102">
        <v>0.61599999999999999</v>
      </c>
      <c r="BA375" s="101">
        <v>19</v>
      </c>
      <c r="BB375" s="101">
        <v>29</v>
      </c>
      <c r="BC375" s="101">
        <v>48</v>
      </c>
      <c r="BD375" s="102">
        <v>0.31147540983606559</v>
      </c>
      <c r="BE375" s="102">
        <v>0.453125</v>
      </c>
      <c r="BF375" s="102">
        <v>0.38400000000000001</v>
      </c>
      <c r="BG375" s="101">
        <v>17</v>
      </c>
      <c r="BH375" s="101">
        <v>28</v>
      </c>
      <c r="BI375" s="101">
        <v>45</v>
      </c>
      <c r="BJ375" s="102">
        <v>0.27868852459016391</v>
      </c>
      <c r="BK375" s="102">
        <v>0.4375</v>
      </c>
      <c r="BL375" s="102">
        <v>0.36</v>
      </c>
      <c r="BM375" s="101">
        <v>2</v>
      </c>
      <c r="BN375" s="101">
        <v>1</v>
      </c>
      <c r="BO375" s="101">
        <v>3</v>
      </c>
      <c r="BP375" s="102">
        <v>3.2786885245901641E-2</v>
      </c>
      <c r="BQ375" s="102">
        <v>1.5625E-2</v>
      </c>
      <c r="BR375" s="103">
        <v>2.4E-2</v>
      </c>
    </row>
    <row r="376" spans="1:70" ht="11.85">
      <c r="A376" s="99" t="str">
        <f>IF(COUNTIFS(T_3GPM[[#This Row],[Secteur]],"  *"),A375,T_3GPM[[#This Row],[Secteur]])</f>
        <v>VAL-DE-MARNE</v>
      </c>
      <c r="B376" s="99" t="str">
        <f>IF(COUNTIFS(T_3GPM[[#This Row],[Secteur]],"    *"),B375,T_3GPM[[#This Row],[Secteur]])</f>
        <v xml:space="preserve">   D04 - Creteil</v>
      </c>
      <c r="C376" s="100" t="s">
        <v>837</v>
      </c>
      <c r="D376" s="100" t="s">
        <v>838</v>
      </c>
      <c r="E376" s="101">
        <v>69</v>
      </c>
      <c r="F376" s="101">
        <v>65</v>
      </c>
      <c r="G376" s="101">
        <v>134</v>
      </c>
      <c r="H376" s="101">
        <v>0</v>
      </c>
      <c r="I376" s="101">
        <v>0</v>
      </c>
      <c r="J376" s="101">
        <v>0</v>
      </c>
      <c r="K376" s="101">
        <v>69</v>
      </c>
      <c r="L376" s="101">
        <v>65</v>
      </c>
      <c r="M376" s="101">
        <v>134</v>
      </c>
      <c r="N376" s="102">
        <v>1</v>
      </c>
      <c r="O376" s="102">
        <v>1</v>
      </c>
      <c r="P376" s="102">
        <v>1</v>
      </c>
      <c r="Q376" s="101">
        <v>61</v>
      </c>
      <c r="R376" s="101">
        <v>43</v>
      </c>
      <c r="S376" s="101">
        <v>104</v>
      </c>
      <c r="T376" s="102">
        <v>0.88405797101449279</v>
      </c>
      <c r="U376" s="102">
        <v>0.66153846153846152</v>
      </c>
      <c r="V376" s="102">
        <v>0.77611940298507465</v>
      </c>
      <c r="W376" s="101">
        <v>8</v>
      </c>
      <c r="X376" s="101">
        <v>22</v>
      </c>
      <c r="Y376" s="101">
        <v>30</v>
      </c>
      <c r="Z376" s="102">
        <v>0.11594202898550725</v>
      </c>
      <c r="AA376" s="102">
        <v>0.33846153846153848</v>
      </c>
      <c r="AB376" s="102">
        <v>0.22388059701492538</v>
      </c>
      <c r="AC376" s="101">
        <v>8</v>
      </c>
      <c r="AD376" s="101">
        <v>20</v>
      </c>
      <c r="AE376" s="101">
        <v>28</v>
      </c>
      <c r="AF376" s="102">
        <v>0.11594202898550725</v>
      </c>
      <c r="AG376" s="102">
        <v>0.30769230769230771</v>
      </c>
      <c r="AH376" s="102">
        <v>0.20895522388059701</v>
      </c>
      <c r="AI376" s="101">
        <v>0</v>
      </c>
      <c r="AJ376" s="101">
        <v>2</v>
      </c>
      <c r="AK376" s="101">
        <v>2</v>
      </c>
      <c r="AL376" s="102">
        <v>0</v>
      </c>
      <c r="AM376" s="102">
        <v>3.0769230769230771E-2</v>
      </c>
      <c r="AN376" s="102">
        <v>1.4925373134328358E-2</v>
      </c>
      <c r="AO376" s="101">
        <v>69</v>
      </c>
      <c r="AP376" s="101">
        <v>65</v>
      </c>
      <c r="AQ376" s="101">
        <v>134</v>
      </c>
      <c r="AR376" s="102">
        <v>1</v>
      </c>
      <c r="AS376" s="102">
        <v>1</v>
      </c>
      <c r="AT376" s="102">
        <v>1</v>
      </c>
      <c r="AU376" s="101">
        <v>58</v>
      </c>
      <c r="AV376" s="101">
        <v>38</v>
      </c>
      <c r="AW376" s="101">
        <v>96</v>
      </c>
      <c r="AX376" s="102">
        <v>0.84057971014492749</v>
      </c>
      <c r="AY376" s="102">
        <v>0.58461538461538465</v>
      </c>
      <c r="AZ376" s="102">
        <v>0.71641791044776115</v>
      </c>
      <c r="BA376" s="101">
        <v>11</v>
      </c>
      <c r="BB376" s="101">
        <v>27</v>
      </c>
      <c r="BC376" s="101">
        <v>38</v>
      </c>
      <c r="BD376" s="102">
        <v>0.15942028985507245</v>
      </c>
      <c r="BE376" s="102">
        <v>0.41538461538461541</v>
      </c>
      <c r="BF376" s="102">
        <v>0.28358208955223879</v>
      </c>
      <c r="BG376" s="101">
        <v>11</v>
      </c>
      <c r="BH376" s="101">
        <v>25</v>
      </c>
      <c r="BI376" s="101">
        <v>36</v>
      </c>
      <c r="BJ376" s="102">
        <v>0.15942028985507245</v>
      </c>
      <c r="BK376" s="102">
        <v>0.38461538461538464</v>
      </c>
      <c r="BL376" s="102">
        <v>0.26865671641791045</v>
      </c>
      <c r="BM376" s="101">
        <v>0</v>
      </c>
      <c r="BN376" s="101">
        <v>2</v>
      </c>
      <c r="BO376" s="101">
        <v>2</v>
      </c>
      <c r="BP376" s="102">
        <v>0</v>
      </c>
      <c r="BQ376" s="102">
        <v>3.0769230769230771E-2</v>
      </c>
      <c r="BR376" s="103">
        <v>1.4925373134328358E-2</v>
      </c>
    </row>
    <row r="377" spans="1:70" ht="11.85">
      <c r="A377" s="99" t="str">
        <f>IF(COUNTIFS(T_3GPM[[#This Row],[Secteur]],"  *"),A376,T_3GPM[[#This Row],[Secteur]])</f>
        <v>VAL-DE-MARNE</v>
      </c>
      <c r="B377" s="99" t="str">
        <f>IF(COUNTIFS(T_3GPM[[#This Row],[Secteur]],"    *"),B376,T_3GPM[[#This Row],[Secteur]])</f>
        <v xml:space="preserve">   D04 - Creteil</v>
      </c>
      <c r="C377" s="100" t="s">
        <v>1031</v>
      </c>
      <c r="D377" s="100" t="s">
        <v>781</v>
      </c>
      <c r="E377" s="101">
        <v>6</v>
      </c>
      <c r="F377" s="101">
        <v>17</v>
      </c>
      <c r="G377" s="101">
        <v>23</v>
      </c>
      <c r="H377" s="101">
        <v>0</v>
      </c>
      <c r="I377" s="101">
        <v>0</v>
      </c>
      <c r="J377" s="101">
        <v>0</v>
      </c>
      <c r="K377" s="101">
        <v>6</v>
      </c>
      <c r="L377" s="101">
        <v>17</v>
      </c>
      <c r="M377" s="101">
        <v>23</v>
      </c>
      <c r="N377" s="102">
        <v>1</v>
      </c>
      <c r="O377" s="102">
        <v>1</v>
      </c>
      <c r="P377" s="102">
        <v>1</v>
      </c>
      <c r="Q377" s="101">
        <v>0</v>
      </c>
      <c r="R377" s="101">
        <v>1</v>
      </c>
      <c r="S377" s="101">
        <v>1</v>
      </c>
      <c r="T377" s="102">
        <v>0</v>
      </c>
      <c r="U377" s="102">
        <v>5.8823529411764705E-2</v>
      </c>
      <c r="V377" s="102">
        <v>4.3478260869565216E-2</v>
      </c>
      <c r="W377" s="101">
        <v>6</v>
      </c>
      <c r="X377" s="101">
        <v>16</v>
      </c>
      <c r="Y377" s="101">
        <v>22</v>
      </c>
      <c r="Z377" s="102">
        <v>1</v>
      </c>
      <c r="AA377" s="102">
        <v>0.94117647058823528</v>
      </c>
      <c r="AB377" s="102">
        <v>0.95652173913043481</v>
      </c>
      <c r="AC377" s="101">
        <v>6</v>
      </c>
      <c r="AD377" s="101">
        <v>16</v>
      </c>
      <c r="AE377" s="101">
        <v>22</v>
      </c>
      <c r="AF377" s="102">
        <v>1</v>
      </c>
      <c r="AG377" s="102">
        <v>0.94117647058823528</v>
      </c>
      <c r="AH377" s="102">
        <v>0.95652173913043481</v>
      </c>
      <c r="AI377" s="101">
        <v>0</v>
      </c>
      <c r="AJ377" s="101">
        <v>0</v>
      </c>
      <c r="AK377" s="101">
        <v>0</v>
      </c>
      <c r="AL377" s="102">
        <v>0</v>
      </c>
      <c r="AM377" s="102">
        <v>0</v>
      </c>
      <c r="AN377" s="102">
        <v>0</v>
      </c>
      <c r="AO377" s="101">
        <v>0</v>
      </c>
      <c r="AP377" s="101">
        <v>0</v>
      </c>
      <c r="AQ377" s="101">
        <v>0</v>
      </c>
      <c r="AR377" s="102">
        <v>0</v>
      </c>
      <c r="AS377" s="102">
        <v>0</v>
      </c>
      <c r="AT377" s="102">
        <v>0</v>
      </c>
      <c r="AU377" s="101">
        <v>0</v>
      </c>
      <c r="AV377" s="101">
        <v>0</v>
      </c>
      <c r="AW377" s="101">
        <v>0</v>
      </c>
      <c r="AX377" s="102" t="s">
        <v>92</v>
      </c>
      <c r="AY377" s="102" t="s">
        <v>92</v>
      </c>
      <c r="AZ377" s="102" t="s">
        <v>92</v>
      </c>
      <c r="BA377" s="101">
        <v>0</v>
      </c>
      <c r="BB377" s="101">
        <v>0</v>
      </c>
      <c r="BC377" s="101">
        <v>0</v>
      </c>
      <c r="BD377" s="102" t="s">
        <v>92</v>
      </c>
      <c r="BE377" s="102" t="s">
        <v>92</v>
      </c>
      <c r="BF377" s="102" t="s">
        <v>92</v>
      </c>
      <c r="BG377" s="101">
        <v>0</v>
      </c>
      <c r="BH377" s="101">
        <v>0</v>
      </c>
      <c r="BI377" s="101">
        <v>0</v>
      </c>
      <c r="BJ377" s="102" t="s">
        <v>92</v>
      </c>
      <c r="BK377" s="102" t="s">
        <v>92</v>
      </c>
      <c r="BL377" s="102" t="s">
        <v>92</v>
      </c>
      <c r="BM377" s="101">
        <v>0</v>
      </c>
      <c r="BN377" s="101">
        <v>0</v>
      </c>
      <c r="BO377" s="101">
        <v>0</v>
      </c>
      <c r="BP377" s="102" t="s">
        <v>92</v>
      </c>
      <c r="BQ377" s="102" t="s">
        <v>92</v>
      </c>
      <c r="BR377" s="103" t="s">
        <v>92</v>
      </c>
    </row>
    <row r="378" spans="1:70" ht="11.85">
      <c r="A378" s="99" t="str">
        <f>IF(COUNTIFS(T_3GPM[[#This Row],[Secteur]],"  *"),A377,T_3GPM[[#This Row],[Secteur]])</f>
        <v>VAL-DE-MARNE</v>
      </c>
      <c r="B378" s="99" t="str">
        <f>IF(COUNTIFS(T_3GPM[[#This Row],[Secteur]],"    *"),B377,T_3GPM[[#This Row],[Secteur]])</f>
        <v xml:space="preserve">   D05 - Maisons-Alfort</v>
      </c>
      <c r="C378" s="100" t="s">
        <v>839</v>
      </c>
      <c r="D378" s="100" t="s">
        <v>840</v>
      </c>
      <c r="E378" s="101">
        <v>549</v>
      </c>
      <c r="F378" s="101">
        <v>619</v>
      </c>
      <c r="G378" s="101">
        <v>1168</v>
      </c>
      <c r="H378" s="101">
        <v>0</v>
      </c>
      <c r="I378" s="101">
        <v>1</v>
      </c>
      <c r="J378" s="101">
        <v>1</v>
      </c>
      <c r="K378" s="101">
        <v>540</v>
      </c>
      <c r="L378" s="101">
        <v>603</v>
      </c>
      <c r="M378" s="101">
        <v>1143</v>
      </c>
      <c r="N378" s="102">
        <v>0.98360655737704916</v>
      </c>
      <c r="O378" s="102">
        <v>0.975767366720517</v>
      </c>
      <c r="P378" s="102">
        <v>0.97945205479452058</v>
      </c>
      <c r="Q378" s="101">
        <v>429</v>
      </c>
      <c r="R378" s="101">
        <v>409</v>
      </c>
      <c r="S378" s="101">
        <v>838</v>
      </c>
      <c r="T378" s="102">
        <v>0.7944444444444444</v>
      </c>
      <c r="U378" s="102">
        <v>0.67827529021558874</v>
      </c>
      <c r="V378" s="102">
        <v>0.73315835520559935</v>
      </c>
      <c r="W378" s="101">
        <v>111</v>
      </c>
      <c r="X378" s="101">
        <v>194</v>
      </c>
      <c r="Y378" s="101">
        <v>305</v>
      </c>
      <c r="Z378" s="102">
        <v>0.20555555555555555</v>
      </c>
      <c r="AA378" s="102">
        <v>0.32172470978441126</v>
      </c>
      <c r="AB378" s="102">
        <v>0.2668416447944007</v>
      </c>
      <c r="AC378" s="101">
        <v>94</v>
      </c>
      <c r="AD378" s="101">
        <v>151</v>
      </c>
      <c r="AE378" s="101">
        <v>245</v>
      </c>
      <c r="AF378" s="102">
        <v>0.17407407407407408</v>
      </c>
      <c r="AG378" s="102">
        <v>0.25041459369817581</v>
      </c>
      <c r="AH378" s="102">
        <v>0.21434820647419073</v>
      </c>
      <c r="AI378" s="101">
        <v>17</v>
      </c>
      <c r="AJ378" s="101">
        <v>43</v>
      </c>
      <c r="AK378" s="101">
        <v>60</v>
      </c>
      <c r="AL378" s="102">
        <v>3.1481481481481478E-2</v>
      </c>
      <c r="AM378" s="102">
        <v>7.1310116086235484E-2</v>
      </c>
      <c r="AN378" s="102">
        <v>5.2493438320209973E-2</v>
      </c>
      <c r="AO378" s="101">
        <v>533</v>
      </c>
      <c r="AP378" s="101">
        <v>594</v>
      </c>
      <c r="AQ378" s="101">
        <v>1127</v>
      </c>
      <c r="AR378" s="102">
        <v>0.97085610200364303</v>
      </c>
      <c r="AS378" s="102">
        <v>0.96122778675282716</v>
      </c>
      <c r="AT378" s="102">
        <v>0.96575342465753422</v>
      </c>
      <c r="AU378" s="101">
        <v>394</v>
      </c>
      <c r="AV378" s="101">
        <v>364</v>
      </c>
      <c r="AW378" s="101">
        <v>758</v>
      </c>
      <c r="AX378" s="102">
        <v>0.7392120075046904</v>
      </c>
      <c r="AY378" s="102">
        <v>0.61279461279461278</v>
      </c>
      <c r="AZ378" s="102">
        <v>0.67258207630878442</v>
      </c>
      <c r="BA378" s="101">
        <v>139</v>
      </c>
      <c r="BB378" s="101">
        <v>230</v>
      </c>
      <c r="BC378" s="101">
        <v>369</v>
      </c>
      <c r="BD378" s="102">
        <v>0.2607879924953096</v>
      </c>
      <c r="BE378" s="102">
        <v>0.38720538720538722</v>
      </c>
      <c r="BF378" s="102">
        <v>0.32741792369121564</v>
      </c>
      <c r="BG378" s="101">
        <v>120</v>
      </c>
      <c r="BH378" s="101">
        <v>187</v>
      </c>
      <c r="BI378" s="101">
        <v>307</v>
      </c>
      <c r="BJ378" s="102">
        <v>0.22514071294559099</v>
      </c>
      <c r="BK378" s="102">
        <v>0.31481481481481483</v>
      </c>
      <c r="BL378" s="102">
        <v>0.27240461401952087</v>
      </c>
      <c r="BM378" s="101">
        <v>19</v>
      </c>
      <c r="BN378" s="101">
        <v>43</v>
      </c>
      <c r="BO378" s="101">
        <v>62</v>
      </c>
      <c r="BP378" s="102">
        <v>3.5647279549718573E-2</v>
      </c>
      <c r="BQ378" s="102">
        <v>7.2390572390572394E-2</v>
      </c>
      <c r="BR378" s="103">
        <v>5.5013309671694766E-2</v>
      </c>
    </row>
    <row r="379" spans="1:70" ht="11.85">
      <c r="A379" s="99" t="str">
        <f>IF(COUNTIFS(T_3GPM[[#This Row],[Secteur]],"  *"),A378,T_3GPM[[#This Row],[Secteur]])</f>
        <v>VAL-DE-MARNE</v>
      </c>
      <c r="B379" s="99" t="str">
        <f>IF(COUNTIFS(T_3GPM[[#This Row],[Secteur]],"    *"),B378,T_3GPM[[#This Row],[Secteur]])</f>
        <v xml:space="preserve">   D05 - Maisons-Alfort</v>
      </c>
      <c r="C379" s="100" t="s">
        <v>841</v>
      </c>
      <c r="D379" s="100" t="s">
        <v>842</v>
      </c>
      <c r="E379" s="101">
        <v>7</v>
      </c>
      <c r="F379" s="101">
        <v>15</v>
      </c>
      <c r="G379" s="101">
        <v>22</v>
      </c>
      <c r="H379" s="101">
        <v>0</v>
      </c>
      <c r="I379" s="101">
        <v>0</v>
      </c>
      <c r="J379" s="101">
        <v>0</v>
      </c>
      <c r="K379" s="101">
        <v>7</v>
      </c>
      <c r="L379" s="101">
        <v>15</v>
      </c>
      <c r="M379" s="101">
        <v>22</v>
      </c>
      <c r="N379" s="102">
        <v>1</v>
      </c>
      <c r="O379" s="102">
        <v>1</v>
      </c>
      <c r="P379" s="102">
        <v>1</v>
      </c>
      <c r="Q379" s="101">
        <v>3</v>
      </c>
      <c r="R379" s="101">
        <v>2</v>
      </c>
      <c r="S379" s="101">
        <v>5</v>
      </c>
      <c r="T379" s="102">
        <v>0.42857142857142855</v>
      </c>
      <c r="U379" s="102">
        <v>0.13333333333333333</v>
      </c>
      <c r="V379" s="102">
        <v>0.22727272727272727</v>
      </c>
      <c r="W379" s="101">
        <v>4</v>
      </c>
      <c r="X379" s="101">
        <v>13</v>
      </c>
      <c r="Y379" s="101">
        <v>17</v>
      </c>
      <c r="Z379" s="102">
        <v>0.5714285714285714</v>
      </c>
      <c r="AA379" s="102">
        <v>0.8666666666666667</v>
      </c>
      <c r="AB379" s="102">
        <v>0.77272727272727271</v>
      </c>
      <c r="AC379" s="101">
        <v>2</v>
      </c>
      <c r="AD379" s="101">
        <v>4</v>
      </c>
      <c r="AE379" s="101">
        <v>6</v>
      </c>
      <c r="AF379" s="102">
        <v>0.2857142857142857</v>
      </c>
      <c r="AG379" s="102">
        <v>0.26666666666666666</v>
      </c>
      <c r="AH379" s="102">
        <v>0.27272727272727271</v>
      </c>
      <c r="AI379" s="101">
        <v>2</v>
      </c>
      <c r="AJ379" s="101">
        <v>9</v>
      </c>
      <c r="AK379" s="101">
        <v>11</v>
      </c>
      <c r="AL379" s="102">
        <v>0.2857142857142857</v>
      </c>
      <c r="AM379" s="102">
        <v>0.6</v>
      </c>
      <c r="AN379" s="102">
        <v>0.5</v>
      </c>
      <c r="AO379" s="101">
        <v>4</v>
      </c>
      <c r="AP379" s="101">
        <v>11</v>
      </c>
      <c r="AQ379" s="101">
        <v>15</v>
      </c>
      <c r="AR379" s="102">
        <v>0.5714285714285714</v>
      </c>
      <c r="AS379" s="102">
        <v>0.73333333333333328</v>
      </c>
      <c r="AT379" s="102">
        <v>0.68181818181818177</v>
      </c>
      <c r="AU379" s="101">
        <v>1</v>
      </c>
      <c r="AV379" s="101">
        <v>0</v>
      </c>
      <c r="AW379" s="101">
        <v>1</v>
      </c>
      <c r="AX379" s="102">
        <v>0.25</v>
      </c>
      <c r="AY379" s="102">
        <v>0</v>
      </c>
      <c r="AZ379" s="102">
        <v>6.6666666666666666E-2</v>
      </c>
      <c r="BA379" s="101">
        <v>3</v>
      </c>
      <c r="BB379" s="101">
        <v>11</v>
      </c>
      <c r="BC379" s="101">
        <v>14</v>
      </c>
      <c r="BD379" s="102">
        <v>0.75</v>
      </c>
      <c r="BE379" s="102">
        <v>1</v>
      </c>
      <c r="BF379" s="102">
        <v>0.93333333333333335</v>
      </c>
      <c r="BG379" s="101">
        <v>2</v>
      </c>
      <c r="BH379" s="101">
        <v>3</v>
      </c>
      <c r="BI379" s="101">
        <v>5</v>
      </c>
      <c r="BJ379" s="102">
        <v>0.5</v>
      </c>
      <c r="BK379" s="102">
        <v>0.27272727272727271</v>
      </c>
      <c r="BL379" s="102">
        <v>0.33333333333333331</v>
      </c>
      <c r="BM379" s="101">
        <v>1</v>
      </c>
      <c r="BN379" s="101">
        <v>8</v>
      </c>
      <c r="BO379" s="101">
        <v>9</v>
      </c>
      <c r="BP379" s="102">
        <v>0.25</v>
      </c>
      <c r="BQ379" s="102">
        <v>0.72727272727272729</v>
      </c>
      <c r="BR379" s="103">
        <v>0.6</v>
      </c>
    </row>
    <row r="380" spans="1:70" ht="11.85">
      <c r="A380" s="99" t="str">
        <f>IF(COUNTIFS(T_3GPM[[#This Row],[Secteur]],"  *"),A379,T_3GPM[[#This Row],[Secteur]])</f>
        <v>VAL-DE-MARNE</v>
      </c>
      <c r="B380" s="99" t="str">
        <f>IF(COUNTIFS(T_3GPM[[#This Row],[Secteur]],"    *"),B379,T_3GPM[[#This Row],[Secteur]])</f>
        <v xml:space="preserve">   D05 - Maisons-Alfort</v>
      </c>
      <c r="C380" s="100" t="s">
        <v>843</v>
      </c>
      <c r="D380" s="100" t="s">
        <v>516</v>
      </c>
      <c r="E380" s="101">
        <v>50</v>
      </c>
      <c r="F380" s="101">
        <v>62</v>
      </c>
      <c r="G380" s="101">
        <v>112</v>
      </c>
      <c r="H380" s="101">
        <v>0</v>
      </c>
      <c r="I380" s="101">
        <v>0</v>
      </c>
      <c r="J380" s="101">
        <v>0</v>
      </c>
      <c r="K380" s="101">
        <v>50</v>
      </c>
      <c r="L380" s="101">
        <v>62</v>
      </c>
      <c r="M380" s="101">
        <v>112</v>
      </c>
      <c r="N380" s="102">
        <v>1</v>
      </c>
      <c r="O380" s="102">
        <v>1</v>
      </c>
      <c r="P380" s="102">
        <v>1</v>
      </c>
      <c r="Q380" s="101">
        <v>42</v>
      </c>
      <c r="R380" s="101">
        <v>41</v>
      </c>
      <c r="S380" s="101">
        <v>83</v>
      </c>
      <c r="T380" s="102">
        <v>0.84</v>
      </c>
      <c r="U380" s="102">
        <v>0.66129032258064513</v>
      </c>
      <c r="V380" s="102">
        <v>0.7410714285714286</v>
      </c>
      <c r="W380" s="101">
        <v>8</v>
      </c>
      <c r="X380" s="101">
        <v>21</v>
      </c>
      <c r="Y380" s="101">
        <v>29</v>
      </c>
      <c r="Z380" s="102">
        <v>0.16</v>
      </c>
      <c r="AA380" s="102">
        <v>0.33870967741935482</v>
      </c>
      <c r="AB380" s="102">
        <v>0.25892857142857145</v>
      </c>
      <c r="AC380" s="101">
        <v>6</v>
      </c>
      <c r="AD380" s="101">
        <v>13</v>
      </c>
      <c r="AE380" s="101">
        <v>19</v>
      </c>
      <c r="AF380" s="102">
        <v>0.12</v>
      </c>
      <c r="AG380" s="102">
        <v>0.20967741935483872</v>
      </c>
      <c r="AH380" s="102">
        <v>0.16964285714285715</v>
      </c>
      <c r="AI380" s="101">
        <v>2</v>
      </c>
      <c r="AJ380" s="101">
        <v>8</v>
      </c>
      <c r="AK380" s="101">
        <v>10</v>
      </c>
      <c r="AL380" s="102">
        <v>0.04</v>
      </c>
      <c r="AM380" s="102">
        <v>0.12903225806451613</v>
      </c>
      <c r="AN380" s="102">
        <v>8.9285714285714288E-2</v>
      </c>
      <c r="AO380" s="101">
        <v>50</v>
      </c>
      <c r="AP380" s="101">
        <v>61</v>
      </c>
      <c r="AQ380" s="101">
        <v>111</v>
      </c>
      <c r="AR380" s="102">
        <v>1</v>
      </c>
      <c r="AS380" s="102">
        <v>0.9838709677419355</v>
      </c>
      <c r="AT380" s="102">
        <v>0.9910714285714286</v>
      </c>
      <c r="AU380" s="101">
        <v>37</v>
      </c>
      <c r="AV380" s="101">
        <v>33</v>
      </c>
      <c r="AW380" s="101">
        <v>70</v>
      </c>
      <c r="AX380" s="102">
        <v>0.74</v>
      </c>
      <c r="AY380" s="102">
        <v>0.54098360655737709</v>
      </c>
      <c r="AZ380" s="102">
        <v>0.63063063063063063</v>
      </c>
      <c r="BA380" s="101">
        <v>13</v>
      </c>
      <c r="BB380" s="101">
        <v>28</v>
      </c>
      <c r="BC380" s="101">
        <v>41</v>
      </c>
      <c r="BD380" s="102">
        <v>0.26</v>
      </c>
      <c r="BE380" s="102">
        <v>0.45901639344262296</v>
      </c>
      <c r="BF380" s="102">
        <v>0.36936936936936937</v>
      </c>
      <c r="BG380" s="101">
        <v>11</v>
      </c>
      <c r="BH380" s="101">
        <v>20</v>
      </c>
      <c r="BI380" s="101">
        <v>31</v>
      </c>
      <c r="BJ380" s="102">
        <v>0.22</v>
      </c>
      <c r="BK380" s="102">
        <v>0.32786885245901637</v>
      </c>
      <c r="BL380" s="102">
        <v>0.27927927927927926</v>
      </c>
      <c r="BM380" s="101">
        <v>2</v>
      </c>
      <c r="BN380" s="101">
        <v>8</v>
      </c>
      <c r="BO380" s="101">
        <v>10</v>
      </c>
      <c r="BP380" s="102">
        <v>0.04</v>
      </c>
      <c r="BQ380" s="102">
        <v>0.13114754098360656</v>
      </c>
      <c r="BR380" s="103">
        <v>9.0090090090090086E-2</v>
      </c>
    </row>
    <row r="381" spans="1:70" ht="11.85">
      <c r="A381" s="99" t="str">
        <f>IF(COUNTIFS(T_3GPM[[#This Row],[Secteur]],"  *"),A380,T_3GPM[[#This Row],[Secteur]])</f>
        <v>VAL-DE-MARNE</v>
      </c>
      <c r="B381" s="99" t="str">
        <f>IF(COUNTIFS(T_3GPM[[#This Row],[Secteur]],"    *"),B380,T_3GPM[[#This Row],[Secteur]])</f>
        <v xml:space="preserve">   D05 - Maisons-Alfort</v>
      </c>
      <c r="C381" s="100" t="s">
        <v>844</v>
      </c>
      <c r="D381" s="100" t="s">
        <v>233</v>
      </c>
      <c r="E381" s="101">
        <v>59</v>
      </c>
      <c r="F381" s="101">
        <v>68</v>
      </c>
      <c r="G381" s="101">
        <v>127</v>
      </c>
      <c r="H381" s="101">
        <v>0</v>
      </c>
      <c r="I381" s="101">
        <v>0</v>
      </c>
      <c r="J381" s="101">
        <v>0</v>
      </c>
      <c r="K381" s="101">
        <v>56</v>
      </c>
      <c r="L381" s="101">
        <v>60</v>
      </c>
      <c r="M381" s="101">
        <v>116</v>
      </c>
      <c r="N381" s="102">
        <v>0.94915254237288138</v>
      </c>
      <c r="O381" s="102">
        <v>0.88235294117647056</v>
      </c>
      <c r="P381" s="102">
        <v>0.91338582677165359</v>
      </c>
      <c r="Q381" s="101">
        <v>46</v>
      </c>
      <c r="R381" s="101">
        <v>39</v>
      </c>
      <c r="S381" s="101">
        <v>85</v>
      </c>
      <c r="T381" s="102">
        <v>0.8214285714285714</v>
      </c>
      <c r="U381" s="102">
        <v>0.65</v>
      </c>
      <c r="V381" s="102">
        <v>0.73275862068965514</v>
      </c>
      <c r="W381" s="101">
        <v>10</v>
      </c>
      <c r="X381" s="101">
        <v>21</v>
      </c>
      <c r="Y381" s="101">
        <v>31</v>
      </c>
      <c r="Z381" s="102">
        <v>0.17857142857142858</v>
      </c>
      <c r="AA381" s="102">
        <v>0.35</v>
      </c>
      <c r="AB381" s="102">
        <v>0.26724137931034481</v>
      </c>
      <c r="AC381" s="101">
        <v>10</v>
      </c>
      <c r="AD381" s="101">
        <v>17</v>
      </c>
      <c r="AE381" s="101">
        <v>27</v>
      </c>
      <c r="AF381" s="102">
        <v>0.17857142857142858</v>
      </c>
      <c r="AG381" s="102">
        <v>0.28333333333333333</v>
      </c>
      <c r="AH381" s="102">
        <v>0.23275862068965517</v>
      </c>
      <c r="AI381" s="101">
        <v>0</v>
      </c>
      <c r="AJ381" s="101">
        <v>4</v>
      </c>
      <c r="AK381" s="101">
        <v>4</v>
      </c>
      <c r="AL381" s="102">
        <v>0</v>
      </c>
      <c r="AM381" s="102">
        <v>6.6666666666666666E-2</v>
      </c>
      <c r="AN381" s="102">
        <v>3.4482758620689655E-2</v>
      </c>
      <c r="AO381" s="101">
        <v>55</v>
      </c>
      <c r="AP381" s="101">
        <v>58</v>
      </c>
      <c r="AQ381" s="101">
        <v>113</v>
      </c>
      <c r="AR381" s="102">
        <v>0.93220338983050843</v>
      </c>
      <c r="AS381" s="102">
        <v>0.8529411764705882</v>
      </c>
      <c r="AT381" s="102">
        <v>0.88976377952755903</v>
      </c>
      <c r="AU381" s="101">
        <v>45</v>
      </c>
      <c r="AV381" s="101">
        <v>36</v>
      </c>
      <c r="AW381" s="101">
        <v>81</v>
      </c>
      <c r="AX381" s="102">
        <v>0.81818181818181823</v>
      </c>
      <c r="AY381" s="102">
        <v>0.62068965517241381</v>
      </c>
      <c r="AZ381" s="102">
        <v>0.7168141592920354</v>
      </c>
      <c r="BA381" s="101">
        <v>10</v>
      </c>
      <c r="BB381" s="101">
        <v>22</v>
      </c>
      <c r="BC381" s="101">
        <v>32</v>
      </c>
      <c r="BD381" s="102">
        <v>0.18181818181818182</v>
      </c>
      <c r="BE381" s="102">
        <v>0.37931034482758619</v>
      </c>
      <c r="BF381" s="102">
        <v>0.2831858407079646</v>
      </c>
      <c r="BG381" s="101">
        <v>10</v>
      </c>
      <c r="BH381" s="101">
        <v>19</v>
      </c>
      <c r="BI381" s="101">
        <v>29</v>
      </c>
      <c r="BJ381" s="102">
        <v>0.18181818181818182</v>
      </c>
      <c r="BK381" s="102">
        <v>0.32758620689655171</v>
      </c>
      <c r="BL381" s="102">
        <v>0.25663716814159293</v>
      </c>
      <c r="BM381" s="101">
        <v>0</v>
      </c>
      <c r="BN381" s="101">
        <v>3</v>
      </c>
      <c r="BO381" s="101">
        <v>3</v>
      </c>
      <c r="BP381" s="102">
        <v>0</v>
      </c>
      <c r="BQ381" s="102">
        <v>5.1724137931034482E-2</v>
      </c>
      <c r="BR381" s="103">
        <v>2.6548672566371681E-2</v>
      </c>
    </row>
    <row r="382" spans="1:70" ht="11.85">
      <c r="A382" s="99" t="str">
        <f>IF(COUNTIFS(T_3GPM[[#This Row],[Secteur]],"  *"),A381,T_3GPM[[#This Row],[Secteur]])</f>
        <v>VAL-DE-MARNE</v>
      </c>
      <c r="B382" s="99" t="str">
        <f>IF(COUNTIFS(T_3GPM[[#This Row],[Secteur]],"    *"),B381,T_3GPM[[#This Row],[Secteur]])</f>
        <v xml:space="preserve">   D05 - Maisons-Alfort</v>
      </c>
      <c r="C382" s="100" t="s">
        <v>845</v>
      </c>
      <c r="D382" s="100" t="s">
        <v>846</v>
      </c>
      <c r="E382" s="101">
        <v>69</v>
      </c>
      <c r="F382" s="101">
        <v>75</v>
      </c>
      <c r="G382" s="101">
        <v>144</v>
      </c>
      <c r="H382" s="101">
        <v>0</v>
      </c>
      <c r="I382" s="101">
        <v>0</v>
      </c>
      <c r="J382" s="101">
        <v>0</v>
      </c>
      <c r="K382" s="101">
        <v>65</v>
      </c>
      <c r="L382" s="101">
        <v>70</v>
      </c>
      <c r="M382" s="101">
        <v>135</v>
      </c>
      <c r="N382" s="102">
        <v>0.94202898550724634</v>
      </c>
      <c r="O382" s="102">
        <v>0.93333333333333335</v>
      </c>
      <c r="P382" s="102">
        <v>0.9375</v>
      </c>
      <c r="Q382" s="101">
        <v>47</v>
      </c>
      <c r="R382" s="101">
        <v>46</v>
      </c>
      <c r="S382" s="101">
        <v>93</v>
      </c>
      <c r="T382" s="102">
        <v>0.72307692307692306</v>
      </c>
      <c r="U382" s="102">
        <v>0.65714285714285714</v>
      </c>
      <c r="V382" s="102">
        <v>0.68888888888888888</v>
      </c>
      <c r="W382" s="101">
        <v>18</v>
      </c>
      <c r="X382" s="101">
        <v>24</v>
      </c>
      <c r="Y382" s="101">
        <v>42</v>
      </c>
      <c r="Z382" s="102">
        <v>0.27692307692307694</v>
      </c>
      <c r="AA382" s="102">
        <v>0.34285714285714286</v>
      </c>
      <c r="AB382" s="102">
        <v>0.31111111111111112</v>
      </c>
      <c r="AC382" s="101">
        <v>16</v>
      </c>
      <c r="AD382" s="101">
        <v>23</v>
      </c>
      <c r="AE382" s="101">
        <v>39</v>
      </c>
      <c r="AF382" s="102">
        <v>0.24615384615384617</v>
      </c>
      <c r="AG382" s="102">
        <v>0.32857142857142857</v>
      </c>
      <c r="AH382" s="102">
        <v>0.28888888888888886</v>
      </c>
      <c r="AI382" s="101">
        <v>2</v>
      </c>
      <c r="AJ382" s="101">
        <v>1</v>
      </c>
      <c r="AK382" s="101">
        <v>3</v>
      </c>
      <c r="AL382" s="102">
        <v>3.0769230769230771E-2</v>
      </c>
      <c r="AM382" s="102">
        <v>1.4285714285714285E-2</v>
      </c>
      <c r="AN382" s="102">
        <v>2.2222222222222223E-2</v>
      </c>
      <c r="AO382" s="101">
        <v>63</v>
      </c>
      <c r="AP382" s="101">
        <v>69</v>
      </c>
      <c r="AQ382" s="101">
        <v>132</v>
      </c>
      <c r="AR382" s="102">
        <v>0.91304347826086951</v>
      </c>
      <c r="AS382" s="102">
        <v>0.92</v>
      </c>
      <c r="AT382" s="102">
        <v>0.91666666666666663</v>
      </c>
      <c r="AU382" s="101">
        <v>42</v>
      </c>
      <c r="AV382" s="101">
        <v>41</v>
      </c>
      <c r="AW382" s="101">
        <v>83</v>
      </c>
      <c r="AX382" s="102">
        <v>0.66666666666666663</v>
      </c>
      <c r="AY382" s="102">
        <v>0.59420289855072461</v>
      </c>
      <c r="AZ382" s="102">
        <v>0.62878787878787878</v>
      </c>
      <c r="BA382" s="101">
        <v>21</v>
      </c>
      <c r="BB382" s="101">
        <v>28</v>
      </c>
      <c r="BC382" s="101">
        <v>49</v>
      </c>
      <c r="BD382" s="102">
        <v>0.33333333333333331</v>
      </c>
      <c r="BE382" s="102">
        <v>0.40579710144927539</v>
      </c>
      <c r="BF382" s="102">
        <v>0.37121212121212122</v>
      </c>
      <c r="BG382" s="101">
        <v>19</v>
      </c>
      <c r="BH382" s="101">
        <v>27</v>
      </c>
      <c r="BI382" s="101">
        <v>46</v>
      </c>
      <c r="BJ382" s="102">
        <v>0.30158730158730157</v>
      </c>
      <c r="BK382" s="102">
        <v>0.39130434782608697</v>
      </c>
      <c r="BL382" s="102">
        <v>0.34848484848484851</v>
      </c>
      <c r="BM382" s="101">
        <v>2</v>
      </c>
      <c r="BN382" s="101">
        <v>1</v>
      </c>
      <c r="BO382" s="101">
        <v>3</v>
      </c>
      <c r="BP382" s="102">
        <v>3.1746031746031744E-2</v>
      </c>
      <c r="BQ382" s="102">
        <v>1.4492753623188406E-2</v>
      </c>
      <c r="BR382" s="103">
        <v>2.2727272727272728E-2</v>
      </c>
    </row>
    <row r="383" spans="1:70" ht="11.85">
      <c r="A383" s="99" t="str">
        <f>IF(COUNTIFS(T_3GPM[[#This Row],[Secteur]],"  *"),A382,T_3GPM[[#This Row],[Secteur]])</f>
        <v>VAL-DE-MARNE</v>
      </c>
      <c r="B383" s="99" t="str">
        <f>IF(COUNTIFS(T_3GPM[[#This Row],[Secteur]],"    *"),B382,T_3GPM[[#This Row],[Secteur]])</f>
        <v xml:space="preserve">   D05 - Maisons-Alfort</v>
      </c>
      <c r="C383" s="100" t="s">
        <v>847</v>
      </c>
      <c r="D383" s="100" t="s">
        <v>292</v>
      </c>
      <c r="E383" s="101">
        <v>27</v>
      </c>
      <c r="F383" s="101">
        <v>48</v>
      </c>
      <c r="G383" s="101">
        <v>75</v>
      </c>
      <c r="H383" s="101">
        <v>0</v>
      </c>
      <c r="I383" s="101">
        <v>0</v>
      </c>
      <c r="J383" s="101">
        <v>0</v>
      </c>
      <c r="K383" s="101">
        <v>27</v>
      </c>
      <c r="L383" s="101">
        <v>48</v>
      </c>
      <c r="M383" s="101">
        <v>75</v>
      </c>
      <c r="N383" s="102">
        <v>1</v>
      </c>
      <c r="O383" s="102">
        <v>1</v>
      </c>
      <c r="P383" s="102">
        <v>1</v>
      </c>
      <c r="Q383" s="101">
        <v>22</v>
      </c>
      <c r="R383" s="101">
        <v>31</v>
      </c>
      <c r="S383" s="101">
        <v>53</v>
      </c>
      <c r="T383" s="102">
        <v>0.81481481481481477</v>
      </c>
      <c r="U383" s="102">
        <v>0.64583333333333337</v>
      </c>
      <c r="V383" s="102">
        <v>0.70666666666666667</v>
      </c>
      <c r="W383" s="101">
        <v>5</v>
      </c>
      <c r="X383" s="101">
        <v>17</v>
      </c>
      <c r="Y383" s="101">
        <v>22</v>
      </c>
      <c r="Z383" s="102">
        <v>0.18518518518518517</v>
      </c>
      <c r="AA383" s="102">
        <v>0.35416666666666669</v>
      </c>
      <c r="AB383" s="102">
        <v>0.29333333333333333</v>
      </c>
      <c r="AC383" s="101">
        <v>5</v>
      </c>
      <c r="AD383" s="101">
        <v>15</v>
      </c>
      <c r="AE383" s="101">
        <v>20</v>
      </c>
      <c r="AF383" s="102">
        <v>0.18518518518518517</v>
      </c>
      <c r="AG383" s="102">
        <v>0.3125</v>
      </c>
      <c r="AH383" s="102">
        <v>0.26666666666666666</v>
      </c>
      <c r="AI383" s="101">
        <v>0</v>
      </c>
      <c r="AJ383" s="101">
        <v>2</v>
      </c>
      <c r="AK383" s="101">
        <v>2</v>
      </c>
      <c r="AL383" s="102">
        <v>0</v>
      </c>
      <c r="AM383" s="102">
        <v>4.1666666666666664E-2</v>
      </c>
      <c r="AN383" s="102">
        <v>2.6666666666666668E-2</v>
      </c>
      <c r="AO383" s="101">
        <v>27</v>
      </c>
      <c r="AP383" s="101">
        <v>48</v>
      </c>
      <c r="AQ383" s="101">
        <v>75</v>
      </c>
      <c r="AR383" s="102">
        <v>1</v>
      </c>
      <c r="AS383" s="102">
        <v>1</v>
      </c>
      <c r="AT383" s="102">
        <v>1</v>
      </c>
      <c r="AU383" s="101">
        <v>22</v>
      </c>
      <c r="AV383" s="101">
        <v>30</v>
      </c>
      <c r="AW383" s="101">
        <v>52</v>
      </c>
      <c r="AX383" s="102">
        <v>0.81481481481481477</v>
      </c>
      <c r="AY383" s="102">
        <v>0.625</v>
      </c>
      <c r="AZ383" s="102">
        <v>0.69333333333333336</v>
      </c>
      <c r="BA383" s="101">
        <v>5</v>
      </c>
      <c r="BB383" s="101">
        <v>18</v>
      </c>
      <c r="BC383" s="101">
        <v>23</v>
      </c>
      <c r="BD383" s="102">
        <v>0.18518518518518517</v>
      </c>
      <c r="BE383" s="102">
        <v>0.375</v>
      </c>
      <c r="BF383" s="102">
        <v>0.30666666666666664</v>
      </c>
      <c r="BG383" s="101">
        <v>5</v>
      </c>
      <c r="BH383" s="101">
        <v>16</v>
      </c>
      <c r="BI383" s="101">
        <v>21</v>
      </c>
      <c r="BJ383" s="102">
        <v>0.18518518518518517</v>
      </c>
      <c r="BK383" s="102">
        <v>0.33333333333333331</v>
      </c>
      <c r="BL383" s="102">
        <v>0.28000000000000003</v>
      </c>
      <c r="BM383" s="101">
        <v>0</v>
      </c>
      <c r="BN383" s="101">
        <v>2</v>
      </c>
      <c r="BO383" s="101">
        <v>2</v>
      </c>
      <c r="BP383" s="102">
        <v>0</v>
      </c>
      <c r="BQ383" s="102">
        <v>4.1666666666666664E-2</v>
      </c>
      <c r="BR383" s="103">
        <v>2.6666666666666668E-2</v>
      </c>
    </row>
    <row r="384" spans="1:70" ht="11.85">
      <c r="A384" s="99" t="str">
        <f>IF(COUNTIFS(T_3GPM[[#This Row],[Secteur]],"  *"),A383,T_3GPM[[#This Row],[Secteur]])</f>
        <v>VAL-DE-MARNE</v>
      </c>
      <c r="B384" s="99" t="str">
        <f>IF(COUNTIFS(T_3GPM[[#This Row],[Secteur]],"    *"),B383,T_3GPM[[#This Row],[Secteur]])</f>
        <v xml:space="preserve">   D05 - Maisons-Alfort</v>
      </c>
      <c r="C384" s="100" t="s">
        <v>848</v>
      </c>
      <c r="D384" s="100" t="s">
        <v>809</v>
      </c>
      <c r="E384" s="101">
        <v>21</v>
      </c>
      <c r="F384" s="101">
        <v>41</v>
      </c>
      <c r="G384" s="101">
        <v>62</v>
      </c>
      <c r="H384" s="101">
        <v>0</v>
      </c>
      <c r="I384" s="101">
        <v>0</v>
      </c>
      <c r="J384" s="101">
        <v>0</v>
      </c>
      <c r="K384" s="101">
        <v>21</v>
      </c>
      <c r="L384" s="101">
        <v>40</v>
      </c>
      <c r="M384" s="101">
        <v>61</v>
      </c>
      <c r="N384" s="102">
        <v>1</v>
      </c>
      <c r="O384" s="102">
        <v>0.97560975609756095</v>
      </c>
      <c r="P384" s="102">
        <v>0.9838709677419355</v>
      </c>
      <c r="Q384" s="101">
        <v>14</v>
      </c>
      <c r="R384" s="101">
        <v>23</v>
      </c>
      <c r="S384" s="101">
        <v>37</v>
      </c>
      <c r="T384" s="102">
        <v>0.66666666666666663</v>
      </c>
      <c r="U384" s="102">
        <v>0.57499999999999996</v>
      </c>
      <c r="V384" s="102">
        <v>0.60655737704918034</v>
      </c>
      <c r="W384" s="101">
        <v>7</v>
      </c>
      <c r="X384" s="101">
        <v>17</v>
      </c>
      <c r="Y384" s="101">
        <v>24</v>
      </c>
      <c r="Z384" s="102">
        <v>0.33333333333333331</v>
      </c>
      <c r="AA384" s="102">
        <v>0.42499999999999999</v>
      </c>
      <c r="AB384" s="102">
        <v>0.39344262295081966</v>
      </c>
      <c r="AC384" s="101">
        <v>7</v>
      </c>
      <c r="AD384" s="101">
        <v>15</v>
      </c>
      <c r="AE384" s="101">
        <v>22</v>
      </c>
      <c r="AF384" s="102">
        <v>0.33333333333333331</v>
      </c>
      <c r="AG384" s="102">
        <v>0.375</v>
      </c>
      <c r="AH384" s="102">
        <v>0.36065573770491804</v>
      </c>
      <c r="AI384" s="101">
        <v>0</v>
      </c>
      <c r="AJ384" s="101">
        <v>2</v>
      </c>
      <c r="AK384" s="101">
        <v>2</v>
      </c>
      <c r="AL384" s="102">
        <v>0</v>
      </c>
      <c r="AM384" s="102">
        <v>0.05</v>
      </c>
      <c r="AN384" s="102">
        <v>3.2786885245901641E-2</v>
      </c>
      <c r="AO384" s="101">
        <v>21</v>
      </c>
      <c r="AP384" s="101">
        <v>40</v>
      </c>
      <c r="AQ384" s="101">
        <v>61</v>
      </c>
      <c r="AR384" s="102">
        <v>1</v>
      </c>
      <c r="AS384" s="102">
        <v>0.97560975609756095</v>
      </c>
      <c r="AT384" s="102">
        <v>0.9838709677419355</v>
      </c>
      <c r="AU384" s="101">
        <v>11</v>
      </c>
      <c r="AV384" s="101">
        <v>17</v>
      </c>
      <c r="AW384" s="101">
        <v>28</v>
      </c>
      <c r="AX384" s="102">
        <v>0.52380952380952384</v>
      </c>
      <c r="AY384" s="102">
        <v>0.42499999999999999</v>
      </c>
      <c r="AZ384" s="102">
        <v>0.45901639344262296</v>
      </c>
      <c r="BA384" s="101">
        <v>10</v>
      </c>
      <c r="BB384" s="101">
        <v>23</v>
      </c>
      <c r="BC384" s="101">
        <v>33</v>
      </c>
      <c r="BD384" s="102">
        <v>0.47619047619047616</v>
      </c>
      <c r="BE384" s="102">
        <v>0.57499999999999996</v>
      </c>
      <c r="BF384" s="102">
        <v>0.54098360655737709</v>
      </c>
      <c r="BG384" s="101">
        <v>9</v>
      </c>
      <c r="BH384" s="101">
        <v>20</v>
      </c>
      <c r="BI384" s="101">
        <v>29</v>
      </c>
      <c r="BJ384" s="102">
        <v>0.42857142857142855</v>
      </c>
      <c r="BK384" s="102">
        <v>0.5</v>
      </c>
      <c r="BL384" s="102">
        <v>0.47540983606557374</v>
      </c>
      <c r="BM384" s="101">
        <v>1</v>
      </c>
      <c r="BN384" s="101">
        <v>3</v>
      </c>
      <c r="BO384" s="101">
        <v>4</v>
      </c>
      <c r="BP384" s="102">
        <v>4.7619047619047616E-2</v>
      </c>
      <c r="BQ384" s="102">
        <v>7.4999999999999997E-2</v>
      </c>
      <c r="BR384" s="103">
        <v>6.5573770491803282E-2</v>
      </c>
    </row>
    <row r="385" spans="1:70" ht="11.85">
      <c r="A385" s="99" t="str">
        <f>IF(COUNTIFS(T_3GPM[[#This Row],[Secteur]],"  *"),A384,T_3GPM[[#This Row],[Secteur]])</f>
        <v>VAL-DE-MARNE</v>
      </c>
      <c r="B385" s="99" t="str">
        <f>IF(COUNTIFS(T_3GPM[[#This Row],[Secteur]],"    *"),B384,T_3GPM[[#This Row],[Secteur]])</f>
        <v xml:space="preserve">   D05 - Maisons-Alfort</v>
      </c>
      <c r="C385" s="100" t="s">
        <v>849</v>
      </c>
      <c r="D385" s="100" t="s">
        <v>704</v>
      </c>
      <c r="E385" s="101">
        <v>101</v>
      </c>
      <c r="F385" s="101">
        <v>73</v>
      </c>
      <c r="G385" s="101">
        <v>174</v>
      </c>
      <c r="H385" s="101">
        <v>0</v>
      </c>
      <c r="I385" s="101">
        <v>0</v>
      </c>
      <c r="J385" s="101">
        <v>0</v>
      </c>
      <c r="K385" s="101">
        <v>101</v>
      </c>
      <c r="L385" s="101">
        <v>73</v>
      </c>
      <c r="M385" s="101">
        <v>174</v>
      </c>
      <c r="N385" s="102">
        <v>1</v>
      </c>
      <c r="O385" s="102">
        <v>1</v>
      </c>
      <c r="P385" s="102">
        <v>1</v>
      </c>
      <c r="Q385" s="101">
        <v>90</v>
      </c>
      <c r="R385" s="101">
        <v>64</v>
      </c>
      <c r="S385" s="101">
        <v>154</v>
      </c>
      <c r="T385" s="102">
        <v>0.8910891089108911</v>
      </c>
      <c r="U385" s="102">
        <v>0.87671232876712324</v>
      </c>
      <c r="V385" s="102">
        <v>0.88505747126436785</v>
      </c>
      <c r="W385" s="101">
        <v>11</v>
      </c>
      <c r="X385" s="101">
        <v>9</v>
      </c>
      <c r="Y385" s="101">
        <v>20</v>
      </c>
      <c r="Z385" s="102">
        <v>0.10891089108910891</v>
      </c>
      <c r="AA385" s="102">
        <v>0.12328767123287671</v>
      </c>
      <c r="AB385" s="102">
        <v>0.11494252873563218</v>
      </c>
      <c r="AC385" s="101">
        <v>10</v>
      </c>
      <c r="AD385" s="101">
        <v>9</v>
      </c>
      <c r="AE385" s="101">
        <v>19</v>
      </c>
      <c r="AF385" s="102">
        <v>9.9009900990099015E-2</v>
      </c>
      <c r="AG385" s="102">
        <v>0.12328767123287671</v>
      </c>
      <c r="AH385" s="102">
        <v>0.10919540229885058</v>
      </c>
      <c r="AI385" s="101">
        <v>1</v>
      </c>
      <c r="AJ385" s="101">
        <v>0</v>
      </c>
      <c r="AK385" s="101">
        <v>1</v>
      </c>
      <c r="AL385" s="102">
        <v>9.9009900990099011E-3</v>
      </c>
      <c r="AM385" s="102">
        <v>0</v>
      </c>
      <c r="AN385" s="102">
        <v>5.7471264367816091E-3</v>
      </c>
      <c r="AO385" s="101">
        <v>100</v>
      </c>
      <c r="AP385" s="101">
        <v>73</v>
      </c>
      <c r="AQ385" s="101">
        <v>173</v>
      </c>
      <c r="AR385" s="102">
        <v>0.99009900990099009</v>
      </c>
      <c r="AS385" s="102">
        <v>1</v>
      </c>
      <c r="AT385" s="102">
        <v>0.99425287356321834</v>
      </c>
      <c r="AU385" s="101">
        <v>87</v>
      </c>
      <c r="AV385" s="101">
        <v>61</v>
      </c>
      <c r="AW385" s="101">
        <v>148</v>
      </c>
      <c r="AX385" s="102">
        <v>0.87</v>
      </c>
      <c r="AY385" s="102">
        <v>0.83561643835616439</v>
      </c>
      <c r="AZ385" s="102">
        <v>0.8554913294797688</v>
      </c>
      <c r="BA385" s="101">
        <v>13</v>
      </c>
      <c r="BB385" s="101">
        <v>12</v>
      </c>
      <c r="BC385" s="101">
        <v>25</v>
      </c>
      <c r="BD385" s="102">
        <v>0.13</v>
      </c>
      <c r="BE385" s="102">
        <v>0.16438356164383561</v>
      </c>
      <c r="BF385" s="102">
        <v>0.14450867052023122</v>
      </c>
      <c r="BG385" s="101">
        <v>12</v>
      </c>
      <c r="BH385" s="101">
        <v>12</v>
      </c>
      <c r="BI385" s="101">
        <v>24</v>
      </c>
      <c r="BJ385" s="102">
        <v>0.12</v>
      </c>
      <c r="BK385" s="102">
        <v>0.16438356164383561</v>
      </c>
      <c r="BL385" s="102">
        <v>0.13872832369942195</v>
      </c>
      <c r="BM385" s="101">
        <v>1</v>
      </c>
      <c r="BN385" s="101">
        <v>0</v>
      </c>
      <c r="BO385" s="101">
        <v>1</v>
      </c>
      <c r="BP385" s="102">
        <v>0.01</v>
      </c>
      <c r="BQ385" s="102">
        <v>0</v>
      </c>
      <c r="BR385" s="103">
        <v>5.7803468208092483E-3</v>
      </c>
    </row>
    <row r="386" spans="1:70" ht="11.85">
      <c r="A386" s="99" t="str">
        <f>IF(COUNTIFS(T_3GPM[[#This Row],[Secteur]],"  *"),A385,T_3GPM[[#This Row],[Secteur]])</f>
        <v>VAL-DE-MARNE</v>
      </c>
      <c r="B386" s="99" t="str">
        <f>IF(COUNTIFS(T_3GPM[[#This Row],[Secteur]],"    *"),B385,T_3GPM[[#This Row],[Secteur]])</f>
        <v xml:space="preserve">   D05 - Maisons-Alfort</v>
      </c>
      <c r="C386" s="100" t="s">
        <v>850</v>
      </c>
      <c r="D386" s="100" t="s">
        <v>851</v>
      </c>
      <c r="E386" s="101">
        <v>88</v>
      </c>
      <c r="F386" s="101">
        <v>95</v>
      </c>
      <c r="G386" s="101">
        <v>183</v>
      </c>
      <c r="H386" s="101">
        <v>0</v>
      </c>
      <c r="I386" s="101">
        <v>0</v>
      </c>
      <c r="J386" s="101">
        <v>0</v>
      </c>
      <c r="K386" s="101">
        <v>86</v>
      </c>
      <c r="L386" s="101">
        <v>93</v>
      </c>
      <c r="M386" s="101">
        <v>179</v>
      </c>
      <c r="N386" s="102">
        <v>0.97727272727272729</v>
      </c>
      <c r="O386" s="102">
        <v>0.97894736842105268</v>
      </c>
      <c r="P386" s="102">
        <v>0.97814207650273222</v>
      </c>
      <c r="Q386" s="101">
        <v>74</v>
      </c>
      <c r="R386" s="101">
        <v>70</v>
      </c>
      <c r="S386" s="101">
        <v>144</v>
      </c>
      <c r="T386" s="102">
        <v>0.86046511627906974</v>
      </c>
      <c r="U386" s="102">
        <v>0.75268817204301075</v>
      </c>
      <c r="V386" s="102">
        <v>0.8044692737430168</v>
      </c>
      <c r="W386" s="101">
        <v>12</v>
      </c>
      <c r="X386" s="101">
        <v>23</v>
      </c>
      <c r="Y386" s="101">
        <v>35</v>
      </c>
      <c r="Z386" s="102">
        <v>0.13953488372093023</v>
      </c>
      <c r="AA386" s="102">
        <v>0.24731182795698925</v>
      </c>
      <c r="AB386" s="102">
        <v>0.19553072625698323</v>
      </c>
      <c r="AC386" s="101">
        <v>10</v>
      </c>
      <c r="AD386" s="101">
        <v>16</v>
      </c>
      <c r="AE386" s="101">
        <v>26</v>
      </c>
      <c r="AF386" s="102">
        <v>0.11627906976744186</v>
      </c>
      <c r="AG386" s="102">
        <v>0.17204301075268819</v>
      </c>
      <c r="AH386" s="102">
        <v>0.14525139664804471</v>
      </c>
      <c r="AI386" s="101">
        <v>2</v>
      </c>
      <c r="AJ386" s="101">
        <v>7</v>
      </c>
      <c r="AK386" s="101">
        <v>9</v>
      </c>
      <c r="AL386" s="102">
        <v>2.3255813953488372E-2</v>
      </c>
      <c r="AM386" s="102">
        <v>7.5268817204301078E-2</v>
      </c>
      <c r="AN386" s="102">
        <v>5.027932960893855E-2</v>
      </c>
      <c r="AO386" s="101">
        <v>86</v>
      </c>
      <c r="AP386" s="101">
        <v>93</v>
      </c>
      <c r="AQ386" s="101">
        <v>179</v>
      </c>
      <c r="AR386" s="102">
        <v>0.97727272727272729</v>
      </c>
      <c r="AS386" s="102">
        <v>0.97894736842105268</v>
      </c>
      <c r="AT386" s="102">
        <v>0.97814207650273222</v>
      </c>
      <c r="AU386" s="101">
        <v>68</v>
      </c>
      <c r="AV386" s="101">
        <v>60</v>
      </c>
      <c r="AW386" s="101">
        <v>128</v>
      </c>
      <c r="AX386" s="102">
        <v>0.79069767441860461</v>
      </c>
      <c r="AY386" s="102">
        <v>0.64516129032258063</v>
      </c>
      <c r="AZ386" s="102">
        <v>0.71508379888268159</v>
      </c>
      <c r="BA386" s="101">
        <v>18</v>
      </c>
      <c r="BB386" s="101">
        <v>33</v>
      </c>
      <c r="BC386" s="101">
        <v>51</v>
      </c>
      <c r="BD386" s="102">
        <v>0.20930232558139536</v>
      </c>
      <c r="BE386" s="102">
        <v>0.35483870967741937</v>
      </c>
      <c r="BF386" s="102">
        <v>0.28491620111731841</v>
      </c>
      <c r="BG386" s="101">
        <v>15</v>
      </c>
      <c r="BH386" s="101">
        <v>25</v>
      </c>
      <c r="BI386" s="101">
        <v>40</v>
      </c>
      <c r="BJ386" s="102">
        <v>0.1744186046511628</v>
      </c>
      <c r="BK386" s="102">
        <v>0.26881720430107525</v>
      </c>
      <c r="BL386" s="102">
        <v>0.22346368715083798</v>
      </c>
      <c r="BM386" s="101">
        <v>3</v>
      </c>
      <c r="BN386" s="101">
        <v>8</v>
      </c>
      <c r="BO386" s="101">
        <v>11</v>
      </c>
      <c r="BP386" s="102">
        <v>3.4883720930232558E-2</v>
      </c>
      <c r="BQ386" s="102">
        <v>8.6021505376344093E-2</v>
      </c>
      <c r="BR386" s="103">
        <v>6.1452513966480445E-2</v>
      </c>
    </row>
    <row r="387" spans="1:70" ht="11.85">
      <c r="A387" s="99" t="str">
        <f>IF(COUNTIFS(T_3GPM[[#This Row],[Secteur]],"  *"),A386,T_3GPM[[#This Row],[Secteur]])</f>
        <v>VAL-DE-MARNE</v>
      </c>
      <c r="B387" s="99" t="str">
        <f>IF(COUNTIFS(T_3GPM[[#This Row],[Secteur]],"    *"),B386,T_3GPM[[#This Row],[Secteur]])</f>
        <v xml:space="preserve">   D05 - Maisons-Alfort</v>
      </c>
      <c r="C387" s="100" t="s">
        <v>852</v>
      </c>
      <c r="D387" s="100" t="s">
        <v>853</v>
      </c>
      <c r="E387" s="101">
        <v>64</v>
      </c>
      <c r="F387" s="101">
        <v>72</v>
      </c>
      <c r="G387" s="101">
        <v>136</v>
      </c>
      <c r="H387" s="101">
        <v>0</v>
      </c>
      <c r="I387" s="101">
        <v>1</v>
      </c>
      <c r="J387" s="101">
        <v>1</v>
      </c>
      <c r="K387" s="101">
        <v>64</v>
      </c>
      <c r="L387" s="101">
        <v>72</v>
      </c>
      <c r="M387" s="101">
        <v>136</v>
      </c>
      <c r="N387" s="102">
        <v>1</v>
      </c>
      <c r="O387" s="102">
        <v>1.0138888888888888</v>
      </c>
      <c r="P387" s="102">
        <v>1.0073529411764706</v>
      </c>
      <c r="Q387" s="101">
        <v>51</v>
      </c>
      <c r="R387" s="101">
        <v>58</v>
      </c>
      <c r="S387" s="101">
        <v>109</v>
      </c>
      <c r="T387" s="102">
        <v>0.796875</v>
      </c>
      <c r="U387" s="102">
        <v>0.80555555555555558</v>
      </c>
      <c r="V387" s="102">
        <v>0.80147058823529416</v>
      </c>
      <c r="W387" s="101">
        <v>13</v>
      </c>
      <c r="X387" s="101">
        <v>14</v>
      </c>
      <c r="Y387" s="101">
        <v>27</v>
      </c>
      <c r="Z387" s="102">
        <v>0.203125</v>
      </c>
      <c r="AA387" s="102">
        <v>0.19444444444444445</v>
      </c>
      <c r="AB387" s="102">
        <v>0.19852941176470587</v>
      </c>
      <c r="AC387" s="101">
        <v>12</v>
      </c>
      <c r="AD387" s="101">
        <v>13</v>
      </c>
      <c r="AE387" s="101">
        <v>25</v>
      </c>
      <c r="AF387" s="102">
        <v>0.1875</v>
      </c>
      <c r="AG387" s="102">
        <v>0.18055555555555555</v>
      </c>
      <c r="AH387" s="102">
        <v>0.18382352941176472</v>
      </c>
      <c r="AI387" s="101">
        <v>1</v>
      </c>
      <c r="AJ387" s="101">
        <v>1</v>
      </c>
      <c r="AK387" s="101">
        <v>2</v>
      </c>
      <c r="AL387" s="102">
        <v>1.5625E-2</v>
      </c>
      <c r="AM387" s="102">
        <v>1.3888888888888888E-2</v>
      </c>
      <c r="AN387" s="102">
        <v>1.4705882352941176E-2</v>
      </c>
      <c r="AO387" s="101">
        <v>64</v>
      </c>
      <c r="AP387" s="101">
        <v>71</v>
      </c>
      <c r="AQ387" s="101">
        <v>135</v>
      </c>
      <c r="AR387" s="102">
        <v>1</v>
      </c>
      <c r="AS387" s="102">
        <v>1</v>
      </c>
      <c r="AT387" s="102">
        <v>1</v>
      </c>
      <c r="AU387" s="101">
        <v>50</v>
      </c>
      <c r="AV387" s="101">
        <v>53</v>
      </c>
      <c r="AW387" s="101">
        <v>103</v>
      </c>
      <c r="AX387" s="102">
        <v>0.78125</v>
      </c>
      <c r="AY387" s="102">
        <v>0.74647887323943662</v>
      </c>
      <c r="AZ387" s="102">
        <v>0.76296296296296295</v>
      </c>
      <c r="BA387" s="101">
        <v>14</v>
      </c>
      <c r="BB387" s="101">
        <v>18</v>
      </c>
      <c r="BC387" s="101">
        <v>32</v>
      </c>
      <c r="BD387" s="102">
        <v>0.21875</v>
      </c>
      <c r="BE387" s="102">
        <v>0.25352112676056338</v>
      </c>
      <c r="BF387" s="102">
        <v>0.23703703703703705</v>
      </c>
      <c r="BG387" s="101">
        <v>13</v>
      </c>
      <c r="BH387" s="101">
        <v>17</v>
      </c>
      <c r="BI387" s="101">
        <v>30</v>
      </c>
      <c r="BJ387" s="102">
        <v>0.203125</v>
      </c>
      <c r="BK387" s="102">
        <v>0.23943661971830985</v>
      </c>
      <c r="BL387" s="102">
        <v>0.22222222222222221</v>
      </c>
      <c r="BM387" s="101">
        <v>1</v>
      </c>
      <c r="BN387" s="101">
        <v>1</v>
      </c>
      <c r="BO387" s="101">
        <v>2</v>
      </c>
      <c r="BP387" s="102">
        <v>1.5625E-2</v>
      </c>
      <c r="BQ387" s="102">
        <v>1.4084507042253521E-2</v>
      </c>
      <c r="BR387" s="103">
        <v>1.4814814814814815E-2</v>
      </c>
    </row>
    <row r="388" spans="1:70" ht="11.85">
      <c r="A388" s="99" t="str">
        <f>IF(COUNTIFS(T_3GPM[[#This Row],[Secteur]],"  *"),A387,T_3GPM[[#This Row],[Secteur]])</f>
        <v>VAL-DE-MARNE</v>
      </c>
      <c r="B388" s="99" t="str">
        <f>IF(COUNTIFS(T_3GPM[[#This Row],[Secteur]],"    *"),B387,T_3GPM[[#This Row],[Secteur]])</f>
        <v xml:space="preserve">   D05 - Maisons-Alfort</v>
      </c>
      <c r="C388" s="100" t="s">
        <v>854</v>
      </c>
      <c r="D388" s="100" t="s">
        <v>855</v>
      </c>
      <c r="E388" s="101">
        <v>56</v>
      </c>
      <c r="F388" s="101">
        <v>53</v>
      </c>
      <c r="G388" s="101">
        <v>109</v>
      </c>
      <c r="H388" s="101">
        <v>0</v>
      </c>
      <c r="I388" s="101">
        <v>0</v>
      </c>
      <c r="J388" s="101">
        <v>0</v>
      </c>
      <c r="K388" s="101">
        <v>56</v>
      </c>
      <c r="L388" s="101">
        <v>53</v>
      </c>
      <c r="M388" s="101">
        <v>109</v>
      </c>
      <c r="N388" s="102">
        <v>1</v>
      </c>
      <c r="O388" s="102">
        <v>1</v>
      </c>
      <c r="P388" s="102">
        <v>1</v>
      </c>
      <c r="Q388" s="101">
        <v>40</v>
      </c>
      <c r="R388" s="101">
        <v>35</v>
      </c>
      <c r="S388" s="101">
        <v>75</v>
      </c>
      <c r="T388" s="102">
        <v>0.7142857142857143</v>
      </c>
      <c r="U388" s="102">
        <v>0.660377358490566</v>
      </c>
      <c r="V388" s="102">
        <v>0.68807339449541283</v>
      </c>
      <c r="W388" s="101">
        <v>16</v>
      </c>
      <c r="X388" s="101">
        <v>18</v>
      </c>
      <c r="Y388" s="101">
        <v>34</v>
      </c>
      <c r="Z388" s="102">
        <v>0.2857142857142857</v>
      </c>
      <c r="AA388" s="102">
        <v>0.33962264150943394</v>
      </c>
      <c r="AB388" s="102">
        <v>0.31192660550458717</v>
      </c>
      <c r="AC388" s="101">
        <v>11</v>
      </c>
      <c r="AD388" s="101">
        <v>11</v>
      </c>
      <c r="AE388" s="101">
        <v>22</v>
      </c>
      <c r="AF388" s="102">
        <v>0.19642857142857142</v>
      </c>
      <c r="AG388" s="102">
        <v>0.20754716981132076</v>
      </c>
      <c r="AH388" s="102">
        <v>0.20183486238532111</v>
      </c>
      <c r="AI388" s="101">
        <v>5</v>
      </c>
      <c r="AJ388" s="101">
        <v>7</v>
      </c>
      <c r="AK388" s="101">
        <v>12</v>
      </c>
      <c r="AL388" s="102">
        <v>8.9285714285714288E-2</v>
      </c>
      <c r="AM388" s="102">
        <v>0.13207547169811321</v>
      </c>
      <c r="AN388" s="102">
        <v>0.11009174311926606</v>
      </c>
      <c r="AO388" s="101">
        <v>56</v>
      </c>
      <c r="AP388" s="101">
        <v>53</v>
      </c>
      <c r="AQ388" s="101">
        <v>109</v>
      </c>
      <c r="AR388" s="102">
        <v>1</v>
      </c>
      <c r="AS388" s="102">
        <v>1</v>
      </c>
      <c r="AT388" s="102">
        <v>1</v>
      </c>
      <c r="AU388" s="101">
        <v>31</v>
      </c>
      <c r="AV388" s="101">
        <v>33</v>
      </c>
      <c r="AW388" s="101">
        <v>64</v>
      </c>
      <c r="AX388" s="102">
        <v>0.5535714285714286</v>
      </c>
      <c r="AY388" s="102">
        <v>0.62264150943396224</v>
      </c>
      <c r="AZ388" s="102">
        <v>0.58715596330275233</v>
      </c>
      <c r="BA388" s="101">
        <v>25</v>
      </c>
      <c r="BB388" s="101">
        <v>20</v>
      </c>
      <c r="BC388" s="101">
        <v>45</v>
      </c>
      <c r="BD388" s="102">
        <v>0.44642857142857145</v>
      </c>
      <c r="BE388" s="102">
        <v>0.37735849056603776</v>
      </c>
      <c r="BF388" s="102">
        <v>0.41284403669724773</v>
      </c>
      <c r="BG388" s="101">
        <v>19</v>
      </c>
      <c r="BH388" s="101">
        <v>13</v>
      </c>
      <c r="BI388" s="101">
        <v>32</v>
      </c>
      <c r="BJ388" s="102">
        <v>0.3392857142857143</v>
      </c>
      <c r="BK388" s="102">
        <v>0.24528301886792453</v>
      </c>
      <c r="BL388" s="102">
        <v>0.29357798165137616</v>
      </c>
      <c r="BM388" s="101">
        <v>6</v>
      </c>
      <c r="BN388" s="101">
        <v>7</v>
      </c>
      <c r="BO388" s="101">
        <v>13</v>
      </c>
      <c r="BP388" s="102">
        <v>0.10714285714285714</v>
      </c>
      <c r="BQ388" s="102">
        <v>0.13207547169811321</v>
      </c>
      <c r="BR388" s="103">
        <v>0.11926605504587157</v>
      </c>
    </row>
    <row r="389" spans="1:70" ht="11.85">
      <c r="A389" s="99" t="str">
        <f>IF(COUNTIFS(T_3GPM[[#This Row],[Secteur]],"  *"),A388,T_3GPM[[#This Row],[Secteur]])</f>
        <v>VAL-DE-MARNE</v>
      </c>
      <c r="B389" s="99" t="str">
        <f>IF(COUNTIFS(T_3GPM[[#This Row],[Secteur]],"    *"),B388,T_3GPM[[#This Row],[Secteur]])</f>
        <v xml:space="preserve">   D05 - Maisons-Alfort</v>
      </c>
      <c r="C389" s="100" t="s">
        <v>1032</v>
      </c>
      <c r="D389" s="100" t="s">
        <v>582</v>
      </c>
      <c r="E389" s="101">
        <v>7</v>
      </c>
      <c r="F389" s="101">
        <v>17</v>
      </c>
      <c r="G389" s="101">
        <v>24</v>
      </c>
      <c r="H389" s="101">
        <v>0</v>
      </c>
      <c r="I389" s="101">
        <v>0</v>
      </c>
      <c r="J389" s="101">
        <v>0</v>
      </c>
      <c r="K389" s="101">
        <v>7</v>
      </c>
      <c r="L389" s="101">
        <v>17</v>
      </c>
      <c r="M389" s="101">
        <v>24</v>
      </c>
      <c r="N389" s="102">
        <v>1</v>
      </c>
      <c r="O389" s="102">
        <v>1</v>
      </c>
      <c r="P389" s="102">
        <v>1</v>
      </c>
      <c r="Q389" s="101">
        <v>0</v>
      </c>
      <c r="R389" s="101">
        <v>0</v>
      </c>
      <c r="S389" s="101">
        <v>0</v>
      </c>
      <c r="T389" s="102">
        <v>0</v>
      </c>
      <c r="U389" s="102">
        <v>0</v>
      </c>
      <c r="V389" s="102">
        <v>0</v>
      </c>
      <c r="W389" s="101">
        <v>7</v>
      </c>
      <c r="X389" s="101">
        <v>17</v>
      </c>
      <c r="Y389" s="101">
        <v>24</v>
      </c>
      <c r="Z389" s="102">
        <v>1</v>
      </c>
      <c r="AA389" s="102">
        <v>1</v>
      </c>
      <c r="AB389" s="102">
        <v>1</v>
      </c>
      <c r="AC389" s="101">
        <v>5</v>
      </c>
      <c r="AD389" s="101">
        <v>15</v>
      </c>
      <c r="AE389" s="101">
        <v>20</v>
      </c>
      <c r="AF389" s="102">
        <v>0.7142857142857143</v>
      </c>
      <c r="AG389" s="102">
        <v>0.88235294117647056</v>
      </c>
      <c r="AH389" s="102">
        <v>0.83333333333333337</v>
      </c>
      <c r="AI389" s="101">
        <v>2</v>
      </c>
      <c r="AJ389" s="101">
        <v>2</v>
      </c>
      <c r="AK389" s="101">
        <v>4</v>
      </c>
      <c r="AL389" s="102">
        <v>0.2857142857142857</v>
      </c>
      <c r="AM389" s="102">
        <v>0.11764705882352941</v>
      </c>
      <c r="AN389" s="102">
        <v>0.16666666666666666</v>
      </c>
      <c r="AO389" s="101">
        <v>7</v>
      </c>
      <c r="AP389" s="101">
        <v>17</v>
      </c>
      <c r="AQ389" s="101">
        <v>24</v>
      </c>
      <c r="AR389" s="102">
        <v>1</v>
      </c>
      <c r="AS389" s="102">
        <v>1</v>
      </c>
      <c r="AT389" s="102">
        <v>1</v>
      </c>
      <c r="AU389" s="101">
        <v>0</v>
      </c>
      <c r="AV389" s="101">
        <v>0</v>
      </c>
      <c r="AW389" s="101">
        <v>0</v>
      </c>
      <c r="AX389" s="102">
        <v>0</v>
      </c>
      <c r="AY389" s="102">
        <v>0</v>
      </c>
      <c r="AZ389" s="102">
        <v>0</v>
      </c>
      <c r="BA389" s="101">
        <v>7</v>
      </c>
      <c r="BB389" s="101">
        <v>17</v>
      </c>
      <c r="BC389" s="101">
        <v>24</v>
      </c>
      <c r="BD389" s="102">
        <v>1</v>
      </c>
      <c r="BE389" s="102">
        <v>1</v>
      </c>
      <c r="BF389" s="102">
        <v>1</v>
      </c>
      <c r="BG389" s="101">
        <v>5</v>
      </c>
      <c r="BH389" s="101">
        <v>15</v>
      </c>
      <c r="BI389" s="101">
        <v>20</v>
      </c>
      <c r="BJ389" s="102">
        <v>0.7142857142857143</v>
      </c>
      <c r="BK389" s="102">
        <v>0.88235294117647056</v>
      </c>
      <c r="BL389" s="102">
        <v>0.83333333333333337</v>
      </c>
      <c r="BM389" s="101">
        <v>2</v>
      </c>
      <c r="BN389" s="101">
        <v>2</v>
      </c>
      <c r="BO389" s="101">
        <v>4</v>
      </c>
      <c r="BP389" s="102">
        <v>0.2857142857142857</v>
      </c>
      <c r="BQ389" s="102">
        <v>0.11764705882352941</v>
      </c>
      <c r="BR389" s="103">
        <v>0.16666666666666666</v>
      </c>
    </row>
    <row r="390" spans="1:70" ht="11.85">
      <c r="A390" s="99" t="str">
        <f>IF(COUNTIFS(T_3GPM[[#This Row],[Secteur]],"  *"),A389,T_3GPM[[#This Row],[Secteur]])</f>
        <v>VAL-DE-MARNE</v>
      </c>
      <c r="B390" s="99" t="str">
        <f>IF(COUNTIFS(T_3GPM[[#This Row],[Secteur]],"    *"),B389,T_3GPM[[#This Row],[Secteur]])</f>
        <v xml:space="preserve">   D06 - Ivry</v>
      </c>
      <c r="C390" s="100" t="s">
        <v>856</v>
      </c>
      <c r="D390" s="100" t="s">
        <v>857</v>
      </c>
      <c r="E390" s="101">
        <v>721</v>
      </c>
      <c r="F390" s="101">
        <v>839</v>
      </c>
      <c r="G390" s="101">
        <v>1560</v>
      </c>
      <c r="H390" s="101">
        <v>0</v>
      </c>
      <c r="I390" s="101">
        <v>0</v>
      </c>
      <c r="J390" s="101">
        <v>0</v>
      </c>
      <c r="K390" s="101">
        <v>673</v>
      </c>
      <c r="L390" s="101">
        <v>786</v>
      </c>
      <c r="M390" s="101">
        <v>1459</v>
      </c>
      <c r="N390" s="102">
        <v>0.93342579750346744</v>
      </c>
      <c r="O390" s="102">
        <v>0.93682955899880815</v>
      </c>
      <c r="P390" s="102">
        <v>0.93525641025641026</v>
      </c>
      <c r="Q390" s="101">
        <v>524</v>
      </c>
      <c r="R390" s="101">
        <v>544</v>
      </c>
      <c r="S390" s="101">
        <v>1068</v>
      </c>
      <c r="T390" s="102">
        <v>0.7786032689450223</v>
      </c>
      <c r="U390" s="102">
        <v>0.69211195928753177</v>
      </c>
      <c r="V390" s="102">
        <v>0.73200822481151473</v>
      </c>
      <c r="W390" s="101">
        <v>149</v>
      </c>
      <c r="X390" s="101">
        <v>242</v>
      </c>
      <c r="Y390" s="101">
        <v>391</v>
      </c>
      <c r="Z390" s="102">
        <v>0.2213967310549777</v>
      </c>
      <c r="AA390" s="102">
        <v>0.30788804071246817</v>
      </c>
      <c r="AB390" s="102">
        <v>0.26799177518848527</v>
      </c>
      <c r="AC390" s="101">
        <v>137</v>
      </c>
      <c r="AD390" s="101">
        <v>204</v>
      </c>
      <c r="AE390" s="101">
        <v>341</v>
      </c>
      <c r="AF390" s="102">
        <v>0.20356612184249628</v>
      </c>
      <c r="AG390" s="102">
        <v>0.25954198473282442</v>
      </c>
      <c r="AH390" s="102">
        <v>0.23372172721041809</v>
      </c>
      <c r="AI390" s="101">
        <v>12</v>
      </c>
      <c r="AJ390" s="101">
        <v>38</v>
      </c>
      <c r="AK390" s="101">
        <v>50</v>
      </c>
      <c r="AL390" s="102">
        <v>1.7830609212481426E-2</v>
      </c>
      <c r="AM390" s="102">
        <v>4.8346055979643768E-2</v>
      </c>
      <c r="AN390" s="102">
        <v>3.4270047978067167E-2</v>
      </c>
      <c r="AO390" s="101">
        <v>635</v>
      </c>
      <c r="AP390" s="101">
        <v>754</v>
      </c>
      <c r="AQ390" s="101">
        <v>1389</v>
      </c>
      <c r="AR390" s="102">
        <v>0.88072122052704582</v>
      </c>
      <c r="AS390" s="102">
        <v>0.89868891537544693</v>
      </c>
      <c r="AT390" s="102">
        <v>0.89038461538461533</v>
      </c>
      <c r="AU390" s="101">
        <v>459</v>
      </c>
      <c r="AV390" s="101">
        <v>450</v>
      </c>
      <c r="AW390" s="101">
        <v>909</v>
      </c>
      <c r="AX390" s="102">
        <v>0.72283464566929134</v>
      </c>
      <c r="AY390" s="102">
        <v>0.59681697612732099</v>
      </c>
      <c r="AZ390" s="102">
        <v>0.6544276457883369</v>
      </c>
      <c r="BA390" s="101">
        <v>176</v>
      </c>
      <c r="BB390" s="101">
        <v>304</v>
      </c>
      <c r="BC390" s="101">
        <v>480</v>
      </c>
      <c r="BD390" s="102">
        <v>0.27716535433070866</v>
      </c>
      <c r="BE390" s="102">
        <v>0.40318302387267907</v>
      </c>
      <c r="BF390" s="102">
        <v>0.34557235421166305</v>
      </c>
      <c r="BG390" s="101">
        <v>164</v>
      </c>
      <c r="BH390" s="101">
        <v>263</v>
      </c>
      <c r="BI390" s="101">
        <v>427</v>
      </c>
      <c r="BJ390" s="102">
        <v>0.25826771653543307</v>
      </c>
      <c r="BK390" s="102">
        <v>0.34880636604774534</v>
      </c>
      <c r="BL390" s="102">
        <v>0.3074154067674586</v>
      </c>
      <c r="BM390" s="101">
        <v>12</v>
      </c>
      <c r="BN390" s="101">
        <v>41</v>
      </c>
      <c r="BO390" s="101">
        <v>53</v>
      </c>
      <c r="BP390" s="102">
        <v>1.889763779527559E-2</v>
      </c>
      <c r="BQ390" s="102">
        <v>5.4376657824933686E-2</v>
      </c>
      <c r="BR390" s="103">
        <v>3.8156947444204461E-2</v>
      </c>
    </row>
    <row r="391" spans="1:70" ht="11.85">
      <c r="A391" s="99" t="str">
        <f>IF(COUNTIFS(T_3GPM[[#This Row],[Secteur]],"  *"),A390,T_3GPM[[#This Row],[Secteur]])</f>
        <v>VAL-DE-MARNE</v>
      </c>
      <c r="B391" s="99" t="str">
        <f>IF(COUNTIFS(T_3GPM[[#This Row],[Secteur]],"    *"),B390,T_3GPM[[#This Row],[Secteur]])</f>
        <v xml:space="preserve">   D06 - Ivry</v>
      </c>
      <c r="C391" s="100" t="s">
        <v>858</v>
      </c>
      <c r="D391" s="100" t="s">
        <v>859</v>
      </c>
      <c r="E391" s="101">
        <v>60</v>
      </c>
      <c r="F391" s="101">
        <v>62</v>
      </c>
      <c r="G391" s="101">
        <v>122</v>
      </c>
      <c r="H391" s="101">
        <v>0</v>
      </c>
      <c r="I391" s="101">
        <v>0</v>
      </c>
      <c r="J391" s="101">
        <v>0</v>
      </c>
      <c r="K391" s="101">
        <v>58</v>
      </c>
      <c r="L391" s="101">
        <v>59</v>
      </c>
      <c r="M391" s="101">
        <v>117</v>
      </c>
      <c r="N391" s="102">
        <v>0.96666666666666667</v>
      </c>
      <c r="O391" s="102">
        <v>0.95161290322580649</v>
      </c>
      <c r="P391" s="102">
        <v>0.95901639344262291</v>
      </c>
      <c r="Q391" s="101">
        <v>51</v>
      </c>
      <c r="R391" s="101">
        <v>42</v>
      </c>
      <c r="S391" s="101">
        <v>93</v>
      </c>
      <c r="T391" s="102">
        <v>0.87931034482758619</v>
      </c>
      <c r="U391" s="102">
        <v>0.71186440677966101</v>
      </c>
      <c r="V391" s="102">
        <v>0.79487179487179482</v>
      </c>
      <c r="W391" s="101">
        <v>7</v>
      </c>
      <c r="X391" s="101">
        <v>17</v>
      </c>
      <c r="Y391" s="101">
        <v>24</v>
      </c>
      <c r="Z391" s="102">
        <v>0.1206896551724138</v>
      </c>
      <c r="AA391" s="102">
        <v>0.28813559322033899</v>
      </c>
      <c r="AB391" s="102">
        <v>0.20512820512820512</v>
      </c>
      <c r="AC391" s="101">
        <v>7</v>
      </c>
      <c r="AD391" s="101">
        <v>10</v>
      </c>
      <c r="AE391" s="101">
        <v>17</v>
      </c>
      <c r="AF391" s="102">
        <v>0.1206896551724138</v>
      </c>
      <c r="AG391" s="102">
        <v>0.16949152542372881</v>
      </c>
      <c r="AH391" s="102">
        <v>0.14529914529914531</v>
      </c>
      <c r="AI391" s="101">
        <v>0</v>
      </c>
      <c r="AJ391" s="101">
        <v>7</v>
      </c>
      <c r="AK391" s="101">
        <v>7</v>
      </c>
      <c r="AL391" s="102">
        <v>0</v>
      </c>
      <c r="AM391" s="102">
        <v>0.11864406779661017</v>
      </c>
      <c r="AN391" s="102">
        <v>5.9829059829059832E-2</v>
      </c>
      <c r="AO391" s="101">
        <v>58</v>
      </c>
      <c r="AP391" s="101">
        <v>59</v>
      </c>
      <c r="AQ391" s="101">
        <v>117</v>
      </c>
      <c r="AR391" s="102">
        <v>0.96666666666666667</v>
      </c>
      <c r="AS391" s="102">
        <v>0.95161290322580649</v>
      </c>
      <c r="AT391" s="102">
        <v>0.95901639344262291</v>
      </c>
      <c r="AU391" s="101">
        <v>45</v>
      </c>
      <c r="AV391" s="101">
        <v>39</v>
      </c>
      <c r="AW391" s="101">
        <v>84</v>
      </c>
      <c r="AX391" s="102">
        <v>0.77586206896551724</v>
      </c>
      <c r="AY391" s="102">
        <v>0.66101694915254239</v>
      </c>
      <c r="AZ391" s="102">
        <v>0.71794871794871795</v>
      </c>
      <c r="BA391" s="101">
        <v>13</v>
      </c>
      <c r="BB391" s="101">
        <v>20</v>
      </c>
      <c r="BC391" s="101">
        <v>33</v>
      </c>
      <c r="BD391" s="102">
        <v>0.22413793103448276</v>
      </c>
      <c r="BE391" s="102">
        <v>0.33898305084745761</v>
      </c>
      <c r="BF391" s="102">
        <v>0.28205128205128205</v>
      </c>
      <c r="BG391" s="101">
        <v>13</v>
      </c>
      <c r="BH391" s="101">
        <v>13</v>
      </c>
      <c r="BI391" s="101">
        <v>26</v>
      </c>
      <c r="BJ391" s="102">
        <v>0.22413793103448276</v>
      </c>
      <c r="BK391" s="102">
        <v>0.22033898305084745</v>
      </c>
      <c r="BL391" s="102">
        <v>0.22222222222222221</v>
      </c>
      <c r="BM391" s="101">
        <v>0</v>
      </c>
      <c r="BN391" s="101">
        <v>7</v>
      </c>
      <c r="BO391" s="101">
        <v>7</v>
      </c>
      <c r="BP391" s="102">
        <v>0</v>
      </c>
      <c r="BQ391" s="102">
        <v>0.11864406779661017</v>
      </c>
      <c r="BR391" s="103">
        <v>5.9829059829059832E-2</v>
      </c>
    </row>
    <row r="392" spans="1:70" ht="11.85">
      <c r="A392" s="99" t="str">
        <f>IF(COUNTIFS(T_3GPM[[#This Row],[Secteur]],"  *"),A391,T_3GPM[[#This Row],[Secteur]])</f>
        <v>VAL-DE-MARNE</v>
      </c>
      <c r="B392" s="99" t="str">
        <f>IF(COUNTIFS(T_3GPM[[#This Row],[Secteur]],"    *"),B391,T_3GPM[[#This Row],[Secteur]])</f>
        <v xml:space="preserve">   D06 - Ivry</v>
      </c>
      <c r="C392" s="100" t="s">
        <v>860</v>
      </c>
      <c r="D392" s="100" t="s">
        <v>861</v>
      </c>
      <c r="E392" s="101">
        <v>47</v>
      </c>
      <c r="F392" s="101">
        <v>56</v>
      </c>
      <c r="G392" s="101">
        <v>103</v>
      </c>
      <c r="H392" s="101">
        <v>0</v>
      </c>
      <c r="I392" s="101">
        <v>0</v>
      </c>
      <c r="J392" s="101">
        <v>0</v>
      </c>
      <c r="K392" s="101">
        <v>46</v>
      </c>
      <c r="L392" s="101">
        <v>54</v>
      </c>
      <c r="M392" s="101">
        <v>100</v>
      </c>
      <c r="N392" s="102">
        <v>0.97872340425531912</v>
      </c>
      <c r="O392" s="102">
        <v>0.9642857142857143</v>
      </c>
      <c r="P392" s="102">
        <v>0.970873786407767</v>
      </c>
      <c r="Q392" s="101">
        <v>31</v>
      </c>
      <c r="R392" s="101">
        <v>34</v>
      </c>
      <c r="S392" s="101">
        <v>65</v>
      </c>
      <c r="T392" s="102">
        <v>0.67391304347826086</v>
      </c>
      <c r="U392" s="102">
        <v>0.62962962962962965</v>
      </c>
      <c r="V392" s="102">
        <v>0.65</v>
      </c>
      <c r="W392" s="101">
        <v>15</v>
      </c>
      <c r="X392" s="101">
        <v>20</v>
      </c>
      <c r="Y392" s="101">
        <v>35</v>
      </c>
      <c r="Z392" s="102">
        <v>0.32608695652173914</v>
      </c>
      <c r="AA392" s="102">
        <v>0.37037037037037035</v>
      </c>
      <c r="AB392" s="102">
        <v>0.35</v>
      </c>
      <c r="AC392" s="101">
        <v>13</v>
      </c>
      <c r="AD392" s="101">
        <v>13</v>
      </c>
      <c r="AE392" s="101">
        <v>26</v>
      </c>
      <c r="AF392" s="102">
        <v>0.28260869565217389</v>
      </c>
      <c r="AG392" s="102">
        <v>0.24074074074074073</v>
      </c>
      <c r="AH392" s="102">
        <v>0.26</v>
      </c>
      <c r="AI392" s="101">
        <v>2</v>
      </c>
      <c r="AJ392" s="101">
        <v>7</v>
      </c>
      <c r="AK392" s="101">
        <v>9</v>
      </c>
      <c r="AL392" s="102">
        <v>4.3478260869565216E-2</v>
      </c>
      <c r="AM392" s="102">
        <v>0.12962962962962962</v>
      </c>
      <c r="AN392" s="102">
        <v>0.09</v>
      </c>
      <c r="AO392" s="101">
        <v>45</v>
      </c>
      <c r="AP392" s="101">
        <v>52</v>
      </c>
      <c r="AQ392" s="101">
        <v>97</v>
      </c>
      <c r="AR392" s="102">
        <v>0.95744680851063835</v>
      </c>
      <c r="AS392" s="102">
        <v>0.9285714285714286</v>
      </c>
      <c r="AT392" s="102">
        <v>0.94174757281553401</v>
      </c>
      <c r="AU392" s="101">
        <v>28</v>
      </c>
      <c r="AV392" s="101">
        <v>30</v>
      </c>
      <c r="AW392" s="101">
        <v>58</v>
      </c>
      <c r="AX392" s="102">
        <v>0.62222222222222223</v>
      </c>
      <c r="AY392" s="102">
        <v>0.57692307692307687</v>
      </c>
      <c r="AZ392" s="102">
        <v>0.59793814432989689</v>
      </c>
      <c r="BA392" s="101">
        <v>17</v>
      </c>
      <c r="BB392" s="101">
        <v>22</v>
      </c>
      <c r="BC392" s="101">
        <v>39</v>
      </c>
      <c r="BD392" s="102">
        <v>0.37777777777777777</v>
      </c>
      <c r="BE392" s="102">
        <v>0.42307692307692307</v>
      </c>
      <c r="BF392" s="102">
        <v>0.40206185567010311</v>
      </c>
      <c r="BG392" s="101">
        <v>15</v>
      </c>
      <c r="BH392" s="101">
        <v>17</v>
      </c>
      <c r="BI392" s="101">
        <v>32</v>
      </c>
      <c r="BJ392" s="102">
        <v>0.33333333333333331</v>
      </c>
      <c r="BK392" s="102">
        <v>0.32692307692307693</v>
      </c>
      <c r="BL392" s="102">
        <v>0.32989690721649484</v>
      </c>
      <c r="BM392" s="101">
        <v>2</v>
      </c>
      <c r="BN392" s="101">
        <v>5</v>
      </c>
      <c r="BO392" s="101">
        <v>7</v>
      </c>
      <c r="BP392" s="102">
        <v>4.4444444444444446E-2</v>
      </c>
      <c r="BQ392" s="102">
        <v>9.6153846153846159E-2</v>
      </c>
      <c r="BR392" s="103">
        <v>7.2164948453608241E-2</v>
      </c>
    </row>
    <row r="393" spans="1:70" ht="11.85">
      <c r="A393" s="99" t="str">
        <f>IF(COUNTIFS(T_3GPM[[#This Row],[Secteur]],"  *"),A392,T_3GPM[[#This Row],[Secteur]])</f>
        <v>VAL-DE-MARNE</v>
      </c>
      <c r="B393" s="99" t="str">
        <f>IF(COUNTIFS(T_3GPM[[#This Row],[Secteur]],"    *"),B392,T_3GPM[[#This Row],[Secteur]])</f>
        <v xml:space="preserve">   D06 - Ivry</v>
      </c>
      <c r="C393" s="100" t="s">
        <v>862</v>
      </c>
      <c r="D393" s="100" t="s">
        <v>394</v>
      </c>
      <c r="E393" s="101">
        <v>50</v>
      </c>
      <c r="F393" s="101">
        <v>73</v>
      </c>
      <c r="G393" s="101">
        <v>123</v>
      </c>
      <c r="H393" s="101">
        <v>0</v>
      </c>
      <c r="I393" s="101">
        <v>0</v>
      </c>
      <c r="J393" s="101">
        <v>0</v>
      </c>
      <c r="K393" s="101">
        <v>50</v>
      </c>
      <c r="L393" s="101">
        <v>73</v>
      </c>
      <c r="M393" s="101">
        <v>123</v>
      </c>
      <c r="N393" s="102">
        <v>1</v>
      </c>
      <c r="O393" s="102">
        <v>1</v>
      </c>
      <c r="P393" s="102">
        <v>1</v>
      </c>
      <c r="Q393" s="101">
        <v>39</v>
      </c>
      <c r="R393" s="101">
        <v>56</v>
      </c>
      <c r="S393" s="101">
        <v>95</v>
      </c>
      <c r="T393" s="102">
        <v>0.78</v>
      </c>
      <c r="U393" s="102">
        <v>0.76712328767123283</v>
      </c>
      <c r="V393" s="102">
        <v>0.77235772357723576</v>
      </c>
      <c r="W393" s="101">
        <v>11</v>
      </c>
      <c r="X393" s="101">
        <v>17</v>
      </c>
      <c r="Y393" s="101">
        <v>28</v>
      </c>
      <c r="Z393" s="102">
        <v>0.22</v>
      </c>
      <c r="AA393" s="102">
        <v>0.23287671232876711</v>
      </c>
      <c r="AB393" s="102">
        <v>0.22764227642276422</v>
      </c>
      <c r="AC393" s="101">
        <v>7</v>
      </c>
      <c r="AD393" s="101">
        <v>15</v>
      </c>
      <c r="AE393" s="101">
        <v>22</v>
      </c>
      <c r="AF393" s="102">
        <v>0.14000000000000001</v>
      </c>
      <c r="AG393" s="102">
        <v>0.20547945205479451</v>
      </c>
      <c r="AH393" s="102">
        <v>0.17886178861788618</v>
      </c>
      <c r="AI393" s="101">
        <v>4</v>
      </c>
      <c r="AJ393" s="101">
        <v>2</v>
      </c>
      <c r="AK393" s="101">
        <v>6</v>
      </c>
      <c r="AL393" s="102">
        <v>0.08</v>
      </c>
      <c r="AM393" s="102">
        <v>2.7397260273972601E-2</v>
      </c>
      <c r="AN393" s="102">
        <v>4.878048780487805E-2</v>
      </c>
      <c r="AO393" s="101">
        <v>49</v>
      </c>
      <c r="AP393" s="101">
        <v>72</v>
      </c>
      <c r="AQ393" s="101">
        <v>121</v>
      </c>
      <c r="AR393" s="102">
        <v>0.98</v>
      </c>
      <c r="AS393" s="102">
        <v>0.98630136986301364</v>
      </c>
      <c r="AT393" s="102">
        <v>0.98373983739837401</v>
      </c>
      <c r="AU393" s="101">
        <v>37</v>
      </c>
      <c r="AV393" s="101">
        <v>51</v>
      </c>
      <c r="AW393" s="101">
        <v>88</v>
      </c>
      <c r="AX393" s="102">
        <v>0.75510204081632648</v>
      </c>
      <c r="AY393" s="102">
        <v>0.70833333333333337</v>
      </c>
      <c r="AZ393" s="102">
        <v>0.72727272727272729</v>
      </c>
      <c r="BA393" s="101">
        <v>12</v>
      </c>
      <c r="BB393" s="101">
        <v>21</v>
      </c>
      <c r="BC393" s="101">
        <v>33</v>
      </c>
      <c r="BD393" s="102">
        <v>0.24489795918367346</v>
      </c>
      <c r="BE393" s="102">
        <v>0.29166666666666669</v>
      </c>
      <c r="BF393" s="102">
        <v>0.27272727272727271</v>
      </c>
      <c r="BG393" s="101">
        <v>8</v>
      </c>
      <c r="BH393" s="101">
        <v>18</v>
      </c>
      <c r="BI393" s="101">
        <v>26</v>
      </c>
      <c r="BJ393" s="102">
        <v>0.16326530612244897</v>
      </c>
      <c r="BK393" s="102">
        <v>0.25</v>
      </c>
      <c r="BL393" s="102">
        <v>0.21487603305785125</v>
      </c>
      <c r="BM393" s="101">
        <v>4</v>
      </c>
      <c r="BN393" s="101">
        <v>3</v>
      </c>
      <c r="BO393" s="101">
        <v>7</v>
      </c>
      <c r="BP393" s="102">
        <v>8.1632653061224483E-2</v>
      </c>
      <c r="BQ393" s="102">
        <v>4.1666666666666664E-2</v>
      </c>
      <c r="BR393" s="103">
        <v>5.7851239669421489E-2</v>
      </c>
    </row>
    <row r="394" spans="1:70" ht="11.85">
      <c r="A394" s="99" t="str">
        <f>IF(COUNTIFS(T_3GPM[[#This Row],[Secteur]],"  *"),A393,T_3GPM[[#This Row],[Secteur]])</f>
        <v>VAL-DE-MARNE</v>
      </c>
      <c r="B394" s="99" t="str">
        <f>IF(COUNTIFS(T_3GPM[[#This Row],[Secteur]],"    *"),B393,T_3GPM[[#This Row],[Secteur]])</f>
        <v xml:space="preserve">   D06 - Ivry</v>
      </c>
      <c r="C394" s="100" t="s">
        <v>863</v>
      </c>
      <c r="D394" s="100" t="s">
        <v>800</v>
      </c>
      <c r="E394" s="101">
        <v>74</v>
      </c>
      <c r="F394" s="101">
        <v>42</v>
      </c>
      <c r="G394" s="101">
        <v>116</v>
      </c>
      <c r="H394" s="101">
        <v>0</v>
      </c>
      <c r="I394" s="101">
        <v>0</v>
      </c>
      <c r="J394" s="101">
        <v>0</v>
      </c>
      <c r="K394" s="101">
        <v>50</v>
      </c>
      <c r="L394" s="101">
        <v>31</v>
      </c>
      <c r="M394" s="101">
        <v>81</v>
      </c>
      <c r="N394" s="102">
        <v>0.67567567567567566</v>
      </c>
      <c r="O394" s="102">
        <v>0.73809523809523814</v>
      </c>
      <c r="P394" s="102">
        <v>0.69827586206896552</v>
      </c>
      <c r="Q394" s="101">
        <v>44</v>
      </c>
      <c r="R394" s="101">
        <v>28</v>
      </c>
      <c r="S394" s="101">
        <v>72</v>
      </c>
      <c r="T394" s="102">
        <v>0.88</v>
      </c>
      <c r="U394" s="102">
        <v>0.90322580645161288</v>
      </c>
      <c r="V394" s="102">
        <v>0.88888888888888884</v>
      </c>
      <c r="W394" s="101">
        <v>6</v>
      </c>
      <c r="X394" s="101">
        <v>3</v>
      </c>
      <c r="Y394" s="101">
        <v>9</v>
      </c>
      <c r="Z394" s="102">
        <v>0.12</v>
      </c>
      <c r="AA394" s="102">
        <v>9.6774193548387094E-2</v>
      </c>
      <c r="AB394" s="102">
        <v>0.1111111111111111</v>
      </c>
      <c r="AC394" s="101">
        <v>6</v>
      </c>
      <c r="AD394" s="101">
        <v>3</v>
      </c>
      <c r="AE394" s="101">
        <v>9</v>
      </c>
      <c r="AF394" s="102">
        <v>0.12</v>
      </c>
      <c r="AG394" s="102">
        <v>9.6774193548387094E-2</v>
      </c>
      <c r="AH394" s="102">
        <v>0.1111111111111111</v>
      </c>
      <c r="AI394" s="101">
        <v>0</v>
      </c>
      <c r="AJ394" s="101">
        <v>0</v>
      </c>
      <c r="AK394" s="101">
        <v>0</v>
      </c>
      <c r="AL394" s="102">
        <v>0</v>
      </c>
      <c r="AM394" s="102">
        <v>0</v>
      </c>
      <c r="AN394" s="102">
        <v>0</v>
      </c>
      <c r="AO394" s="101">
        <v>15</v>
      </c>
      <c r="AP394" s="101">
        <v>6</v>
      </c>
      <c r="AQ394" s="101">
        <v>21</v>
      </c>
      <c r="AR394" s="102">
        <v>0.20270270270270271</v>
      </c>
      <c r="AS394" s="102">
        <v>0.14285714285714285</v>
      </c>
      <c r="AT394" s="102">
        <v>0.18103448275862069</v>
      </c>
      <c r="AU394" s="101">
        <v>13</v>
      </c>
      <c r="AV394" s="101">
        <v>5</v>
      </c>
      <c r="AW394" s="101">
        <v>18</v>
      </c>
      <c r="AX394" s="102">
        <v>0.8666666666666667</v>
      </c>
      <c r="AY394" s="102">
        <v>0.83333333333333337</v>
      </c>
      <c r="AZ394" s="102">
        <v>0.8571428571428571</v>
      </c>
      <c r="BA394" s="101">
        <v>2</v>
      </c>
      <c r="BB394" s="101">
        <v>1</v>
      </c>
      <c r="BC394" s="101">
        <v>3</v>
      </c>
      <c r="BD394" s="102">
        <v>0.13333333333333333</v>
      </c>
      <c r="BE394" s="102">
        <v>0.16666666666666666</v>
      </c>
      <c r="BF394" s="102">
        <v>0.14285714285714285</v>
      </c>
      <c r="BG394" s="101">
        <v>2</v>
      </c>
      <c r="BH394" s="101">
        <v>1</v>
      </c>
      <c r="BI394" s="101">
        <v>3</v>
      </c>
      <c r="BJ394" s="102">
        <v>0.13333333333333333</v>
      </c>
      <c r="BK394" s="102">
        <v>0.16666666666666666</v>
      </c>
      <c r="BL394" s="102">
        <v>0.14285714285714285</v>
      </c>
      <c r="BM394" s="101">
        <v>0</v>
      </c>
      <c r="BN394" s="101">
        <v>0</v>
      </c>
      <c r="BO394" s="101">
        <v>0</v>
      </c>
      <c r="BP394" s="102">
        <v>0</v>
      </c>
      <c r="BQ394" s="102">
        <v>0</v>
      </c>
      <c r="BR394" s="103">
        <v>0</v>
      </c>
    </row>
    <row r="395" spans="1:70" ht="11.85">
      <c r="A395" s="99" t="str">
        <f>IF(COUNTIFS(T_3GPM[[#This Row],[Secteur]],"  *"),A394,T_3GPM[[#This Row],[Secteur]])</f>
        <v>VAL-DE-MARNE</v>
      </c>
      <c r="B395" s="99" t="str">
        <f>IF(COUNTIFS(T_3GPM[[#This Row],[Secteur]],"    *"),B394,T_3GPM[[#This Row],[Secteur]])</f>
        <v xml:space="preserve">   D06 - Ivry</v>
      </c>
      <c r="C395" s="100" t="s">
        <v>864</v>
      </c>
      <c r="D395" s="100" t="s">
        <v>865</v>
      </c>
      <c r="E395" s="101">
        <v>73</v>
      </c>
      <c r="F395" s="101">
        <v>93</v>
      </c>
      <c r="G395" s="101">
        <v>166</v>
      </c>
      <c r="H395" s="101">
        <v>0</v>
      </c>
      <c r="I395" s="101">
        <v>0</v>
      </c>
      <c r="J395" s="101">
        <v>0</v>
      </c>
      <c r="K395" s="101">
        <v>71</v>
      </c>
      <c r="L395" s="101">
        <v>91</v>
      </c>
      <c r="M395" s="101">
        <v>162</v>
      </c>
      <c r="N395" s="102">
        <v>0.9726027397260274</v>
      </c>
      <c r="O395" s="102">
        <v>0.978494623655914</v>
      </c>
      <c r="P395" s="102">
        <v>0.97590361445783136</v>
      </c>
      <c r="Q395" s="101">
        <v>51</v>
      </c>
      <c r="R395" s="101">
        <v>58</v>
      </c>
      <c r="S395" s="101">
        <v>109</v>
      </c>
      <c r="T395" s="102">
        <v>0.71830985915492962</v>
      </c>
      <c r="U395" s="102">
        <v>0.63736263736263732</v>
      </c>
      <c r="V395" s="102">
        <v>0.6728395061728395</v>
      </c>
      <c r="W395" s="101">
        <v>20</v>
      </c>
      <c r="X395" s="101">
        <v>33</v>
      </c>
      <c r="Y395" s="101">
        <v>53</v>
      </c>
      <c r="Z395" s="102">
        <v>0.28169014084507044</v>
      </c>
      <c r="AA395" s="102">
        <v>0.36263736263736263</v>
      </c>
      <c r="AB395" s="102">
        <v>0.3271604938271605</v>
      </c>
      <c r="AC395" s="101">
        <v>19</v>
      </c>
      <c r="AD395" s="101">
        <v>27</v>
      </c>
      <c r="AE395" s="101">
        <v>46</v>
      </c>
      <c r="AF395" s="102">
        <v>0.26760563380281688</v>
      </c>
      <c r="AG395" s="102">
        <v>0.2967032967032967</v>
      </c>
      <c r="AH395" s="102">
        <v>0.2839506172839506</v>
      </c>
      <c r="AI395" s="101">
        <v>1</v>
      </c>
      <c r="AJ395" s="101">
        <v>6</v>
      </c>
      <c r="AK395" s="101">
        <v>7</v>
      </c>
      <c r="AL395" s="102">
        <v>1.4084507042253521E-2</v>
      </c>
      <c r="AM395" s="102">
        <v>6.5934065934065936E-2</v>
      </c>
      <c r="AN395" s="102">
        <v>4.3209876543209874E-2</v>
      </c>
      <c r="AO395" s="101">
        <v>71</v>
      </c>
      <c r="AP395" s="101">
        <v>91</v>
      </c>
      <c r="AQ395" s="101">
        <v>162</v>
      </c>
      <c r="AR395" s="102">
        <v>0.9726027397260274</v>
      </c>
      <c r="AS395" s="102">
        <v>0.978494623655914</v>
      </c>
      <c r="AT395" s="102">
        <v>0.97590361445783136</v>
      </c>
      <c r="AU395" s="101">
        <v>49</v>
      </c>
      <c r="AV395" s="101">
        <v>46</v>
      </c>
      <c r="AW395" s="101">
        <v>95</v>
      </c>
      <c r="AX395" s="102">
        <v>0.6901408450704225</v>
      </c>
      <c r="AY395" s="102">
        <v>0.50549450549450547</v>
      </c>
      <c r="AZ395" s="102">
        <v>0.5864197530864198</v>
      </c>
      <c r="BA395" s="101">
        <v>22</v>
      </c>
      <c r="BB395" s="101">
        <v>45</v>
      </c>
      <c r="BC395" s="101">
        <v>67</v>
      </c>
      <c r="BD395" s="102">
        <v>0.30985915492957744</v>
      </c>
      <c r="BE395" s="102">
        <v>0.49450549450549453</v>
      </c>
      <c r="BF395" s="102">
        <v>0.41358024691358025</v>
      </c>
      <c r="BG395" s="101">
        <v>21</v>
      </c>
      <c r="BH395" s="101">
        <v>39</v>
      </c>
      <c r="BI395" s="101">
        <v>60</v>
      </c>
      <c r="BJ395" s="102">
        <v>0.29577464788732394</v>
      </c>
      <c r="BK395" s="102">
        <v>0.42857142857142855</v>
      </c>
      <c r="BL395" s="102">
        <v>0.37037037037037035</v>
      </c>
      <c r="BM395" s="101">
        <v>1</v>
      </c>
      <c r="BN395" s="101">
        <v>6</v>
      </c>
      <c r="BO395" s="101">
        <v>7</v>
      </c>
      <c r="BP395" s="102">
        <v>1.4084507042253521E-2</v>
      </c>
      <c r="BQ395" s="102">
        <v>6.5934065934065936E-2</v>
      </c>
      <c r="BR395" s="103">
        <v>4.3209876543209874E-2</v>
      </c>
    </row>
    <row r="396" spans="1:70" ht="11.85">
      <c r="A396" s="99" t="str">
        <f>IF(COUNTIFS(T_3GPM[[#This Row],[Secteur]],"  *"),A395,T_3GPM[[#This Row],[Secteur]])</f>
        <v>VAL-DE-MARNE</v>
      </c>
      <c r="B396" s="99" t="str">
        <f>IF(COUNTIFS(T_3GPM[[#This Row],[Secteur]],"    *"),B395,T_3GPM[[#This Row],[Secteur]])</f>
        <v xml:space="preserve">   D06 - Ivry</v>
      </c>
      <c r="C396" s="100" t="s">
        <v>866</v>
      </c>
      <c r="D396" s="100" t="s">
        <v>867</v>
      </c>
      <c r="E396" s="101">
        <v>43</v>
      </c>
      <c r="F396" s="101">
        <v>63</v>
      </c>
      <c r="G396" s="101">
        <v>106</v>
      </c>
      <c r="H396" s="101">
        <v>0</v>
      </c>
      <c r="I396" s="101">
        <v>0</v>
      </c>
      <c r="J396" s="101">
        <v>0</v>
      </c>
      <c r="K396" s="101">
        <v>41</v>
      </c>
      <c r="L396" s="101">
        <v>61</v>
      </c>
      <c r="M396" s="101">
        <v>102</v>
      </c>
      <c r="N396" s="102">
        <v>0.95348837209302328</v>
      </c>
      <c r="O396" s="102">
        <v>0.96825396825396826</v>
      </c>
      <c r="P396" s="102">
        <v>0.96226415094339623</v>
      </c>
      <c r="Q396" s="101">
        <v>30</v>
      </c>
      <c r="R396" s="101">
        <v>43</v>
      </c>
      <c r="S396" s="101">
        <v>73</v>
      </c>
      <c r="T396" s="102">
        <v>0.73170731707317072</v>
      </c>
      <c r="U396" s="102">
        <v>0.70491803278688525</v>
      </c>
      <c r="V396" s="102">
        <v>0.71568627450980393</v>
      </c>
      <c r="W396" s="101">
        <v>11</v>
      </c>
      <c r="X396" s="101">
        <v>18</v>
      </c>
      <c r="Y396" s="101">
        <v>29</v>
      </c>
      <c r="Z396" s="102">
        <v>0.26829268292682928</v>
      </c>
      <c r="AA396" s="102">
        <v>0.29508196721311475</v>
      </c>
      <c r="AB396" s="102">
        <v>0.28431372549019607</v>
      </c>
      <c r="AC396" s="101">
        <v>10</v>
      </c>
      <c r="AD396" s="101">
        <v>17</v>
      </c>
      <c r="AE396" s="101">
        <v>27</v>
      </c>
      <c r="AF396" s="102">
        <v>0.24390243902439024</v>
      </c>
      <c r="AG396" s="102">
        <v>0.27868852459016391</v>
      </c>
      <c r="AH396" s="102">
        <v>0.26470588235294118</v>
      </c>
      <c r="AI396" s="101">
        <v>1</v>
      </c>
      <c r="AJ396" s="101">
        <v>1</v>
      </c>
      <c r="AK396" s="101">
        <v>2</v>
      </c>
      <c r="AL396" s="102">
        <v>2.4390243902439025E-2</v>
      </c>
      <c r="AM396" s="102">
        <v>1.6393442622950821E-2</v>
      </c>
      <c r="AN396" s="102">
        <v>1.9607843137254902E-2</v>
      </c>
      <c r="AO396" s="101">
        <v>41</v>
      </c>
      <c r="AP396" s="101">
        <v>61</v>
      </c>
      <c r="AQ396" s="101">
        <v>102</v>
      </c>
      <c r="AR396" s="102">
        <v>0.95348837209302328</v>
      </c>
      <c r="AS396" s="102">
        <v>0.96825396825396826</v>
      </c>
      <c r="AT396" s="102">
        <v>0.96226415094339623</v>
      </c>
      <c r="AU396" s="101">
        <v>26</v>
      </c>
      <c r="AV396" s="101">
        <v>36</v>
      </c>
      <c r="AW396" s="101">
        <v>62</v>
      </c>
      <c r="AX396" s="102">
        <v>0.63414634146341464</v>
      </c>
      <c r="AY396" s="102">
        <v>0.5901639344262295</v>
      </c>
      <c r="AZ396" s="102">
        <v>0.60784313725490191</v>
      </c>
      <c r="BA396" s="101">
        <v>15</v>
      </c>
      <c r="BB396" s="101">
        <v>25</v>
      </c>
      <c r="BC396" s="101">
        <v>40</v>
      </c>
      <c r="BD396" s="102">
        <v>0.36585365853658536</v>
      </c>
      <c r="BE396" s="102">
        <v>0.4098360655737705</v>
      </c>
      <c r="BF396" s="102">
        <v>0.39215686274509803</v>
      </c>
      <c r="BG396" s="101">
        <v>14</v>
      </c>
      <c r="BH396" s="101">
        <v>23</v>
      </c>
      <c r="BI396" s="101">
        <v>37</v>
      </c>
      <c r="BJ396" s="102">
        <v>0.34146341463414637</v>
      </c>
      <c r="BK396" s="102">
        <v>0.37704918032786883</v>
      </c>
      <c r="BL396" s="102">
        <v>0.36274509803921567</v>
      </c>
      <c r="BM396" s="101">
        <v>1</v>
      </c>
      <c r="BN396" s="101">
        <v>2</v>
      </c>
      <c r="BO396" s="101">
        <v>3</v>
      </c>
      <c r="BP396" s="102">
        <v>2.4390243902439025E-2</v>
      </c>
      <c r="BQ396" s="102">
        <v>3.2786885245901641E-2</v>
      </c>
      <c r="BR396" s="103">
        <v>2.9411764705882353E-2</v>
      </c>
    </row>
    <row r="397" spans="1:70" ht="11.85">
      <c r="A397" s="99" t="str">
        <f>IF(COUNTIFS(T_3GPM[[#This Row],[Secteur]],"  *"),A396,T_3GPM[[#This Row],[Secteur]])</f>
        <v>VAL-DE-MARNE</v>
      </c>
      <c r="B397" s="99" t="str">
        <f>IF(COUNTIFS(T_3GPM[[#This Row],[Secteur]],"    *"),B396,T_3GPM[[#This Row],[Secteur]])</f>
        <v xml:space="preserve">   D06 - Ivry</v>
      </c>
      <c r="C397" s="100" t="s">
        <v>868</v>
      </c>
      <c r="D397" s="100" t="s">
        <v>869</v>
      </c>
      <c r="E397" s="101">
        <v>38</v>
      </c>
      <c r="F397" s="101">
        <v>56</v>
      </c>
      <c r="G397" s="101">
        <v>94</v>
      </c>
      <c r="H397" s="101">
        <v>0</v>
      </c>
      <c r="I397" s="101">
        <v>0</v>
      </c>
      <c r="J397" s="101">
        <v>0</v>
      </c>
      <c r="K397" s="101">
        <v>38</v>
      </c>
      <c r="L397" s="101">
        <v>56</v>
      </c>
      <c r="M397" s="101">
        <v>94</v>
      </c>
      <c r="N397" s="102">
        <v>1</v>
      </c>
      <c r="O397" s="102">
        <v>1</v>
      </c>
      <c r="P397" s="102">
        <v>1</v>
      </c>
      <c r="Q397" s="101">
        <v>28</v>
      </c>
      <c r="R397" s="101">
        <v>37</v>
      </c>
      <c r="S397" s="101">
        <v>65</v>
      </c>
      <c r="T397" s="102">
        <v>0.73684210526315785</v>
      </c>
      <c r="U397" s="102">
        <v>0.6607142857142857</v>
      </c>
      <c r="V397" s="102">
        <v>0.69148936170212771</v>
      </c>
      <c r="W397" s="101">
        <v>10</v>
      </c>
      <c r="X397" s="101">
        <v>19</v>
      </c>
      <c r="Y397" s="101">
        <v>29</v>
      </c>
      <c r="Z397" s="102">
        <v>0.26315789473684209</v>
      </c>
      <c r="AA397" s="102">
        <v>0.3392857142857143</v>
      </c>
      <c r="AB397" s="102">
        <v>0.30851063829787234</v>
      </c>
      <c r="AC397" s="101">
        <v>10</v>
      </c>
      <c r="AD397" s="101">
        <v>18</v>
      </c>
      <c r="AE397" s="101">
        <v>28</v>
      </c>
      <c r="AF397" s="102">
        <v>0.26315789473684209</v>
      </c>
      <c r="AG397" s="102">
        <v>0.32142857142857145</v>
      </c>
      <c r="AH397" s="102">
        <v>0.2978723404255319</v>
      </c>
      <c r="AI397" s="101">
        <v>0</v>
      </c>
      <c r="AJ397" s="101">
        <v>1</v>
      </c>
      <c r="AK397" s="101">
        <v>1</v>
      </c>
      <c r="AL397" s="102">
        <v>0</v>
      </c>
      <c r="AM397" s="102">
        <v>1.7857142857142856E-2</v>
      </c>
      <c r="AN397" s="102">
        <v>1.0638297872340425E-2</v>
      </c>
      <c r="AO397" s="101">
        <v>38</v>
      </c>
      <c r="AP397" s="101">
        <v>55</v>
      </c>
      <c r="AQ397" s="101">
        <v>93</v>
      </c>
      <c r="AR397" s="102">
        <v>1</v>
      </c>
      <c r="AS397" s="102">
        <v>0.9821428571428571</v>
      </c>
      <c r="AT397" s="102">
        <v>0.98936170212765961</v>
      </c>
      <c r="AU397" s="101">
        <v>26</v>
      </c>
      <c r="AV397" s="101">
        <v>32</v>
      </c>
      <c r="AW397" s="101">
        <v>58</v>
      </c>
      <c r="AX397" s="102">
        <v>0.68421052631578949</v>
      </c>
      <c r="AY397" s="102">
        <v>0.58181818181818179</v>
      </c>
      <c r="AZ397" s="102">
        <v>0.62365591397849462</v>
      </c>
      <c r="BA397" s="101">
        <v>12</v>
      </c>
      <c r="BB397" s="101">
        <v>23</v>
      </c>
      <c r="BC397" s="101">
        <v>35</v>
      </c>
      <c r="BD397" s="102">
        <v>0.31578947368421051</v>
      </c>
      <c r="BE397" s="102">
        <v>0.41818181818181815</v>
      </c>
      <c r="BF397" s="102">
        <v>0.37634408602150538</v>
      </c>
      <c r="BG397" s="101">
        <v>12</v>
      </c>
      <c r="BH397" s="101">
        <v>23</v>
      </c>
      <c r="BI397" s="101">
        <v>35</v>
      </c>
      <c r="BJ397" s="102">
        <v>0.31578947368421051</v>
      </c>
      <c r="BK397" s="102">
        <v>0.41818181818181815</v>
      </c>
      <c r="BL397" s="102">
        <v>0.37634408602150538</v>
      </c>
      <c r="BM397" s="101">
        <v>0</v>
      </c>
      <c r="BN397" s="101">
        <v>0</v>
      </c>
      <c r="BO397" s="101">
        <v>0</v>
      </c>
      <c r="BP397" s="102">
        <v>0</v>
      </c>
      <c r="BQ397" s="102">
        <v>0</v>
      </c>
      <c r="BR397" s="103">
        <v>0</v>
      </c>
    </row>
    <row r="398" spans="1:70" ht="11.85">
      <c r="A398" s="99" t="str">
        <f>IF(COUNTIFS(T_3GPM[[#This Row],[Secteur]],"  *"),A397,T_3GPM[[#This Row],[Secteur]])</f>
        <v>VAL-DE-MARNE</v>
      </c>
      <c r="B398" s="99" t="str">
        <f>IF(COUNTIFS(T_3GPM[[#This Row],[Secteur]],"    *"),B397,T_3GPM[[#This Row],[Secteur]])</f>
        <v xml:space="preserve">   D06 - Ivry</v>
      </c>
      <c r="C398" s="100" t="s">
        <v>870</v>
      </c>
      <c r="D398" s="100" t="s">
        <v>871</v>
      </c>
      <c r="E398" s="101">
        <v>55</v>
      </c>
      <c r="F398" s="101">
        <v>70</v>
      </c>
      <c r="G398" s="101">
        <v>125</v>
      </c>
      <c r="H398" s="101">
        <v>0</v>
      </c>
      <c r="I398" s="101">
        <v>0</v>
      </c>
      <c r="J398" s="101">
        <v>0</v>
      </c>
      <c r="K398" s="101">
        <v>54</v>
      </c>
      <c r="L398" s="101">
        <v>68</v>
      </c>
      <c r="M398" s="101">
        <v>122</v>
      </c>
      <c r="N398" s="102">
        <v>0.98181818181818181</v>
      </c>
      <c r="O398" s="102">
        <v>0.97142857142857142</v>
      </c>
      <c r="P398" s="102">
        <v>0.97599999999999998</v>
      </c>
      <c r="Q398" s="101">
        <v>42</v>
      </c>
      <c r="R398" s="101">
        <v>46</v>
      </c>
      <c r="S398" s="101">
        <v>88</v>
      </c>
      <c r="T398" s="102">
        <v>0.77777777777777779</v>
      </c>
      <c r="U398" s="102">
        <v>0.67647058823529416</v>
      </c>
      <c r="V398" s="102">
        <v>0.72131147540983609</v>
      </c>
      <c r="W398" s="101">
        <v>12</v>
      </c>
      <c r="X398" s="101">
        <v>22</v>
      </c>
      <c r="Y398" s="101">
        <v>34</v>
      </c>
      <c r="Z398" s="102">
        <v>0.22222222222222221</v>
      </c>
      <c r="AA398" s="102">
        <v>0.3235294117647059</v>
      </c>
      <c r="AB398" s="102">
        <v>0.27868852459016391</v>
      </c>
      <c r="AC398" s="101">
        <v>12</v>
      </c>
      <c r="AD398" s="101">
        <v>22</v>
      </c>
      <c r="AE398" s="101">
        <v>34</v>
      </c>
      <c r="AF398" s="102">
        <v>0.22222222222222221</v>
      </c>
      <c r="AG398" s="102">
        <v>0.3235294117647059</v>
      </c>
      <c r="AH398" s="102">
        <v>0.27868852459016391</v>
      </c>
      <c r="AI398" s="101">
        <v>0</v>
      </c>
      <c r="AJ398" s="101">
        <v>0</v>
      </c>
      <c r="AK398" s="101">
        <v>0</v>
      </c>
      <c r="AL398" s="102">
        <v>0</v>
      </c>
      <c r="AM398" s="102">
        <v>0</v>
      </c>
      <c r="AN398" s="102">
        <v>0</v>
      </c>
      <c r="AO398" s="101">
        <v>54</v>
      </c>
      <c r="AP398" s="101">
        <v>68</v>
      </c>
      <c r="AQ398" s="101">
        <v>122</v>
      </c>
      <c r="AR398" s="102">
        <v>0.98181818181818181</v>
      </c>
      <c r="AS398" s="102">
        <v>0.97142857142857142</v>
      </c>
      <c r="AT398" s="102">
        <v>0.97599999999999998</v>
      </c>
      <c r="AU398" s="101">
        <v>38</v>
      </c>
      <c r="AV398" s="101">
        <v>41</v>
      </c>
      <c r="AW398" s="101">
        <v>79</v>
      </c>
      <c r="AX398" s="102">
        <v>0.70370370370370372</v>
      </c>
      <c r="AY398" s="102">
        <v>0.6029411764705882</v>
      </c>
      <c r="AZ398" s="102">
        <v>0.64754098360655743</v>
      </c>
      <c r="BA398" s="101">
        <v>16</v>
      </c>
      <c r="BB398" s="101">
        <v>27</v>
      </c>
      <c r="BC398" s="101">
        <v>43</v>
      </c>
      <c r="BD398" s="102">
        <v>0.29629629629629628</v>
      </c>
      <c r="BE398" s="102">
        <v>0.39705882352941174</v>
      </c>
      <c r="BF398" s="102">
        <v>0.35245901639344263</v>
      </c>
      <c r="BG398" s="101">
        <v>16</v>
      </c>
      <c r="BH398" s="101">
        <v>25</v>
      </c>
      <c r="BI398" s="101">
        <v>41</v>
      </c>
      <c r="BJ398" s="102">
        <v>0.29629629629629628</v>
      </c>
      <c r="BK398" s="102">
        <v>0.36764705882352944</v>
      </c>
      <c r="BL398" s="102">
        <v>0.33606557377049179</v>
      </c>
      <c r="BM398" s="101">
        <v>0</v>
      </c>
      <c r="BN398" s="101">
        <v>2</v>
      </c>
      <c r="BO398" s="101">
        <v>2</v>
      </c>
      <c r="BP398" s="102">
        <v>0</v>
      </c>
      <c r="BQ398" s="102">
        <v>2.9411764705882353E-2</v>
      </c>
      <c r="BR398" s="103">
        <v>1.6393442622950821E-2</v>
      </c>
    </row>
    <row r="399" spans="1:70" ht="11.85">
      <c r="A399" s="99" t="str">
        <f>IF(COUNTIFS(T_3GPM[[#This Row],[Secteur]],"  *"),A398,T_3GPM[[#This Row],[Secteur]])</f>
        <v>VAL-DE-MARNE</v>
      </c>
      <c r="B399" s="99" t="str">
        <f>IF(COUNTIFS(T_3GPM[[#This Row],[Secteur]],"    *"),B398,T_3GPM[[#This Row],[Secteur]])</f>
        <v xml:space="preserve">   D06 - Ivry</v>
      </c>
      <c r="C399" s="100" t="s">
        <v>872</v>
      </c>
      <c r="D399" s="100" t="s">
        <v>562</v>
      </c>
      <c r="E399" s="101">
        <v>54</v>
      </c>
      <c r="F399" s="101">
        <v>58</v>
      </c>
      <c r="G399" s="101">
        <v>112</v>
      </c>
      <c r="H399" s="101">
        <v>0</v>
      </c>
      <c r="I399" s="101">
        <v>0</v>
      </c>
      <c r="J399" s="101">
        <v>0</v>
      </c>
      <c r="K399" s="101">
        <v>54</v>
      </c>
      <c r="L399" s="101">
        <v>56</v>
      </c>
      <c r="M399" s="101">
        <v>110</v>
      </c>
      <c r="N399" s="102">
        <v>1</v>
      </c>
      <c r="O399" s="102">
        <v>0.96551724137931039</v>
      </c>
      <c r="P399" s="102">
        <v>0.9821428571428571</v>
      </c>
      <c r="Q399" s="101">
        <v>47</v>
      </c>
      <c r="R399" s="101">
        <v>38</v>
      </c>
      <c r="S399" s="101">
        <v>85</v>
      </c>
      <c r="T399" s="102">
        <v>0.87037037037037035</v>
      </c>
      <c r="U399" s="102">
        <v>0.6785714285714286</v>
      </c>
      <c r="V399" s="102">
        <v>0.77272727272727271</v>
      </c>
      <c r="W399" s="101">
        <v>7</v>
      </c>
      <c r="X399" s="101">
        <v>18</v>
      </c>
      <c r="Y399" s="101">
        <v>25</v>
      </c>
      <c r="Z399" s="102">
        <v>0.12962962962962962</v>
      </c>
      <c r="AA399" s="102">
        <v>0.32142857142857145</v>
      </c>
      <c r="AB399" s="102">
        <v>0.22727272727272727</v>
      </c>
      <c r="AC399" s="101">
        <v>7</v>
      </c>
      <c r="AD399" s="101">
        <v>15</v>
      </c>
      <c r="AE399" s="101">
        <v>22</v>
      </c>
      <c r="AF399" s="102">
        <v>0.12962962962962962</v>
      </c>
      <c r="AG399" s="102">
        <v>0.26785714285714285</v>
      </c>
      <c r="AH399" s="102">
        <v>0.2</v>
      </c>
      <c r="AI399" s="101">
        <v>0</v>
      </c>
      <c r="AJ399" s="101">
        <v>3</v>
      </c>
      <c r="AK399" s="101">
        <v>3</v>
      </c>
      <c r="AL399" s="102">
        <v>0</v>
      </c>
      <c r="AM399" s="102">
        <v>5.3571428571428568E-2</v>
      </c>
      <c r="AN399" s="102">
        <v>2.7272727272727271E-2</v>
      </c>
      <c r="AO399" s="101">
        <v>54</v>
      </c>
      <c r="AP399" s="101">
        <v>55</v>
      </c>
      <c r="AQ399" s="101">
        <v>109</v>
      </c>
      <c r="AR399" s="102">
        <v>1</v>
      </c>
      <c r="AS399" s="102">
        <v>0.94827586206896552</v>
      </c>
      <c r="AT399" s="102">
        <v>0.9732142857142857</v>
      </c>
      <c r="AU399" s="101">
        <v>46</v>
      </c>
      <c r="AV399" s="101">
        <v>33</v>
      </c>
      <c r="AW399" s="101">
        <v>79</v>
      </c>
      <c r="AX399" s="102">
        <v>0.85185185185185186</v>
      </c>
      <c r="AY399" s="102">
        <v>0.6</v>
      </c>
      <c r="AZ399" s="102">
        <v>0.72477064220183485</v>
      </c>
      <c r="BA399" s="101">
        <v>8</v>
      </c>
      <c r="BB399" s="101">
        <v>22</v>
      </c>
      <c r="BC399" s="101">
        <v>30</v>
      </c>
      <c r="BD399" s="102">
        <v>0.14814814814814814</v>
      </c>
      <c r="BE399" s="102">
        <v>0.4</v>
      </c>
      <c r="BF399" s="102">
        <v>0.27522935779816515</v>
      </c>
      <c r="BG399" s="101">
        <v>8</v>
      </c>
      <c r="BH399" s="101">
        <v>19</v>
      </c>
      <c r="BI399" s="101">
        <v>27</v>
      </c>
      <c r="BJ399" s="102">
        <v>0.14814814814814814</v>
      </c>
      <c r="BK399" s="102">
        <v>0.34545454545454546</v>
      </c>
      <c r="BL399" s="102">
        <v>0.24770642201834864</v>
      </c>
      <c r="BM399" s="101">
        <v>0</v>
      </c>
      <c r="BN399" s="101">
        <v>3</v>
      </c>
      <c r="BO399" s="101">
        <v>3</v>
      </c>
      <c r="BP399" s="102">
        <v>0</v>
      </c>
      <c r="BQ399" s="102">
        <v>5.4545454545454543E-2</v>
      </c>
      <c r="BR399" s="103">
        <v>2.7522935779816515E-2</v>
      </c>
    </row>
    <row r="400" spans="1:70" ht="11.85">
      <c r="A400" s="99" t="str">
        <f>IF(COUNTIFS(T_3GPM[[#This Row],[Secteur]],"  *"),A399,T_3GPM[[#This Row],[Secteur]])</f>
        <v>VAL-DE-MARNE</v>
      </c>
      <c r="B400" s="99" t="str">
        <f>IF(COUNTIFS(T_3GPM[[#This Row],[Secteur]],"    *"),B399,T_3GPM[[#This Row],[Secteur]])</f>
        <v xml:space="preserve">   D06 - Ivry</v>
      </c>
      <c r="C400" s="100" t="s">
        <v>873</v>
      </c>
      <c r="D400" s="100" t="s">
        <v>609</v>
      </c>
      <c r="E400" s="101">
        <v>68</v>
      </c>
      <c r="F400" s="101">
        <v>71</v>
      </c>
      <c r="G400" s="101">
        <v>139</v>
      </c>
      <c r="H400" s="101">
        <v>0</v>
      </c>
      <c r="I400" s="101">
        <v>0</v>
      </c>
      <c r="J400" s="101">
        <v>0</v>
      </c>
      <c r="K400" s="101">
        <v>67</v>
      </c>
      <c r="L400" s="101">
        <v>70</v>
      </c>
      <c r="M400" s="101">
        <v>137</v>
      </c>
      <c r="N400" s="102">
        <v>0.98529411764705888</v>
      </c>
      <c r="O400" s="102">
        <v>0.9859154929577465</v>
      </c>
      <c r="P400" s="102">
        <v>0.98561151079136688</v>
      </c>
      <c r="Q400" s="101">
        <v>59</v>
      </c>
      <c r="R400" s="101">
        <v>57</v>
      </c>
      <c r="S400" s="101">
        <v>116</v>
      </c>
      <c r="T400" s="102">
        <v>0.88059701492537312</v>
      </c>
      <c r="U400" s="102">
        <v>0.81428571428571428</v>
      </c>
      <c r="V400" s="102">
        <v>0.84671532846715325</v>
      </c>
      <c r="W400" s="101">
        <v>8</v>
      </c>
      <c r="X400" s="101">
        <v>13</v>
      </c>
      <c r="Y400" s="101">
        <v>21</v>
      </c>
      <c r="Z400" s="102">
        <v>0.11940298507462686</v>
      </c>
      <c r="AA400" s="102">
        <v>0.18571428571428572</v>
      </c>
      <c r="AB400" s="102">
        <v>0.15328467153284672</v>
      </c>
      <c r="AC400" s="101">
        <v>7</v>
      </c>
      <c r="AD400" s="101">
        <v>11</v>
      </c>
      <c r="AE400" s="101">
        <v>18</v>
      </c>
      <c r="AF400" s="102">
        <v>0.1044776119402985</v>
      </c>
      <c r="AG400" s="102">
        <v>0.15714285714285714</v>
      </c>
      <c r="AH400" s="102">
        <v>0.13138686131386862</v>
      </c>
      <c r="AI400" s="101">
        <v>1</v>
      </c>
      <c r="AJ400" s="101">
        <v>2</v>
      </c>
      <c r="AK400" s="101">
        <v>3</v>
      </c>
      <c r="AL400" s="102">
        <v>1.4925373134328358E-2</v>
      </c>
      <c r="AM400" s="102">
        <v>2.8571428571428571E-2</v>
      </c>
      <c r="AN400" s="102">
        <v>2.1897810218978103E-2</v>
      </c>
      <c r="AO400" s="101">
        <v>67</v>
      </c>
      <c r="AP400" s="101">
        <v>70</v>
      </c>
      <c r="AQ400" s="101">
        <v>137</v>
      </c>
      <c r="AR400" s="102">
        <v>0.98529411764705888</v>
      </c>
      <c r="AS400" s="102">
        <v>0.9859154929577465</v>
      </c>
      <c r="AT400" s="102">
        <v>0.98561151079136688</v>
      </c>
      <c r="AU400" s="101">
        <v>55</v>
      </c>
      <c r="AV400" s="101">
        <v>50</v>
      </c>
      <c r="AW400" s="101">
        <v>105</v>
      </c>
      <c r="AX400" s="102">
        <v>0.82089552238805974</v>
      </c>
      <c r="AY400" s="102">
        <v>0.7142857142857143</v>
      </c>
      <c r="AZ400" s="102">
        <v>0.76642335766423353</v>
      </c>
      <c r="BA400" s="101">
        <v>12</v>
      </c>
      <c r="BB400" s="101">
        <v>20</v>
      </c>
      <c r="BC400" s="101">
        <v>32</v>
      </c>
      <c r="BD400" s="102">
        <v>0.17910447761194029</v>
      </c>
      <c r="BE400" s="102">
        <v>0.2857142857142857</v>
      </c>
      <c r="BF400" s="102">
        <v>0.23357664233576642</v>
      </c>
      <c r="BG400" s="101">
        <v>11</v>
      </c>
      <c r="BH400" s="101">
        <v>18</v>
      </c>
      <c r="BI400" s="101">
        <v>29</v>
      </c>
      <c r="BJ400" s="102">
        <v>0.16417910447761194</v>
      </c>
      <c r="BK400" s="102">
        <v>0.25714285714285712</v>
      </c>
      <c r="BL400" s="102">
        <v>0.21167883211678831</v>
      </c>
      <c r="BM400" s="101">
        <v>1</v>
      </c>
      <c r="BN400" s="101">
        <v>2</v>
      </c>
      <c r="BO400" s="101">
        <v>3</v>
      </c>
      <c r="BP400" s="102">
        <v>1.4925373134328358E-2</v>
      </c>
      <c r="BQ400" s="102">
        <v>2.8571428571428571E-2</v>
      </c>
      <c r="BR400" s="103">
        <v>2.1897810218978103E-2</v>
      </c>
    </row>
    <row r="401" spans="1:70" ht="11.85">
      <c r="A401" s="99" t="str">
        <f>IF(COUNTIFS(T_3GPM[[#This Row],[Secteur]],"  *"),A400,T_3GPM[[#This Row],[Secteur]])</f>
        <v>VAL-DE-MARNE</v>
      </c>
      <c r="B401" s="99" t="str">
        <f>IF(COUNTIFS(T_3GPM[[#This Row],[Secteur]],"    *"),B400,T_3GPM[[#This Row],[Secteur]])</f>
        <v xml:space="preserve">   D06 - Ivry</v>
      </c>
      <c r="C401" s="100" t="s">
        <v>874</v>
      </c>
      <c r="D401" s="100" t="s">
        <v>444</v>
      </c>
      <c r="E401" s="101">
        <v>94</v>
      </c>
      <c r="F401" s="101">
        <v>101</v>
      </c>
      <c r="G401" s="101">
        <v>195</v>
      </c>
      <c r="H401" s="101">
        <v>0</v>
      </c>
      <c r="I401" s="101">
        <v>0</v>
      </c>
      <c r="J401" s="101">
        <v>0</v>
      </c>
      <c r="K401" s="101">
        <v>89</v>
      </c>
      <c r="L401" s="101">
        <v>101</v>
      </c>
      <c r="M401" s="101">
        <v>190</v>
      </c>
      <c r="N401" s="102">
        <v>0.94680851063829785</v>
      </c>
      <c r="O401" s="102">
        <v>1</v>
      </c>
      <c r="P401" s="102">
        <v>0.97435897435897434</v>
      </c>
      <c r="Q401" s="101">
        <v>68</v>
      </c>
      <c r="R401" s="101">
        <v>73</v>
      </c>
      <c r="S401" s="101">
        <v>141</v>
      </c>
      <c r="T401" s="102">
        <v>0.7640449438202247</v>
      </c>
      <c r="U401" s="102">
        <v>0.72277227722772275</v>
      </c>
      <c r="V401" s="102">
        <v>0.74210526315789471</v>
      </c>
      <c r="W401" s="101">
        <v>21</v>
      </c>
      <c r="X401" s="101">
        <v>28</v>
      </c>
      <c r="Y401" s="101">
        <v>49</v>
      </c>
      <c r="Z401" s="102">
        <v>0.23595505617977527</v>
      </c>
      <c r="AA401" s="102">
        <v>0.27722772277227725</v>
      </c>
      <c r="AB401" s="102">
        <v>0.25789473684210529</v>
      </c>
      <c r="AC401" s="101">
        <v>20</v>
      </c>
      <c r="AD401" s="101">
        <v>25</v>
      </c>
      <c r="AE401" s="101">
        <v>45</v>
      </c>
      <c r="AF401" s="102">
        <v>0.2247191011235955</v>
      </c>
      <c r="AG401" s="102">
        <v>0.24752475247524752</v>
      </c>
      <c r="AH401" s="102">
        <v>0.23684210526315788</v>
      </c>
      <c r="AI401" s="101">
        <v>1</v>
      </c>
      <c r="AJ401" s="101">
        <v>3</v>
      </c>
      <c r="AK401" s="101">
        <v>4</v>
      </c>
      <c r="AL401" s="102">
        <v>1.1235955056179775E-2</v>
      </c>
      <c r="AM401" s="102">
        <v>2.9702970297029702E-2</v>
      </c>
      <c r="AN401" s="102">
        <v>2.1052631578947368E-2</v>
      </c>
      <c r="AO401" s="101">
        <v>88</v>
      </c>
      <c r="AP401" s="101">
        <v>99</v>
      </c>
      <c r="AQ401" s="101">
        <v>187</v>
      </c>
      <c r="AR401" s="102">
        <v>0.93617021276595747</v>
      </c>
      <c r="AS401" s="102">
        <v>0.98019801980198018</v>
      </c>
      <c r="AT401" s="102">
        <v>0.95897435897435901</v>
      </c>
      <c r="AU401" s="101">
        <v>63</v>
      </c>
      <c r="AV401" s="101">
        <v>58</v>
      </c>
      <c r="AW401" s="101">
        <v>121</v>
      </c>
      <c r="AX401" s="102">
        <v>0.71590909090909094</v>
      </c>
      <c r="AY401" s="102">
        <v>0.58585858585858586</v>
      </c>
      <c r="AZ401" s="102">
        <v>0.6470588235294118</v>
      </c>
      <c r="BA401" s="101">
        <v>25</v>
      </c>
      <c r="BB401" s="101">
        <v>41</v>
      </c>
      <c r="BC401" s="101">
        <v>66</v>
      </c>
      <c r="BD401" s="102">
        <v>0.28409090909090912</v>
      </c>
      <c r="BE401" s="102">
        <v>0.41414141414141414</v>
      </c>
      <c r="BF401" s="102">
        <v>0.35294117647058826</v>
      </c>
      <c r="BG401" s="101">
        <v>24</v>
      </c>
      <c r="BH401" s="101">
        <v>38</v>
      </c>
      <c r="BI401" s="101">
        <v>62</v>
      </c>
      <c r="BJ401" s="102">
        <v>0.27272727272727271</v>
      </c>
      <c r="BK401" s="102">
        <v>0.38383838383838381</v>
      </c>
      <c r="BL401" s="102">
        <v>0.33155080213903743</v>
      </c>
      <c r="BM401" s="101">
        <v>1</v>
      </c>
      <c r="BN401" s="101">
        <v>3</v>
      </c>
      <c r="BO401" s="101">
        <v>4</v>
      </c>
      <c r="BP401" s="102">
        <v>1.1363636363636364E-2</v>
      </c>
      <c r="BQ401" s="102">
        <v>3.0303030303030304E-2</v>
      </c>
      <c r="BR401" s="103">
        <v>2.1390374331550801E-2</v>
      </c>
    </row>
    <row r="402" spans="1:70" ht="11.85">
      <c r="A402" s="99" t="str">
        <f>IF(COUNTIFS(T_3GPM[[#This Row],[Secteur]],"  *"),A401,T_3GPM[[#This Row],[Secteur]])</f>
        <v>VAL-DE-MARNE</v>
      </c>
      <c r="B402" s="99" t="str">
        <f>IF(COUNTIFS(T_3GPM[[#This Row],[Secteur]],"    *"),B401,T_3GPM[[#This Row],[Secteur]])</f>
        <v xml:space="preserve">   D06 - Ivry</v>
      </c>
      <c r="C402" s="100" t="s">
        <v>875</v>
      </c>
      <c r="D402" s="100" t="s">
        <v>876</v>
      </c>
      <c r="E402" s="101">
        <v>10</v>
      </c>
      <c r="F402" s="101">
        <v>28</v>
      </c>
      <c r="G402" s="101">
        <v>38</v>
      </c>
      <c r="H402" s="101">
        <v>0</v>
      </c>
      <c r="I402" s="101">
        <v>0</v>
      </c>
      <c r="J402" s="101">
        <v>0</v>
      </c>
      <c r="K402" s="101">
        <v>0</v>
      </c>
      <c r="L402" s="101">
        <v>0</v>
      </c>
      <c r="M402" s="101">
        <v>0</v>
      </c>
      <c r="N402" s="102">
        <v>0</v>
      </c>
      <c r="O402" s="102">
        <v>0</v>
      </c>
      <c r="P402" s="102">
        <v>0</v>
      </c>
      <c r="Q402" s="101">
        <v>0</v>
      </c>
      <c r="R402" s="101">
        <v>0</v>
      </c>
      <c r="S402" s="101">
        <v>0</v>
      </c>
      <c r="T402" s="102" t="s">
        <v>92</v>
      </c>
      <c r="U402" s="102" t="s">
        <v>92</v>
      </c>
      <c r="V402" s="102" t="s">
        <v>92</v>
      </c>
      <c r="W402" s="101">
        <v>0</v>
      </c>
      <c r="X402" s="101">
        <v>0</v>
      </c>
      <c r="Y402" s="101">
        <v>0</v>
      </c>
      <c r="Z402" s="102" t="s">
        <v>92</v>
      </c>
      <c r="AA402" s="102" t="s">
        <v>92</v>
      </c>
      <c r="AB402" s="102" t="s">
        <v>92</v>
      </c>
      <c r="AC402" s="101">
        <v>0</v>
      </c>
      <c r="AD402" s="101">
        <v>0</v>
      </c>
      <c r="AE402" s="101">
        <v>0</v>
      </c>
      <c r="AF402" s="102" t="s">
        <v>92</v>
      </c>
      <c r="AG402" s="102" t="s">
        <v>92</v>
      </c>
      <c r="AH402" s="102" t="s">
        <v>92</v>
      </c>
      <c r="AI402" s="101">
        <v>0</v>
      </c>
      <c r="AJ402" s="101">
        <v>0</v>
      </c>
      <c r="AK402" s="101">
        <v>0</v>
      </c>
      <c r="AL402" s="102" t="s">
        <v>92</v>
      </c>
      <c r="AM402" s="102" t="s">
        <v>92</v>
      </c>
      <c r="AN402" s="102" t="s">
        <v>92</v>
      </c>
      <c r="AO402" s="101">
        <v>0</v>
      </c>
      <c r="AP402" s="101">
        <v>0</v>
      </c>
      <c r="AQ402" s="101">
        <v>0</v>
      </c>
      <c r="AR402" s="102">
        <v>0</v>
      </c>
      <c r="AS402" s="102">
        <v>0</v>
      </c>
      <c r="AT402" s="102">
        <v>0</v>
      </c>
      <c r="AU402" s="101">
        <v>0</v>
      </c>
      <c r="AV402" s="101">
        <v>0</v>
      </c>
      <c r="AW402" s="101">
        <v>0</v>
      </c>
      <c r="AX402" s="102" t="s">
        <v>92</v>
      </c>
      <c r="AY402" s="102" t="s">
        <v>92</v>
      </c>
      <c r="AZ402" s="102" t="s">
        <v>92</v>
      </c>
      <c r="BA402" s="101">
        <v>0</v>
      </c>
      <c r="BB402" s="101">
        <v>0</v>
      </c>
      <c r="BC402" s="101">
        <v>0</v>
      </c>
      <c r="BD402" s="102" t="s">
        <v>92</v>
      </c>
      <c r="BE402" s="102" t="s">
        <v>92</v>
      </c>
      <c r="BF402" s="102" t="s">
        <v>92</v>
      </c>
      <c r="BG402" s="101">
        <v>0</v>
      </c>
      <c r="BH402" s="101">
        <v>0</v>
      </c>
      <c r="BI402" s="101">
        <v>0</v>
      </c>
      <c r="BJ402" s="102" t="s">
        <v>92</v>
      </c>
      <c r="BK402" s="102" t="s">
        <v>92</v>
      </c>
      <c r="BL402" s="102" t="s">
        <v>92</v>
      </c>
      <c r="BM402" s="101">
        <v>0</v>
      </c>
      <c r="BN402" s="101">
        <v>0</v>
      </c>
      <c r="BO402" s="101">
        <v>0</v>
      </c>
      <c r="BP402" s="102" t="s">
        <v>92</v>
      </c>
      <c r="BQ402" s="102" t="s">
        <v>92</v>
      </c>
      <c r="BR402" s="103" t="s">
        <v>92</v>
      </c>
    </row>
    <row r="403" spans="1:70" ht="11.85">
      <c r="A403" s="99" t="str">
        <f>IF(COUNTIFS(T_3GPM[[#This Row],[Secteur]],"  *"),A402,T_3GPM[[#This Row],[Secteur]])</f>
        <v>VAL-DE-MARNE</v>
      </c>
      <c r="B403" s="99" t="str">
        <f>IF(COUNTIFS(T_3GPM[[#This Row],[Secteur]],"    *"),B402,T_3GPM[[#This Row],[Secteur]])</f>
        <v xml:space="preserve">   D06 - Ivry</v>
      </c>
      <c r="C403" s="100" t="s">
        <v>877</v>
      </c>
      <c r="D403" s="100" t="s">
        <v>878</v>
      </c>
      <c r="E403" s="101">
        <v>46</v>
      </c>
      <c r="F403" s="101">
        <v>51</v>
      </c>
      <c r="G403" s="101">
        <v>97</v>
      </c>
      <c r="H403" s="101">
        <v>0</v>
      </c>
      <c r="I403" s="101">
        <v>0</v>
      </c>
      <c r="J403" s="101">
        <v>0</v>
      </c>
      <c r="K403" s="101">
        <v>46</v>
      </c>
      <c r="L403" s="101">
        <v>51</v>
      </c>
      <c r="M403" s="101">
        <v>97</v>
      </c>
      <c r="N403" s="102">
        <v>1</v>
      </c>
      <c r="O403" s="102">
        <v>1</v>
      </c>
      <c r="P403" s="102">
        <v>1</v>
      </c>
      <c r="Q403" s="101">
        <v>34</v>
      </c>
      <c r="R403" s="101">
        <v>32</v>
      </c>
      <c r="S403" s="101">
        <v>66</v>
      </c>
      <c r="T403" s="102">
        <v>0.73913043478260865</v>
      </c>
      <c r="U403" s="102">
        <v>0.62745098039215685</v>
      </c>
      <c r="V403" s="102">
        <v>0.68041237113402064</v>
      </c>
      <c r="W403" s="101">
        <v>12</v>
      </c>
      <c r="X403" s="101">
        <v>19</v>
      </c>
      <c r="Y403" s="101">
        <v>31</v>
      </c>
      <c r="Z403" s="102">
        <v>0.2608695652173913</v>
      </c>
      <c r="AA403" s="102">
        <v>0.37254901960784315</v>
      </c>
      <c r="AB403" s="102">
        <v>0.31958762886597936</v>
      </c>
      <c r="AC403" s="101">
        <v>12</v>
      </c>
      <c r="AD403" s="101">
        <v>14</v>
      </c>
      <c r="AE403" s="101">
        <v>26</v>
      </c>
      <c r="AF403" s="102">
        <v>0.2608695652173913</v>
      </c>
      <c r="AG403" s="102">
        <v>0.27450980392156865</v>
      </c>
      <c r="AH403" s="102">
        <v>0.26804123711340205</v>
      </c>
      <c r="AI403" s="101">
        <v>0</v>
      </c>
      <c r="AJ403" s="101">
        <v>5</v>
      </c>
      <c r="AK403" s="101">
        <v>5</v>
      </c>
      <c r="AL403" s="102">
        <v>0</v>
      </c>
      <c r="AM403" s="102">
        <v>9.8039215686274508E-2</v>
      </c>
      <c r="AN403" s="102">
        <v>5.1546391752577317E-2</v>
      </c>
      <c r="AO403" s="101">
        <v>46</v>
      </c>
      <c r="AP403" s="101">
        <v>51</v>
      </c>
      <c r="AQ403" s="101">
        <v>97</v>
      </c>
      <c r="AR403" s="102">
        <v>1</v>
      </c>
      <c r="AS403" s="102">
        <v>1</v>
      </c>
      <c r="AT403" s="102">
        <v>1</v>
      </c>
      <c r="AU403" s="101">
        <v>33</v>
      </c>
      <c r="AV403" s="101">
        <v>29</v>
      </c>
      <c r="AW403" s="101">
        <v>62</v>
      </c>
      <c r="AX403" s="102">
        <v>0.71739130434782605</v>
      </c>
      <c r="AY403" s="102">
        <v>0.56862745098039214</v>
      </c>
      <c r="AZ403" s="102">
        <v>0.63917525773195871</v>
      </c>
      <c r="BA403" s="101">
        <v>13</v>
      </c>
      <c r="BB403" s="101">
        <v>22</v>
      </c>
      <c r="BC403" s="101">
        <v>35</v>
      </c>
      <c r="BD403" s="102">
        <v>0.28260869565217389</v>
      </c>
      <c r="BE403" s="102">
        <v>0.43137254901960786</v>
      </c>
      <c r="BF403" s="102">
        <v>0.36082474226804123</v>
      </c>
      <c r="BG403" s="101">
        <v>13</v>
      </c>
      <c r="BH403" s="101">
        <v>15</v>
      </c>
      <c r="BI403" s="101">
        <v>28</v>
      </c>
      <c r="BJ403" s="102">
        <v>0.28260869565217389</v>
      </c>
      <c r="BK403" s="102">
        <v>0.29411764705882354</v>
      </c>
      <c r="BL403" s="102">
        <v>0.28865979381443296</v>
      </c>
      <c r="BM403" s="101">
        <v>0</v>
      </c>
      <c r="BN403" s="101">
        <v>7</v>
      </c>
      <c r="BO403" s="101">
        <v>7</v>
      </c>
      <c r="BP403" s="102">
        <v>0</v>
      </c>
      <c r="BQ403" s="102">
        <v>0.13725490196078433</v>
      </c>
      <c r="BR403" s="103">
        <v>7.2164948453608241E-2</v>
      </c>
    </row>
    <row r="404" spans="1:70" ht="11.85">
      <c r="A404" s="99" t="str">
        <f>IF(COUNTIFS(T_3GPM[[#This Row],[Secteur]],"  *"),A403,T_3GPM[[#This Row],[Secteur]])</f>
        <v>VAL-DE-MARNE</v>
      </c>
      <c r="B404" s="99" t="str">
        <f>IF(COUNTIFS(T_3GPM[[#This Row],[Secteur]],"    *"),B403,T_3GPM[[#This Row],[Secteur]])</f>
        <v xml:space="preserve">   D06 - Ivry</v>
      </c>
      <c r="C404" s="100" t="s">
        <v>1033</v>
      </c>
      <c r="D404" s="100" t="s">
        <v>859</v>
      </c>
      <c r="E404" s="101">
        <v>9</v>
      </c>
      <c r="F404" s="101">
        <v>15</v>
      </c>
      <c r="G404" s="101">
        <v>24</v>
      </c>
      <c r="H404" s="101">
        <v>0</v>
      </c>
      <c r="I404" s="101">
        <v>0</v>
      </c>
      <c r="J404" s="101">
        <v>0</v>
      </c>
      <c r="K404" s="101">
        <v>9</v>
      </c>
      <c r="L404" s="101">
        <v>15</v>
      </c>
      <c r="M404" s="101">
        <v>24</v>
      </c>
      <c r="N404" s="102">
        <v>1</v>
      </c>
      <c r="O404" s="102">
        <v>1</v>
      </c>
      <c r="P404" s="102">
        <v>1</v>
      </c>
      <c r="Q404" s="101">
        <v>0</v>
      </c>
      <c r="R404" s="101">
        <v>0</v>
      </c>
      <c r="S404" s="101">
        <v>0</v>
      </c>
      <c r="T404" s="102">
        <v>0</v>
      </c>
      <c r="U404" s="102">
        <v>0</v>
      </c>
      <c r="V404" s="102">
        <v>0</v>
      </c>
      <c r="W404" s="101">
        <v>9</v>
      </c>
      <c r="X404" s="101">
        <v>15</v>
      </c>
      <c r="Y404" s="101">
        <v>24</v>
      </c>
      <c r="Z404" s="102">
        <v>1</v>
      </c>
      <c r="AA404" s="102">
        <v>1</v>
      </c>
      <c r="AB404" s="102">
        <v>1</v>
      </c>
      <c r="AC404" s="101">
        <v>7</v>
      </c>
      <c r="AD404" s="101">
        <v>14</v>
      </c>
      <c r="AE404" s="101">
        <v>21</v>
      </c>
      <c r="AF404" s="102">
        <v>0.77777777777777779</v>
      </c>
      <c r="AG404" s="102">
        <v>0.93333333333333335</v>
      </c>
      <c r="AH404" s="102">
        <v>0.875</v>
      </c>
      <c r="AI404" s="101">
        <v>2</v>
      </c>
      <c r="AJ404" s="101">
        <v>1</v>
      </c>
      <c r="AK404" s="101">
        <v>3</v>
      </c>
      <c r="AL404" s="102">
        <v>0.22222222222222221</v>
      </c>
      <c r="AM404" s="102">
        <v>6.6666666666666666E-2</v>
      </c>
      <c r="AN404" s="102">
        <v>0.125</v>
      </c>
      <c r="AO404" s="101">
        <v>9</v>
      </c>
      <c r="AP404" s="101">
        <v>15</v>
      </c>
      <c r="AQ404" s="101">
        <v>24</v>
      </c>
      <c r="AR404" s="102">
        <v>1</v>
      </c>
      <c r="AS404" s="102">
        <v>1</v>
      </c>
      <c r="AT404" s="102">
        <v>1</v>
      </c>
      <c r="AU404" s="101">
        <v>0</v>
      </c>
      <c r="AV404" s="101">
        <v>0</v>
      </c>
      <c r="AW404" s="101">
        <v>0</v>
      </c>
      <c r="AX404" s="102">
        <v>0</v>
      </c>
      <c r="AY404" s="102">
        <v>0</v>
      </c>
      <c r="AZ404" s="102">
        <v>0</v>
      </c>
      <c r="BA404" s="101">
        <v>9</v>
      </c>
      <c r="BB404" s="101">
        <v>15</v>
      </c>
      <c r="BC404" s="101">
        <v>24</v>
      </c>
      <c r="BD404" s="102">
        <v>1</v>
      </c>
      <c r="BE404" s="102">
        <v>1</v>
      </c>
      <c r="BF404" s="102">
        <v>1</v>
      </c>
      <c r="BG404" s="101">
        <v>7</v>
      </c>
      <c r="BH404" s="101">
        <v>14</v>
      </c>
      <c r="BI404" s="101">
        <v>21</v>
      </c>
      <c r="BJ404" s="102">
        <v>0.77777777777777779</v>
      </c>
      <c r="BK404" s="102">
        <v>0.93333333333333335</v>
      </c>
      <c r="BL404" s="102">
        <v>0.875</v>
      </c>
      <c r="BM404" s="101">
        <v>2</v>
      </c>
      <c r="BN404" s="101">
        <v>1</v>
      </c>
      <c r="BO404" s="101">
        <v>3</v>
      </c>
      <c r="BP404" s="102">
        <v>0.22222222222222221</v>
      </c>
      <c r="BQ404" s="102">
        <v>6.6666666666666666E-2</v>
      </c>
      <c r="BR404" s="103">
        <v>0.125</v>
      </c>
    </row>
    <row r="405" spans="1:70" ht="11.85">
      <c r="A405" s="99" t="str">
        <f>IF(COUNTIFS(T_3GPM[[#This Row],[Secteur]],"  *"),A404,T_3GPM[[#This Row],[Secteur]])</f>
        <v>VAL-DE-MARNE</v>
      </c>
      <c r="B405" s="99" t="str">
        <f>IF(COUNTIFS(T_3GPM[[#This Row],[Secteur]],"    *"),B404,T_3GPM[[#This Row],[Secteur]])</f>
        <v xml:space="preserve">   D07 - Villejuif</v>
      </c>
      <c r="C405" s="100" t="s">
        <v>879</v>
      </c>
      <c r="D405" s="100" t="s">
        <v>880</v>
      </c>
      <c r="E405" s="101">
        <v>507</v>
      </c>
      <c r="F405" s="101">
        <v>599</v>
      </c>
      <c r="G405" s="101">
        <v>1106</v>
      </c>
      <c r="H405" s="101">
        <v>0</v>
      </c>
      <c r="I405" s="101">
        <v>0</v>
      </c>
      <c r="J405" s="101">
        <v>0</v>
      </c>
      <c r="K405" s="101">
        <v>481</v>
      </c>
      <c r="L405" s="101">
        <v>576</v>
      </c>
      <c r="M405" s="101">
        <v>1057</v>
      </c>
      <c r="N405" s="102">
        <v>0.94871794871794868</v>
      </c>
      <c r="O405" s="102">
        <v>0.96160267111853093</v>
      </c>
      <c r="P405" s="102">
        <v>0.95569620253164556</v>
      </c>
      <c r="Q405" s="101">
        <v>388</v>
      </c>
      <c r="R405" s="101">
        <v>395</v>
      </c>
      <c r="S405" s="101">
        <v>783</v>
      </c>
      <c r="T405" s="102">
        <v>0.8066528066528067</v>
      </c>
      <c r="U405" s="102">
        <v>0.68576388888888884</v>
      </c>
      <c r="V405" s="102">
        <v>0.74077578051087989</v>
      </c>
      <c r="W405" s="101">
        <v>93</v>
      </c>
      <c r="X405" s="101">
        <v>181</v>
      </c>
      <c r="Y405" s="101">
        <v>274</v>
      </c>
      <c r="Z405" s="102">
        <v>0.19334719334719336</v>
      </c>
      <c r="AA405" s="102">
        <v>0.3142361111111111</v>
      </c>
      <c r="AB405" s="102">
        <v>0.25922421948912017</v>
      </c>
      <c r="AC405" s="101">
        <v>80</v>
      </c>
      <c r="AD405" s="101">
        <v>148</v>
      </c>
      <c r="AE405" s="101">
        <v>228</v>
      </c>
      <c r="AF405" s="102">
        <v>0.16632016632016633</v>
      </c>
      <c r="AG405" s="102">
        <v>0.25694444444444442</v>
      </c>
      <c r="AH405" s="102">
        <v>0.21570482497634816</v>
      </c>
      <c r="AI405" s="101">
        <v>13</v>
      </c>
      <c r="AJ405" s="101">
        <v>33</v>
      </c>
      <c r="AK405" s="101">
        <v>46</v>
      </c>
      <c r="AL405" s="102">
        <v>2.7027027027027029E-2</v>
      </c>
      <c r="AM405" s="102">
        <v>5.7291666666666664E-2</v>
      </c>
      <c r="AN405" s="102">
        <v>4.3519394512771994E-2</v>
      </c>
      <c r="AO405" s="101">
        <v>478</v>
      </c>
      <c r="AP405" s="101">
        <v>568</v>
      </c>
      <c r="AQ405" s="101">
        <v>1046</v>
      </c>
      <c r="AR405" s="102">
        <v>0.94280078895463515</v>
      </c>
      <c r="AS405" s="102">
        <v>0.94824707846410683</v>
      </c>
      <c r="AT405" s="102">
        <v>0.94575045207956598</v>
      </c>
      <c r="AU405" s="101">
        <v>346</v>
      </c>
      <c r="AV405" s="101">
        <v>338</v>
      </c>
      <c r="AW405" s="101">
        <v>684</v>
      </c>
      <c r="AX405" s="102">
        <v>0.72384937238493718</v>
      </c>
      <c r="AY405" s="102">
        <v>0.59507042253521125</v>
      </c>
      <c r="AZ405" s="102">
        <v>0.65391969407265771</v>
      </c>
      <c r="BA405" s="101">
        <v>132</v>
      </c>
      <c r="BB405" s="101">
        <v>230</v>
      </c>
      <c r="BC405" s="101">
        <v>362</v>
      </c>
      <c r="BD405" s="102">
        <v>0.27615062761506276</v>
      </c>
      <c r="BE405" s="102">
        <v>0.40492957746478875</v>
      </c>
      <c r="BF405" s="102">
        <v>0.34608030592734224</v>
      </c>
      <c r="BG405" s="101">
        <v>118</v>
      </c>
      <c r="BH405" s="101">
        <v>184</v>
      </c>
      <c r="BI405" s="101">
        <v>302</v>
      </c>
      <c r="BJ405" s="102">
        <v>0.24686192468619247</v>
      </c>
      <c r="BK405" s="102">
        <v>0.323943661971831</v>
      </c>
      <c r="BL405" s="102">
        <v>0.28871892925430209</v>
      </c>
      <c r="BM405" s="101">
        <v>14</v>
      </c>
      <c r="BN405" s="101">
        <v>46</v>
      </c>
      <c r="BO405" s="101">
        <v>60</v>
      </c>
      <c r="BP405" s="102">
        <v>2.9288702928870293E-2</v>
      </c>
      <c r="BQ405" s="102">
        <v>8.098591549295775E-2</v>
      </c>
      <c r="BR405" s="103">
        <v>5.736137667304015E-2</v>
      </c>
    </row>
    <row r="406" spans="1:70" ht="11.85">
      <c r="A406" s="99" t="str">
        <f>IF(COUNTIFS(T_3GPM[[#This Row],[Secteur]],"  *"),A405,T_3GPM[[#This Row],[Secteur]])</f>
        <v>VAL-DE-MARNE</v>
      </c>
      <c r="B406" s="99" t="str">
        <f>IF(COUNTIFS(T_3GPM[[#This Row],[Secteur]],"    *"),B405,T_3GPM[[#This Row],[Secteur]])</f>
        <v xml:space="preserve">   D07 - Villejuif</v>
      </c>
      <c r="C406" s="100" t="s">
        <v>881</v>
      </c>
      <c r="D406" s="100" t="s">
        <v>869</v>
      </c>
      <c r="E406" s="101">
        <v>43</v>
      </c>
      <c r="F406" s="101">
        <v>60</v>
      </c>
      <c r="G406" s="101">
        <v>103</v>
      </c>
      <c r="H406" s="101">
        <v>0</v>
      </c>
      <c r="I406" s="101">
        <v>0</v>
      </c>
      <c r="J406" s="101">
        <v>0</v>
      </c>
      <c r="K406" s="101">
        <v>42</v>
      </c>
      <c r="L406" s="101">
        <v>60</v>
      </c>
      <c r="M406" s="101">
        <v>102</v>
      </c>
      <c r="N406" s="102">
        <v>0.97674418604651159</v>
      </c>
      <c r="O406" s="102">
        <v>1</v>
      </c>
      <c r="P406" s="102">
        <v>0.99029126213592233</v>
      </c>
      <c r="Q406" s="101">
        <v>34</v>
      </c>
      <c r="R406" s="101">
        <v>41</v>
      </c>
      <c r="S406" s="101">
        <v>75</v>
      </c>
      <c r="T406" s="102">
        <v>0.80952380952380953</v>
      </c>
      <c r="U406" s="102">
        <v>0.68333333333333335</v>
      </c>
      <c r="V406" s="102">
        <v>0.73529411764705888</v>
      </c>
      <c r="W406" s="101">
        <v>8</v>
      </c>
      <c r="X406" s="101">
        <v>19</v>
      </c>
      <c r="Y406" s="101">
        <v>27</v>
      </c>
      <c r="Z406" s="102">
        <v>0.19047619047619047</v>
      </c>
      <c r="AA406" s="102">
        <v>0.31666666666666665</v>
      </c>
      <c r="AB406" s="102">
        <v>0.26470588235294118</v>
      </c>
      <c r="AC406" s="101">
        <v>6</v>
      </c>
      <c r="AD406" s="101">
        <v>14</v>
      </c>
      <c r="AE406" s="101">
        <v>20</v>
      </c>
      <c r="AF406" s="102">
        <v>0.14285714285714285</v>
      </c>
      <c r="AG406" s="102">
        <v>0.23333333333333334</v>
      </c>
      <c r="AH406" s="102">
        <v>0.19607843137254902</v>
      </c>
      <c r="AI406" s="101">
        <v>2</v>
      </c>
      <c r="AJ406" s="101">
        <v>5</v>
      </c>
      <c r="AK406" s="101">
        <v>7</v>
      </c>
      <c r="AL406" s="102">
        <v>4.7619047619047616E-2</v>
      </c>
      <c r="AM406" s="102">
        <v>8.3333333333333329E-2</v>
      </c>
      <c r="AN406" s="102">
        <v>6.8627450980392163E-2</v>
      </c>
      <c r="AO406" s="101">
        <v>41</v>
      </c>
      <c r="AP406" s="101">
        <v>60</v>
      </c>
      <c r="AQ406" s="101">
        <v>101</v>
      </c>
      <c r="AR406" s="102">
        <v>0.95348837209302328</v>
      </c>
      <c r="AS406" s="102">
        <v>1</v>
      </c>
      <c r="AT406" s="102">
        <v>0.98058252427184467</v>
      </c>
      <c r="AU406" s="101">
        <v>34</v>
      </c>
      <c r="AV406" s="101">
        <v>41</v>
      </c>
      <c r="AW406" s="101">
        <v>75</v>
      </c>
      <c r="AX406" s="102">
        <v>0.82926829268292679</v>
      </c>
      <c r="AY406" s="102">
        <v>0.68333333333333335</v>
      </c>
      <c r="AZ406" s="102">
        <v>0.74257425742574257</v>
      </c>
      <c r="BA406" s="101">
        <v>7</v>
      </c>
      <c r="BB406" s="101">
        <v>19</v>
      </c>
      <c r="BC406" s="101">
        <v>26</v>
      </c>
      <c r="BD406" s="102">
        <v>0.17073170731707318</v>
      </c>
      <c r="BE406" s="102">
        <v>0.31666666666666665</v>
      </c>
      <c r="BF406" s="102">
        <v>0.25742574257425743</v>
      </c>
      <c r="BG406" s="101">
        <v>5</v>
      </c>
      <c r="BH406" s="101">
        <v>14</v>
      </c>
      <c r="BI406" s="101">
        <v>19</v>
      </c>
      <c r="BJ406" s="102">
        <v>0.12195121951219512</v>
      </c>
      <c r="BK406" s="102">
        <v>0.23333333333333334</v>
      </c>
      <c r="BL406" s="102">
        <v>0.18811881188118812</v>
      </c>
      <c r="BM406" s="101">
        <v>2</v>
      </c>
      <c r="BN406" s="101">
        <v>5</v>
      </c>
      <c r="BO406" s="101">
        <v>7</v>
      </c>
      <c r="BP406" s="102">
        <v>4.878048780487805E-2</v>
      </c>
      <c r="BQ406" s="102">
        <v>8.3333333333333329E-2</v>
      </c>
      <c r="BR406" s="103">
        <v>6.9306930693069313E-2</v>
      </c>
    </row>
    <row r="407" spans="1:70" ht="11.85">
      <c r="A407" s="99" t="str">
        <f>IF(COUNTIFS(T_3GPM[[#This Row],[Secteur]],"  *"),A406,T_3GPM[[#This Row],[Secteur]])</f>
        <v>VAL-DE-MARNE</v>
      </c>
      <c r="B407" s="99" t="str">
        <f>IF(COUNTIFS(T_3GPM[[#This Row],[Secteur]],"    *"),B406,T_3GPM[[#This Row],[Secteur]])</f>
        <v xml:space="preserve">   D07 - Villejuif</v>
      </c>
      <c r="C407" s="100" t="s">
        <v>882</v>
      </c>
      <c r="D407" s="100" t="s">
        <v>499</v>
      </c>
      <c r="E407" s="101">
        <v>56</v>
      </c>
      <c r="F407" s="101">
        <v>46</v>
      </c>
      <c r="G407" s="101">
        <v>102</v>
      </c>
      <c r="H407" s="101">
        <v>0</v>
      </c>
      <c r="I407" s="101">
        <v>0</v>
      </c>
      <c r="J407" s="101">
        <v>0</v>
      </c>
      <c r="K407" s="101">
        <v>56</v>
      </c>
      <c r="L407" s="101">
        <v>46</v>
      </c>
      <c r="M407" s="101">
        <v>102</v>
      </c>
      <c r="N407" s="102">
        <v>1</v>
      </c>
      <c r="O407" s="102">
        <v>1</v>
      </c>
      <c r="P407" s="102">
        <v>1</v>
      </c>
      <c r="Q407" s="101">
        <v>43</v>
      </c>
      <c r="R407" s="101">
        <v>35</v>
      </c>
      <c r="S407" s="101">
        <v>78</v>
      </c>
      <c r="T407" s="102">
        <v>0.7678571428571429</v>
      </c>
      <c r="U407" s="102">
        <v>0.76086956521739135</v>
      </c>
      <c r="V407" s="102">
        <v>0.76470588235294112</v>
      </c>
      <c r="W407" s="101">
        <v>13</v>
      </c>
      <c r="X407" s="101">
        <v>11</v>
      </c>
      <c r="Y407" s="101">
        <v>24</v>
      </c>
      <c r="Z407" s="102">
        <v>0.23214285714285715</v>
      </c>
      <c r="AA407" s="102">
        <v>0.2391304347826087</v>
      </c>
      <c r="AB407" s="102">
        <v>0.23529411764705882</v>
      </c>
      <c r="AC407" s="101">
        <v>10</v>
      </c>
      <c r="AD407" s="101">
        <v>11</v>
      </c>
      <c r="AE407" s="101">
        <v>21</v>
      </c>
      <c r="AF407" s="102">
        <v>0.17857142857142858</v>
      </c>
      <c r="AG407" s="102">
        <v>0.2391304347826087</v>
      </c>
      <c r="AH407" s="102">
        <v>0.20588235294117646</v>
      </c>
      <c r="AI407" s="101">
        <v>3</v>
      </c>
      <c r="AJ407" s="101">
        <v>0</v>
      </c>
      <c r="AK407" s="101">
        <v>3</v>
      </c>
      <c r="AL407" s="102">
        <v>5.3571428571428568E-2</v>
      </c>
      <c r="AM407" s="102">
        <v>0</v>
      </c>
      <c r="AN407" s="102">
        <v>2.9411764705882353E-2</v>
      </c>
      <c r="AO407" s="101">
        <v>56</v>
      </c>
      <c r="AP407" s="101">
        <v>46</v>
      </c>
      <c r="AQ407" s="101">
        <v>102</v>
      </c>
      <c r="AR407" s="102">
        <v>1</v>
      </c>
      <c r="AS407" s="102">
        <v>1</v>
      </c>
      <c r="AT407" s="102">
        <v>1</v>
      </c>
      <c r="AU407" s="101">
        <v>37</v>
      </c>
      <c r="AV407" s="101">
        <v>34</v>
      </c>
      <c r="AW407" s="101">
        <v>71</v>
      </c>
      <c r="AX407" s="102">
        <v>0.6607142857142857</v>
      </c>
      <c r="AY407" s="102">
        <v>0.73913043478260865</v>
      </c>
      <c r="AZ407" s="102">
        <v>0.69607843137254899</v>
      </c>
      <c r="BA407" s="101">
        <v>19</v>
      </c>
      <c r="BB407" s="101">
        <v>12</v>
      </c>
      <c r="BC407" s="101">
        <v>31</v>
      </c>
      <c r="BD407" s="102">
        <v>0.3392857142857143</v>
      </c>
      <c r="BE407" s="102">
        <v>0.2608695652173913</v>
      </c>
      <c r="BF407" s="102">
        <v>0.30392156862745096</v>
      </c>
      <c r="BG407" s="101">
        <v>15</v>
      </c>
      <c r="BH407" s="101">
        <v>11</v>
      </c>
      <c r="BI407" s="101">
        <v>26</v>
      </c>
      <c r="BJ407" s="102">
        <v>0.26785714285714285</v>
      </c>
      <c r="BK407" s="102">
        <v>0.2391304347826087</v>
      </c>
      <c r="BL407" s="102">
        <v>0.25490196078431371</v>
      </c>
      <c r="BM407" s="101">
        <v>4</v>
      </c>
      <c r="BN407" s="101">
        <v>1</v>
      </c>
      <c r="BO407" s="101">
        <v>5</v>
      </c>
      <c r="BP407" s="102">
        <v>7.1428571428571425E-2</v>
      </c>
      <c r="BQ407" s="102">
        <v>2.1739130434782608E-2</v>
      </c>
      <c r="BR407" s="103">
        <v>4.9019607843137254E-2</v>
      </c>
    </row>
    <row r="408" spans="1:70" ht="11.85">
      <c r="A408" s="99" t="str">
        <f>IF(COUNTIFS(T_3GPM[[#This Row],[Secteur]],"  *"),A407,T_3GPM[[#This Row],[Secteur]])</f>
        <v>VAL-DE-MARNE</v>
      </c>
      <c r="B408" s="99" t="str">
        <f>IF(COUNTIFS(T_3GPM[[#This Row],[Secteur]],"    *"),B407,T_3GPM[[#This Row],[Secteur]])</f>
        <v xml:space="preserve">   D07 - Villejuif</v>
      </c>
      <c r="C408" s="100" t="s">
        <v>883</v>
      </c>
      <c r="D408" s="100" t="s">
        <v>884</v>
      </c>
      <c r="E408" s="101">
        <v>62</v>
      </c>
      <c r="F408" s="101">
        <v>62</v>
      </c>
      <c r="G408" s="101">
        <v>124</v>
      </c>
      <c r="H408" s="101">
        <v>0</v>
      </c>
      <c r="I408" s="101">
        <v>0</v>
      </c>
      <c r="J408" s="101">
        <v>0</v>
      </c>
      <c r="K408" s="101">
        <v>62</v>
      </c>
      <c r="L408" s="101">
        <v>62</v>
      </c>
      <c r="M408" s="101">
        <v>124</v>
      </c>
      <c r="N408" s="102">
        <v>1</v>
      </c>
      <c r="O408" s="102">
        <v>1</v>
      </c>
      <c r="P408" s="102">
        <v>1</v>
      </c>
      <c r="Q408" s="101">
        <v>54</v>
      </c>
      <c r="R408" s="101">
        <v>49</v>
      </c>
      <c r="S408" s="101">
        <v>103</v>
      </c>
      <c r="T408" s="102">
        <v>0.87096774193548387</v>
      </c>
      <c r="U408" s="102">
        <v>0.79032258064516125</v>
      </c>
      <c r="V408" s="102">
        <v>0.83064516129032262</v>
      </c>
      <c r="W408" s="101">
        <v>8</v>
      </c>
      <c r="X408" s="101">
        <v>13</v>
      </c>
      <c r="Y408" s="101">
        <v>21</v>
      </c>
      <c r="Z408" s="102">
        <v>0.12903225806451613</v>
      </c>
      <c r="AA408" s="102">
        <v>0.20967741935483872</v>
      </c>
      <c r="AB408" s="102">
        <v>0.16935483870967741</v>
      </c>
      <c r="AC408" s="101">
        <v>7</v>
      </c>
      <c r="AD408" s="101">
        <v>11</v>
      </c>
      <c r="AE408" s="101">
        <v>18</v>
      </c>
      <c r="AF408" s="102">
        <v>0.11290322580645161</v>
      </c>
      <c r="AG408" s="102">
        <v>0.17741935483870969</v>
      </c>
      <c r="AH408" s="102">
        <v>0.14516129032258066</v>
      </c>
      <c r="AI408" s="101">
        <v>1</v>
      </c>
      <c r="AJ408" s="101">
        <v>2</v>
      </c>
      <c r="AK408" s="101">
        <v>3</v>
      </c>
      <c r="AL408" s="102">
        <v>1.6129032258064516E-2</v>
      </c>
      <c r="AM408" s="102">
        <v>3.2258064516129031E-2</v>
      </c>
      <c r="AN408" s="102">
        <v>2.4193548387096774E-2</v>
      </c>
      <c r="AO408" s="101">
        <v>62</v>
      </c>
      <c r="AP408" s="101">
        <v>62</v>
      </c>
      <c r="AQ408" s="101">
        <v>124</v>
      </c>
      <c r="AR408" s="102">
        <v>1</v>
      </c>
      <c r="AS408" s="102">
        <v>1</v>
      </c>
      <c r="AT408" s="102">
        <v>1</v>
      </c>
      <c r="AU408" s="101">
        <v>47</v>
      </c>
      <c r="AV408" s="101">
        <v>33</v>
      </c>
      <c r="AW408" s="101">
        <v>80</v>
      </c>
      <c r="AX408" s="102">
        <v>0.75806451612903225</v>
      </c>
      <c r="AY408" s="102">
        <v>0.532258064516129</v>
      </c>
      <c r="AZ408" s="102">
        <v>0.64516129032258063</v>
      </c>
      <c r="BA408" s="101">
        <v>15</v>
      </c>
      <c r="BB408" s="101">
        <v>29</v>
      </c>
      <c r="BC408" s="101">
        <v>44</v>
      </c>
      <c r="BD408" s="102">
        <v>0.24193548387096775</v>
      </c>
      <c r="BE408" s="102">
        <v>0.46774193548387094</v>
      </c>
      <c r="BF408" s="102">
        <v>0.35483870967741937</v>
      </c>
      <c r="BG408" s="101">
        <v>14</v>
      </c>
      <c r="BH408" s="101">
        <v>26</v>
      </c>
      <c r="BI408" s="101">
        <v>40</v>
      </c>
      <c r="BJ408" s="102">
        <v>0.22580645161290322</v>
      </c>
      <c r="BK408" s="102">
        <v>0.41935483870967744</v>
      </c>
      <c r="BL408" s="102">
        <v>0.32258064516129031</v>
      </c>
      <c r="BM408" s="101">
        <v>1</v>
      </c>
      <c r="BN408" s="101">
        <v>3</v>
      </c>
      <c r="BO408" s="101">
        <v>4</v>
      </c>
      <c r="BP408" s="102">
        <v>1.6129032258064516E-2</v>
      </c>
      <c r="BQ408" s="102">
        <v>4.8387096774193547E-2</v>
      </c>
      <c r="BR408" s="103">
        <v>3.2258064516129031E-2</v>
      </c>
    </row>
    <row r="409" spans="1:70" ht="11.85">
      <c r="A409" s="99" t="str">
        <f>IF(COUNTIFS(T_3GPM[[#This Row],[Secteur]],"  *"),A408,T_3GPM[[#This Row],[Secteur]])</f>
        <v>VAL-DE-MARNE</v>
      </c>
      <c r="B409" s="99" t="str">
        <f>IF(COUNTIFS(T_3GPM[[#This Row],[Secteur]],"    *"),B408,T_3GPM[[#This Row],[Secteur]])</f>
        <v xml:space="preserve">   D07 - Villejuif</v>
      </c>
      <c r="C409" s="100" t="s">
        <v>885</v>
      </c>
      <c r="D409" s="100" t="s">
        <v>831</v>
      </c>
      <c r="E409" s="101">
        <v>67</v>
      </c>
      <c r="F409" s="101">
        <v>76</v>
      </c>
      <c r="G409" s="101">
        <v>143</v>
      </c>
      <c r="H409" s="101">
        <v>0</v>
      </c>
      <c r="I409" s="101">
        <v>0</v>
      </c>
      <c r="J409" s="101">
        <v>0</v>
      </c>
      <c r="K409" s="101">
        <v>67</v>
      </c>
      <c r="L409" s="101">
        <v>75</v>
      </c>
      <c r="M409" s="101">
        <v>142</v>
      </c>
      <c r="N409" s="102">
        <v>1</v>
      </c>
      <c r="O409" s="102">
        <v>0.98684210526315785</v>
      </c>
      <c r="P409" s="102">
        <v>0.99300699300699302</v>
      </c>
      <c r="Q409" s="101">
        <v>53</v>
      </c>
      <c r="R409" s="101">
        <v>56</v>
      </c>
      <c r="S409" s="101">
        <v>109</v>
      </c>
      <c r="T409" s="102">
        <v>0.79104477611940294</v>
      </c>
      <c r="U409" s="102">
        <v>0.7466666666666667</v>
      </c>
      <c r="V409" s="102">
        <v>0.76760563380281688</v>
      </c>
      <c r="W409" s="101">
        <v>14</v>
      </c>
      <c r="X409" s="101">
        <v>19</v>
      </c>
      <c r="Y409" s="101">
        <v>33</v>
      </c>
      <c r="Z409" s="102">
        <v>0.20895522388059701</v>
      </c>
      <c r="AA409" s="102">
        <v>0.25333333333333335</v>
      </c>
      <c r="AB409" s="102">
        <v>0.23239436619718309</v>
      </c>
      <c r="AC409" s="101">
        <v>10</v>
      </c>
      <c r="AD409" s="101">
        <v>18</v>
      </c>
      <c r="AE409" s="101">
        <v>28</v>
      </c>
      <c r="AF409" s="102">
        <v>0.14925373134328357</v>
      </c>
      <c r="AG409" s="102">
        <v>0.24</v>
      </c>
      <c r="AH409" s="102">
        <v>0.19718309859154928</v>
      </c>
      <c r="AI409" s="101">
        <v>4</v>
      </c>
      <c r="AJ409" s="101">
        <v>1</v>
      </c>
      <c r="AK409" s="101">
        <v>5</v>
      </c>
      <c r="AL409" s="102">
        <v>5.9701492537313432E-2</v>
      </c>
      <c r="AM409" s="102">
        <v>1.3333333333333334E-2</v>
      </c>
      <c r="AN409" s="102">
        <v>3.5211267605633804E-2</v>
      </c>
      <c r="AO409" s="101">
        <v>67</v>
      </c>
      <c r="AP409" s="101">
        <v>75</v>
      </c>
      <c r="AQ409" s="101">
        <v>142</v>
      </c>
      <c r="AR409" s="102">
        <v>1</v>
      </c>
      <c r="AS409" s="102">
        <v>0.98684210526315785</v>
      </c>
      <c r="AT409" s="102">
        <v>0.99300699300699302</v>
      </c>
      <c r="AU409" s="101">
        <v>46</v>
      </c>
      <c r="AV409" s="101">
        <v>54</v>
      </c>
      <c r="AW409" s="101">
        <v>100</v>
      </c>
      <c r="AX409" s="102">
        <v>0.68656716417910446</v>
      </c>
      <c r="AY409" s="102">
        <v>0.72</v>
      </c>
      <c r="AZ409" s="102">
        <v>0.70422535211267601</v>
      </c>
      <c r="BA409" s="101">
        <v>21</v>
      </c>
      <c r="BB409" s="101">
        <v>21</v>
      </c>
      <c r="BC409" s="101">
        <v>42</v>
      </c>
      <c r="BD409" s="102">
        <v>0.31343283582089554</v>
      </c>
      <c r="BE409" s="102">
        <v>0.28000000000000003</v>
      </c>
      <c r="BF409" s="102">
        <v>0.29577464788732394</v>
      </c>
      <c r="BG409" s="101">
        <v>18</v>
      </c>
      <c r="BH409" s="101">
        <v>20</v>
      </c>
      <c r="BI409" s="101">
        <v>38</v>
      </c>
      <c r="BJ409" s="102">
        <v>0.26865671641791045</v>
      </c>
      <c r="BK409" s="102">
        <v>0.26666666666666666</v>
      </c>
      <c r="BL409" s="102">
        <v>0.26760563380281688</v>
      </c>
      <c r="BM409" s="101">
        <v>3</v>
      </c>
      <c r="BN409" s="101">
        <v>1</v>
      </c>
      <c r="BO409" s="101">
        <v>4</v>
      </c>
      <c r="BP409" s="102">
        <v>4.4776119402985072E-2</v>
      </c>
      <c r="BQ409" s="102">
        <v>1.3333333333333334E-2</v>
      </c>
      <c r="BR409" s="103">
        <v>2.8169014084507043E-2</v>
      </c>
    </row>
    <row r="410" spans="1:70" ht="11.85">
      <c r="A410" s="99" t="str">
        <f>IF(COUNTIFS(T_3GPM[[#This Row],[Secteur]],"  *"),A409,T_3GPM[[#This Row],[Secteur]])</f>
        <v>VAL-DE-MARNE</v>
      </c>
      <c r="B410" s="99" t="str">
        <f>IF(COUNTIFS(T_3GPM[[#This Row],[Secteur]],"    *"),B409,T_3GPM[[#This Row],[Secteur]])</f>
        <v xml:space="preserve">   D07 - Villejuif</v>
      </c>
      <c r="C410" s="100" t="s">
        <v>886</v>
      </c>
      <c r="D410" s="100" t="s">
        <v>887</v>
      </c>
      <c r="E410" s="101">
        <v>50</v>
      </c>
      <c r="F410" s="101">
        <v>58</v>
      </c>
      <c r="G410" s="101">
        <v>108</v>
      </c>
      <c r="H410" s="101">
        <v>0</v>
      </c>
      <c r="I410" s="101">
        <v>0</v>
      </c>
      <c r="J410" s="101">
        <v>0</v>
      </c>
      <c r="K410" s="101">
        <v>50</v>
      </c>
      <c r="L410" s="101">
        <v>58</v>
      </c>
      <c r="M410" s="101">
        <v>108</v>
      </c>
      <c r="N410" s="102">
        <v>1</v>
      </c>
      <c r="O410" s="102">
        <v>1</v>
      </c>
      <c r="P410" s="102">
        <v>1</v>
      </c>
      <c r="Q410" s="101">
        <v>37</v>
      </c>
      <c r="R410" s="101">
        <v>44</v>
      </c>
      <c r="S410" s="101">
        <v>81</v>
      </c>
      <c r="T410" s="102">
        <v>0.74</v>
      </c>
      <c r="U410" s="102">
        <v>0.75862068965517238</v>
      </c>
      <c r="V410" s="102">
        <v>0.75</v>
      </c>
      <c r="W410" s="101">
        <v>13</v>
      </c>
      <c r="X410" s="101">
        <v>14</v>
      </c>
      <c r="Y410" s="101">
        <v>27</v>
      </c>
      <c r="Z410" s="102">
        <v>0.26</v>
      </c>
      <c r="AA410" s="102">
        <v>0.2413793103448276</v>
      </c>
      <c r="AB410" s="102">
        <v>0.25</v>
      </c>
      <c r="AC410" s="101">
        <v>13</v>
      </c>
      <c r="AD410" s="101">
        <v>12</v>
      </c>
      <c r="AE410" s="101">
        <v>25</v>
      </c>
      <c r="AF410" s="102">
        <v>0.26</v>
      </c>
      <c r="AG410" s="102">
        <v>0.20689655172413793</v>
      </c>
      <c r="AH410" s="102">
        <v>0.23148148148148148</v>
      </c>
      <c r="AI410" s="101">
        <v>0</v>
      </c>
      <c r="AJ410" s="101">
        <v>2</v>
      </c>
      <c r="AK410" s="101">
        <v>2</v>
      </c>
      <c r="AL410" s="102">
        <v>0</v>
      </c>
      <c r="AM410" s="102">
        <v>3.4482758620689655E-2</v>
      </c>
      <c r="AN410" s="102">
        <v>1.8518518518518517E-2</v>
      </c>
      <c r="AO410" s="101">
        <v>50</v>
      </c>
      <c r="AP410" s="101">
        <v>55</v>
      </c>
      <c r="AQ410" s="101">
        <v>105</v>
      </c>
      <c r="AR410" s="102">
        <v>1</v>
      </c>
      <c r="AS410" s="102">
        <v>0.94827586206896552</v>
      </c>
      <c r="AT410" s="102">
        <v>0.97222222222222221</v>
      </c>
      <c r="AU410" s="101">
        <v>33</v>
      </c>
      <c r="AV410" s="101">
        <v>33</v>
      </c>
      <c r="AW410" s="101">
        <v>66</v>
      </c>
      <c r="AX410" s="102">
        <v>0.66</v>
      </c>
      <c r="AY410" s="102">
        <v>0.6</v>
      </c>
      <c r="AZ410" s="102">
        <v>0.62857142857142856</v>
      </c>
      <c r="BA410" s="101">
        <v>17</v>
      </c>
      <c r="BB410" s="101">
        <v>22</v>
      </c>
      <c r="BC410" s="101">
        <v>39</v>
      </c>
      <c r="BD410" s="102">
        <v>0.34</v>
      </c>
      <c r="BE410" s="102">
        <v>0.4</v>
      </c>
      <c r="BF410" s="102">
        <v>0.37142857142857144</v>
      </c>
      <c r="BG410" s="101">
        <v>16</v>
      </c>
      <c r="BH410" s="101">
        <v>12</v>
      </c>
      <c r="BI410" s="101">
        <v>28</v>
      </c>
      <c r="BJ410" s="102">
        <v>0.32</v>
      </c>
      <c r="BK410" s="102">
        <v>0.21818181818181817</v>
      </c>
      <c r="BL410" s="102">
        <v>0.26666666666666666</v>
      </c>
      <c r="BM410" s="101">
        <v>1</v>
      </c>
      <c r="BN410" s="101">
        <v>10</v>
      </c>
      <c r="BO410" s="101">
        <v>11</v>
      </c>
      <c r="BP410" s="102">
        <v>0.02</v>
      </c>
      <c r="BQ410" s="102">
        <v>0.18181818181818182</v>
      </c>
      <c r="BR410" s="103">
        <v>0.10476190476190476</v>
      </c>
    </row>
    <row r="411" spans="1:70" ht="11.85">
      <c r="A411" s="99" t="str">
        <f>IF(COUNTIFS(T_3GPM[[#This Row],[Secteur]],"  *"),A410,T_3GPM[[#This Row],[Secteur]])</f>
        <v>VAL-DE-MARNE</v>
      </c>
      <c r="B411" s="99" t="str">
        <f>IF(COUNTIFS(T_3GPM[[#This Row],[Secteur]],"    *"),B410,T_3GPM[[#This Row],[Secteur]])</f>
        <v xml:space="preserve">   D07 - Villejuif</v>
      </c>
      <c r="C411" s="100" t="s">
        <v>888</v>
      </c>
      <c r="D411" s="100" t="s">
        <v>889</v>
      </c>
      <c r="E411" s="101">
        <v>48</v>
      </c>
      <c r="F411" s="101">
        <v>78</v>
      </c>
      <c r="G411" s="101">
        <v>126</v>
      </c>
      <c r="H411" s="101">
        <v>0</v>
      </c>
      <c r="I411" s="101">
        <v>0</v>
      </c>
      <c r="J411" s="101">
        <v>0</v>
      </c>
      <c r="K411" s="101">
        <v>48</v>
      </c>
      <c r="L411" s="101">
        <v>77</v>
      </c>
      <c r="M411" s="101">
        <v>125</v>
      </c>
      <c r="N411" s="102">
        <v>1</v>
      </c>
      <c r="O411" s="102">
        <v>0.98717948717948723</v>
      </c>
      <c r="P411" s="102">
        <v>0.99206349206349209</v>
      </c>
      <c r="Q411" s="101">
        <v>37</v>
      </c>
      <c r="R411" s="101">
        <v>49</v>
      </c>
      <c r="S411" s="101">
        <v>86</v>
      </c>
      <c r="T411" s="102">
        <v>0.77083333333333337</v>
      </c>
      <c r="U411" s="102">
        <v>0.63636363636363635</v>
      </c>
      <c r="V411" s="102">
        <v>0.68799999999999994</v>
      </c>
      <c r="W411" s="101">
        <v>11</v>
      </c>
      <c r="X411" s="101">
        <v>28</v>
      </c>
      <c r="Y411" s="101">
        <v>39</v>
      </c>
      <c r="Z411" s="102">
        <v>0.22916666666666666</v>
      </c>
      <c r="AA411" s="102">
        <v>0.36363636363636365</v>
      </c>
      <c r="AB411" s="102">
        <v>0.312</v>
      </c>
      <c r="AC411" s="101">
        <v>11</v>
      </c>
      <c r="AD411" s="101">
        <v>21</v>
      </c>
      <c r="AE411" s="101">
        <v>32</v>
      </c>
      <c r="AF411" s="102">
        <v>0.22916666666666666</v>
      </c>
      <c r="AG411" s="102">
        <v>0.27272727272727271</v>
      </c>
      <c r="AH411" s="102">
        <v>0.25600000000000001</v>
      </c>
      <c r="AI411" s="101">
        <v>0</v>
      </c>
      <c r="AJ411" s="101">
        <v>7</v>
      </c>
      <c r="AK411" s="101">
        <v>7</v>
      </c>
      <c r="AL411" s="102">
        <v>0</v>
      </c>
      <c r="AM411" s="102">
        <v>9.0909090909090912E-2</v>
      </c>
      <c r="AN411" s="102">
        <v>5.6000000000000001E-2</v>
      </c>
      <c r="AO411" s="101">
        <v>47</v>
      </c>
      <c r="AP411" s="101">
        <v>76</v>
      </c>
      <c r="AQ411" s="101">
        <v>123</v>
      </c>
      <c r="AR411" s="102">
        <v>0.97916666666666663</v>
      </c>
      <c r="AS411" s="102">
        <v>0.97435897435897434</v>
      </c>
      <c r="AT411" s="102">
        <v>0.97619047619047616</v>
      </c>
      <c r="AU411" s="101">
        <v>36</v>
      </c>
      <c r="AV411" s="101">
        <v>44</v>
      </c>
      <c r="AW411" s="101">
        <v>80</v>
      </c>
      <c r="AX411" s="102">
        <v>0.76595744680851063</v>
      </c>
      <c r="AY411" s="102">
        <v>0.57894736842105265</v>
      </c>
      <c r="AZ411" s="102">
        <v>0.65040650406504064</v>
      </c>
      <c r="BA411" s="101">
        <v>11</v>
      </c>
      <c r="BB411" s="101">
        <v>32</v>
      </c>
      <c r="BC411" s="101">
        <v>43</v>
      </c>
      <c r="BD411" s="102">
        <v>0.23404255319148937</v>
      </c>
      <c r="BE411" s="102">
        <v>0.42105263157894735</v>
      </c>
      <c r="BF411" s="102">
        <v>0.34959349593495936</v>
      </c>
      <c r="BG411" s="101">
        <v>11</v>
      </c>
      <c r="BH411" s="101">
        <v>25</v>
      </c>
      <c r="BI411" s="101">
        <v>36</v>
      </c>
      <c r="BJ411" s="102">
        <v>0.23404255319148937</v>
      </c>
      <c r="BK411" s="102">
        <v>0.32894736842105265</v>
      </c>
      <c r="BL411" s="102">
        <v>0.29268292682926828</v>
      </c>
      <c r="BM411" s="101">
        <v>0</v>
      </c>
      <c r="BN411" s="101">
        <v>7</v>
      </c>
      <c r="BO411" s="101">
        <v>7</v>
      </c>
      <c r="BP411" s="102">
        <v>0</v>
      </c>
      <c r="BQ411" s="102">
        <v>9.2105263157894732E-2</v>
      </c>
      <c r="BR411" s="103">
        <v>5.6910569105691054E-2</v>
      </c>
    </row>
    <row r="412" spans="1:70" ht="11.85">
      <c r="A412" s="99" t="str">
        <f>IF(COUNTIFS(T_3GPM[[#This Row],[Secteur]],"  *"),A411,T_3GPM[[#This Row],[Secteur]])</f>
        <v>VAL-DE-MARNE</v>
      </c>
      <c r="B412" s="99" t="str">
        <f>IF(COUNTIFS(T_3GPM[[#This Row],[Secteur]],"    *"),B411,T_3GPM[[#This Row],[Secteur]])</f>
        <v xml:space="preserve">   D07 - Villejuif</v>
      </c>
      <c r="C412" s="100" t="s">
        <v>890</v>
      </c>
      <c r="D412" s="100" t="s">
        <v>891</v>
      </c>
      <c r="E412" s="101">
        <v>61</v>
      </c>
      <c r="F412" s="101">
        <v>63</v>
      </c>
      <c r="G412" s="101">
        <v>124</v>
      </c>
      <c r="H412" s="101">
        <v>0</v>
      </c>
      <c r="I412" s="101">
        <v>0</v>
      </c>
      <c r="J412" s="101">
        <v>0</v>
      </c>
      <c r="K412" s="101">
        <v>36</v>
      </c>
      <c r="L412" s="101">
        <v>43</v>
      </c>
      <c r="M412" s="101">
        <v>79</v>
      </c>
      <c r="N412" s="102">
        <v>0.5901639344262295</v>
      </c>
      <c r="O412" s="102">
        <v>0.68253968253968256</v>
      </c>
      <c r="P412" s="102">
        <v>0.63709677419354838</v>
      </c>
      <c r="Q412" s="101">
        <v>32</v>
      </c>
      <c r="R412" s="101">
        <v>33</v>
      </c>
      <c r="S412" s="101">
        <v>65</v>
      </c>
      <c r="T412" s="102">
        <v>0.88888888888888884</v>
      </c>
      <c r="U412" s="102">
        <v>0.76744186046511631</v>
      </c>
      <c r="V412" s="102">
        <v>0.82278481012658233</v>
      </c>
      <c r="W412" s="101">
        <v>4</v>
      </c>
      <c r="X412" s="101">
        <v>10</v>
      </c>
      <c r="Y412" s="101">
        <v>14</v>
      </c>
      <c r="Z412" s="102">
        <v>0.1111111111111111</v>
      </c>
      <c r="AA412" s="102">
        <v>0.23255813953488372</v>
      </c>
      <c r="AB412" s="102">
        <v>0.17721518987341772</v>
      </c>
      <c r="AC412" s="101">
        <v>4</v>
      </c>
      <c r="AD412" s="101">
        <v>8</v>
      </c>
      <c r="AE412" s="101">
        <v>12</v>
      </c>
      <c r="AF412" s="102">
        <v>0.1111111111111111</v>
      </c>
      <c r="AG412" s="102">
        <v>0.18604651162790697</v>
      </c>
      <c r="AH412" s="102">
        <v>0.15189873417721519</v>
      </c>
      <c r="AI412" s="101">
        <v>0</v>
      </c>
      <c r="AJ412" s="101">
        <v>2</v>
      </c>
      <c r="AK412" s="101">
        <v>2</v>
      </c>
      <c r="AL412" s="102">
        <v>0</v>
      </c>
      <c r="AM412" s="102">
        <v>4.6511627906976744E-2</v>
      </c>
      <c r="AN412" s="102">
        <v>2.5316455696202531E-2</v>
      </c>
      <c r="AO412" s="101">
        <v>35</v>
      </c>
      <c r="AP412" s="101">
        <v>41</v>
      </c>
      <c r="AQ412" s="101">
        <v>76</v>
      </c>
      <c r="AR412" s="102">
        <v>0.57377049180327866</v>
      </c>
      <c r="AS412" s="102">
        <v>0.65079365079365081</v>
      </c>
      <c r="AT412" s="102">
        <v>0.61290322580645162</v>
      </c>
      <c r="AU412" s="101">
        <v>27</v>
      </c>
      <c r="AV412" s="101">
        <v>27</v>
      </c>
      <c r="AW412" s="101">
        <v>54</v>
      </c>
      <c r="AX412" s="102">
        <v>0.77142857142857146</v>
      </c>
      <c r="AY412" s="102">
        <v>0.65853658536585369</v>
      </c>
      <c r="AZ412" s="102">
        <v>0.71052631578947367</v>
      </c>
      <c r="BA412" s="101">
        <v>8</v>
      </c>
      <c r="BB412" s="101">
        <v>14</v>
      </c>
      <c r="BC412" s="101">
        <v>22</v>
      </c>
      <c r="BD412" s="102">
        <v>0.22857142857142856</v>
      </c>
      <c r="BE412" s="102">
        <v>0.34146341463414637</v>
      </c>
      <c r="BF412" s="102">
        <v>0.28947368421052633</v>
      </c>
      <c r="BG412" s="101">
        <v>8</v>
      </c>
      <c r="BH412" s="101">
        <v>12</v>
      </c>
      <c r="BI412" s="101">
        <v>20</v>
      </c>
      <c r="BJ412" s="102">
        <v>0.22857142857142856</v>
      </c>
      <c r="BK412" s="102">
        <v>0.29268292682926828</v>
      </c>
      <c r="BL412" s="102">
        <v>0.26315789473684209</v>
      </c>
      <c r="BM412" s="101">
        <v>0</v>
      </c>
      <c r="BN412" s="101">
        <v>2</v>
      </c>
      <c r="BO412" s="101">
        <v>2</v>
      </c>
      <c r="BP412" s="102">
        <v>0</v>
      </c>
      <c r="BQ412" s="102">
        <v>4.878048780487805E-2</v>
      </c>
      <c r="BR412" s="103">
        <v>2.6315789473684209E-2</v>
      </c>
    </row>
    <row r="413" spans="1:70" ht="11.85">
      <c r="A413" s="99" t="str">
        <f>IF(COUNTIFS(T_3GPM[[#This Row],[Secteur]],"  *"),A412,T_3GPM[[#This Row],[Secteur]])</f>
        <v>VAL-DE-MARNE</v>
      </c>
      <c r="B413" s="99" t="str">
        <f>IF(COUNTIFS(T_3GPM[[#This Row],[Secteur]],"    *"),B412,T_3GPM[[#This Row],[Secteur]])</f>
        <v xml:space="preserve">   D07 - Villejuif</v>
      </c>
      <c r="C413" s="100" t="s">
        <v>892</v>
      </c>
      <c r="D413" s="100" t="s">
        <v>893</v>
      </c>
      <c r="E413" s="101">
        <v>49</v>
      </c>
      <c r="F413" s="101">
        <v>38</v>
      </c>
      <c r="G413" s="101">
        <v>87</v>
      </c>
      <c r="H413" s="101">
        <v>0</v>
      </c>
      <c r="I413" s="101">
        <v>0</v>
      </c>
      <c r="J413" s="101">
        <v>0</v>
      </c>
      <c r="K413" s="101">
        <v>49</v>
      </c>
      <c r="L413" s="101">
        <v>38</v>
      </c>
      <c r="M413" s="101">
        <v>87</v>
      </c>
      <c r="N413" s="102">
        <v>1</v>
      </c>
      <c r="O413" s="102">
        <v>1</v>
      </c>
      <c r="P413" s="102">
        <v>1</v>
      </c>
      <c r="Q413" s="101">
        <v>39</v>
      </c>
      <c r="R413" s="101">
        <v>28</v>
      </c>
      <c r="S413" s="101">
        <v>67</v>
      </c>
      <c r="T413" s="102">
        <v>0.79591836734693877</v>
      </c>
      <c r="U413" s="102">
        <v>0.73684210526315785</v>
      </c>
      <c r="V413" s="102">
        <v>0.77011494252873558</v>
      </c>
      <c r="W413" s="101">
        <v>10</v>
      </c>
      <c r="X413" s="101">
        <v>10</v>
      </c>
      <c r="Y413" s="101">
        <v>20</v>
      </c>
      <c r="Z413" s="102">
        <v>0.20408163265306123</v>
      </c>
      <c r="AA413" s="102">
        <v>0.26315789473684209</v>
      </c>
      <c r="AB413" s="102">
        <v>0.22988505747126436</v>
      </c>
      <c r="AC413" s="101">
        <v>9</v>
      </c>
      <c r="AD413" s="101">
        <v>9</v>
      </c>
      <c r="AE413" s="101">
        <v>18</v>
      </c>
      <c r="AF413" s="102">
        <v>0.18367346938775511</v>
      </c>
      <c r="AG413" s="102">
        <v>0.23684210526315788</v>
      </c>
      <c r="AH413" s="102">
        <v>0.20689655172413793</v>
      </c>
      <c r="AI413" s="101">
        <v>1</v>
      </c>
      <c r="AJ413" s="101">
        <v>1</v>
      </c>
      <c r="AK413" s="101">
        <v>2</v>
      </c>
      <c r="AL413" s="102">
        <v>2.0408163265306121E-2</v>
      </c>
      <c r="AM413" s="102">
        <v>2.6315789473684209E-2</v>
      </c>
      <c r="AN413" s="102">
        <v>2.2988505747126436E-2</v>
      </c>
      <c r="AO413" s="101">
        <v>49</v>
      </c>
      <c r="AP413" s="101">
        <v>38</v>
      </c>
      <c r="AQ413" s="101">
        <v>87</v>
      </c>
      <c r="AR413" s="102">
        <v>1</v>
      </c>
      <c r="AS413" s="102">
        <v>1</v>
      </c>
      <c r="AT413" s="102">
        <v>1</v>
      </c>
      <c r="AU413" s="101">
        <v>32</v>
      </c>
      <c r="AV413" s="101">
        <v>20</v>
      </c>
      <c r="AW413" s="101">
        <v>52</v>
      </c>
      <c r="AX413" s="102">
        <v>0.65306122448979587</v>
      </c>
      <c r="AY413" s="102">
        <v>0.52631578947368418</v>
      </c>
      <c r="AZ413" s="102">
        <v>0.5977011494252874</v>
      </c>
      <c r="BA413" s="101">
        <v>17</v>
      </c>
      <c r="BB413" s="101">
        <v>18</v>
      </c>
      <c r="BC413" s="101">
        <v>35</v>
      </c>
      <c r="BD413" s="102">
        <v>0.34693877551020408</v>
      </c>
      <c r="BE413" s="102">
        <v>0.47368421052631576</v>
      </c>
      <c r="BF413" s="102">
        <v>0.40229885057471265</v>
      </c>
      <c r="BG413" s="101">
        <v>16</v>
      </c>
      <c r="BH413" s="101">
        <v>17</v>
      </c>
      <c r="BI413" s="101">
        <v>33</v>
      </c>
      <c r="BJ413" s="102">
        <v>0.32653061224489793</v>
      </c>
      <c r="BK413" s="102">
        <v>0.44736842105263158</v>
      </c>
      <c r="BL413" s="102">
        <v>0.37931034482758619</v>
      </c>
      <c r="BM413" s="101">
        <v>1</v>
      </c>
      <c r="BN413" s="101">
        <v>1</v>
      </c>
      <c r="BO413" s="101">
        <v>2</v>
      </c>
      <c r="BP413" s="102">
        <v>2.0408163265306121E-2</v>
      </c>
      <c r="BQ413" s="102">
        <v>2.6315789473684209E-2</v>
      </c>
      <c r="BR413" s="103">
        <v>2.2988505747126436E-2</v>
      </c>
    </row>
    <row r="414" spans="1:70" ht="11.85">
      <c r="A414" s="99" t="str">
        <f>IF(COUNTIFS(T_3GPM[[#This Row],[Secteur]],"  *"),A413,T_3GPM[[#This Row],[Secteur]])</f>
        <v>VAL-DE-MARNE</v>
      </c>
      <c r="B414" s="99" t="str">
        <f>IF(COUNTIFS(T_3GPM[[#This Row],[Secteur]],"    *"),B413,T_3GPM[[#This Row],[Secteur]])</f>
        <v xml:space="preserve">   D07 - Villejuif</v>
      </c>
      <c r="C414" s="100" t="s">
        <v>894</v>
      </c>
      <c r="D414" s="100" t="s">
        <v>895</v>
      </c>
      <c r="E414" s="101">
        <v>66</v>
      </c>
      <c r="F414" s="101">
        <v>103</v>
      </c>
      <c r="G414" s="101">
        <v>169</v>
      </c>
      <c r="H414" s="101">
        <v>0</v>
      </c>
      <c r="I414" s="101">
        <v>0</v>
      </c>
      <c r="J414" s="101">
        <v>0</v>
      </c>
      <c r="K414" s="101">
        <v>66</v>
      </c>
      <c r="L414" s="101">
        <v>102</v>
      </c>
      <c r="M414" s="101">
        <v>168</v>
      </c>
      <c r="N414" s="102">
        <v>1</v>
      </c>
      <c r="O414" s="102">
        <v>0.99029126213592233</v>
      </c>
      <c r="P414" s="102">
        <v>0.99408284023668636</v>
      </c>
      <c r="Q414" s="101">
        <v>56</v>
      </c>
      <c r="R414" s="101">
        <v>60</v>
      </c>
      <c r="S414" s="101">
        <v>116</v>
      </c>
      <c r="T414" s="102">
        <v>0.84848484848484851</v>
      </c>
      <c r="U414" s="102">
        <v>0.58823529411764708</v>
      </c>
      <c r="V414" s="102">
        <v>0.69047619047619047</v>
      </c>
      <c r="W414" s="101">
        <v>10</v>
      </c>
      <c r="X414" s="101">
        <v>42</v>
      </c>
      <c r="Y414" s="101">
        <v>52</v>
      </c>
      <c r="Z414" s="102">
        <v>0.15151515151515152</v>
      </c>
      <c r="AA414" s="102">
        <v>0.41176470588235292</v>
      </c>
      <c r="AB414" s="102">
        <v>0.30952380952380953</v>
      </c>
      <c r="AC414" s="101">
        <v>9</v>
      </c>
      <c r="AD414" s="101">
        <v>34</v>
      </c>
      <c r="AE414" s="101">
        <v>43</v>
      </c>
      <c r="AF414" s="102">
        <v>0.13636363636363635</v>
      </c>
      <c r="AG414" s="102">
        <v>0.33333333333333331</v>
      </c>
      <c r="AH414" s="102">
        <v>0.25595238095238093</v>
      </c>
      <c r="AI414" s="101">
        <v>1</v>
      </c>
      <c r="AJ414" s="101">
        <v>8</v>
      </c>
      <c r="AK414" s="101">
        <v>9</v>
      </c>
      <c r="AL414" s="102">
        <v>1.5151515151515152E-2</v>
      </c>
      <c r="AM414" s="102">
        <v>7.8431372549019607E-2</v>
      </c>
      <c r="AN414" s="102">
        <v>5.3571428571428568E-2</v>
      </c>
      <c r="AO414" s="101">
        <v>66</v>
      </c>
      <c r="AP414" s="101">
        <v>100</v>
      </c>
      <c r="AQ414" s="101">
        <v>166</v>
      </c>
      <c r="AR414" s="102">
        <v>1</v>
      </c>
      <c r="AS414" s="102">
        <v>0.970873786407767</v>
      </c>
      <c r="AT414" s="102">
        <v>0.98224852071005919</v>
      </c>
      <c r="AU414" s="101">
        <v>53</v>
      </c>
      <c r="AV414" s="101">
        <v>52</v>
      </c>
      <c r="AW414" s="101">
        <v>105</v>
      </c>
      <c r="AX414" s="102">
        <v>0.80303030303030298</v>
      </c>
      <c r="AY414" s="102">
        <v>0.52</v>
      </c>
      <c r="AZ414" s="102">
        <v>0.63253012048192769</v>
      </c>
      <c r="BA414" s="101">
        <v>13</v>
      </c>
      <c r="BB414" s="101">
        <v>48</v>
      </c>
      <c r="BC414" s="101">
        <v>61</v>
      </c>
      <c r="BD414" s="102">
        <v>0.19696969696969696</v>
      </c>
      <c r="BE414" s="102">
        <v>0.48</v>
      </c>
      <c r="BF414" s="102">
        <v>0.36746987951807231</v>
      </c>
      <c r="BG414" s="101">
        <v>12</v>
      </c>
      <c r="BH414" s="101">
        <v>40</v>
      </c>
      <c r="BI414" s="101">
        <v>52</v>
      </c>
      <c r="BJ414" s="102">
        <v>0.18181818181818182</v>
      </c>
      <c r="BK414" s="102">
        <v>0.4</v>
      </c>
      <c r="BL414" s="102">
        <v>0.31325301204819278</v>
      </c>
      <c r="BM414" s="101">
        <v>1</v>
      </c>
      <c r="BN414" s="101">
        <v>8</v>
      </c>
      <c r="BO414" s="101">
        <v>9</v>
      </c>
      <c r="BP414" s="102">
        <v>1.5151515151515152E-2</v>
      </c>
      <c r="BQ414" s="102">
        <v>0.08</v>
      </c>
      <c r="BR414" s="103">
        <v>5.4216867469879519E-2</v>
      </c>
    </row>
    <row r="415" spans="1:70" ht="11.85">
      <c r="A415" s="99" t="str">
        <f>IF(COUNTIFS(T_3GPM[[#This Row],[Secteur]],"  *"),A414,T_3GPM[[#This Row],[Secteur]])</f>
        <v>VAL-DE-MARNE</v>
      </c>
      <c r="B415" s="99" t="str">
        <f>IF(COUNTIFS(T_3GPM[[#This Row],[Secteur]],"    *"),B414,T_3GPM[[#This Row],[Secteur]])</f>
        <v xml:space="preserve">   D07 - Villejuif</v>
      </c>
      <c r="C415" s="100" t="s">
        <v>1034</v>
      </c>
      <c r="D415" s="100" t="s">
        <v>1035</v>
      </c>
      <c r="E415" s="101">
        <v>5</v>
      </c>
      <c r="F415" s="101">
        <v>15</v>
      </c>
      <c r="G415" s="101">
        <v>20</v>
      </c>
      <c r="H415" s="101">
        <v>0</v>
      </c>
      <c r="I415" s="101">
        <v>0</v>
      </c>
      <c r="J415" s="101">
        <v>0</v>
      </c>
      <c r="K415" s="101">
        <v>5</v>
      </c>
      <c r="L415" s="101">
        <v>15</v>
      </c>
      <c r="M415" s="101">
        <v>20</v>
      </c>
      <c r="N415" s="102">
        <v>1</v>
      </c>
      <c r="O415" s="102">
        <v>1</v>
      </c>
      <c r="P415" s="102">
        <v>1</v>
      </c>
      <c r="Q415" s="101">
        <v>3</v>
      </c>
      <c r="R415" s="101">
        <v>0</v>
      </c>
      <c r="S415" s="101">
        <v>3</v>
      </c>
      <c r="T415" s="102">
        <v>0.6</v>
      </c>
      <c r="U415" s="102">
        <v>0</v>
      </c>
      <c r="V415" s="102">
        <v>0.15</v>
      </c>
      <c r="W415" s="101">
        <v>2</v>
      </c>
      <c r="X415" s="101">
        <v>15</v>
      </c>
      <c r="Y415" s="101">
        <v>17</v>
      </c>
      <c r="Z415" s="102">
        <v>0.4</v>
      </c>
      <c r="AA415" s="102">
        <v>1</v>
      </c>
      <c r="AB415" s="102">
        <v>0.85</v>
      </c>
      <c r="AC415" s="101">
        <v>1</v>
      </c>
      <c r="AD415" s="101">
        <v>10</v>
      </c>
      <c r="AE415" s="101">
        <v>11</v>
      </c>
      <c r="AF415" s="102">
        <v>0.2</v>
      </c>
      <c r="AG415" s="102">
        <v>0.66666666666666663</v>
      </c>
      <c r="AH415" s="102">
        <v>0.55000000000000004</v>
      </c>
      <c r="AI415" s="101">
        <v>1</v>
      </c>
      <c r="AJ415" s="101">
        <v>5</v>
      </c>
      <c r="AK415" s="101">
        <v>6</v>
      </c>
      <c r="AL415" s="102">
        <v>0.2</v>
      </c>
      <c r="AM415" s="102">
        <v>0.33333333333333331</v>
      </c>
      <c r="AN415" s="102">
        <v>0.3</v>
      </c>
      <c r="AO415" s="101">
        <v>5</v>
      </c>
      <c r="AP415" s="101">
        <v>15</v>
      </c>
      <c r="AQ415" s="101">
        <v>20</v>
      </c>
      <c r="AR415" s="102">
        <v>1</v>
      </c>
      <c r="AS415" s="102">
        <v>1</v>
      </c>
      <c r="AT415" s="102">
        <v>1</v>
      </c>
      <c r="AU415" s="101">
        <v>1</v>
      </c>
      <c r="AV415" s="101">
        <v>0</v>
      </c>
      <c r="AW415" s="101">
        <v>1</v>
      </c>
      <c r="AX415" s="102">
        <v>0.2</v>
      </c>
      <c r="AY415" s="102">
        <v>0</v>
      </c>
      <c r="AZ415" s="102">
        <v>0.05</v>
      </c>
      <c r="BA415" s="101">
        <v>4</v>
      </c>
      <c r="BB415" s="101">
        <v>15</v>
      </c>
      <c r="BC415" s="101">
        <v>19</v>
      </c>
      <c r="BD415" s="102">
        <v>0.8</v>
      </c>
      <c r="BE415" s="102">
        <v>1</v>
      </c>
      <c r="BF415" s="102">
        <v>0.95</v>
      </c>
      <c r="BG415" s="101">
        <v>3</v>
      </c>
      <c r="BH415" s="101">
        <v>7</v>
      </c>
      <c r="BI415" s="101">
        <v>10</v>
      </c>
      <c r="BJ415" s="102">
        <v>0.6</v>
      </c>
      <c r="BK415" s="102">
        <v>0.46666666666666667</v>
      </c>
      <c r="BL415" s="102">
        <v>0.5</v>
      </c>
      <c r="BM415" s="101">
        <v>1</v>
      </c>
      <c r="BN415" s="101">
        <v>8</v>
      </c>
      <c r="BO415" s="101">
        <v>9</v>
      </c>
      <c r="BP415" s="102">
        <v>0.2</v>
      </c>
      <c r="BQ415" s="102">
        <v>0.53333333333333333</v>
      </c>
      <c r="BR415" s="103">
        <v>0.45</v>
      </c>
    </row>
    <row r="416" spans="1:70" ht="11.85">
      <c r="A416" s="99" t="str">
        <f>IF(COUNTIFS(T_3GPM[[#This Row],[Secteur]],"  *"),A415,T_3GPM[[#This Row],[Secteur]])</f>
        <v>VAL-DE-MARNE</v>
      </c>
      <c r="B416" s="99" t="str">
        <f>IF(COUNTIFS(T_3GPM[[#This Row],[Secteur]],"    *"),B415,T_3GPM[[#This Row],[Secteur]])</f>
        <v xml:space="preserve">   D08 - L'Hay-Les-Roses</v>
      </c>
      <c r="C416" s="100" t="s">
        <v>896</v>
      </c>
      <c r="D416" s="100" t="s">
        <v>897</v>
      </c>
      <c r="E416" s="101">
        <v>567</v>
      </c>
      <c r="F416" s="101">
        <v>610</v>
      </c>
      <c r="G416" s="101">
        <v>1177</v>
      </c>
      <c r="H416" s="101">
        <v>0</v>
      </c>
      <c r="I416" s="101">
        <v>0</v>
      </c>
      <c r="J416" s="101">
        <v>0</v>
      </c>
      <c r="K416" s="101">
        <v>513</v>
      </c>
      <c r="L416" s="101">
        <v>542</v>
      </c>
      <c r="M416" s="101">
        <v>1055</v>
      </c>
      <c r="N416" s="102">
        <v>0.90476190476190477</v>
      </c>
      <c r="O416" s="102">
        <v>0.88852459016393448</v>
      </c>
      <c r="P416" s="102">
        <v>0.89634664401019537</v>
      </c>
      <c r="Q416" s="101">
        <v>417</v>
      </c>
      <c r="R416" s="101">
        <v>387</v>
      </c>
      <c r="S416" s="101">
        <v>804</v>
      </c>
      <c r="T416" s="102">
        <v>0.8128654970760234</v>
      </c>
      <c r="U416" s="102">
        <v>0.7140221402214022</v>
      </c>
      <c r="V416" s="102">
        <v>0.76208530805687202</v>
      </c>
      <c r="W416" s="101">
        <v>96</v>
      </c>
      <c r="X416" s="101">
        <v>155</v>
      </c>
      <c r="Y416" s="101">
        <v>251</v>
      </c>
      <c r="Z416" s="102">
        <v>0.1871345029239766</v>
      </c>
      <c r="AA416" s="102">
        <v>0.2859778597785978</v>
      </c>
      <c r="AB416" s="102">
        <v>0.23791469194312795</v>
      </c>
      <c r="AC416" s="101">
        <v>86</v>
      </c>
      <c r="AD416" s="101">
        <v>129</v>
      </c>
      <c r="AE416" s="101">
        <v>215</v>
      </c>
      <c r="AF416" s="102">
        <v>0.16764132553606237</v>
      </c>
      <c r="AG416" s="102">
        <v>0.23800738007380073</v>
      </c>
      <c r="AH416" s="102">
        <v>0.20379146919431279</v>
      </c>
      <c r="AI416" s="101">
        <v>10</v>
      </c>
      <c r="AJ416" s="101">
        <v>26</v>
      </c>
      <c r="AK416" s="101">
        <v>36</v>
      </c>
      <c r="AL416" s="102">
        <v>1.9493177387914229E-2</v>
      </c>
      <c r="AM416" s="102">
        <v>4.797047970479705E-2</v>
      </c>
      <c r="AN416" s="102">
        <v>3.4123222748815164E-2</v>
      </c>
      <c r="AO416" s="101">
        <v>507</v>
      </c>
      <c r="AP416" s="101">
        <v>541</v>
      </c>
      <c r="AQ416" s="101">
        <v>1048</v>
      </c>
      <c r="AR416" s="102">
        <v>0.89417989417989419</v>
      </c>
      <c r="AS416" s="102">
        <v>0.88688524590163931</v>
      </c>
      <c r="AT416" s="102">
        <v>0.89039932030586233</v>
      </c>
      <c r="AU416" s="101">
        <v>381</v>
      </c>
      <c r="AV416" s="101">
        <v>343</v>
      </c>
      <c r="AW416" s="101">
        <v>724</v>
      </c>
      <c r="AX416" s="102">
        <v>0.75147928994082835</v>
      </c>
      <c r="AY416" s="102">
        <v>0.63401109057301297</v>
      </c>
      <c r="AZ416" s="102">
        <v>0.69083969465648853</v>
      </c>
      <c r="BA416" s="101">
        <v>126</v>
      </c>
      <c r="BB416" s="101">
        <v>198</v>
      </c>
      <c r="BC416" s="101">
        <v>324</v>
      </c>
      <c r="BD416" s="102">
        <v>0.24852071005917159</v>
      </c>
      <c r="BE416" s="102">
        <v>0.36598890942698709</v>
      </c>
      <c r="BF416" s="102">
        <v>0.30916030534351147</v>
      </c>
      <c r="BG416" s="101">
        <v>115</v>
      </c>
      <c r="BH416" s="101">
        <v>170</v>
      </c>
      <c r="BI416" s="101">
        <v>285</v>
      </c>
      <c r="BJ416" s="102">
        <v>0.22682445759368836</v>
      </c>
      <c r="BK416" s="102">
        <v>0.3142329020332717</v>
      </c>
      <c r="BL416" s="102">
        <v>0.27194656488549618</v>
      </c>
      <c r="BM416" s="101">
        <v>11</v>
      </c>
      <c r="BN416" s="101">
        <v>28</v>
      </c>
      <c r="BO416" s="101">
        <v>39</v>
      </c>
      <c r="BP416" s="102">
        <v>2.1696252465483234E-2</v>
      </c>
      <c r="BQ416" s="102">
        <v>5.1756007393715345E-2</v>
      </c>
      <c r="BR416" s="103">
        <v>3.7213740458015267E-2</v>
      </c>
    </row>
    <row r="417" spans="1:70" ht="11.85">
      <c r="A417" s="99" t="str">
        <f>IF(COUNTIFS(T_3GPM[[#This Row],[Secteur]],"  *"),A416,T_3GPM[[#This Row],[Secteur]])</f>
        <v>VAL-DE-MARNE</v>
      </c>
      <c r="B417" s="99" t="str">
        <f>IF(COUNTIFS(T_3GPM[[#This Row],[Secteur]],"    *"),B416,T_3GPM[[#This Row],[Secteur]])</f>
        <v xml:space="preserve">   D08 - L'Hay-Les-Roses</v>
      </c>
      <c r="C417" s="100" t="s">
        <v>898</v>
      </c>
      <c r="D417" s="100" t="s">
        <v>584</v>
      </c>
      <c r="E417" s="101">
        <v>65</v>
      </c>
      <c r="F417" s="101">
        <v>80</v>
      </c>
      <c r="G417" s="101">
        <v>145</v>
      </c>
      <c r="H417" s="101">
        <v>0</v>
      </c>
      <c r="I417" s="101">
        <v>0</v>
      </c>
      <c r="J417" s="101">
        <v>0</v>
      </c>
      <c r="K417" s="101">
        <v>65</v>
      </c>
      <c r="L417" s="101">
        <v>80</v>
      </c>
      <c r="M417" s="101">
        <v>145</v>
      </c>
      <c r="N417" s="102">
        <v>1</v>
      </c>
      <c r="O417" s="102">
        <v>1</v>
      </c>
      <c r="P417" s="102">
        <v>1</v>
      </c>
      <c r="Q417" s="101">
        <v>51</v>
      </c>
      <c r="R417" s="101">
        <v>56</v>
      </c>
      <c r="S417" s="101">
        <v>107</v>
      </c>
      <c r="T417" s="102">
        <v>0.7846153846153846</v>
      </c>
      <c r="U417" s="102">
        <v>0.7</v>
      </c>
      <c r="V417" s="102">
        <v>0.73793103448275865</v>
      </c>
      <c r="W417" s="101">
        <v>14</v>
      </c>
      <c r="X417" s="101">
        <v>24</v>
      </c>
      <c r="Y417" s="101">
        <v>38</v>
      </c>
      <c r="Z417" s="102">
        <v>0.2153846153846154</v>
      </c>
      <c r="AA417" s="102">
        <v>0.3</v>
      </c>
      <c r="AB417" s="102">
        <v>0.2620689655172414</v>
      </c>
      <c r="AC417" s="101">
        <v>13</v>
      </c>
      <c r="AD417" s="101">
        <v>15</v>
      </c>
      <c r="AE417" s="101">
        <v>28</v>
      </c>
      <c r="AF417" s="102">
        <v>0.2</v>
      </c>
      <c r="AG417" s="102">
        <v>0.1875</v>
      </c>
      <c r="AH417" s="102">
        <v>0.19310344827586207</v>
      </c>
      <c r="AI417" s="101">
        <v>1</v>
      </c>
      <c r="AJ417" s="101">
        <v>9</v>
      </c>
      <c r="AK417" s="101">
        <v>10</v>
      </c>
      <c r="AL417" s="102">
        <v>1.5384615384615385E-2</v>
      </c>
      <c r="AM417" s="102">
        <v>0.1125</v>
      </c>
      <c r="AN417" s="102">
        <v>6.8965517241379309E-2</v>
      </c>
      <c r="AO417" s="101">
        <v>65</v>
      </c>
      <c r="AP417" s="101">
        <v>80</v>
      </c>
      <c r="AQ417" s="101">
        <v>145</v>
      </c>
      <c r="AR417" s="102">
        <v>1</v>
      </c>
      <c r="AS417" s="102">
        <v>1</v>
      </c>
      <c r="AT417" s="102">
        <v>1</v>
      </c>
      <c r="AU417" s="101">
        <v>45</v>
      </c>
      <c r="AV417" s="101">
        <v>51</v>
      </c>
      <c r="AW417" s="101">
        <v>96</v>
      </c>
      <c r="AX417" s="102">
        <v>0.69230769230769229</v>
      </c>
      <c r="AY417" s="102">
        <v>0.63749999999999996</v>
      </c>
      <c r="AZ417" s="102">
        <v>0.66206896551724137</v>
      </c>
      <c r="BA417" s="101">
        <v>20</v>
      </c>
      <c r="BB417" s="101">
        <v>29</v>
      </c>
      <c r="BC417" s="101">
        <v>49</v>
      </c>
      <c r="BD417" s="102">
        <v>0.30769230769230771</v>
      </c>
      <c r="BE417" s="102">
        <v>0.36249999999999999</v>
      </c>
      <c r="BF417" s="102">
        <v>0.33793103448275863</v>
      </c>
      <c r="BG417" s="101">
        <v>17</v>
      </c>
      <c r="BH417" s="101">
        <v>20</v>
      </c>
      <c r="BI417" s="101">
        <v>37</v>
      </c>
      <c r="BJ417" s="102">
        <v>0.26153846153846155</v>
      </c>
      <c r="BK417" s="102">
        <v>0.25</v>
      </c>
      <c r="BL417" s="102">
        <v>0.25517241379310346</v>
      </c>
      <c r="BM417" s="101">
        <v>3</v>
      </c>
      <c r="BN417" s="101">
        <v>9</v>
      </c>
      <c r="BO417" s="101">
        <v>12</v>
      </c>
      <c r="BP417" s="102">
        <v>4.6153846153846156E-2</v>
      </c>
      <c r="BQ417" s="102">
        <v>0.1125</v>
      </c>
      <c r="BR417" s="103">
        <v>8.2758620689655171E-2</v>
      </c>
    </row>
    <row r="418" spans="1:70" ht="11.85">
      <c r="A418" s="99" t="str">
        <f>IF(COUNTIFS(T_3GPM[[#This Row],[Secteur]],"  *"),A417,T_3GPM[[#This Row],[Secteur]])</f>
        <v>VAL-DE-MARNE</v>
      </c>
      <c r="B418" s="99" t="str">
        <f>IF(COUNTIFS(T_3GPM[[#This Row],[Secteur]],"    *"),B417,T_3GPM[[#This Row],[Secteur]])</f>
        <v xml:space="preserve">   D08 - L'Hay-Les-Roses</v>
      </c>
      <c r="C418" s="100" t="s">
        <v>899</v>
      </c>
      <c r="D418" s="100" t="s">
        <v>900</v>
      </c>
      <c r="E418" s="101">
        <v>40</v>
      </c>
      <c r="F418" s="101">
        <v>51</v>
      </c>
      <c r="G418" s="101">
        <v>91</v>
      </c>
      <c r="H418" s="101">
        <v>0</v>
      </c>
      <c r="I418" s="101">
        <v>0</v>
      </c>
      <c r="J418" s="101">
        <v>0</v>
      </c>
      <c r="K418" s="101">
        <v>27</v>
      </c>
      <c r="L418" s="101">
        <v>36</v>
      </c>
      <c r="M418" s="101">
        <v>63</v>
      </c>
      <c r="N418" s="102">
        <v>0.67500000000000004</v>
      </c>
      <c r="O418" s="102">
        <v>0.70588235294117652</v>
      </c>
      <c r="P418" s="102">
        <v>0.69230769230769229</v>
      </c>
      <c r="Q418" s="101">
        <v>26</v>
      </c>
      <c r="R418" s="101">
        <v>24</v>
      </c>
      <c r="S418" s="101">
        <v>50</v>
      </c>
      <c r="T418" s="102">
        <v>0.96296296296296291</v>
      </c>
      <c r="U418" s="102">
        <v>0.66666666666666663</v>
      </c>
      <c r="V418" s="102">
        <v>0.79365079365079361</v>
      </c>
      <c r="W418" s="101">
        <v>1</v>
      </c>
      <c r="X418" s="101">
        <v>12</v>
      </c>
      <c r="Y418" s="101">
        <v>13</v>
      </c>
      <c r="Z418" s="102">
        <v>3.7037037037037035E-2</v>
      </c>
      <c r="AA418" s="102">
        <v>0.33333333333333331</v>
      </c>
      <c r="AB418" s="102">
        <v>0.20634920634920634</v>
      </c>
      <c r="AC418" s="101">
        <v>1</v>
      </c>
      <c r="AD418" s="101">
        <v>9</v>
      </c>
      <c r="AE418" s="101">
        <v>10</v>
      </c>
      <c r="AF418" s="102">
        <v>3.7037037037037035E-2</v>
      </c>
      <c r="AG418" s="102">
        <v>0.25</v>
      </c>
      <c r="AH418" s="102">
        <v>0.15873015873015872</v>
      </c>
      <c r="AI418" s="101">
        <v>0</v>
      </c>
      <c r="AJ418" s="101">
        <v>3</v>
      </c>
      <c r="AK418" s="101">
        <v>3</v>
      </c>
      <c r="AL418" s="102">
        <v>0</v>
      </c>
      <c r="AM418" s="102">
        <v>8.3333333333333329E-2</v>
      </c>
      <c r="AN418" s="102">
        <v>4.7619047619047616E-2</v>
      </c>
      <c r="AO418" s="101">
        <v>26</v>
      </c>
      <c r="AP418" s="101">
        <v>36</v>
      </c>
      <c r="AQ418" s="101">
        <v>62</v>
      </c>
      <c r="AR418" s="102">
        <v>0.65</v>
      </c>
      <c r="AS418" s="102">
        <v>0.70588235294117652</v>
      </c>
      <c r="AT418" s="102">
        <v>0.68131868131868134</v>
      </c>
      <c r="AU418" s="101">
        <v>24</v>
      </c>
      <c r="AV418" s="101">
        <v>22</v>
      </c>
      <c r="AW418" s="101">
        <v>46</v>
      </c>
      <c r="AX418" s="102">
        <v>0.92307692307692313</v>
      </c>
      <c r="AY418" s="102">
        <v>0.61111111111111116</v>
      </c>
      <c r="AZ418" s="102">
        <v>0.74193548387096775</v>
      </c>
      <c r="BA418" s="101">
        <v>2</v>
      </c>
      <c r="BB418" s="101">
        <v>14</v>
      </c>
      <c r="BC418" s="101">
        <v>16</v>
      </c>
      <c r="BD418" s="102">
        <v>7.6923076923076927E-2</v>
      </c>
      <c r="BE418" s="102">
        <v>0.3888888888888889</v>
      </c>
      <c r="BF418" s="102">
        <v>0.25806451612903225</v>
      </c>
      <c r="BG418" s="101">
        <v>2</v>
      </c>
      <c r="BH418" s="101">
        <v>11</v>
      </c>
      <c r="BI418" s="101">
        <v>13</v>
      </c>
      <c r="BJ418" s="102">
        <v>7.6923076923076927E-2</v>
      </c>
      <c r="BK418" s="102">
        <v>0.30555555555555558</v>
      </c>
      <c r="BL418" s="102">
        <v>0.20967741935483872</v>
      </c>
      <c r="BM418" s="101">
        <v>0</v>
      </c>
      <c r="BN418" s="101">
        <v>3</v>
      </c>
      <c r="BO418" s="101">
        <v>3</v>
      </c>
      <c r="BP418" s="102">
        <v>0</v>
      </c>
      <c r="BQ418" s="102">
        <v>8.3333333333333329E-2</v>
      </c>
      <c r="BR418" s="103">
        <v>4.8387096774193547E-2</v>
      </c>
    </row>
    <row r="419" spans="1:70" ht="11.85">
      <c r="A419" s="99" t="str">
        <f>IF(COUNTIFS(T_3GPM[[#This Row],[Secteur]],"  *"),A418,T_3GPM[[#This Row],[Secteur]])</f>
        <v>VAL-DE-MARNE</v>
      </c>
      <c r="B419" s="99" t="str">
        <f>IF(COUNTIFS(T_3GPM[[#This Row],[Secteur]],"    *"),B418,T_3GPM[[#This Row],[Secteur]])</f>
        <v xml:space="preserve">   D08 - L'Hay-Les-Roses</v>
      </c>
      <c r="C419" s="100" t="s">
        <v>901</v>
      </c>
      <c r="D419" s="100" t="s">
        <v>902</v>
      </c>
      <c r="E419" s="101">
        <v>37</v>
      </c>
      <c r="F419" s="101">
        <v>38</v>
      </c>
      <c r="G419" s="101">
        <v>75</v>
      </c>
      <c r="H419" s="101">
        <v>0</v>
      </c>
      <c r="I419" s="101">
        <v>0</v>
      </c>
      <c r="J419" s="101">
        <v>0</v>
      </c>
      <c r="K419" s="101">
        <v>36</v>
      </c>
      <c r="L419" s="101">
        <v>38</v>
      </c>
      <c r="M419" s="101">
        <v>74</v>
      </c>
      <c r="N419" s="102">
        <v>0.97297297297297303</v>
      </c>
      <c r="O419" s="102">
        <v>1</v>
      </c>
      <c r="P419" s="102">
        <v>0.98666666666666669</v>
      </c>
      <c r="Q419" s="101">
        <v>24</v>
      </c>
      <c r="R419" s="101">
        <v>27</v>
      </c>
      <c r="S419" s="101">
        <v>51</v>
      </c>
      <c r="T419" s="102">
        <v>0.66666666666666663</v>
      </c>
      <c r="U419" s="102">
        <v>0.71052631578947367</v>
      </c>
      <c r="V419" s="102">
        <v>0.68918918918918914</v>
      </c>
      <c r="W419" s="101">
        <v>12</v>
      </c>
      <c r="X419" s="101">
        <v>11</v>
      </c>
      <c r="Y419" s="101">
        <v>23</v>
      </c>
      <c r="Z419" s="102">
        <v>0.33333333333333331</v>
      </c>
      <c r="AA419" s="102">
        <v>0.28947368421052633</v>
      </c>
      <c r="AB419" s="102">
        <v>0.3108108108108108</v>
      </c>
      <c r="AC419" s="101">
        <v>11</v>
      </c>
      <c r="AD419" s="101">
        <v>8</v>
      </c>
      <c r="AE419" s="101">
        <v>19</v>
      </c>
      <c r="AF419" s="102">
        <v>0.30555555555555558</v>
      </c>
      <c r="AG419" s="102">
        <v>0.21052631578947367</v>
      </c>
      <c r="AH419" s="102">
        <v>0.25675675675675674</v>
      </c>
      <c r="AI419" s="101">
        <v>1</v>
      </c>
      <c r="AJ419" s="101">
        <v>3</v>
      </c>
      <c r="AK419" s="101">
        <v>4</v>
      </c>
      <c r="AL419" s="102">
        <v>2.7777777777777776E-2</v>
      </c>
      <c r="AM419" s="102">
        <v>7.8947368421052627E-2</v>
      </c>
      <c r="AN419" s="102">
        <v>5.4054054054054057E-2</v>
      </c>
      <c r="AO419" s="101">
        <v>36</v>
      </c>
      <c r="AP419" s="101">
        <v>38</v>
      </c>
      <c r="AQ419" s="101">
        <v>74</v>
      </c>
      <c r="AR419" s="102">
        <v>0.97297297297297303</v>
      </c>
      <c r="AS419" s="102">
        <v>1</v>
      </c>
      <c r="AT419" s="102">
        <v>0.98666666666666669</v>
      </c>
      <c r="AU419" s="101">
        <v>21</v>
      </c>
      <c r="AV419" s="101">
        <v>24</v>
      </c>
      <c r="AW419" s="101">
        <v>45</v>
      </c>
      <c r="AX419" s="102">
        <v>0.58333333333333337</v>
      </c>
      <c r="AY419" s="102">
        <v>0.63157894736842102</v>
      </c>
      <c r="AZ419" s="102">
        <v>0.60810810810810811</v>
      </c>
      <c r="BA419" s="101">
        <v>15</v>
      </c>
      <c r="BB419" s="101">
        <v>14</v>
      </c>
      <c r="BC419" s="101">
        <v>29</v>
      </c>
      <c r="BD419" s="102">
        <v>0.41666666666666669</v>
      </c>
      <c r="BE419" s="102">
        <v>0.36842105263157893</v>
      </c>
      <c r="BF419" s="102">
        <v>0.39189189189189189</v>
      </c>
      <c r="BG419" s="101">
        <v>14</v>
      </c>
      <c r="BH419" s="101">
        <v>11</v>
      </c>
      <c r="BI419" s="101">
        <v>25</v>
      </c>
      <c r="BJ419" s="102">
        <v>0.3888888888888889</v>
      </c>
      <c r="BK419" s="102">
        <v>0.28947368421052633</v>
      </c>
      <c r="BL419" s="102">
        <v>0.33783783783783783</v>
      </c>
      <c r="BM419" s="101">
        <v>1</v>
      </c>
      <c r="BN419" s="101">
        <v>3</v>
      </c>
      <c r="BO419" s="101">
        <v>4</v>
      </c>
      <c r="BP419" s="102">
        <v>2.7777777777777776E-2</v>
      </c>
      <c r="BQ419" s="102">
        <v>7.8947368421052627E-2</v>
      </c>
      <c r="BR419" s="103">
        <v>5.4054054054054057E-2</v>
      </c>
    </row>
    <row r="420" spans="1:70" ht="11.85">
      <c r="A420" s="99" t="str">
        <f>IF(COUNTIFS(T_3GPM[[#This Row],[Secteur]],"  *"),A419,T_3GPM[[#This Row],[Secteur]])</f>
        <v>VAL-DE-MARNE</v>
      </c>
      <c r="B420" s="99" t="str">
        <f>IF(COUNTIFS(T_3GPM[[#This Row],[Secteur]],"    *"),B419,T_3GPM[[#This Row],[Secteur]])</f>
        <v xml:space="preserve">   D08 - L'Hay-Les-Roses</v>
      </c>
      <c r="C420" s="100" t="s">
        <v>903</v>
      </c>
      <c r="D420" s="100" t="s">
        <v>769</v>
      </c>
      <c r="E420" s="101">
        <v>53</v>
      </c>
      <c r="F420" s="101">
        <v>48</v>
      </c>
      <c r="G420" s="101">
        <v>101</v>
      </c>
      <c r="H420" s="101">
        <v>0</v>
      </c>
      <c r="I420" s="101">
        <v>0</v>
      </c>
      <c r="J420" s="101">
        <v>0</v>
      </c>
      <c r="K420" s="101">
        <v>53</v>
      </c>
      <c r="L420" s="101">
        <v>48</v>
      </c>
      <c r="M420" s="101">
        <v>101</v>
      </c>
      <c r="N420" s="102">
        <v>1</v>
      </c>
      <c r="O420" s="102">
        <v>1</v>
      </c>
      <c r="P420" s="102">
        <v>1</v>
      </c>
      <c r="Q420" s="101">
        <v>45</v>
      </c>
      <c r="R420" s="101">
        <v>33</v>
      </c>
      <c r="S420" s="101">
        <v>78</v>
      </c>
      <c r="T420" s="102">
        <v>0.84905660377358494</v>
      </c>
      <c r="U420" s="102">
        <v>0.6875</v>
      </c>
      <c r="V420" s="102">
        <v>0.7722772277227723</v>
      </c>
      <c r="W420" s="101">
        <v>8</v>
      </c>
      <c r="X420" s="101">
        <v>15</v>
      </c>
      <c r="Y420" s="101">
        <v>23</v>
      </c>
      <c r="Z420" s="102">
        <v>0.15094339622641509</v>
      </c>
      <c r="AA420" s="102">
        <v>0.3125</v>
      </c>
      <c r="AB420" s="102">
        <v>0.22772277227722773</v>
      </c>
      <c r="AC420" s="101">
        <v>6</v>
      </c>
      <c r="AD420" s="101">
        <v>15</v>
      </c>
      <c r="AE420" s="101">
        <v>21</v>
      </c>
      <c r="AF420" s="102">
        <v>0.11320754716981132</v>
      </c>
      <c r="AG420" s="102">
        <v>0.3125</v>
      </c>
      <c r="AH420" s="102">
        <v>0.20792079207920791</v>
      </c>
      <c r="AI420" s="101">
        <v>2</v>
      </c>
      <c r="AJ420" s="101">
        <v>0</v>
      </c>
      <c r="AK420" s="101">
        <v>2</v>
      </c>
      <c r="AL420" s="102">
        <v>3.7735849056603772E-2</v>
      </c>
      <c r="AM420" s="102">
        <v>0</v>
      </c>
      <c r="AN420" s="102">
        <v>1.9801980198019802E-2</v>
      </c>
      <c r="AO420" s="101">
        <v>53</v>
      </c>
      <c r="AP420" s="101">
        <v>48</v>
      </c>
      <c r="AQ420" s="101">
        <v>101</v>
      </c>
      <c r="AR420" s="102">
        <v>1</v>
      </c>
      <c r="AS420" s="102">
        <v>1</v>
      </c>
      <c r="AT420" s="102">
        <v>1</v>
      </c>
      <c r="AU420" s="101">
        <v>44</v>
      </c>
      <c r="AV420" s="101">
        <v>30</v>
      </c>
      <c r="AW420" s="101">
        <v>74</v>
      </c>
      <c r="AX420" s="102">
        <v>0.83018867924528306</v>
      </c>
      <c r="AY420" s="102">
        <v>0.625</v>
      </c>
      <c r="AZ420" s="102">
        <v>0.73267326732673266</v>
      </c>
      <c r="BA420" s="101">
        <v>9</v>
      </c>
      <c r="BB420" s="101">
        <v>18</v>
      </c>
      <c r="BC420" s="101">
        <v>27</v>
      </c>
      <c r="BD420" s="102">
        <v>0.16981132075471697</v>
      </c>
      <c r="BE420" s="102">
        <v>0.375</v>
      </c>
      <c r="BF420" s="102">
        <v>0.26732673267326734</v>
      </c>
      <c r="BG420" s="101">
        <v>7</v>
      </c>
      <c r="BH420" s="101">
        <v>18</v>
      </c>
      <c r="BI420" s="101">
        <v>25</v>
      </c>
      <c r="BJ420" s="102">
        <v>0.13207547169811321</v>
      </c>
      <c r="BK420" s="102">
        <v>0.375</v>
      </c>
      <c r="BL420" s="102">
        <v>0.24752475247524752</v>
      </c>
      <c r="BM420" s="101">
        <v>2</v>
      </c>
      <c r="BN420" s="101">
        <v>0</v>
      </c>
      <c r="BO420" s="101">
        <v>2</v>
      </c>
      <c r="BP420" s="102">
        <v>3.7735849056603772E-2</v>
      </c>
      <c r="BQ420" s="102">
        <v>0</v>
      </c>
      <c r="BR420" s="103">
        <v>1.9801980198019802E-2</v>
      </c>
    </row>
    <row r="421" spans="1:70" ht="11.85">
      <c r="A421" s="99" t="str">
        <f>IF(COUNTIFS(T_3GPM[[#This Row],[Secteur]],"  *"),A420,T_3GPM[[#This Row],[Secteur]])</f>
        <v>VAL-DE-MARNE</v>
      </c>
      <c r="B421" s="99" t="str">
        <f>IF(COUNTIFS(T_3GPM[[#This Row],[Secteur]],"    *"),B420,T_3GPM[[#This Row],[Secteur]])</f>
        <v xml:space="preserve">   D08 - L'Hay-Les-Roses</v>
      </c>
      <c r="C421" s="100" t="s">
        <v>904</v>
      </c>
      <c r="D421" s="100" t="s">
        <v>905</v>
      </c>
      <c r="E421" s="101">
        <v>75</v>
      </c>
      <c r="F421" s="101">
        <v>73</v>
      </c>
      <c r="G421" s="101">
        <v>148</v>
      </c>
      <c r="H421" s="101">
        <v>0</v>
      </c>
      <c r="I421" s="101">
        <v>0</v>
      </c>
      <c r="J421" s="101">
        <v>0</v>
      </c>
      <c r="K421" s="101">
        <v>75</v>
      </c>
      <c r="L421" s="101">
        <v>73</v>
      </c>
      <c r="M421" s="101">
        <v>148</v>
      </c>
      <c r="N421" s="102">
        <v>1</v>
      </c>
      <c r="O421" s="102">
        <v>1</v>
      </c>
      <c r="P421" s="102">
        <v>1</v>
      </c>
      <c r="Q421" s="101">
        <v>59</v>
      </c>
      <c r="R421" s="101">
        <v>45</v>
      </c>
      <c r="S421" s="101">
        <v>104</v>
      </c>
      <c r="T421" s="102">
        <v>0.78666666666666663</v>
      </c>
      <c r="U421" s="102">
        <v>0.61643835616438358</v>
      </c>
      <c r="V421" s="102">
        <v>0.70270270270270274</v>
      </c>
      <c r="W421" s="101">
        <v>16</v>
      </c>
      <c r="X421" s="101">
        <v>28</v>
      </c>
      <c r="Y421" s="101">
        <v>44</v>
      </c>
      <c r="Z421" s="102">
        <v>0.21333333333333335</v>
      </c>
      <c r="AA421" s="102">
        <v>0.38356164383561642</v>
      </c>
      <c r="AB421" s="102">
        <v>0.29729729729729731</v>
      </c>
      <c r="AC421" s="101">
        <v>16</v>
      </c>
      <c r="AD421" s="101">
        <v>27</v>
      </c>
      <c r="AE421" s="101">
        <v>43</v>
      </c>
      <c r="AF421" s="102">
        <v>0.21333333333333335</v>
      </c>
      <c r="AG421" s="102">
        <v>0.36986301369863012</v>
      </c>
      <c r="AH421" s="102">
        <v>0.29054054054054052</v>
      </c>
      <c r="AI421" s="101">
        <v>0</v>
      </c>
      <c r="AJ421" s="101">
        <v>1</v>
      </c>
      <c r="AK421" s="101">
        <v>1</v>
      </c>
      <c r="AL421" s="102">
        <v>0</v>
      </c>
      <c r="AM421" s="102">
        <v>1.3698630136986301E-2</v>
      </c>
      <c r="AN421" s="102">
        <v>6.7567567567567571E-3</v>
      </c>
      <c r="AO421" s="101">
        <v>75</v>
      </c>
      <c r="AP421" s="101">
        <v>73</v>
      </c>
      <c r="AQ421" s="101">
        <v>148</v>
      </c>
      <c r="AR421" s="102">
        <v>1</v>
      </c>
      <c r="AS421" s="102">
        <v>1</v>
      </c>
      <c r="AT421" s="102">
        <v>1</v>
      </c>
      <c r="AU421" s="101">
        <v>59</v>
      </c>
      <c r="AV421" s="101">
        <v>41</v>
      </c>
      <c r="AW421" s="101">
        <v>100</v>
      </c>
      <c r="AX421" s="102">
        <v>0.78666666666666663</v>
      </c>
      <c r="AY421" s="102">
        <v>0.56164383561643838</v>
      </c>
      <c r="AZ421" s="102">
        <v>0.67567567567567566</v>
      </c>
      <c r="BA421" s="101">
        <v>16</v>
      </c>
      <c r="BB421" s="101">
        <v>32</v>
      </c>
      <c r="BC421" s="101">
        <v>48</v>
      </c>
      <c r="BD421" s="102">
        <v>0.21333333333333335</v>
      </c>
      <c r="BE421" s="102">
        <v>0.43835616438356162</v>
      </c>
      <c r="BF421" s="102">
        <v>0.32432432432432434</v>
      </c>
      <c r="BG421" s="101">
        <v>16</v>
      </c>
      <c r="BH421" s="101">
        <v>31</v>
      </c>
      <c r="BI421" s="101">
        <v>47</v>
      </c>
      <c r="BJ421" s="102">
        <v>0.21333333333333335</v>
      </c>
      <c r="BK421" s="102">
        <v>0.42465753424657532</v>
      </c>
      <c r="BL421" s="102">
        <v>0.31756756756756754</v>
      </c>
      <c r="BM421" s="101">
        <v>0</v>
      </c>
      <c r="BN421" s="101">
        <v>1</v>
      </c>
      <c r="BO421" s="101">
        <v>1</v>
      </c>
      <c r="BP421" s="102">
        <v>0</v>
      </c>
      <c r="BQ421" s="102">
        <v>1.3698630136986301E-2</v>
      </c>
      <c r="BR421" s="103">
        <v>6.7567567567567571E-3</v>
      </c>
    </row>
    <row r="422" spans="1:70" ht="11.85">
      <c r="A422" s="99" t="str">
        <f>IF(COUNTIFS(T_3GPM[[#This Row],[Secteur]],"  *"),A421,T_3GPM[[#This Row],[Secteur]])</f>
        <v>VAL-DE-MARNE</v>
      </c>
      <c r="B422" s="99" t="str">
        <f>IF(COUNTIFS(T_3GPM[[#This Row],[Secteur]],"    *"),B421,T_3GPM[[#This Row],[Secteur]])</f>
        <v xml:space="preserve">   D08 - L'Hay-Les-Roses</v>
      </c>
      <c r="C422" s="100" t="s">
        <v>906</v>
      </c>
      <c r="D422" s="100" t="s">
        <v>295</v>
      </c>
      <c r="E422" s="101">
        <v>61</v>
      </c>
      <c r="F422" s="101">
        <v>57</v>
      </c>
      <c r="G422" s="101">
        <v>118</v>
      </c>
      <c r="H422" s="101">
        <v>0</v>
      </c>
      <c r="I422" s="101">
        <v>0</v>
      </c>
      <c r="J422" s="101">
        <v>0</v>
      </c>
      <c r="K422" s="101">
        <v>61</v>
      </c>
      <c r="L422" s="101">
        <v>57</v>
      </c>
      <c r="M422" s="101">
        <v>118</v>
      </c>
      <c r="N422" s="102">
        <v>1</v>
      </c>
      <c r="O422" s="102">
        <v>1</v>
      </c>
      <c r="P422" s="102">
        <v>1</v>
      </c>
      <c r="Q422" s="101">
        <v>53</v>
      </c>
      <c r="R422" s="101">
        <v>32</v>
      </c>
      <c r="S422" s="101">
        <v>85</v>
      </c>
      <c r="T422" s="102">
        <v>0.86885245901639341</v>
      </c>
      <c r="U422" s="102">
        <v>0.56140350877192979</v>
      </c>
      <c r="V422" s="102">
        <v>0.72033898305084743</v>
      </c>
      <c r="W422" s="101">
        <v>8</v>
      </c>
      <c r="X422" s="101">
        <v>25</v>
      </c>
      <c r="Y422" s="101">
        <v>33</v>
      </c>
      <c r="Z422" s="102">
        <v>0.13114754098360656</v>
      </c>
      <c r="AA422" s="102">
        <v>0.43859649122807015</v>
      </c>
      <c r="AB422" s="102">
        <v>0.27966101694915252</v>
      </c>
      <c r="AC422" s="101">
        <v>8</v>
      </c>
      <c r="AD422" s="101">
        <v>19</v>
      </c>
      <c r="AE422" s="101">
        <v>27</v>
      </c>
      <c r="AF422" s="102">
        <v>0.13114754098360656</v>
      </c>
      <c r="AG422" s="102">
        <v>0.33333333333333331</v>
      </c>
      <c r="AH422" s="102">
        <v>0.2288135593220339</v>
      </c>
      <c r="AI422" s="101">
        <v>0</v>
      </c>
      <c r="AJ422" s="101">
        <v>6</v>
      </c>
      <c r="AK422" s="101">
        <v>6</v>
      </c>
      <c r="AL422" s="102">
        <v>0</v>
      </c>
      <c r="AM422" s="102">
        <v>0.10526315789473684</v>
      </c>
      <c r="AN422" s="102">
        <v>5.0847457627118647E-2</v>
      </c>
      <c r="AO422" s="101">
        <v>61</v>
      </c>
      <c r="AP422" s="101">
        <v>56</v>
      </c>
      <c r="AQ422" s="101">
        <v>117</v>
      </c>
      <c r="AR422" s="102">
        <v>1</v>
      </c>
      <c r="AS422" s="102">
        <v>0.98245614035087714</v>
      </c>
      <c r="AT422" s="102">
        <v>0.99152542372881358</v>
      </c>
      <c r="AU422" s="101">
        <v>47</v>
      </c>
      <c r="AV422" s="101">
        <v>28</v>
      </c>
      <c r="AW422" s="101">
        <v>75</v>
      </c>
      <c r="AX422" s="102">
        <v>0.77049180327868849</v>
      </c>
      <c r="AY422" s="102">
        <v>0.5</v>
      </c>
      <c r="AZ422" s="102">
        <v>0.64102564102564108</v>
      </c>
      <c r="BA422" s="101">
        <v>14</v>
      </c>
      <c r="BB422" s="101">
        <v>28</v>
      </c>
      <c r="BC422" s="101">
        <v>42</v>
      </c>
      <c r="BD422" s="102">
        <v>0.22950819672131148</v>
      </c>
      <c r="BE422" s="102">
        <v>0.5</v>
      </c>
      <c r="BF422" s="102">
        <v>0.35897435897435898</v>
      </c>
      <c r="BG422" s="101">
        <v>14</v>
      </c>
      <c r="BH422" s="101">
        <v>22</v>
      </c>
      <c r="BI422" s="101">
        <v>36</v>
      </c>
      <c r="BJ422" s="102">
        <v>0.22950819672131148</v>
      </c>
      <c r="BK422" s="102">
        <v>0.39285714285714285</v>
      </c>
      <c r="BL422" s="102">
        <v>0.30769230769230771</v>
      </c>
      <c r="BM422" s="101">
        <v>0</v>
      </c>
      <c r="BN422" s="101">
        <v>6</v>
      </c>
      <c r="BO422" s="101">
        <v>6</v>
      </c>
      <c r="BP422" s="102">
        <v>0</v>
      </c>
      <c r="BQ422" s="102">
        <v>0.10714285714285714</v>
      </c>
      <c r="BR422" s="103">
        <v>5.128205128205128E-2</v>
      </c>
    </row>
    <row r="423" spans="1:70" ht="11.85">
      <c r="A423" s="99" t="str">
        <f>IF(COUNTIFS(T_3GPM[[#This Row],[Secteur]],"  *"),A422,T_3GPM[[#This Row],[Secteur]])</f>
        <v>VAL-DE-MARNE</v>
      </c>
      <c r="B423" s="99" t="str">
        <f>IF(COUNTIFS(T_3GPM[[#This Row],[Secteur]],"    *"),B422,T_3GPM[[#This Row],[Secteur]])</f>
        <v xml:space="preserve">   D08 - L'Hay-Les-Roses</v>
      </c>
      <c r="C423" s="100" t="s">
        <v>907</v>
      </c>
      <c r="D423" s="100" t="s">
        <v>811</v>
      </c>
      <c r="E423" s="101">
        <v>53</v>
      </c>
      <c r="F423" s="101">
        <v>52</v>
      </c>
      <c r="G423" s="101">
        <v>105</v>
      </c>
      <c r="H423" s="101">
        <v>0</v>
      </c>
      <c r="I423" s="101">
        <v>0</v>
      </c>
      <c r="J423" s="101">
        <v>0</v>
      </c>
      <c r="K423" s="101">
        <v>36</v>
      </c>
      <c r="L423" s="101">
        <v>36</v>
      </c>
      <c r="M423" s="101">
        <v>72</v>
      </c>
      <c r="N423" s="102">
        <v>0.67924528301886788</v>
      </c>
      <c r="O423" s="102">
        <v>0.69230769230769229</v>
      </c>
      <c r="P423" s="102">
        <v>0.68571428571428572</v>
      </c>
      <c r="Q423" s="101">
        <v>29</v>
      </c>
      <c r="R423" s="101">
        <v>19</v>
      </c>
      <c r="S423" s="101">
        <v>48</v>
      </c>
      <c r="T423" s="102">
        <v>0.80555555555555558</v>
      </c>
      <c r="U423" s="102">
        <v>0.52777777777777779</v>
      </c>
      <c r="V423" s="102">
        <v>0.66666666666666663</v>
      </c>
      <c r="W423" s="101">
        <v>7</v>
      </c>
      <c r="X423" s="101">
        <v>17</v>
      </c>
      <c r="Y423" s="101">
        <v>24</v>
      </c>
      <c r="Z423" s="102">
        <v>0.19444444444444445</v>
      </c>
      <c r="AA423" s="102">
        <v>0.47222222222222221</v>
      </c>
      <c r="AB423" s="102">
        <v>0.33333333333333331</v>
      </c>
      <c r="AC423" s="101">
        <v>6</v>
      </c>
      <c r="AD423" s="101">
        <v>16</v>
      </c>
      <c r="AE423" s="101">
        <v>22</v>
      </c>
      <c r="AF423" s="102">
        <v>0.16666666666666666</v>
      </c>
      <c r="AG423" s="102">
        <v>0.44444444444444442</v>
      </c>
      <c r="AH423" s="102">
        <v>0.30555555555555558</v>
      </c>
      <c r="AI423" s="101">
        <v>1</v>
      </c>
      <c r="AJ423" s="101">
        <v>1</v>
      </c>
      <c r="AK423" s="101">
        <v>2</v>
      </c>
      <c r="AL423" s="102">
        <v>2.7777777777777776E-2</v>
      </c>
      <c r="AM423" s="102">
        <v>2.7777777777777776E-2</v>
      </c>
      <c r="AN423" s="102">
        <v>2.7777777777777776E-2</v>
      </c>
      <c r="AO423" s="101">
        <v>32</v>
      </c>
      <c r="AP423" s="101">
        <v>36</v>
      </c>
      <c r="AQ423" s="101">
        <v>68</v>
      </c>
      <c r="AR423" s="102">
        <v>0.60377358490566035</v>
      </c>
      <c r="AS423" s="102">
        <v>0.69230769230769229</v>
      </c>
      <c r="AT423" s="102">
        <v>0.64761904761904765</v>
      </c>
      <c r="AU423" s="101">
        <v>24</v>
      </c>
      <c r="AV423" s="101">
        <v>15</v>
      </c>
      <c r="AW423" s="101">
        <v>39</v>
      </c>
      <c r="AX423" s="102">
        <v>0.75</v>
      </c>
      <c r="AY423" s="102">
        <v>0.41666666666666669</v>
      </c>
      <c r="AZ423" s="102">
        <v>0.57352941176470584</v>
      </c>
      <c r="BA423" s="101">
        <v>8</v>
      </c>
      <c r="BB423" s="101">
        <v>21</v>
      </c>
      <c r="BC423" s="101">
        <v>29</v>
      </c>
      <c r="BD423" s="102">
        <v>0.25</v>
      </c>
      <c r="BE423" s="102">
        <v>0.58333333333333337</v>
      </c>
      <c r="BF423" s="102">
        <v>0.4264705882352941</v>
      </c>
      <c r="BG423" s="101">
        <v>7</v>
      </c>
      <c r="BH423" s="101">
        <v>19</v>
      </c>
      <c r="BI423" s="101">
        <v>26</v>
      </c>
      <c r="BJ423" s="102">
        <v>0.21875</v>
      </c>
      <c r="BK423" s="102">
        <v>0.52777777777777779</v>
      </c>
      <c r="BL423" s="102">
        <v>0.38235294117647056</v>
      </c>
      <c r="BM423" s="101">
        <v>1</v>
      </c>
      <c r="BN423" s="101">
        <v>2</v>
      </c>
      <c r="BO423" s="101">
        <v>3</v>
      </c>
      <c r="BP423" s="102">
        <v>3.125E-2</v>
      </c>
      <c r="BQ423" s="102">
        <v>5.5555555555555552E-2</v>
      </c>
      <c r="BR423" s="103">
        <v>4.4117647058823532E-2</v>
      </c>
    </row>
    <row r="424" spans="1:70" ht="11.85">
      <c r="A424" s="99" t="str">
        <f>IF(COUNTIFS(T_3GPM[[#This Row],[Secteur]],"  *"),A423,T_3GPM[[#This Row],[Secteur]])</f>
        <v>VAL-DE-MARNE</v>
      </c>
      <c r="B424" s="99" t="str">
        <f>IF(COUNTIFS(T_3GPM[[#This Row],[Secteur]],"    *"),B423,T_3GPM[[#This Row],[Secteur]])</f>
        <v xml:space="preserve">   D08 - L'Hay-Les-Roses</v>
      </c>
      <c r="C424" s="100" t="s">
        <v>908</v>
      </c>
      <c r="D424" s="100" t="s">
        <v>814</v>
      </c>
      <c r="E424" s="101">
        <v>65</v>
      </c>
      <c r="F424" s="101">
        <v>78</v>
      </c>
      <c r="G424" s="101">
        <v>143</v>
      </c>
      <c r="H424" s="101">
        <v>0</v>
      </c>
      <c r="I424" s="101">
        <v>0</v>
      </c>
      <c r="J424" s="101">
        <v>0</v>
      </c>
      <c r="K424" s="101">
        <v>65</v>
      </c>
      <c r="L424" s="101">
        <v>77</v>
      </c>
      <c r="M424" s="101">
        <v>142</v>
      </c>
      <c r="N424" s="102">
        <v>1</v>
      </c>
      <c r="O424" s="102">
        <v>0.98717948717948723</v>
      </c>
      <c r="P424" s="102">
        <v>0.99300699300699302</v>
      </c>
      <c r="Q424" s="101">
        <v>54</v>
      </c>
      <c r="R424" s="101">
        <v>66</v>
      </c>
      <c r="S424" s="101">
        <v>120</v>
      </c>
      <c r="T424" s="102">
        <v>0.83076923076923082</v>
      </c>
      <c r="U424" s="102">
        <v>0.8571428571428571</v>
      </c>
      <c r="V424" s="102">
        <v>0.84507042253521125</v>
      </c>
      <c r="W424" s="101">
        <v>11</v>
      </c>
      <c r="X424" s="101">
        <v>11</v>
      </c>
      <c r="Y424" s="101">
        <v>22</v>
      </c>
      <c r="Z424" s="102">
        <v>0.16923076923076924</v>
      </c>
      <c r="AA424" s="102">
        <v>0.14285714285714285</v>
      </c>
      <c r="AB424" s="102">
        <v>0.15492957746478872</v>
      </c>
      <c r="AC424" s="101">
        <v>9</v>
      </c>
      <c r="AD424" s="101">
        <v>11</v>
      </c>
      <c r="AE424" s="101">
        <v>20</v>
      </c>
      <c r="AF424" s="102">
        <v>0.13846153846153847</v>
      </c>
      <c r="AG424" s="102">
        <v>0.14285714285714285</v>
      </c>
      <c r="AH424" s="102">
        <v>0.14084507042253522</v>
      </c>
      <c r="AI424" s="101">
        <v>2</v>
      </c>
      <c r="AJ424" s="101">
        <v>0</v>
      </c>
      <c r="AK424" s="101">
        <v>2</v>
      </c>
      <c r="AL424" s="102">
        <v>3.0769230769230771E-2</v>
      </c>
      <c r="AM424" s="102">
        <v>0</v>
      </c>
      <c r="AN424" s="102">
        <v>1.4084507042253521E-2</v>
      </c>
      <c r="AO424" s="101">
        <v>65</v>
      </c>
      <c r="AP424" s="101">
        <v>77</v>
      </c>
      <c r="AQ424" s="101">
        <v>142</v>
      </c>
      <c r="AR424" s="102">
        <v>1</v>
      </c>
      <c r="AS424" s="102">
        <v>0.98717948717948723</v>
      </c>
      <c r="AT424" s="102">
        <v>0.99300699300699302</v>
      </c>
      <c r="AU424" s="101">
        <v>49</v>
      </c>
      <c r="AV424" s="101">
        <v>57</v>
      </c>
      <c r="AW424" s="101">
        <v>106</v>
      </c>
      <c r="AX424" s="102">
        <v>0.75384615384615383</v>
      </c>
      <c r="AY424" s="102">
        <v>0.74025974025974028</v>
      </c>
      <c r="AZ424" s="102">
        <v>0.74647887323943662</v>
      </c>
      <c r="BA424" s="101">
        <v>16</v>
      </c>
      <c r="BB424" s="101">
        <v>20</v>
      </c>
      <c r="BC424" s="101">
        <v>36</v>
      </c>
      <c r="BD424" s="102">
        <v>0.24615384615384617</v>
      </c>
      <c r="BE424" s="102">
        <v>0.25974025974025972</v>
      </c>
      <c r="BF424" s="102">
        <v>0.25352112676056338</v>
      </c>
      <c r="BG424" s="101">
        <v>14</v>
      </c>
      <c r="BH424" s="101">
        <v>20</v>
      </c>
      <c r="BI424" s="101">
        <v>34</v>
      </c>
      <c r="BJ424" s="102">
        <v>0.2153846153846154</v>
      </c>
      <c r="BK424" s="102">
        <v>0.25974025974025972</v>
      </c>
      <c r="BL424" s="102">
        <v>0.23943661971830985</v>
      </c>
      <c r="BM424" s="101">
        <v>2</v>
      </c>
      <c r="BN424" s="101">
        <v>0</v>
      </c>
      <c r="BO424" s="101">
        <v>2</v>
      </c>
      <c r="BP424" s="102">
        <v>3.0769230769230771E-2</v>
      </c>
      <c r="BQ424" s="102">
        <v>0</v>
      </c>
      <c r="BR424" s="103">
        <v>1.4084507042253521E-2</v>
      </c>
    </row>
    <row r="425" spans="1:70" ht="11.85">
      <c r="A425" s="99" t="str">
        <f>IF(COUNTIFS(T_3GPM[[#This Row],[Secteur]],"  *"),A424,T_3GPM[[#This Row],[Secteur]])</f>
        <v>VAL-DE-MARNE</v>
      </c>
      <c r="B425" s="99" t="str">
        <f>IF(COUNTIFS(T_3GPM[[#This Row],[Secteur]],"    *"),B424,T_3GPM[[#This Row],[Secteur]])</f>
        <v xml:space="preserve">   D08 - L'Hay-Les-Roses</v>
      </c>
      <c r="C425" s="100" t="s">
        <v>909</v>
      </c>
      <c r="D425" s="100" t="s">
        <v>582</v>
      </c>
      <c r="E425" s="101">
        <v>56</v>
      </c>
      <c r="F425" s="101">
        <v>79</v>
      </c>
      <c r="G425" s="101">
        <v>135</v>
      </c>
      <c r="H425" s="101">
        <v>0</v>
      </c>
      <c r="I425" s="101">
        <v>0</v>
      </c>
      <c r="J425" s="101">
        <v>0</v>
      </c>
      <c r="K425" s="101">
        <v>33</v>
      </c>
      <c r="L425" s="101">
        <v>43</v>
      </c>
      <c r="M425" s="101">
        <v>76</v>
      </c>
      <c r="N425" s="102">
        <v>0.5892857142857143</v>
      </c>
      <c r="O425" s="102">
        <v>0.54430379746835444</v>
      </c>
      <c r="P425" s="102">
        <v>0.562962962962963</v>
      </c>
      <c r="Q425" s="101">
        <v>32</v>
      </c>
      <c r="R425" s="101">
        <v>39</v>
      </c>
      <c r="S425" s="101">
        <v>71</v>
      </c>
      <c r="T425" s="102">
        <v>0.96969696969696972</v>
      </c>
      <c r="U425" s="102">
        <v>0.90697674418604646</v>
      </c>
      <c r="V425" s="102">
        <v>0.93421052631578949</v>
      </c>
      <c r="W425" s="101">
        <v>1</v>
      </c>
      <c r="X425" s="101">
        <v>4</v>
      </c>
      <c r="Y425" s="101">
        <v>5</v>
      </c>
      <c r="Z425" s="102">
        <v>3.0303030303030304E-2</v>
      </c>
      <c r="AA425" s="102">
        <v>9.3023255813953487E-2</v>
      </c>
      <c r="AB425" s="102">
        <v>6.5789473684210523E-2</v>
      </c>
      <c r="AC425" s="101">
        <v>1</v>
      </c>
      <c r="AD425" s="101">
        <v>3</v>
      </c>
      <c r="AE425" s="101">
        <v>4</v>
      </c>
      <c r="AF425" s="102">
        <v>3.0303030303030304E-2</v>
      </c>
      <c r="AG425" s="102">
        <v>6.9767441860465115E-2</v>
      </c>
      <c r="AH425" s="102">
        <v>5.2631578947368418E-2</v>
      </c>
      <c r="AI425" s="101">
        <v>0</v>
      </c>
      <c r="AJ425" s="101">
        <v>1</v>
      </c>
      <c r="AK425" s="101">
        <v>1</v>
      </c>
      <c r="AL425" s="102">
        <v>0</v>
      </c>
      <c r="AM425" s="102">
        <v>2.3255813953488372E-2</v>
      </c>
      <c r="AN425" s="102">
        <v>1.3157894736842105E-2</v>
      </c>
      <c r="AO425" s="101">
        <v>33</v>
      </c>
      <c r="AP425" s="101">
        <v>43</v>
      </c>
      <c r="AQ425" s="101">
        <v>76</v>
      </c>
      <c r="AR425" s="102">
        <v>0.5892857142857143</v>
      </c>
      <c r="AS425" s="102">
        <v>0.54430379746835444</v>
      </c>
      <c r="AT425" s="102">
        <v>0.562962962962963</v>
      </c>
      <c r="AU425" s="101">
        <v>29</v>
      </c>
      <c r="AV425" s="101">
        <v>37</v>
      </c>
      <c r="AW425" s="101">
        <v>66</v>
      </c>
      <c r="AX425" s="102">
        <v>0.87878787878787878</v>
      </c>
      <c r="AY425" s="102">
        <v>0.86046511627906974</v>
      </c>
      <c r="AZ425" s="102">
        <v>0.86842105263157898</v>
      </c>
      <c r="BA425" s="101">
        <v>4</v>
      </c>
      <c r="BB425" s="101">
        <v>6</v>
      </c>
      <c r="BC425" s="101">
        <v>10</v>
      </c>
      <c r="BD425" s="102">
        <v>0.12121212121212122</v>
      </c>
      <c r="BE425" s="102">
        <v>0.13953488372093023</v>
      </c>
      <c r="BF425" s="102">
        <v>0.13157894736842105</v>
      </c>
      <c r="BG425" s="101">
        <v>4</v>
      </c>
      <c r="BH425" s="101">
        <v>5</v>
      </c>
      <c r="BI425" s="101">
        <v>9</v>
      </c>
      <c r="BJ425" s="102">
        <v>0.12121212121212122</v>
      </c>
      <c r="BK425" s="102">
        <v>0.11627906976744186</v>
      </c>
      <c r="BL425" s="102">
        <v>0.11842105263157894</v>
      </c>
      <c r="BM425" s="101">
        <v>0</v>
      </c>
      <c r="BN425" s="101">
        <v>1</v>
      </c>
      <c r="BO425" s="101">
        <v>1</v>
      </c>
      <c r="BP425" s="102">
        <v>0</v>
      </c>
      <c r="BQ425" s="102">
        <v>2.3255813953488372E-2</v>
      </c>
      <c r="BR425" s="103">
        <v>1.3157894736842105E-2</v>
      </c>
    </row>
    <row r="426" spans="1:70" ht="11.85">
      <c r="A426" s="99" t="str">
        <f>IF(COUNTIFS(T_3GPM[[#This Row],[Secteur]],"  *"),A425,T_3GPM[[#This Row],[Secteur]])</f>
        <v>VAL-DE-MARNE</v>
      </c>
      <c r="B426" s="99" t="str">
        <f>IF(COUNTIFS(T_3GPM[[#This Row],[Secteur]],"    *"),B425,T_3GPM[[#This Row],[Secteur]])</f>
        <v xml:space="preserve">   D08 - L'Hay-Les-Roses</v>
      </c>
      <c r="C426" s="100" t="s">
        <v>910</v>
      </c>
      <c r="D426" s="100" t="s">
        <v>600</v>
      </c>
      <c r="E426" s="101">
        <v>62</v>
      </c>
      <c r="F426" s="101">
        <v>54</v>
      </c>
      <c r="G426" s="101">
        <v>116</v>
      </c>
      <c r="H426" s="101">
        <v>0</v>
      </c>
      <c r="I426" s="101">
        <v>0</v>
      </c>
      <c r="J426" s="101">
        <v>0</v>
      </c>
      <c r="K426" s="101">
        <v>62</v>
      </c>
      <c r="L426" s="101">
        <v>54</v>
      </c>
      <c r="M426" s="101">
        <v>116</v>
      </c>
      <c r="N426" s="102">
        <v>1</v>
      </c>
      <c r="O426" s="102">
        <v>1</v>
      </c>
      <c r="P426" s="102">
        <v>1</v>
      </c>
      <c r="Q426" s="101">
        <v>44</v>
      </c>
      <c r="R426" s="101">
        <v>46</v>
      </c>
      <c r="S426" s="101">
        <v>90</v>
      </c>
      <c r="T426" s="102">
        <v>0.70967741935483875</v>
      </c>
      <c r="U426" s="102">
        <v>0.85185185185185186</v>
      </c>
      <c r="V426" s="102">
        <v>0.77586206896551724</v>
      </c>
      <c r="W426" s="101">
        <v>18</v>
      </c>
      <c r="X426" s="101">
        <v>8</v>
      </c>
      <c r="Y426" s="101">
        <v>26</v>
      </c>
      <c r="Z426" s="102">
        <v>0.29032258064516131</v>
      </c>
      <c r="AA426" s="102">
        <v>0.14814814814814814</v>
      </c>
      <c r="AB426" s="102">
        <v>0.22413793103448276</v>
      </c>
      <c r="AC426" s="101">
        <v>15</v>
      </c>
      <c r="AD426" s="101">
        <v>6</v>
      </c>
      <c r="AE426" s="101">
        <v>21</v>
      </c>
      <c r="AF426" s="102">
        <v>0.24193548387096775</v>
      </c>
      <c r="AG426" s="102">
        <v>0.1111111111111111</v>
      </c>
      <c r="AH426" s="102">
        <v>0.18103448275862069</v>
      </c>
      <c r="AI426" s="101">
        <v>3</v>
      </c>
      <c r="AJ426" s="101">
        <v>2</v>
      </c>
      <c r="AK426" s="101">
        <v>5</v>
      </c>
      <c r="AL426" s="102">
        <v>4.8387096774193547E-2</v>
      </c>
      <c r="AM426" s="102">
        <v>3.7037037037037035E-2</v>
      </c>
      <c r="AN426" s="102">
        <v>4.3103448275862072E-2</v>
      </c>
      <c r="AO426" s="101">
        <v>61</v>
      </c>
      <c r="AP426" s="101">
        <v>54</v>
      </c>
      <c r="AQ426" s="101">
        <v>115</v>
      </c>
      <c r="AR426" s="102">
        <v>0.9838709677419355</v>
      </c>
      <c r="AS426" s="102">
        <v>1</v>
      </c>
      <c r="AT426" s="102">
        <v>0.99137931034482762</v>
      </c>
      <c r="AU426" s="101">
        <v>39</v>
      </c>
      <c r="AV426" s="101">
        <v>38</v>
      </c>
      <c r="AW426" s="101">
        <v>77</v>
      </c>
      <c r="AX426" s="102">
        <v>0.63934426229508201</v>
      </c>
      <c r="AY426" s="102">
        <v>0.70370370370370372</v>
      </c>
      <c r="AZ426" s="102">
        <v>0.66956521739130437</v>
      </c>
      <c r="BA426" s="101">
        <v>22</v>
      </c>
      <c r="BB426" s="101">
        <v>16</v>
      </c>
      <c r="BC426" s="101">
        <v>38</v>
      </c>
      <c r="BD426" s="102">
        <v>0.36065573770491804</v>
      </c>
      <c r="BE426" s="102">
        <v>0.29629629629629628</v>
      </c>
      <c r="BF426" s="102">
        <v>0.33043478260869563</v>
      </c>
      <c r="BG426" s="101">
        <v>20</v>
      </c>
      <c r="BH426" s="101">
        <v>13</v>
      </c>
      <c r="BI426" s="101">
        <v>33</v>
      </c>
      <c r="BJ426" s="102">
        <v>0.32786885245901637</v>
      </c>
      <c r="BK426" s="102">
        <v>0.24074074074074073</v>
      </c>
      <c r="BL426" s="102">
        <v>0.28695652173913044</v>
      </c>
      <c r="BM426" s="101">
        <v>2</v>
      </c>
      <c r="BN426" s="101">
        <v>3</v>
      </c>
      <c r="BO426" s="101">
        <v>5</v>
      </c>
      <c r="BP426" s="102">
        <v>3.2786885245901641E-2</v>
      </c>
      <c r="BQ426" s="102">
        <v>5.5555555555555552E-2</v>
      </c>
      <c r="BR426" s="103">
        <v>4.3478260869565216E-2</v>
      </c>
    </row>
    <row r="427" spans="1:70" ht="11.85">
      <c r="A427" s="99" t="str">
        <f>IF(COUNTIFS(T_3GPM[[#This Row],[Secteur]],"  *"),A426,T_3GPM[[#This Row],[Secteur]])</f>
        <v>VAL-DE-MARNE</v>
      </c>
      <c r="B427" s="99" t="str">
        <f>IF(COUNTIFS(T_3GPM[[#This Row],[Secteur]],"    *"),B426,T_3GPM[[#This Row],[Secteur]])</f>
        <v xml:space="preserve">   D09 - Villeneuve-Le-Roi</v>
      </c>
      <c r="C427" s="100" t="s">
        <v>911</v>
      </c>
      <c r="D427" s="100" t="s">
        <v>912</v>
      </c>
      <c r="E427" s="101">
        <v>756</v>
      </c>
      <c r="F427" s="101">
        <v>761</v>
      </c>
      <c r="G427" s="101">
        <v>1517</v>
      </c>
      <c r="H427" s="101">
        <v>2</v>
      </c>
      <c r="I427" s="101">
        <v>0</v>
      </c>
      <c r="J427" s="101">
        <v>2</v>
      </c>
      <c r="K427" s="101">
        <v>729</v>
      </c>
      <c r="L427" s="101">
        <v>725</v>
      </c>
      <c r="M427" s="101">
        <v>1454</v>
      </c>
      <c r="N427" s="102">
        <v>0.96693121693121697</v>
      </c>
      <c r="O427" s="102">
        <v>0.95269382391590018</v>
      </c>
      <c r="P427" s="102">
        <v>0.95978905735003295</v>
      </c>
      <c r="Q427" s="101">
        <v>555</v>
      </c>
      <c r="R427" s="101">
        <v>482</v>
      </c>
      <c r="S427" s="101">
        <v>1037</v>
      </c>
      <c r="T427" s="102">
        <v>0.76131687242798352</v>
      </c>
      <c r="U427" s="102">
        <v>0.66482758620689653</v>
      </c>
      <c r="V427" s="102">
        <v>0.71320495185694632</v>
      </c>
      <c r="W427" s="101">
        <v>174</v>
      </c>
      <c r="X427" s="101">
        <v>243</v>
      </c>
      <c r="Y427" s="101">
        <v>417</v>
      </c>
      <c r="Z427" s="102">
        <v>0.23868312757201646</v>
      </c>
      <c r="AA427" s="102">
        <v>0.33517241379310347</v>
      </c>
      <c r="AB427" s="102">
        <v>0.28679504814305362</v>
      </c>
      <c r="AC427" s="101">
        <v>150</v>
      </c>
      <c r="AD427" s="101">
        <v>185</v>
      </c>
      <c r="AE427" s="101">
        <v>335</v>
      </c>
      <c r="AF427" s="102">
        <v>0.20576131687242799</v>
      </c>
      <c r="AG427" s="102">
        <v>0.25517241379310346</v>
      </c>
      <c r="AH427" s="102">
        <v>0.23039889958734525</v>
      </c>
      <c r="AI427" s="101">
        <v>24</v>
      </c>
      <c r="AJ427" s="101">
        <v>58</v>
      </c>
      <c r="AK427" s="101">
        <v>82</v>
      </c>
      <c r="AL427" s="102">
        <v>3.292181069958848E-2</v>
      </c>
      <c r="AM427" s="102">
        <v>0.08</v>
      </c>
      <c r="AN427" s="102">
        <v>5.6396148555708389E-2</v>
      </c>
      <c r="AO427" s="101">
        <v>722</v>
      </c>
      <c r="AP427" s="101">
        <v>708</v>
      </c>
      <c r="AQ427" s="101">
        <v>1430</v>
      </c>
      <c r="AR427" s="102">
        <v>0.95767195767195767</v>
      </c>
      <c r="AS427" s="102">
        <v>0.93035479632063078</v>
      </c>
      <c r="AT427" s="102">
        <v>0.94396835860250494</v>
      </c>
      <c r="AU427" s="101">
        <v>512</v>
      </c>
      <c r="AV427" s="101">
        <v>425</v>
      </c>
      <c r="AW427" s="101">
        <v>937</v>
      </c>
      <c r="AX427" s="102">
        <v>0.70914127423822715</v>
      </c>
      <c r="AY427" s="102">
        <v>0.60028248587570621</v>
      </c>
      <c r="AZ427" s="102">
        <v>0.65524475524475523</v>
      </c>
      <c r="BA427" s="101">
        <v>210</v>
      </c>
      <c r="BB427" s="101">
        <v>283</v>
      </c>
      <c r="BC427" s="101">
        <v>493</v>
      </c>
      <c r="BD427" s="102">
        <v>0.29085872576177285</v>
      </c>
      <c r="BE427" s="102">
        <v>0.39971751412429379</v>
      </c>
      <c r="BF427" s="102">
        <v>0.34475524475524477</v>
      </c>
      <c r="BG427" s="101">
        <v>184</v>
      </c>
      <c r="BH427" s="101">
        <v>230</v>
      </c>
      <c r="BI427" s="101">
        <v>414</v>
      </c>
      <c r="BJ427" s="102">
        <v>0.25484764542936289</v>
      </c>
      <c r="BK427" s="102">
        <v>0.3248587570621469</v>
      </c>
      <c r="BL427" s="102">
        <v>0.28951048951048952</v>
      </c>
      <c r="BM427" s="101">
        <v>26</v>
      </c>
      <c r="BN427" s="101">
        <v>53</v>
      </c>
      <c r="BO427" s="101">
        <v>79</v>
      </c>
      <c r="BP427" s="102">
        <v>3.6011080332409975E-2</v>
      </c>
      <c r="BQ427" s="102">
        <v>7.4858757062146897E-2</v>
      </c>
      <c r="BR427" s="103">
        <v>5.5244755244755243E-2</v>
      </c>
    </row>
    <row r="428" spans="1:70" ht="11.85">
      <c r="A428" s="99" t="str">
        <f>IF(COUNTIFS(T_3GPM[[#This Row],[Secteur]],"  *"),A427,T_3GPM[[#This Row],[Secteur]])</f>
        <v>VAL-DE-MARNE</v>
      </c>
      <c r="B428" s="99" t="str">
        <f>IF(COUNTIFS(T_3GPM[[#This Row],[Secteur]],"    *"),B427,T_3GPM[[#This Row],[Secteur]])</f>
        <v xml:space="preserve">   D09 - Villeneuve-Le-Roi</v>
      </c>
      <c r="C428" s="100" t="s">
        <v>913</v>
      </c>
      <c r="D428" s="100" t="s">
        <v>914</v>
      </c>
      <c r="E428" s="101">
        <v>90</v>
      </c>
      <c r="F428" s="101">
        <v>78</v>
      </c>
      <c r="G428" s="101">
        <v>168</v>
      </c>
      <c r="H428" s="101">
        <v>0</v>
      </c>
      <c r="I428" s="101">
        <v>0</v>
      </c>
      <c r="J428" s="101">
        <v>0</v>
      </c>
      <c r="K428" s="101">
        <v>90</v>
      </c>
      <c r="L428" s="101">
        <v>78</v>
      </c>
      <c r="M428" s="101">
        <v>168</v>
      </c>
      <c r="N428" s="102">
        <v>1</v>
      </c>
      <c r="O428" s="102">
        <v>1</v>
      </c>
      <c r="P428" s="102">
        <v>1</v>
      </c>
      <c r="Q428" s="101">
        <v>79</v>
      </c>
      <c r="R428" s="101">
        <v>64</v>
      </c>
      <c r="S428" s="101">
        <v>143</v>
      </c>
      <c r="T428" s="102">
        <v>0.87777777777777777</v>
      </c>
      <c r="U428" s="102">
        <v>0.82051282051282048</v>
      </c>
      <c r="V428" s="102">
        <v>0.85119047619047616</v>
      </c>
      <c r="W428" s="101">
        <v>11</v>
      </c>
      <c r="X428" s="101">
        <v>14</v>
      </c>
      <c r="Y428" s="101">
        <v>25</v>
      </c>
      <c r="Z428" s="102">
        <v>0.12222222222222222</v>
      </c>
      <c r="AA428" s="102">
        <v>0.17948717948717949</v>
      </c>
      <c r="AB428" s="102">
        <v>0.14880952380952381</v>
      </c>
      <c r="AC428" s="101">
        <v>9</v>
      </c>
      <c r="AD428" s="101">
        <v>11</v>
      </c>
      <c r="AE428" s="101">
        <v>20</v>
      </c>
      <c r="AF428" s="102">
        <v>0.1</v>
      </c>
      <c r="AG428" s="102">
        <v>0.14102564102564102</v>
      </c>
      <c r="AH428" s="102">
        <v>0.11904761904761904</v>
      </c>
      <c r="AI428" s="101">
        <v>2</v>
      </c>
      <c r="AJ428" s="101">
        <v>3</v>
      </c>
      <c r="AK428" s="101">
        <v>5</v>
      </c>
      <c r="AL428" s="102">
        <v>2.2222222222222223E-2</v>
      </c>
      <c r="AM428" s="102">
        <v>3.8461538461538464E-2</v>
      </c>
      <c r="AN428" s="102">
        <v>2.976190476190476E-2</v>
      </c>
      <c r="AO428" s="101">
        <v>90</v>
      </c>
      <c r="AP428" s="101">
        <v>78</v>
      </c>
      <c r="AQ428" s="101">
        <v>168</v>
      </c>
      <c r="AR428" s="102">
        <v>1</v>
      </c>
      <c r="AS428" s="102">
        <v>1</v>
      </c>
      <c r="AT428" s="102">
        <v>1</v>
      </c>
      <c r="AU428" s="101">
        <v>77</v>
      </c>
      <c r="AV428" s="101">
        <v>60</v>
      </c>
      <c r="AW428" s="101">
        <v>137</v>
      </c>
      <c r="AX428" s="102">
        <v>0.85555555555555551</v>
      </c>
      <c r="AY428" s="102">
        <v>0.76923076923076927</v>
      </c>
      <c r="AZ428" s="102">
        <v>0.81547619047619047</v>
      </c>
      <c r="BA428" s="101">
        <v>13</v>
      </c>
      <c r="BB428" s="101">
        <v>18</v>
      </c>
      <c r="BC428" s="101">
        <v>31</v>
      </c>
      <c r="BD428" s="102">
        <v>0.14444444444444443</v>
      </c>
      <c r="BE428" s="102">
        <v>0.23076923076923078</v>
      </c>
      <c r="BF428" s="102">
        <v>0.18452380952380953</v>
      </c>
      <c r="BG428" s="101">
        <v>11</v>
      </c>
      <c r="BH428" s="101">
        <v>15</v>
      </c>
      <c r="BI428" s="101">
        <v>26</v>
      </c>
      <c r="BJ428" s="102">
        <v>0.12222222222222222</v>
      </c>
      <c r="BK428" s="102">
        <v>0.19230769230769232</v>
      </c>
      <c r="BL428" s="102">
        <v>0.15476190476190477</v>
      </c>
      <c r="BM428" s="101">
        <v>2</v>
      </c>
      <c r="BN428" s="101">
        <v>3</v>
      </c>
      <c r="BO428" s="101">
        <v>5</v>
      </c>
      <c r="BP428" s="102">
        <v>2.2222222222222223E-2</v>
      </c>
      <c r="BQ428" s="102">
        <v>3.8461538461538464E-2</v>
      </c>
      <c r="BR428" s="103">
        <v>2.976190476190476E-2</v>
      </c>
    </row>
    <row r="429" spans="1:70" ht="11.85">
      <c r="A429" s="99" t="str">
        <f>IF(COUNTIFS(T_3GPM[[#This Row],[Secteur]],"  *"),A428,T_3GPM[[#This Row],[Secteur]])</f>
        <v>VAL-DE-MARNE</v>
      </c>
      <c r="B429" s="99" t="str">
        <f>IF(COUNTIFS(T_3GPM[[#This Row],[Secteur]],"    *"),B428,T_3GPM[[#This Row],[Secteur]])</f>
        <v xml:space="preserve">   D09 - Villeneuve-Le-Roi</v>
      </c>
      <c r="C429" s="100" t="s">
        <v>915</v>
      </c>
      <c r="D429" s="100" t="s">
        <v>916</v>
      </c>
      <c r="E429" s="101">
        <v>18</v>
      </c>
      <c r="F429" s="101">
        <v>26</v>
      </c>
      <c r="G429" s="101">
        <v>44</v>
      </c>
      <c r="H429" s="101">
        <v>0</v>
      </c>
      <c r="I429" s="101">
        <v>0</v>
      </c>
      <c r="J429" s="101">
        <v>0</v>
      </c>
      <c r="K429" s="101">
        <v>18</v>
      </c>
      <c r="L429" s="101">
        <v>26</v>
      </c>
      <c r="M429" s="101">
        <v>44</v>
      </c>
      <c r="N429" s="102">
        <v>1</v>
      </c>
      <c r="O429" s="102">
        <v>1</v>
      </c>
      <c r="P429" s="102">
        <v>1</v>
      </c>
      <c r="Q429" s="101">
        <v>0</v>
      </c>
      <c r="R429" s="101">
        <v>2</v>
      </c>
      <c r="S429" s="101">
        <v>2</v>
      </c>
      <c r="T429" s="102">
        <v>0</v>
      </c>
      <c r="U429" s="102">
        <v>7.6923076923076927E-2</v>
      </c>
      <c r="V429" s="102">
        <v>4.5454545454545456E-2</v>
      </c>
      <c r="W429" s="101">
        <v>18</v>
      </c>
      <c r="X429" s="101">
        <v>24</v>
      </c>
      <c r="Y429" s="101">
        <v>42</v>
      </c>
      <c r="Z429" s="102">
        <v>1</v>
      </c>
      <c r="AA429" s="102">
        <v>0.92307692307692313</v>
      </c>
      <c r="AB429" s="102">
        <v>0.95454545454545459</v>
      </c>
      <c r="AC429" s="101">
        <v>12</v>
      </c>
      <c r="AD429" s="101">
        <v>13</v>
      </c>
      <c r="AE429" s="101">
        <v>25</v>
      </c>
      <c r="AF429" s="102">
        <v>0.66666666666666663</v>
      </c>
      <c r="AG429" s="102">
        <v>0.5</v>
      </c>
      <c r="AH429" s="102">
        <v>0.56818181818181823</v>
      </c>
      <c r="AI429" s="101">
        <v>6</v>
      </c>
      <c r="AJ429" s="101">
        <v>11</v>
      </c>
      <c r="AK429" s="101">
        <v>17</v>
      </c>
      <c r="AL429" s="102">
        <v>0.33333333333333331</v>
      </c>
      <c r="AM429" s="102">
        <v>0.42307692307692307</v>
      </c>
      <c r="AN429" s="102">
        <v>0.38636363636363635</v>
      </c>
      <c r="AO429" s="101">
        <v>18</v>
      </c>
      <c r="AP429" s="101">
        <v>26</v>
      </c>
      <c r="AQ429" s="101">
        <v>44</v>
      </c>
      <c r="AR429" s="102">
        <v>1</v>
      </c>
      <c r="AS429" s="102">
        <v>1</v>
      </c>
      <c r="AT429" s="102">
        <v>1</v>
      </c>
      <c r="AU429" s="101">
        <v>0</v>
      </c>
      <c r="AV429" s="101">
        <v>1</v>
      </c>
      <c r="AW429" s="101">
        <v>1</v>
      </c>
      <c r="AX429" s="102">
        <v>0</v>
      </c>
      <c r="AY429" s="102">
        <v>3.8461538461538464E-2</v>
      </c>
      <c r="AZ429" s="102">
        <v>2.2727272727272728E-2</v>
      </c>
      <c r="BA429" s="101">
        <v>18</v>
      </c>
      <c r="BB429" s="101">
        <v>25</v>
      </c>
      <c r="BC429" s="101">
        <v>43</v>
      </c>
      <c r="BD429" s="102">
        <v>1</v>
      </c>
      <c r="BE429" s="102">
        <v>0.96153846153846156</v>
      </c>
      <c r="BF429" s="102">
        <v>0.97727272727272729</v>
      </c>
      <c r="BG429" s="101">
        <v>12</v>
      </c>
      <c r="BH429" s="101">
        <v>14</v>
      </c>
      <c r="BI429" s="101">
        <v>26</v>
      </c>
      <c r="BJ429" s="102">
        <v>0.66666666666666663</v>
      </c>
      <c r="BK429" s="102">
        <v>0.53846153846153844</v>
      </c>
      <c r="BL429" s="102">
        <v>0.59090909090909094</v>
      </c>
      <c r="BM429" s="101">
        <v>6</v>
      </c>
      <c r="BN429" s="101">
        <v>11</v>
      </c>
      <c r="BO429" s="101">
        <v>17</v>
      </c>
      <c r="BP429" s="102">
        <v>0.33333333333333331</v>
      </c>
      <c r="BQ429" s="102">
        <v>0.42307692307692307</v>
      </c>
      <c r="BR429" s="103">
        <v>0.38636363636363635</v>
      </c>
    </row>
    <row r="430" spans="1:70" ht="11.85">
      <c r="A430" s="99" t="str">
        <f>IF(COUNTIFS(T_3GPM[[#This Row],[Secteur]],"  *"),A429,T_3GPM[[#This Row],[Secteur]])</f>
        <v>VAL-DE-MARNE</v>
      </c>
      <c r="B430" s="99" t="str">
        <f>IF(COUNTIFS(T_3GPM[[#This Row],[Secteur]],"    *"),B429,T_3GPM[[#This Row],[Secteur]])</f>
        <v xml:space="preserve">   D09 - Villeneuve-Le-Roi</v>
      </c>
      <c r="C430" s="100" t="s">
        <v>917</v>
      </c>
      <c r="D430" s="100" t="s">
        <v>918</v>
      </c>
      <c r="E430" s="101">
        <v>11</v>
      </c>
      <c r="F430" s="101">
        <v>9</v>
      </c>
      <c r="G430" s="101">
        <v>20</v>
      </c>
      <c r="H430" s="101">
        <v>0</v>
      </c>
      <c r="I430" s="101">
        <v>0</v>
      </c>
      <c r="J430" s="101">
        <v>0</v>
      </c>
      <c r="K430" s="101">
        <v>0</v>
      </c>
      <c r="L430" s="101">
        <v>0</v>
      </c>
      <c r="M430" s="101">
        <v>0</v>
      </c>
      <c r="N430" s="102">
        <v>0</v>
      </c>
      <c r="O430" s="102">
        <v>0</v>
      </c>
      <c r="P430" s="102">
        <v>0</v>
      </c>
      <c r="Q430" s="101">
        <v>0</v>
      </c>
      <c r="R430" s="101">
        <v>0</v>
      </c>
      <c r="S430" s="101">
        <v>0</v>
      </c>
      <c r="T430" s="102" t="s">
        <v>92</v>
      </c>
      <c r="U430" s="102" t="s">
        <v>92</v>
      </c>
      <c r="V430" s="102" t="s">
        <v>92</v>
      </c>
      <c r="W430" s="101">
        <v>0</v>
      </c>
      <c r="X430" s="101">
        <v>0</v>
      </c>
      <c r="Y430" s="101">
        <v>0</v>
      </c>
      <c r="Z430" s="102" t="s">
        <v>92</v>
      </c>
      <c r="AA430" s="102" t="s">
        <v>92</v>
      </c>
      <c r="AB430" s="102" t="s">
        <v>92</v>
      </c>
      <c r="AC430" s="101">
        <v>0</v>
      </c>
      <c r="AD430" s="101">
        <v>0</v>
      </c>
      <c r="AE430" s="101">
        <v>0</v>
      </c>
      <c r="AF430" s="102" t="s">
        <v>92</v>
      </c>
      <c r="AG430" s="102" t="s">
        <v>92</v>
      </c>
      <c r="AH430" s="102" t="s">
        <v>92</v>
      </c>
      <c r="AI430" s="101">
        <v>0</v>
      </c>
      <c r="AJ430" s="101">
        <v>0</v>
      </c>
      <c r="AK430" s="101">
        <v>0</v>
      </c>
      <c r="AL430" s="102" t="s">
        <v>92</v>
      </c>
      <c r="AM430" s="102" t="s">
        <v>92</v>
      </c>
      <c r="AN430" s="102" t="s">
        <v>92</v>
      </c>
      <c r="AO430" s="101">
        <v>0</v>
      </c>
      <c r="AP430" s="101">
        <v>0</v>
      </c>
      <c r="AQ430" s="101">
        <v>0</v>
      </c>
      <c r="AR430" s="102">
        <v>0</v>
      </c>
      <c r="AS430" s="102">
        <v>0</v>
      </c>
      <c r="AT430" s="102">
        <v>0</v>
      </c>
      <c r="AU430" s="101">
        <v>0</v>
      </c>
      <c r="AV430" s="101">
        <v>0</v>
      </c>
      <c r="AW430" s="101">
        <v>0</v>
      </c>
      <c r="AX430" s="102" t="s">
        <v>92</v>
      </c>
      <c r="AY430" s="102" t="s">
        <v>92</v>
      </c>
      <c r="AZ430" s="102" t="s">
        <v>92</v>
      </c>
      <c r="BA430" s="101">
        <v>0</v>
      </c>
      <c r="BB430" s="101">
        <v>0</v>
      </c>
      <c r="BC430" s="101">
        <v>0</v>
      </c>
      <c r="BD430" s="102" t="s">
        <v>92</v>
      </c>
      <c r="BE430" s="102" t="s">
        <v>92</v>
      </c>
      <c r="BF430" s="102" t="s">
        <v>92</v>
      </c>
      <c r="BG430" s="101">
        <v>0</v>
      </c>
      <c r="BH430" s="101">
        <v>0</v>
      </c>
      <c r="BI430" s="101">
        <v>0</v>
      </c>
      <c r="BJ430" s="102" t="s">
        <v>92</v>
      </c>
      <c r="BK430" s="102" t="s">
        <v>92</v>
      </c>
      <c r="BL430" s="102" t="s">
        <v>92</v>
      </c>
      <c r="BM430" s="101">
        <v>0</v>
      </c>
      <c r="BN430" s="101">
        <v>0</v>
      </c>
      <c r="BO430" s="101">
        <v>0</v>
      </c>
      <c r="BP430" s="102" t="s">
        <v>92</v>
      </c>
      <c r="BQ430" s="102" t="s">
        <v>92</v>
      </c>
      <c r="BR430" s="103" t="s">
        <v>92</v>
      </c>
    </row>
    <row r="431" spans="1:70" ht="11.85">
      <c r="A431" s="99" t="str">
        <f>IF(COUNTIFS(T_3GPM[[#This Row],[Secteur]],"  *"),A430,T_3GPM[[#This Row],[Secteur]])</f>
        <v>VAL-DE-MARNE</v>
      </c>
      <c r="B431" s="99" t="str">
        <f>IF(COUNTIFS(T_3GPM[[#This Row],[Secteur]],"    *"),B430,T_3GPM[[#This Row],[Secteur]])</f>
        <v xml:space="preserve">   D09 - Villeneuve-Le-Roi</v>
      </c>
      <c r="C431" s="100" t="s">
        <v>919</v>
      </c>
      <c r="D431" s="100" t="s">
        <v>920</v>
      </c>
      <c r="E431" s="101">
        <v>75</v>
      </c>
      <c r="F431" s="101">
        <v>62</v>
      </c>
      <c r="G431" s="101">
        <v>137</v>
      </c>
      <c r="H431" s="101">
        <v>1</v>
      </c>
      <c r="I431" s="101">
        <v>0</v>
      </c>
      <c r="J431" s="101">
        <v>1</v>
      </c>
      <c r="K431" s="101">
        <v>75</v>
      </c>
      <c r="L431" s="101">
        <v>62</v>
      </c>
      <c r="M431" s="101">
        <v>137</v>
      </c>
      <c r="N431" s="102">
        <v>1.0133333333333334</v>
      </c>
      <c r="O431" s="102">
        <v>1</v>
      </c>
      <c r="P431" s="102">
        <v>1.0072992700729928</v>
      </c>
      <c r="Q431" s="101">
        <v>57</v>
      </c>
      <c r="R431" s="101">
        <v>41</v>
      </c>
      <c r="S431" s="101">
        <v>98</v>
      </c>
      <c r="T431" s="102">
        <v>0.76</v>
      </c>
      <c r="U431" s="102">
        <v>0.66129032258064513</v>
      </c>
      <c r="V431" s="102">
        <v>0.71532846715328469</v>
      </c>
      <c r="W431" s="101">
        <v>18</v>
      </c>
      <c r="X431" s="101">
        <v>21</v>
      </c>
      <c r="Y431" s="101">
        <v>39</v>
      </c>
      <c r="Z431" s="102">
        <v>0.24</v>
      </c>
      <c r="AA431" s="102">
        <v>0.33870967741935482</v>
      </c>
      <c r="AB431" s="102">
        <v>0.28467153284671531</v>
      </c>
      <c r="AC431" s="101">
        <v>16</v>
      </c>
      <c r="AD431" s="101">
        <v>19</v>
      </c>
      <c r="AE431" s="101">
        <v>35</v>
      </c>
      <c r="AF431" s="102">
        <v>0.21333333333333335</v>
      </c>
      <c r="AG431" s="102">
        <v>0.30645161290322581</v>
      </c>
      <c r="AH431" s="102">
        <v>0.25547445255474455</v>
      </c>
      <c r="AI431" s="101">
        <v>2</v>
      </c>
      <c r="AJ431" s="101">
        <v>2</v>
      </c>
      <c r="AK431" s="101">
        <v>4</v>
      </c>
      <c r="AL431" s="102">
        <v>2.6666666666666668E-2</v>
      </c>
      <c r="AM431" s="102">
        <v>3.2258064516129031E-2</v>
      </c>
      <c r="AN431" s="102">
        <v>2.9197080291970802E-2</v>
      </c>
      <c r="AO431" s="101">
        <v>74</v>
      </c>
      <c r="AP431" s="101">
        <v>62</v>
      </c>
      <c r="AQ431" s="101">
        <v>136</v>
      </c>
      <c r="AR431" s="102">
        <v>1</v>
      </c>
      <c r="AS431" s="102">
        <v>1</v>
      </c>
      <c r="AT431" s="102">
        <v>1</v>
      </c>
      <c r="AU431" s="101">
        <v>50</v>
      </c>
      <c r="AV431" s="101">
        <v>37</v>
      </c>
      <c r="AW431" s="101">
        <v>87</v>
      </c>
      <c r="AX431" s="102">
        <v>0.67567567567567566</v>
      </c>
      <c r="AY431" s="102">
        <v>0.59677419354838712</v>
      </c>
      <c r="AZ431" s="102">
        <v>0.63970588235294112</v>
      </c>
      <c r="BA431" s="101">
        <v>24</v>
      </c>
      <c r="BB431" s="101">
        <v>25</v>
      </c>
      <c r="BC431" s="101">
        <v>49</v>
      </c>
      <c r="BD431" s="102">
        <v>0.32432432432432434</v>
      </c>
      <c r="BE431" s="102">
        <v>0.40322580645161288</v>
      </c>
      <c r="BF431" s="102">
        <v>0.36029411764705882</v>
      </c>
      <c r="BG431" s="101">
        <v>21</v>
      </c>
      <c r="BH431" s="101">
        <v>22</v>
      </c>
      <c r="BI431" s="101">
        <v>43</v>
      </c>
      <c r="BJ431" s="102">
        <v>0.28378378378378377</v>
      </c>
      <c r="BK431" s="102">
        <v>0.35483870967741937</v>
      </c>
      <c r="BL431" s="102">
        <v>0.31617647058823528</v>
      </c>
      <c r="BM431" s="101">
        <v>3</v>
      </c>
      <c r="BN431" s="101">
        <v>3</v>
      </c>
      <c r="BO431" s="101">
        <v>6</v>
      </c>
      <c r="BP431" s="102">
        <v>4.0540540540540543E-2</v>
      </c>
      <c r="BQ431" s="102">
        <v>4.8387096774193547E-2</v>
      </c>
      <c r="BR431" s="103">
        <v>4.4117647058823532E-2</v>
      </c>
    </row>
    <row r="432" spans="1:70" ht="11.85">
      <c r="A432" s="99" t="str">
        <f>IF(COUNTIFS(T_3GPM[[#This Row],[Secteur]],"  *"),A431,T_3GPM[[#This Row],[Secteur]])</f>
        <v>VAL-DE-MARNE</v>
      </c>
      <c r="B432" s="99" t="str">
        <f>IF(COUNTIFS(T_3GPM[[#This Row],[Secteur]],"    *"),B431,T_3GPM[[#This Row],[Secteur]])</f>
        <v xml:space="preserve">   D09 - Villeneuve-Le-Roi</v>
      </c>
      <c r="C432" s="100" t="s">
        <v>921</v>
      </c>
      <c r="D432" s="100" t="s">
        <v>922</v>
      </c>
      <c r="E432" s="101">
        <v>53</v>
      </c>
      <c r="F432" s="101">
        <v>60</v>
      </c>
      <c r="G432" s="101">
        <v>113</v>
      </c>
      <c r="H432" s="101">
        <v>0</v>
      </c>
      <c r="I432" s="101">
        <v>0</v>
      </c>
      <c r="J432" s="101">
        <v>0</v>
      </c>
      <c r="K432" s="101">
        <v>53</v>
      </c>
      <c r="L432" s="101">
        <v>59</v>
      </c>
      <c r="M432" s="101">
        <v>112</v>
      </c>
      <c r="N432" s="102">
        <v>1</v>
      </c>
      <c r="O432" s="102">
        <v>0.98333333333333328</v>
      </c>
      <c r="P432" s="102">
        <v>0.99115044247787609</v>
      </c>
      <c r="Q432" s="101">
        <v>40</v>
      </c>
      <c r="R432" s="101">
        <v>41</v>
      </c>
      <c r="S432" s="101">
        <v>81</v>
      </c>
      <c r="T432" s="102">
        <v>0.75471698113207553</v>
      </c>
      <c r="U432" s="102">
        <v>0.69491525423728817</v>
      </c>
      <c r="V432" s="102">
        <v>0.7232142857142857</v>
      </c>
      <c r="W432" s="101">
        <v>13</v>
      </c>
      <c r="X432" s="101">
        <v>18</v>
      </c>
      <c r="Y432" s="101">
        <v>31</v>
      </c>
      <c r="Z432" s="102">
        <v>0.24528301886792453</v>
      </c>
      <c r="AA432" s="102">
        <v>0.30508474576271188</v>
      </c>
      <c r="AB432" s="102">
        <v>0.2767857142857143</v>
      </c>
      <c r="AC432" s="101">
        <v>13</v>
      </c>
      <c r="AD432" s="101">
        <v>18</v>
      </c>
      <c r="AE432" s="101">
        <v>31</v>
      </c>
      <c r="AF432" s="102">
        <v>0.24528301886792453</v>
      </c>
      <c r="AG432" s="102">
        <v>0.30508474576271188</v>
      </c>
      <c r="AH432" s="102">
        <v>0.2767857142857143</v>
      </c>
      <c r="AI432" s="101">
        <v>0</v>
      </c>
      <c r="AJ432" s="101">
        <v>0</v>
      </c>
      <c r="AK432" s="101">
        <v>0</v>
      </c>
      <c r="AL432" s="102">
        <v>0</v>
      </c>
      <c r="AM432" s="102">
        <v>0</v>
      </c>
      <c r="AN432" s="102">
        <v>0</v>
      </c>
      <c r="AO432" s="101">
        <v>53</v>
      </c>
      <c r="AP432" s="101">
        <v>59</v>
      </c>
      <c r="AQ432" s="101">
        <v>112</v>
      </c>
      <c r="AR432" s="102">
        <v>1</v>
      </c>
      <c r="AS432" s="102">
        <v>0.98333333333333328</v>
      </c>
      <c r="AT432" s="102">
        <v>0.99115044247787609</v>
      </c>
      <c r="AU432" s="101">
        <v>33</v>
      </c>
      <c r="AV432" s="101">
        <v>34</v>
      </c>
      <c r="AW432" s="101">
        <v>67</v>
      </c>
      <c r="AX432" s="102">
        <v>0.62264150943396224</v>
      </c>
      <c r="AY432" s="102">
        <v>0.57627118644067798</v>
      </c>
      <c r="AZ432" s="102">
        <v>0.5982142857142857</v>
      </c>
      <c r="BA432" s="101">
        <v>20</v>
      </c>
      <c r="BB432" s="101">
        <v>25</v>
      </c>
      <c r="BC432" s="101">
        <v>45</v>
      </c>
      <c r="BD432" s="102">
        <v>0.37735849056603776</v>
      </c>
      <c r="BE432" s="102">
        <v>0.42372881355932202</v>
      </c>
      <c r="BF432" s="102">
        <v>0.4017857142857143</v>
      </c>
      <c r="BG432" s="101">
        <v>20</v>
      </c>
      <c r="BH432" s="101">
        <v>25</v>
      </c>
      <c r="BI432" s="101">
        <v>45</v>
      </c>
      <c r="BJ432" s="102">
        <v>0.37735849056603776</v>
      </c>
      <c r="BK432" s="102">
        <v>0.42372881355932202</v>
      </c>
      <c r="BL432" s="102">
        <v>0.4017857142857143</v>
      </c>
      <c r="BM432" s="101">
        <v>0</v>
      </c>
      <c r="BN432" s="101">
        <v>0</v>
      </c>
      <c r="BO432" s="101">
        <v>0</v>
      </c>
      <c r="BP432" s="102">
        <v>0</v>
      </c>
      <c r="BQ432" s="102">
        <v>0</v>
      </c>
      <c r="BR432" s="103">
        <v>0</v>
      </c>
    </row>
    <row r="433" spans="1:70" ht="11.85">
      <c r="A433" s="99" t="str">
        <f>IF(COUNTIFS(T_3GPM[[#This Row],[Secteur]],"  *"),A432,T_3GPM[[#This Row],[Secteur]])</f>
        <v>VAL-DE-MARNE</v>
      </c>
      <c r="B433" s="99" t="str">
        <f>IF(COUNTIFS(T_3GPM[[#This Row],[Secteur]],"    *"),B432,T_3GPM[[#This Row],[Secteur]])</f>
        <v xml:space="preserve">   D09 - Villeneuve-Le-Roi</v>
      </c>
      <c r="C433" s="100" t="s">
        <v>923</v>
      </c>
      <c r="D433" s="100" t="s">
        <v>924</v>
      </c>
      <c r="E433" s="101">
        <v>80</v>
      </c>
      <c r="F433" s="101">
        <v>78</v>
      </c>
      <c r="G433" s="101">
        <v>158</v>
      </c>
      <c r="H433" s="101">
        <v>0</v>
      </c>
      <c r="I433" s="101">
        <v>0</v>
      </c>
      <c r="J433" s="101">
        <v>0</v>
      </c>
      <c r="K433" s="101">
        <v>80</v>
      </c>
      <c r="L433" s="101">
        <v>73</v>
      </c>
      <c r="M433" s="101">
        <v>153</v>
      </c>
      <c r="N433" s="102">
        <v>1</v>
      </c>
      <c r="O433" s="102">
        <v>0.9358974358974359</v>
      </c>
      <c r="P433" s="102">
        <v>0.96835443037974689</v>
      </c>
      <c r="Q433" s="101">
        <v>56</v>
      </c>
      <c r="R433" s="101">
        <v>47</v>
      </c>
      <c r="S433" s="101">
        <v>103</v>
      </c>
      <c r="T433" s="102">
        <v>0.7</v>
      </c>
      <c r="U433" s="102">
        <v>0.64383561643835618</v>
      </c>
      <c r="V433" s="102">
        <v>0.67320261437908502</v>
      </c>
      <c r="W433" s="101">
        <v>24</v>
      </c>
      <c r="X433" s="101">
        <v>26</v>
      </c>
      <c r="Y433" s="101">
        <v>50</v>
      </c>
      <c r="Z433" s="102">
        <v>0.3</v>
      </c>
      <c r="AA433" s="102">
        <v>0.35616438356164382</v>
      </c>
      <c r="AB433" s="102">
        <v>0.32679738562091504</v>
      </c>
      <c r="AC433" s="101">
        <v>19</v>
      </c>
      <c r="AD433" s="101">
        <v>16</v>
      </c>
      <c r="AE433" s="101">
        <v>35</v>
      </c>
      <c r="AF433" s="102">
        <v>0.23749999999999999</v>
      </c>
      <c r="AG433" s="102">
        <v>0.21917808219178081</v>
      </c>
      <c r="AH433" s="102">
        <v>0.22875816993464052</v>
      </c>
      <c r="AI433" s="101">
        <v>5</v>
      </c>
      <c r="AJ433" s="101">
        <v>10</v>
      </c>
      <c r="AK433" s="101">
        <v>15</v>
      </c>
      <c r="AL433" s="102">
        <v>6.25E-2</v>
      </c>
      <c r="AM433" s="102">
        <v>0.13698630136986301</v>
      </c>
      <c r="AN433" s="102">
        <v>9.8039215686274508E-2</v>
      </c>
      <c r="AO433" s="101">
        <v>79</v>
      </c>
      <c r="AP433" s="101">
        <v>67</v>
      </c>
      <c r="AQ433" s="101">
        <v>146</v>
      </c>
      <c r="AR433" s="102">
        <v>0.98750000000000004</v>
      </c>
      <c r="AS433" s="102">
        <v>0.85897435897435892</v>
      </c>
      <c r="AT433" s="102">
        <v>0.92405063291139244</v>
      </c>
      <c r="AU433" s="101">
        <v>51</v>
      </c>
      <c r="AV433" s="101">
        <v>39</v>
      </c>
      <c r="AW433" s="101">
        <v>90</v>
      </c>
      <c r="AX433" s="102">
        <v>0.64556962025316456</v>
      </c>
      <c r="AY433" s="102">
        <v>0.58208955223880599</v>
      </c>
      <c r="AZ433" s="102">
        <v>0.61643835616438358</v>
      </c>
      <c r="BA433" s="101">
        <v>28</v>
      </c>
      <c r="BB433" s="101">
        <v>28</v>
      </c>
      <c r="BC433" s="101">
        <v>56</v>
      </c>
      <c r="BD433" s="102">
        <v>0.35443037974683544</v>
      </c>
      <c r="BE433" s="102">
        <v>0.41791044776119401</v>
      </c>
      <c r="BF433" s="102">
        <v>0.38356164383561642</v>
      </c>
      <c r="BG433" s="101">
        <v>23</v>
      </c>
      <c r="BH433" s="101">
        <v>24</v>
      </c>
      <c r="BI433" s="101">
        <v>47</v>
      </c>
      <c r="BJ433" s="102">
        <v>0.29113924050632911</v>
      </c>
      <c r="BK433" s="102">
        <v>0.35820895522388058</v>
      </c>
      <c r="BL433" s="102">
        <v>0.32191780821917809</v>
      </c>
      <c r="BM433" s="101">
        <v>5</v>
      </c>
      <c r="BN433" s="101">
        <v>4</v>
      </c>
      <c r="BO433" s="101">
        <v>9</v>
      </c>
      <c r="BP433" s="102">
        <v>6.3291139240506333E-2</v>
      </c>
      <c r="BQ433" s="102">
        <v>5.9701492537313432E-2</v>
      </c>
      <c r="BR433" s="103">
        <v>6.1643835616438353E-2</v>
      </c>
    </row>
    <row r="434" spans="1:70" ht="11.85">
      <c r="A434" s="99" t="str">
        <f>IF(COUNTIFS(T_3GPM[[#This Row],[Secteur]],"  *"),A433,T_3GPM[[#This Row],[Secteur]])</f>
        <v>VAL-DE-MARNE</v>
      </c>
      <c r="B434" s="99" t="str">
        <f>IF(COUNTIFS(T_3GPM[[#This Row],[Secteur]],"    *"),B433,T_3GPM[[#This Row],[Secteur]])</f>
        <v xml:space="preserve">   D09 - Villeneuve-Le-Roi</v>
      </c>
      <c r="C434" s="100" t="s">
        <v>925</v>
      </c>
      <c r="D434" s="100" t="s">
        <v>926</v>
      </c>
      <c r="E434" s="101">
        <v>52</v>
      </c>
      <c r="F434" s="101">
        <v>83</v>
      </c>
      <c r="G434" s="101">
        <v>135</v>
      </c>
      <c r="H434" s="101">
        <v>0</v>
      </c>
      <c r="I434" s="101">
        <v>0</v>
      </c>
      <c r="J434" s="101">
        <v>0</v>
      </c>
      <c r="K434" s="101">
        <v>50</v>
      </c>
      <c r="L434" s="101">
        <v>81</v>
      </c>
      <c r="M434" s="101">
        <v>131</v>
      </c>
      <c r="N434" s="102">
        <v>0.96153846153846156</v>
      </c>
      <c r="O434" s="102">
        <v>0.97590361445783136</v>
      </c>
      <c r="P434" s="102">
        <v>0.97037037037037033</v>
      </c>
      <c r="Q434" s="101">
        <v>31</v>
      </c>
      <c r="R434" s="101">
        <v>47</v>
      </c>
      <c r="S434" s="101">
        <v>78</v>
      </c>
      <c r="T434" s="102">
        <v>0.62</v>
      </c>
      <c r="U434" s="102">
        <v>0.58024691358024694</v>
      </c>
      <c r="V434" s="102">
        <v>0.59541984732824427</v>
      </c>
      <c r="W434" s="101">
        <v>19</v>
      </c>
      <c r="X434" s="101">
        <v>34</v>
      </c>
      <c r="Y434" s="101">
        <v>53</v>
      </c>
      <c r="Z434" s="102">
        <v>0.38</v>
      </c>
      <c r="AA434" s="102">
        <v>0.41975308641975306</v>
      </c>
      <c r="AB434" s="102">
        <v>0.40458015267175573</v>
      </c>
      <c r="AC434" s="101">
        <v>18</v>
      </c>
      <c r="AD434" s="101">
        <v>27</v>
      </c>
      <c r="AE434" s="101">
        <v>45</v>
      </c>
      <c r="AF434" s="102">
        <v>0.36</v>
      </c>
      <c r="AG434" s="102">
        <v>0.33333333333333331</v>
      </c>
      <c r="AH434" s="102">
        <v>0.34351145038167941</v>
      </c>
      <c r="AI434" s="101">
        <v>1</v>
      </c>
      <c r="AJ434" s="101">
        <v>7</v>
      </c>
      <c r="AK434" s="101">
        <v>8</v>
      </c>
      <c r="AL434" s="102">
        <v>0.02</v>
      </c>
      <c r="AM434" s="102">
        <v>8.6419753086419748E-2</v>
      </c>
      <c r="AN434" s="102">
        <v>6.1068702290076333E-2</v>
      </c>
      <c r="AO434" s="101">
        <v>50</v>
      </c>
      <c r="AP434" s="101">
        <v>81</v>
      </c>
      <c r="AQ434" s="101">
        <v>131</v>
      </c>
      <c r="AR434" s="102">
        <v>0.96153846153846156</v>
      </c>
      <c r="AS434" s="102">
        <v>0.97590361445783136</v>
      </c>
      <c r="AT434" s="102">
        <v>0.97037037037037033</v>
      </c>
      <c r="AU434" s="101">
        <v>28</v>
      </c>
      <c r="AV434" s="101">
        <v>47</v>
      </c>
      <c r="AW434" s="101">
        <v>75</v>
      </c>
      <c r="AX434" s="102">
        <v>0.56000000000000005</v>
      </c>
      <c r="AY434" s="102">
        <v>0.58024691358024694</v>
      </c>
      <c r="AZ434" s="102">
        <v>0.5725190839694656</v>
      </c>
      <c r="BA434" s="101">
        <v>22</v>
      </c>
      <c r="BB434" s="101">
        <v>34</v>
      </c>
      <c r="BC434" s="101">
        <v>56</v>
      </c>
      <c r="BD434" s="102">
        <v>0.44</v>
      </c>
      <c r="BE434" s="102">
        <v>0.41975308641975306</v>
      </c>
      <c r="BF434" s="102">
        <v>0.42748091603053434</v>
      </c>
      <c r="BG434" s="101">
        <v>21</v>
      </c>
      <c r="BH434" s="101">
        <v>27</v>
      </c>
      <c r="BI434" s="101">
        <v>48</v>
      </c>
      <c r="BJ434" s="102">
        <v>0.42</v>
      </c>
      <c r="BK434" s="102">
        <v>0.33333333333333331</v>
      </c>
      <c r="BL434" s="102">
        <v>0.36641221374045801</v>
      </c>
      <c r="BM434" s="101">
        <v>1</v>
      </c>
      <c r="BN434" s="101">
        <v>7</v>
      </c>
      <c r="BO434" s="101">
        <v>8</v>
      </c>
      <c r="BP434" s="102">
        <v>0.02</v>
      </c>
      <c r="BQ434" s="102">
        <v>8.6419753086419748E-2</v>
      </c>
      <c r="BR434" s="103">
        <v>6.1068702290076333E-2</v>
      </c>
    </row>
    <row r="435" spans="1:70" ht="11.85">
      <c r="A435" s="99" t="str">
        <f>IF(COUNTIFS(T_3GPM[[#This Row],[Secteur]],"  *"),A434,T_3GPM[[#This Row],[Secteur]])</f>
        <v>VAL-DE-MARNE</v>
      </c>
      <c r="B435" s="99" t="str">
        <f>IF(COUNTIFS(T_3GPM[[#This Row],[Secteur]],"    *"),B434,T_3GPM[[#This Row],[Secteur]])</f>
        <v xml:space="preserve">   D09 - Villeneuve-Le-Roi</v>
      </c>
      <c r="C435" s="100" t="s">
        <v>927</v>
      </c>
      <c r="D435" s="100" t="s">
        <v>777</v>
      </c>
      <c r="E435" s="101">
        <v>55</v>
      </c>
      <c r="F435" s="101">
        <v>60</v>
      </c>
      <c r="G435" s="101">
        <v>115</v>
      </c>
      <c r="H435" s="101">
        <v>0</v>
      </c>
      <c r="I435" s="101">
        <v>0</v>
      </c>
      <c r="J435" s="101">
        <v>0</v>
      </c>
      <c r="K435" s="101">
        <v>55</v>
      </c>
      <c r="L435" s="101">
        <v>60</v>
      </c>
      <c r="M435" s="101">
        <v>115</v>
      </c>
      <c r="N435" s="102">
        <v>1</v>
      </c>
      <c r="O435" s="102">
        <v>1</v>
      </c>
      <c r="P435" s="102">
        <v>1</v>
      </c>
      <c r="Q435" s="101">
        <v>40</v>
      </c>
      <c r="R435" s="101">
        <v>41</v>
      </c>
      <c r="S435" s="101">
        <v>81</v>
      </c>
      <c r="T435" s="102">
        <v>0.72727272727272729</v>
      </c>
      <c r="U435" s="102">
        <v>0.68333333333333335</v>
      </c>
      <c r="V435" s="102">
        <v>0.70434782608695656</v>
      </c>
      <c r="W435" s="101">
        <v>15</v>
      </c>
      <c r="X435" s="101">
        <v>19</v>
      </c>
      <c r="Y435" s="101">
        <v>34</v>
      </c>
      <c r="Z435" s="102">
        <v>0.27272727272727271</v>
      </c>
      <c r="AA435" s="102">
        <v>0.31666666666666665</v>
      </c>
      <c r="AB435" s="102">
        <v>0.29565217391304349</v>
      </c>
      <c r="AC435" s="101">
        <v>14</v>
      </c>
      <c r="AD435" s="101">
        <v>17</v>
      </c>
      <c r="AE435" s="101">
        <v>31</v>
      </c>
      <c r="AF435" s="102">
        <v>0.25454545454545452</v>
      </c>
      <c r="AG435" s="102">
        <v>0.28333333333333333</v>
      </c>
      <c r="AH435" s="102">
        <v>0.26956521739130435</v>
      </c>
      <c r="AI435" s="101">
        <v>1</v>
      </c>
      <c r="AJ435" s="101">
        <v>2</v>
      </c>
      <c r="AK435" s="101">
        <v>3</v>
      </c>
      <c r="AL435" s="102">
        <v>1.8181818181818181E-2</v>
      </c>
      <c r="AM435" s="102">
        <v>3.3333333333333333E-2</v>
      </c>
      <c r="AN435" s="102">
        <v>2.6086956521739129E-2</v>
      </c>
      <c r="AO435" s="101">
        <v>55</v>
      </c>
      <c r="AP435" s="101">
        <v>60</v>
      </c>
      <c r="AQ435" s="101">
        <v>115</v>
      </c>
      <c r="AR435" s="102">
        <v>1</v>
      </c>
      <c r="AS435" s="102">
        <v>1</v>
      </c>
      <c r="AT435" s="102">
        <v>1</v>
      </c>
      <c r="AU435" s="101">
        <v>39</v>
      </c>
      <c r="AV435" s="101">
        <v>38</v>
      </c>
      <c r="AW435" s="101">
        <v>77</v>
      </c>
      <c r="AX435" s="102">
        <v>0.70909090909090911</v>
      </c>
      <c r="AY435" s="102">
        <v>0.6333333333333333</v>
      </c>
      <c r="AZ435" s="102">
        <v>0.66956521739130437</v>
      </c>
      <c r="BA435" s="101">
        <v>16</v>
      </c>
      <c r="BB435" s="101">
        <v>22</v>
      </c>
      <c r="BC435" s="101">
        <v>38</v>
      </c>
      <c r="BD435" s="102">
        <v>0.29090909090909089</v>
      </c>
      <c r="BE435" s="102">
        <v>0.36666666666666664</v>
      </c>
      <c r="BF435" s="102">
        <v>0.33043478260869563</v>
      </c>
      <c r="BG435" s="101">
        <v>15</v>
      </c>
      <c r="BH435" s="101">
        <v>20</v>
      </c>
      <c r="BI435" s="101">
        <v>35</v>
      </c>
      <c r="BJ435" s="102">
        <v>0.27272727272727271</v>
      </c>
      <c r="BK435" s="102">
        <v>0.33333333333333331</v>
      </c>
      <c r="BL435" s="102">
        <v>0.30434782608695654</v>
      </c>
      <c r="BM435" s="101">
        <v>1</v>
      </c>
      <c r="BN435" s="101">
        <v>2</v>
      </c>
      <c r="BO435" s="101">
        <v>3</v>
      </c>
      <c r="BP435" s="102">
        <v>1.8181818181818181E-2</v>
      </c>
      <c r="BQ435" s="102">
        <v>3.3333333333333333E-2</v>
      </c>
      <c r="BR435" s="103">
        <v>2.6086956521739129E-2</v>
      </c>
    </row>
    <row r="436" spans="1:70" ht="11.85">
      <c r="A436" s="99" t="str">
        <f>IF(COUNTIFS(T_3GPM[[#This Row],[Secteur]],"  *"),A435,T_3GPM[[#This Row],[Secteur]])</f>
        <v>VAL-DE-MARNE</v>
      </c>
      <c r="B436" s="99" t="str">
        <f>IF(COUNTIFS(T_3GPM[[#This Row],[Secteur]],"    *"),B435,T_3GPM[[#This Row],[Secteur]])</f>
        <v xml:space="preserve">   D09 - Villeneuve-Le-Roi</v>
      </c>
      <c r="C436" s="100" t="s">
        <v>928</v>
      </c>
      <c r="D436" s="100" t="s">
        <v>865</v>
      </c>
      <c r="E436" s="101">
        <v>102</v>
      </c>
      <c r="F436" s="101">
        <v>93</v>
      </c>
      <c r="G436" s="101">
        <v>195</v>
      </c>
      <c r="H436" s="101">
        <v>0</v>
      </c>
      <c r="I436" s="101">
        <v>0</v>
      </c>
      <c r="J436" s="101">
        <v>0</v>
      </c>
      <c r="K436" s="101">
        <v>95</v>
      </c>
      <c r="L436" s="101">
        <v>80</v>
      </c>
      <c r="M436" s="101">
        <v>175</v>
      </c>
      <c r="N436" s="102">
        <v>0.93137254901960786</v>
      </c>
      <c r="O436" s="102">
        <v>0.86021505376344087</v>
      </c>
      <c r="P436" s="102">
        <v>0.89743589743589747</v>
      </c>
      <c r="Q436" s="101">
        <v>79</v>
      </c>
      <c r="R436" s="101">
        <v>63</v>
      </c>
      <c r="S436" s="101">
        <v>142</v>
      </c>
      <c r="T436" s="102">
        <v>0.83157894736842108</v>
      </c>
      <c r="U436" s="102">
        <v>0.78749999999999998</v>
      </c>
      <c r="V436" s="102">
        <v>0.81142857142857139</v>
      </c>
      <c r="W436" s="101">
        <v>16</v>
      </c>
      <c r="X436" s="101">
        <v>17</v>
      </c>
      <c r="Y436" s="101">
        <v>33</v>
      </c>
      <c r="Z436" s="102">
        <v>0.16842105263157894</v>
      </c>
      <c r="AA436" s="102">
        <v>0.21249999999999999</v>
      </c>
      <c r="AB436" s="102">
        <v>0.18857142857142858</v>
      </c>
      <c r="AC436" s="101">
        <v>12</v>
      </c>
      <c r="AD436" s="101">
        <v>8</v>
      </c>
      <c r="AE436" s="101">
        <v>20</v>
      </c>
      <c r="AF436" s="102">
        <v>0.12631578947368421</v>
      </c>
      <c r="AG436" s="102">
        <v>0.1</v>
      </c>
      <c r="AH436" s="102">
        <v>0.11428571428571428</v>
      </c>
      <c r="AI436" s="101">
        <v>4</v>
      </c>
      <c r="AJ436" s="101">
        <v>9</v>
      </c>
      <c r="AK436" s="101">
        <v>13</v>
      </c>
      <c r="AL436" s="102">
        <v>4.2105263157894736E-2</v>
      </c>
      <c r="AM436" s="102">
        <v>0.1125</v>
      </c>
      <c r="AN436" s="102">
        <v>7.4285714285714288E-2</v>
      </c>
      <c r="AO436" s="101">
        <v>94</v>
      </c>
      <c r="AP436" s="101">
        <v>79</v>
      </c>
      <c r="AQ436" s="101">
        <v>173</v>
      </c>
      <c r="AR436" s="102">
        <v>0.92156862745098034</v>
      </c>
      <c r="AS436" s="102">
        <v>0.84946236559139787</v>
      </c>
      <c r="AT436" s="102">
        <v>0.88717948717948714</v>
      </c>
      <c r="AU436" s="101">
        <v>75</v>
      </c>
      <c r="AV436" s="101">
        <v>56</v>
      </c>
      <c r="AW436" s="101">
        <v>131</v>
      </c>
      <c r="AX436" s="102">
        <v>0.7978723404255319</v>
      </c>
      <c r="AY436" s="102">
        <v>0.70886075949367089</v>
      </c>
      <c r="AZ436" s="102">
        <v>0.75722543352601157</v>
      </c>
      <c r="BA436" s="101">
        <v>19</v>
      </c>
      <c r="BB436" s="101">
        <v>23</v>
      </c>
      <c r="BC436" s="101">
        <v>42</v>
      </c>
      <c r="BD436" s="102">
        <v>0.20212765957446807</v>
      </c>
      <c r="BE436" s="102">
        <v>0.29113924050632911</v>
      </c>
      <c r="BF436" s="102">
        <v>0.24277456647398843</v>
      </c>
      <c r="BG436" s="101">
        <v>15</v>
      </c>
      <c r="BH436" s="101">
        <v>13</v>
      </c>
      <c r="BI436" s="101">
        <v>28</v>
      </c>
      <c r="BJ436" s="102">
        <v>0.15957446808510639</v>
      </c>
      <c r="BK436" s="102">
        <v>0.16455696202531644</v>
      </c>
      <c r="BL436" s="102">
        <v>0.16184971098265896</v>
      </c>
      <c r="BM436" s="101">
        <v>4</v>
      </c>
      <c r="BN436" s="101">
        <v>10</v>
      </c>
      <c r="BO436" s="101">
        <v>14</v>
      </c>
      <c r="BP436" s="102">
        <v>4.2553191489361701E-2</v>
      </c>
      <c r="BQ436" s="102">
        <v>0.12658227848101267</v>
      </c>
      <c r="BR436" s="103">
        <v>8.0924855491329481E-2</v>
      </c>
    </row>
    <row r="437" spans="1:70" ht="11.85">
      <c r="A437" s="99" t="str">
        <f>IF(COUNTIFS(T_3GPM[[#This Row],[Secteur]],"  *"),A436,T_3GPM[[#This Row],[Secteur]])</f>
        <v>VAL-DE-MARNE</v>
      </c>
      <c r="B437" s="99" t="str">
        <f>IF(COUNTIFS(T_3GPM[[#This Row],[Secteur]],"    *"),B436,T_3GPM[[#This Row],[Secteur]])</f>
        <v xml:space="preserve">   D09 - Villeneuve-Le-Roi</v>
      </c>
      <c r="C437" s="100" t="s">
        <v>929</v>
      </c>
      <c r="D437" s="100" t="s">
        <v>930</v>
      </c>
      <c r="E437" s="101">
        <v>50</v>
      </c>
      <c r="F437" s="101">
        <v>52</v>
      </c>
      <c r="G437" s="101">
        <v>102</v>
      </c>
      <c r="H437" s="101">
        <v>0</v>
      </c>
      <c r="I437" s="101">
        <v>0</v>
      </c>
      <c r="J437" s="101">
        <v>0</v>
      </c>
      <c r="K437" s="101">
        <v>50</v>
      </c>
      <c r="L437" s="101">
        <v>52</v>
      </c>
      <c r="M437" s="101">
        <v>102</v>
      </c>
      <c r="N437" s="102">
        <v>1</v>
      </c>
      <c r="O437" s="102">
        <v>1</v>
      </c>
      <c r="P437" s="102">
        <v>1</v>
      </c>
      <c r="Q437" s="101">
        <v>42</v>
      </c>
      <c r="R437" s="101">
        <v>34</v>
      </c>
      <c r="S437" s="101">
        <v>76</v>
      </c>
      <c r="T437" s="102">
        <v>0.84</v>
      </c>
      <c r="U437" s="102">
        <v>0.65384615384615385</v>
      </c>
      <c r="V437" s="102">
        <v>0.74509803921568629</v>
      </c>
      <c r="W437" s="101">
        <v>8</v>
      </c>
      <c r="X437" s="101">
        <v>18</v>
      </c>
      <c r="Y437" s="101">
        <v>26</v>
      </c>
      <c r="Z437" s="102">
        <v>0.16</v>
      </c>
      <c r="AA437" s="102">
        <v>0.34615384615384615</v>
      </c>
      <c r="AB437" s="102">
        <v>0.25490196078431371</v>
      </c>
      <c r="AC437" s="101">
        <v>8</v>
      </c>
      <c r="AD437" s="101">
        <v>15</v>
      </c>
      <c r="AE437" s="101">
        <v>23</v>
      </c>
      <c r="AF437" s="102">
        <v>0.16</v>
      </c>
      <c r="AG437" s="102">
        <v>0.28846153846153844</v>
      </c>
      <c r="AH437" s="102">
        <v>0.22549019607843138</v>
      </c>
      <c r="AI437" s="101">
        <v>0</v>
      </c>
      <c r="AJ437" s="101">
        <v>3</v>
      </c>
      <c r="AK437" s="101">
        <v>3</v>
      </c>
      <c r="AL437" s="102">
        <v>0</v>
      </c>
      <c r="AM437" s="102">
        <v>5.7692307692307696E-2</v>
      </c>
      <c r="AN437" s="102">
        <v>2.9411764705882353E-2</v>
      </c>
      <c r="AO437" s="101">
        <v>48</v>
      </c>
      <c r="AP437" s="101">
        <v>46</v>
      </c>
      <c r="AQ437" s="101">
        <v>94</v>
      </c>
      <c r="AR437" s="102">
        <v>0.96</v>
      </c>
      <c r="AS437" s="102">
        <v>0.88461538461538458</v>
      </c>
      <c r="AT437" s="102">
        <v>0.92156862745098034</v>
      </c>
      <c r="AU437" s="101">
        <v>39</v>
      </c>
      <c r="AV437" s="101">
        <v>25</v>
      </c>
      <c r="AW437" s="101">
        <v>64</v>
      </c>
      <c r="AX437" s="102">
        <v>0.8125</v>
      </c>
      <c r="AY437" s="102">
        <v>0.54347826086956519</v>
      </c>
      <c r="AZ437" s="102">
        <v>0.68085106382978722</v>
      </c>
      <c r="BA437" s="101">
        <v>9</v>
      </c>
      <c r="BB437" s="101">
        <v>21</v>
      </c>
      <c r="BC437" s="101">
        <v>30</v>
      </c>
      <c r="BD437" s="102">
        <v>0.1875</v>
      </c>
      <c r="BE437" s="102">
        <v>0.45652173913043476</v>
      </c>
      <c r="BF437" s="102">
        <v>0.31914893617021278</v>
      </c>
      <c r="BG437" s="101">
        <v>9</v>
      </c>
      <c r="BH437" s="101">
        <v>18</v>
      </c>
      <c r="BI437" s="101">
        <v>27</v>
      </c>
      <c r="BJ437" s="102">
        <v>0.1875</v>
      </c>
      <c r="BK437" s="102">
        <v>0.39130434782608697</v>
      </c>
      <c r="BL437" s="102">
        <v>0.28723404255319152</v>
      </c>
      <c r="BM437" s="101">
        <v>0</v>
      </c>
      <c r="BN437" s="101">
        <v>3</v>
      </c>
      <c r="BO437" s="101">
        <v>3</v>
      </c>
      <c r="BP437" s="102">
        <v>0</v>
      </c>
      <c r="BQ437" s="102">
        <v>6.5217391304347824E-2</v>
      </c>
      <c r="BR437" s="103">
        <v>3.1914893617021274E-2</v>
      </c>
    </row>
    <row r="438" spans="1:70" ht="11.85">
      <c r="A438" s="99" t="str">
        <f>IF(COUNTIFS(T_3GPM[[#This Row],[Secteur]],"  *"),A437,T_3GPM[[#This Row],[Secteur]])</f>
        <v>VAL-DE-MARNE</v>
      </c>
      <c r="B438" s="99" t="str">
        <f>IF(COUNTIFS(T_3GPM[[#This Row],[Secteur]],"    *"),B437,T_3GPM[[#This Row],[Secteur]])</f>
        <v xml:space="preserve">   D09 - Villeneuve-Le-Roi</v>
      </c>
      <c r="C438" s="100" t="s">
        <v>931</v>
      </c>
      <c r="D438" s="100" t="s">
        <v>260</v>
      </c>
      <c r="E438" s="101">
        <v>55</v>
      </c>
      <c r="F438" s="101">
        <v>59</v>
      </c>
      <c r="G438" s="101">
        <v>114</v>
      </c>
      <c r="H438" s="101">
        <v>0</v>
      </c>
      <c r="I438" s="101">
        <v>0</v>
      </c>
      <c r="J438" s="101">
        <v>0</v>
      </c>
      <c r="K438" s="101">
        <v>55</v>
      </c>
      <c r="L438" s="101">
        <v>59</v>
      </c>
      <c r="M438" s="101">
        <v>114</v>
      </c>
      <c r="N438" s="102">
        <v>1</v>
      </c>
      <c r="O438" s="102">
        <v>1</v>
      </c>
      <c r="P438" s="102">
        <v>1</v>
      </c>
      <c r="Q438" s="101">
        <v>47</v>
      </c>
      <c r="R438" s="101">
        <v>40</v>
      </c>
      <c r="S438" s="101">
        <v>87</v>
      </c>
      <c r="T438" s="102">
        <v>0.8545454545454545</v>
      </c>
      <c r="U438" s="102">
        <v>0.67796610169491522</v>
      </c>
      <c r="V438" s="102">
        <v>0.76315789473684215</v>
      </c>
      <c r="W438" s="101">
        <v>8</v>
      </c>
      <c r="X438" s="101">
        <v>19</v>
      </c>
      <c r="Y438" s="101">
        <v>27</v>
      </c>
      <c r="Z438" s="102">
        <v>0.14545454545454545</v>
      </c>
      <c r="AA438" s="102">
        <v>0.32203389830508472</v>
      </c>
      <c r="AB438" s="102">
        <v>0.23684210526315788</v>
      </c>
      <c r="AC438" s="101">
        <v>7</v>
      </c>
      <c r="AD438" s="101">
        <v>15</v>
      </c>
      <c r="AE438" s="101">
        <v>22</v>
      </c>
      <c r="AF438" s="102">
        <v>0.12727272727272726</v>
      </c>
      <c r="AG438" s="102">
        <v>0.25423728813559321</v>
      </c>
      <c r="AH438" s="102">
        <v>0.19298245614035087</v>
      </c>
      <c r="AI438" s="101">
        <v>1</v>
      </c>
      <c r="AJ438" s="101">
        <v>4</v>
      </c>
      <c r="AK438" s="101">
        <v>5</v>
      </c>
      <c r="AL438" s="102">
        <v>1.8181818181818181E-2</v>
      </c>
      <c r="AM438" s="102">
        <v>6.7796610169491525E-2</v>
      </c>
      <c r="AN438" s="102">
        <v>4.3859649122807015E-2</v>
      </c>
      <c r="AO438" s="101">
        <v>54</v>
      </c>
      <c r="AP438" s="101">
        <v>57</v>
      </c>
      <c r="AQ438" s="101">
        <v>111</v>
      </c>
      <c r="AR438" s="102">
        <v>0.98181818181818181</v>
      </c>
      <c r="AS438" s="102">
        <v>0.96610169491525422</v>
      </c>
      <c r="AT438" s="102">
        <v>0.97368421052631582</v>
      </c>
      <c r="AU438" s="101">
        <v>45</v>
      </c>
      <c r="AV438" s="101">
        <v>37</v>
      </c>
      <c r="AW438" s="101">
        <v>82</v>
      </c>
      <c r="AX438" s="102">
        <v>0.83333333333333337</v>
      </c>
      <c r="AY438" s="102">
        <v>0.64912280701754388</v>
      </c>
      <c r="AZ438" s="102">
        <v>0.73873873873873874</v>
      </c>
      <c r="BA438" s="101">
        <v>9</v>
      </c>
      <c r="BB438" s="101">
        <v>20</v>
      </c>
      <c r="BC438" s="101">
        <v>29</v>
      </c>
      <c r="BD438" s="102">
        <v>0.16666666666666666</v>
      </c>
      <c r="BE438" s="102">
        <v>0.35087719298245612</v>
      </c>
      <c r="BF438" s="102">
        <v>0.26126126126126126</v>
      </c>
      <c r="BG438" s="101">
        <v>8</v>
      </c>
      <c r="BH438" s="101">
        <v>16</v>
      </c>
      <c r="BI438" s="101">
        <v>24</v>
      </c>
      <c r="BJ438" s="102">
        <v>0.14814814814814814</v>
      </c>
      <c r="BK438" s="102">
        <v>0.2807017543859649</v>
      </c>
      <c r="BL438" s="102">
        <v>0.21621621621621623</v>
      </c>
      <c r="BM438" s="101">
        <v>1</v>
      </c>
      <c r="BN438" s="101">
        <v>4</v>
      </c>
      <c r="BO438" s="101">
        <v>5</v>
      </c>
      <c r="BP438" s="102">
        <v>1.8518518518518517E-2</v>
      </c>
      <c r="BQ438" s="102">
        <v>7.0175438596491224E-2</v>
      </c>
      <c r="BR438" s="103">
        <v>4.5045045045045043E-2</v>
      </c>
    </row>
    <row r="439" spans="1:70" ht="11.85">
      <c r="A439" s="99" t="str">
        <f>IF(COUNTIFS(T_3GPM[[#This Row],[Secteur]],"  *"),A438,T_3GPM[[#This Row],[Secteur]])</f>
        <v>VAL-DE-MARNE</v>
      </c>
      <c r="B439" s="99" t="str">
        <f>IF(COUNTIFS(T_3GPM[[#This Row],[Secteur]],"    *"),B438,T_3GPM[[#This Row],[Secteur]])</f>
        <v xml:space="preserve">   D09 - Villeneuve-Le-Roi</v>
      </c>
      <c r="C439" s="100" t="s">
        <v>932</v>
      </c>
      <c r="D439" s="100" t="s">
        <v>809</v>
      </c>
      <c r="E439" s="101">
        <v>65</v>
      </c>
      <c r="F439" s="101">
        <v>52</v>
      </c>
      <c r="G439" s="101">
        <v>117</v>
      </c>
      <c r="H439" s="101">
        <v>0</v>
      </c>
      <c r="I439" s="101">
        <v>0</v>
      </c>
      <c r="J439" s="101">
        <v>0</v>
      </c>
      <c r="K439" s="101">
        <v>58</v>
      </c>
      <c r="L439" s="101">
        <v>46</v>
      </c>
      <c r="M439" s="101">
        <v>104</v>
      </c>
      <c r="N439" s="102">
        <v>0.89230769230769236</v>
      </c>
      <c r="O439" s="102">
        <v>0.88461538461538458</v>
      </c>
      <c r="P439" s="102">
        <v>0.88888888888888884</v>
      </c>
      <c r="Q439" s="101">
        <v>50</v>
      </c>
      <c r="R439" s="101">
        <v>37</v>
      </c>
      <c r="S439" s="101">
        <v>87</v>
      </c>
      <c r="T439" s="102">
        <v>0.86206896551724133</v>
      </c>
      <c r="U439" s="102">
        <v>0.80434782608695654</v>
      </c>
      <c r="V439" s="102">
        <v>0.83653846153846156</v>
      </c>
      <c r="W439" s="101">
        <v>8</v>
      </c>
      <c r="X439" s="101">
        <v>9</v>
      </c>
      <c r="Y439" s="101">
        <v>17</v>
      </c>
      <c r="Z439" s="102">
        <v>0.13793103448275862</v>
      </c>
      <c r="AA439" s="102">
        <v>0.19565217391304349</v>
      </c>
      <c r="AB439" s="102">
        <v>0.16346153846153846</v>
      </c>
      <c r="AC439" s="101">
        <v>7</v>
      </c>
      <c r="AD439" s="101">
        <v>7</v>
      </c>
      <c r="AE439" s="101">
        <v>14</v>
      </c>
      <c r="AF439" s="102">
        <v>0.1206896551724138</v>
      </c>
      <c r="AG439" s="102">
        <v>0.15217391304347827</v>
      </c>
      <c r="AH439" s="102">
        <v>0.13461538461538461</v>
      </c>
      <c r="AI439" s="101">
        <v>1</v>
      </c>
      <c r="AJ439" s="101">
        <v>2</v>
      </c>
      <c r="AK439" s="101">
        <v>3</v>
      </c>
      <c r="AL439" s="102">
        <v>1.7241379310344827E-2</v>
      </c>
      <c r="AM439" s="102">
        <v>4.3478260869565216E-2</v>
      </c>
      <c r="AN439" s="102">
        <v>2.8846153846153848E-2</v>
      </c>
      <c r="AO439" s="101">
        <v>57</v>
      </c>
      <c r="AP439" s="101">
        <v>45</v>
      </c>
      <c r="AQ439" s="101">
        <v>102</v>
      </c>
      <c r="AR439" s="102">
        <v>0.87692307692307692</v>
      </c>
      <c r="AS439" s="102">
        <v>0.86538461538461542</v>
      </c>
      <c r="AT439" s="102">
        <v>0.87179487179487181</v>
      </c>
      <c r="AU439" s="101">
        <v>48</v>
      </c>
      <c r="AV439" s="101">
        <v>34</v>
      </c>
      <c r="AW439" s="101">
        <v>82</v>
      </c>
      <c r="AX439" s="102">
        <v>0.84210526315789469</v>
      </c>
      <c r="AY439" s="102">
        <v>0.75555555555555554</v>
      </c>
      <c r="AZ439" s="102">
        <v>0.80392156862745101</v>
      </c>
      <c r="BA439" s="101">
        <v>9</v>
      </c>
      <c r="BB439" s="101">
        <v>11</v>
      </c>
      <c r="BC439" s="101">
        <v>20</v>
      </c>
      <c r="BD439" s="102">
        <v>0.15789473684210525</v>
      </c>
      <c r="BE439" s="102">
        <v>0.24444444444444444</v>
      </c>
      <c r="BF439" s="102">
        <v>0.19607843137254902</v>
      </c>
      <c r="BG439" s="101">
        <v>8</v>
      </c>
      <c r="BH439" s="101">
        <v>9</v>
      </c>
      <c r="BI439" s="101">
        <v>17</v>
      </c>
      <c r="BJ439" s="102">
        <v>0.14035087719298245</v>
      </c>
      <c r="BK439" s="102">
        <v>0.2</v>
      </c>
      <c r="BL439" s="102">
        <v>0.16666666666666666</v>
      </c>
      <c r="BM439" s="101">
        <v>1</v>
      </c>
      <c r="BN439" s="101">
        <v>2</v>
      </c>
      <c r="BO439" s="101">
        <v>3</v>
      </c>
      <c r="BP439" s="102">
        <v>1.7543859649122806E-2</v>
      </c>
      <c r="BQ439" s="102">
        <v>4.4444444444444446E-2</v>
      </c>
      <c r="BR439" s="103">
        <v>2.9411764705882353E-2</v>
      </c>
    </row>
    <row r="440" spans="1:70" ht="11.85">
      <c r="A440" s="99" t="str">
        <f>IF(COUNTIFS(T_3GPM[[#This Row],[Secteur]],"  *"),A439,T_3GPM[[#This Row],[Secteur]])</f>
        <v>VAL-DE-MARNE</v>
      </c>
      <c r="B440" s="99" t="str">
        <f>IF(COUNTIFS(T_3GPM[[#This Row],[Secteur]],"    *"),B439,T_3GPM[[#This Row],[Secteur]])</f>
        <v xml:space="preserve">   D09 - Villeneuve-Le-Roi</v>
      </c>
      <c r="C440" s="100" t="s">
        <v>933</v>
      </c>
      <c r="D440" s="100" t="s">
        <v>239</v>
      </c>
      <c r="E440" s="101">
        <v>39</v>
      </c>
      <c r="F440" s="101">
        <v>36</v>
      </c>
      <c r="G440" s="101">
        <v>75</v>
      </c>
      <c r="H440" s="101">
        <v>0</v>
      </c>
      <c r="I440" s="101">
        <v>0</v>
      </c>
      <c r="J440" s="101">
        <v>0</v>
      </c>
      <c r="K440" s="101">
        <v>39</v>
      </c>
      <c r="L440" s="101">
        <v>36</v>
      </c>
      <c r="M440" s="101">
        <v>75</v>
      </c>
      <c r="N440" s="102">
        <v>1</v>
      </c>
      <c r="O440" s="102">
        <v>1</v>
      </c>
      <c r="P440" s="102">
        <v>1</v>
      </c>
      <c r="Q440" s="101">
        <v>32</v>
      </c>
      <c r="R440" s="101">
        <v>24</v>
      </c>
      <c r="S440" s="101">
        <v>56</v>
      </c>
      <c r="T440" s="102">
        <v>0.82051282051282048</v>
      </c>
      <c r="U440" s="102">
        <v>0.66666666666666663</v>
      </c>
      <c r="V440" s="102">
        <v>0.7466666666666667</v>
      </c>
      <c r="W440" s="101">
        <v>7</v>
      </c>
      <c r="X440" s="101">
        <v>12</v>
      </c>
      <c r="Y440" s="101">
        <v>19</v>
      </c>
      <c r="Z440" s="102">
        <v>0.17948717948717949</v>
      </c>
      <c r="AA440" s="102">
        <v>0.33333333333333331</v>
      </c>
      <c r="AB440" s="102">
        <v>0.25333333333333335</v>
      </c>
      <c r="AC440" s="101">
        <v>7</v>
      </c>
      <c r="AD440" s="101">
        <v>10</v>
      </c>
      <c r="AE440" s="101">
        <v>17</v>
      </c>
      <c r="AF440" s="102">
        <v>0.17948717948717949</v>
      </c>
      <c r="AG440" s="102">
        <v>0.27777777777777779</v>
      </c>
      <c r="AH440" s="102">
        <v>0.22666666666666666</v>
      </c>
      <c r="AI440" s="101">
        <v>0</v>
      </c>
      <c r="AJ440" s="101">
        <v>2</v>
      </c>
      <c r="AK440" s="101">
        <v>2</v>
      </c>
      <c r="AL440" s="102">
        <v>0</v>
      </c>
      <c r="AM440" s="102">
        <v>5.5555555555555552E-2</v>
      </c>
      <c r="AN440" s="102">
        <v>2.6666666666666668E-2</v>
      </c>
      <c r="AO440" s="101">
        <v>39</v>
      </c>
      <c r="AP440" s="101">
        <v>35</v>
      </c>
      <c r="AQ440" s="101">
        <v>74</v>
      </c>
      <c r="AR440" s="102">
        <v>1</v>
      </c>
      <c r="AS440" s="102">
        <v>0.97222222222222221</v>
      </c>
      <c r="AT440" s="102">
        <v>0.98666666666666669</v>
      </c>
      <c r="AU440" s="101">
        <v>25</v>
      </c>
      <c r="AV440" s="101">
        <v>16</v>
      </c>
      <c r="AW440" s="101">
        <v>41</v>
      </c>
      <c r="AX440" s="102">
        <v>0.64102564102564108</v>
      </c>
      <c r="AY440" s="102">
        <v>0.45714285714285713</v>
      </c>
      <c r="AZ440" s="102">
        <v>0.55405405405405406</v>
      </c>
      <c r="BA440" s="101">
        <v>14</v>
      </c>
      <c r="BB440" s="101">
        <v>19</v>
      </c>
      <c r="BC440" s="101">
        <v>33</v>
      </c>
      <c r="BD440" s="102">
        <v>0.35897435897435898</v>
      </c>
      <c r="BE440" s="102">
        <v>0.54285714285714282</v>
      </c>
      <c r="BF440" s="102">
        <v>0.44594594594594594</v>
      </c>
      <c r="BG440" s="101">
        <v>13</v>
      </c>
      <c r="BH440" s="101">
        <v>18</v>
      </c>
      <c r="BI440" s="101">
        <v>31</v>
      </c>
      <c r="BJ440" s="102">
        <v>0.33333333333333331</v>
      </c>
      <c r="BK440" s="102">
        <v>0.51428571428571423</v>
      </c>
      <c r="BL440" s="102">
        <v>0.41891891891891891</v>
      </c>
      <c r="BM440" s="101">
        <v>1</v>
      </c>
      <c r="BN440" s="101">
        <v>1</v>
      </c>
      <c r="BO440" s="101">
        <v>2</v>
      </c>
      <c r="BP440" s="102">
        <v>2.564102564102564E-2</v>
      </c>
      <c r="BQ440" s="102">
        <v>2.8571428571428571E-2</v>
      </c>
      <c r="BR440" s="103">
        <v>2.7027027027027029E-2</v>
      </c>
    </row>
    <row r="441" spans="1:70" ht="11.85">
      <c r="A441" s="99" t="str">
        <f>IF(COUNTIFS(T_3GPM[[#This Row],[Secteur]],"  *"),A440,T_3GPM[[#This Row],[Secteur]])</f>
        <v>VAL-DE-MARNE</v>
      </c>
      <c r="B441" s="99" t="str">
        <f>IF(COUNTIFS(T_3GPM[[#This Row],[Secteur]],"    *"),B440,T_3GPM[[#This Row],[Secteur]])</f>
        <v xml:space="preserve">   D09 - Villeneuve-Le-Roi</v>
      </c>
      <c r="C441" s="100" t="s">
        <v>1036</v>
      </c>
      <c r="D441" s="100" t="s">
        <v>777</v>
      </c>
      <c r="E441" s="101">
        <v>11</v>
      </c>
      <c r="F441" s="101">
        <v>13</v>
      </c>
      <c r="G441" s="101">
        <v>24</v>
      </c>
      <c r="H441" s="101">
        <v>1</v>
      </c>
      <c r="I441" s="101">
        <v>0</v>
      </c>
      <c r="J441" s="101">
        <v>1</v>
      </c>
      <c r="K441" s="101">
        <v>11</v>
      </c>
      <c r="L441" s="101">
        <v>13</v>
      </c>
      <c r="M441" s="101">
        <v>24</v>
      </c>
      <c r="N441" s="102">
        <v>1.0909090909090908</v>
      </c>
      <c r="O441" s="102">
        <v>1</v>
      </c>
      <c r="P441" s="102">
        <v>1.0416666666666667</v>
      </c>
      <c r="Q441" s="101">
        <v>2</v>
      </c>
      <c r="R441" s="101">
        <v>1</v>
      </c>
      <c r="S441" s="101">
        <v>3</v>
      </c>
      <c r="T441" s="102">
        <v>0.18181818181818182</v>
      </c>
      <c r="U441" s="102">
        <v>7.6923076923076927E-2</v>
      </c>
      <c r="V441" s="102">
        <v>0.125</v>
      </c>
      <c r="W441" s="101">
        <v>9</v>
      </c>
      <c r="X441" s="101">
        <v>12</v>
      </c>
      <c r="Y441" s="101">
        <v>21</v>
      </c>
      <c r="Z441" s="102">
        <v>0.81818181818181823</v>
      </c>
      <c r="AA441" s="102">
        <v>0.92307692307692313</v>
      </c>
      <c r="AB441" s="102">
        <v>0.875</v>
      </c>
      <c r="AC441" s="101">
        <v>8</v>
      </c>
      <c r="AD441" s="101">
        <v>9</v>
      </c>
      <c r="AE441" s="101">
        <v>17</v>
      </c>
      <c r="AF441" s="102">
        <v>0.72727272727272729</v>
      </c>
      <c r="AG441" s="102">
        <v>0.69230769230769229</v>
      </c>
      <c r="AH441" s="102">
        <v>0.70833333333333337</v>
      </c>
      <c r="AI441" s="101">
        <v>1</v>
      </c>
      <c r="AJ441" s="101">
        <v>3</v>
      </c>
      <c r="AK441" s="101">
        <v>4</v>
      </c>
      <c r="AL441" s="102">
        <v>9.0909090909090912E-2</v>
      </c>
      <c r="AM441" s="102">
        <v>0.23076923076923078</v>
      </c>
      <c r="AN441" s="102">
        <v>0.16666666666666666</v>
      </c>
      <c r="AO441" s="101">
        <v>11</v>
      </c>
      <c r="AP441" s="101">
        <v>13</v>
      </c>
      <c r="AQ441" s="101">
        <v>24</v>
      </c>
      <c r="AR441" s="102">
        <v>1.0909090909090908</v>
      </c>
      <c r="AS441" s="102">
        <v>1</v>
      </c>
      <c r="AT441" s="102">
        <v>1.0416666666666667</v>
      </c>
      <c r="AU441" s="101">
        <v>2</v>
      </c>
      <c r="AV441" s="101">
        <v>1</v>
      </c>
      <c r="AW441" s="101">
        <v>3</v>
      </c>
      <c r="AX441" s="102">
        <v>0.18181818181818182</v>
      </c>
      <c r="AY441" s="102">
        <v>7.6923076923076927E-2</v>
      </c>
      <c r="AZ441" s="102">
        <v>0.125</v>
      </c>
      <c r="BA441" s="101">
        <v>9</v>
      </c>
      <c r="BB441" s="101">
        <v>12</v>
      </c>
      <c r="BC441" s="101">
        <v>21</v>
      </c>
      <c r="BD441" s="102">
        <v>0.81818181818181823</v>
      </c>
      <c r="BE441" s="102">
        <v>0.92307692307692313</v>
      </c>
      <c r="BF441" s="102">
        <v>0.875</v>
      </c>
      <c r="BG441" s="101">
        <v>8</v>
      </c>
      <c r="BH441" s="101">
        <v>9</v>
      </c>
      <c r="BI441" s="101">
        <v>17</v>
      </c>
      <c r="BJ441" s="102">
        <v>0.72727272727272729</v>
      </c>
      <c r="BK441" s="102">
        <v>0.69230769230769229</v>
      </c>
      <c r="BL441" s="102">
        <v>0.70833333333333337</v>
      </c>
      <c r="BM441" s="101">
        <v>1</v>
      </c>
      <c r="BN441" s="101">
        <v>3</v>
      </c>
      <c r="BO441" s="101">
        <v>4</v>
      </c>
      <c r="BP441" s="102">
        <v>9.0909090909090912E-2</v>
      </c>
      <c r="BQ441" s="102">
        <v>0.23076923076923078</v>
      </c>
      <c r="BR441" s="103">
        <v>0.16666666666666666</v>
      </c>
    </row>
    <row r="442" spans="1:70" ht="11.85">
      <c r="A442" s="99" t="str">
        <f>IF(COUNTIFS(T_3GPM[[#This Row],[Secteur]],"  *"),A441,T_3GPM[[#This Row],[Secteur]])</f>
        <v>VAL-DE-MARNE</v>
      </c>
      <c r="B442" s="99" t="str">
        <f>IF(COUNTIFS(T_3GPM[[#This Row],[Secteur]],"    *"),B441,T_3GPM[[#This Row],[Secteur]])</f>
        <v xml:space="preserve">   D10 - Limeil-Brevannes</v>
      </c>
      <c r="C442" s="100" t="s">
        <v>934</v>
      </c>
      <c r="D442" s="100" t="s">
        <v>935</v>
      </c>
      <c r="E442" s="101">
        <v>900</v>
      </c>
      <c r="F442" s="101">
        <v>965</v>
      </c>
      <c r="G442" s="101">
        <v>1865</v>
      </c>
      <c r="H442" s="101">
        <v>0</v>
      </c>
      <c r="I442" s="101">
        <v>0</v>
      </c>
      <c r="J442" s="101">
        <v>0</v>
      </c>
      <c r="K442" s="101">
        <v>888</v>
      </c>
      <c r="L442" s="101">
        <v>946</v>
      </c>
      <c r="M442" s="101">
        <v>1834</v>
      </c>
      <c r="N442" s="102">
        <v>0.98666666666666669</v>
      </c>
      <c r="O442" s="102">
        <v>0.98031088082901552</v>
      </c>
      <c r="P442" s="102">
        <v>0.9833780160857909</v>
      </c>
      <c r="Q442" s="101">
        <v>667</v>
      </c>
      <c r="R442" s="101">
        <v>597</v>
      </c>
      <c r="S442" s="101">
        <v>1264</v>
      </c>
      <c r="T442" s="102">
        <v>0.75112612612612617</v>
      </c>
      <c r="U442" s="102">
        <v>0.63107822410147996</v>
      </c>
      <c r="V442" s="102">
        <v>0.68920392584514723</v>
      </c>
      <c r="W442" s="101">
        <v>221</v>
      </c>
      <c r="X442" s="101">
        <v>349</v>
      </c>
      <c r="Y442" s="101">
        <v>570</v>
      </c>
      <c r="Z442" s="102">
        <v>0.24887387387387389</v>
      </c>
      <c r="AA442" s="102">
        <v>0.3689217758985201</v>
      </c>
      <c r="AB442" s="102">
        <v>0.31079607415485277</v>
      </c>
      <c r="AC442" s="101">
        <v>183</v>
      </c>
      <c r="AD442" s="101">
        <v>259</v>
      </c>
      <c r="AE442" s="101">
        <v>442</v>
      </c>
      <c r="AF442" s="102">
        <v>0.20608108108108109</v>
      </c>
      <c r="AG442" s="102">
        <v>0.27378435517970401</v>
      </c>
      <c r="AH442" s="102">
        <v>0.24100327153762269</v>
      </c>
      <c r="AI442" s="101">
        <v>38</v>
      </c>
      <c r="AJ442" s="101">
        <v>90</v>
      </c>
      <c r="AK442" s="101">
        <v>128</v>
      </c>
      <c r="AL442" s="102">
        <v>4.2792792792792793E-2</v>
      </c>
      <c r="AM442" s="102">
        <v>9.5137420718816063E-2</v>
      </c>
      <c r="AN442" s="102">
        <v>6.9792802617230101E-2</v>
      </c>
      <c r="AO442" s="101">
        <v>880</v>
      </c>
      <c r="AP442" s="101">
        <v>935</v>
      </c>
      <c r="AQ442" s="101">
        <v>1815</v>
      </c>
      <c r="AR442" s="102">
        <v>0.97777777777777775</v>
      </c>
      <c r="AS442" s="102">
        <v>0.9689119170984456</v>
      </c>
      <c r="AT442" s="102">
        <v>0.97319034852546915</v>
      </c>
      <c r="AU442" s="101">
        <v>620</v>
      </c>
      <c r="AV442" s="101">
        <v>551</v>
      </c>
      <c r="AW442" s="101">
        <v>1171</v>
      </c>
      <c r="AX442" s="102">
        <v>0.70454545454545459</v>
      </c>
      <c r="AY442" s="102">
        <v>0.58930481283422465</v>
      </c>
      <c r="AZ442" s="102">
        <v>0.64517906336088149</v>
      </c>
      <c r="BA442" s="101">
        <v>260</v>
      </c>
      <c r="BB442" s="101">
        <v>384</v>
      </c>
      <c r="BC442" s="101">
        <v>644</v>
      </c>
      <c r="BD442" s="102">
        <v>0.29545454545454547</v>
      </c>
      <c r="BE442" s="102">
        <v>0.41069518716577541</v>
      </c>
      <c r="BF442" s="102">
        <v>0.35482093663911846</v>
      </c>
      <c r="BG442" s="101">
        <v>222</v>
      </c>
      <c r="BH442" s="101">
        <v>294</v>
      </c>
      <c r="BI442" s="101">
        <v>516</v>
      </c>
      <c r="BJ442" s="102">
        <v>0.25227272727272726</v>
      </c>
      <c r="BK442" s="102">
        <v>0.3144385026737968</v>
      </c>
      <c r="BL442" s="102">
        <v>0.28429752066115704</v>
      </c>
      <c r="BM442" s="101">
        <v>38</v>
      </c>
      <c r="BN442" s="101">
        <v>90</v>
      </c>
      <c r="BO442" s="101">
        <v>128</v>
      </c>
      <c r="BP442" s="102">
        <v>4.3181818181818182E-2</v>
      </c>
      <c r="BQ442" s="102">
        <v>9.6256684491978606E-2</v>
      </c>
      <c r="BR442" s="103">
        <v>7.0523415977961426E-2</v>
      </c>
    </row>
    <row r="443" spans="1:70" ht="11.85">
      <c r="A443" s="99" t="str">
        <f>IF(COUNTIFS(T_3GPM[[#This Row],[Secteur]],"  *"),A442,T_3GPM[[#This Row],[Secteur]])</f>
        <v>VAL-DE-MARNE</v>
      </c>
      <c r="B443" s="99" t="str">
        <f>IF(COUNTIFS(T_3GPM[[#This Row],[Secteur]],"    *"),B442,T_3GPM[[#This Row],[Secteur]])</f>
        <v xml:space="preserve">   D10 - Limeil-Brevannes</v>
      </c>
      <c r="C443" s="100" t="s">
        <v>936</v>
      </c>
      <c r="D443" s="100" t="s">
        <v>937</v>
      </c>
      <c r="E443" s="101">
        <v>59</v>
      </c>
      <c r="F443" s="101">
        <v>63</v>
      </c>
      <c r="G443" s="101">
        <v>122</v>
      </c>
      <c r="H443" s="101">
        <v>0</v>
      </c>
      <c r="I443" s="101">
        <v>0</v>
      </c>
      <c r="J443" s="101">
        <v>0</v>
      </c>
      <c r="K443" s="101">
        <v>59</v>
      </c>
      <c r="L443" s="101">
        <v>63</v>
      </c>
      <c r="M443" s="101">
        <v>122</v>
      </c>
      <c r="N443" s="102">
        <v>1</v>
      </c>
      <c r="O443" s="102">
        <v>1</v>
      </c>
      <c r="P443" s="102">
        <v>1</v>
      </c>
      <c r="Q443" s="101">
        <v>53</v>
      </c>
      <c r="R443" s="101">
        <v>42</v>
      </c>
      <c r="S443" s="101">
        <v>95</v>
      </c>
      <c r="T443" s="102">
        <v>0.89830508474576276</v>
      </c>
      <c r="U443" s="102">
        <v>0.66666666666666663</v>
      </c>
      <c r="V443" s="102">
        <v>0.77868852459016391</v>
      </c>
      <c r="W443" s="101">
        <v>6</v>
      </c>
      <c r="X443" s="101">
        <v>21</v>
      </c>
      <c r="Y443" s="101">
        <v>27</v>
      </c>
      <c r="Z443" s="102">
        <v>0.10169491525423729</v>
      </c>
      <c r="AA443" s="102">
        <v>0.33333333333333331</v>
      </c>
      <c r="AB443" s="102">
        <v>0.22131147540983606</v>
      </c>
      <c r="AC443" s="101">
        <v>5</v>
      </c>
      <c r="AD443" s="101">
        <v>17</v>
      </c>
      <c r="AE443" s="101">
        <v>22</v>
      </c>
      <c r="AF443" s="102">
        <v>8.4745762711864403E-2</v>
      </c>
      <c r="AG443" s="102">
        <v>0.26984126984126983</v>
      </c>
      <c r="AH443" s="102">
        <v>0.18032786885245902</v>
      </c>
      <c r="AI443" s="101">
        <v>1</v>
      </c>
      <c r="AJ443" s="101">
        <v>4</v>
      </c>
      <c r="AK443" s="101">
        <v>5</v>
      </c>
      <c r="AL443" s="102">
        <v>1.6949152542372881E-2</v>
      </c>
      <c r="AM443" s="102">
        <v>6.3492063492063489E-2</v>
      </c>
      <c r="AN443" s="102">
        <v>4.0983606557377046E-2</v>
      </c>
      <c r="AO443" s="101">
        <v>58</v>
      </c>
      <c r="AP443" s="101">
        <v>63</v>
      </c>
      <c r="AQ443" s="101">
        <v>121</v>
      </c>
      <c r="AR443" s="102">
        <v>0.98305084745762716</v>
      </c>
      <c r="AS443" s="102">
        <v>1</v>
      </c>
      <c r="AT443" s="102">
        <v>0.99180327868852458</v>
      </c>
      <c r="AU443" s="101">
        <v>53</v>
      </c>
      <c r="AV443" s="101">
        <v>42</v>
      </c>
      <c r="AW443" s="101">
        <v>95</v>
      </c>
      <c r="AX443" s="102">
        <v>0.91379310344827591</v>
      </c>
      <c r="AY443" s="102">
        <v>0.66666666666666663</v>
      </c>
      <c r="AZ443" s="102">
        <v>0.78512396694214881</v>
      </c>
      <c r="BA443" s="101">
        <v>5</v>
      </c>
      <c r="BB443" s="101">
        <v>21</v>
      </c>
      <c r="BC443" s="101">
        <v>26</v>
      </c>
      <c r="BD443" s="102">
        <v>8.6206896551724144E-2</v>
      </c>
      <c r="BE443" s="102">
        <v>0.33333333333333331</v>
      </c>
      <c r="BF443" s="102">
        <v>0.21487603305785125</v>
      </c>
      <c r="BG443" s="101">
        <v>4</v>
      </c>
      <c r="BH443" s="101">
        <v>17</v>
      </c>
      <c r="BI443" s="101">
        <v>21</v>
      </c>
      <c r="BJ443" s="102">
        <v>6.8965517241379309E-2</v>
      </c>
      <c r="BK443" s="102">
        <v>0.26984126984126983</v>
      </c>
      <c r="BL443" s="102">
        <v>0.17355371900826447</v>
      </c>
      <c r="BM443" s="101">
        <v>1</v>
      </c>
      <c r="BN443" s="101">
        <v>4</v>
      </c>
      <c r="BO443" s="101">
        <v>5</v>
      </c>
      <c r="BP443" s="102">
        <v>1.7241379310344827E-2</v>
      </c>
      <c r="BQ443" s="102">
        <v>6.3492063492063489E-2</v>
      </c>
      <c r="BR443" s="103">
        <v>4.1322314049586778E-2</v>
      </c>
    </row>
    <row r="444" spans="1:70" ht="11.85">
      <c r="A444" s="99" t="str">
        <f>IF(COUNTIFS(T_3GPM[[#This Row],[Secteur]],"  *"),A443,T_3GPM[[#This Row],[Secteur]])</f>
        <v>VAL-DE-MARNE</v>
      </c>
      <c r="B444" s="99" t="str">
        <f>IF(COUNTIFS(T_3GPM[[#This Row],[Secteur]],"    *"),B443,T_3GPM[[#This Row],[Secteur]])</f>
        <v xml:space="preserve">   D10 - Limeil-Brevannes</v>
      </c>
      <c r="C444" s="100" t="s">
        <v>938</v>
      </c>
      <c r="D444" s="100" t="s">
        <v>939</v>
      </c>
      <c r="E444" s="101">
        <v>83</v>
      </c>
      <c r="F444" s="101">
        <v>92</v>
      </c>
      <c r="G444" s="101">
        <v>175</v>
      </c>
      <c r="H444" s="101">
        <v>0</v>
      </c>
      <c r="I444" s="101">
        <v>0</v>
      </c>
      <c r="J444" s="101">
        <v>0</v>
      </c>
      <c r="K444" s="101">
        <v>82</v>
      </c>
      <c r="L444" s="101">
        <v>90</v>
      </c>
      <c r="M444" s="101">
        <v>172</v>
      </c>
      <c r="N444" s="102">
        <v>0.98795180722891562</v>
      </c>
      <c r="O444" s="102">
        <v>0.97826086956521741</v>
      </c>
      <c r="P444" s="102">
        <v>0.98285714285714287</v>
      </c>
      <c r="Q444" s="101">
        <v>56</v>
      </c>
      <c r="R444" s="101">
        <v>60</v>
      </c>
      <c r="S444" s="101">
        <v>116</v>
      </c>
      <c r="T444" s="102">
        <v>0.68292682926829273</v>
      </c>
      <c r="U444" s="102">
        <v>0.66666666666666663</v>
      </c>
      <c r="V444" s="102">
        <v>0.67441860465116277</v>
      </c>
      <c r="W444" s="101">
        <v>26</v>
      </c>
      <c r="X444" s="101">
        <v>30</v>
      </c>
      <c r="Y444" s="101">
        <v>56</v>
      </c>
      <c r="Z444" s="102">
        <v>0.31707317073170732</v>
      </c>
      <c r="AA444" s="102">
        <v>0.33333333333333331</v>
      </c>
      <c r="AB444" s="102">
        <v>0.32558139534883723</v>
      </c>
      <c r="AC444" s="101">
        <v>25</v>
      </c>
      <c r="AD444" s="101">
        <v>26</v>
      </c>
      <c r="AE444" s="101">
        <v>51</v>
      </c>
      <c r="AF444" s="102">
        <v>0.3048780487804878</v>
      </c>
      <c r="AG444" s="102">
        <v>0.28888888888888886</v>
      </c>
      <c r="AH444" s="102">
        <v>0.29651162790697677</v>
      </c>
      <c r="AI444" s="101">
        <v>1</v>
      </c>
      <c r="AJ444" s="101">
        <v>4</v>
      </c>
      <c r="AK444" s="101">
        <v>5</v>
      </c>
      <c r="AL444" s="102">
        <v>1.2195121951219513E-2</v>
      </c>
      <c r="AM444" s="102">
        <v>4.4444444444444446E-2</v>
      </c>
      <c r="AN444" s="102">
        <v>2.9069767441860465E-2</v>
      </c>
      <c r="AO444" s="101">
        <v>82</v>
      </c>
      <c r="AP444" s="101">
        <v>90</v>
      </c>
      <c r="AQ444" s="101">
        <v>172</v>
      </c>
      <c r="AR444" s="102">
        <v>0.98795180722891562</v>
      </c>
      <c r="AS444" s="102">
        <v>0.97826086956521741</v>
      </c>
      <c r="AT444" s="102">
        <v>0.98285714285714287</v>
      </c>
      <c r="AU444" s="101">
        <v>51</v>
      </c>
      <c r="AV444" s="101">
        <v>57</v>
      </c>
      <c r="AW444" s="101">
        <v>108</v>
      </c>
      <c r="AX444" s="102">
        <v>0.62195121951219512</v>
      </c>
      <c r="AY444" s="102">
        <v>0.6333333333333333</v>
      </c>
      <c r="AZ444" s="102">
        <v>0.62790697674418605</v>
      </c>
      <c r="BA444" s="101">
        <v>31</v>
      </c>
      <c r="BB444" s="101">
        <v>33</v>
      </c>
      <c r="BC444" s="101">
        <v>64</v>
      </c>
      <c r="BD444" s="102">
        <v>0.37804878048780488</v>
      </c>
      <c r="BE444" s="102">
        <v>0.36666666666666664</v>
      </c>
      <c r="BF444" s="102">
        <v>0.37209302325581395</v>
      </c>
      <c r="BG444" s="101">
        <v>30</v>
      </c>
      <c r="BH444" s="101">
        <v>29</v>
      </c>
      <c r="BI444" s="101">
        <v>59</v>
      </c>
      <c r="BJ444" s="102">
        <v>0.36585365853658536</v>
      </c>
      <c r="BK444" s="102">
        <v>0.32222222222222224</v>
      </c>
      <c r="BL444" s="102">
        <v>0.34302325581395349</v>
      </c>
      <c r="BM444" s="101">
        <v>1</v>
      </c>
      <c r="BN444" s="101">
        <v>4</v>
      </c>
      <c r="BO444" s="101">
        <v>5</v>
      </c>
      <c r="BP444" s="102">
        <v>1.2195121951219513E-2</v>
      </c>
      <c r="BQ444" s="102">
        <v>4.4444444444444446E-2</v>
      </c>
      <c r="BR444" s="103">
        <v>2.9069767441860465E-2</v>
      </c>
    </row>
    <row r="445" spans="1:70" ht="11.85">
      <c r="A445" s="99" t="str">
        <f>IF(COUNTIFS(T_3GPM[[#This Row],[Secteur]],"  *"),A444,T_3GPM[[#This Row],[Secteur]])</f>
        <v>VAL-DE-MARNE</v>
      </c>
      <c r="B445" s="99" t="str">
        <f>IF(COUNTIFS(T_3GPM[[#This Row],[Secteur]],"    *"),B444,T_3GPM[[#This Row],[Secteur]])</f>
        <v xml:space="preserve">   D10 - Limeil-Brevannes</v>
      </c>
      <c r="C445" s="100" t="s">
        <v>940</v>
      </c>
      <c r="D445" s="100" t="s">
        <v>941</v>
      </c>
      <c r="E445" s="101">
        <v>86</v>
      </c>
      <c r="F445" s="101">
        <v>89</v>
      </c>
      <c r="G445" s="101">
        <v>175</v>
      </c>
      <c r="H445" s="101">
        <v>0</v>
      </c>
      <c r="I445" s="101">
        <v>0</v>
      </c>
      <c r="J445" s="101">
        <v>0</v>
      </c>
      <c r="K445" s="101">
        <v>86</v>
      </c>
      <c r="L445" s="101">
        <v>89</v>
      </c>
      <c r="M445" s="101">
        <v>175</v>
      </c>
      <c r="N445" s="102">
        <v>1</v>
      </c>
      <c r="O445" s="102">
        <v>1</v>
      </c>
      <c r="P445" s="102">
        <v>1</v>
      </c>
      <c r="Q445" s="101">
        <v>67</v>
      </c>
      <c r="R445" s="101">
        <v>57</v>
      </c>
      <c r="S445" s="101">
        <v>124</v>
      </c>
      <c r="T445" s="102">
        <v>0.77906976744186052</v>
      </c>
      <c r="U445" s="102">
        <v>0.6404494382022472</v>
      </c>
      <c r="V445" s="102">
        <v>0.70857142857142852</v>
      </c>
      <c r="W445" s="101">
        <v>19</v>
      </c>
      <c r="X445" s="101">
        <v>32</v>
      </c>
      <c r="Y445" s="101">
        <v>51</v>
      </c>
      <c r="Z445" s="102">
        <v>0.22093023255813954</v>
      </c>
      <c r="AA445" s="102">
        <v>0.3595505617977528</v>
      </c>
      <c r="AB445" s="102">
        <v>0.29142857142857143</v>
      </c>
      <c r="AC445" s="101">
        <v>14</v>
      </c>
      <c r="AD445" s="101">
        <v>22</v>
      </c>
      <c r="AE445" s="101">
        <v>36</v>
      </c>
      <c r="AF445" s="102">
        <v>0.16279069767441862</v>
      </c>
      <c r="AG445" s="102">
        <v>0.24719101123595505</v>
      </c>
      <c r="AH445" s="102">
        <v>0.20571428571428571</v>
      </c>
      <c r="AI445" s="101">
        <v>5</v>
      </c>
      <c r="AJ445" s="101">
        <v>10</v>
      </c>
      <c r="AK445" s="101">
        <v>15</v>
      </c>
      <c r="AL445" s="102">
        <v>5.8139534883720929E-2</v>
      </c>
      <c r="AM445" s="102">
        <v>0.11235955056179775</v>
      </c>
      <c r="AN445" s="102">
        <v>8.5714285714285715E-2</v>
      </c>
      <c r="AO445" s="101">
        <v>86</v>
      </c>
      <c r="AP445" s="101">
        <v>88</v>
      </c>
      <c r="AQ445" s="101">
        <v>174</v>
      </c>
      <c r="AR445" s="102">
        <v>1</v>
      </c>
      <c r="AS445" s="102">
        <v>0.9887640449438202</v>
      </c>
      <c r="AT445" s="102">
        <v>0.99428571428571433</v>
      </c>
      <c r="AU445" s="101">
        <v>65</v>
      </c>
      <c r="AV445" s="101">
        <v>55</v>
      </c>
      <c r="AW445" s="101">
        <v>120</v>
      </c>
      <c r="AX445" s="102">
        <v>0.7558139534883721</v>
      </c>
      <c r="AY445" s="102">
        <v>0.625</v>
      </c>
      <c r="AZ445" s="102">
        <v>0.68965517241379315</v>
      </c>
      <c r="BA445" s="101">
        <v>21</v>
      </c>
      <c r="BB445" s="101">
        <v>33</v>
      </c>
      <c r="BC445" s="101">
        <v>54</v>
      </c>
      <c r="BD445" s="102">
        <v>0.2441860465116279</v>
      </c>
      <c r="BE445" s="102">
        <v>0.375</v>
      </c>
      <c r="BF445" s="102">
        <v>0.31034482758620691</v>
      </c>
      <c r="BG445" s="101">
        <v>15</v>
      </c>
      <c r="BH445" s="101">
        <v>23</v>
      </c>
      <c r="BI445" s="101">
        <v>38</v>
      </c>
      <c r="BJ445" s="102">
        <v>0.1744186046511628</v>
      </c>
      <c r="BK445" s="102">
        <v>0.26136363636363635</v>
      </c>
      <c r="BL445" s="102">
        <v>0.21839080459770116</v>
      </c>
      <c r="BM445" s="101">
        <v>6</v>
      </c>
      <c r="BN445" s="101">
        <v>10</v>
      </c>
      <c r="BO445" s="101">
        <v>16</v>
      </c>
      <c r="BP445" s="102">
        <v>6.9767441860465115E-2</v>
      </c>
      <c r="BQ445" s="102">
        <v>0.11363636363636363</v>
      </c>
      <c r="BR445" s="103">
        <v>9.1954022988505746E-2</v>
      </c>
    </row>
    <row r="446" spans="1:70" ht="11.85">
      <c r="A446" s="99" t="str">
        <f>IF(COUNTIFS(T_3GPM[[#This Row],[Secteur]],"  *"),A445,T_3GPM[[#This Row],[Secteur]])</f>
        <v>VAL-DE-MARNE</v>
      </c>
      <c r="B446" s="99" t="str">
        <f>IF(COUNTIFS(T_3GPM[[#This Row],[Secteur]],"    *"),B445,T_3GPM[[#This Row],[Secteur]])</f>
        <v xml:space="preserve">   D10 - Limeil-Brevannes</v>
      </c>
      <c r="C446" s="100" t="s">
        <v>942</v>
      </c>
      <c r="D446" s="100" t="s">
        <v>943</v>
      </c>
      <c r="E446" s="101">
        <v>78</v>
      </c>
      <c r="F446" s="101">
        <v>71</v>
      </c>
      <c r="G446" s="101">
        <v>149</v>
      </c>
      <c r="H446" s="101">
        <v>0</v>
      </c>
      <c r="I446" s="101">
        <v>0</v>
      </c>
      <c r="J446" s="101">
        <v>0</v>
      </c>
      <c r="K446" s="101">
        <v>78</v>
      </c>
      <c r="L446" s="101">
        <v>71</v>
      </c>
      <c r="M446" s="101">
        <v>149</v>
      </c>
      <c r="N446" s="102">
        <v>1</v>
      </c>
      <c r="O446" s="102">
        <v>1</v>
      </c>
      <c r="P446" s="102">
        <v>1</v>
      </c>
      <c r="Q446" s="101">
        <v>48</v>
      </c>
      <c r="R446" s="101">
        <v>32</v>
      </c>
      <c r="S446" s="101">
        <v>80</v>
      </c>
      <c r="T446" s="102">
        <v>0.61538461538461542</v>
      </c>
      <c r="U446" s="102">
        <v>0.45070422535211269</v>
      </c>
      <c r="V446" s="102">
        <v>0.53691275167785235</v>
      </c>
      <c r="W446" s="101">
        <v>30</v>
      </c>
      <c r="X446" s="101">
        <v>39</v>
      </c>
      <c r="Y446" s="101">
        <v>69</v>
      </c>
      <c r="Z446" s="102">
        <v>0.38461538461538464</v>
      </c>
      <c r="AA446" s="102">
        <v>0.54929577464788737</v>
      </c>
      <c r="AB446" s="102">
        <v>0.46308724832214765</v>
      </c>
      <c r="AC446" s="101">
        <v>24</v>
      </c>
      <c r="AD446" s="101">
        <v>31</v>
      </c>
      <c r="AE446" s="101">
        <v>55</v>
      </c>
      <c r="AF446" s="102">
        <v>0.30769230769230771</v>
      </c>
      <c r="AG446" s="102">
        <v>0.43661971830985913</v>
      </c>
      <c r="AH446" s="102">
        <v>0.36912751677852351</v>
      </c>
      <c r="AI446" s="101">
        <v>6</v>
      </c>
      <c r="AJ446" s="101">
        <v>8</v>
      </c>
      <c r="AK446" s="101">
        <v>14</v>
      </c>
      <c r="AL446" s="102">
        <v>7.6923076923076927E-2</v>
      </c>
      <c r="AM446" s="102">
        <v>0.11267605633802817</v>
      </c>
      <c r="AN446" s="102">
        <v>9.3959731543624164E-2</v>
      </c>
      <c r="AO446" s="101">
        <v>78</v>
      </c>
      <c r="AP446" s="101">
        <v>70</v>
      </c>
      <c r="AQ446" s="101">
        <v>148</v>
      </c>
      <c r="AR446" s="102">
        <v>1</v>
      </c>
      <c r="AS446" s="102">
        <v>0.9859154929577465</v>
      </c>
      <c r="AT446" s="102">
        <v>0.99328859060402686</v>
      </c>
      <c r="AU446" s="101">
        <v>45</v>
      </c>
      <c r="AV446" s="101">
        <v>27</v>
      </c>
      <c r="AW446" s="101">
        <v>72</v>
      </c>
      <c r="AX446" s="102">
        <v>0.57692307692307687</v>
      </c>
      <c r="AY446" s="102">
        <v>0.38571428571428573</v>
      </c>
      <c r="AZ446" s="102">
        <v>0.48648648648648651</v>
      </c>
      <c r="BA446" s="101">
        <v>33</v>
      </c>
      <c r="BB446" s="101">
        <v>43</v>
      </c>
      <c r="BC446" s="101">
        <v>76</v>
      </c>
      <c r="BD446" s="102">
        <v>0.42307692307692307</v>
      </c>
      <c r="BE446" s="102">
        <v>0.61428571428571432</v>
      </c>
      <c r="BF446" s="102">
        <v>0.51351351351351349</v>
      </c>
      <c r="BG446" s="101">
        <v>27</v>
      </c>
      <c r="BH446" s="101">
        <v>34</v>
      </c>
      <c r="BI446" s="101">
        <v>61</v>
      </c>
      <c r="BJ446" s="102">
        <v>0.34615384615384615</v>
      </c>
      <c r="BK446" s="102">
        <v>0.48571428571428571</v>
      </c>
      <c r="BL446" s="102">
        <v>0.41216216216216217</v>
      </c>
      <c r="BM446" s="101">
        <v>6</v>
      </c>
      <c r="BN446" s="101">
        <v>9</v>
      </c>
      <c r="BO446" s="101">
        <v>15</v>
      </c>
      <c r="BP446" s="102">
        <v>7.6923076923076927E-2</v>
      </c>
      <c r="BQ446" s="102">
        <v>0.12857142857142856</v>
      </c>
      <c r="BR446" s="103">
        <v>0.10135135135135136</v>
      </c>
    </row>
    <row r="447" spans="1:70" ht="11.85">
      <c r="A447" s="99" t="str">
        <f>IF(COUNTIFS(T_3GPM[[#This Row],[Secteur]],"  *"),A446,T_3GPM[[#This Row],[Secteur]])</f>
        <v>VAL-DE-MARNE</v>
      </c>
      <c r="B447" s="99" t="str">
        <f>IF(COUNTIFS(T_3GPM[[#This Row],[Secteur]],"    *"),B446,T_3GPM[[#This Row],[Secteur]])</f>
        <v xml:space="preserve">   D10 - Limeil-Brevannes</v>
      </c>
      <c r="C447" s="100" t="s">
        <v>944</v>
      </c>
      <c r="D447" s="100" t="s">
        <v>392</v>
      </c>
      <c r="E447" s="101">
        <v>66</v>
      </c>
      <c r="F447" s="101">
        <v>54</v>
      </c>
      <c r="G447" s="101">
        <v>120</v>
      </c>
      <c r="H447" s="101">
        <v>0</v>
      </c>
      <c r="I447" s="101">
        <v>0</v>
      </c>
      <c r="J447" s="101">
        <v>0</v>
      </c>
      <c r="K447" s="101">
        <v>66</v>
      </c>
      <c r="L447" s="101">
        <v>54</v>
      </c>
      <c r="M447" s="101">
        <v>120</v>
      </c>
      <c r="N447" s="102">
        <v>1</v>
      </c>
      <c r="O447" s="102">
        <v>1</v>
      </c>
      <c r="P447" s="102">
        <v>1</v>
      </c>
      <c r="Q447" s="101">
        <v>38</v>
      </c>
      <c r="R447" s="101">
        <v>28</v>
      </c>
      <c r="S447" s="101">
        <v>66</v>
      </c>
      <c r="T447" s="102">
        <v>0.5757575757575758</v>
      </c>
      <c r="U447" s="102">
        <v>0.51851851851851849</v>
      </c>
      <c r="V447" s="102">
        <v>0.55000000000000004</v>
      </c>
      <c r="W447" s="101">
        <v>28</v>
      </c>
      <c r="X447" s="101">
        <v>26</v>
      </c>
      <c r="Y447" s="101">
        <v>54</v>
      </c>
      <c r="Z447" s="102">
        <v>0.42424242424242425</v>
      </c>
      <c r="AA447" s="102">
        <v>0.48148148148148145</v>
      </c>
      <c r="AB447" s="102">
        <v>0.45</v>
      </c>
      <c r="AC447" s="101">
        <v>24</v>
      </c>
      <c r="AD447" s="101">
        <v>15</v>
      </c>
      <c r="AE447" s="101">
        <v>39</v>
      </c>
      <c r="AF447" s="102">
        <v>0.36363636363636365</v>
      </c>
      <c r="AG447" s="102">
        <v>0.27777777777777779</v>
      </c>
      <c r="AH447" s="102">
        <v>0.32500000000000001</v>
      </c>
      <c r="AI447" s="101">
        <v>4</v>
      </c>
      <c r="AJ447" s="101">
        <v>11</v>
      </c>
      <c r="AK447" s="101">
        <v>15</v>
      </c>
      <c r="AL447" s="102">
        <v>6.0606060606060608E-2</v>
      </c>
      <c r="AM447" s="102">
        <v>0.20370370370370369</v>
      </c>
      <c r="AN447" s="102">
        <v>0.125</v>
      </c>
      <c r="AO447" s="101">
        <v>66</v>
      </c>
      <c r="AP447" s="101">
        <v>54</v>
      </c>
      <c r="AQ447" s="101">
        <v>120</v>
      </c>
      <c r="AR447" s="102">
        <v>1</v>
      </c>
      <c r="AS447" s="102">
        <v>1</v>
      </c>
      <c r="AT447" s="102">
        <v>1</v>
      </c>
      <c r="AU447" s="101">
        <v>37</v>
      </c>
      <c r="AV447" s="101">
        <v>26</v>
      </c>
      <c r="AW447" s="101">
        <v>63</v>
      </c>
      <c r="AX447" s="102">
        <v>0.56060606060606055</v>
      </c>
      <c r="AY447" s="102">
        <v>0.48148148148148145</v>
      </c>
      <c r="AZ447" s="102">
        <v>0.52500000000000002</v>
      </c>
      <c r="BA447" s="101">
        <v>29</v>
      </c>
      <c r="BB447" s="101">
        <v>28</v>
      </c>
      <c r="BC447" s="101">
        <v>57</v>
      </c>
      <c r="BD447" s="102">
        <v>0.43939393939393939</v>
      </c>
      <c r="BE447" s="102">
        <v>0.51851851851851849</v>
      </c>
      <c r="BF447" s="102">
        <v>0.47499999999999998</v>
      </c>
      <c r="BG447" s="101">
        <v>25</v>
      </c>
      <c r="BH447" s="101">
        <v>17</v>
      </c>
      <c r="BI447" s="101">
        <v>42</v>
      </c>
      <c r="BJ447" s="102">
        <v>0.37878787878787878</v>
      </c>
      <c r="BK447" s="102">
        <v>0.31481481481481483</v>
      </c>
      <c r="BL447" s="102">
        <v>0.35</v>
      </c>
      <c r="BM447" s="101">
        <v>4</v>
      </c>
      <c r="BN447" s="101">
        <v>11</v>
      </c>
      <c r="BO447" s="101">
        <v>15</v>
      </c>
      <c r="BP447" s="102">
        <v>6.0606060606060608E-2</v>
      </c>
      <c r="BQ447" s="102">
        <v>0.20370370370370369</v>
      </c>
      <c r="BR447" s="103">
        <v>0.125</v>
      </c>
    </row>
    <row r="448" spans="1:70" ht="11.85">
      <c r="A448" s="99" t="str">
        <f>IF(COUNTIFS(T_3GPM[[#This Row],[Secteur]],"  *"),A447,T_3GPM[[#This Row],[Secteur]])</f>
        <v>VAL-DE-MARNE</v>
      </c>
      <c r="B448" s="99" t="str">
        <f>IF(COUNTIFS(T_3GPM[[#This Row],[Secteur]],"    *"),B447,T_3GPM[[#This Row],[Secteur]])</f>
        <v xml:space="preserve">   D10 - Limeil-Brevannes</v>
      </c>
      <c r="C448" s="100" t="s">
        <v>945</v>
      </c>
      <c r="D448" s="100" t="s">
        <v>809</v>
      </c>
      <c r="E448" s="101">
        <v>61</v>
      </c>
      <c r="F448" s="101">
        <v>61</v>
      </c>
      <c r="G448" s="101">
        <v>122</v>
      </c>
      <c r="H448" s="101">
        <v>0</v>
      </c>
      <c r="I448" s="101">
        <v>0</v>
      </c>
      <c r="J448" s="101">
        <v>0</v>
      </c>
      <c r="K448" s="101">
        <v>61</v>
      </c>
      <c r="L448" s="101">
        <v>60</v>
      </c>
      <c r="M448" s="101">
        <v>121</v>
      </c>
      <c r="N448" s="102">
        <v>1</v>
      </c>
      <c r="O448" s="102">
        <v>0.98360655737704916</v>
      </c>
      <c r="P448" s="102">
        <v>0.99180327868852458</v>
      </c>
      <c r="Q448" s="101">
        <v>51</v>
      </c>
      <c r="R448" s="101">
        <v>33</v>
      </c>
      <c r="S448" s="101">
        <v>84</v>
      </c>
      <c r="T448" s="102">
        <v>0.83606557377049184</v>
      </c>
      <c r="U448" s="102">
        <v>0.55000000000000004</v>
      </c>
      <c r="V448" s="102">
        <v>0.69421487603305787</v>
      </c>
      <c r="W448" s="101">
        <v>10</v>
      </c>
      <c r="X448" s="101">
        <v>27</v>
      </c>
      <c r="Y448" s="101">
        <v>37</v>
      </c>
      <c r="Z448" s="102">
        <v>0.16393442622950818</v>
      </c>
      <c r="AA448" s="102">
        <v>0.45</v>
      </c>
      <c r="AB448" s="102">
        <v>0.30578512396694213</v>
      </c>
      <c r="AC448" s="101">
        <v>8</v>
      </c>
      <c r="AD448" s="101">
        <v>22</v>
      </c>
      <c r="AE448" s="101">
        <v>30</v>
      </c>
      <c r="AF448" s="102">
        <v>0.13114754098360656</v>
      </c>
      <c r="AG448" s="102">
        <v>0.36666666666666664</v>
      </c>
      <c r="AH448" s="102">
        <v>0.24793388429752067</v>
      </c>
      <c r="AI448" s="101">
        <v>2</v>
      </c>
      <c r="AJ448" s="101">
        <v>5</v>
      </c>
      <c r="AK448" s="101">
        <v>7</v>
      </c>
      <c r="AL448" s="102">
        <v>3.2786885245901641E-2</v>
      </c>
      <c r="AM448" s="102">
        <v>8.3333333333333329E-2</v>
      </c>
      <c r="AN448" s="102">
        <v>5.7851239669421489E-2</v>
      </c>
      <c r="AO448" s="101">
        <v>61</v>
      </c>
      <c r="AP448" s="101">
        <v>59</v>
      </c>
      <c r="AQ448" s="101">
        <v>120</v>
      </c>
      <c r="AR448" s="102">
        <v>1</v>
      </c>
      <c r="AS448" s="102">
        <v>0.96721311475409832</v>
      </c>
      <c r="AT448" s="102">
        <v>0.98360655737704916</v>
      </c>
      <c r="AU448" s="101">
        <v>45</v>
      </c>
      <c r="AV448" s="101">
        <v>28</v>
      </c>
      <c r="AW448" s="101">
        <v>73</v>
      </c>
      <c r="AX448" s="102">
        <v>0.73770491803278693</v>
      </c>
      <c r="AY448" s="102">
        <v>0.47457627118644069</v>
      </c>
      <c r="AZ448" s="102">
        <v>0.60833333333333328</v>
      </c>
      <c r="BA448" s="101">
        <v>16</v>
      </c>
      <c r="BB448" s="101">
        <v>31</v>
      </c>
      <c r="BC448" s="101">
        <v>47</v>
      </c>
      <c r="BD448" s="102">
        <v>0.26229508196721313</v>
      </c>
      <c r="BE448" s="102">
        <v>0.52542372881355937</v>
      </c>
      <c r="BF448" s="102">
        <v>0.39166666666666666</v>
      </c>
      <c r="BG448" s="101">
        <v>13</v>
      </c>
      <c r="BH448" s="101">
        <v>26</v>
      </c>
      <c r="BI448" s="101">
        <v>39</v>
      </c>
      <c r="BJ448" s="102">
        <v>0.21311475409836064</v>
      </c>
      <c r="BK448" s="102">
        <v>0.44067796610169491</v>
      </c>
      <c r="BL448" s="102">
        <v>0.32500000000000001</v>
      </c>
      <c r="BM448" s="101">
        <v>3</v>
      </c>
      <c r="BN448" s="101">
        <v>5</v>
      </c>
      <c r="BO448" s="101">
        <v>8</v>
      </c>
      <c r="BP448" s="102">
        <v>4.9180327868852458E-2</v>
      </c>
      <c r="BQ448" s="102">
        <v>8.4745762711864403E-2</v>
      </c>
      <c r="BR448" s="103">
        <v>6.6666666666666666E-2</v>
      </c>
    </row>
    <row r="449" spans="1:70" ht="11.85">
      <c r="A449" s="99" t="str">
        <f>IF(COUNTIFS(T_3GPM[[#This Row],[Secteur]],"  *"),A448,T_3GPM[[#This Row],[Secteur]])</f>
        <v>VAL-DE-MARNE</v>
      </c>
      <c r="B449" s="99" t="str">
        <f>IF(COUNTIFS(T_3GPM[[#This Row],[Secteur]],"    *"),B448,T_3GPM[[#This Row],[Secteur]])</f>
        <v xml:space="preserve">   D10 - Limeil-Brevannes</v>
      </c>
      <c r="C449" s="100" t="s">
        <v>946</v>
      </c>
      <c r="D449" s="100" t="s">
        <v>947</v>
      </c>
      <c r="E449" s="101">
        <v>68</v>
      </c>
      <c r="F449" s="101">
        <v>52</v>
      </c>
      <c r="G449" s="101">
        <v>120</v>
      </c>
      <c r="H449" s="101">
        <v>0</v>
      </c>
      <c r="I449" s="101">
        <v>0</v>
      </c>
      <c r="J449" s="101">
        <v>0</v>
      </c>
      <c r="K449" s="101">
        <v>68</v>
      </c>
      <c r="L449" s="101">
        <v>52</v>
      </c>
      <c r="M449" s="101">
        <v>120</v>
      </c>
      <c r="N449" s="102">
        <v>1</v>
      </c>
      <c r="O449" s="102">
        <v>1</v>
      </c>
      <c r="P449" s="102">
        <v>1</v>
      </c>
      <c r="Q449" s="101">
        <v>52</v>
      </c>
      <c r="R449" s="101">
        <v>35</v>
      </c>
      <c r="S449" s="101">
        <v>87</v>
      </c>
      <c r="T449" s="102">
        <v>0.76470588235294112</v>
      </c>
      <c r="U449" s="102">
        <v>0.67307692307692313</v>
      </c>
      <c r="V449" s="102">
        <v>0.72499999999999998</v>
      </c>
      <c r="W449" s="101">
        <v>16</v>
      </c>
      <c r="X449" s="101">
        <v>17</v>
      </c>
      <c r="Y449" s="101">
        <v>33</v>
      </c>
      <c r="Z449" s="102">
        <v>0.23529411764705882</v>
      </c>
      <c r="AA449" s="102">
        <v>0.32692307692307693</v>
      </c>
      <c r="AB449" s="102">
        <v>0.27500000000000002</v>
      </c>
      <c r="AC449" s="101">
        <v>15</v>
      </c>
      <c r="AD449" s="101">
        <v>11</v>
      </c>
      <c r="AE449" s="101">
        <v>26</v>
      </c>
      <c r="AF449" s="102">
        <v>0.22058823529411764</v>
      </c>
      <c r="AG449" s="102">
        <v>0.21153846153846154</v>
      </c>
      <c r="AH449" s="102">
        <v>0.21666666666666667</v>
      </c>
      <c r="AI449" s="101">
        <v>1</v>
      </c>
      <c r="AJ449" s="101">
        <v>6</v>
      </c>
      <c r="AK449" s="101">
        <v>7</v>
      </c>
      <c r="AL449" s="102">
        <v>1.4705882352941176E-2</v>
      </c>
      <c r="AM449" s="102">
        <v>0.11538461538461539</v>
      </c>
      <c r="AN449" s="102">
        <v>5.8333333333333334E-2</v>
      </c>
      <c r="AO449" s="101">
        <v>65</v>
      </c>
      <c r="AP449" s="101">
        <v>51</v>
      </c>
      <c r="AQ449" s="101">
        <v>116</v>
      </c>
      <c r="AR449" s="102">
        <v>0.95588235294117652</v>
      </c>
      <c r="AS449" s="102">
        <v>0.98076923076923073</v>
      </c>
      <c r="AT449" s="102">
        <v>0.96666666666666667</v>
      </c>
      <c r="AU449" s="101">
        <v>48</v>
      </c>
      <c r="AV449" s="101">
        <v>34</v>
      </c>
      <c r="AW449" s="101">
        <v>82</v>
      </c>
      <c r="AX449" s="102">
        <v>0.7384615384615385</v>
      </c>
      <c r="AY449" s="102">
        <v>0.66666666666666663</v>
      </c>
      <c r="AZ449" s="102">
        <v>0.7068965517241379</v>
      </c>
      <c r="BA449" s="101">
        <v>17</v>
      </c>
      <c r="BB449" s="101">
        <v>17</v>
      </c>
      <c r="BC449" s="101">
        <v>34</v>
      </c>
      <c r="BD449" s="102">
        <v>0.26153846153846155</v>
      </c>
      <c r="BE449" s="102">
        <v>0.33333333333333331</v>
      </c>
      <c r="BF449" s="102">
        <v>0.29310344827586204</v>
      </c>
      <c r="BG449" s="101">
        <v>17</v>
      </c>
      <c r="BH449" s="101">
        <v>11</v>
      </c>
      <c r="BI449" s="101">
        <v>28</v>
      </c>
      <c r="BJ449" s="102">
        <v>0.26153846153846155</v>
      </c>
      <c r="BK449" s="102">
        <v>0.21568627450980393</v>
      </c>
      <c r="BL449" s="102">
        <v>0.2413793103448276</v>
      </c>
      <c r="BM449" s="101">
        <v>0</v>
      </c>
      <c r="BN449" s="101">
        <v>6</v>
      </c>
      <c r="BO449" s="101">
        <v>6</v>
      </c>
      <c r="BP449" s="102">
        <v>0</v>
      </c>
      <c r="BQ449" s="102">
        <v>0.11764705882352941</v>
      </c>
      <c r="BR449" s="103">
        <v>5.1724137931034482E-2</v>
      </c>
    </row>
    <row r="450" spans="1:70" ht="11.85">
      <c r="A450" s="99" t="str">
        <f>IF(COUNTIFS(T_3GPM[[#This Row],[Secteur]],"  *"),A449,T_3GPM[[#This Row],[Secteur]])</f>
        <v>VAL-DE-MARNE</v>
      </c>
      <c r="B450" s="99" t="str">
        <f>IF(COUNTIFS(T_3GPM[[#This Row],[Secteur]],"    *"),B449,T_3GPM[[#This Row],[Secteur]])</f>
        <v xml:space="preserve">   D10 - Limeil-Brevannes</v>
      </c>
      <c r="C450" s="100" t="s">
        <v>948</v>
      </c>
      <c r="D450" s="100" t="s">
        <v>949</v>
      </c>
      <c r="E450" s="101">
        <v>57</v>
      </c>
      <c r="F450" s="101">
        <v>94</v>
      </c>
      <c r="G450" s="101">
        <v>151</v>
      </c>
      <c r="H450" s="101">
        <v>0</v>
      </c>
      <c r="I450" s="101">
        <v>0</v>
      </c>
      <c r="J450" s="101">
        <v>0</v>
      </c>
      <c r="K450" s="101">
        <v>57</v>
      </c>
      <c r="L450" s="101">
        <v>93</v>
      </c>
      <c r="M450" s="101">
        <v>150</v>
      </c>
      <c r="N450" s="102">
        <v>1</v>
      </c>
      <c r="O450" s="102">
        <v>0.98936170212765961</v>
      </c>
      <c r="P450" s="102">
        <v>0.99337748344370858</v>
      </c>
      <c r="Q450" s="101">
        <v>51</v>
      </c>
      <c r="R450" s="101">
        <v>62</v>
      </c>
      <c r="S450" s="101">
        <v>113</v>
      </c>
      <c r="T450" s="102">
        <v>0.89473684210526316</v>
      </c>
      <c r="U450" s="102">
        <v>0.66666666666666663</v>
      </c>
      <c r="V450" s="102">
        <v>0.7533333333333333</v>
      </c>
      <c r="W450" s="101">
        <v>6</v>
      </c>
      <c r="X450" s="101">
        <v>31</v>
      </c>
      <c r="Y450" s="101">
        <v>37</v>
      </c>
      <c r="Z450" s="102">
        <v>0.10526315789473684</v>
      </c>
      <c r="AA450" s="102">
        <v>0.33333333333333331</v>
      </c>
      <c r="AB450" s="102">
        <v>0.24666666666666667</v>
      </c>
      <c r="AC450" s="101">
        <v>5</v>
      </c>
      <c r="AD450" s="101">
        <v>17</v>
      </c>
      <c r="AE450" s="101">
        <v>22</v>
      </c>
      <c r="AF450" s="102">
        <v>8.771929824561403E-2</v>
      </c>
      <c r="AG450" s="102">
        <v>0.18279569892473119</v>
      </c>
      <c r="AH450" s="102">
        <v>0.14666666666666667</v>
      </c>
      <c r="AI450" s="101">
        <v>1</v>
      </c>
      <c r="AJ450" s="101">
        <v>14</v>
      </c>
      <c r="AK450" s="101">
        <v>15</v>
      </c>
      <c r="AL450" s="102">
        <v>1.7543859649122806E-2</v>
      </c>
      <c r="AM450" s="102">
        <v>0.15053763440860216</v>
      </c>
      <c r="AN450" s="102">
        <v>0.1</v>
      </c>
      <c r="AO450" s="101">
        <v>57</v>
      </c>
      <c r="AP450" s="101">
        <v>92</v>
      </c>
      <c r="AQ450" s="101">
        <v>149</v>
      </c>
      <c r="AR450" s="102">
        <v>1</v>
      </c>
      <c r="AS450" s="102">
        <v>0.97872340425531912</v>
      </c>
      <c r="AT450" s="102">
        <v>0.98675496688741726</v>
      </c>
      <c r="AU450" s="101">
        <v>43</v>
      </c>
      <c r="AV450" s="101">
        <v>58</v>
      </c>
      <c r="AW450" s="101">
        <v>101</v>
      </c>
      <c r="AX450" s="102">
        <v>0.75438596491228072</v>
      </c>
      <c r="AY450" s="102">
        <v>0.63043478260869568</v>
      </c>
      <c r="AZ450" s="102">
        <v>0.67785234899328861</v>
      </c>
      <c r="BA450" s="101">
        <v>14</v>
      </c>
      <c r="BB450" s="101">
        <v>34</v>
      </c>
      <c r="BC450" s="101">
        <v>48</v>
      </c>
      <c r="BD450" s="102">
        <v>0.24561403508771928</v>
      </c>
      <c r="BE450" s="102">
        <v>0.36956521739130432</v>
      </c>
      <c r="BF450" s="102">
        <v>0.32214765100671139</v>
      </c>
      <c r="BG450" s="101">
        <v>12</v>
      </c>
      <c r="BH450" s="101">
        <v>20</v>
      </c>
      <c r="BI450" s="101">
        <v>32</v>
      </c>
      <c r="BJ450" s="102">
        <v>0.21052631578947367</v>
      </c>
      <c r="BK450" s="102">
        <v>0.21739130434782608</v>
      </c>
      <c r="BL450" s="102">
        <v>0.21476510067114093</v>
      </c>
      <c r="BM450" s="101">
        <v>2</v>
      </c>
      <c r="BN450" s="101">
        <v>14</v>
      </c>
      <c r="BO450" s="101">
        <v>16</v>
      </c>
      <c r="BP450" s="102">
        <v>3.5087719298245612E-2</v>
      </c>
      <c r="BQ450" s="102">
        <v>0.15217391304347827</v>
      </c>
      <c r="BR450" s="103">
        <v>0.10738255033557047</v>
      </c>
    </row>
    <row r="451" spans="1:70" ht="11.85">
      <c r="A451" s="99" t="str">
        <f>IF(COUNTIFS(T_3GPM[[#This Row],[Secteur]],"  *"),A450,T_3GPM[[#This Row],[Secteur]])</f>
        <v>VAL-DE-MARNE</v>
      </c>
      <c r="B451" s="99" t="str">
        <f>IF(COUNTIFS(T_3GPM[[#This Row],[Secteur]],"    *"),B450,T_3GPM[[#This Row],[Secteur]])</f>
        <v xml:space="preserve">   D10 - Limeil-Brevannes</v>
      </c>
      <c r="C451" s="100" t="s">
        <v>950</v>
      </c>
      <c r="D451" s="100" t="s">
        <v>951</v>
      </c>
      <c r="E451" s="101">
        <v>44</v>
      </c>
      <c r="F451" s="101">
        <v>57</v>
      </c>
      <c r="G451" s="101">
        <v>101</v>
      </c>
      <c r="H451" s="101">
        <v>0</v>
      </c>
      <c r="I451" s="101">
        <v>0</v>
      </c>
      <c r="J451" s="101">
        <v>0</v>
      </c>
      <c r="K451" s="101">
        <v>44</v>
      </c>
      <c r="L451" s="101">
        <v>57</v>
      </c>
      <c r="M451" s="101">
        <v>101</v>
      </c>
      <c r="N451" s="102">
        <v>1</v>
      </c>
      <c r="O451" s="102">
        <v>1</v>
      </c>
      <c r="P451" s="102">
        <v>1</v>
      </c>
      <c r="Q451" s="101">
        <v>26</v>
      </c>
      <c r="R451" s="101">
        <v>37</v>
      </c>
      <c r="S451" s="101">
        <v>63</v>
      </c>
      <c r="T451" s="102">
        <v>0.59090909090909094</v>
      </c>
      <c r="U451" s="102">
        <v>0.64912280701754388</v>
      </c>
      <c r="V451" s="102">
        <v>0.62376237623762376</v>
      </c>
      <c r="W451" s="101">
        <v>18</v>
      </c>
      <c r="X451" s="101">
        <v>20</v>
      </c>
      <c r="Y451" s="101">
        <v>38</v>
      </c>
      <c r="Z451" s="102">
        <v>0.40909090909090912</v>
      </c>
      <c r="AA451" s="102">
        <v>0.35087719298245612</v>
      </c>
      <c r="AB451" s="102">
        <v>0.37623762376237624</v>
      </c>
      <c r="AC451" s="101">
        <v>18</v>
      </c>
      <c r="AD451" s="101">
        <v>19</v>
      </c>
      <c r="AE451" s="101">
        <v>37</v>
      </c>
      <c r="AF451" s="102">
        <v>0.40909090909090912</v>
      </c>
      <c r="AG451" s="102">
        <v>0.33333333333333331</v>
      </c>
      <c r="AH451" s="102">
        <v>0.36633663366336633</v>
      </c>
      <c r="AI451" s="101">
        <v>0</v>
      </c>
      <c r="AJ451" s="101">
        <v>1</v>
      </c>
      <c r="AK451" s="101">
        <v>1</v>
      </c>
      <c r="AL451" s="102">
        <v>0</v>
      </c>
      <c r="AM451" s="102">
        <v>1.7543859649122806E-2</v>
      </c>
      <c r="AN451" s="102">
        <v>9.9009900990099011E-3</v>
      </c>
      <c r="AO451" s="101">
        <v>44</v>
      </c>
      <c r="AP451" s="101">
        <v>57</v>
      </c>
      <c r="AQ451" s="101">
        <v>101</v>
      </c>
      <c r="AR451" s="102">
        <v>1</v>
      </c>
      <c r="AS451" s="102">
        <v>1</v>
      </c>
      <c r="AT451" s="102">
        <v>1</v>
      </c>
      <c r="AU451" s="101">
        <v>21</v>
      </c>
      <c r="AV451" s="101">
        <v>33</v>
      </c>
      <c r="AW451" s="101">
        <v>54</v>
      </c>
      <c r="AX451" s="102">
        <v>0.47727272727272729</v>
      </c>
      <c r="AY451" s="102">
        <v>0.57894736842105265</v>
      </c>
      <c r="AZ451" s="102">
        <v>0.53465346534653468</v>
      </c>
      <c r="BA451" s="101">
        <v>23</v>
      </c>
      <c r="BB451" s="101">
        <v>24</v>
      </c>
      <c r="BC451" s="101">
        <v>47</v>
      </c>
      <c r="BD451" s="102">
        <v>0.52272727272727271</v>
      </c>
      <c r="BE451" s="102">
        <v>0.42105263157894735</v>
      </c>
      <c r="BF451" s="102">
        <v>0.46534653465346537</v>
      </c>
      <c r="BG451" s="101">
        <v>23</v>
      </c>
      <c r="BH451" s="101">
        <v>23</v>
      </c>
      <c r="BI451" s="101">
        <v>46</v>
      </c>
      <c r="BJ451" s="102">
        <v>0.52272727272727271</v>
      </c>
      <c r="BK451" s="102">
        <v>0.40350877192982454</v>
      </c>
      <c r="BL451" s="102">
        <v>0.45544554455445546</v>
      </c>
      <c r="BM451" s="101">
        <v>0</v>
      </c>
      <c r="BN451" s="101">
        <v>1</v>
      </c>
      <c r="BO451" s="101">
        <v>1</v>
      </c>
      <c r="BP451" s="102">
        <v>0</v>
      </c>
      <c r="BQ451" s="102">
        <v>1.7543859649122806E-2</v>
      </c>
      <c r="BR451" s="103">
        <v>9.9009900990099011E-3</v>
      </c>
    </row>
    <row r="452" spans="1:70" ht="11.85">
      <c r="A452" s="99" t="str">
        <f>IF(COUNTIFS(T_3GPM[[#This Row],[Secteur]],"  *"),A451,T_3GPM[[#This Row],[Secteur]])</f>
        <v>VAL-DE-MARNE</v>
      </c>
      <c r="B452" s="99" t="str">
        <f>IF(COUNTIFS(T_3GPM[[#This Row],[Secteur]],"    *"),B451,T_3GPM[[#This Row],[Secteur]])</f>
        <v xml:space="preserve">   D10 - Limeil-Brevannes</v>
      </c>
      <c r="C452" s="100" t="s">
        <v>952</v>
      </c>
      <c r="D452" s="100" t="s">
        <v>953</v>
      </c>
      <c r="E452" s="101">
        <v>63</v>
      </c>
      <c r="F452" s="101">
        <v>62</v>
      </c>
      <c r="G452" s="101">
        <v>125</v>
      </c>
      <c r="H452" s="101">
        <v>0</v>
      </c>
      <c r="I452" s="101">
        <v>0</v>
      </c>
      <c r="J452" s="101">
        <v>0</v>
      </c>
      <c r="K452" s="101">
        <v>63</v>
      </c>
      <c r="L452" s="101">
        <v>62</v>
      </c>
      <c r="M452" s="101">
        <v>125</v>
      </c>
      <c r="N452" s="102">
        <v>1</v>
      </c>
      <c r="O452" s="102">
        <v>1</v>
      </c>
      <c r="P452" s="102">
        <v>1</v>
      </c>
      <c r="Q452" s="101">
        <v>50</v>
      </c>
      <c r="R452" s="101">
        <v>34</v>
      </c>
      <c r="S452" s="101">
        <v>84</v>
      </c>
      <c r="T452" s="102">
        <v>0.79365079365079361</v>
      </c>
      <c r="U452" s="102">
        <v>0.54838709677419351</v>
      </c>
      <c r="V452" s="102">
        <v>0.67200000000000004</v>
      </c>
      <c r="W452" s="101">
        <v>13</v>
      </c>
      <c r="X452" s="101">
        <v>28</v>
      </c>
      <c r="Y452" s="101">
        <v>41</v>
      </c>
      <c r="Z452" s="102">
        <v>0.20634920634920634</v>
      </c>
      <c r="AA452" s="102">
        <v>0.45161290322580644</v>
      </c>
      <c r="AB452" s="102">
        <v>0.32800000000000001</v>
      </c>
      <c r="AC452" s="101">
        <v>11</v>
      </c>
      <c r="AD452" s="101">
        <v>23</v>
      </c>
      <c r="AE452" s="101">
        <v>34</v>
      </c>
      <c r="AF452" s="102">
        <v>0.17460317460317459</v>
      </c>
      <c r="AG452" s="102">
        <v>0.37096774193548387</v>
      </c>
      <c r="AH452" s="102">
        <v>0.27200000000000002</v>
      </c>
      <c r="AI452" s="101">
        <v>2</v>
      </c>
      <c r="AJ452" s="101">
        <v>5</v>
      </c>
      <c r="AK452" s="101">
        <v>7</v>
      </c>
      <c r="AL452" s="102">
        <v>3.1746031746031744E-2</v>
      </c>
      <c r="AM452" s="102">
        <v>8.0645161290322578E-2</v>
      </c>
      <c r="AN452" s="102">
        <v>5.6000000000000001E-2</v>
      </c>
      <c r="AO452" s="101">
        <v>63</v>
      </c>
      <c r="AP452" s="101">
        <v>62</v>
      </c>
      <c r="AQ452" s="101">
        <v>125</v>
      </c>
      <c r="AR452" s="102">
        <v>1</v>
      </c>
      <c r="AS452" s="102">
        <v>1</v>
      </c>
      <c r="AT452" s="102">
        <v>1</v>
      </c>
      <c r="AU452" s="101">
        <v>47</v>
      </c>
      <c r="AV452" s="101">
        <v>31</v>
      </c>
      <c r="AW452" s="101">
        <v>78</v>
      </c>
      <c r="AX452" s="102">
        <v>0.74603174603174605</v>
      </c>
      <c r="AY452" s="102">
        <v>0.5</v>
      </c>
      <c r="AZ452" s="102">
        <v>0.624</v>
      </c>
      <c r="BA452" s="101">
        <v>16</v>
      </c>
      <c r="BB452" s="101">
        <v>31</v>
      </c>
      <c r="BC452" s="101">
        <v>47</v>
      </c>
      <c r="BD452" s="102">
        <v>0.25396825396825395</v>
      </c>
      <c r="BE452" s="102">
        <v>0.5</v>
      </c>
      <c r="BF452" s="102">
        <v>0.376</v>
      </c>
      <c r="BG452" s="101">
        <v>14</v>
      </c>
      <c r="BH452" s="101">
        <v>26</v>
      </c>
      <c r="BI452" s="101">
        <v>40</v>
      </c>
      <c r="BJ452" s="102">
        <v>0.22222222222222221</v>
      </c>
      <c r="BK452" s="102">
        <v>0.41935483870967744</v>
      </c>
      <c r="BL452" s="102">
        <v>0.32</v>
      </c>
      <c r="BM452" s="101">
        <v>2</v>
      </c>
      <c r="BN452" s="101">
        <v>5</v>
      </c>
      <c r="BO452" s="101">
        <v>7</v>
      </c>
      <c r="BP452" s="102">
        <v>3.1746031746031744E-2</v>
      </c>
      <c r="BQ452" s="102">
        <v>8.0645161290322578E-2</v>
      </c>
      <c r="BR452" s="103">
        <v>5.6000000000000001E-2</v>
      </c>
    </row>
    <row r="453" spans="1:70" ht="11.85">
      <c r="A453" s="99" t="str">
        <f>IF(COUNTIFS(T_3GPM[[#This Row],[Secteur]],"  *"),A452,T_3GPM[[#This Row],[Secteur]])</f>
        <v>VAL-DE-MARNE</v>
      </c>
      <c r="B453" s="99" t="str">
        <f>IF(COUNTIFS(T_3GPM[[#This Row],[Secteur]],"    *"),B452,T_3GPM[[#This Row],[Secteur]])</f>
        <v xml:space="preserve">   D10 - Limeil-Brevannes</v>
      </c>
      <c r="C453" s="100" t="s">
        <v>954</v>
      </c>
      <c r="D453" s="100" t="s">
        <v>239</v>
      </c>
      <c r="E453" s="101">
        <v>57</v>
      </c>
      <c r="F453" s="101">
        <v>74</v>
      </c>
      <c r="G453" s="101">
        <v>131</v>
      </c>
      <c r="H453" s="101">
        <v>0</v>
      </c>
      <c r="I453" s="101">
        <v>0</v>
      </c>
      <c r="J453" s="101">
        <v>0</v>
      </c>
      <c r="K453" s="101">
        <v>57</v>
      </c>
      <c r="L453" s="101">
        <v>74</v>
      </c>
      <c r="M453" s="101">
        <v>131</v>
      </c>
      <c r="N453" s="102">
        <v>1</v>
      </c>
      <c r="O453" s="102">
        <v>1</v>
      </c>
      <c r="P453" s="102">
        <v>1</v>
      </c>
      <c r="Q453" s="101">
        <v>42</v>
      </c>
      <c r="R453" s="101">
        <v>53</v>
      </c>
      <c r="S453" s="101">
        <v>95</v>
      </c>
      <c r="T453" s="102">
        <v>0.73684210526315785</v>
      </c>
      <c r="U453" s="102">
        <v>0.71621621621621623</v>
      </c>
      <c r="V453" s="102">
        <v>0.72519083969465647</v>
      </c>
      <c r="W453" s="101">
        <v>15</v>
      </c>
      <c r="X453" s="101">
        <v>21</v>
      </c>
      <c r="Y453" s="101">
        <v>36</v>
      </c>
      <c r="Z453" s="102">
        <v>0.26315789473684209</v>
      </c>
      <c r="AA453" s="102">
        <v>0.28378378378378377</v>
      </c>
      <c r="AB453" s="102">
        <v>0.27480916030534353</v>
      </c>
      <c r="AC453" s="101">
        <v>11</v>
      </c>
      <c r="AD453" s="101">
        <v>15</v>
      </c>
      <c r="AE453" s="101">
        <v>26</v>
      </c>
      <c r="AF453" s="102">
        <v>0.19298245614035087</v>
      </c>
      <c r="AG453" s="102">
        <v>0.20270270270270271</v>
      </c>
      <c r="AH453" s="102">
        <v>0.19847328244274809</v>
      </c>
      <c r="AI453" s="101">
        <v>4</v>
      </c>
      <c r="AJ453" s="101">
        <v>6</v>
      </c>
      <c r="AK453" s="101">
        <v>10</v>
      </c>
      <c r="AL453" s="102">
        <v>7.0175438596491224E-2</v>
      </c>
      <c r="AM453" s="102">
        <v>8.1081081081081086E-2</v>
      </c>
      <c r="AN453" s="102">
        <v>7.6335877862595422E-2</v>
      </c>
      <c r="AO453" s="101">
        <v>57</v>
      </c>
      <c r="AP453" s="101">
        <v>74</v>
      </c>
      <c r="AQ453" s="101">
        <v>131</v>
      </c>
      <c r="AR453" s="102">
        <v>1</v>
      </c>
      <c r="AS453" s="102">
        <v>1</v>
      </c>
      <c r="AT453" s="102">
        <v>1</v>
      </c>
      <c r="AU453" s="101">
        <v>41</v>
      </c>
      <c r="AV453" s="101">
        <v>51</v>
      </c>
      <c r="AW453" s="101">
        <v>92</v>
      </c>
      <c r="AX453" s="102">
        <v>0.7192982456140351</v>
      </c>
      <c r="AY453" s="102">
        <v>0.68918918918918914</v>
      </c>
      <c r="AZ453" s="102">
        <v>0.70229007633587781</v>
      </c>
      <c r="BA453" s="101">
        <v>16</v>
      </c>
      <c r="BB453" s="101">
        <v>23</v>
      </c>
      <c r="BC453" s="101">
        <v>39</v>
      </c>
      <c r="BD453" s="102">
        <v>0.2807017543859649</v>
      </c>
      <c r="BE453" s="102">
        <v>0.3108108108108108</v>
      </c>
      <c r="BF453" s="102">
        <v>0.29770992366412213</v>
      </c>
      <c r="BG453" s="101">
        <v>12</v>
      </c>
      <c r="BH453" s="101">
        <v>17</v>
      </c>
      <c r="BI453" s="101">
        <v>29</v>
      </c>
      <c r="BJ453" s="102">
        <v>0.21052631578947367</v>
      </c>
      <c r="BK453" s="102">
        <v>0.22972972972972974</v>
      </c>
      <c r="BL453" s="102">
        <v>0.22137404580152673</v>
      </c>
      <c r="BM453" s="101">
        <v>4</v>
      </c>
      <c r="BN453" s="101">
        <v>6</v>
      </c>
      <c r="BO453" s="101">
        <v>10</v>
      </c>
      <c r="BP453" s="102">
        <v>7.0175438596491224E-2</v>
      </c>
      <c r="BQ453" s="102">
        <v>8.1081081081081086E-2</v>
      </c>
      <c r="BR453" s="103">
        <v>7.6335877862595422E-2</v>
      </c>
    </row>
    <row r="454" spans="1:70" ht="11.85">
      <c r="A454" s="99" t="str">
        <f>IF(COUNTIFS(T_3GPM[[#This Row],[Secteur]],"  *"),A453,T_3GPM[[#This Row],[Secteur]])</f>
        <v>VAL-DE-MARNE</v>
      </c>
      <c r="B454" s="99" t="str">
        <f>IF(COUNTIFS(T_3GPM[[#This Row],[Secteur]],"    *"),B453,T_3GPM[[#This Row],[Secteur]])</f>
        <v xml:space="preserve">   D10 - Limeil-Brevannes</v>
      </c>
      <c r="C454" s="100" t="s">
        <v>955</v>
      </c>
      <c r="D454" s="100" t="s">
        <v>956</v>
      </c>
      <c r="E454" s="101">
        <v>72</v>
      </c>
      <c r="F454" s="101">
        <v>78</v>
      </c>
      <c r="G454" s="101">
        <v>150</v>
      </c>
      <c r="H454" s="101">
        <v>0</v>
      </c>
      <c r="I454" s="101">
        <v>0</v>
      </c>
      <c r="J454" s="101">
        <v>0</v>
      </c>
      <c r="K454" s="101">
        <v>71</v>
      </c>
      <c r="L454" s="101">
        <v>78</v>
      </c>
      <c r="M454" s="101">
        <v>149</v>
      </c>
      <c r="N454" s="102">
        <v>0.98611111111111116</v>
      </c>
      <c r="O454" s="102">
        <v>1</v>
      </c>
      <c r="P454" s="102">
        <v>0.99333333333333329</v>
      </c>
      <c r="Q454" s="101">
        <v>56</v>
      </c>
      <c r="R454" s="101">
        <v>57</v>
      </c>
      <c r="S454" s="101">
        <v>113</v>
      </c>
      <c r="T454" s="102">
        <v>0.78873239436619713</v>
      </c>
      <c r="U454" s="102">
        <v>0.73076923076923073</v>
      </c>
      <c r="V454" s="102">
        <v>0.75838926174496646</v>
      </c>
      <c r="W454" s="101">
        <v>15</v>
      </c>
      <c r="X454" s="101">
        <v>21</v>
      </c>
      <c r="Y454" s="101">
        <v>36</v>
      </c>
      <c r="Z454" s="102">
        <v>0.21126760563380281</v>
      </c>
      <c r="AA454" s="102">
        <v>0.26923076923076922</v>
      </c>
      <c r="AB454" s="102">
        <v>0.24161073825503357</v>
      </c>
      <c r="AC454" s="101">
        <v>8</v>
      </c>
      <c r="AD454" s="101">
        <v>17</v>
      </c>
      <c r="AE454" s="101">
        <v>25</v>
      </c>
      <c r="AF454" s="102">
        <v>0.11267605633802817</v>
      </c>
      <c r="AG454" s="102">
        <v>0.21794871794871795</v>
      </c>
      <c r="AH454" s="102">
        <v>0.16778523489932887</v>
      </c>
      <c r="AI454" s="101">
        <v>7</v>
      </c>
      <c r="AJ454" s="101">
        <v>4</v>
      </c>
      <c r="AK454" s="101">
        <v>11</v>
      </c>
      <c r="AL454" s="102">
        <v>9.8591549295774641E-2</v>
      </c>
      <c r="AM454" s="102">
        <v>5.128205128205128E-2</v>
      </c>
      <c r="AN454" s="102">
        <v>7.3825503355704702E-2</v>
      </c>
      <c r="AO454" s="101">
        <v>68</v>
      </c>
      <c r="AP454" s="101">
        <v>75</v>
      </c>
      <c r="AQ454" s="101">
        <v>143</v>
      </c>
      <c r="AR454" s="102">
        <v>0.94444444444444442</v>
      </c>
      <c r="AS454" s="102">
        <v>0.96153846153846156</v>
      </c>
      <c r="AT454" s="102">
        <v>0.95333333333333337</v>
      </c>
      <c r="AU454" s="101">
        <v>48</v>
      </c>
      <c r="AV454" s="101">
        <v>45</v>
      </c>
      <c r="AW454" s="101">
        <v>93</v>
      </c>
      <c r="AX454" s="102">
        <v>0.70588235294117652</v>
      </c>
      <c r="AY454" s="102">
        <v>0.6</v>
      </c>
      <c r="AZ454" s="102">
        <v>0.65034965034965031</v>
      </c>
      <c r="BA454" s="101">
        <v>20</v>
      </c>
      <c r="BB454" s="101">
        <v>30</v>
      </c>
      <c r="BC454" s="101">
        <v>50</v>
      </c>
      <c r="BD454" s="102">
        <v>0.29411764705882354</v>
      </c>
      <c r="BE454" s="102">
        <v>0.4</v>
      </c>
      <c r="BF454" s="102">
        <v>0.34965034965034963</v>
      </c>
      <c r="BG454" s="101">
        <v>14</v>
      </c>
      <c r="BH454" s="101">
        <v>26</v>
      </c>
      <c r="BI454" s="101">
        <v>40</v>
      </c>
      <c r="BJ454" s="102">
        <v>0.20588235294117646</v>
      </c>
      <c r="BK454" s="102">
        <v>0.34666666666666668</v>
      </c>
      <c r="BL454" s="102">
        <v>0.27972027972027974</v>
      </c>
      <c r="BM454" s="101">
        <v>6</v>
      </c>
      <c r="BN454" s="101">
        <v>4</v>
      </c>
      <c r="BO454" s="101">
        <v>10</v>
      </c>
      <c r="BP454" s="102">
        <v>8.8235294117647065E-2</v>
      </c>
      <c r="BQ454" s="102">
        <v>5.3333333333333337E-2</v>
      </c>
      <c r="BR454" s="103">
        <v>6.9930069930069935E-2</v>
      </c>
    </row>
    <row r="455" spans="1:70" ht="11.85">
      <c r="A455" s="99" t="str">
        <f>IF(COUNTIFS(T_3GPM[[#This Row],[Secteur]],"  *"),A454,T_3GPM[[#This Row],[Secteur]])</f>
        <v>VAL-DE-MARNE</v>
      </c>
      <c r="B455" s="99" t="str">
        <f>IF(COUNTIFS(T_3GPM[[#This Row],[Secteur]],"    *"),B454,T_3GPM[[#This Row],[Secteur]])</f>
        <v xml:space="preserve">   D10 - Limeil-Brevannes</v>
      </c>
      <c r="C455" s="100" t="s">
        <v>957</v>
      </c>
      <c r="D455" s="100" t="s">
        <v>628</v>
      </c>
      <c r="E455" s="101">
        <v>49</v>
      </c>
      <c r="F455" s="101">
        <v>52</v>
      </c>
      <c r="G455" s="101">
        <v>101</v>
      </c>
      <c r="H455" s="101">
        <v>0</v>
      </c>
      <c r="I455" s="101">
        <v>0</v>
      </c>
      <c r="J455" s="101">
        <v>0</v>
      </c>
      <c r="K455" s="101">
        <v>49</v>
      </c>
      <c r="L455" s="101">
        <v>51</v>
      </c>
      <c r="M455" s="101">
        <v>100</v>
      </c>
      <c r="N455" s="102">
        <v>1</v>
      </c>
      <c r="O455" s="102">
        <v>0.98076923076923073</v>
      </c>
      <c r="P455" s="102">
        <v>0.99009900990099009</v>
      </c>
      <c r="Q455" s="101">
        <v>42</v>
      </c>
      <c r="R455" s="101">
        <v>34</v>
      </c>
      <c r="S455" s="101">
        <v>76</v>
      </c>
      <c r="T455" s="102">
        <v>0.8571428571428571</v>
      </c>
      <c r="U455" s="102">
        <v>0.66666666666666663</v>
      </c>
      <c r="V455" s="102">
        <v>0.76</v>
      </c>
      <c r="W455" s="101">
        <v>7</v>
      </c>
      <c r="X455" s="101">
        <v>17</v>
      </c>
      <c r="Y455" s="101">
        <v>24</v>
      </c>
      <c r="Z455" s="102">
        <v>0.14285714285714285</v>
      </c>
      <c r="AA455" s="102">
        <v>0.33333333333333331</v>
      </c>
      <c r="AB455" s="102">
        <v>0.24</v>
      </c>
      <c r="AC455" s="101">
        <v>5</v>
      </c>
      <c r="AD455" s="101">
        <v>10</v>
      </c>
      <c r="AE455" s="101">
        <v>15</v>
      </c>
      <c r="AF455" s="102">
        <v>0.10204081632653061</v>
      </c>
      <c r="AG455" s="102">
        <v>0.19607843137254902</v>
      </c>
      <c r="AH455" s="102">
        <v>0.15</v>
      </c>
      <c r="AI455" s="101">
        <v>2</v>
      </c>
      <c r="AJ455" s="101">
        <v>7</v>
      </c>
      <c r="AK455" s="101">
        <v>9</v>
      </c>
      <c r="AL455" s="102">
        <v>4.0816326530612242E-2</v>
      </c>
      <c r="AM455" s="102">
        <v>0.13725490196078433</v>
      </c>
      <c r="AN455" s="102">
        <v>0.09</v>
      </c>
      <c r="AO455" s="101">
        <v>49</v>
      </c>
      <c r="AP455" s="101">
        <v>51</v>
      </c>
      <c r="AQ455" s="101">
        <v>100</v>
      </c>
      <c r="AR455" s="102">
        <v>1</v>
      </c>
      <c r="AS455" s="102">
        <v>0.98076923076923073</v>
      </c>
      <c r="AT455" s="102">
        <v>0.99009900990099009</v>
      </c>
      <c r="AU455" s="101">
        <v>41</v>
      </c>
      <c r="AV455" s="101">
        <v>31</v>
      </c>
      <c r="AW455" s="101">
        <v>72</v>
      </c>
      <c r="AX455" s="102">
        <v>0.83673469387755106</v>
      </c>
      <c r="AY455" s="102">
        <v>0.60784313725490191</v>
      </c>
      <c r="AZ455" s="102">
        <v>0.72</v>
      </c>
      <c r="BA455" s="101">
        <v>8</v>
      </c>
      <c r="BB455" s="101">
        <v>20</v>
      </c>
      <c r="BC455" s="101">
        <v>28</v>
      </c>
      <c r="BD455" s="102">
        <v>0.16326530612244897</v>
      </c>
      <c r="BE455" s="102">
        <v>0.39215686274509803</v>
      </c>
      <c r="BF455" s="102">
        <v>0.28000000000000003</v>
      </c>
      <c r="BG455" s="101">
        <v>6</v>
      </c>
      <c r="BH455" s="101">
        <v>14</v>
      </c>
      <c r="BI455" s="101">
        <v>20</v>
      </c>
      <c r="BJ455" s="102">
        <v>0.12244897959183673</v>
      </c>
      <c r="BK455" s="102">
        <v>0.27450980392156865</v>
      </c>
      <c r="BL455" s="102">
        <v>0.2</v>
      </c>
      <c r="BM455" s="101">
        <v>2</v>
      </c>
      <c r="BN455" s="101">
        <v>6</v>
      </c>
      <c r="BO455" s="101">
        <v>8</v>
      </c>
      <c r="BP455" s="102">
        <v>4.0816326530612242E-2</v>
      </c>
      <c r="BQ455" s="102">
        <v>0.11764705882352941</v>
      </c>
      <c r="BR455" s="103">
        <v>0.08</v>
      </c>
    </row>
    <row r="456" spans="1:70" ht="11.85">
      <c r="A456" s="99" t="str">
        <f>IF(COUNTIFS(T_3GPM[[#This Row],[Secteur]],"  *"),A455,T_3GPM[[#This Row],[Secteur]])</f>
        <v>VAL-DE-MARNE</v>
      </c>
      <c r="B456" s="99" t="str">
        <f>IF(COUNTIFS(T_3GPM[[#This Row],[Secteur]],"    *"),B455,T_3GPM[[#This Row],[Secteur]])</f>
        <v xml:space="preserve">   D10 - Limeil-Brevannes</v>
      </c>
      <c r="C456" s="100" t="s">
        <v>958</v>
      </c>
      <c r="D456" s="100" t="s">
        <v>959</v>
      </c>
      <c r="E456" s="101">
        <v>48</v>
      </c>
      <c r="F456" s="101">
        <v>51</v>
      </c>
      <c r="G456" s="101">
        <v>99</v>
      </c>
      <c r="H456" s="101">
        <v>0</v>
      </c>
      <c r="I456" s="101">
        <v>0</v>
      </c>
      <c r="J456" s="101">
        <v>0</v>
      </c>
      <c r="K456" s="101">
        <v>47</v>
      </c>
      <c r="L456" s="101">
        <v>50</v>
      </c>
      <c r="M456" s="101">
        <v>97</v>
      </c>
      <c r="N456" s="102">
        <v>0.97916666666666663</v>
      </c>
      <c r="O456" s="102">
        <v>0.98039215686274506</v>
      </c>
      <c r="P456" s="102">
        <v>0.97979797979797978</v>
      </c>
      <c r="Q456" s="101">
        <v>35</v>
      </c>
      <c r="R456" s="101">
        <v>33</v>
      </c>
      <c r="S456" s="101">
        <v>68</v>
      </c>
      <c r="T456" s="102">
        <v>0.74468085106382975</v>
      </c>
      <c r="U456" s="102">
        <v>0.66</v>
      </c>
      <c r="V456" s="102">
        <v>0.7010309278350515</v>
      </c>
      <c r="W456" s="101">
        <v>12</v>
      </c>
      <c r="X456" s="101">
        <v>17</v>
      </c>
      <c r="Y456" s="101">
        <v>29</v>
      </c>
      <c r="Z456" s="102">
        <v>0.25531914893617019</v>
      </c>
      <c r="AA456" s="102">
        <v>0.34</v>
      </c>
      <c r="AB456" s="102">
        <v>0.29896907216494845</v>
      </c>
      <c r="AC456" s="101">
        <v>10</v>
      </c>
      <c r="AD456" s="101">
        <v>12</v>
      </c>
      <c r="AE456" s="101">
        <v>22</v>
      </c>
      <c r="AF456" s="102">
        <v>0.21276595744680851</v>
      </c>
      <c r="AG456" s="102">
        <v>0.24</v>
      </c>
      <c r="AH456" s="102">
        <v>0.22680412371134021</v>
      </c>
      <c r="AI456" s="101">
        <v>2</v>
      </c>
      <c r="AJ456" s="101">
        <v>5</v>
      </c>
      <c r="AK456" s="101">
        <v>7</v>
      </c>
      <c r="AL456" s="102">
        <v>4.2553191489361701E-2</v>
      </c>
      <c r="AM456" s="102">
        <v>0.1</v>
      </c>
      <c r="AN456" s="102">
        <v>7.2164948453608241E-2</v>
      </c>
      <c r="AO456" s="101">
        <v>46</v>
      </c>
      <c r="AP456" s="101">
        <v>49</v>
      </c>
      <c r="AQ456" s="101">
        <v>95</v>
      </c>
      <c r="AR456" s="102">
        <v>0.95833333333333337</v>
      </c>
      <c r="AS456" s="102">
        <v>0.96078431372549022</v>
      </c>
      <c r="AT456" s="102">
        <v>0.95959595959595956</v>
      </c>
      <c r="AU456" s="101">
        <v>35</v>
      </c>
      <c r="AV456" s="101">
        <v>33</v>
      </c>
      <c r="AW456" s="101">
        <v>68</v>
      </c>
      <c r="AX456" s="102">
        <v>0.76086956521739135</v>
      </c>
      <c r="AY456" s="102">
        <v>0.67346938775510201</v>
      </c>
      <c r="AZ456" s="102">
        <v>0.71578947368421053</v>
      </c>
      <c r="BA456" s="101">
        <v>11</v>
      </c>
      <c r="BB456" s="101">
        <v>16</v>
      </c>
      <c r="BC456" s="101">
        <v>27</v>
      </c>
      <c r="BD456" s="102">
        <v>0.2391304347826087</v>
      </c>
      <c r="BE456" s="102">
        <v>0.32653061224489793</v>
      </c>
      <c r="BF456" s="102">
        <v>0.28421052631578947</v>
      </c>
      <c r="BG456" s="101">
        <v>10</v>
      </c>
      <c r="BH456" s="101">
        <v>11</v>
      </c>
      <c r="BI456" s="101">
        <v>21</v>
      </c>
      <c r="BJ456" s="102">
        <v>0.21739130434782608</v>
      </c>
      <c r="BK456" s="102">
        <v>0.22448979591836735</v>
      </c>
      <c r="BL456" s="102">
        <v>0.22105263157894736</v>
      </c>
      <c r="BM456" s="101">
        <v>1</v>
      </c>
      <c r="BN456" s="101">
        <v>5</v>
      </c>
      <c r="BO456" s="101">
        <v>6</v>
      </c>
      <c r="BP456" s="102">
        <v>2.1739130434782608E-2</v>
      </c>
      <c r="BQ456" s="102">
        <v>0.10204081632653061</v>
      </c>
      <c r="BR456" s="103">
        <v>6.3157894736842107E-2</v>
      </c>
    </row>
    <row r="457" spans="1:70" ht="11.85">
      <c r="A457" s="99" t="str">
        <f>IF(COUNTIFS(T_3GPM[[#This Row],[Secteur]],"  *"),A456,T_3GPM[[#This Row],[Secteur]])</f>
        <v>VAL-DE-MARNE</v>
      </c>
      <c r="B457" s="99" t="str">
        <f>IF(COUNTIFS(T_3GPM[[#This Row],[Secteur]],"    *"),B456,T_3GPM[[#This Row],[Secteur]])</f>
        <v xml:space="preserve">   D10 - Limeil-Brevannes</v>
      </c>
      <c r="C457" s="100" t="s">
        <v>1037</v>
      </c>
      <c r="D457" s="100" t="s">
        <v>1038</v>
      </c>
      <c r="E457" s="101">
        <v>9</v>
      </c>
      <c r="F457" s="101">
        <v>15</v>
      </c>
      <c r="G457" s="101">
        <v>24</v>
      </c>
      <c r="H457" s="101">
        <v>0</v>
      </c>
      <c r="I457" s="101">
        <v>0</v>
      </c>
      <c r="J457" s="101">
        <v>0</v>
      </c>
      <c r="K457" s="101">
        <v>0</v>
      </c>
      <c r="L457" s="101">
        <v>2</v>
      </c>
      <c r="M457" s="101">
        <v>2</v>
      </c>
      <c r="N457" s="102">
        <v>0</v>
      </c>
      <c r="O457" s="102">
        <v>0.13333333333333333</v>
      </c>
      <c r="P457" s="102">
        <v>8.3333333333333329E-2</v>
      </c>
      <c r="Q457" s="101">
        <v>0</v>
      </c>
      <c r="R457" s="101">
        <v>0</v>
      </c>
      <c r="S457" s="101">
        <v>0</v>
      </c>
      <c r="T457" s="102" t="s">
        <v>92</v>
      </c>
      <c r="U457" s="102">
        <v>0</v>
      </c>
      <c r="V457" s="102">
        <v>0</v>
      </c>
      <c r="W457" s="101">
        <v>0</v>
      </c>
      <c r="X457" s="101">
        <v>2</v>
      </c>
      <c r="Y457" s="101">
        <v>2</v>
      </c>
      <c r="Z457" s="102" t="s">
        <v>92</v>
      </c>
      <c r="AA457" s="102">
        <v>1</v>
      </c>
      <c r="AB457" s="102">
        <v>1</v>
      </c>
      <c r="AC457" s="101">
        <v>0</v>
      </c>
      <c r="AD457" s="101">
        <v>2</v>
      </c>
      <c r="AE457" s="101">
        <v>2</v>
      </c>
      <c r="AF457" s="102" t="s">
        <v>92</v>
      </c>
      <c r="AG457" s="102">
        <v>1</v>
      </c>
      <c r="AH457" s="102">
        <v>1</v>
      </c>
      <c r="AI457" s="101">
        <v>0</v>
      </c>
      <c r="AJ457" s="101">
        <v>0</v>
      </c>
      <c r="AK457" s="101">
        <v>0</v>
      </c>
      <c r="AL457" s="102" t="s">
        <v>92</v>
      </c>
      <c r="AM457" s="102">
        <v>0</v>
      </c>
      <c r="AN457" s="102">
        <v>0</v>
      </c>
      <c r="AO457" s="101">
        <v>0</v>
      </c>
      <c r="AP457" s="101">
        <v>0</v>
      </c>
      <c r="AQ457" s="101">
        <v>0</v>
      </c>
      <c r="AR457" s="102">
        <v>0</v>
      </c>
      <c r="AS457" s="102">
        <v>0</v>
      </c>
      <c r="AT457" s="102">
        <v>0</v>
      </c>
      <c r="AU457" s="101">
        <v>0</v>
      </c>
      <c r="AV457" s="101">
        <v>0</v>
      </c>
      <c r="AW457" s="101">
        <v>0</v>
      </c>
      <c r="AX457" s="102" t="s">
        <v>92</v>
      </c>
      <c r="AY457" s="102" t="s">
        <v>92</v>
      </c>
      <c r="AZ457" s="102" t="s">
        <v>92</v>
      </c>
      <c r="BA457" s="101">
        <v>0</v>
      </c>
      <c r="BB457" s="101">
        <v>0</v>
      </c>
      <c r="BC457" s="101">
        <v>0</v>
      </c>
      <c r="BD457" s="102" t="s">
        <v>92</v>
      </c>
      <c r="BE457" s="102" t="s">
        <v>92</v>
      </c>
      <c r="BF457" s="102" t="s">
        <v>92</v>
      </c>
      <c r="BG457" s="101">
        <v>0</v>
      </c>
      <c r="BH457" s="101">
        <v>0</v>
      </c>
      <c r="BI457" s="101">
        <v>0</v>
      </c>
      <c r="BJ457" s="102" t="s">
        <v>92</v>
      </c>
      <c r="BK457" s="102" t="s">
        <v>92</v>
      </c>
      <c r="BL457" s="102" t="s">
        <v>92</v>
      </c>
      <c r="BM457" s="101">
        <v>0</v>
      </c>
      <c r="BN457" s="101">
        <v>0</v>
      </c>
      <c r="BO457" s="101">
        <v>0</v>
      </c>
      <c r="BP457" s="102" t="s">
        <v>92</v>
      </c>
      <c r="BQ457" s="102" t="s">
        <v>92</v>
      </c>
      <c r="BR457" s="103" t="s">
        <v>92</v>
      </c>
    </row>
  </sheetData>
  <sheetProtection sheet="1" objects="1" scenarios="1"/>
  <phoneticPr fontId="5" type="noConversion"/>
  <conditionalFormatting sqref="A5:BR457">
    <cfRule type="expression" dxfId="9" priority="1">
      <formula>COUNTIFS($D5,"   *")=0</formula>
    </cfRule>
    <cfRule type="expression" dxfId="8" priority="2">
      <formula>COUNTIFS($D5,"   D*")&gt;0</formula>
    </cfRule>
  </conditionalFormatting>
  <hyperlinks>
    <hyperlink ref="D1" location="Accueil!C1" display="¡ Retour" xr:uid="{00000000-0004-0000-0500-000000000000}"/>
  </hyperlinks>
  <pageMargins left="0.7" right="0.7" top="0.75" bottom="0.75" header="0.3" footer="0.3"/>
  <pageSetup paperSize="9" orientation="portrait" r:id="rId1"/>
  <tableParts count="1">
    <tablePart r:id="rId2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7"/>
  <dimension ref="A1:BR96"/>
  <sheetViews>
    <sheetView workbookViewId="0">
      <pane xSplit="4" ySplit="4" topLeftCell="E62" activePane="bottomRight" state="frozen"/>
      <selection activeCell="H1" sqref="H1:J1048576"/>
      <selection pane="topRight" activeCell="H1" sqref="H1:J1048576"/>
      <selection pane="bottomLeft" activeCell="H1" sqref="H1:J1048576"/>
      <selection pane="bottomRight" activeCell="D1" sqref="D1"/>
    </sheetView>
  </sheetViews>
  <sheetFormatPr baseColWidth="10" defaultColWidth="11" defaultRowHeight="10.25"/>
  <cols>
    <col min="1" max="1" width="16.90625" style="21" hidden="1" customWidth="1"/>
    <col min="2" max="2" width="22.6328125" style="21" hidden="1" customWidth="1"/>
    <col min="3" max="3" width="13.26953125" style="21" hidden="1" customWidth="1"/>
    <col min="4" max="4" width="22" style="21" bestFit="1" customWidth="1"/>
    <col min="5" max="70" width="8.7265625" style="21" customWidth="1"/>
    <col min="71" max="71" width="11" style="21" customWidth="1"/>
    <col min="72" max="16384" width="11" style="21"/>
  </cols>
  <sheetData>
    <row r="1" spans="1:70" ht="11.95" customHeight="1">
      <c r="A1" s="55"/>
      <c r="B1" s="55"/>
      <c r="C1" s="54"/>
      <c r="D1" s="123" t="s">
        <v>1415</v>
      </c>
      <c r="E1" s="47" t="s">
        <v>0</v>
      </c>
      <c r="F1" s="48"/>
      <c r="G1" s="49"/>
      <c r="H1" s="48" t="s">
        <v>2030</v>
      </c>
      <c r="I1" s="48"/>
      <c r="J1" s="48"/>
      <c r="K1" s="104" t="s">
        <v>1</v>
      </c>
      <c r="L1" s="37"/>
      <c r="M1" s="37"/>
      <c r="N1" s="37"/>
      <c r="O1" s="37"/>
      <c r="P1" s="38"/>
      <c r="Q1" s="104" t="s">
        <v>1</v>
      </c>
      <c r="R1" s="37"/>
      <c r="S1" s="37"/>
      <c r="T1" s="37"/>
      <c r="U1" s="37"/>
      <c r="V1" s="38"/>
      <c r="W1" s="104" t="s">
        <v>1</v>
      </c>
      <c r="X1" s="37"/>
      <c r="Y1" s="37"/>
      <c r="Z1" s="37"/>
      <c r="AA1" s="37"/>
      <c r="AB1" s="38"/>
      <c r="AC1" s="104" t="s">
        <v>1</v>
      </c>
      <c r="AD1" s="37"/>
      <c r="AE1" s="37"/>
      <c r="AF1" s="37"/>
      <c r="AG1" s="37"/>
      <c r="AH1" s="38"/>
      <c r="AI1" s="104" t="s">
        <v>1</v>
      </c>
      <c r="AJ1" s="37"/>
      <c r="AK1" s="37"/>
      <c r="AL1" s="37"/>
      <c r="AM1" s="37"/>
      <c r="AN1" s="38"/>
      <c r="AO1" s="39" t="s">
        <v>2</v>
      </c>
      <c r="AP1" s="40"/>
      <c r="AQ1" s="40"/>
      <c r="AR1" s="40"/>
      <c r="AS1" s="40"/>
      <c r="AT1" s="41"/>
      <c r="AU1" s="39" t="s">
        <v>2</v>
      </c>
      <c r="AV1" s="40"/>
      <c r="AW1" s="40"/>
      <c r="AX1" s="40"/>
      <c r="AY1" s="40"/>
      <c r="AZ1" s="41"/>
      <c r="BA1" s="39" t="s">
        <v>2</v>
      </c>
      <c r="BB1" s="40"/>
      <c r="BC1" s="40"/>
      <c r="BD1" s="40"/>
      <c r="BE1" s="40"/>
      <c r="BF1" s="41"/>
      <c r="BG1" s="39" t="s">
        <v>2</v>
      </c>
      <c r="BH1" s="40"/>
      <c r="BI1" s="40"/>
      <c r="BJ1" s="40"/>
      <c r="BK1" s="40"/>
      <c r="BL1" s="41"/>
      <c r="BM1" s="39" t="s">
        <v>2</v>
      </c>
      <c r="BN1" s="40"/>
      <c r="BO1" s="40"/>
      <c r="BP1" s="40"/>
      <c r="BQ1" s="40"/>
      <c r="BR1" s="41"/>
    </row>
    <row r="2" spans="1:70" ht="10.75">
      <c r="A2" s="55"/>
      <c r="B2" s="55"/>
      <c r="C2" s="54"/>
      <c r="D2" s="61" t="s">
        <v>961</v>
      </c>
      <c r="E2" s="50"/>
      <c r="F2" s="51"/>
      <c r="G2" s="52"/>
      <c r="H2" s="50"/>
      <c r="I2" s="51"/>
      <c r="J2" s="52"/>
      <c r="K2" s="38" t="s">
        <v>3</v>
      </c>
      <c r="L2" s="42"/>
      <c r="M2" s="42"/>
      <c r="N2" s="42" t="s">
        <v>4</v>
      </c>
      <c r="O2" s="42"/>
      <c r="P2" s="42"/>
      <c r="Q2" s="42" t="s">
        <v>5</v>
      </c>
      <c r="R2" s="42"/>
      <c r="S2" s="42"/>
      <c r="T2" s="42" t="s">
        <v>6</v>
      </c>
      <c r="U2" s="42"/>
      <c r="V2" s="42"/>
      <c r="W2" s="42" t="s">
        <v>7</v>
      </c>
      <c r="X2" s="42"/>
      <c r="Y2" s="42"/>
      <c r="Z2" s="42" t="s">
        <v>8</v>
      </c>
      <c r="AA2" s="42"/>
      <c r="AB2" s="42"/>
      <c r="AC2" s="42" t="s">
        <v>9</v>
      </c>
      <c r="AD2" s="42"/>
      <c r="AE2" s="42"/>
      <c r="AF2" s="42" t="s">
        <v>10</v>
      </c>
      <c r="AG2" s="42"/>
      <c r="AH2" s="42"/>
      <c r="AI2" s="42" t="s">
        <v>11</v>
      </c>
      <c r="AJ2" s="42"/>
      <c r="AK2" s="42"/>
      <c r="AL2" s="42" t="s">
        <v>12</v>
      </c>
      <c r="AM2" s="42"/>
      <c r="AN2" s="42"/>
      <c r="AO2" s="43" t="s">
        <v>13</v>
      </c>
      <c r="AP2" s="43"/>
      <c r="AQ2" s="43"/>
      <c r="AR2" s="43" t="s">
        <v>14</v>
      </c>
      <c r="AS2" s="43"/>
      <c r="AT2" s="43"/>
      <c r="AU2" s="43" t="s">
        <v>15</v>
      </c>
      <c r="AV2" s="43"/>
      <c r="AW2" s="43"/>
      <c r="AX2" s="43" t="s">
        <v>16</v>
      </c>
      <c r="AY2" s="43"/>
      <c r="AZ2" s="43"/>
      <c r="BA2" s="43" t="s">
        <v>17</v>
      </c>
      <c r="BB2" s="43"/>
      <c r="BC2" s="43"/>
      <c r="BD2" s="43" t="s">
        <v>18</v>
      </c>
      <c r="BE2" s="43"/>
      <c r="BF2" s="43"/>
      <c r="BG2" s="43" t="s">
        <v>19</v>
      </c>
      <c r="BH2" s="43"/>
      <c r="BI2" s="43"/>
      <c r="BJ2" s="43" t="s">
        <v>20</v>
      </c>
      <c r="BK2" s="43"/>
      <c r="BL2" s="43"/>
      <c r="BM2" s="43" t="s">
        <v>21</v>
      </c>
      <c r="BN2" s="43"/>
      <c r="BO2" s="43"/>
      <c r="BP2" s="43" t="s">
        <v>22</v>
      </c>
      <c r="BQ2" s="43"/>
      <c r="BR2" s="43"/>
    </row>
    <row r="3" spans="1:70" ht="10.75">
      <c r="A3" s="55"/>
      <c r="B3" s="55"/>
      <c r="C3" s="55"/>
      <c r="D3" s="62" t="s">
        <v>2039</v>
      </c>
      <c r="E3" s="53" t="s">
        <v>23</v>
      </c>
      <c r="F3" s="53" t="s">
        <v>24</v>
      </c>
      <c r="G3" s="53" t="s">
        <v>25</v>
      </c>
      <c r="H3" s="53" t="s">
        <v>23</v>
      </c>
      <c r="I3" s="53" t="s">
        <v>24</v>
      </c>
      <c r="J3" s="53" t="s">
        <v>25</v>
      </c>
      <c r="K3" s="44" t="s">
        <v>23</v>
      </c>
      <c r="L3" s="44" t="s">
        <v>24</v>
      </c>
      <c r="M3" s="44" t="s">
        <v>25</v>
      </c>
      <c r="N3" s="44" t="s">
        <v>23</v>
      </c>
      <c r="O3" s="44" t="s">
        <v>24</v>
      </c>
      <c r="P3" s="44" t="s">
        <v>25</v>
      </c>
      <c r="Q3" s="44" t="s">
        <v>23</v>
      </c>
      <c r="R3" s="44" t="s">
        <v>24</v>
      </c>
      <c r="S3" s="44" t="s">
        <v>25</v>
      </c>
      <c r="T3" s="44" t="s">
        <v>23</v>
      </c>
      <c r="U3" s="44" t="s">
        <v>24</v>
      </c>
      <c r="V3" s="44" t="s">
        <v>25</v>
      </c>
      <c r="W3" s="44" t="s">
        <v>23</v>
      </c>
      <c r="X3" s="44" t="s">
        <v>24</v>
      </c>
      <c r="Y3" s="44" t="s">
        <v>25</v>
      </c>
      <c r="Z3" s="44" t="s">
        <v>23</v>
      </c>
      <c r="AA3" s="44" t="s">
        <v>24</v>
      </c>
      <c r="AB3" s="44" t="s">
        <v>25</v>
      </c>
      <c r="AC3" s="44" t="s">
        <v>23</v>
      </c>
      <c r="AD3" s="44" t="s">
        <v>24</v>
      </c>
      <c r="AE3" s="44" t="s">
        <v>25</v>
      </c>
      <c r="AF3" s="44" t="s">
        <v>23</v>
      </c>
      <c r="AG3" s="44" t="s">
        <v>24</v>
      </c>
      <c r="AH3" s="44" t="s">
        <v>25</v>
      </c>
      <c r="AI3" s="44" t="s">
        <v>23</v>
      </c>
      <c r="AJ3" s="44" t="s">
        <v>24</v>
      </c>
      <c r="AK3" s="44" t="s">
        <v>25</v>
      </c>
      <c r="AL3" s="44" t="s">
        <v>23</v>
      </c>
      <c r="AM3" s="44" t="s">
        <v>24</v>
      </c>
      <c r="AN3" s="44" t="s">
        <v>25</v>
      </c>
      <c r="AO3" s="45" t="s">
        <v>23</v>
      </c>
      <c r="AP3" s="45" t="s">
        <v>24</v>
      </c>
      <c r="AQ3" s="45" t="s">
        <v>25</v>
      </c>
      <c r="AR3" s="45" t="s">
        <v>23</v>
      </c>
      <c r="AS3" s="45" t="s">
        <v>24</v>
      </c>
      <c r="AT3" s="45" t="s">
        <v>25</v>
      </c>
      <c r="AU3" s="45" t="s">
        <v>23</v>
      </c>
      <c r="AV3" s="45" t="s">
        <v>24</v>
      </c>
      <c r="AW3" s="45" t="s">
        <v>25</v>
      </c>
      <c r="AX3" s="45" t="s">
        <v>23</v>
      </c>
      <c r="AY3" s="45" t="s">
        <v>24</v>
      </c>
      <c r="AZ3" s="45" t="s">
        <v>25</v>
      </c>
      <c r="BA3" s="45" t="s">
        <v>23</v>
      </c>
      <c r="BB3" s="45" t="s">
        <v>24</v>
      </c>
      <c r="BC3" s="45" t="s">
        <v>25</v>
      </c>
      <c r="BD3" s="45" t="s">
        <v>23</v>
      </c>
      <c r="BE3" s="45" t="s">
        <v>24</v>
      </c>
      <c r="BF3" s="45" t="s">
        <v>25</v>
      </c>
      <c r="BG3" s="45" t="s">
        <v>23</v>
      </c>
      <c r="BH3" s="45" t="s">
        <v>24</v>
      </c>
      <c r="BI3" s="45" t="s">
        <v>25</v>
      </c>
      <c r="BJ3" s="45" t="s">
        <v>23</v>
      </c>
      <c r="BK3" s="45" t="s">
        <v>24</v>
      </c>
      <c r="BL3" s="45" t="s">
        <v>25</v>
      </c>
      <c r="BM3" s="45" t="s">
        <v>23</v>
      </c>
      <c r="BN3" s="45" t="s">
        <v>24</v>
      </c>
      <c r="BO3" s="45" t="s">
        <v>25</v>
      </c>
      <c r="BP3" s="45" t="s">
        <v>23</v>
      </c>
      <c r="BQ3" s="45" t="s">
        <v>24</v>
      </c>
      <c r="BR3" s="45" t="s">
        <v>25</v>
      </c>
    </row>
    <row r="4" spans="1:70">
      <c r="A4" s="56" t="s">
        <v>136</v>
      </c>
      <c r="B4" s="56" t="s">
        <v>181</v>
      </c>
      <c r="C4" s="56" t="s">
        <v>208</v>
      </c>
      <c r="D4" s="57" t="s">
        <v>26</v>
      </c>
      <c r="E4" s="58" t="s">
        <v>27</v>
      </c>
      <c r="F4" s="58" t="s">
        <v>28</v>
      </c>
      <c r="G4" s="58" t="s">
        <v>29</v>
      </c>
      <c r="H4" s="58" t="s">
        <v>2031</v>
      </c>
      <c r="I4" s="58" t="s">
        <v>2032</v>
      </c>
      <c r="J4" s="58" t="s">
        <v>2033</v>
      </c>
      <c r="K4" s="59" t="s">
        <v>30</v>
      </c>
      <c r="L4" s="59" t="s">
        <v>31</v>
      </c>
      <c r="M4" s="59" t="s">
        <v>32</v>
      </c>
      <c r="N4" s="59" t="s">
        <v>33</v>
      </c>
      <c r="O4" s="59" t="s">
        <v>34</v>
      </c>
      <c r="P4" s="59" t="s">
        <v>35</v>
      </c>
      <c r="Q4" s="59" t="s">
        <v>36</v>
      </c>
      <c r="R4" s="59" t="s">
        <v>37</v>
      </c>
      <c r="S4" s="59" t="s">
        <v>38</v>
      </c>
      <c r="T4" s="59" t="s">
        <v>39</v>
      </c>
      <c r="U4" s="59" t="s">
        <v>40</v>
      </c>
      <c r="V4" s="59" t="s">
        <v>41</v>
      </c>
      <c r="W4" s="59" t="s">
        <v>42</v>
      </c>
      <c r="X4" s="59" t="s">
        <v>43</v>
      </c>
      <c r="Y4" s="59" t="s">
        <v>44</v>
      </c>
      <c r="Z4" s="59" t="s">
        <v>45</v>
      </c>
      <c r="AA4" s="59" t="s">
        <v>46</v>
      </c>
      <c r="AB4" s="59" t="s">
        <v>47</v>
      </c>
      <c r="AC4" s="59" t="s">
        <v>48</v>
      </c>
      <c r="AD4" s="59" t="s">
        <v>49</v>
      </c>
      <c r="AE4" s="59" t="s">
        <v>50</v>
      </c>
      <c r="AF4" s="59" t="s">
        <v>51</v>
      </c>
      <c r="AG4" s="59" t="s">
        <v>52</v>
      </c>
      <c r="AH4" s="59" t="s">
        <v>53</v>
      </c>
      <c r="AI4" s="59" t="s">
        <v>54</v>
      </c>
      <c r="AJ4" s="59" t="s">
        <v>55</v>
      </c>
      <c r="AK4" s="59" t="s">
        <v>56</v>
      </c>
      <c r="AL4" s="59" t="s">
        <v>57</v>
      </c>
      <c r="AM4" s="59" t="s">
        <v>58</v>
      </c>
      <c r="AN4" s="59" t="s">
        <v>59</v>
      </c>
      <c r="AO4" s="58" t="s">
        <v>60</v>
      </c>
      <c r="AP4" s="58" t="s">
        <v>61</v>
      </c>
      <c r="AQ4" s="58" t="s">
        <v>62</v>
      </c>
      <c r="AR4" s="58" t="s">
        <v>63</v>
      </c>
      <c r="AS4" s="58" t="s">
        <v>64</v>
      </c>
      <c r="AT4" s="58" t="s">
        <v>65</v>
      </c>
      <c r="AU4" s="58" t="s">
        <v>66</v>
      </c>
      <c r="AV4" s="58" t="s">
        <v>67</v>
      </c>
      <c r="AW4" s="58" t="s">
        <v>68</v>
      </c>
      <c r="AX4" s="58" t="s">
        <v>69</v>
      </c>
      <c r="AY4" s="58" t="s">
        <v>70</v>
      </c>
      <c r="AZ4" s="58" t="s">
        <v>71</v>
      </c>
      <c r="BA4" s="58" t="s">
        <v>72</v>
      </c>
      <c r="BB4" s="58" t="s">
        <v>73</v>
      </c>
      <c r="BC4" s="58" t="s">
        <v>74</v>
      </c>
      <c r="BD4" s="58" t="s">
        <v>75</v>
      </c>
      <c r="BE4" s="58" t="s">
        <v>76</v>
      </c>
      <c r="BF4" s="58" t="s">
        <v>77</v>
      </c>
      <c r="BG4" s="58" t="s">
        <v>78</v>
      </c>
      <c r="BH4" s="58" t="s">
        <v>79</v>
      </c>
      <c r="BI4" s="58" t="s">
        <v>80</v>
      </c>
      <c r="BJ4" s="58" t="s">
        <v>81</v>
      </c>
      <c r="BK4" s="58" t="s">
        <v>82</v>
      </c>
      <c r="BL4" s="58" t="s">
        <v>83</v>
      </c>
      <c r="BM4" s="58" t="s">
        <v>84</v>
      </c>
      <c r="BN4" s="58" t="s">
        <v>85</v>
      </c>
      <c r="BO4" s="58" t="s">
        <v>86</v>
      </c>
      <c r="BP4" s="58" t="s">
        <v>87</v>
      </c>
      <c r="BQ4" s="58" t="s">
        <v>88</v>
      </c>
      <c r="BR4" s="60" t="s">
        <v>89</v>
      </c>
    </row>
    <row r="5" spans="1:70" ht="11.85">
      <c r="A5" s="46" t="str">
        <f>IF(COUNTIFS(T_PM[[#This Row],[Secteur]],"  *"),A4,T_PM[[#This Row],[Secteur]])</f>
        <v>ACADEMIE DE CRETEIL</v>
      </c>
      <c r="B5" s="46" t="str">
        <f>IF(COUNTIFS(T_PM[[#This Row],[Secteur]],"    *"),B4,T_PM[[#This Row],[Secteur]])</f>
        <v>ACADEMIE DE CRETEIL</v>
      </c>
      <c r="C5" s="1" t="s">
        <v>209</v>
      </c>
      <c r="D5" s="1" t="s">
        <v>90</v>
      </c>
      <c r="E5" s="2">
        <v>469</v>
      </c>
      <c r="F5" s="2">
        <v>837</v>
      </c>
      <c r="G5" s="2">
        <v>1306</v>
      </c>
      <c r="H5" s="2">
        <v>5</v>
      </c>
      <c r="I5" s="2">
        <v>11</v>
      </c>
      <c r="J5" s="2">
        <v>16</v>
      </c>
      <c r="K5" s="2">
        <v>423</v>
      </c>
      <c r="L5" s="2">
        <v>757</v>
      </c>
      <c r="M5" s="2">
        <v>1180</v>
      </c>
      <c r="N5" s="3">
        <v>0.91257995735607678</v>
      </c>
      <c r="O5" s="3">
        <v>0.91756272401433692</v>
      </c>
      <c r="P5" s="3">
        <v>0.91577335375191427</v>
      </c>
      <c r="Q5" s="2">
        <v>19</v>
      </c>
      <c r="R5" s="2">
        <v>18</v>
      </c>
      <c r="S5" s="2">
        <v>37</v>
      </c>
      <c r="T5" s="3">
        <v>4.4917257683215132E-2</v>
      </c>
      <c r="U5" s="3">
        <v>2.3778071334214002E-2</v>
      </c>
      <c r="V5" s="3">
        <v>3.1355932203389829E-2</v>
      </c>
      <c r="W5" s="2">
        <v>404</v>
      </c>
      <c r="X5" s="2">
        <v>739</v>
      </c>
      <c r="Y5" s="2">
        <v>1143</v>
      </c>
      <c r="Z5" s="3">
        <v>0.95508274231678492</v>
      </c>
      <c r="AA5" s="3">
        <v>0.97622192866578594</v>
      </c>
      <c r="AB5" s="3">
        <v>0.96864406779661016</v>
      </c>
      <c r="AC5" s="2">
        <v>318</v>
      </c>
      <c r="AD5" s="2">
        <v>551</v>
      </c>
      <c r="AE5" s="2">
        <v>869</v>
      </c>
      <c r="AF5" s="3">
        <v>0.75177304964539005</v>
      </c>
      <c r="AG5" s="3">
        <v>0.72787318361955089</v>
      </c>
      <c r="AH5" s="3">
        <v>0.73644067796610169</v>
      </c>
      <c r="AI5" s="2">
        <v>86</v>
      </c>
      <c r="AJ5" s="2">
        <v>188</v>
      </c>
      <c r="AK5" s="2">
        <v>274</v>
      </c>
      <c r="AL5" s="3">
        <v>0.20330969267139479</v>
      </c>
      <c r="AM5" s="3">
        <v>0.24834874504623514</v>
      </c>
      <c r="AN5" s="3">
        <v>0.23220338983050848</v>
      </c>
      <c r="AO5" s="2">
        <v>401</v>
      </c>
      <c r="AP5" s="2">
        <v>692</v>
      </c>
      <c r="AQ5" s="2">
        <v>1093</v>
      </c>
      <c r="AR5" s="3">
        <v>0.86567164179104472</v>
      </c>
      <c r="AS5" s="3">
        <v>0.83990442054958181</v>
      </c>
      <c r="AT5" s="3">
        <v>0.84915773353751911</v>
      </c>
      <c r="AU5" s="2">
        <v>15</v>
      </c>
      <c r="AV5" s="2">
        <v>10</v>
      </c>
      <c r="AW5" s="2">
        <v>25</v>
      </c>
      <c r="AX5" s="3">
        <v>3.7406483790523692E-2</v>
      </c>
      <c r="AY5" s="3">
        <v>1.4450867052023121E-2</v>
      </c>
      <c r="AZ5" s="3">
        <v>2.2872827081427266E-2</v>
      </c>
      <c r="BA5" s="2">
        <v>386</v>
      </c>
      <c r="BB5" s="2">
        <v>682</v>
      </c>
      <c r="BC5" s="2">
        <v>1068</v>
      </c>
      <c r="BD5" s="3">
        <v>0.96259351620947631</v>
      </c>
      <c r="BE5" s="3">
        <v>0.98554913294797686</v>
      </c>
      <c r="BF5" s="3">
        <v>0.97712717291857276</v>
      </c>
      <c r="BG5" s="2">
        <v>298</v>
      </c>
      <c r="BH5" s="2">
        <v>485</v>
      </c>
      <c r="BI5" s="2">
        <v>783</v>
      </c>
      <c r="BJ5" s="3">
        <v>0.743142144638404</v>
      </c>
      <c r="BK5" s="3">
        <v>0.70086705202312138</v>
      </c>
      <c r="BL5" s="3">
        <v>0.71637694419030196</v>
      </c>
      <c r="BM5" s="2">
        <v>88</v>
      </c>
      <c r="BN5" s="2">
        <v>197</v>
      </c>
      <c r="BO5" s="2">
        <v>285</v>
      </c>
      <c r="BP5" s="3">
        <v>0.21945137157107231</v>
      </c>
      <c r="BQ5" s="3">
        <v>0.28468208092485547</v>
      </c>
      <c r="BR5" s="4">
        <v>0.26075022872827081</v>
      </c>
    </row>
    <row r="6" spans="1:70" ht="11.85">
      <c r="A6" s="46" t="str">
        <f>IF(COUNTIFS(T_PM[[#This Row],[Secteur]],"  *"),A5,T_PM[[#This Row],[Secteur]])</f>
        <v>SEINE-ET-MARNE</v>
      </c>
      <c r="B6" s="46" t="str">
        <f>IF(COUNTIFS(T_PM[[#This Row],[Secteur]],"    *"),B5,T_PM[[#This Row],[Secteur]])</f>
        <v>SEINE-ET-MARNE</v>
      </c>
      <c r="C6" s="1" t="s">
        <v>91</v>
      </c>
      <c r="D6" s="1" t="s">
        <v>91</v>
      </c>
      <c r="E6" s="2">
        <v>222</v>
      </c>
      <c r="F6" s="2">
        <v>376</v>
      </c>
      <c r="G6" s="2">
        <v>598</v>
      </c>
      <c r="H6" s="2">
        <v>1</v>
      </c>
      <c r="I6" s="2">
        <v>1</v>
      </c>
      <c r="J6" s="2">
        <v>2</v>
      </c>
      <c r="K6" s="2">
        <v>204</v>
      </c>
      <c r="L6" s="2">
        <v>346</v>
      </c>
      <c r="M6" s="2">
        <v>550</v>
      </c>
      <c r="N6" s="5">
        <v>0.92342342342342343</v>
      </c>
      <c r="O6" s="5">
        <v>0.9228723404255319</v>
      </c>
      <c r="P6" s="5">
        <v>0.92307692307692313</v>
      </c>
      <c r="Q6" s="2">
        <v>4</v>
      </c>
      <c r="R6" s="2">
        <v>3</v>
      </c>
      <c r="S6" s="2">
        <v>7</v>
      </c>
      <c r="T6" s="5">
        <v>1.9607843137254902E-2</v>
      </c>
      <c r="U6" s="5">
        <v>8.670520231213872E-3</v>
      </c>
      <c r="V6" s="5">
        <v>1.2727272727272728E-2</v>
      </c>
      <c r="W6" s="2">
        <v>200</v>
      </c>
      <c r="X6" s="2">
        <v>343</v>
      </c>
      <c r="Y6" s="2">
        <v>543</v>
      </c>
      <c r="Z6" s="5">
        <v>0.98039215686274506</v>
      </c>
      <c r="AA6" s="5">
        <v>0.99132947976878616</v>
      </c>
      <c r="AB6" s="5">
        <v>0.9872727272727273</v>
      </c>
      <c r="AC6" s="2">
        <v>148</v>
      </c>
      <c r="AD6" s="2">
        <v>233</v>
      </c>
      <c r="AE6" s="2">
        <v>381</v>
      </c>
      <c r="AF6" s="5">
        <v>0.72549019607843135</v>
      </c>
      <c r="AG6" s="5">
        <v>0.67341040462427748</v>
      </c>
      <c r="AH6" s="5">
        <v>0.69272727272727275</v>
      </c>
      <c r="AI6" s="2">
        <v>52</v>
      </c>
      <c r="AJ6" s="2">
        <v>110</v>
      </c>
      <c r="AK6" s="2">
        <v>162</v>
      </c>
      <c r="AL6" s="5">
        <v>0.25490196078431371</v>
      </c>
      <c r="AM6" s="5">
        <v>0.31791907514450868</v>
      </c>
      <c r="AN6" s="5">
        <v>0.29454545454545455</v>
      </c>
      <c r="AO6" s="2">
        <v>200</v>
      </c>
      <c r="AP6" s="2">
        <v>324</v>
      </c>
      <c r="AQ6" s="2">
        <v>524</v>
      </c>
      <c r="AR6" s="5">
        <v>0.90540540540540537</v>
      </c>
      <c r="AS6" s="5">
        <v>0.86436170212765961</v>
      </c>
      <c r="AT6" s="5">
        <v>0.87959866220735783</v>
      </c>
      <c r="AU6" s="2">
        <v>4</v>
      </c>
      <c r="AV6" s="2">
        <v>1</v>
      </c>
      <c r="AW6" s="2">
        <v>5</v>
      </c>
      <c r="AX6" s="5">
        <v>0.02</v>
      </c>
      <c r="AY6" s="5">
        <v>3.0864197530864196E-3</v>
      </c>
      <c r="AZ6" s="5">
        <v>9.5419847328244278E-3</v>
      </c>
      <c r="BA6" s="2">
        <v>196</v>
      </c>
      <c r="BB6" s="2">
        <v>323</v>
      </c>
      <c r="BC6" s="2">
        <v>519</v>
      </c>
      <c r="BD6" s="5">
        <v>0.98</v>
      </c>
      <c r="BE6" s="5">
        <v>0.99691358024691357</v>
      </c>
      <c r="BF6" s="5">
        <v>0.99045801526717558</v>
      </c>
      <c r="BG6" s="2">
        <v>142</v>
      </c>
      <c r="BH6" s="2">
        <v>209</v>
      </c>
      <c r="BI6" s="2">
        <v>351</v>
      </c>
      <c r="BJ6" s="5">
        <v>0.71</v>
      </c>
      <c r="BK6" s="5">
        <v>0.64506172839506171</v>
      </c>
      <c r="BL6" s="5">
        <v>0.66984732824427484</v>
      </c>
      <c r="BM6" s="2">
        <v>54</v>
      </c>
      <c r="BN6" s="2">
        <v>114</v>
      </c>
      <c r="BO6" s="2">
        <v>168</v>
      </c>
      <c r="BP6" s="5">
        <v>0.27</v>
      </c>
      <c r="BQ6" s="5">
        <v>0.35185185185185186</v>
      </c>
      <c r="BR6" s="6">
        <v>0.32061068702290074</v>
      </c>
    </row>
    <row r="7" spans="1:70" ht="11.85">
      <c r="A7" s="46" t="str">
        <f>IF(COUNTIFS(T_PM[[#This Row],[Secteur]],"  *"),A6,T_PM[[#This Row],[Secteur]])</f>
        <v>SEINE-ET-MARNE</v>
      </c>
      <c r="B7" s="46" t="str">
        <f>IF(COUNTIFS(T_PM[[#This Row],[Secteur]],"    *"),B6,T_PM[[#This Row],[Secteur]])</f>
        <v xml:space="preserve">   D01 - Chelles</v>
      </c>
      <c r="C7" s="1" t="s">
        <v>210</v>
      </c>
      <c r="D7" s="1" t="s">
        <v>211</v>
      </c>
      <c r="E7" s="2">
        <v>5</v>
      </c>
      <c r="F7" s="2">
        <v>18</v>
      </c>
      <c r="G7" s="2">
        <v>23</v>
      </c>
      <c r="H7" s="2">
        <v>0</v>
      </c>
      <c r="I7" s="2">
        <v>0</v>
      </c>
      <c r="J7" s="2">
        <v>0</v>
      </c>
      <c r="K7" s="2">
        <v>5</v>
      </c>
      <c r="L7" s="2">
        <v>18</v>
      </c>
      <c r="M7" s="2">
        <v>23</v>
      </c>
      <c r="N7" s="5">
        <v>1</v>
      </c>
      <c r="O7" s="5">
        <v>1</v>
      </c>
      <c r="P7" s="5">
        <v>1</v>
      </c>
      <c r="Q7" s="2">
        <v>0</v>
      </c>
      <c r="R7" s="2">
        <v>1</v>
      </c>
      <c r="S7" s="2">
        <v>1</v>
      </c>
      <c r="T7" s="5">
        <v>0</v>
      </c>
      <c r="U7" s="5">
        <v>5.5555555555555552E-2</v>
      </c>
      <c r="V7" s="5">
        <v>4.3478260869565216E-2</v>
      </c>
      <c r="W7" s="2">
        <v>5</v>
      </c>
      <c r="X7" s="2">
        <v>17</v>
      </c>
      <c r="Y7" s="2">
        <v>22</v>
      </c>
      <c r="Z7" s="5">
        <v>1</v>
      </c>
      <c r="AA7" s="5">
        <v>0.94444444444444442</v>
      </c>
      <c r="AB7" s="5">
        <v>0.95652173913043481</v>
      </c>
      <c r="AC7" s="2">
        <v>4</v>
      </c>
      <c r="AD7" s="2">
        <v>8</v>
      </c>
      <c r="AE7" s="2">
        <v>12</v>
      </c>
      <c r="AF7" s="5">
        <v>0.8</v>
      </c>
      <c r="AG7" s="5">
        <v>0.44444444444444442</v>
      </c>
      <c r="AH7" s="5">
        <v>0.52173913043478259</v>
      </c>
      <c r="AI7" s="2">
        <v>1</v>
      </c>
      <c r="AJ7" s="2">
        <v>9</v>
      </c>
      <c r="AK7" s="2">
        <v>10</v>
      </c>
      <c r="AL7" s="5">
        <v>0.2</v>
      </c>
      <c r="AM7" s="5">
        <v>0.5</v>
      </c>
      <c r="AN7" s="5">
        <v>0.43478260869565216</v>
      </c>
      <c r="AO7" s="2">
        <v>5</v>
      </c>
      <c r="AP7" s="2">
        <v>18</v>
      </c>
      <c r="AQ7" s="2">
        <v>23</v>
      </c>
      <c r="AR7" s="5">
        <v>1</v>
      </c>
      <c r="AS7" s="5">
        <v>1</v>
      </c>
      <c r="AT7" s="5">
        <v>1</v>
      </c>
      <c r="AU7" s="2">
        <v>0</v>
      </c>
      <c r="AV7" s="2">
        <v>1</v>
      </c>
      <c r="AW7" s="2">
        <v>1</v>
      </c>
      <c r="AX7" s="5">
        <v>0</v>
      </c>
      <c r="AY7" s="5">
        <v>5.5555555555555552E-2</v>
      </c>
      <c r="AZ7" s="5">
        <v>4.3478260869565216E-2</v>
      </c>
      <c r="BA7" s="2">
        <v>5</v>
      </c>
      <c r="BB7" s="2">
        <v>17</v>
      </c>
      <c r="BC7" s="2">
        <v>22</v>
      </c>
      <c r="BD7" s="5">
        <v>1</v>
      </c>
      <c r="BE7" s="5">
        <v>0.94444444444444442</v>
      </c>
      <c r="BF7" s="5">
        <v>0.95652173913043481</v>
      </c>
      <c r="BG7" s="2">
        <v>4</v>
      </c>
      <c r="BH7" s="2">
        <v>8</v>
      </c>
      <c r="BI7" s="2">
        <v>12</v>
      </c>
      <c r="BJ7" s="5">
        <v>0.8</v>
      </c>
      <c r="BK7" s="5">
        <v>0.44444444444444442</v>
      </c>
      <c r="BL7" s="5">
        <v>0.52173913043478259</v>
      </c>
      <c r="BM7" s="2">
        <v>1</v>
      </c>
      <c r="BN7" s="2">
        <v>9</v>
      </c>
      <c r="BO7" s="2">
        <v>10</v>
      </c>
      <c r="BP7" s="5">
        <v>0.2</v>
      </c>
      <c r="BQ7" s="5">
        <v>0.5</v>
      </c>
      <c r="BR7" s="6">
        <v>0.43478260869565216</v>
      </c>
    </row>
    <row r="8" spans="1:70" ht="11.85">
      <c r="A8" s="46" t="str">
        <f>IF(COUNTIFS(T_PM[[#This Row],[Secteur]],"  *"),A7,T_PM[[#This Row],[Secteur]])</f>
        <v>SEINE-ET-MARNE</v>
      </c>
      <c r="B8" s="46" t="str">
        <f>IF(COUNTIFS(T_PM[[#This Row],[Secteur]],"    *"),B7,T_PM[[#This Row],[Secteur]])</f>
        <v xml:space="preserve">   D01 - Chelles</v>
      </c>
      <c r="C8" s="1" t="s">
        <v>216</v>
      </c>
      <c r="D8" s="1" t="s">
        <v>217</v>
      </c>
      <c r="E8" s="2">
        <v>5</v>
      </c>
      <c r="F8" s="2">
        <v>18</v>
      </c>
      <c r="G8" s="2">
        <v>23</v>
      </c>
      <c r="H8" s="2">
        <v>0</v>
      </c>
      <c r="I8" s="2">
        <v>0</v>
      </c>
      <c r="J8" s="2">
        <v>0</v>
      </c>
      <c r="K8" s="2">
        <v>5</v>
      </c>
      <c r="L8" s="2">
        <v>18</v>
      </c>
      <c r="M8" s="2">
        <v>23</v>
      </c>
      <c r="N8" s="5">
        <v>1</v>
      </c>
      <c r="O8" s="5">
        <v>1</v>
      </c>
      <c r="P8" s="5">
        <v>1</v>
      </c>
      <c r="Q8" s="2">
        <v>0</v>
      </c>
      <c r="R8" s="2">
        <v>1</v>
      </c>
      <c r="S8" s="2">
        <v>1</v>
      </c>
      <c r="T8" s="5">
        <v>0</v>
      </c>
      <c r="U8" s="5">
        <v>5.5555555555555552E-2</v>
      </c>
      <c r="V8" s="5">
        <v>4.3478260869565216E-2</v>
      </c>
      <c r="W8" s="2">
        <v>5</v>
      </c>
      <c r="X8" s="2">
        <v>17</v>
      </c>
      <c r="Y8" s="2">
        <v>22</v>
      </c>
      <c r="Z8" s="5">
        <v>1</v>
      </c>
      <c r="AA8" s="5">
        <v>0.94444444444444442</v>
      </c>
      <c r="AB8" s="5">
        <v>0.95652173913043481</v>
      </c>
      <c r="AC8" s="2">
        <v>4</v>
      </c>
      <c r="AD8" s="2">
        <v>8</v>
      </c>
      <c r="AE8" s="2">
        <v>12</v>
      </c>
      <c r="AF8" s="5">
        <v>0.8</v>
      </c>
      <c r="AG8" s="5">
        <v>0.44444444444444442</v>
      </c>
      <c r="AH8" s="5">
        <v>0.52173913043478259</v>
      </c>
      <c r="AI8" s="2">
        <v>1</v>
      </c>
      <c r="AJ8" s="2">
        <v>9</v>
      </c>
      <c r="AK8" s="2">
        <v>10</v>
      </c>
      <c r="AL8" s="5">
        <v>0.2</v>
      </c>
      <c r="AM8" s="5">
        <v>0.5</v>
      </c>
      <c r="AN8" s="5">
        <v>0.43478260869565216</v>
      </c>
      <c r="AO8" s="2">
        <v>5</v>
      </c>
      <c r="AP8" s="2">
        <v>18</v>
      </c>
      <c r="AQ8" s="2">
        <v>23</v>
      </c>
      <c r="AR8" s="5">
        <v>1</v>
      </c>
      <c r="AS8" s="5">
        <v>1</v>
      </c>
      <c r="AT8" s="5">
        <v>1</v>
      </c>
      <c r="AU8" s="2">
        <v>0</v>
      </c>
      <c r="AV8" s="2">
        <v>1</v>
      </c>
      <c r="AW8" s="2">
        <v>1</v>
      </c>
      <c r="AX8" s="5">
        <v>0</v>
      </c>
      <c r="AY8" s="5">
        <v>5.5555555555555552E-2</v>
      </c>
      <c r="AZ8" s="5">
        <v>4.3478260869565216E-2</v>
      </c>
      <c r="BA8" s="2">
        <v>5</v>
      </c>
      <c r="BB8" s="2">
        <v>17</v>
      </c>
      <c r="BC8" s="2">
        <v>22</v>
      </c>
      <c r="BD8" s="5">
        <v>1</v>
      </c>
      <c r="BE8" s="5">
        <v>0.94444444444444442</v>
      </c>
      <c r="BF8" s="5">
        <v>0.95652173913043481</v>
      </c>
      <c r="BG8" s="2">
        <v>4</v>
      </c>
      <c r="BH8" s="2">
        <v>8</v>
      </c>
      <c r="BI8" s="2">
        <v>12</v>
      </c>
      <c r="BJ8" s="5">
        <v>0.8</v>
      </c>
      <c r="BK8" s="5">
        <v>0.44444444444444442</v>
      </c>
      <c r="BL8" s="5">
        <v>0.52173913043478259</v>
      </c>
      <c r="BM8" s="2">
        <v>1</v>
      </c>
      <c r="BN8" s="2">
        <v>9</v>
      </c>
      <c r="BO8" s="2">
        <v>10</v>
      </c>
      <c r="BP8" s="5">
        <v>0.2</v>
      </c>
      <c r="BQ8" s="5">
        <v>0.5</v>
      </c>
      <c r="BR8" s="6">
        <v>0.43478260869565216</v>
      </c>
    </row>
    <row r="9" spans="1:70" ht="11.85">
      <c r="A9" s="99" t="str">
        <f>IF(COUNTIFS(T_PM[[#This Row],[Secteur]],"  *"),A8,T_PM[[#This Row],[Secteur]])</f>
        <v>SEINE-ET-MARNE</v>
      </c>
      <c r="B9" s="99" t="str">
        <f>IF(COUNTIFS(T_PM[[#This Row],[Secteur]],"    *"),B8,T_PM[[#This Row],[Secteur]])</f>
        <v xml:space="preserve">   D02 - Mitry-Mory</v>
      </c>
      <c r="C9" s="100" t="s">
        <v>228</v>
      </c>
      <c r="D9" s="100" t="s">
        <v>229</v>
      </c>
      <c r="E9" s="101">
        <v>9</v>
      </c>
      <c r="F9" s="101">
        <v>34</v>
      </c>
      <c r="G9" s="101">
        <v>43</v>
      </c>
      <c r="H9" s="101">
        <v>0</v>
      </c>
      <c r="I9" s="101">
        <v>0</v>
      </c>
      <c r="J9" s="101">
        <v>0</v>
      </c>
      <c r="K9" s="101">
        <v>9</v>
      </c>
      <c r="L9" s="101">
        <v>34</v>
      </c>
      <c r="M9" s="101">
        <v>43</v>
      </c>
      <c r="N9" s="102">
        <v>1</v>
      </c>
      <c r="O9" s="102">
        <v>1</v>
      </c>
      <c r="P9" s="102">
        <v>1</v>
      </c>
      <c r="Q9" s="101">
        <v>0</v>
      </c>
      <c r="R9" s="101">
        <v>1</v>
      </c>
      <c r="S9" s="101">
        <v>1</v>
      </c>
      <c r="T9" s="102">
        <v>0</v>
      </c>
      <c r="U9" s="102">
        <v>2.9411764705882353E-2</v>
      </c>
      <c r="V9" s="102">
        <v>2.3255813953488372E-2</v>
      </c>
      <c r="W9" s="101">
        <v>9</v>
      </c>
      <c r="X9" s="101">
        <v>33</v>
      </c>
      <c r="Y9" s="101">
        <v>42</v>
      </c>
      <c r="Z9" s="102">
        <v>1</v>
      </c>
      <c r="AA9" s="102">
        <v>0.97058823529411764</v>
      </c>
      <c r="AB9" s="102">
        <v>0.97674418604651159</v>
      </c>
      <c r="AC9" s="101">
        <v>8</v>
      </c>
      <c r="AD9" s="101">
        <v>23</v>
      </c>
      <c r="AE9" s="101">
        <v>31</v>
      </c>
      <c r="AF9" s="102">
        <v>0.88888888888888884</v>
      </c>
      <c r="AG9" s="102">
        <v>0.67647058823529416</v>
      </c>
      <c r="AH9" s="102">
        <v>0.72093023255813948</v>
      </c>
      <c r="AI9" s="101">
        <v>1</v>
      </c>
      <c r="AJ9" s="101">
        <v>10</v>
      </c>
      <c r="AK9" s="101">
        <v>11</v>
      </c>
      <c r="AL9" s="102">
        <v>0.1111111111111111</v>
      </c>
      <c r="AM9" s="102">
        <v>0.29411764705882354</v>
      </c>
      <c r="AN9" s="102">
        <v>0.2558139534883721</v>
      </c>
      <c r="AO9" s="101">
        <v>9</v>
      </c>
      <c r="AP9" s="101">
        <v>34</v>
      </c>
      <c r="AQ9" s="101">
        <v>43</v>
      </c>
      <c r="AR9" s="102">
        <v>1</v>
      </c>
      <c r="AS9" s="102">
        <v>1</v>
      </c>
      <c r="AT9" s="102">
        <v>1</v>
      </c>
      <c r="AU9" s="101">
        <v>0</v>
      </c>
      <c r="AV9" s="101">
        <v>0</v>
      </c>
      <c r="AW9" s="101">
        <v>0</v>
      </c>
      <c r="AX9" s="102">
        <v>0</v>
      </c>
      <c r="AY9" s="102">
        <v>0</v>
      </c>
      <c r="AZ9" s="102">
        <v>0</v>
      </c>
      <c r="BA9" s="101">
        <v>9</v>
      </c>
      <c r="BB9" s="101">
        <v>34</v>
      </c>
      <c r="BC9" s="101">
        <v>43</v>
      </c>
      <c r="BD9" s="102">
        <v>1</v>
      </c>
      <c r="BE9" s="102">
        <v>1</v>
      </c>
      <c r="BF9" s="102">
        <v>1</v>
      </c>
      <c r="BG9" s="101">
        <v>8</v>
      </c>
      <c r="BH9" s="101">
        <v>24</v>
      </c>
      <c r="BI9" s="101">
        <v>32</v>
      </c>
      <c r="BJ9" s="102">
        <v>0.88888888888888884</v>
      </c>
      <c r="BK9" s="102">
        <v>0.70588235294117652</v>
      </c>
      <c r="BL9" s="102">
        <v>0.7441860465116279</v>
      </c>
      <c r="BM9" s="101">
        <v>1</v>
      </c>
      <c r="BN9" s="101">
        <v>10</v>
      </c>
      <c r="BO9" s="101">
        <v>11</v>
      </c>
      <c r="BP9" s="102">
        <v>0.1111111111111111</v>
      </c>
      <c r="BQ9" s="102">
        <v>0.29411764705882354</v>
      </c>
      <c r="BR9" s="103">
        <v>0.2558139534883721</v>
      </c>
    </row>
    <row r="10" spans="1:70" ht="11.85">
      <c r="A10" s="99" t="str">
        <f>IF(COUNTIFS(T_PM[[#This Row],[Secteur]],"  *"),A9,T_PM[[#This Row],[Secteur]])</f>
        <v>SEINE-ET-MARNE</v>
      </c>
      <c r="B10" s="99" t="str">
        <f>IF(COUNTIFS(T_PM[[#This Row],[Secteur]],"    *"),B9,T_PM[[#This Row],[Secteur]])</f>
        <v xml:space="preserve">   D02 - Mitry-Mory</v>
      </c>
      <c r="C10" s="100" t="s">
        <v>236</v>
      </c>
      <c r="D10" s="100" t="s">
        <v>237</v>
      </c>
      <c r="E10" s="101">
        <v>4</v>
      </c>
      <c r="F10" s="101">
        <v>17</v>
      </c>
      <c r="G10" s="101">
        <v>21</v>
      </c>
      <c r="H10" s="101">
        <v>0</v>
      </c>
      <c r="I10" s="101">
        <v>0</v>
      </c>
      <c r="J10" s="101">
        <v>0</v>
      </c>
      <c r="K10" s="101">
        <v>4</v>
      </c>
      <c r="L10" s="101">
        <v>17</v>
      </c>
      <c r="M10" s="101">
        <v>21</v>
      </c>
      <c r="N10" s="102">
        <v>1</v>
      </c>
      <c r="O10" s="102">
        <v>1</v>
      </c>
      <c r="P10" s="102">
        <v>1</v>
      </c>
      <c r="Q10" s="101">
        <v>0</v>
      </c>
      <c r="R10" s="101">
        <v>1</v>
      </c>
      <c r="S10" s="101">
        <v>1</v>
      </c>
      <c r="T10" s="102">
        <v>0</v>
      </c>
      <c r="U10" s="102">
        <v>5.8823529411764705E-2</v>
      </c>
      <c r="V10" s="102">
        <v>4.7619047619047616E-2</v>
      </c>
      <c r="W10" s="101">
        <v>4</v>
      </c>
      <c r="X10" s="101">
        <v>16</v>
      </c>
      <c r="Y10" s="101">
        <v>20</v>
      </c>
      <c r="Z10" s="102">
        <v>1</v>
      </c>
      <c r="AA10" s="102">
        <v>0.94117647058823528</v>
      </c>
      <c r="AB10" s="102">
        <v>0.95238095238095233</v>
      </c>
      <c r="AC10" s="101">
        <v>4</v>
      </c>
      <c r="AD10" s="101">
        <v>10</v>
      </c>
      <c r="AE10" s="101">
        <v>14</v>
      </c>
      <c r="AF10" s="102">
        <v>1</v>
      </c>
      <c r="AG10" s="102">
        <v>0.58823529411764708</v>
      </c>
      <c r="AH10" s="102">
        <v>0.66666666666666663</v>
      </c>
      <c r="AI10" s="101">
        <v>0</v>
      </c>
      <c r="AJ10" s="101">
        <v>6</v>
      </c>
      <c r="AK10" s="101">
        <v>6</v>
      </c>
      <c r="AL10" s="102">
        <v>0</v>
      </c>
      <c r="AM10" s="102">
        <v>0.35294117647058826</v>
      </c>
      <c r="AN10" s="102">
        <v>0.2857142857142857</v>
      </c>
      <c r="AO10" s="101">
        <v>4</v>
      </c>
      <c r="AP10" s="101">
        <v>17</v>
      </c>
      <c r="AQ10" s="101">
        <v>21</v>
      </c>
      <c r="AR10" s="102">
        <v>1</v>
      </c>
      <c r="AS10" s="102">
        <v>1</v>
      </c>
      <c r="AT10" s="102">
        <v>1</v>
      </c>
      <c r="AU10" s="101">
        <v>0</v>
      </c>
      <c r="AV10" s="101">
        <v>0</v>
      </c>
      <c r="AW10" s="101">
        <v>0</v>
      </c>
      <c r="AX10" s="102">
        <v>0</v>
      </c>
      <c r="AY10" s="102">
        <v>0</v>
      </c>
      <c r="AZ10" s="102">
        <v>0</v>
      </c>
      <c r="BA10" s="101">
        <v>4</v>
      </c>
      <c r="BB10" s="101">
        <v>17</v>
      </c>
      <c r="BC10" s="101">
        <v>21</v>
      </c>
      <c r="BD10" s="102">
        <v>1</v>
      </c>
      <c r="BE10" s="102">
        <v>1</v>
      </c>
      <c r="BF10" s="102">
        <v>1</v>
      </c>
      <c r="BG10" s="101">
        <v>4</v>
      </c>
      <c r="BH10" s="101">
        <v>11</v>
      </c>
      <c r="BI10" s="101">
        <v>15</v>
      </c>
      <c r="BJ10" s="102">
        <v>1</v>
      </c>
      <c r="BK10" s="102">
        <v>0.6470588235294118</v>
      </c>
      <c r="BL10" s="102">
        <v>0.7142857142857143</v>
      </c>
      <c r="BM10" s="101">
        <v>0</v>
      </c>
      <c r="BN10" s="101">
        <v>6</v>
      </c>
      <c r="BO10" s="101">
        <v>6</v>
      </c>
      <c r="BP10" s="102">
        <v>0</v>
      </c>
      <c r="BQ10" s="102">
        <v>0.35294117647058826</v>
      </c>
      <c r="BR10" s="103">
        <v>0.2857142857142857</v>
      </c>
    </row>
    <row r="11" spans="1:70" ht="11.85">
      <c r="A11" s="99" t="str">
        <f>IF(COUNTIFS(T_PM[[#This Row],[Secteur]],"  *"),A10,T_PM[[#This Row],[Secteur]])</f>
        <v>SEINE-ET-MARNE</v>
      </c>
      <c r="B11" s="99" t="str">
        <f>IF(COUNTIFS(T_PM[[#This Row],[Secteur]],"    *"),B10,T_PM[[#This Row],[Secteur]])</f>
        <v xml:space="preserve">   D02 - Mitry-Mory</v>
      </c>
      <c r="C11" s="100" t="s">
        <v>995</v>
      </c>
      <c r="D11" s="100" t="s">
        <v>996</v>
      </c>
      <c r="E11" s="101">
        <v>5</v>
      </c>
      <c r="F11" s="101">
        <v>17</v>
      </c>
      <c r="G11" s="101">
        <v>22</v>
      </c>
      <c r="H11" s="101">
        <v>0</v>
      </c>
      <c r="I11" s="101">
        <v>0</v>
      </c>
      <c r="J11" s="101">
        <v>0</v>
      </c>
      <c r="K11" s="101">
        <v>5</v>
      </c>
      <c r="L11" s="101">
        <v>17</v>
      </c>
      <c r="M11" s="101">
        <v>22</v>
      </c>
      <c r="N11" s="102">
        <v>1</v>
      </c>
      <c r="O11" s="102">
        <v>1</v>
      </c>
      <c r="P11" s="102">
        <v>1</v>
      </c>
      <c r="Q11" s="101">
        <v>0</v>
      </c>
      <c r="R11" s="101">
        <v>0</v>
      </c>
      <c r="S11" s="101">
        <v>0</v>
      </c>
      <c r="T11" s="102">
        <v>0</v>
      </c>
      <c r="U11" s="102">
        <v>0</v>
      </c>
      <c r="V11" s="102">
        <v>0</v>
      </c>
      <c r="W11" s="101">
        <v>5</v>
      </c>
      <c r="X11" s="101">
        <v>17</v>
      </c>
      <c r="Y11" s="101">
        <v>22</v>
      </c>
      <c r="Z11" s="102">
        <v>1</v>
      </c>
      <c r="AA11" s="102">
        <v>1</v>
      </c>
      <c r="AB11" s="102">
        <v>1</v>
      </c>
      <c r="AC11" s="101">
        <v>4</v>
      </c>
      <c r="AD11" s="101">
        <v>13</v>
      </c>
      <c r="AE11" s="101">
        <v>17</v>
      </c>
      <c r="AF11" s="102">
        <v>0.8</v>
      </c>
      <c r="AG11" s="102">
        <v>0.76470588235294112</v>
      </c>
      <c r="AH11" s="102">
        <v>0.77272727272727271</v>
      </c>
      <c r="AI11" s="101">
        <v>1</v>
      </c>
      <c r="AJ11" s="101">
        <v>4</v>
      </c>
      <c r="AK11" s="101">
        <v>5</v>
      </c>
      <c r="AL11" s="102">
        <v>0.2</v>
      </c>
      <c r="AM11" s="102">
        <v>0.23529411764705882</v>
      </c>
      <c r="AN11" s="102">
        <v>0.22727272727272727</v>
      </c>
      <c r="AO11" s="101">
        <v>5</v>
      </c>
      <c r="AP11" s="101">
        <v>17</v>
      </c>
      <c r="AQ11" s="101">
        <v>22</v>
      </c>
      <c r="AR11" s="102">
        <v>1</v>
      </c>
      <c r="AS11" s="102">
        <v>1</v>
      </c>
      <c r="AT11" s="102">
        <v>1</v>
      </c>
      <c r="AU11" s="101">
        <v>0</v>
      </c>
      <c r="AV11" s="101">
        <v>0</v>
      </c>
      <c r="AW11" s="101">
        <v>0</v>
      </c>
      <c r="AX11" s="102">
        <v>0</v>
      </c>
      <c r="AY11" s="102">
        <v>0</v>
      </c>
      <c r="AZ11" s="102">
        <v>0</v>
      </c>
      <c r="BA11" s="101">
        <v>5</v>
      </c>
      <c r="BB11" s="101">
        <v>17</v>
      </c>
      <c r="BC11" s="101">
        <v>22</v>
      </c>
      <c r="BD11" s="102">
        <v>1</v>
      </c>
      <c r="BE11" s="102">
        <v>1</v>
      </c>
      <c r="BF11" s="102">
        <v>1</v>
      </c>
      <c r="BG11" s="101">
        <v>4</v>
      </c>
      <c r="BH11" s="101">
        <v>13</v>
      </c>
      <c r="BI11" s="101">
        <v>17</v>
      </c>
      <c r="BJ11" s="102">
        <v>0.8</v>
      </c>
      <c r="BK11" s="102">
        <v>0.76470588235294112</v>
      </c>
      <c r="BL11" s="102">
        <v>0.77272727272727271</v>
      </c>
      <c r="BM11" s="101">
        <v>1</v>
      </c>
      <c r="BN11" s="101">
        <v>4</v>
      </c>
      <c r="BO11" s="101">
        <v>5</v>
      </c>
      <c r="BP11" s="102">
        <v>0.2</v>
      </c>
      <c r="BQ11" s="102">
        <v>0.23529411764705882</v>
      </c>
      <c r="BR11" s="103">
        <v>0.22727272727272727</v>
      </c>
    </row>
    <row r="12" spans="1:70" ht="11.85">
      <c r="A12" s="99" t="str">
        <f>IF(COUNTIFS(T_PM[[#This Row],[Secteur]],"  *"),A11,T_PM[[#This Row],[Secteur]])</f>
        <v>SEINE-ET-MARNE</v>
      </c>
      <c r="B12" s="99" t="str">
        <f>IF(COUNTIFS(T_PM[[#This Row],[Secteur]],"    *"),B11,T_PM[[#This Row],[Secteur]])</f>
        <v xml:space="preserve">   D03 - Meaux</v>
      </c>
      <c r="C12" s="100" t="s">
        <v>249</v>
      </c>
      <c r="D12" s="100" t="s">
        <v>250</v>
      </c>
      <c r="E12" s="101">
        <v>29</v>
      </c>
      <c r="F12" s="101">
        <v>56</v>
      </c>
      <c r="G12" s="101">
        <v>85</v>
      </c>
      <c r="H12" s="101">
        <v>0</v>
      </c>
      <c r="I12" s="101">
        <v>1</v>
      </c>
      <c r="J12" s="101">
        <v>1</v>
      </c>
      <c r="K12" s="101">
        <v>28</v>
      </c>
      <c r="L12" s="101">
        <v>54</v>
      </c>
      <c r="M12" s="101">
        <v>82</v>
      </c>
      <c r="N12" s="102">
        <v>0.96551724137931039</v>
      </c>
      <c r="O12" s="102">
        <v>0.9821428571428571</v>
      </c>
      <c r="P12" s="102">
        <v>0.97647058823529409</v>
      </c>
      <c r="Q12" s="101">
        <v>0</v>
      </c>
      <c r="R12" s="101">
        <v>1</v>
      </c>
      <c r="S12" s="101">
        <v>1</v>
      </c>
      <c r="T12" s="102">
        <v>0</v>
      </c>
      <c r="U12" s="102">
        <v>1.8518518518518517E-2</v>
      </c>
      <c r="V12" s="102">
        <v>1.2195121951219513E-2</v>
      </c>
      <c r="W12" s="101">
        <v>28</v>
      </c>
      <c r="X12" s="101">
        <v>53</v>
      </c>
      <c r="Y12" s="101">
        <v>81</v>
      </c>
      <c r="Z12" s="102">
        <v>1</v>
      </c>
      <c r="AA12" s="102">
        <v>0.98148148148148151</v>
      </c>
      <c r="AB12" s="102">
        <v>0.98780487804878048</v>
      </c>
      <c r="AC12" s="101">
        <v>14</v>
      </c>
      <c r="AD12" s="101">
        <v>29</v>
      </c>
      <c r="AE12" s="101">
        <v>43</v>
      </c>
      <c r="AF12" s="102">
        <v>0.5</v>
      </c>
      <c r="AG12" s="102">
        <v>0.53703703703703709</v>
      </c>
      <c r="AH12" s="102">
        <v>0.52439024390243905</v>
      </c>
      <c r="AI12" s="101">
        <v>14</v>
      </c>
      <c r="AJ12" s="101">
        <v>24</v>
      </c>
      <c r="AK12" s="101">
        <v>38</v>
      </c>
      <c r="AL12" s="102">
        <v>0.5</v>
      </c>
      <c r="AM12" s="102">
        <v>0.44444444444444442</v>
      </c>
      <c r="AN12" s="102">
        <v>0.46341463414634149</v>
      </c>
      <c r="AO12" s="101">
        <v>27</v>
      </c>
      <c r="AP12" s="101">
        <v>54</v>
      </c>
      <c r="AQ12" s="101">
        <v>81</v>
      </c>
      <c r="AR12" s="102">
        <v>0.93103448275862066</v>
      </c>
      <c r="AS12" s="102">
        <v>0.9821428571428571</v>
      </c>
      <c r="AT12" s="102">
        <v>0.96470588235294119</v>
      </c>
      <c r="AU12" s="101">
        <v>0</v>
      </c>
      <c r="AV12" s="101">
        <v>0</v>
      </c>
      <c r="AW12" s="101">
        <v>0</v>
      </c>
      <c r="AX12" s="102">
        <v>0</v>
      </c>
      <c r="AY12" s="102">
        <v>0</v>
      </c>
      <c r="AZ12" s="102">
        <v>0</v>
      </c>
      <c r="BA12" s="101">
        <v>27</v>
      </c>
      <c r="BB12" s="101">
        <v>54</v>
      </c>
      <c r="BC12" s="101">
        <v>81</v>
      </c>
      <c r="BD12" s="102">
        <v>1</v>
      </c>
      <c r="BE12" s="102">
        <v>1</v>
      </c>
      <c r="BF12" s="102">
        <v>1</v>
      </c>
      <c r="BG12" s="101">
        <v>13</v>
      </c>
      <c r="BH12" s="101">
        <v>29</v>
      </c>
      <c r="BI12" s="101">
        <v>42</v>
      </c>
      <c r="BJ12" s="102">
        <v>0.48148148148148145</v>
      </c>
      <c r="BK12" s="102">
        <v>0.53703703703703709</v>
      </c>
      <c r="BL12" s="102">
        <v>0.51851851851851849</v>
      </c>
      <c r="BM12" s="101">
        <v>14</v>
      </c>
      <c r="BN12" s="101">
        <v>25</v>
      </c>
      <c r="BO12" s="101">
        <v>39</v>
      </c>
      <c r="BP12" s="102">
        <v>0.51851851851851849</v>
      </c>
      <c r="BQ12" s="102">
        <v>0.46296296296296297</v>
      </c>
      <c r="BR12" s="103">
        <v>0.48148148148148145</v>
      </c>
    </row>
    <row r="13" spans="1:70" ht="11.85">
      <c r="A13" s="99" t="str">
        <f>IF(COUNTIFS(T_PM[[#This Row],[Secteur]],"  *"),A12,T_PM[[#This Row],[Secteur]])</f>
        <v>SEINE-ET-MARNE</v>
      </c>
      <c r="B13" s="99" t="str">
        <f>IF(COUNTIFS(T_PM[[#This Row],[Secteur]],"    *"),B12,T_PM[[#This Row],[Secteur]])</f>
        <v xml:space="preserve">   D03 - Meaux</v>
      </c>
      <c r="C13" s="100" t="s">
        <v>251</v>
      </c>
      <c r="D13" s="100" t="s">
        <v>252</v>
      </c>
      <c r="E13" s="101">
        <v>6</v>
      </c>
      <c r="F13" s="101">
        <v>17</v>
      </c>
      <c r="G13" s="101">
        <v>23</v>
      </c>
      <c r="H13" s="101">
        <v>0</v>
      </c>
      <c r="I13" s="101">
        <v>1</v>
      </c>
      <c r="J13" s="101">
        <v>1</v>
      </c>
      <c r="K13" s="101">
        <v>6</v>
      </c>
      <c r="L13" s="101">
        <v>16</v>
      </c>
      <c r="M13" s="101">
        <v>22</v>
      </c>
      <c r="N13" s="102">
        <v>1</v>
      </c>
      <c r="O13" s="102">
        <v>1</v>
      </c>
      <c r="P13" s="102">
        <v>1</v>
      </c>
      <c r="Q13" s="101">
        <v>0</v>
      </c>
      <c r="R13" s="101">
        <v>0</v>
      </c>
      <c r="S13" s="101">
        <v>0</v>
      </c>
      <c r="T13" s="102">
        <v>0</v>
      </c>
      <c r="U13" s="102">
        <v>0</v>
      </c>
      <c r="V13" s="102">
        <v>0</v>
      </c>
      <c r="W13" s="101">
        <v>6</v>
      </c>
      <c r="X13" s="101">
        <v>16</v>
      </c>
      <c r="Y13" s="101">
        <v>22</v>
      </c>
      <c r="Z13" s="102">
        <v>1</v>
      </c>
      <c r="AA13" s="102">
        <v>1</v>
      </c>
      <c r="AB13" s="102">
        <v>1</v>
      </c>
      <c r="AC13" s="101">
        <v>5</v>
      </c>
      <c r="AD13" s="101">
        <v>12</v>
      </c>
      <c r="AE13" s="101">
        <v>17</v>
      </c>
      <c r="AF13" s="102">
        <v>0.83333333333333337</v>
      </c>
      <c r="AG13" s="102">
        <v>0.75</v>
      </c>
      <c r="AH13" s="102">
        <v>0.77272727272727271</v>
      </c>
      <c r="AI13" s="101">
        <v>1</v>
      </c>
      <c r="AJ13" s="101">
        <v>4</v>
      </c>
      <c r="AK13" s="101">
        <v>5</v>
      </c>
      <c r="AL13" s="102">
        <v>0.16666666666666666</v>
      </c>
      <c r="AM13" s="102">
        <v>0.25</v>
      </c>
      <c r="AN13" s="102">
        <v>0.22727272727272727</v>
      </c>
      <c r="AO13" s="101">
        <v>6</v>
      </c>
      <c r="AP13" s="101">
        <v>16</v>
      </c>
      <c r="AQ13" s="101">
        <v>22</v>
      </c>
      <c r="AR13" s="102">
        <v>1</v>
      </c>
      <c r="AS13" s="102">
        <v>1</v>
      </c>
      <c r="AT13" s="102">
        <v>1</v>
      </c>
      <c r="AU13" s="101">
        <v>0</v>
      </c>
      <c r="AV13" s="101">
        <v>0</v>
      </c>
      <c r="AW13" s="101">
        <v>0</v>
      </c>
      <c r="AX13" s="102">
        <v>0</v>
      </c>
      <c r="AY13" s="102">
        <v>0</v>
      </c>
      <c r="AZ13" s="102">
        <v>0</v>
      </c>
      <c r="BA13" s="101">
        <v>6</v>
      </c>
      <c r="BB13" s="101">
        <v>16</v>
      </c>
      <c r="BC13" s="101">
        <v>22</v>
      </c>
      <c r="BD13" s="102">
        <v>1</v>
      </c>
      <c r="BE13" s="102">
        <v>1</v>
      </c>
      <c r="BF13" s="102">
        <v>1</v>
      </c>
      <c r="BG13" s="101">
        <v>5</v>
      </c>
      <c r="BH13" s="101">
        <v>12</v>
      </c>
      <c r="BI13" s="101">
        <v>17</v>
      </c>
      <c r="BJ13" s="102">
        <v>0.83333333333333337</v>
      </c>
      <c r="BK13" s="102">
        <v>0.75</v>
      </c>
      <c r="BL13" s="102">
        <v>0.77272727272727271</v>
      </c>
      <c r="BM13" s="101">
        <v>1</v>
      </c>
      <c r="BN13" s="101">
        <v>4</v>
      </c>
      <c r="BO13" s="101">
        <v>5</v>
      </c>
      <c r="BP13" s="102">
        <v>0.16666666666666666</v>
      </c>
      <c r="BQ13" s="102">
        <v>0.25</v>
      </c>
      <c r="BR13" s="103">
        <v>0.22727272727272727</v>
      </c>
    </row>
    <row r="14" spans="1:70" ht="11.85">
      <c r="A14" s="99" t="str">
        <f>IF(COUNTIFS(T_PM[[#This Row],[Secteur]],"  *"),A13,T_PM[[#This Row],[Secteur]])</f>
        <v>SEINE-ET-MARNE</v>
      </c>
      <c r="B14" s="99" t="str">
        <f>IF(COUNTIFS(T_PM[[#This Row],[Secteur]],"    *"),B13,T_PM[[#This Row],[Secteur]])</f>
        <v xml:space="preserve">   D03 - Meaux</v>
      </c>
      <c r="C14" s="100" t="s">
        <v>263</v>
      </c>
      <c r="D14" s="100" t="s">
        <v>264</v>
      </c>
      <c r="E14" s="101">
        <v>8</v>
      </c>
      <c r="F14" s="101">
        <v>15</v>
      </c>
      <c r="G14" s="101">
        <v>23</v>
      </c>
      <c r="H14" s="101">
        <v>0</v>
      </c>
      <c r="I14" s="101">
        <v>0</v>
      </c>
      <c r="J14" s="101">
        <v>0</v>
      </c>
      <c r="K14" s="101">
        <v>8</v>
      </c>
      <c r="L14" s="101">
        <v>15</v>
      </c>
      <c r="M14" s="101">
        <v>23</v>
      </c>
      <c r="N14" s="102">
        <v>1</v>
      </c>
      <c r="O14" s="102">
        <v>1</v>
      </c>
      <c r="P14" s="102">
        <v>1</v>
      </c>
      <c r="Q14" s="101">
        <v>0</v>
      </c>
      <c r="R14" s="101">
        <v>1</v>
      </c>
      <c r="S14" s="101">
        <v>1</v>
      </c>
      <c r="T14" s="102">
        <v>0</v>
      </c>
      <c r="U14" s="102">
        <v>6.6666666666666666E-2</v>
      </c>
      <c r="V14" s="102">
        <v>4.3478260869565216E-2</v>
      </c>
      <c r="W14" s="101">
        <v>8</v>
      </c>
      <c r="X14" s="101">
        <v>14</v>
      </c>
      <c r="Y14" s="101">
        <v>22</v>
      </c>
      <c r="Z14" s="102">
        <v>1</v>
      </c>
      <c r="AA14" s="102">
        <v>0.93333333333333335</v>
      </c>
      <c r="AB14" s="102">
        <v>0.95652173913043481</v>
      </c>
      <c r="AC14" s="101">
        <v>6</v>
      </c>
      <c r="AD14" s="101">
        <v>8</v>
      </c>
      <c r="AE14" s="101">
        <v>14</v>
      </c>
      <c r="AF14" s="102">
        <v>0.75</v>
      </c>
      <c r="AG14" s="102">
        <v>0.53333333333333333</v>
      </c>
      <c r="AH14" s="102">
        <v>0.60869565217391308</v>
      </c>
      <c r="AI14" s="101">
        <v>2</v>
      </c>
      <c r="AJ14" s="101">
        <v>6</v>
      </c>
      <c r="AK14" s="101">
        <v>8</v>
      </c>
      <c r="AL14" s="102">
        <v>0.25</v>
      </c>
      <c r="AM14" s="102">
        <v>0.4</v>
      </c>
      <c r="AN14" s="102">
        <v>0.34782608695652173</v>
      </c>
      <c r="AO14" s="101">
        <v>8</v>
      </c>
      <c r="AP14" s="101">
        <v>15</v>
      </c>
      <c r="AQ14" s="101">
        <v>23</v>
      </c>
      <c r="AR14" s="102">
        <v>1</v>
      </c>
      <c r="AS14" s="102">
        <v>1</v>
      </c>
      <c r="AT14" s="102">
        <v>1</v>
      </c>
      <c r="AU14" s="101">
        <v>0</v>
      </c>
      <c r="AV14" s="101">
        <v>0</v>
      </c>
      <c r="AW14" s="101">
        <v>0</v>
      </c>
      <c r="AX14" s="102">
        <v>0</v>
      </c>
      <c r="AY14" s="102">
        <v>0</v>
      </c>
      <c r="AZ14" s="102">
        <v>0</v>
      </c>
      <c r="BA14" s="101">
        <v>8</v>
      </c>
      <c r="BB14" s="101">
        <v>15</v>
      </c>
      <c r="BC14" s="101">
        <v>23</v>
      </c>
      <c r="BD14" s="102">
        <v>1</v>
      </c>
      <c r="BE14" s="102">
        <v>1</v>
      </c>
      <c r="BF14" s="102">
        <v>1</v>
      </c>
      <c r="BG14" s="101">
        <v>6</v>
      </c>
      <c r="BH14" s="101">
        <v>9</v>
      </c>
      <c r="BI14" s="101">
        <v>15</v>
      </c>
      <c r="BJ14" s="102">
        <v>0.75</v>
      </c>
      <c r="BK14" s="102">
        <v>0.6</v>
      </c>
      <c r="BL14" s="102">
        <v>0.65217391304347827</v>
      </c>
      <c r="BM14" s="101">
        <v>2</v>
      </c>
      <c r="BN14" s="101">
        <v>6</v>
      </c>
      <c r="BO14" s="101">
        <v>8</v>
      </c>
      <c r="BP14" s="102">
        <v>0.25</v>
      </c>
      <c r="BQ14" s="102">
        <v>0.4</v>
      </c>
      <c r="BR14" s="103">
        <v>0.34782608695652173</v>
      </c>
    </row>
    <row r="15" spans="1:70" ht="11.85">
      <c r="A15" s="99" t="str">
        <f>IF(COUNTIFS(T_PM[[#This Row],[Secteur]],"  *"),A14,T_PM[[#This Row],[Secteur]])</f>
        <v>SEINE-ET-MARNE</v>
      </c>
      <c r="B15" s="99" t="str">
        <f>IF(COUNTIFS(T_PM[[#This Row],[Secteur]],"    *"),B14,T_PM[[#This Row],[Secteur]])</f>
        <v xml:space="preserve">   D03 - Meaux</v>
      </c>
      <c r="C15" s="100" t="s">
        <v>997</v>
      </c>
      <c r="D15" s="100" t="s">
        <v>998</v>
      </c>
      <c r="E15" s="101">
        <v>9</v>
      </c>
      <c r="F15" s="101">
        <v>11</v>
      </c>
      <c r="G15" s="101">
        <v>20</v>
      </c>
      <c r="H15" s="101">
        <v>0</v>
      </c>
      <c r="I15" s="101">
        <v>0</v>
      </c>
      <c r="J15" s="101">
        <v>0</v>
      </c>
      <c r="K15" s="101">
        <v>9</v>
      </c>
      <c r="L15" s="101">
        <v>11</v>
      </c>
      <c r="M15" s="101">
        <v>20</v>
      </c>
      <c r="N15" s="102">
        <v>1</v>
      </c>
      <c r="O15" s="102">
        <v>1</v>
      </c>
      <c r="P15" s="102">
        <v>1</v>
      </c>
      <c r="Q15" s="101">
        <v>0</v>
      </c>
      <c r="R15" s="101">
        <v>0</v>
      </c>
      <c r="S15" s="101">
        <v>0</v>
      </c>
      <c r="T15" s="102">
        <v>0</v>
      </c>
      <c r="U15" s="102">
        <v>0</v>
      </c>
      <c r="V15" s="102">
        <v>0</v>
      </c>
      <c r="W15" s="101">
        <v>9</v>
      </c>
      <c r="X15" s="101">
        <v>11</v>
      </c>
      <c r="Y15" s="101">
        <v>20</v>
      </c>
      <c r="Z15" s="102">
        <v>1</v>
      </c>
      <c r="AA15" s="102">
        <v>1</v>
      </c>
      <c r="AB15" s="102">
        <v>1</v>
      </c>
      <c r="AC15" s="101">
        <v>2</v>
      </c>
      <c r="AD15" s="101">
        <v>4</v>
      </c>
      <c r="AE15" s="101">
        <v>6</v>
      </c>
      <c r="AF15" s="102">
        <v>0.22222222222222221</v>
      </c>
      <c r="AG15" s="102">
        <v>0.36363636363636365</v>
      </c>
      <c r="AH15" s="102">
        <v>0.3</v>
      </c>
      <c r="AI15" s="101">
        <v>7</v>
      </c>
      <c r="AJ15" s="101">
        <v>7</v>
      </c>
      <c r="AK15" s="101">
        <v>14</v>
      </c>
      <c r="AL15" s="102">
        <v>0.77777777777777779</v>
      </c>
      <c r="AM15" s="102">
        <v>0.63636363636363635</v>
      </c>
      <c r="AN15" s="102">
        <v>0.7</v>
      </c>
      <c r="AO15" s="101">
        <v>9</v>
      </c>
      <c r="AP15" s="101">
        <v>11</v>
      </c>
      <c r="AQ15" s="101">
        <v>20</v>
      </c>
      <c r="AR15" s="102">
        <v>1</v>
      </c>
      <c r="AS15" s="102">
        <v>1</v>
      </c>
      <c r="AT15" s="102">
        <v>1</v>
      </c>
      <c r="AU15" s="101">
        <v>0</v>
      </c>
      <c r="AV15" s="101">
        <v>0</v>
      </c>
      <c r="AW15" s="101">
        <v>0</v>
      </c>
      <c r="AX15" s="102">
        <v>0</v>
      </c>
      <c r="AY15" s="102">
        <v>0</v>
      </c>
      <c r="AZ15" s="102">
        <v>0</v>
      </c>
      <c r="BA15" s="101">
        <v>9</v>
      </c>
      <c r="BB15" s="101">
        <v>11</v>
      </c>
      <c r="BC15" s="101">
        <v>20</v>
      </c>
      <c r="BD15" s="102">
        <v>1</v>
      </c>
      <c r="BE15" s="102">
        <v>1</v>
      </c>
      <c r="BF15" s="102">
        <v>1</v>
      </c>
      <c r="BG15" s="101">
        <v>2</v>
      </c>
      <c r="BH15" s="101">
        <v>4</v>
      </c>
      <c r="BI15" s="101">
        <v>6</v>
      </c>
      <c r="BJ15" s="102">
        <v>0.22222222222222221</v>
      </c>
      <c r="BK15" s="102">
        <v>0.36363636363636365</v>
      </c>
      <c r="BL15" s="102">
        <v>0.3</v>
      </c>
      <c r="BM15" s="101">
        <v>7</v>
      </c>
      <c r="BN15" s="101">
        <v>7</v>
      </c>
      <c r="BO15" s="101">
        <v>14</v>
      </c>
      <c r="BP15" s="102">
        <v>0.77777777777777779</v>
      </c>
      <c r="BQ15" s="102">
        <v>0.63636363636363635</v>
      </c>
      <c r="BR15" s="103">
        <v>0.7</v>
      </c>
    </row>
    <row r="16" spans="1:70" ht="11.85">
      <c r="A16" s="99" t="str">
        <f>IF(COUNTIFS(T_PM[[#This Row],[Secteur]],"  *"),A15,T_PM[[#This Row],[Secteur]])</f>
        <v>SEINE-ET-MARNE</v>
      </c>
      <c r="B16" s="99" t="str">
        <f>IF(COUNTIFS(T_PM[[#This Row],[Secteur]],"    *"),B15,T_PM[[#This Row],[Secteur]])</f>
        <v xml:space="preserve">   D03 - Meaux</v>
      </c>
      <c r="C16" s="100" t="s">
        <v>999</v>
      </c>
      <c r="D16" s="100" t="s">
        <v>1000</v>
      </c>
      <c r="E16" s="101">
        <v>6</v>
      </c>
      <c r="F16" s="101">
        <v>13</v>
      </c>
      <c r="G16" s="101">
        <v>19</v>
      </c>
      <c r="H16" s="101">
        <v>0</v>
      </c>
      <c r="I16" s="101">
        <v>0</v>
      </c>
      <c r="J16" s="101">
        <v>0</v>
      </c>
      <c r="K16" s="101">
        <v>5</v>
      </c>
      <c r="L16" s="101">
        <v>12</v>
      </c>
      <c r="M16" s="101">
        <v>17</v>
      </c>
      <c r="N16" s="102">
        <v>0.83333333333333337</v>
      </c>
      <c r="O16" s="102">
        <v>0.92307692307692313</v>
      </c>
      <c r="P16" s="102">
        <v>0.89473684210526316</v>
      </c>
      <c r="Q16" s="101">
        <v>0</v>
      </c>
      <c r="R16" s="101">
        <v>0</v>
      </c>
      <c r="S16" s="101">
        <v>0</v>
      </c>
      <c r="T16" s="102">
        <v>0</v>
      </c>
      <c r="U16" s="102">
        <v>0</v>
      </c>
      <c r="V16" s="102">
        <v>0</v>
      </c>
      <c r="W16" s="101">
        <v>5</v>
      </c>
      <c r="X16" s="101">
        <v>12</v>
      </c>
      <c r="Y16" s="101">
        <v>17</v>
      </c>
      <c r="Z16" s="102">
        <v>1</v>
      </c>
      <c r="AA16" s="102">
        <v>1</v>
      </c>
      <c r="AB16" s="102">
        <v>1</v>
      </c>
      <c r="AC16" s="101">
        <v>1</v>
      </c>
      <c r="AD16" s="101">
        <v>5</v>
      </c>
      <c r="AE16" s="101">
        <v>6</v>
      </c>
      <c r="AF16" s="102">
        <v>0.2</v>
      </c>
      <c r="AG16" s="102">
        <v>0.41666666666666669</v>
      </c>
      <c r="AH16" s="102">
        <v>0.35294117647058826</v>
      </c>
      <c r="AI16" s="101">
        <v>4</v>
      </c>
      <c r="AJ16" s="101">
        <v>7</v>
      </c>
      <c r="AK16" s="101">
        <v>11</v>
      </c>
      <c r="AL16" s="102">
        <v>0.8</v>
      </c>
      <c r="AM16" s="102">
        <v>0.58333333333333337</v>
      </c>
      <c r="AN16" s="102">
        <v>0.6470588235294118</v>
      </c>
      <c r="AO16" s="101">
        <v>4</v>
      </c>
      <c r="AP16" s="101">
        <v>12</v>
      </c>
      <c r="AQ16" s="101">
        <v>16</v>
      </c>
      <c r="AR16" s="102">
        <v>0.66666666666666663</v>
      </c>
      <c r="AS16" s="102">
        <v>0.92307692307692313</v>
      </c>
      <c r="AT16" s="102">
        <v>0.84210526315789469</v>
      </c>
      <c r="AU16" s="101">
        <v>0</v>
      </c>
      <c r="AV16" s="101">
        <v>0</v>
      </c>
      <c r="AW16" s="101">
        <v>0</v>
      </c>
      <c r="AX16" s="102">
        <v>0</v>
      </c>
      <c r="AY16" s="102">
        <v>0</v>
      </c>
      <c r="AZ16" s="102">
        <v>0</v>
      </c>
      <c r="BA16" s="101">
        <v>4</v>
      </c>
      <c r="BB16" s="101">
        <v>12</v>
      </c>
      <c r="BC16" s="101">
        <v>16</v>
      </c>
      <c r="BD16" s="102">
        <v>1</v>
      </c>
      <c r="BE16" s="102">
        <v>1</v>
      </c>
      <c r="BF16" s="102">
        <v>1</v>
      </c>
      <c r="BG16" s="101">
        <v>0</v>
      </c>
      <c r="BH16" s="101">
        <v>4</v>
      </c>
      <c r="BI16" s="101">
        <v>4</v>
      </c>
      <c r="BJ16" s="102">
        <v>0</v>
      </c>
      <c r="BK16" s="102">
        <v>0.33333333333333331</v>
      </c>
      <c r="BL16" s="102">
        <v>0.25</v>
      </c>
      <c r="BM16" s="101">
        <v>4</v>
      </c>
      <c r="BN16" s="101">
        <v>8</v>
      </c>
      <c r="BO16" s="101">
        <v>12</v>
      </c>
      <c r="BP16" s="102">
        <v>1</v>
      </c>
      <c r="BQ16" s="102">
        <v>0.66666666666666663</v>
      </c>
      <c r="BR16" s="103">
        <v>0.75</v>
      </c>
    </row>
    <row r="17" spans="1:70" ht="11.85">
      <c r="A17" s="99" t="str">
        <f>IF(COUNTIFS(T_PM[[#This Row],[Secteur]],"  *"),A16,T_PM[[#This Row],[Secteur]])</f>
        <v>SEINE-ET-MARNE</v>
      </c>
      <c r="B17" s="99" t="str">
        <f>IF(COUNTIFS(T_PM[[#This Row],[Secteur]],"    *"),B16,T_PM[[#This Row],[Secteur]])</f>
        <v xml:space="preserve">   D04 - Roissy-En-Brie</v>
      </c>
      <c r="C17" s="100" t="s">
        <v>287</v>
      </c>
      <c r="D17" s="100" t="s">
        <v>288</v>
      </c>
      <c r="E17" s="101">
        <v>24</v>
      </c>
      <c r="F17" s="101">
        <v>24</v>
      </c>
      <c r="G17" s="101">
        <v>48</v>
      </c>
      <c r="H17" s="101">
        <v>1</v>
      </c>
      <c r="I17" s="101">
        <v>0</v>
      </c>
      <c r="J17" s="101">
        <v>1</v>
      </c>
      <c r="K17" s="101">
        <v>23</v>
      </c>
      <c r="L17" s="101">
        <v>24</v>
      </c>
      <c r="M17" s="101">
        <v>47</v>
      </c>
      <c r="N17" s="102">
        <v>1</v>
      </c>
      <c r="O17" s="102">
        <v>1</v>
      </c>
      <c r="P17" s="102">
        <v>1</v>
      </c>
      <c r="Q17" s="101">
        <v>3</v>
      </c>
      <c r="R17" s="101">
        <v>0</v>
      </c>
      <c r="S17" s="101">
        <v>3</v>
      </c>
      <c r="T17" s="102">
        <v>0.13043478260869565</v>
      </c>
      <c r="U17" s="102">
        <v>0</v>
      </c>
      <c r="V17" s="102">
        <v>6.3829787234042548E-2</v>
      </c>
      <c r="W17" s="101">
        <v>20</v>
      </c>
      <c r="X17" s="101">
        <v>24</v>
      </c>
      <c r="Y17" s="101">
        <v>44</v>
      </c>
      <c r="Z17" s="102">
        <v>0.86956521739130432</v>
      </c>
      <c r="AA17" s="102">
        <v>1</v>
      </c>
      <c r="AB17" s="102">
        <v>0.93617021276595747</v>
      </c>
      <c r="AC17" s="101">
        <v>15</v>
      </c>
      <c r="AD17" s="101">
        <v>18</v>
      </c>
      <c r="AE17" s="101">
        <v>33</v>
      </c>
      <c r="AF17" s="102">
        <v>0.65217391304347827</v>
      </c>
      <c r="AG17" s="102">
        <v>0.75</v>
      </c>
      <c r="AH17" s="102">
        <v>0.7021276595744681</v>
      </c>
      <c r="AI17" s="101">
        <v>5</v>
      </c>
      <c r="AJ17" s="101">
        <v>6</v>
      </c>
      <c r="AK17" s="101">
        <v>11</v>
      </c>
      <c r="AL17" s="102">
        <v>0.21739130434782608</v>
      </c>
      <c r="AM17" s="102">
        <v>0.25</v>
      </c>
      <c r="AN17" s="102">
        <v>0.23404255319148937</v>
      </c>
      <c r="AO17" s="101">
        <v>23</v>
      </c>
      <c r="AP17" s="101">
        <v>24</v>
      </c>
      <c r="AQ17" s="101">
        <v>47</v>
      </c>
      <c r="AR17" s="102">
        <v>1</v>
      </c>
      <c r="AS17" s="102">
        <v>1</v>
      </c>
      <c r="AT17" s="102">
        <v>1</v>
      </c>
      <c r="AU17" s="101">
        <v>3</v>
      </c>
      <c r="AV17" s="101">
        <v>0</v>
      </c>
      <c r="AW17" s="101">
        <v>3</v>
      </c>
      <c r="AX17" s="102">
        <v>0.13043478260869565</v>
      </c>
      <c r="AY17" s="102">
        <v>0</v>
      </c>
      <c r="AZ17" s="102">
        <v>6.3829787234042548E-2</v>
      </c>
      <c r="BA17" s="101">
        <v>20</v>
      </c>
      <c r="BB17" s="101">
        <v>24</v>
      </c>
      <c r="BC17" s="101">
        <v>44</v>
      </c>
      <c r="BD17" s="102">
        <v>0.86956521739130432</v>
      </c>
      <c r="BE17" s="102">
        <v>1</v>
      </c>
      <c r="BF17" s="102">
        <v>0.93617021276595747</v>
      </c>
      <c r="BG17" s="101">
        <v>15</v>
      </c>
      <c r="BH17" s="101">
        <v>16</v>
      </c>
      <c r="BI17" s="101">
        <v>31</v>
      </c>
      <c r="BJ17" s="102">
        <v>0.65217391304347827</v>
      </c>
      <c r="BK17" s="102">
        <v>0.66666666666666663</v>
      </c>
      <c r="BL17" s="102">
        <v>0.65957446808510634</v>
      </c>
      <c r="BM17" s="101">
        <v>5</v>
      </c>
      <c r="BN17" s="101">
        <v>8</v>
      </c>
      <c r="BO17" s="101">
        <v>13</v>
      </c>
      <c r="BP17" s="102">
        <v>0.21739130434782608</v>
      </c>
      <c r="BQ17" s="102">
        <v>0.33333333333333331</v>
      </c>
      <c r="BR17" s="103">
        <v>0.27659574468085107</v>
      </c>
    </row>
    <row r="18" spans="1:70" ht="11.85">
      <c r="A18" s="99" t="str">
        <f>IF(COUNTIFS(T_PM[[#This Row],[Secteur]],"  *"),A17,T_PM[[#This Row],[Secteur]])</f>
        <v>SEINE-ET-MARNE</v>
      </c>
      <c r="B18" s="99" t="str">
        <f>IF(COUNTIFS(T_PM[[#This Row],[Secteur]],"    *"),B17,T_PM[[#This Row],[Secteur]])</f>
        <v xml:space="preserve">   D04 - Roissy-En-Brie</v>
      </c>
      <c r="C18" s="100" t="s">
        <v>294</v>
      </c>
      <c r="D18" s="100" t="s">
        <v>295</v>
      </c>
      <c r="E18" s="101">
        <v>13</v>
      </c>
      <c r="F18" s="101">
        <v>11</v>
      </c>
      <c r="G18" s="101">
        <v>24</v>
      </c>
      <c r="H18" s="101">
        <v>1</v>
      </c>
      <c r="I18" s="101">
        <v>0</v>
      </c>
      <c r="J18" s="101">
        <v>1</v>
      </c>
      <c r="K18" s="101">
        <v>12</v>
      </c>
      <c r="L18" s="101">
        <v>11</v>
      </c>
      <c r="M18" s="101">
        <v>23</v>
      </c>
      <c r="N18" s="102">
        <v>1</v>
      </c>
      <c r="O18" s="102">
        <v>1</v>
      </c>
      <c r="P18" s="102">
        <v>1</v>
      </c>
      <c r="Q18" s="101">
        <v>3</v>
      </c>
      <c r="R18" s="101">
        <v>0</v>
      </c>
      <c r="S18" s="101">
        <v>3</v>
      </c>
      <c r="T18" s="102">
        <v>0.25</v>
      </c>
      <c r="U18" s="102">
        <v>0</v>
      </c>
      <c r="V18" s="102">
        <v>0.13043478260869565</v>
      </c>
      <c r="W18" s="101">
        <v>9</v>
      </c>
      <c r="X18" s="101">
        <v>11</v>
      </c>
      <c r="Y18" s="101">
        <v>20</v>
      </c>
      <c r="Z18" s="102">
        <v>0.75</v>
      </c>
      <c r="AA18" s="102">
        <v>1</v>
      </c>
      <c r="AB18" s="102">
        <v>0.86956521739130432</v>
      </c>
      <c r="AC18" s="101">
        <v>8</v>
      </c>
      <c r="AD18" s="101">
        <v>9</v>
      </c>
      <c r="AE18" s="101">
        <v>17</v>
      </c>
      <c r="AF18" s="102">
        <v>0.66666666666666663</v>
      </c>
      <c r="AG18" s="102">
        <v>0.81818181818181823</v>
      </c>
      <c r="AH18" s="102">
        <v>0.73913043478260865</v>
      </c>
      <c r="AI18" s="101">
        <v>1</v>
      </c>
      <c r="AJ18" s="101">
        <v>2</v>
      </c>
      <c r="AK18" s="101">
        <v>3</v>
      </c>
      <c r="AL18" s="102">
        <v>8.3333333333333329E-2</v>
      </c>
      <c r="AM18" s="102">
        <v>0.18181818181818182</v>
      </c>
      <c r="AN18" s="102">
        <v>0.13043478260869565</v>
      </c>
      <c r="AO18" s="101">
        <v>12</v>
      </c>
      <c r="AP18" s="101">
        <v>11</v>
      </c>
      <c r="AQ18" s="101">
        <v>23</v>
      </c>
      <c r="AR18" s="102">
        <v>1</v>
      </c>
      <c r="AS18" s="102">
        <v>1</v>
      </c>
      <c r="AT18" s="102">
        <v>1</v>
      </c>
      <c r="AU18" s="101">
        <v>3</v>
      </c>
      <c r="AV18" s="101">
        <v>0</v>
      </c>
      <c r="AW18" s="101">
        <v>3</v>
      </c>
      <c r="AX18" s="102">
        <v>0.25</v>
      </c>
      <c r="AY18" s="102">
        <v>0</v>
      </c>
      <c r="AZ18" s="102">
        <v>0.13043478260869565</v>
      </c>
      <c r="BA18" s="101">
        <v>9</v>
      </c>
      <c r="BB18" s="101">
        <v>11</v>
      </c>
      <c r="BC18" s="101">
        <v>20</v>
      </c>
      <c r="BD18" s="102">
        <v>0.75</v>
      </c>
      <c r="BE18" s="102">
        <v>1</v>
      </c>
      <c r="BF18" s="102">
        <v>0.86956521739130432</v>
      </c>
      <c r="BG18" s="101">
        <v>8</v>
      </c>
      <c r="BH18" s="101">
        <v>9</v>
      </c>
      <c r="BI18" s="101">
        <v>17</v>
      </c>
      <c r="BJ18" s="102">
        <v>0.66666666666666663</v>
      </c>
      <c r="BK18" s="102">
        <v>0.81818181818181823</v>
      </c>
      <c r="BL18" s="102">
        <v>0.73913043478260865</v>
      </c>
      <c r="BM18" s="101">
        <v>1</v>
      </c>
      <c r="BN18" s="101">
        <v>2</v>
      </c>
      <c r="BO18" s="101">
        <v>3</v>
      </c>
      <c r="BP18" s="102">
        <v>8.3333333333333329E-2</v>
      </c>
      <c r="BQ18" s="102">
        <v>0.18181818181818182</v>
      </c>
      <c r="BR18" s="103">
        <v>0.13043478260869565</v>
      </c>
    </row>
    <row r="19" spans="1:70" ht="11.85">
      <c r="A19" s="99" t="str">
        <f>IF(COUNTIFS(T_PM[[#This Row],[Secteur]],"  *"),A18,T_PM[[#This Row],[Secteur]])</f>
        <v>SEINE-ET-MARNE</v>
      </c>
      <c r="B19" s="99" t="str">
        <f>IF(COUNTIFS(T_PM[[#This Row],[Secteur]],"    *"),B18,T_PM[[#This Row],[Secteur]])</f>
        <v xml:space="preserve">   D04 - Roissy-En-Brie</v>
      </c>
      <c r="C19" s="100" t="s">
        <v>1001</v>
      </c>
      <c r="D19" s="100" t="s">
        <v>1002</v>
      </c>
      <c r="E19" s="101">
        <v>11</v>
      </c>
      <c r="F19" s="101">
        <v>13</v>
      </c>
      <c r="G19" s="101">
        <v>24</v>
      </c>
      <c r="H19" s="101">
        <v>0</v>
      </c>
      <c r="I19" s="101">
        <v>0</v>
      </c>
      <c r="J19" s="101">
        <v>0</v>
      </c>
      <c r="K19" s="101">
        <v>11</v>
      </c>
      <c r="L19" s="101">
        <v>13</v>
      </c>
      <c r="M19" s="101">
        <v>24</v>
      </c>
      <c r="N19" s="102">
        <v>1</v>
      </c>
      <c r="O19" s="102">
        <v>1</v>
      </c>
      <c r="P19" s="102">
        <v>1</v>
      </c>
      <c r="Q19" s="101">
        <v>0</v>
      </c>
      <c r="R19" s="101">
        <v>0</v>
      </c>
      <c r="S19" s="101">
        <v>0</v>
      </c>
      <c r="T19" s="102">
        <v>0</v>
      </c>
      <c r="U19" s="102">
        <v>0</v>
      </c>
      <c r="V19" s="102">
        <v>0</v>
      </c>
      <c r="W19" s="101">
        <v>11</v>
      </c>
      <c r="X19" s="101">
        <v>13</v>
      </c>
      <c r="Y19" s="101">
        <v>24</v>
      </c>
      <c r="Z19" s="102">
        <v>1</v>
      </c>
      <c r="AA19" s="102">
        <v>1</v>
      </c>
      <c r="AB19" s="102">
        <v>1</v>
      </c>
      <c r="AC19" s="101">
        <v>7</v>
      </c>
      <c r="AD19" s="101">
        <v>9</v>
      </c>
      <c r="AE19" s="101">
        <v>16</v>
      </c>
      <c r="AF19" s="102">
        <v>0.63636363636363635</v>
      </c>
      <c r="AG19" s="102">
        <v>0.69230769230769229</v>
      </c>
      <c r="AH19" s="102">
        <v>0.66666666666666663</v>
      </c>
      <c r="AI19" s="101">
        <v>4</v>
      </c>
      <c r="AJ19" s="101">
        <v>4</v>
      </c>
      <c r="AK19" s="101">
        <v>8</v>
      </c>
      <c r="AL19" s="102">
        <v>0.36363636363636365</v>
      </c>
      <c r="AM19" s="102">
        <v>0.30769230769230771</v>
      </c>
      <c r="AN19" s="102">
        <v>0.33333333333333331</v>
      </c>
      <c r="AO19" s="101">
        <v>11</v>
      </c>
      <c r="AP19" s="101">
        <v>13</v>
      </c>
      <c r="AQ19" s="101">
        <v>24</v>
      </c>
      <c r="AR19" s="102">
        <v>1</v>
      </c>
      <c r="AS19" s="102">
        <v>1</v>
      </c>
      <c r="AT19" s="102">
        <v>1</v>
      </c>
      <c r="AU19" s="101">
        <v>0</v>
      </c>
      <c r="AV19" s="101">
        <v>0</v>
      </c>
      <c r="AW19" s="101">
        <v>0</v>
      </c>
      <c r="AX19" s="102">
        <v>0</v>
      </c>
      <c r="AY19" s="102">
        <v>0</v>
      </c>
      <c r="AZ19" s="102">
        <v>0</v>
      </c>
      <c r="BA19" s="101">
        <v>11</v>
      </c>
      <c r="BB19" s="101">
        <v>13</v>
      </c>
      <c r="BC19" s="101">
        <v>24</v>
      </c>
      <c r="BD19" s="102">
        <v>1</v>
      </c>
      <c r="BE19" s="102">
        <v>1</v>
      </c>
      <c r="BF19" s="102">
        <v>1</v>
      </c>
      <c r="BG19" s="101">
        <v>7</v>
      </c>
      <c r="BH19" s="101">
        <v>7</v>
      </c>
      <c r="BI19" s="101">
        <v>14</v>
      </c>
      <c r="BJ19" s="102">
        <v>0.63636363636363635</v>
      </c>
      <c r="BK19" s="102">
        <v>0.53846153846153844</v>
      </c>
      <c r="BL19" s="102">
        <v>0.58333333333333337</v>
      </c>
      <c r="BM19" s="101">
        <v>4</v>
      </c>
      <c r="BN19" s="101">
        <v>6</v>
      </c>
      <c r="BO19" s="101">
        <v>10</v>
      </c>
      <c r="BP19" s="102">
        <v>0.36363636363636365</v>
      </c>
      <c r="BQ19" s="102">
        <v>0.46153846153846156</v>
      </c>
      <c r="BR19" s="103">
        <v>0.41666666666666669</v>
      </c>
    </row>
    <row r="20" spans="1:70" ht="11.85">
      <c r="A20" s="99" t="str">
        <f>IF(COUNTIFS(T_PM[[#This Row],[Secteur]],"  *"),A19,T_PM[[#This Row],[Secteur]])</f>
        <v>SEINE-ET-MARNE</v>
      </c>
      <c r="B20" s="99" t="str">
        <f>IF(COUNTIFS(T_PM[[#This Row],[Secteur]],"    *"),B19,T_PM[[#This Row],[Secteur]])</f>
        <v xml:space="preserve">   D05 - Lagny-Sur-Marne</v>
      </c>
      <c r="C20" s="100" t="s">
        <v>306</v>
      </c>
      <c r="D20" s="100" t="s">
        <v>307</v>
      </c>
      <c r="E20" s="101">
        <v>9</v>
      </c>
      <c r="F20" s="101">
        <v>10</v>
      </c>
      <c r="G20" s="101">
        <v>19</v>
      </c>
      <c r="H20" s="101">
        <v>0</v>
      </c>
      <c r="I20" s="101">
        <v>0</v>
      </c>
      <c r="J20" s="101">
        <v>0</v>
      </c>
      <c r="K20" s="101">
        <v>0</v>
      </c>
      <c r="L20" s="101">
        <v>0</v>
      </c>
      <c r="M20" s="101">
        <v>0</v>
      </c>
      <c r="N20" s="102">
        <v>0</v>
      </c>
      <c r="O20" s="102">
        <v>0</v>
      </c>
      <c r="P20" s="102">
        <v>0</v>
      </c>
      <c r="Q20" s="101">
        <v>0</v>
      </c>
      <c r="R20" s="101">
        <v>0</v>
      </c>
      <c r="S20" s="101">
        <v>0</v>
      </c>
      <c r="T20" s="102" t="s">
        <v>92</v>
      </c>
      <c r="U20" s="102" t="s">
        <v>92</v>
      </c>
      <c r="V20" s="102" t="s">
        <v>92</v>
      </c>
      <c r="W20" s="101">
        <v>0</v>
      </c>
      <c r="X20" s="101">
        <v>0</v>
      </c>
      <c r="Y20" s="101">
        <v>0</v>
      </c>
      <c r="Z20" s="102" t="s">
        <v>92</v>
      </c>
      <c r="AA20" s="102" t="s">
        <v>92</v>
      </c>
      <c r="AB20" s="102" t="s">
        <v>92</v>
      </c>
      <c r="AC20" s="101">
        <v>0</v>
      </c>
      <c r="AD20" s="101">
        <v>0</v>
      </c>
      <c r="AE20" s="101">
        <v>0</v>
      </c>
      <c r="AF20" s="102" t="s">
        <v>92</v>
      </c>
      <c r="AG20" s="102" t="s">
        <v>92</v>
      </c>
      <c r="AH20" s="102" t="s">
        <v>92</v>
      </c>
      <c r="AI20" s="101">
        <v>0</v>
      </c>
      <c r="AJ20" s="101">
        <v>0</v>
      </c>
      <c r="AK20" s="101">
        <v>0</v>
      </c>
      <c r="AL20" s="102" t="s">
        <v>92</v>
      </c>
      <c r="AM20" s="102" t="s">
        <v>92</v>
      </c>
      <c r="AN20" s="102" t="s">
        <v>92</v>
      </c>
      <c r="AO20" s="101">
        <v>0</v>
      </c>
      <c r="AP20" s="101">
        <v>0</v>
      </c>
      <c r="AQ20" s="101">
        <v>0</v>
      </c>
      <c r="AR20" s="102">
        <v>0</v>
      </c>
      <c r="AS20" s="102">
        <v>0</v>
      </c>
      <c r="AT20" s="102">
        <v>0</v>
      </c>
      <c r="AU20" s="101">
        <v>0</v>
      </c>
      <c r="AV20" s="101">
        <v>0</v>
      </c>
      <c r="AW20" s="101">
        <v>0</v>
      </c>
      <c r="AX20" s="102" t="s">
        <v>92</v>
      </c>
      <c r="AY20" s="102" t="s">
        <v>92</v>
      </c>
      <c r="AZ20" s="102" t="s">
        <v>92</v>
      </c>
      <c r="BA20" s="101">
        <v>0</v>
      </c>
      <c r="BB20" s="101">
        <v>0</v>
      </c>
      <c r="BC20" s="101">
        <v>0</v>
      </c>
      <c r="BD20" s="102" t="s">
        <v>92</v>
      </c>
      <c r="BE20" s="102" t="s">
        <v>92</v>
      </c>
      <c r="BF20" s="102" t="s">
        <v>92</v>
      </c>
      <c r="BG20" s="101">
        <v>0</v>
      </c>
      <c r="BH20" s="101">
        <v>0</v>
      </c>
      <c r="BI20" s="101">
        <v>0</v>
      </c>
      <c r="BJ20" s="102" t="s">
        <v>92</v>
      </c>
      <c r="BK20" s="102" t="s">
        <v>92</v>
      </c>
      <c r="BL20" s="102" t="s">
        <v>92</v>
      </c>
      <c r="BM20" s="101">
        <v>0</v>
      </c>
      <c r="BN20" s="101">
        <v>0</v>
      </c>
      <c r="BO20" s="101">
        <v>0</v>
      </c>
      <c r="BP20" s="102" t="s">
        <v>92</v>
      </c>
      <c r="BQ20" s="102" t="s">
        <v>92</v>
      </c>
      <c r="BR20" s="103" t="s">
        <v>92</v>
      </c>
    </row>
    <row r="21" spans="1:70" ht="11.85">
      <c r="A21" s="99" t="str">
        <f>IF(COUNTIFS(T_PM[[#This Row],[Secteur]],"  *"),A20,T_PM[[#This Row],[Secteur]])</f>
        <v>SEINE-ET-MARNE</v>
      </c>
      <c r="B21" s="99" t="str">
        <f>IF(COUNTIFS(T_PM[[#This Row],[Secteur]],"    *"),B20,T_PM[[#This Row],[Secteur]])</f>
        <v xml:space="preserve">   D05 - Lagny-Sur-Marne</v>
      </c>
      <c r="C21" s="100" t="s">
        <v>310</v>
      </c>
      <c r="D21" s="100" t="s">
        <v>311</v>
      </c>
      <c r="E21" s="101">
        <v>9</v>
      </c>
      <c r="F21" s="101">
        <v>10</v>
      </c>
      <c r="G21" s="101">
        <v>19</v>
      </c>
      <c r="H21" s="101">
        <v>0</v>
      </c>
      <c r="I21" s="101">
        <v>0</v>
      </c>
      <c r="J21" s="101">
        <v>0</v>
      </c>
      <c r="K21" s="101">
        <v>0</v>
      </c>
      <c r="L21" s="101">
        <v>0</v>
      </c>
      <c r="M21" s="101">
        <v>0</v>
      </c>
      <c r="N21" s="102">
        <v>0</v>
      </c>
      <c r="O21" s="102">
        <v>0</v>
      </c>
      <c r="P21" s="102">
        <v>0</v>
      </c>
      <c r="Q21" s="101">
        <v>0</v>
      </c>
      <c r="R21" s="101">
        <v>0</v>
      </c>
      <c r="S21" s="101">
        <v>0</v>
      </c>
      <c r="T21" s="102" t="s">
        <v>92</v>
      </c>
      <c r="U21" s="102" t="s">
        <v>92</v>
      </c>
      <c r="V21" s="102" t="s">
        <v>92</v>
      </c>
      <c r="W21" s="101">
        <v>0</v>
      </c>
      <c r="X21" s="101">
        <v>0</v>
      </c>
      <c r="Y21" s="101">
        <v>0</v>
      </c>
      <c r="Z21" s="102" t="s">
        <v>92</v>
      </c>
      <c r="AA21" s="102" t="s">
        <v>92</v>
      </c>
      <c r="AB21" s="102" t="s">
        <v>92</v>
      </c>
      <c r="AC21" s="101">
        <v>0</v>
      </c>
      <c r="AD21" s="101">
        <v>0</v>
      </c>
      <c r="AE21" s="101">
        <v>0</v>
      </c>
      <c r="AF21" s="102" t="s">
        <v>92</v>
      </c>
      <c r="AG21" s="102" t="s">
        <v>92</v>
      </c>
      <c r="AH21" s="102" t="s">
        <v>92</v>
      </c>
      <c r="AI21" s="101">
        <v>0</v>
      </c>
      <c r="AJ21" s="101">
        <v>0</v>
      </c>
      <c r="AK21" s="101">
        <v>0</v>
      </c>
      <c r="AL21" s="102" t="s">
        <v>92</v>
      </c>
      <c r="AM21" s="102" t="s">
        <v>92</v>
      </c>
      <c r="AN21" s="102" t="s">
        <v>92</v>
      </c>
      <c r="AO21" s="101">
        <v>0</v>
      </c>
      <c r="AP21" s="101">
        <v>0</v>
      </c>
      <c r="AQ21" s="101">
        <v>0</v>
      </c>
      <c r="AR21" s="102">
        <v>0</v>
      </c>
      <c r="AS21" s="102">
        <v>0</v>
      </c>
      <c r="AT21" s="102">
        <v>0</v>
      </c>
      <c r="AU21" s="101">
        <v>0</v>
      </c>
      <c r="AV21" s="101">
        <v>0</v>
      </c>
      <c r="AW21" s="101">
        <v>0</v>
      </c>
      <c r="AX21" s="102" t="s">
        <v>92</v>
      </c>
      <c r="AY21" s="102" t="s">
        <v>92</v>
      </c>
      <c r="AZ21" s="102" t="s">
        <v>92</v>
      </c>
      <c r="BA21" s="101">
        <v>0</v>
      </c>
      <c r="BB21" s="101">
        <v>0</v>
      </c>
      <c r="BC21" s="101">
        <v>0</v>
      </c>
      <c r="BD21" s="102" t="s">
        <v>92</v>
      </c>
      <c r="BE21" s="102" t="s">
        <v>92</v>
      </c>
      <c r="BF21" s="102" t="s">
        <v>92</v>
      </c>
      <c r="BG21" s="101">
        <v>0</v>
      </c>
      <c r="BH21" s="101">
        <v>0</v>
      </c>
      <c r="BI21" s="101">
        <v>0</v>
      </c>
      <c r="BJ21" s="102" t="s">
        <v>92</v>
      </c>
      <c r="BK21" s="102" t="s">
        <v>92</v>
      </c>
      <c r="BL21" s="102" t="s">
        <v>92</v>
      </c>
      <c r="BM21" s="101">
        <v>0</v>
      </c>
      <c r="BN21" s="101">
        <v>0</v>
      </c>
      <c r="BO21" s="101">
        <v>0</v>
      </c>
      <c r="BP21" s="102" t="s">
        <v>92</v>
      </c>
      <c r="BQ21" s="102" t="s">
        <v>92</v>
      </c>
      <c r="BR21" s="103" t="s">
        <v>92</v>
      </c>
    </row>
    <row r="22" spans="1:70" ht="11.85">
      <c r="A22" s="99" t="str">
        <f>IF(COUNTIFS(T_PM[[#This Row],[Secteur]],"  *"),A21,T_PM[[#This Row],[Secteur]])</f>
        <v>SEINE-ET-MARNE</v>
      </c>
      <c r="B22" s="99" t="str">
        <f>IF(COUNTIFS(T_PM[[#This Row],[Secteur]],"    *"),B21,T_PM[[#This Row],[Secteur]])</f>
        <v xml:space="preserve">   D06 - Coulommiers</v>
      </c>
      <c r="C22" s="100" t="s">
        <v>334</v>
      </c>
      <c r="D22" s="100" t="s">
        <v>335</v>
      </c>
      <c r="E22" s="101">
        <v>19</v>
      </c>
      <c r="F22" s="101">
        <v>23</v>
      </c>
      <c r="G22" s="101">
        <v>42</v>
      </c>
      <c r="H22" s="101">
        <v>0</v>
      </c>
      <c r="I22" s="101">
        <v>0</v>
      </c>
      <c r="J22" s="101">
        <v>0</v>
      </c>
      <c r="K22" s="101">
        <v>19</v>
      </c>
      <c r="L22" s="101">
        <v>23</v>
      </c>
      <c r="M22" s="101">
        <v>42</v>
      </c>
      <c r="N22" s="102">
        <v>1</v>
      </c>
      <c r="O22" s="102">
        <v>1</v>
      </c>
      <c r="P22" s="102">
        <v>1</v>
      </c>
      <c r="Q22" s="101">
        <v>0</v>
      </c>
      <c r="R22" s="101">
        <v>0</v>
      </c>
      <c r="S22" s="101">
        <v>0</v>
      </c>
      <c r="T22" s="102">
        <v>0</v>
      </c>
      <c r="U22" s="102">
        <v>0</v>
      </c>
      <c r="V22" s="102">
        <v>0</v>
      </c>
      <c r="W22" s="101">
        <v>19</v>
      </c>
      <c r="X22" s="101">
        <v>23</v>
      </c>
      <c r="Y22" s="101">
        <v>42</v>
      </c>
      <c r="Z22" s="102">
        <v>1</v>
      </c>
      <c r="AA22" s="102">
        <v>1</v>
      </c>
      <c r="AB22" s="102">
        <v>1</v>
      </c>
      <c r="AC22" s="101">
        <v>11</v>
      </c>
      <c r="AD22" s="101">
        <v>11</v>
      </c>
      <c r="AE22" s="101">
        <v>22</v>
      </c>
      <c r="AF22" s="102">
        <v>0.57894736842105265</v>
      </c>
      <c r="AG22" s="102">
        <v>0.47826086956521741</v>
      </c>
      <c r="AH22" s="102">
        <v>0.52380952380952384</v>
      </c>
      <c r="AI22" s="101">
        <v>8</v>
      </c>
      <c r="AJ22" s="101">
        <v>12</v>
      </c>
      <c r="AK22" s="101">
        <v>20</v>
      </c>
      <c r="AL22" s="102">
        <v>0.42105263157894735</v>
      </c>
      <c r="AM22" s="102">
        <v>0.52173913043478259</v>
      </c>
      <c r="AN22" s="102">
        <v>0.47619047619047616</v>
      </c>
      <c r="AO22" s="101">
        <v>19</v>
      </c>
      <c r="AP22" s="101">
        <v>23</v>
      </c>
      <c r="AQ22" s="101">
        <v>42</v>
      </c>
      <c r="AR22" s="102">
        <v>1</v>
      </c>
      <c r="AS22" s="102">
        <v>1</v>
      </c>
      <c r="AT22" s="102">
        <v>1</v>
      </c>
      <c r="AU22" s="101">
        <v>0</v>
      </c>
      <c r="AV22" s="101">
        <v>0</v>
      </c>
      <c r="AW22" s="101">
        <v>0</v>
      </c>
      <c r="AX22" s="102">
        <v>0</v>
      </c>
      <c r="AY22" s="102">
        <v>0</v>
      </c>
      <c r="AZ22" s="102">
        <v>0</v>
      </c>
      <c r="BA22" s="101">
        <v>19</v>
      </c>
      <c r="BB22" s="101">
        <v>23</v>
      </c>
      <c r="BC22" s="101">
        <v>42</v>
      </c>
      <c r="BD22" s="102">
        <v>1</v>
      </c>
      <c r="BE22" s="102">
        <v>1</v>
      </c>
      <c r="BF22" s="102">
        <v>1</v>
      </c>
      <c r="BG22" s="101">
        <v>11</v>
      </c>
      <c r="BH22" s="101">
        <v>10</v>
      </c>
      <c r="BI22" s="101">
        <v>21</v>
      </c>
      <c r="BJ22" s="102">
        <v>0.57894736842105265</v>
      </c>
      <c r="BK22" s="102">
        <v>0.43478260869565216</v>
      </c>
      <c r="BL22" s="102">
        <v>0.5</v>
      </c>
      <c r="BM22" s="101">
        <v>8</v>
      </c>
      <c r="BN22" s="101">
        <v>13</v>
      </c>
      <c r="BO22" s="101">
        <v>21</v>
      </c>
      <c r="BP22" s="102">
        <v>0.42105263157894735</v>
      </c>
      <c r="BQ22" s="102">
        <v>0.56521739130434778</v>
      </c>
      <c r="BR22" s="103">
        <v>0.5</v>
      </c>
    </row>
    <row r="23" spans="1:70" ht="11.85">
      <c r="A23" s="99" t="str">
        <f>IF(COUNTIFS(T_PM[[#This Row],[Secteur]],"  *"),A22,T_PM[[#This Row],[Secteur]])</f>
        <v>SEINE-ET-MARNE</v>
      </c>
      <c r="B23" s="99" t="str">
        <f>IF(COUNTIFS(T_PM[[#This Row],[Secteur]],"    *"),B22,T_PM[[#This Row],[Secteur]])</f>
        <v xml:space="preserve">   D06 - Coulommiers</v>
      </c>
      <c r="C23" s="100" t="s">
        <v>344</v>
      </c>
      <c r="D23" s="100" t="s">
        <v>345</v>
      </c>
      <c r="E23" s="101">
        <v>11</v>
      </c>
      <c r="F23" s="101">
        <v>12</v>
      </c>
      <c r="G23" s="101">
        <v>23</v>
      </c>
      <c r="H23" s="101">
        <v>0</v>
      </c>
      <c r="I23" s="101">
        <v>0</v>
      </c>
      <c r="J23" s="101">
        <v>0</v>
      </c>
      <c r="K23" s="101">
        <v>11</v>
      </c>
      <c r="L23" s="101">
        <v>12</v>
      </c>
      <c r="M23" s="101">
        <v>23</v>
      </c>
      <c r="N23" s="102">
        <v>1</v>
      </c>
      <c r="O23" s="102">
        <v>1</v>
      </c>
      <c r="P23" s="102">
        <v>1</v>
      </c>
      <c r="Q23" s="101">
        <v>0</v>
      </c>
      <c r="R23" s="101">
        <v>0</v>
      </c>
      <c r="S23" s="101">
        <v>0</v>
      </c>
      <c r="T23" s="102">
        <v>0</v>
      </c>
      <c r="U23" s="102">
        <v>0</v>
      </c>
      <c r="V23" s="102">
        <v>0</v>
      </c>
      <c r="W23" s="101">
        <v>11</v>
      </c>
      <c r="X23" s="101">
        <v>12</v>
      </c>
      <c r="Y23" s="101">
        <v>23</v>
      </c>
      <c r="Z23" s="102">
        <v>1</v>
      </c>
      <c r="AA23" s="102">
        <v>1</v>
      </c>
      <c r="AB23" s="102">
        <v>1</v>
      </c>
      <c r="AC23" s="101">
        <v>7</v>
      </c>
      <c r="AD23" s="101">
        <v>8</v>
      </c>
      <c r="AE23" s="101">
        <v>15</v>
      </c>
      <c r="AF23" s="102">
        <v>0.63636363636363635</v>
      </c>
      <c r="AG23" s="102">
        <v>0.66666666666666663</v>
      </c>
      <c r="AH23" s="102">
        <v>0.65217391304347827</v>
      </c>
      <c r="AI23" s="101">
        <v>4</v>
      </c>
      <c r="AJ23" s="101">
        <v>4</v>
      </c>
      <c r="AK23" s="101">
        <v>8</v>
      </c>
      <c r="AL23" s="102">
        <v>0.36363636363636365</v>
      </c>
      <c r="AM23" s="102">
        <v>0.33333333333333331</v>
      </c>
      <c r="AN23" s="102">
        <v>0.34782608695652173</v>
      </c>
      <c r="AO23" s="101">
        <v>11</v>
      </c>
      <c r="AP23" s="101">
        <v>12</v>
      </c>
      <c r="AQ23" s="101">
        <v>23</v>
      </c>
      <c r="AR23" s="102">
        <v>1</v>
      </c>
      <c r="AS23" s="102">
        <v>1</v>
      </c>
      <c r="AT23" s="102">
        <v>1</v>
      </c>
      <c r="AU23" s="101">
        <v>0</v>
      </c>
      <c r="AV23" s="101">
        <v>0</v>
      </c>
      <c r="AW23" s="101">
        <v>0</v>
      </c>
      <c r="AX23" s="102">
        <v>0</v>
      </c>
      <c r="AY23" s="102">
        <v>0</v>
      </c>
      <c r="AZ23" s="102">
        <v>0</v>
      </c>
      <c r="BA23" s="101">
        <v>11</v>
      </c>
      <c r="BB23" s="101">
        <v>12</v>
      </c>
      <c r="BC23" s="101">
        <v>23</v>
      </c>
      <c r="BD23" s="102">
        <v>1</v>
      </c>
      <c r="BE23" s="102">
        <v>1</v>
      </c>
      <c r="BF23" s="102">
        <v>1</v>
      </c>
      <c r="BG23" s="101">
        <v>7</v>
      </c>
      <c r="BH23" s="101">
        <v>8</v>
      </c>
      <c r="BI23" s="101">
        <v>15</v>
      </c>
      <c r="BJ23" s="102">
        <v>0.63636363636363635</v>
      </c>
      <c r="BK23" s="102">
        <v>0.66666666666666663</v>
      </c>
      <c r="BL23" s="102">
        <v>0.65217391304347827</v>
      </c>
      <c r="BM23" s="101">
        <v>4</v>
      </c>
      <c r="BN23" s="101">
        <v>4</v>
      </c>
      <c r="BO23" s="101">
        <v>8</v>
      </c>
      <c r="BP23" s="102">
        <v>0.36363636363636365</v>
      </c>
      <c r="BQ23" s="102">
        <v>0.33333333333333331</v>
      </c>
      <c r="BR23" s="103">
        <v>0.34782608695652173</v>
      </c>
    </row>
    <row r="24" spans="1:70" ht="11.85">
      <c r="A24" s="99" t="str">
        <f>IF(COUNTIFS(T_PM[[#This Row],[Secteur]],"  *"),A23,T_PM[[#This Row],[Secteur]])</f>
        <v>SEINE-ET-MARNE</v>
      </c>
      <c r="B24" s="99" t="str">
        <f>IF(COUNTIFS(T_PM[[#This Row],[Secteur]],"    *"),B23,T_PM[[#This Row],[Secteur]])</f>
        <v xml:space="preserve">   D06 - Coulommiers</v>
      </c>
      <c r="C24" s="100" t="s">
        <v>1003</v>
      </c>
      <c r="D24" s="100" t="s">
        <v>1004</v>
      </c>
      <c r="E24" s="101">
        <v>8</v>
      </c>
      <c r="F24" s="101">
        <v>11</v>
      </c>
      <c r="G24" s="101">
        <v>19</v>
      </c>
      <c r="H24" s="101">
        <v>0</v>
      </c>
      <c r="I24" s="101">
        <v>0</v>
      </c>
      <c r="J24" s="101">
        <v>0</v>
      </c>
      <c r="K24" s="101">
        <v>8</v>
      </c>
      <c r="L24" s="101">
        <v>11</v>
      </c>
      <c r="M24" s="101">
        <v>19</v>
      </c>
      <c r="N24" s="102">
        <v>1</v>
      </c>
      <c r="O24" s="102">
        <v>1</v>
      </c>
      <c r="P24" s="102">
        <v>1</v>
      </c>
      <c r="Q24" s="101">
        <v>0</v>
      </c>
      <c r="R24" s="101">
        <v>0</v>
      </c>
      <c r="S24" s="101">
        <v>0</v>
      </c>
      <c r="T24" s="102">
        <v>0</v>
      </c>
      <c r="U24" s="102">
        <v>0</v>
      </c>
      <c r="V24" s="102">
        <v>0</v>
      </c>
      <c r="W24" s="101">
        <v>8</v>
      </c>
      <c r="X24" s="101">
        <v>11</v>
      </c>
      <c r="Y24" s="101">
        <v>19</v>
      </c>
      <c r="Z24" s="102">
        <v>1</v>
      </c>
      <c r="AA24" s="102">
        <v>1</v>
      </c>
      <c r="AB24" s="102">
        <v>1</v>
      </c>
      <c r="AC24" s="101">
        <v>4</v>
      </c>
      <c r="AD24" s="101">
        <v>3</v>
      </c>
      <c r="AE24" s="101">
        <v>7</v>
      </c>
      <c r="AF24" s="102">
        <v>0.5</v>
      </c>
      <c r="AG24" s="102">
        <v>0.27272727272727271</v>
      </c>
      <c r="AH24" s="102">
        <v>0.36842105263157893</v>
      </c>
      <c r="AI24" s="101">
        <v>4</v>
      </c>
      <c r="AJ24" s="101">
        <v>8</v>
      </c>
      <c r="AK24" s="101">
        <v>12</v>
      </c>
      <c r="AL24" s="102">
        <v>0.5</v>
      </c>
      <c r="AM24" s="102">
        <v>0.72727272727272729</v>
      </c>
      <c r="AN24" s="102">
        <v>0.63157894736842102</v>
      </c>
      <c r="AO24" s="101">
        <v>8</v>
      </c>
      <c r="AP24" s="101">
        <v>11</v>
      </c>
      <c r="AQ24" s="101">
        <v>19</v>
      </c>
      <c r="AR24" s="102">
        <v>1</v>
      </c>
      <c r="AS24" s="102">
        <v>1</v>
      </c>
      <c r="AT24" s="102">
        <v>1</v>
      </c>
      <c r="AU24" s="101">
        <v>0</v>
      </c>
      <c r="AV24" s="101">
        <v>0</v>
      </c>
      <c r="AW24" s="101">
        <v>0</v>
      </c>
      <c r="AX24" s="102">
        <v>0</v>
      </c>
      <c r="AY24" s="102">
        <v>0</v>
      </c>
      <c r="AZ24" s="102">
        <v>0</v>
      </c>
      <c r="BA24" s="101">
        <v>8</v>
      </c>
      <c r="BB24" s="101">
        <v>11</v>
      </c>
      <c r="BC24" s="101">
        <v>19</v>
      </c>
      <c r="BD24" s="102">
        <v>1</v>
      </c>
      <c r="BE24" s="102">
        <v>1</v>
      </c>
      <c r="BF24" s="102">
        <v>1</v>
      </c>
      <c r="BG24" s="101">
        <v>4</v>
      </c>
      <c r="BH24" s="101">
        <v>2</v>
      </c>
      <c r="BI24" s="101">
        <v>6</v>
      </c>
      <c r="BJ24" s="102">
        <v>0.5</v>
      </c>
      <c r="BK24" s="102">
        <v>0.18181818181818182</v>
      </c>
      <c r="BL24" s="102">
        <v>0.31578947368421051</v>
      </c>
      <c r="BM24" s="101">
        <v>4</v>
      </c>
      <c r="BN24" s="101">
        <v>9</v>
      </c>
      <c r="BO24" s="101">
        <v>13</v>
      </c>
      <c r="BP24" s="102">
        <v>0.5</v>
      </c>
      <c r="BQ24" s="102">
        <v>0.81818181818181823</v>
      </c>
      <c r="BR24" s="103">
        <v>0.68421052631578949</v>
      </c>
    </row>
    <row r="25" spans="1:70" ht="11.85">
      <c r="A25" s="99" t="str">
        <f>IF(COUNTIFS(T_PM[[#This Row],[Secteur]],"  *"),A24,T_PM[[#This Row],[Secteur]])</f>
        <v>SEINE-ET-MARNE</v>
      </c>
      <c r="B25" s="99" t="str">
        <f>IF(COUNTIFS(T_PM[[#This Row],[Secteur]],"    *"),B24,T_PM[[#This Row],[Secteur]])</f>
        <v xml:space="preserve">   D07 - Marne-La-Vallee</v>
      </c>
      <c r="C25" s="100" t="s">
        <v>351</v>
      </c>
      <c r="D25" s="100" t="s">
        <v>352</v>
      </c>
      <c r="E25" s="101">
        <v>9</v>
      </c>
      <c r="F25" s="101">
        <v>14</v>
      </c>
      <c r="G25" s="101">
        <v>23</v>
      </c>
      <c r="H25" s="101">
        <v>0</v>
      </c>
      <c r="I25" s="101">
        <v>0</v>
      </c>
      <c r="J25" s="101">
        <v>0</v>
      </c>
      <c r="K25" s="101">
        <v>9</v>
      </c>
      <c r="L25" s="101">
        <v>14</v>
      </c>
      <c r="M25" s="101">
        <v>23</v>
      </c>
      <c r="N25" s="102">
        <v>1</v>
      </c>
      <c r="O25" s="102">
        <v>1</v>
      </c>
      <c r="P25" s="102">
        <v>1</v>
      </c>
      <c r="Q25" s="101">
        <v>0</v>
      </c>
      <c r="R25" s="101">
        <v>0</v>
      </c>
      <c r="S25" s="101">
        <v>0</v>
      </c>
      <c r="T25" s="102">
        <v>0</v>
      </c>
      <c r="U25" s="102">
        <v>0</v>
      </c>
      <c r="V25" s="102">
        <v>0</v>
      </c>
      <c r="W25" s="101">
        <v>9</v>
      </c>
      <c r="X25" s="101">
        <v>14</v>
      </c>
      <c r="Y25" s="101">
        <v>23</v>
      </c>
      <c r="Z25" s="102">
        <v>1</v>
      </c>
      <c r="AA25" s="102">
        <v>1</v>
      </c>
      <c r="AB25" s="102">
        <v>1</v>
      </c>
      <c r="AC25" s="101">
        <v>8</v>
      </c>
      <c r="AD25" s="101">
        <v>10</v>
      </c>
      <c r="AE25" s="101">
        <v>18</v>
      </c>
      <c r="AF25" s="102">
        <v>0.88888888888888884</v>
      </c>
      <c r="AG25" s="102">
        <v>0.7142857142857143</v>
      </c>
      <c r="AH25" s="102">
        <v>0.78260869565217395</v>
      </c>
      <c r="AI25" s="101">
        <v>1</v>
      </c>
      <c r="AJ25" s="101">
        <v>4</v>
      </c>
      <c r="AK25" s="101">
        <v>5</v>
      </c>
      <c r="AL25" s="102">
        <v>0.1111111111111111</v>
      </c>
      <c r="AM25" s="102">
        <v>0.2857142857142857</v>
      </c>
      <c r="AN25" s="102">
        <v>0.21739130434782608</v>
      </c>
      <c r="AO25" s="101">
        <v>9</v>
      </c>
      <c r="AP25" s="101">
        <v>14</v>
      </c>
      <c r="AQ25" s="101">
        <v>23</v>
      </c>
      <c r="AR25" s="102">
        <v>1</v>
      </c>
      <c r="AS25" s="102">
        <v>1</v>
      </c>
      <c r="AT25" s="102">
        <v>1</v>
      </c>
      <c r="AU25" s="101">
        <v>0</v>
      </c>
      <c r="AV25" s="101">
        <v>0</v>
      </c>
      <c r="AW25" s="101">
        <v>0</v>
      </c>
      <c r="AX25" s="102">
        <v>0</v>
      </c>
      <c r="AY25" s="102">
        <v>0</v>
      </c>
      <c r="AZ25" s="102">
        <v>0</v>
      </c>
      <c r="BA25" s="101">
        <v>9</v>
      </c>
      <c r="BB25" s="101">
        <v>14</v>
      </c>
      <c r="BC25" s="101">
        <v>23</v>
      </c>
      <c r="BD25" s="102">
        <v>1</v>
      </c>
      <c r="BE25" s="102">
        <v>1</v>
      </c>
      <c r="BF25" s="102">
        <v>1</v>
      </c>
      <c r="BG25" s="101">
        <v>8</v>
      </c>
      <c r="BH25" s="101">
        <v>10</v>
      </c>
      <c r="BI25" s="101">
        <v>18</v>
      </c>
      <c r="BJ25" s="102">
        <v>0.88888888888888884</v>
      </c>
      <c r="BK25" s="102">
        <v>0.7142857142857143</v>
      </c>
      <c r="BL25" s="102">
        <v>0.78260869565217395</v>
      </c>
      <c r="BM25" s="101">
        <v>1</v>
      </c>
      <c r="BN25" s="101">
        <v>4</v>
      </c>
      <c r="BO25" s="101">
        <v>5</v>
      </c>
      <c r="BP25" s="102">
        <v>0.1111111111111111</v>
      </c>
      <c r="BQ25" s="102">
        <v>0.2857142857142857</v>
      </c>
      <c r="BR25" s="103">
        <v>0.21739130434782608</v>
      </c>
    </row>
    <row r="26" spans="1:70" ht="11.85">
      <c r="A26" s="99" t="str">
        <f>IF(COUNTIFS(T_PM[[#This Row],[Secteur]],"  *"),A25,T_PM[[#This Row],[Secteur]])</f>
        <v>SEINE-ET-MARNE</v>
      </c>
      <c r="B26" s="99" t="str">
        <f>IF(COUNTIFS(T_PM[[#This Row],[Secteur]],"    *"),B25,T_PM[[#This Row],[Secteur]])</f>
        <v xml:space="preserve">   D07 - Marne-La-Vallee</v>
      </c>
      <c r="C26" s="100" t="s">
        <v>1005</v>
      </c>
      <c r="D26" s="100" t="s">
        <v>628</v>
      </c>
      <c r="E26" s="101">
        <v>9</v>
      </c>
      <c r="F26" s="101">
        <v>14</v>
      </c>
      <c r="G26" s="101">
        <v>23</v>
      </c>
      <c r="H26" s="101">
        <v>0</v>
      </c>
      <c r="I26" s="101">
        <v>0</v>
      </c>
      <c r="J26" s="101">
        <v>0</v>
      </c>
      <c r="K26" s="101">
        <v>9</v>
      </c>
      <c r="L26" s="101">
        <v>14</v>
      </c>
      <c r="M26" s="101">
        <v>23</v>
      </c>
      <c r="N26" s="102">
        <v>1</v>
      </c>
      <c r="O26" s="102">
        <v>1</v>
      </c>
      <c r="P26" s="102">
        <v>1</v>
      </c>
      <c r="Q26" s="101">
        <v>0</v>
      </c>
      <c r="R26" s="101">
        <v>0</v>
      </c>
      <c r="S26" s="101">
        <v>0</v>
      </c>
      <c r="T26" s="102">
        <v>0</v>
      </c>
      <c r="U26" s="102">
        <v>0</v>
      </c>
      <c r="V26" s="102">
        <v>0</v>
      </c>
      <c r="W26" s="101">
        <v>9</v>
      </c>
      <c r="X26" s="101">
        <v>14</v>
      </c>
      <c r="Y26" s="101">
        <v>23</v>
      </c>
      <c r="Z26" s="102">
        <v>1</v>
      </c>
      <c r="AA26" s="102">
        <v>1</v>
      </c>
      <c r="AB26" s="102">
        <v>1</v>
      </c>
      <c r="AC26" s="101">
        <v>8</v>
      </c>
      <c r="AD26" s="101">
        <v>10</v>
      </c>
      <c r="AE26" s="101">
        <v>18</v>
      </c>
      <c r="AF26" s="102">
        <v>0.88888888888888884</v>
      </c>
      <c r="AG26" s="102">
        <v>0.7142857142857143</v>
      </c>
      <c r="AH26" s="102">
        <v>0.78260869565217395</v>
      </c>
      <c r="AI26" s="101">
        <v>1</v>
      </c>
      <c r="AJ26" s="101">
        <v>4</v>
      </c>
      <c r="AK26" s="101">
        <v>5</v>
      </c>
      <c r="AL26" s="102">
        <v>0.1111111111111111</v>
      </c>
      <c r="AM26" s="102">
        <v>0.2857142857142857</v>
      </c>
      <c r="AN26" s="102">
        <v>0.21739130434782608</v>
      </c>
      <c r="AO26" s="101">
        <v>9</v>
      </c>
      <c r="AP26" s="101">
        <v>14</v>
      </c>
      <c r="AQ26" s="101">
        <v>23</v>
      </c>
      <c r="AR26" s="102">
        <v>1</v>
      </c>
      <c r="AS26" s="102">
        <v>1</v>
      </c>
      <c r="AT26" s="102">
        <v>1</v>
      </c>
      <c r="AU26" s="101">
        <v>0</v>
      </c>
      <c r="AV26" s="101">
        <v>0</v>
      </c>
      <c r="AW26" s="101">
        <v>0</v>
      </c>
      <c r="AX26" s="102">
        <v>0</v>
      </c>
      <c r="AY26" s="102">
        <v>0</v>
      </c>
      <c r="AZ26" s="102">
        <v>0</v>
      </c>
      <c r="BA26" s="101">
        <v>9</v>
      </c>
      <c r="BB26" s="101">
        <v>14</v>
      </c>
      <c r="BC26" s="101">
        <v>23</v>
      </c>
      <c r="BD26" s="102">
        <v>1</v>
      </c>
      <c r="BE26" s="102">
        <v>1</v>
      </c>
      <c r="BF26" s="102">
        <v>1</v>
      </c>
      <c r="BG26" s="101">
        <v>8</v>
      </c>
      <c r="BH26" s="101">
        <v>10</v>
      </c>
      <c r="BI26" s="101">
        <v>18</v>
      </c>
      <c r="BJ26" s="102">
        <v>0.88888888888888884</v>
      </c>
      <c r="BK26" s="102">
        <v>0.7142857142857143</v>
      </c>
      <c r="BL26" s="102">
        <v>0.78260869565217395</v>
      </c>
      <c r="BM26" s="101">
        <v>1</v>
      </c>
      <c r="BN26" s="101">
        <v>4</v>
      </c>
      <c r="BO26" s="101">
        <v>5</v>
      </c>
      <c r="BP26" s="102">
        <v>0.1111111111111111</v>
      </c>
      <c r="BQ26" s="102">
        <v>0.2857142857142857</v>
      </c>
      <c r="BR26" s="103">
        <v>0.21739130434782608</v>
      </c>
    </row>
    <row r="27" spans="1:70" ht="11.85">
      <c r="A27" s="99" t="str">
        <f>IF(COUNTIFS(T_PM[[#This Row],[Secteur]],"  *"),A26,T_PM[[#This Row],[Secteur]])</f>
        <v>SEINE-ET-MARNE</v>
      </c>
      <c r="B27" s="99" t="str">
        <f>IF(COUNTIFS(T_PM[[#This Row],[Secteur]],"    *"),B26,T_PM[[#This Row],[Secteur]])</f>
        <v xml:space="preserve">   D08 - Melun</v>
      </c>
      <c r="C27" s="100" t="s">
        <v>373</v>
      </c>
      <c r="D27" s="100" t="s">
        <v>374</v>
      </c>
      <c r="E27" s="101">
        <v>35</v>
      </c>
      <c r="F27" s="101">
        <v>57</v>
      </c>
      <c r="G27" s="101">
        <v>92</v>
      </c>
      <c r="H27" s="101">
        <v>0</v>
      </c>
      <c r="I27" s="101">
        <v>0</v>
      </c>
      <c r="J27" s="101">
        <v>0</v>
      </c>
      <c r="K27" s="101">
        <v>35</v>
      </c>
      <c r="L27" s="101">
        <v>54</v>
      </c>
      <c r="M27" s="101">
        <v>89</v>
      </c>
      <c r="N27" s="102">
        <v>1</v>
      </c>
      <c r="O27" s="102">
        <v>0.94736842105263153</v>
      </c>
      <c r="P27" s="102">
        <v>0.96739130434782605</v>
      </c>
      <c r="Q27" s="101">
        <v>0</v>
      </c>
      <c r="R27" s="101">
        <v>0</v>
      </c>
      <c r="S27" s="101">
        <v>0</v>
      </c>
      <c r="T27" s="102">
        <v>0</v>
      </c>
      <c r="U27" s="102">
        <v>0</v>
      </c>
      <c r="V27" s="102">
        <v>0</v>
      </c>
      <c r="W27" s="101">
        <v>35</v>
      </c>
      <c r="X27" s="101">
        <v>54</v>
      </c>
      <c r="Y27" s="101">
        <v>89</v>
      </c>
      <c r="Z27" s="102">
        <v>1</v>
      </c>
      <c r="AA27" s="102">
        <v>1</v>
      </c>
      <c r="AB27" s="102">
        <v>1</v>
      </c>
      <c r="AC27" s="101">
        <v>28</v>
      </c>
      <c r="AD27" s="101">
        <v>42</v>
      </c>
      <c r="AE27" s="101">
        <v>70</v>
      </c>
      <c r="AF27" s="102">
        <v>0.8</v>
      </c>
      <c r="AG27" s="102">
        <v>0.77777777777777779</v>
      </c>
      <c r="AH27" s="102">
        <v>0.7865168539325843</v>
      </c>
      <c r="AI27" s="101">
        <v>7</v>
      </c>
      <c r="AJ27" s="101">
        <v>12</v>
      </c>
      <c r="AK27" s="101">
        <v>19</v>
      </c>
      <c r="AL27" s="102">
        <v>0.2</v>
      </c>
      <c r="AM27" s="102">
        <v>0.22222222222222221</v>
      </c>
      <c r="AN27" s="102">
        <v>0.21348314606741572</v>
      </c>
      <c r="AO27" s="101">
        <v>35</v>
      </c>
      <c r="AP27" s="101">
        <v>54</v>
      </c>
      <c r="AQ27" s="101">
        <v>89</v>
      </c>
      <c r="AR27" s="102">
        <v>1</v>
      </c>
      <c r="AS27" s="102">
        <v>0.94736842105263153</v>
      </c>
      <c r="AT27" s="102">
        <v>0.96739130434782605</v>
      </c>
      <c r="AU27" s="101">
        <v>0</v>
      </c>
      <c r="AV27" s="101">
        <v>0</v>
      </c>
      <c r="AW27" s="101">
        <v>0</v>
      </c>
      <c r="AX27" s="102">
        <v>0</v>
      </c>
      <c r="AY27" s="102">
        <v>0</v>
      </c>
      <c r="AZ27" s="102">
        <v>0</v>
      </c>
      <c r="BA27" s="101">
        <v>35</v>
      </c>
      <c r="BB27" s="101">
        <v>54</v>
      </c>
      <c r="BC27" s="101">
        <v>89</v>
      </c>
      <c r="BD27" s="102">
        <v>1</v>
      </c>
      <c r="BE27" s="102">
        <v>1</v>
      </c>
      <c r="BF27" s="102">
        <v>1</v>
      </c>
      <c r="BG27" s="101">
        <v>28</v>
      </c>
      <c r="BH27" s="101">
        <v>42</v>
      </c>
      <c r="BI27" s="101">
        <v>70</v>
      </c>
      <c r="BJ27" s="102">
        <v>0.8</v>
      </c>
      <c r="BK27" s="102">
        <v>0.77777777777777779</v>
      </c>
      <c r="BL27" s="102">
        <v>0.7865168539325843</v>
      </c>
      <c r="BM27" s="101">
        <v>7</v>
      </c>
      <c r="BN27" s="101">
        <v>12</v>
      </c>
      <c r="BO27" s="101">
        <v>19</v>
      </c>
      <c r="BP27" s="102">
        <v>0.2</v>
      </c>
      <c r="BQ27" s="102">
        <v>0.22222222222222221</v>
      </c>
      <c r="BR27" s="103">
        <v>0.21348314606741572</v>
      </c>
    </row>
    <row r="28" spans="1:70" ht="11.85">
      <c r="A28" s="99" t="str">
        <f>IF(COUNTIFS(T_PM[[#This Row],[Secteur]],"  *"),A27,T_PM[[#This Row],[Secteur]])</f>
        <v>SEINE-ET-MARNE</v>
      </c>
      <c r="B28" s="99" t="str">
        <f>IF(COUNTIFS(T_PM[[#This Row],[Secteur]],"    *"),B27,T_PM[[#This Row],[Secteur]])</f>
        <v xml:space="preserve">   D08 - Melun</v>
      </c>
      <c r="C28" s="100" t="s">
        <v>379</v>
      </c>
      <c r="D28" s="100" t="s">
        <v>380</v>
      </c>
      <c r="E28" s="101">
        <v>3</v>
      </c>
      <c r="F28" s="101">
        <v>18</v>
      </c>
      <c r="G28" s="101">
        <v>21</v>
      </c>
      <c r="H28" s="101">
        <v>0</v>
      </c>
      <c r="I28" s="101">
        <v>0</v>
      </c>
      <c r="J28" s="101">
        <v>0</v>
      </c>
      <c r="K28" s="101">
        <v>3</v>
      </c>
      <c r="L28" s="101">
        <v>16</v>
      </c>
      <c r="M28" s="101">
        <v>19</v>
      </c>
      <c r="N28" s="102">
        <v>1</v>
      </c>
      <c r="O28" s="102">
        <v>0.88888888888888884</v>
      </c>
      <c r="P28" s="102">
        <v>0.90476190476190477</v>
      </c>
      <c r="Q28" s="101">
        <v>0</v>
      </c>
      <c r="R28" s="101">
        <v>0</v>
      </c>
      <c r="S28" s="101">
        <v>0</v>
      </c>
      <c r="T28" s="102">
        <v>0</v>
      </c>
      <c r="U28" s="102">
        <v>0</v>
      </c>
      <c r="V28" s="102">
        <v>0</v>
      </c>
      <c r="W28" s="101">
        <v>3</v>
      </c>
      <c r="X28" s="101">
        <v>16</v>
      </c>
      <c r="Y28" s="101">
        <v>19</v>
      </c>
      <c r="Z28" s="102">
        <v>1</v>
      </c>
      <c r="AA28" s="102">
        <v>1</v>
      </c>
      <c r="AB28" s="102">
        <v>1</v>
      </c>
      <c r="AC28" s="101">
        <v>1</v>
      </c>
      <c r="AD28" s="101">
        <v>10</v>
      </c>
      <c r="AE28" s="101">
        <v>11</v>
      </c>
      <c r="AF28" s="102">
        <v>0.33333333333333331</v>
      </c>
      <c r="AG28" s="102">
        <v>0.625</v>
      </c>
      <c r="AH28" s="102">
        <v>0.57894736842105265</v>
      </c>
      <c r="AI28" s="101">
        <v>2</v>
      </c>
      <c r="AJ28" s="101">
        <v>6</v>
      </c>
      <c r="AK28" s="101">
        <v>8</v>
      </c>
      <c r="AL28" s="102">
        <v>0.66666666666666663</v>
      </c>
      <c r="AM28" s="102">
        <v>0.375</v>
      </c>
      <c r="AN28" s="102">
        <v>0.42105263157894735</v>
      </c>
      <c r="AO28" s="101">
        <v>3</v>
      </c>
      <c r="AP28" s="101">
        <v>16</v>
      </c>
      <c r="AQ28" s="101">
        <v>19</v>
      </c>
      <c r="AR28" s="102">
        <v>1</v>
      </c>
      <c r="AS28" s="102">
        <v>0.88888888888888884</v>
      </c>
      <c r="AT28" s="102">
        <v>0.90476190476190477</v>
      </c>
      <c r="AU28" s="101">
        <v>0</v>
      </c>
      <c r="AV28" s="101">
        <v>0</v>
      </c>
      <c r="AW28" s="101">
        <v>0</v>
      </c>
      <c r="AX28" s="102">
        <v>0</v>
      </c>
      <c r="AY28" s="102">
        <v>0</v>
      </c>
      <c r="AZ28" s="102">
        <v>0</v>
      </c>
      <c r="BA28" s="101">
        <v>3</v>
      </c>
      <c r="BB28" s="101">
        <v>16</v>
      </c>
      <c r="BC28" s="101">
        <v>19</v>
      </c>
      <c r="BD28" s="102">
        <v>1</v>
      </c>
      <c r="BE28" s="102">
        <v>1</v>
      </c>
      <c r="BF28" s="102">
        <v>1</v>
      </c>
      <c r="BG28" s="101">
        <v>1</v>
      </c>
      <c r="BH28" s="101">
        <v>10</v>
      </c>
      <c r="BI28" s="101">
        <v>11</v>
      </c>
      <c r="BJ28" s="102">
        <v>0.33333333333333331</v>
      </c>
      <c r="BK28" s="102">
        <v>0.625</v>
      </c>
      <c r="BL28" s="102">
        <v>0.57894736842105265</v>
      </c>
      <c r="BM28" s="101">
        <v>2</v>
      </c>
      <c r="BN28" s="101">
        <v>6</v>
      </c>
      <c r="BO28" s="101">
        <v>8</v>
      </c>
      <c r="BP28" s="102">
        <v>0.66666666666666663</v>
      </c>
      <c r="BQ28" s="102">
        <v>0.375</v>
      </c>
      <c r="BR28" s="103">
        <v>0.42105263157894735</v>
      </c>
    </row>
    <row r="29" spans="1:70" ht="11.85">
      <c r="A29" s="99" t="str">
        <f>IF(COUNTIFS(T_PM[[#This Row],[Secteur]],"  *"),A28,T_PM[[#This Row],[Secteur]])</f>
        <v>SEINE-ET-MARNE</v>
      </c>
      <c r="B29" s="99" t="str">
        <f>IF(COUNTIFS(T_PM[[#This Row],[Secteur]],"    *"),B28,T_PM[[#This Row],[Secteur]])</f>
        <v xml:space="preserve">   D08 - Melun</v>
      </c>
      <c r="C29" s="100" t="s">
        <v>381</v>
      </c>
      <c r="D29" s="100" t="s">
        <v>382</v>
      </c>
      <c r="E29" s="101">
        <v>11</v>
      </c>
      <c r="F29" s="101">
        <v>13</v>
      </c>
      <c r="G29" s="101">
        <v>24</v>
      </c>
      <c r="H29" s="101">
        <v>0</v>
      </c>
      <c r="I29" s="101">
        <v>0</v>
      </c>
      <c r="J29" s="101">
        <v>0</v>
      </c>
      <c r="K29" s="101">
        <v>11</v>
      </c>
      <c r="L29" s="101">
        <v>13</v>
      </c>
      <c r="M29" s="101">
        <v>24</v>
      </c>
      <c r="N29" s="102">
        <v>1</v>
      </c>
      <c r="O29" s="102">
        <v>1</v>
      </c>
      <c r="P29" s="102">
        <v>1</v>
      </c>
      <c r="Q29" s="101">
        <v>0</v>
      </c>
      <c r="R29" s="101">
        <v>0</v>
      </c>
      <c r="S29" s="101">
        <v>0</v>
      </c>
      <c r="T29" s="102">
        <v>0</v>
      </c>
      <c r="U29" s="102">
        <v>0</v>
      </c>
      <c r="V29" s="102">
        <v>0</v>
      </c>
      <c r="W29" s="101">
        <v>11</v>
      </c>
      <c r="X29" s="101">
        <v>13</v>
      </c>
      <c r="Y29" s="101">
        <v>24</v>
      </c>
      <c r="Z29" s="102">
        <v>1</v>
      </c>
      <c r="AA29" s="102">
        <v>1</v>
      </c>
      <c r="AB29" s="102">
        <v>1</v>
      </c>
      <c r="AC29" s="101">
        <v>8</v>
      </c>
      <c r="AD29" s="101">
        <v>9</v>
      </c>
      <c r="AE29" s="101">
        <v>17</v>
      </c>
      <c r="AF29" s="102">
        <v>0.72727272727272729</v>
      </c>
      <c r="AG29" s="102">
        <v>0.69230769230769229</v>
      </c>
      <c r="AH29" s="102">
        <v>0.70833333333333337</v>
      </c>
      <c r="AI29" s="101">
        <v>3</v>
      </c>
      <c r="AJ29" s="101">
        <v>4</v>
      </c>
      <c r="AK29" s="101">
        <v>7</v>
      </c>
      <c r="AL29" s="102">
        <v>0.27272727272727271</v>
      </c>
      <c r="AM29" s="102">
        <v>0.30769230769230771</v>
      </c>
      <c r="AN29" s="102">
        <v>0.29166666666666669</v>
      </c>
      <c r="AO29" s="101">
        <v>11</v>
      </c>
      <c r="AP29" s="101">
        <v>13</v>
      </c>
      <c r="AQ29" s="101">
        <v>24</v>
      </c>
      <c r="AR29" s="102">
        <v>1</v>
      </c>
      <c r="AS29" s="102">
        <v>1</v>
      </c>
      <c r="AT29" s="102">
        <v>1</v>
      </c>
      <c r="AU29" s="101">
        <v>0</v>
      </c>
      <c r="AV29" s="101">
        <v>0</v>
      </c>
      <c r="AW29" s="101">
        <v>0</v>
      </c>
      <c r="AX29" s="102">
        <v>0</v>
      </c>
      <c r="AY29" s="102">
        <v>0</v>
      </c>
      <c r="AZ29" s="102">
        <v>0</v>
      </c>
      <c r="BA29" s="101">
        <v>11</v>
      </c>
      <c r="BB29" s="101">
        <v>13</v>
      </c>
      <c r="BC29" s="101">
        <v>24</v>
      </c>
      <c r="BD29" s="102">
        <v>1</v>
      </c>
      <c r="BE29" s="102">
        <v>1</v>
      </c>
      <c r="BF29" s="102">
        <v>1</v>
      </c>
      <c r="BG29" s="101">
        <v>8</v>
      </c>
      <c r="BH29" s="101">
        <v>9</v>
      </c>
      <c r="BI29" s="101">
        <v>17</v>
      </c>
      <c r="BJ29" s="102">
        <v>0.72727272727272729</v>
      </c>
      <c r="BK29" s="102">
        <v>0.69230769230769229</v>
      </c>
      <c r="BL29" s="102">
        <v>0.70833333333333337</v>
      </c>
      <c r="BM29" s="101">
        <v>3</v>
      </c>
      <c r="BN29" s="101">
        <v>4</v>
      </c>
      <c r="BO29" s="101">
        <v>7</v>
      </c>
      <c r="BP29" s="102">
        <v>0.27272727272727271</v>
      </c>
      <c r="BQ29" s="102">
        <v>0.30769230769230771</v>
      </c>
      <c r="BR29" s="103">
        <v>0.29166666666666669</v>
      </c>
    </row>
    <row r="30" spans="1:70" ht="11.85">
      <c r="A30" s="99" t="str">
        <f>IF(COUNTIFS(T_PM[[#This Row],[Secteur]],"  *"),A29,T_PM[[#This Row],[Secteur]])</f>
        <v>SEINE-ET-MARNE</v>
      </c>
      <c r="B30" s="99" t="str">
        <f>IF(COUNTIFS(T_PM[[#This Row],[Secteur]],"    *"),B29,T_PM[[#This Row],[Secteur]])</f>
        <v xml:space="preserve">   D08 - Melun</v>
      </c>
      <c r="C30" s="100" t="s">
        <v>389</v>
      </c>
      <c r="D30" s="100" t="s">
        <v>390</v>
      </c>
      <c r="E30" s="101">
        <v>11</v>
      </c>
      <c r="F30" s="101">
        <v>12</v>
      </c>
      <c r="G30" s="101">
        <v>23</v>
      </c>
      <c r="H30" s="101">
        <v>0</v>
      </c>
      <c r="I30" s="101">
        <v>0</v>
      </c>
      <c r="J30" s="101">
        <v>0</v>
      </c>
      <c r="K30" s="101">
        <v>11</v>
      </c>
      <c r="L30" s="101">
        <v>12</v>
      </c>
      <c r="M30" s="101">
        <v>23</v>
      </c>
      <c r="N30" s="102">
        <v>1</v>
      </c>
      <c r="O30" s="102">
        <v>1</v>
      </c>
      <c r="P30" s="102">
        <v>1</v>
      </c>
      <c r="Q30" s="101">
        <v>0</v>
      </c>
      <c r="R30" s="101">
        <v>0</v>
      </c>
      <c r="S30" s="101">
        <v>0</v>
      </c>
      <c r="T30" s="102">
        <v>0</v>
      </c>
      <c r="U30" s="102">
        <v>0</v>
      </c>
      <c r="V30" s="102">
        <v>0</v>
      </c>
      <c r="W30" s="101">
        <v>11</v>
      </c>
      <c r="X30" s="101">
        <v>12</v>
      </c>
      <c r="Y30" s="101">
        <v>23</v>
      </c>
      <c r="Z30" s="102">
        <v>1</v>
      </c>
      <c r="AA30" s="102">
        <v>1</v>
      </c>
      <c r="AB30" s="102">
        <v>1</v>
      </c>
      <c r="AC30" s="101">
        <v>10</v>
      </c>
      <c r="AD30" s="101">
        <v>11</v>
      </c>
      <c r="AE30" s="101">
        <v>21</v>
      </c>
      <c r="AF30" s="102">
        <v>0.90909090909090906</v>
      </c>
      <c r="AG30" s="102">
        <v>0.91666666666666663</v>
      </c>
      <c r="AH30" s="102">
        <v>0.91304347826086951</v>
      </c>
      <c r="AI30" s="101">
        <v>1</v>
      </c>
      <c r="AJ30" s="101">
        <v>1</v>
      </c>
      <c r="AK30" s="101">
        <v>2</v>
      </c>
      <c r="AL30" s="102">
        <v>9.0909090909090912E-2</v>
      </c>
      <c r="AM30" s="102">
        <v>8.3333333333333329E-2</v>
      </c>
      <c r="AN30" s="102">
        <v>8.6956521739130432E-2</v>
      </c>
      <c r="AO30" s="101">
        <v>11</v>
      </c>
      <c r="AP30" s="101">
        <v>12</v>
      </c>
      <c r="AQ30" s="101">
        <v>23</v>
      </c>
      <c r="AR30" s="102">
        <v>1</v>
      </c>
      <c r="AS30" s="102">
        <v>1</v>
      </c>
      <c r="AT30" s="102">
        <v>1</v>
      </c>
      <c r="AU30" s="101">
        <v>0</v>
      </c>
      <c r="AV30" s="101">
        <v>0</v>
      </c>
      <c r="AW30" s="101">
        <v>0</v>
      </c>
      <c r="AX30" s="102">
        <v>0</v>
      </c>
      <c r="AY30" s="102">
        <v>0</v>
      </c>
      <c r="AZ30" s="102">
        <v>0</v>
      </c>
      <c r="BA30" s="101">
        <v>11</v>
      </c>
      <c r="BB30" s="101">
        <v>12</v>
      </c>
      <c r="BC30" s="101">
        <v>23</v>
      </c>
      <c r="BD30" s="102">
        <v>1</v>
      </c>
      <c r="BE30" s="102">
        <v>1</v>
      </c>
      <c r="BF30" s="102">
        <v>1</v>
      </c>
      <c r="BG30" s="101">
        <v>10</v>
      </c>
      <c r="BH30" s="101">
        <v>11</v>
      </c>
      <c r="BI30" s="101">
        <v>21</v>
      </c>
      <c r="BJ30" s="102">
        <v>0.90909090909090906</v>
      </c>
      <c r="BK30" s="102">
        <v>0.91666666666666663</v>
      </c>
      <c r="BL30" s="102">
        <v>0.91304347826086951</v>
      </c>
      <c r="BM30" s="101">
        <v>1</v>
      </c>
      <c r="BN30" s="101">
        <v>1</v>
      </c>
      <c r="BO30" s="101">
        <v>2</v>
      </c>
      <c r="BP30" s="102">
        <v>9.0909090909090912E-2</v>
      </c>
      <c r="BQ30" s="102">
        <v>8.3333333333333329E-2</v>
      </c>
      <c r="BR30" s="103">
        <v>8.6956521739130432E-2</v>
      </c>
    </row>
    <row r="31" spans="1:70" ht="11.85">
      <c r="A31" s="99" t="str">
        <f>IF(COUNTIFS(T_PM[[#This Row],[Secteur]],"  *"),A30,T_PM[[#This Row],[Secteur]])</f>
        <v>SEINE-ET-MARNE</v>
      </c>
      <c r="B31" s="99" t="str">
        <f>IF(COUNTIFS(T_PM[[#This Row],[Secteur]],"    *"),B30,T_PM[[#This Row],[Secteur]])</f>
        <v xml:space="preserve">   D08 - Melun</v>
      </c>
      <c r="C31" s="100" t="s">
        <v>1006</v>
      </c>
      <c r="D31" s="100" t="s">
        <v>317</v>
      </c>
      <c r="E31" s="101">
        <v>10</v>
      </c>
      <c r="F31" s="101">
        <v>14</v>
      </c>
      <c r="G31" s="101">
        <v>24</v>
      </c>
      <c r="H31" s="101">
        <v>0</v>
      </c>
      <c r="I31" s="101">
        <v>0</v>
      </c>
      <c r="J31" s="101">
        <v>0</v>
      </c>
      <c r="K31" s="101">
        <v>10</v>
      </c>
      <c r="L31" s="101">
        <v>13</v>
      </c>
      <c r="M31" s="101">
        <v>23</v>
      </c>
      <c r="N31" s="102">
        <v>1</v>
      </c>
      <c r="O31" s="102">
        <v>0.9285714285714286</v>
      </c>
      <c r="P31" s="102">
        <v>0.95833333333333337</v>
      </c>
      <c r="Q31" s="101">
        <v>0</v>
      </c>
      <c r="R31" s="101">
        <v>0</v>
      </c>
      <c r="S31" s="101">
        <v>0</v>
      </c>
      <c r="T31" s="102">
        <v>0</v>
      </c>
      <c r="U31" s="102">
        <v>0</v>
      </c>
      <c r="V31" s="102">
        <v>0</v>
      </c>
      <c r="W31" s="101">
        <v>10</v>
      </c>
      <c r="X31" s="101">
        <v>13</v>
      </c>
      <c r="Y31" s="101">
        <v>23</v>
      </c>
      <c r="Z31" s="102">
        <v>1</v>
      </c>
      <c r="AA31" s="102">
        <v>1</v>
      </c>
      <c r="AB31" s="102">
        <v>1</v>
      </c>
      <c r="AC31" s="101">
        <v>9</v>
      </c>
      <c r="AD31" s="101">
        <v>12</v>
      </c>
      <c r="AE31" s="101">
        <v>21</v>
      </c>
      <c r="AF31" s="102">
        <v>0.9</v>
      </c>
      <c r="AG31" s="102">
        <v>0.92307692307692313</v>
      </c>
      <c r="AH31" s="102">
        <v>0.91304347826086951</v>
      </c>
      <c r="AI31" s="101">
        <v>1</v>
      </c>
      <c r="AJ31" s="101">
        <v>1</v>
      </c>
      <c r="AK31" s="101">
        <v>2</v>
      </c>
      <c r="AL31" s="102">
        <v>0.1</v>
      </c>
      <c r="AM31" s="102">
        <v>7.6923076923076927E-2</v>
      </c>
      <c r="AN31" s="102">
        <v>8.6956521739130432E-2</v>
      </c>
      <c r="AO31" s="101">
        <v>10</v>
      </c>
      <c r="AP31" s="101">
        <v>13</v>
      </c>
      <c r="AQ31" s="101">
        <v>23</v>
      </c>
      <c r="AR31" s="102">
        <v>1</v>
      </c>
      <c r="AS31" s="102">
        <v>0.9285714285714286</v>
      </c>
      <c r="AT31" s="102">
        <v>0.95833333333333337</v>
      </c>
      <c r="AU31" s="101">
        <v>0</v>
      </c>
      <c r="AV31" s="101">
        <v>0</v>
      </c>
      <c r="AW31" s="101">
        <v>0</v>
      </c>
      <c r="AX31" s="102">
        <v>0</v>
      </c>
      <c r="AY31" s="102">
        <v>0</v>
      </c>
      <c r="AZ31" s="102">
        <v>0</v>
      </c>
      <c r="BA31" s="101">
        <v>10</v>
      </c>
      <c r="BB31" s="101">
        <v>13</v>
      </c>
      <c r="BC31" s="101">
        <v>23</v>
      </c>
      <c r="BD31" s="102">
        <v>1</v>
      </c>
      <c r="BE31" s="102">
        <v>1</v>
      </c>
      <c r="BF31" s="102">
        <v>1</v>
      </c>
      <c r="BG31" s="101">
        <v>9</v>
      </c>
      <c r="BH31" s="101">
        <v>12</v>
      </c>
      <c r="BI31" s="101">
        <v>21</v>
      </c>
      <c r="BJ31" s="102">
        <v>0.9</v>
      </c>
      <c r="BK31" s="102">
        <v>0.92307692307692313</v>
      </c>
      <c r="BL31" s="102">
        <v>0.91304347826086951</v>
      </c>
      <c r="BM31" s="101">
        <v>1</v>
      </c>
      <c r="BN31" s="101">
        <v>1</v>
      </c>
      <c r="BO31" s="101">
        <v>2</v>
      </c>
      <c r="BP31" s="102">
        <v>0.1</v>
      </c>
      <c r="BQ31" s="102">
        <v>7.6923076923076927E-2</v>
      </c>
      <c r="BR31" s="103">
        <v>8.6956521739130432E-2</v>
      </c>
    </row>
    <row r="32" spans="1:70" ht="11.85">
      <c r="A32" s="99" t="str">
        <f>IF(COUNTIFS(T_PM[[#This Row],[Secteur]],"  *"),A31,T_PM[[#This Row],[Secteur]])</f>
        <v>SEINE-ET-MARNE</v>
      </c>
      <c r="B32" s="99" t="str">
        <f>IF(COUNTIFS(T_PM[[#This Row],[Secteur]],"    *"),B31,T_PM[[#This Row],[Secteur]])</f>
        <v xml:space="preserve">   D09 - Provins</v>
      </c>
      <c r="C32" s="100" t="s">
        <v>405</v>
      </c>
      <c r="D32" s="100" t="s">
        <v>406</v>
      </c>
      <c r="E32" s="101">
        <v>18</v>
      </c>
      <c r="F32" s="101">
        <v>28</v>
      </c>
      <c r="G32" s="101">
        <v>46</v>
      </c>
      <c r="H32" s="101">
        <v>0</v>
      </c>
      <c r="I32" s="101">
        <v>0</v>
      </c>
      <c r="J32" s="101">
        <v>0</v>
      </c>
      <c r="K32" s="101">
        <v>11</v>
      </c>
      <c r="L32" s="101">
        <v>13</v>
      </c>
      <c r="M32" s="101">
        <v>24</v>
      </c>
      <c r="N32" s="102">
        <v>0.61111111111111116</v>
      </c>
      <c r="O32" s="102">
        <v>0.4642857142857143</v>
      </c>
      <c r="P32" s="102">
        <v>0.52173913043478259</v>
      </c>
      <c r="Q32" s="101">
        <v>0</v>
      </c>
      <c r="R32" s="101">
        <v>0</v>
      </c>
      <c r="S32" s="101">
        <v>0</v>
      </c>
      <c r="T32" s="102">
        <v>0</v>
      </c>
      <c r="U32" s="102">
        <v>0</v>
      </c>
      <c r="V32" s="102">
        <v>0</v>
      </c>
      <c r="W32" s="101">
        <v>11</v>
      </c>
      <c r="X32" s="101">
        <v>13</v>
      </c>
      <c r="Y32" s="101">
        <v>24</v>
      </c>
      <c r="Z32" s="102">
        <v>1</v>
      </c>
      <c r="AA32" s="102">
        <v>1</v>
      </c>
      <c r="AB32" s="102">
        <v>1</v>
      </c>
      <c r="AC32" s="101">
        <v>7</v>
      </c>
      <c r="AD32" s="101">
        <v>5</v>
      </c>
      <c r="AE32" s="101">
        <v>12</v>
      </c>
      <c r="AF32" s="102">
        <v>0.63636363636363635</v>
      </c>
      <c r="AG32" s="102">
        <v>0.38461538461538464</v>
      </c>
      <c r="AH32" s="102">
        <v>0.5</v>
      </c>
      <c r="AI32" s="101">
        <v>4</v>
      </c>
      <c r="AJ32" s="101">
        <v>8</v>
      </c>
      <c r="AK32" s="101">
        <v>12</v>
      </c>
      <c r="AL32" s="102">
        <v>0.36363636363636365</v>
      </c>
      <c r="AM32" s="102">
        <v>0.61538461538461542</v>
      </c>
      <c r="AN32" s="102">
        <v>0.5</v>
      </c>
      <c r="AO32" s="101">
        <v>11</v>
      </c>
      <c r="AP32" s="101">
        <v>13</v>
      </c>
      <c r="AQ32" s="101">
        <v>24</v>
      </c>
      <c r="AR32" s="102">
        <v>0.61111111111111116</v>
      </c>
      <c r="AS32" s="102">
        <v>0.4642857142857143</v>
      </c>
      <c r="AT32" s="102">
        <v>0.52173913043478259</v>
      </c>
      <c r="AU32" s="101">
        <v>0</v>
      </c>
      <c r="AV32" s="101">
        <v>0</v>
      </c>
      <c r="AW32" s="101">
        <v>0</v>
      </c>
      <c r="AX32" s="102">
        <v>0</v>
      </c>
      <c r="AY32" s="102">
        <v>0</v>
      </c>
      <c r="AZ32" s="102">
        <v>0</v>
      </c>
      <c r="BA32" s="101">
        <v>11</v>
      </c>
      <c r="BB32" s="101">
        <v>13</v>
      </c>
      <c r="BC32" s="101">
        <v>24</v>
      </c>
      <c r="BD32" s="102">
        <v>1</v>
      </c>
      <c r="BE32" s="102">
        <v>1</v>
      </c>
      <c r="BF32" s="102">
        <v>1</v>
      </c>
      <c r="BG32" s="101">
        <v>5</v>
      </c>
      <c r="BH32" s="101">
        <v>4</v>
      </c>
      <c r="BI32" s="101">
        <v>9</v>
      </c>
      <c r="BJ32" s="102">
        <v>0.45454545454545453</v>
      </c>
      <c r="BK32" s="102">
        <v>0.30769230769230771</v>
      </c>
      <c r="BL32" s="102">
        <v>0.375</v>
      </c>
      <c r="BM32" s="101">
        <v>6</v>
      </c>
      <c r="BN32" s="101">
        <v>9</v>
      </c>
      <c r="BO32" s="101">
        <v>15</v>
      </c>
      <c r="BP32" s="102">
        <v>0.54545454545454541</v>
      </c>
      <c r="BQ32" s="102">
        <v>0.69230769230769229</v>
      </c>
      <c r="BR32" s="103">
        <v>0.625</v>
      </c>
    </row>
    <row r="33" spans="1:70" ht="11.85">
      <c r="A33" s="99" t="str">
        <f>IF(COUNTIFS(T_PM[[#This Row],[Secteur]],"  *"),A32,T_PM[[#This Row],[Secteur]])</f>
        <v>SEINE-ET-MARNE</v>
      </c>
      <c r="B33" s="99" t="str">
        <f>IF(COUNTIFS(T_PM[[#This Row],[Secteur]],"    *"),B32,T_PM[[#This Row],[Secteur]])</f>
        <v xml:space="preserve">   D09 - Provins</v>
      </c>
      <c r="C33" s="100" t="s">
        <v>415</v>
      </c>
      <c r="D33" s="100" t="s">
        <v>416</v>
      </c>
      <c r="E33" s="101">
        <v>11</v>
      </c>
      <c r="F33" s="101">
        <v>13</v>
      </c>
      <c r="G33" s="101">
        <v>24</v>
      </c>
      <c r="H33" s="101">
        <v>0</v>
      </c>
      <c r="I33" s="101">
        <v>0</v>
      </c>
      <c r="J33" s="101">
        <v>0</v>
      </c>
      <c r="K33" s="101">
        <v>11</v>
      </c>
      <c r="L33" s="101">
        <v>13</v>
      </c>
      <c r="M33" s="101">
        <v>24</v>
      </c>
      <c r="N33" s="102">
        <v>1</v>
      </c>
      <c r="O33" s="102">
        <v>1</v>
      </c>
      <c r="P33" s="102">
        <v>1</v>
      </c>
      <c r="Q33" s="101">
        <v>0</v>
      </c>
      <c r="R33" s="101">
        <v>0</v>
      </c>
      <c r="S33" s="101">
        <v>0</v>
      </c>
      <c r="T33" s="102">
        <v>0</v>
      </c>
      <c r="U33" s="102">
        <v>0</v>
      </c>
      <c r="V33" s="102">
        <v>0</v>
      </c>
      <c r="W33" s="101">
        <v>11</v>
      </c>
      <c r="X33" s="101">
        <v>13</v>
      </c>
      <c r="Y33" s="101">
        <v>24</v>
      </c>
      <c r="Z33" s="102">
        <v>1</v>
      </c>
      <c r="AA33" s="102">
        <v>1</v>
      </c>
      <c r="AB33" s="102">
        <v>1</v>
      </c>
      <c r="AC33" s="101">
        <v>7</v>
      </c>
      <c r="AD33" s="101">
        <v>5</v>
      </c>
      <c r="AE33" s="101">
        <v>12</v>
      </c>
      <c r="AF33" s="102">
        <v>0.63636363636363635</v>
      </c>
      <c r="AG33" s="102">
        <v>0.38461538461538464</v>
      </c>
      <c r="AH33" s="102">
        <v>0.5</v>
      </c>
      <c r="AI33" s="101">
        <v>4</v>
      </c>
      <c r="AJ33" s="101">
        <v>8</v>
      </c>
      <c r="AK33" s="101">
        <v>12</v>
      </c>
      <c r="AL33" s="102">
        <v>0.36363636363636365</v>
      </c>
      <c r="AM33" s="102">
        <v>0.61538461538461542</v>
      </c>
      <c r="AN33" s="102">
        <v>0.5</v>
      </c>
      <c r="AO33" s="101">
        <v>11</v>
      </c>
      <c r="AP33" s="101">
        <v>13</v>
      </c>
      <c r="AQ33" s="101">
        <v>24</v>
      </c>
      <c r="AR33" s="102">
        <v>1</v>
      </c>
      <c r="AS33" s="102">
        <v>1</v>
      </c>
      <c r="AT33" s="102">
        <v>1</v>
      </c>
      <c r="AU33" s="101">
        <v>0</v>
      </c>
      <c r="AV33" s="101">
        <v>0</v>
      </c>
      <c r="AW33" s="101">
        <v>0</v>
      </c>
      <c r="AX33" s="102">
        <v>0</v>
      </c>
      <c r="AY33" s="102">
        <v>0</v>
      </c>
      <c r="AZ33" s="102">
        <v>0</v>
      </c>
      <c r="BA33" s="101">
        <v>11</v>
      </c>
      <c r="BB33" s="101">
        <v>13</v>
      </c>
      <c r="BC33" s="101">
        <v>24</v>
      </c>
      <c r="BD33" s="102">
        <v>1</v>
      </c>
      <c r="BE33" s="102">
        <v>1</v>
      </c>
      <c r="BF33" s="102">
        <v>1</v>
      </c>
      <c r="BG33" s="101">
        <v>5</v>
      </c>
      <c r="BH33" s="101">
        <v>4</v>
      </c>
      <c r="BI33" s="101">
        <v>9</v>
      </c>
      <c r="BJ33" s="102">
        <v>0.45454545454545453</v>
      </c>
      <c r="BK33" s="102">
        <v>0.30769230769230771</v>
      </c>
      <c r="BL33" s="102">
        <v>0.375</v>
      </c>
      <c r="BM33" s="101">
        <v>6</v>
      </c>
      <c r="BN33" s="101">
        <v>9</v>
      </c>
      <c r="BO33" s="101">
        <v>15</v>
      </c>
      <c r="BP33" s="102">
        <v>0.54545454545454541</v>
      </c>
      <c r="BQ33" s="102">
        <v>0.69230769230769229</v>
      </c>
      <c r="BR33" s="103">
        <v>0.625</v>
      </c>
    </row>
    <row r="34" spans="1:70" ht="11.85">
      <c r="A34" s="99" t="str">
        <f>IF(COUNTIFS(T_PM[[#This Row],[Secteur]],"  *"),A33,T_PM[[#This Row],[Secteur]])</f>
        <v>SEINE-ET-MARNE</v>
      </c>
      <c r="B34" s="99" t="str">
        <f>IF(COUNTIFS(T_PM[[#This Row],[Secteur]],"    *"),B33,T_PM[[#This Row],[Secteur]])</f>
        <v xml:space="preserve">   D09 - Provins</v>
      </c>
      <c r="C34" s="100" t="s">
        <v>1007</v>
      </c>
      <c r="D34" s="100" t="s">
        <v>1008</v>
      </c>
      <c r="E34" s="101">
        <v>7</v>
      </c>
      <c r="F34" s="101">
        <v>15</v>
      </c>
      <c r="G34" s="101">
        <v>22</v>
      </c>
      <c r="H34" s="101">
        <v>0</v>
      </c>
      <c r="I34" s="101">
        <v>0</v>
      </c>
      <c r="J34" s="101">
        <v>0</v>
      </c>
      <c r="K34" s="101">
        <v>0</v>
      </c>
      <c r="L34" s="101">
        <v>0</v>
      </c>
      <c r="M34" s="101">
        <v>0</v>
      </c>
      <c r="N34" s="102">
        <v>0</v>
      </c>
      <c r="O34" s="102">
        <v>0</v>
      </c>
      <c r="P34" s="102">
        <v>0</v>
      </c>
      <c r="Q34" s="101">
        <v>0</v>
      </c>
      <c r="R34" s="101">
        <v>0</v>
      </c>
      <c r="S34" s="101">
        <v>0</v>
      </c>
      <c r="T34" s="102" t="s">
        <v>92</v>
      </c>
      <c r="U34" s="102" t="s">
        <v>92</v>
      </c>
      <c r="V34" s="102" t="s">
        <v>92</v>
      </c>
      <c r="W34" s="101">
        <v>0</v>
      </c>
      <c r="X34" s="101">
        <v>0</v>
      </c>
      <c r="Y34" s="101">
        <v>0</v>
      </c>
      <c r="Z34" s="102" t="s">
        <v>92</v>
      </c>
      <c r="AA34" s="102" t="s">
        <v>92</v>
      </c>
      <c r="AB34" s="102" t="s">
        <v>92</v>
      </c>
      <c r="AC34" s="101">
        <v>0</v>
      </c>
      <c r="AD34" s="101">
        <v>0</v>
      </c>
      <c r="AE34" s="101">
        <v>0</v>
      </c>
      <c r="AF34" s="102" t="s">
        <v>92</v>
      </c>
      <c r="AG34" s="102" t="s">
        <v>92</v>
      </c>
      <c r="AH34" s="102" t="s">
        <v>92</v>
      </c>
      <c r="AI34" s="101">
        <v>0</v>
      </c>
      <c r="AJ34" s="101">
        <v>0</v>
      </c>
      <c r="AK34" s="101">
        <v>0</v>
      </c>
      <c r="AL34" s="102" t="s">
        <v>92</v>
      </c>
      <c r="AM34" s="102" t="s">
        <v>92</v>
      </c>
      <c r="AN34" s="102" t="s">
        <v>92</v>
      </c>
      <c r="AO34" s="101">
        <v>0</v>
      </c>
      <c r="AP34" s="101">
        <v>0</v>
      </c>
      <c r="AQ34" s="101">
        <v>0</v>
      </c>
      <c r="AR34" s="102">
        <v>0</v>
      </c>
      <c r="AS34" s="102">
        <v>0</v>
      </c>
      <c r="AT34" s="102">
        <v>0</v>
      </c>
      <c r="AU34" s="101">
        <v>0</v>
      </c>
      <c r="AV34" s="101">
        <v>0</v>
      </c>
      <c r="AW34" s="101">
        <v>0</v>
      </c>
      <c r="AX34" s="102" t="s">
        <v>92</v>
      </c>
      <c r="AY34" s="102" t="s">
        <v>92</v>
      </c>
      <c r="AZ34" s="102" t="s">
        <v>92</v>
      </c>
      <c r="BA34" s="101">
        <v>0</v>
      </c>
      <c r="BB34" s="101">
        <v>0</v>
      </c>
      <c r="BC34" s="101">
        <v>0</v>
      </c>
      <c r="BD34" s="102" t="s">
        <v>92</v>
      </c>
      <c r="BE34" s="102" t="s">
        <v>92</v>
      </c>
      <c r="BF34" s="102" t="s">
        <v>92</v>
      </c>
      <c r="BG34" s="101">
        <v>0</v>
      </c>
      <c r="BH34" s="101">
        <v>0</v>
      </c>
      <c r="BI34" s="101">
        <v>0</v>
      </c>
      <c r="BJ34" s="102" t="s">
        <v>92</v>
      </c>
      <c r="BK34" s="102" t="s">
        <v>92</v>
      </c>
      <c r="BL34" s="102" t="s">
        <v>92</v>
      </c>
      <c r="BM34" s="101">
        <v>0</v>
      </c>
      <c r="BN34" s="101">
        <v>0</v>
      </c>
      <c r="BO34" s="101">
        <v>0</v>
      </c>
      <c r="BP34" s="102" t="s">
        <v>92</v>
      </c>
      <c r="BQ34" s="102" t="s">
        <v>92</v>
      </c>
      <c r="BR34" s="103" t="s">
        <v>92</v>
      </c>
    </row>
    <row r="35" spans="1:70" ht="11.85">
      <c r="A35" s="99" t="str">
        <f>IF(COUNTIFS(T_PM[[#This Row],[Secteur]],"  *"),A34,T_PM[[#This Row],[Secteur]])</f>
        <v>SEINE-ET-MARNE</v>
      </c>
      <c r="B35" s="99" t="str">
        <f>IF(COUNTIFS(T_PM[[#This Row],[Secteur]],"    *"),B34,T_PM[[#This Row],[Secteur]])</f>
        <v xml:space="preserve">   D10 - Brie-Senart</v>
      </c>
      <c r="C35" s="100" t="s">
        <v>425</v>
      </c>
      <c r="D35" s="100" t="s">
        <v>426</v>
      </c>
      <c r="E35" s="101">
        <v>23</v>
      </c>
      <c r="F35" s="101">
        <v>44</v>
      </c>
      <c r="G35" s="101">
        <v>67</v>
      </c>
      <c r="H35" s="101">
        <v>0</v>
      </c>
      <c r="I35" s="101">
        <v>0</v>
      </c>
      <c r="J35" s="101">
        <v>0</v>
      </c>
      <c r="K35" s="101">
        <v>23</v>
      </c>
      <c r="L35" s="101">
        <v>44</v>
      </c>
      <c r="M35" s="101">
        <v>67</v>
      </c>
      <c r="N35" s="102">
        <v>1</v>
      </c>
      <c r="O35" s="102">
        <v>1</v>
      </c>
      <c r="P35" s="102">
        <v>1</v>
      </c>
      <c r="Q35" s="101">
        <v>0</v>
      </c>
      <c r="R35" s="101">
        <v>0</v>
      </c>
      <c r="S35" s="101">
        <v>0</v>
      </c>
      <c r="T35" s="102">
        <v>0</v>
      </c>
      <c r="U35" s="102">
        <v>0</v>
      </c>
      <c r="V35" s="102">
        <v>0</v>
      </c>
      <c r="W35" s="101">
        <v>23</v>
      </c>
      <c r="X35" s="101">
        <v>44</v>
      </c>
      <c r="Y35" s="101">
        <v>67</v>
      </c>
      <c r="Z35" s="102">
        <v>1</v>
      </c>
      <c r="AA35" s="102">
        <v>1</v>
      </c>
      <c r="AB35" s="102">
        <v>1</v>
      </c>
      <c r="AC35" s="101">
        <v>21</v>
      </c>
      <c r="AD35" s="101">
        <v>38</v>
      </c>
      <c r="AE35" s="101">
        <v>59</v>
      </c>
      <c r="AF35" s="102">
        <v>0.91304347826086951</v>
      </c>
      <c r="AG35" s="102">
        <v>0.86363636363636365</v>
      </c>
      <c r="AH35" s="102">
        <v>0.88059701492537312</v>
      </c>
      <c r="AI35" s="101">
        <v>2</v>
      </c>
      <c r="AJ35" s="101">
        <v>6</v>
      </c>
      <c r="AK35" s="101">
        <v>8</v>
      </c>
      <c r="AL35" s="102">
        <v>8.6956521739130432E-2</v>
      </c>
      <c r="AM35" s="102">
        <v>0.13636363636363635</v>
      </c>
      <c r="AN35" s="102">
        <v>0.11940298507462686</v>
      </c>
      <c r="AO35" s="101">
        <v>23</v>
      </c>
      <c r="AP35" s="101">
        <v>44</v>
      </c>
      <c r="AQ35" s="101">
        <v>67</v>
      </c>
      <c r="AR35" s="102">
        <v>1</v>
      </c>
      <c r="AS35" s="102">
        <v>1</v>
      </c>
      <c r="AT35" s="102">
        <v>1</v>
      </c>
      <c r="AU35" s="101">
        <v>1</v>
      </c>
      <c r="AV35" s="101">
        <v>0</v>
      </c>
      <c r="AW35" s="101">
        <v>1</v>
      </c>
      <c r="AX35" s="102">
        <v>4.3478260869565216E-2</v>
      </c>
      <c r="AY35" s="102">
        <v>0</v>
      </c>
      <c r="AZ35" s="102">
        <v>1.4925373134328358E-2</v>
      </c>
      <c r="BA35" s="101">
        <v>22</v>
      </c>
      <c r="BB35" s="101">
        <v>44</v>
      </c>
      <c r="BC35" s="101">
        <v>66</v>
      </c>
      <c r="BD35" s="102">
        <v>0.95652173913043481</v>
      </c>
      <c r="BE35" s="102">
        <v>1</v>
      </c>
      <c r="BF35" s="102">
        <v>0.9850746268656716</v>
      </c>
      <c r="BG35" s="101">
        <v>20</v>
      </c>
      <c r="BH35" s="101">
        <v>38</v>
      </c>
      <c r="BI35" s="101">
        <v>58</v>
      </c>
      <c r="BJ35" s="102">
        <v>0.86956521739130432</v>
      </c>
      <c r="BK35" s="102">
        <v>0.86363636363636365</v>
      </c>
      <c r="BL35" s="102">
        <v>0.86567164179104472</v>
      </c>
      <c r="BM35" s="101">
        <v>2</v>
      </c>
      <c r="BN35" s="101">
        <v>6</v>
      </c>
      <c r="BO35" s="101">
        <v>8</v>
      </c>
      <c r="BP35" s="102">
        <v>8.6956521739130432E-2</v>
      </c>
      <c r="BQ35" s="102">
        <v>0.13636363636363635</v>
      </c>
      <c r="BR35" s="103">
        <v>0.11940298507462686</v>
      </c>
    </row>
    <row r="36" spans="1:70" ht="11.85">
      <c r="A36" s="99" t="str">
        <f>IF(COUNTIFS(T_PM[[#This Row],[Secteur]],"  *"),A35,T_PM[[#This Row],[Secteur]])</f>
        <v>SEINE-ET-MARNE</v>
      </c>
      <c r="B36" s="99" t="str">
        <f>IF(COUNTIFS(T_PM[[#This Row],[Secteur]],"    *"),B35,T_PM[[#This Row],[Secteur]])</f>
        <v xml:space="preserve">   D10 - Brie-Senart</v>
      </c>
      <c r="C36" s="100" t="s">
        <v>450</v>
      </c>
      <c r="D36" s="100" t="s">
        <v>451</v>
      </c>
      <c r="E36" s="101">
        <v>10</v>
      </c>
      <c r="F36" s="101">
        <v>13</v>
      </c>
      <c r="G36" s="101">
        <v>23</v>
      </c>
      <c r="H36" s="101">
        <v>0</v>
      </c>
      <c r="I36" s="101">
        <v>0</v>
      </c>
      <c r="J36" s="101">
        <v>0</v>
      </c>
      <c r="K36" s="101">
        <v>10</v>
      </c>
      <c r="L36" s="101">
        <v>13</v>
      </c>
      <c r="M36" s="101">
        <v>23</v>
      </c>
      <c r="N36" s="102">
        <v>1</v>
      </c>
      <c r="O36" s="102">
        <v>1</v>
      </c>
      <c r="P36" s="102">
        <v>1</v>
      </c>
      <c r="Q36" s="101">
        <v>0</v>
      </c>
      <c r="R36" s="101">
        <v>0</v>
      </c>
      <c r="S36" s="101">
        <v>0</v>
      </c>
      <c r="T36" s="102">
        <v>0</v>
      </c>
      <c r="U36" s="102">
        <v>0</v>
      </c>
      <c r="V36" s="102">
        <v>0</v>
      </c>
      <c r="W36" s="101">
        <v>10</v>
      </c>
      <c r="X36" s="101">
        <v>13</v>
      </c>
      <c r="Y36" s="101">
        <v>23</v>
      </c>
      <c r="Z36" s="102">
        <v>1</v>
      </c>
      <c r="AA36" s="102">
        <v>1</v>
      </c>
      <c r="AB36" s="102">
        <v>1</v>
      </c>
      <c r="AC36" s="101">
        <v>10</v>
      </c>
      <c r="AD36" s="101">
        <v>10</v>
      </c>
      <c r="AE36" s="101">
        <v>20</v>
      </c>
      <c r="AF36" s="102">
        <v>1</v>
      </c>
      <c r="AG36" s="102">
        <v>0.76923076923076927</v>
      </c>
      <c r="AH36" s="102">
        <v>0.86956521739130432</v>
      </c>
      <c r="AI36" s="101">
        <v>0</v>
      </c>
      <c r="AJ36" s="101">
        <v>3</v>
      </c>
      <c r="AK36" s="101">
        <v>3</v>
      </c>
      <c r="AL36" s="102">
        <v>0</v>
      </c>
      <c r="AM36" s="102">
        <v>0.23076923076923078</v>
      </c>
      <c r="AN36" s="102">
        <v>0.13043478260869565</v>
      </c>
      <c r="AO36" s="101">
        <v>10</v>
      </c>
      <c r="AP36" s="101">
        <v>13</v>
      </c>
      <c r="AQ36" s="101">
        <v>23</v>
      </c>
      <c r="AR36" s="102">
        <v>1</v>
      </c>
      <c r="AS36" s="102">
        <v>1</v>
      </c>
      <c r="AT36" s="102">
        <v>1</v>
      </c>
      <c r="AU36" s="101">
        <v>1</v>
      </c>
      <c r="AV36" s="101">
        <v>0</v>
      </c>
      <c r="AW36" s="101">
        <v>1</v>
      </c>
      <c r="AX36" s="102">
        <v>0.1</v>
      </c>
      <c r="AY36" s="102">
        <v>0</v>
      </c>
      <c r="AZ36" s="102">
        <v>4.3478260869565216E-2</v>
      </c>
      <c r="BA36" s="101">
        <v>9</v>
      </c>
      <c r="BB36" s="101">
        <v>13</v>
      </c>
      <c r="BC36" s="101">
        <v>22</v>
      </c>
      <c r="BD36" s="102">
        <v>0.9</v>
      </c>
      <c r="BE36" s="102">
        <v>1</v>
      </c>
      <c r="BF36" s="102">
        <v>0.95652173913043481</v>
      </c>
      <c r="BG36" s="101">
        <v>9</v>
      </c>
      <c r="BH36" s="101">
        <v>10</v>
      </c>
      <c r="BI36" s="101">
        <v>19</v>
      </c>
      <c r="BJ36" s="102">
        <v>0.9</v>
      </c>
      <c r="BK36" s="102">
        <v>0.76923076923076927</v>
      </c>
      <c r="BL36" s="102">
        <v>0.82608695652173914</v>
      </c>
      <c r="BM36" s="101">
        <v>0</v>
      </c>
      <c r="BN36" s="101">
        <v>3</v>
      </c>
      <c r="BO36" s="101">
        <v>3</v>
      </c>
      <c r="BP36" s="102">
        <v>0</v>
      </c>
      <c r="BQ36" s="102">
        <v>0.23076923076923078</v>
      </c>
      <c r="BR36" s="103">
        <v>0.13043478260869565</v>
      </c>
    </row>
    <row r="37" spans="1:70" ht="11.85">
      <c r="A37" s="99" t="str">
        <f>IF(COUNTIFS(T_PM[[#This Row],[Secteur]],"  *"),A36,T_PM[[#This Row],[Secteur]])</f>
        <v>SEINE-ET-MARNE</v>
      </c>
      <c r="B37" s="99" t="str">
        <f>IF(COUNTIFS(T_PM[[#This Row],[Secteur]],"    *"),B36,T_PM[[#This Row],[Secteur]])</f>
        <v xml:space="preserve">   D10 - Brie-Senart</v>
      </c>
      <c r="C37" s="100" t="s">
        <v>452</v>
      </c>
      <c r="D37" s="100" t="s">
        <v>453</v>
      </c>
      <c r="E37" s="101">
        <v>6</v>
      </c>
      <c r="F37" s="101">
        <v>14</v>
      </c>
      <c r="G37" s="101">
        <v>20</v>
      </c>
      <c r="H37" s="101">
        <v>0</v>
      </c>
      <c r="I37" s="101">
        <v>0</v>
      </c>
      <c r="J37" s="101">
        <v>0</v>
      </c>
      <c r="K37" s="101">
        <v>6</v>
      </c>
      <c r="L37" s="101">
        <v>14</v>
      </c>
      <c r="M37" s="101">
        <v>20</v>
      </c>
      <c r="N37" s="102">
        <v>1</v>
      </c>
      <c r="O37" s="102">
        <v>1</v>
      </c>
      <c r="P37" s="102">
        <v>1</v>
      </c>
      <c r="Q37" s="101">
        <v>0</v>
      </c>
      <c r="R37" s="101">
        <v>0</v>
      </c>
      <c r="S37" s="101">
        <v>0</v>
      </c>
      <c r="T37" s="102">
        <v>0</v>
      </c>
      <c r="U37" s="102">
        <v>0</v>
      </c>
      <c r="V37" s="102">
        <v>0</v>
      </c>
      <c r="W37" s="101">
        <v>6</v>
      </c>
      <c r="X37" s="101">
        <v>14</v>
      </c>
      <c r="Y37" s="101">
        <v>20</v>
      </c>
      <c r="Z37" s="102">
        <v>1</v>
      </c>
      <c r="AA37" s="102">
        <v>1</v>
      </c>
      <c r="AB37" s="102">
        <v>1</v>
      </c>
      <c r="AC37" s="101">
        <v>5</v>
      </c>
      <c r="AD37" s="101">
        <v>12</v>
      </c>
      <c r="AE37" s="101">
        <v>17</v>
      </c>
      <c r="AF37" s="102">
        <v>0.83333333333333337</v>
      </c>
      <c r="AG37" s="102">
        <v>0.8571428571428571</v>
      </c>
      <c r="AH37" s="102">
        <v>0.85</v>
      </c>
      <c r="AI37" s="101">
        <v>1</v>
      </c>
      <c r="AJ37" s="101">
        <v>2</v>
      </c>
      <c r="AK37" s="101">
        <v>3</v>
      </c>
      <c r="AL37" s="102">
        <v>0.16666666666666666</v>
      </c>
      <c r="AM37" s="102">
        <v>0.14285714285714285</v>
      </c>
      <c r="AN37" s="102">
        <v>0.15</v>
      </c>
      <c r="AO37" s="101">
        <v>6</v>
      </c>
      <c r="AP37" s="101">
        <v>14</v>
      </c>
      <c r="AQ37" s="101">
        <v>20</v>
      </c>
      <c r="AR37" s="102">
        <v>1</v>
      </c>
      <c r="AS37" s="102">
        <v>1</v>
      </c>
      <c r="AT37" s="102">
        <v>1</v>
      </c>
      <c r="AU37" s="101">
        <v>0</v>
      </c>
      <c r="AV37" s="101">
        <v>0</v>
      </c>
      <c r="AW37" s="101">
        <v>0</v>
      </c>
      <c r="AX37" s="102">
        <v>0</v>
      </c>
      <c r="AY37" s="102">
        <v>0</v>
      </c>
      <c r="AZ37" s="102">
        <v>0</v>
      </c>
      <c r="BA37" s="101">
        <v>6</v>
      </c>
      <c r="BB37" s="101">
        <v>14</v>
      </c>
      <c r="BC37" s="101">
        <v>20</v>
      </c>
      <c r="BD37" s="102">
        <v>1</v>
      </c>
      <c r="BE37" s="102">
        <v>1</v>
      </c>
      <c r="BF37" s="102">
        <v>1</v>
      </c>
      <c r="BG37" s="101">
        <v>5</v>
      </c>
      <c r="BH37" s="101">
        <v>12</v>
      </c>
      <c r="BI37" s="101">
        <v>17</v>
      </c>
      <c r="BJ37" s="102">
        <v>0.83333333333333337</v>
      </c>
      <c r="BK37" s="102">
        <v>0.8571428571428571</v>
      </c>
      <c r="BL37" s="102">
        <v>0.85</v>
      </c>
      <c r="BM37" s="101">
        <v>1</v>
      </c>
      <c r="BN37" s="101">
        <v>2</v>
      </c>
      <c r="BO37" s="101">
        <v>3</v>
      </c>
      <c r="BP37" s="102">
        <v>0.16666666666666666</v>
      </c>
      <c r="BQ37" s="102">
        <v>0.14285714285714285</v>
      </c>
      <c r="BR37" s="103">
        <v>0.15</v>
      </c>
    </row>
    <row r="38" spans="1:70" ht="11.85">
      <c r="A38" s="99" t="str">
        <f>IF(COUNTIFS(T_PM[[#This Row],[Secteur]],"  *"),A37,T_PM[[#This Row],[Secteur]])</f>
        <v>SEINE-ET-MARNE</v>
      </c>
      <c r="B38" s="99" t="str">
        <f>IF(COUNTIFS(T_PM[[#This Row],[Secteur]],"    *"),B37,T_PM[[#This Row],[Secteur]])</f>
        <v xml:space="preserve">   D10 - Brie-Senart</v>
      </c>
      <c r="C38" s="100" t="s">
        <v>1009</v>
      </c>
      <c r="D38" s="100" t="s">
        <v>347</v>
      </c>
      <c r="E38" s="101">
        <v>7</v>
      </c>
      <c r="F38" s="101">
        <v>17</v>
      </c>
      <c r="G38" s="101">
        <v>24</v>
      </c>
      <c r="H38" s="101">
        <v>0</v>
      </c>
      <c r="I38" s="101">
        <v>0</v>
      </c>
      <c r="J38" s="101">
        <v>0</v>
      </c>
      <c r="K38" s="101">
        <v>7</v>
      </c>
      <c r="L38" s="101">
        <v>17</v>
      </c>
      <c r="M38" s="101">
        <v>24</v>
      </c>
      <c r="N38" s="102">
        <v>1</v>
      </c>
      <c r="O38" s="102">
        <v>1</v>
      </c>
      <c r="P38" s="102">
        <v>1</v>
      </c>
      <c r="Q38" s="101">
        <v>0</v>
      </c>
      <c r="R38" s="101">
        <v>0</v>
      </c>
      <c r="S38" s="101">
        <v>0</v>
      </c>
      <c r="T38" s="102">
        <v>0</v>
      </c>
      <c r="U38" s="102">
        <v>0</v>
      </c>
      <c r="V38" s="102">
        <v>0</v>
      </c>
      <c r="W38" s="101">
        <v>7</v>
      </c>
      <c r="X38" s="101">
        <v>17</v>
      </c>
      <c r="Y38" s="101">
        <v>24</v>
      </c>
      <c r="Z38" s="102">
        <v>1</v>
      </c>
      <c r="AA38" s="102">
        <v>1</v>
      </c>
      <c r="AB38" s="102">
        <v>1</v>
      </c>
      <c r="AC38" s="101">
        <v>6</v>
      </c>
      <c r="AD38" s="101">
        <v>16</v>
      </c>
      <c r="AE38" s="101">
        <v>22</v>
      </c>
      <c r="AF38" s="102">
        <v>0.8571428571428571</v>
      </c>
      <c r="AG38" s="102">
        <v>0.94117647058823528</v>
      </c>
      <c r="AH38" s="102">
        <v>0.91666666666666663</v>
      </c>
      <c r="AI38" s="101">
        <v>1</v>
      </c>
      <c r="AJ38" s="101">
        <v>1</v>
      </c>
      <c r="AK38" s="101">
        <v>2</v>
      </c>
      <c r="AL38" s="102">
        <v>0.14285714285714285</v>
      </c>
      <c r="AM38" s="102">
        <v>5.8823529411764705E-2</v>
      </c>
      <c r="AN38" s="102">
        <v>8.3333333333333329E-2</v>
      </c>
      <c r="AO38" s="101">
        <v>7</v>
      </c>
      <c r="AP38" s="101">
        <v>17</v>
      </c>
      <c r="AQ38" s="101">
        <v>24</v>
      </c>
      <c r="AR38" s="102">
        <v>1</v>
      </c>
      <c r="AS38" s="102">
        <v>1</v>
      </c>
      <c r="AT38" s="102">
        <v>1</v>
      </c>
      <c r="AU38" s="101">
        <v>0</v>
      </c>
      <c r="AV38" s="101">
        <v>0</v>
      </c>
      <c r="AW38" s="101">
        <v>0</v>
      </c>
      <c r="AX38" s="102">
        <v>0</v>
      </c>
      <c r="AY38" s="102">
        <v>0</v>
      </c>
      <c r="AZ38" s="102">
        <v>0</v>
      </c>
      <c r="BA38" s="101">
        <v>7</v>
      </c>
      <c r="BB38" s="101">
        <v>17</v>
      </c>
      <c r="BC38" s="101">
        <v>24</v>
      </c>
      <c r="BD38" s="102">
        <v>1</v>
      </c>
      <c r="BE38" s="102">
        <v>1</v>
      </c>
      <c r="BF38" s="102">
        <v>1</v>
      </c>
      <c r="BG38" s="101">
        <v>6</v>
      </c>
      <c r="BH38" s="101">
        <v>16</v>
      </c>
      <c r="BI38" s="101">
        <v>22</v>
      </c>
      <c r="BJ38" s="102">
        <v>0.8571428571428571</v>
      </c>
      <c r="BK38" s="102">
        <v>0.94117647058823528</v>
      </c>
      <c r="BL38" s="102">
        <v>0.91666666666666663</v>
      </c>
      <c r="BM38" s="101">
        <v>1</v>
      </c>
      <c r="BN38" s="101">
        <v>1</v>
      </c>
      <c r="BO38" s="101">
        <v>2</v>
      </c>
      <c r="BP38" s="102">
        <v>0.14285714285714285</v>
      </c>
      <c r="BQ38" s="102">
        <v>5.8823529411764705E-2</v>
      </c>
      <c r="BR38" s="103">
        <v>8.3333333333333329E-2</v>
      </c>
    </row>
    <row r="39" spans="1:70" ht="11.85">
      <c r="A39" s="99" t="str">
        <f>IF(COUNTIFS(T_PM[[#This Row],[Secteur]],"  *"),A38,T_PM[[#This Row],[Secteur]])</f>
        <v>SEINE-ET-MARNE</v>
      </c>
      <c r="B39" s="99" t="str">
        <f>IF(COUNTIFS(T_PM[[#This Row],[Secteur]],"    *"),B38,T_PM[[#This Row],[Secteur]])</f>
        <v xml:space="preserve">   D11 - Montereau-Fault-Yonne</v>
      </c>
      <c r="C39" s="100" t="s">
        <v>456</v>
      </c>
      <c r="D39" s="100" t="s">
        <v>457</v>
      </c>
      <c r="E39" s="101">
        <v>12</v>
      </c>
      <c r="F39" s="101">
        <v>32</v>
      </c>
      <c r="G39" s="101">
        <v>44</v>
      </c>
      <c r="H39" s="101">
        <v>0</v>
      </c>
      <c r="I39" s="101">
        <v>0</v>
      </c>
      <c r="J39" s="101">
        <v>0</v>
      </c>
      <c r="K39" s="101">
        <v>12</v>
      </c>
      <c r="L39" s="101">
        <v>32</v>
      </c>
      <c r="M39" s="101">
        <v>44</v>
      </c>
      <c r="N39" s="102">
        <v>1</v>
      </c>
      <c r="O39" s="102">
        <v>1</v>
      </c>
      <c r="P39" s="102">
        <v>1</v>
      </c>
      <c r="Q39" s="101">
        <v>0</v>
      </c>
      <c r="R39" s="101">
        <v>0</v>
      </c>
      <c r="S39" s="101">
        <v>0</v>
      </c>
      <c r="T39" s="102">
        <v>0</v>
      </c>
      <c r="U39" s="102">
        <v>0</v>
      </c>
      <c r="V39" s="102">
        <v>0</v>
      </c>
      <c r="W39" s="101">
        <v>12</v>
      </c>
      <c r="X39" s="101">
        <v>32</v>
      </c>
      <c r="Y39" s="101">
        <v>44</v>
      </c>
      <c r="Z39" s="102">
        <v>1</v>
      </c>
      <c r="AA39" s="102">
        <v>1</v>
      </c>
      <c r="AB39" s="102">
        <v>1</v>
      </c>
      <c r="AC39" s="101">
        <v>6</v>
      </c>
      <c r="AD39" s="101">
        <v>27</v>
      </c>
      <c r="AE39" s="101">
        <v>33</v>
      </c>
      <c r="AF39" s="102">
        <v>0.5</v>
      </c>
      <c r="AG39" s="102">
        <v>0.84375</v>
      </c>
      <c r="AH39" s="102">
        <v>0.75</v>
      </c>
      <c r="AI39" s="101">
        <v>6</v>
      </c>
      <c r="AJ39" s="101">
        <v>5</v>
      </c>
      <c r="AK39" s="101">
        <v>11</v>
      </c>
      <c r="AL39" s="102">
        <v>0.5</v>
      </c>
      <c r="AM39" s="102">
        <v>0.15625</v>
      </c>
      <c r="AN39" s="102">
        <v>0.25</v>
      </c>
      <c r="AO39" s="101">
        <v>10</v>
      </c>
      <c r="AP39" s="101">
        <v>10</v>
      </c>
      <c r="AQ39" s="101">
        <v>20</v>
      </c>
      <c r="AR39" s="102">
        <v>0.83333333333333337</v>
      </c>
      <c r="AS39" s="102">
        <v>0.3125</v>
      </c>
      <c r="AT39" s="102">
        <v>0.45454545454545453</v>
      </c>
      <c r="AU39" s="101">
        <v>0</v>
      </c>
      <c r="AV39" s="101">
        <v>0</v>
      </c>
      <c r="AW39" s="101">
        <v>0</v>
      </c>
      <c r="AX39" s="102">
        <v>0</v>
      </c>
      <c r="AY39" s="102">
        <v>0</v>
      </c>
      <c r="AZ39" s="102">
        <v>0</v>
      </c>
      <c r="BA39" s="101">
        <v>10</v>
      </c>
      <c r="BB39" s="101">
        <v>10</v>
      </c>
      <c r="BC39" s="101">
        <v>20</v>
      </c>
      <c r="BD39" s="102">
        <v>1</v>
      </c>
      <c r="BE39" s="102">
        <v>1</v>
      </c>
      <c r="BF39" s="102">
        <v>1</v>
      </c>
      <c r="BG39" s="101">
        <v>5</v>
      </c>
      <c r="BH39" s="101">
        <v>6</v>
      </c>
      <c r="BI39" s="101">
        <v>11</v>
      </c>
      <c r="BJ39" s="102">
        <v>0.5</v>
      </c>
      <c r="BK39" s="102">
        <v>0.6</v>
      </c>
      <c r="BL39" s="102">
        <v>0.55000000000000004</v>
      </c>
      <c r="BM39" s="101">
        <v>5</v>
      </c>
      <c r="BN39" s="101">
        <v>4</v>
      </c>
      <c r="BO39" s="101">
        <v>9</v>
      </c>
      <c r="BP39" s="102">
        <v>0.5</v>
      </c>
      <c r="BQ39" s="102">
        <v>0.4</v>
      </c>
      <c r="BR39" s="103">
        <v>0.45</v>
      </c>
    </row>
    <row r="40" spans="1:70" ht="11.85">
      <c r="A40" s="99" t="str">
        <f>IF(COUNTIFS(T_PM[[#This Row],[Secteur]],"  *"),A39,T_PM[[#This Row],[Secteur]])</f>
        <v>SEINE-ET-MARNE</v>
      </c>
      <c r="B40" s="99" t="str">
        <f>IF(COUNTIFS(T_PM[[#This Row],[Secteur]],"    *"),B39,T_PM[[#This Row],[Secteur]])</f>
        <v xml:space="preserve">   D11 - Montereau-Fault-Yonne</v>
      </c>
      <c r="C40" s="100" t="s">
        <v>1010</v>
      </c>
      <c r="D40" s="100" t="s">
        <v>464</v>
      </c>
      <c r="E40" s="101">
        <v>10</v>
      </c>
      <c r="F40" s="101">
        <v>10</v>
      </c>
      <c r="G40" s="101">
        <v>20</v>
      </c>
      <c r="H40" s="101">
        <v>0</v>
      </c>
      <c r="I40" s="101">
        <v>0</v>
      </c>
      <c r="J40" s="101">
        <v>0</v>
      </c>
      <c r="K40" s="101">
        <v>10</v>
      </c>
      <c r="L40" s="101">
        <v>10</v>
      </c>
      <c r="M40" s="101">
        <v>20</v>
      </c>
      <c r="N40" s="102">
        <v>1</v>
      </c>
      <c r="O40" s="102">
        <v>1</v>
      </c>
      <c r="P40" s="102">
        <v>1</v>
      </c>
      <c r="Q40" s="101">
        <v>0</v>
      </c>
      <c r="R40" s="101">
        <v>0</v>
      </c>
      <c r="S40" s="101">
        <v>0</v>
      </c>
      <c r="T40" s="102">
        <v>0</v>
      </c>
      <c r="U40" s="102">
        <v>0</v>
      </c>
      <c r="V40" s="102">
        <v>0</v>
      </c>
      <c r="W40" s="101">
        <v>10</v>
      </c>
      <c r="X40" s="101">
        <v>10</v>
      </c>
      <c r="Y40" s="101">
        <v>20</v>
      </c>
      <c r="Z40" s="102">
        <v>1</v>
      </c>
      <c r="AA40" s="102">
        <v>1</v>
      </c>
      <c r="AB40" s="102">
        <v>1</v>
      </c>
      <c r="AC40" s="101">
        <v>5</v>
      </c>
      <c r="AD40" s="101">
        <v>7</v>
      </c>
      <c r="AE40" s="101">
        <v>12</v>
      </c>
      <c r="AF40" s="102">
        <v>0.5</v>
      </c>
      <c r="AG40" s="102">
        <v>0.7</v>
      </c>
      <c r="AH40" s="102">
        <v>0.6</v>
      </c>
      <c r="AI40" s="101">
        <v>5</v>
      </c>
      <c r="AJ40" s="101">
        <v>3</v>
      </c>
      <c r="AK40" s="101">
        <v>8</v>
      </c>
      <c r="AL40" s="102">
        <v>0.5</v>
      </c>
      <c r="AM40" s="102">
        <v>0.3</v>
      </c>
      <c r="AN40" s="102">
        <v>0.4</v>
      </c>
      <c r="AO40" s="101">
        <v>10</v>
      </c>
      <c r="AP40" s="101">
        <v>10</v>
      </c>
      <c r="AQ40" s="101">
        <v>20</v>
      </c>
      <c r="AR40" s="102">
        <v>1</v>
      </c>
      <c r="AS40" s="102">
        <v>1</v>
      </c>
      <c r="AT40" s="102">
        <v>1</v>
      </c>
      <c r="AU40" s="101">
        <v>0</v>
      </c>
      <c r="AV40" s="101">
        <v>0</v>
      </c>
      <c r="AW40" s="101">
        <v>0</v>
      </c>
      <c r="AX40" s="102">
        <v>0</v>
      </c>
      <c r="AY40" s="102">
        <v>0</v>
      </c>
      <c r="AZ40" s="102">
        <v>0</v>
      </c>
      <c r="BA40" s="101">
        <v>10</v>
      </c>
      <c r="BB40" s="101">
        <v>10</v>
      </c>
      <c r="BC40" s="101">
        <v>20</v>
      </c>
      <c r="BD40" s="102">
        <v>1</v>
      </c>
      <c r="BE40" s="102">
        <v>1</v>
      </c>
      <c r="BF40" s="102">
        <v>1</v>
      </c>
      <c r="BG40" s="101">
        <v>5</v>
      </c>
      <c r="BH40" s="101">
        <v>6</v>
      </c>
      <c r="BI40" s="101">
        <v>11</v>
      </c>
      <c r="BJ40" s="102">
        <v>0.5</v>
      </c>
      <c r="BK40" s="102">
        <v>0.6</v>
      </c>
      <c r="BL40" s="102">
        <v>0.55000000000000004</v>
      </c>
      <c r="BM40" s="101">
        <v>5</v>
      </c>
      <c r="BN40" s="101">
        <v>4</v>
      </c>
      <c r="BO40" s="101">
        <v>9</v>
      </c>
      <c r="BP40" s="102">
        <v>0.5</v>
      </c>
      <c r="BQ40" s="102">
        <v>0.4</v>
      </c>
      <c r="BR40" s="103">
        <v>0.45</v>
      </c>
    </row>
    <row r="41" spans="1:70" ht="11.85">
      <c r="A41" s="99" t="str">
        <f>IF(COUNTIFS(T_PM[[#This Row],[Secteur]],"  *"),A40,T_PM[[#This Row],[Secteur]])</f>
        <v>SEINE-ET-MARNE</v>
      </c>
      <c r="B41" s="99" t="str">
        <f>IF(COUNTIFS(T_PM[[#This Row],[Secteur]],"    *"),B40,T_PM[[#This Row],[Secteur]])</f>
        <v xml:space="preserve">   D11 - Montereau-Fault-Yonne</v>
      </c>
      <c r="C41" s="100" t="s">
        <v>1011</v>
      </c>
      <c r="D41" s="100" t="s">
        <v>1012</v>
      </c>
      <c r="E41" s="101">
        <v>2</v>
      </c>
      <c r="F41" s="101">
        <v>22</v>
      </c>
      <c r="G41" s="101">
        <v>24</v>
      </c>
      <c r="H41" s="101">
        <v>0</v>
      </c>
      <c r="I41" s="101">
        <v>0</v>
      </c>
      <c r="J41" s="101">
        <v>0</v>
      </c>
      <c r="K41" s="101">
        <v>2</v>
      </c>
      <c r="L41" s="101">
        <v>22</v>
      </c>
      <c r="M41" s="101">
        <v>24</v>
      </c>
      <c r="N41" s="102">
        <v>1</v>
      </c>
      <c r="O41" s="102">
        <v>1</v>
      </c>
      <c r="P41" s="102">
        <v>1</v>
      </c>
      <c r="Q41" s="101">
        <v>0</v>
      </c>
      <c r="R41" s="101">
        <v>0</v>
      </c>
      <c r="S41" s="101">
        <v>0</v>
      </c>
      <c r="T41" s="102">
        <v>0</v>
      </c>
      <c r="U41" s="102">
        <v>0</v>
      </c>
      <c r="V41" s="102">
        <v>0</v>
      </c>
      <c r="W41" s="101">
        <v>2</v>
      </c>
      <c r="X41" s="101">
        <v>22</v>
      </c>
      <c r="Y41" s="101">
        <v>24</v>
      </c>
      <c r="Z41" s="102">
        <v>1</v>
      </c>
      <c r="AA41" s="102">
        <v>1</v>
      </c>
      <c r="AB41" s="102">
        <v>1</v>
      </c>
      <c r="AC41" s="101">
        <v>1</v>
      </c>
      <c r="AD41" s="101">
        <v>20</v>
      </c>
      <c r="AE41" s="101">
        <v>21</v>
      </c>
      <c r="AF41" s="102">
        <v>0.5</v>
      </c>
      <c r="AG41" s="102">
        <v>0.90909090909090906</v>
      </c>
      <c r="AH41" s="102">
        <v>0.875</v>
      </c>
      <c r="AI41" s="101">
        <v>1</v>
      </c>
      <c r="AJ41" s="101">
        <v>2</v>
      </c>
      <c r="AK41" s="101">
        <v>3</v>
      </c>
      <c r="AL41" s="102">
        <v>0.5</v>
      </c>
      <c r="AM41" s="102">
        <v>9.0909090909090912E-2</v>
      </c>
      <c r="AN41" s="102">
        <v>0.125</v>
      </c>
      <c r="AO41" s="101">
        <v>0</v>
      </c>
      <c r="AP41" s="101">
        <v>0</v>
      </c>
      <c r="AQ41" s="101">
        <v>0</v>
      </c>
      <c r="AR41" s="102">
        <v>0</v>
      </c>
      <c r="AS41" s="102">
        <v>0</v>
      </c>
      <c r="AT41" s="102">
        <v>0</v>
      </c>
      <c r="AU41" s="101">
        <v>0</v>
      </c>
      <c r="AV41" s="101">
        <v>0</v>
      </c>
      <c r="AW41" s="101">
        <v>0</v>
      </c>
      <c r="AX41" s="102" t="s">
        <v>92</v>
      </c>
      <c r="AY41" s="102" t="s">
        <v>92</v>
      </c>
      <c r="AZ41" s="102" t="s">
        <v>92</v>
      </c>
      <c r="BA41" s="101">
        <v>0</v>
      </c>
      <c r="BB41" s="101">
        <v>0</v>
      </c>
      <c r="BC41" s="101">
        <v>0</v>
      </c>
      <c r="BD41" s="102" t="s">
        <v>92</v>
      </c>
      <c r="BE41" s="102" t="s">
        <v>92</v>
      </c>
      <c r="BF41" s="102" t="s">
        <v>92</v>
      </c>
      <c r="BG41" s="101">
        <v>0</v>
      </c>
      <c r="BH41" s="101">
        <v>0</v>
      </c>
      <c r="BI41" s="101">
        <v>0</v>
      </c>
      <c r="BJ41" s="102" t="s">
        <v>92</v>
      </c>
      <c r="BK41" s="102" t="s">
        <v>92</v>
      </c>
      <c r="BL41" s="102" t="s">
        <v>92</v>
      </c>
      <c r="BM41" s="101">
        <v>0</v>
      </c>
      <c r="BN41" s="101">
        <v>0</v>
      </c>
      <c r="BO41" s="101">
        <v>0</v>
      </c>
      <c r="BP41" s="102" t="s">
        <v>92</v>
      </c>
      <c r="BQ41" s="102" t="s">
        <v>92</v>
      </c>
      <c r="BR41" s="103" t="s">
        <v>92</v>
      </c>
    </row>
    <row r="42" spans="1:70" ht="11.85">
      <c r="A42" s="99" t="str">
        <f>IF(COUNTIFS(T_PM[[#This Row],[Secteur]],"  *"),A41,T_PM[[#This Row],[Secteur]])</f>
        <v>SEINE-ET-MARNE</v>
      </c>
      <c r="B42" s="99" t="str">
        <f>IF(COUNTIFS(T_PM[[#This Row],[Secteur]],"    *"),B41,T_PM[[#This Row],[Secteur]])</f>
        <v xml:space="preserve">   D12 - Fontainebleau</v>
      </c>
      <c r="C42" s="100" t="s">
        <v>465</v>
      </c>
      <c r="D42" s="100" t="s">
        <v>466</v>
      </c>
      <c r="E42" s="101">
        <v>30</v>
      </c>
      <c r="F42" s="101">
        <v>36</v>
      </c>
      <c r="G42" s="101">
        <v>66</v>
      </c>
      <c r="H42" s="101">
        <v>0</v>
      </c>
      <c r="I42" s="101">
        <v>0</v>
      </c>
      <c r="J42" s="101">
        <v>0</v>
      </c>
      <c r="K42" s="101">
        <v>30</v>
      </c>
      <c r="L42" s="101">
        <v>36</v>
      </c>
      <c r="M42" s="101">
        <v>66</v>
      </c>
      <c r="N42" s="102">
        <v>1</v>
      </c>
      <c r="O42" s="102">
        <v>1</v>
      </c>
      <c r="P42" s="102">
        <v>1</v>
      </c>
      <c r="Q42" s="101">
        <v>1</v>
      </c>
      <c r="R42" s="101">
        <v>0</v>
      </c>
      <c r="S42" s="101">
        <v>1</v>
      </c>
      <c r="T42" s="102">
        <v>3.3333333333333333E-2</v>
      </c>
      <c r="U42" s="102">
        <v>0</v>
      </c>
      <c r="V42" s="102">
        <v>1.5151515151515152E-2</v>
      </c>
      <c r="W42" s="101">
        <v>29</v>
      </c>
      <c r="X42" s="101">
        <v>36</v>
      </c>
      <c r="Y42" s="101">
        <v>65</v>
      </c>
      <c r="Z42" s="102">
        <v>0.96666666666666667</v>
      </c>
      <c r="AA42" s="102">
        <v>1</v>
      </c>
      <c r="AB42" s="102">
        <v>0.98484848484848486</v>
      </c>
      <c r="AC42" s="101">
        <v>26</v>
      </c>
      <c r="AD42" s="101">
        <v>22</v>
      </c>
      <c r="AE42" s="101">
        <v>48</v>
      </c>
      <c r="AF42" s="102">
        <v>0.8666666666666667</v>
      </c>
      <c r="AG42" s="102">
        <v>0.61111111111111116</v>
      </c>
      <c r="AH42" s="102">
        <v>0.72727272727272729</v>
      </c>
      <c r="AI42" s="101">
        <v>3</v>
      </c>
      <c r="AJ42" s="101">
        <v>14</v>
      </c>
      <c r="AK42" s="101">
        <v>17</v>
      </c>
      <c r="AL42" s="102">
        <v>0.1</v>
      </c>
      <c r="AM42" s="102">
        <v>0.3888888888888889</v>
      </c>
      <c r="AN42" s="102">
        <v>0.25757575757575757</v>
      </c>
      <c r="AO42" s="101">
        <v>29</v>
      </c>
      <c r="AP42" s="101">
        <v>36</v>
      </c>
      <c r="AQ42" s="101">
        <v>65</v>
      </c>
      <c r="AR42" s="102">
        <v>0.96666666666666667</v>
      </c>
      <c r="AS42" s="102">
        <v>1</v>
      </c>
      <c r="AT42" s="102">
        <v>0.98484848484848486</v>
      </c>
      <c r="AU42" s="101">
        <v>0</v>
      </c>
      <c r="AV42" s="101">
        <v>0</v>
      </c>
      <c r="AW42" s="101">
        <v>0</v>
      </c>
      <c r="AX42" s="102">
        <v>0</v>
      </c>
      <c r="AY42" s="102">
        <v>0</v>
      </c>
      <c r="AZ42" s="102">
        <v>0</v>
      </c>
      <c r="BA42" s="101">
        <v>29</v>
      </c>
      <c r="BB42" s="101">
        <v>36</v>
      </c>
      <c r="BC42" s="101">
        <v>65</v>
      </c>
      <c r="BD42" s="102">
        <v>1</v>
      </c>
      <c r="BE42" s="102">
        <v>1</v>
      </c>
      <c r="BF42" s="102">
        <v>1</v>
      </c>
      <c r="BG42" s="101">
        <v>25</v>
      </c>
      <c r="BH42" s="101">
        <v>22</v>
      </c>
      <c r="BI42" s="101">
        <v>47</v>
      </c>
      <c r="BJ42" s="102">
        <v>0.86206896551724133</v>
      </c>
      <c r="BK42" s="102">
        <v>0.61111111111111116</v>
      </c>
      <c r="BL42" s="102">
        <v>0.72307692307692306</v>
      </c>
      <c r="BM42" s="101">
        <v>4</v>
      </c>
      <c r="BN42" s="101">
        <v>14</v>
      </c>
      <c r="BO42" s="101">
        <v>18</v>
      </c>
      <c r="BP42" s="102">
        <v>0.13793103448275862</v>
      </c>
      <c r="BQ42" s="102">
        <v>0.3888888888888889</v>
      </c>
      <c r="BR42" s="103">
        <v>0.27692307692307694</v>
      </c>
    </row>
    <row r="43" spans="1:70" ht="11.85">
      <c r="A43" s="99" t="str">
        <f>IF(COUNTIFS(T_PM[[#This Row],[Secteur]],"  *"),A42,T_PM[[#This Row],[Secteur]])</f>
        <v>SEINE-ET-MARNE</v>
      </c>
      <c r="B43" s="99" t="str">
        <f>IF(COUNTIFS(T_PM[[#This Row],[Secteur]],"    *"),B42,T_PM[[#This Row],[Secteur]])</f>
        <v xml:space="preserve">   D12 - Fontainebleau</v>
      </c>
      <c r="C43" s="100" t="s">
        <v>486</v>
      </c>
      <c r="D43" s="100" t="s">
        <v>487</v>
      </c>
      <c r="E43" s="101">
        <v>7</v>
      </c>
      <c r="F43" s="101">
        <v>15</v>
      </c>
      <c r="G43" s="101">
        <v>22</v>
      </c>
      <c r="H43" s="101">
        <v>0</v>
      </c>
      <c r="I43" s="101">
        <v>0</v>
      </c>
      <c r="J43" s="101">
        <v>0</v>
      </c>
      <c r="K43" s="101">
        <v>7</v>
      </c>
      <c r="L43" s="101">
        <v>15</v>
      </c>
      <c r="M43" s="101">
        <v>22</v>
      </c>
      <c r="N43" s="102">
        <v>1</v>
      </c>
      <c r="O43" s="102">
        <v>1</v>
      </c>
      <c r="P43" s="102">
        <v>1</v>
      </c>
      <c r="Q43" s="101">
        <v>0</v>
      </c>
      <c r="R43" s="101">
        <v>0</v>
      </c>
      <c r="S43" s="101">
        <v>0</v>
      </c>
      <c r="T43" s="102">
        <v>0</v>
      </c>
      <c r="U43" s="102">
        <v>0</v>
      </c>
      <c r="V43" s="102">
        <v>0</v>
      </c>
      <c r="W43" s="101">
        <v>7</v>
      </c>
      <c r="X43" s="101">
        <v>15</v>
      </c>
      <c r="Y43" s="101">
        <v>22</v>
      </c>
      <c r="Z43" s="102">
        <v>1</v>
      </c>
      <c r="AA43" s="102">
        <v>1</v>
      </c>
      <c r="AB43" s="102">
        <v>1</v>
      </c>
      <c r="AC43" s="101">
        <v>6</v>
      </c>
      <c r="AD43" s="101">
        <v>7</v>
      </c>
      <c r="AE43" s="101">
        <v>13</v>
      </c>
      <c r="AF43" s="102">
        <v>0.8571428571428571</v>
      </c>
      <c r="AG43" s="102">
        <v>0.46666666666666667</v>
      </c>
      <c r="AH43" s="102">
        <v>0.59090909090909094</v>
      </c>
      <c r="AI43" s="101">
        <v>1</v>
      </c>
      <c r="AJ43" s="101">
        <v>8</v>
      </c>
      <c r="AK43" s="101">
        <v>9</v>
      </c>
      <c r="AL43" s="102">
        <v>0.14285714285714285</v>
      </c>
      <c r="AM43" s="102">
        <v>0.53333333333333333</v>
      </c>
      <c r="AN43" s="102">
        <v>0.40909090909090912</v>
      </c>
      <c r="AO43" s="101">
        <v>6</v>
      </c>
      <c r="AP43" s="101">
        <v>15</v>
      </c>
      <c r="AQ43" s="101">
        <v>21</v>
      </c>
      <c r="AR43" s="102">
        <v>0.8571428571428571</v>
      </c>
      <c r="AS43" s="102">
        <v>1</v>
      </c>
      <c r="AT43" s="102">
        <v>0.95454545454545459</v>
      </c>
      <c r="AU43" s="101">
        <v>0</v>
      </c>
      <c r="AV43" s="101">
        <v>0</v>
      </c>
      <c r="AW43" s="101">
        <v>0</v>
      </c>
      <c r="AX43" s="102">
        <v>0</v>
      </c>
      <c r="AY43" s="102">
        <v>0</v>
      </c>
      <c r="AZ43" s="102">
        <v>0</v>
      </c>
      <c r="BA43" s="101">
        <v>6</v>
      </c>
      <c r="BB43" s="101">
        <v>15</v>
      </c>
      <c r="BC43" s="101">
        <v>21</v>
      </c>
      <c r="BD43" s="102">
        <v>1</v>
      </c>
      <c r="BE43" s="102">
        <v>1</v>
      </c>
      <c r="BF43" s="102">
        <v>1</v>
      </c>
      <c r="BG43" s="101">
        <v>5</v>
      </c>
      <c r="BH43" s="101">
        <v>7</v>
      </c>
      <c r="BI43" s="101">
        <v>12</v>
      </c>
      <c r="BJ43" s="102">
        <v>0.83333333333333337</v>
      </c>
      <c r="BK43" s="102">
        <v>0.46666666666666667</v>
      </c>
      <c r="BL43" s="102">
        <v>0.5714285714285714</v>
      </c>
      <c r="BM43" s="101">
        <v>1</v>
      </c>
      <c r="BN43" s="101">
        <v>8</v>
      </c>
      <c r="BO43" s="101">
        <v>9</v>
      </c>
      <c r="BP43" s="102">
        <v>0.16666666666666666</v>
      </c>
      <c r="BQ43" s="102">
        <v>0.53333333333333333</v>
      </c>
      <c r="BR43" s="103">
        <v>0.42857142857142855</v>
      </c>
    </row>
    <row r="44" spans="1:70" ht="11.85">
      <c r="A44" s="99" t="str">
        <f>IF(COUNTIFS(T_PM[[#This Row],[Secteur]],"  *"),A43,T_PM[[#This Row],[Secteur]])</f>
        <v>SEINE-ET-MARNE</v>
      </c>
      <c r="B44" s="99" t="str">
        <f>IF(COUNTIFS(T_PM[[#This Row],[Secteur]],"    *"),B43,T_PM[[#This Row],[Secteur]])</f>
        <v xml:space="preserve">   D12 - Fontainebleau</v>
      </c>
      <c r="C44" s="100" t="s">
        <v>1013</v>
      </c>
      <c r="D44" s="100" t="s">
        <v>1014</v>
      </c>
      <c r="E44" s="101">
        <v>23</v>
      </c>
      <c r="F44" s="101">
        <v>21</v>
      </c>
      <c r="G44" s="101">
        <v>44</v>
      </c>
      <c r="H44" s="101">
        <v>0</v>
      </c>
      <c r="I44" s="101">
        <v>0</v>
      </c>
      <c r="J44" s="101">
        <v>0</v>
      </c>
      <c r="K44" s="101">
        <v>23</v>
      </c>
      <c r="L44" s="101">
        <v>21</v>
      </c>
      <c r="M44" s="101">
        <v>44</v>
      </c>
      <c r="N44" s="102">
        <v>1</v>
      </c>
      <c r="O44" s="102">
        <v>1</v>
      </c>
      <c r="P44" s="102">
        <v>1</v>
      </c>
      <c r="Q44" s="101">
        <v>1</v>
      </c>
      <c r="R44" s="101">
        <v>0</v>
      </c>
      <c r="S44" s="101">
        <v>1</v>
      </c>
      <c r="T44" s="102">
        <v>4.3478260869565216E-2</v>
      </c>
      <c r="U44" s="102">
        <v>0</v>
      </c>
      <c r="V44" s="102">
        <v>2.2727272727272728E-2</v>
      </c>
      <c r="W44" s="101">
        <v>22</v>
      </c>
      <c r="X44" s="101">
        <v>21</v>
      </c>
      <c r="Y44" s="101">
        <v>43</v>
      </c>
      <c r="Z44" s="102">
        <v>0.95652173913043481</v>
      </c>
      <c r="AA44" s="102">
        <v>1</v>
      </c>
      <c r="AB44" s="102">
        <v>0.97727272727272729</v>
      </c>
      <c r="AC44" s="101">
        <v>20</v>
      </c>
      <c r="AD44" s="101">
        <v>15</v>
      </c>
      <c r="AE44" s="101">
        <v>35</v>
      </c>
      <c r="AF44" s="102">
        <v>0.86956521739130432</v>
      </c>
      <c r="AG44" s="102">
        <v>0.7142857142857143</v>
      </c>
      <c r="AH44" s="102">
        <v>0.79545454545454541</v>
      </c>
      <c r="AI44" s="101">
        <v>2</v>
      </c>
      <c r="AJ44" s="101">
        <v>6</v>
      </c>
      <c r="AK44" s="101">
        <v>8</v>
      </c>
      <c r="AL44" s="102">
        <v>8.6956521739130432E-2</v>
      </c>
      <c r="AM44" s="102">
        <v>0.2857142857142857</v>
      </c>
      <c r="AN44" s="102">
        <v>0.18181818181818182</v>
      </c>
      <c r="AO44" s="101">
        <v>23</v>
      </c>
      <c r="AP44" s="101">
        <v>21</v>
      </c>
      <c r="AQ44" s="101">
        <v>44</v>
      </c>
      <c r="AR44" s="102">
        <v>1</v>
      </c>
      <c r="AS44" s="102">
        <v>1</v>
      </c>
      <c r="AT44" s="102">
        <v>1</v>
      </c>
      <c r="AU44" s="101">
        <v>0</v>
      </c>
      <c r="AV44" s="101">
        <v>0</v>
      </c>
      <c r="AW44" s="101">
        <v>0</v>
      </c>
      <c r="AX44" s="102">
        <v>0</v>
      </c>
      <c r="AY44" s="102">
        <v>0</v>
      </c>
      <c r="AZ44" s="102">
        <v>0</v>
      </c>
      <c r="BA44" s="101">
        <v>23</v>
      </c>
      <c r="BB44" s="101">
        <v>21</v>
      </c>
      <c r="BC44" s="101">
        <v>44</v>
      </c>
      <c r="BD44" s="102">
        <v>1</v>
      </c>
      <c r="BE44" s="102">
        <v>1</v>
      </c>
      <c r="BF44" s="102">
        <v>1</v>
      </c>
      <c r="BG44" s="101">
        <v>20</v>
      </c>
      <c r="BH44" s="101">
        <v>15</v>
      </c>
      <c r="BI44" s="101">
        <v>35</v>
      </c>
      <c r="BJ44" s="102">
        <v>0.86956521739130432</v>
      </c>
      <c r="BK44" s="102">
        <v>0.7142857142857143</v>
      </c>
      <c r="BL44" s="102">
        <v>0.79545454545454541</v>
      </c>
      <c r="BM44" s="101">
        <v>3</v>
      </c>
      <c r="BN44" s="101">
        <v>6</v>
      </c>
      <c r="BO44" s="101">
        <v>9</v>
      </c>
      <c r="BP44" s="102">
        <v>0.13043478260869565</v>
      </c>
      <c r="BQ44" s="102">
        <v>0.2857142857142857</v>
      </c>
      <c r="BR44" s="103">
        <v>0.20454545454545456</v>
      </c>
    </row>
    <row r="45" spans="1:70" ht="11.85">
      <c r="A45" s="99" t="str">
        <f>IF(COUNTIFS(T_PM[[#This Row],[Secteur]],"  *"),A44,T_PM[[#This Row],[Secteur]])</f>
        <v>SEINE-SAINT-DENIS</v>
      </c>
      <c r="B45" s="99" t="str">
        <f>IF(COUNTIFS(T_PM[[#This Row],[Secteur]],"    *"),B44,T_PM[[#This Row],[Secteur]])</f>
        <v>SEINE-SAINT-DENIS</v>
      </c>
      <c r="C45" s="100" t="s">
        <v>93</v>
      </c>
      <c r="D45" s="100" t="s">
        <v>93</v>
      </c>
      <c r="E45" s="101">
        <v>135</v>
      </c>
      <c r="F45" s="101">
        <v>240</v>
      </c>
      <c r="G45" s="101">
        <v>375</v>
      </c>
      <c r="H45" s="101">
        <v>3</v>
      </c>
      <c r="I45" s="101">
        <v>9</v>
      </c>
      <c r="J45" s="101">
        <v>12</v>
      </c>
      <c r="K45" s="101">
        <v>121</v>
      </c>
      <c r="L45" s="101">
        <v>219</v>
      </c>
      <c r="M45" s="101">
        <v>340</v>
      </c>
      <c r="N45" s="102">
        <v>0.91851851851851851</v>
      </c>
      <c r="O45" s="102">
        <v>0.95</v>
      </c>
      <c r="P45" s="102">
        <v>0.93866666666666665</v>
      </c>
      <c r="Q45" s="101">
        <v>6</v>
      </c>
      <c r="R45" s="101">
        <v>6</v>
      </c>
      <c r="S45" s="101">
        <v>12</v>
      </c>
      <c r="T45" s="102">
        <v>4.9586776859504134E-2</v>
      </c>
      <c r="U45" s="102">
        <v>2.7397260273972601E-2</v>
      </c>
      <c r="V45" s="102">
        <v>3.5294117647058823E-2</v>
      </c>
      <c r="W45" s="101">
        <v>115</v>
      </c>
      <c r="X45" s="101">
        <v>213</v>
      </c>
      <c r="Y45" s="101">
        <v>328</v>
      </c>
      <c r="Z45" s="102">
        <v>0.95041322314049592</v>
      </c>
      <c r="AA45" s="102">
        <v>0.9726027397260274</v>
      </c>
      <c r="AB45" s="102">
        <v>0.96470588235294119</v>
      </c>
      <c r="AC45" s="101">
        <v>104</v>
      </c>
      <c r="AD45" s="101">
        <v>178</v>
      </c>
      <c r="AE45" s="101">
        <v>282</v>
      </c>
      <c r="AF45" s="102">
        <v>0.85950413223140498</v>
      </c>
      <c r="AG45" s="102">
        <v>0.81278538812785384</v>
      </c>
      <c r="AH45" s="102">
        <v>0.8294117647058824</v>
      </c>
      <c r="AI45" s="101">
        <v>11</v>
      </c>
      <c r="AJ45" s="101">
        <v>35</v>
      </c>
      <c r="AK45" s="101">
        <v>46</v>
      </c>
      <c r="AL45" s="102">
        <v>9.0909090909090912E-2</v>
      </c>
      <c r="AM45" s="102">
        <v>0.15981735159817351</v>
      </c>
      <c r="AN45" s="102">
        <v>0.13529411764705881</v>
      </c>
      <c r="AO45" s="101">
        <v>109</v>
      </c>
      <c r="AP45" s="101">
        <v>195</v>
      </c>
      <c r="AQ45" s="101">
        <v>304</v>
      </c>
      <c r="AR45" s="102">
        <v>0.82962962962962961</v>
      </c>
      <c r="AS45" s="102">
        <v>0.85</v>
      </c>
      <c r="AT45" s="102">
        <v>0.84266666666666667</v>
      </c>
      <c r="AU45" s="101">
        <v>5</v>
      </c>
      <c r="AV45" s="101">
        <v>4</v>
      </c>
      <c r="AW45" s="101">
        <v>9</v>
      </c>
      <c r="AX45" s="102">
        <v>4.5871559633027525E-2</v>
      </c>
      <c r="AY45" s="102">
        <v>2.0512820512820513E-2</v>
      </c>
      <c r="AZ45" s="102">
        <v>2.9605263157894735E-2</v>
      </c>
      <c r="BA45" s="101">
        <v>104</v>
      </c>
      <c r="BB45" s="101">
        <v>191</v>
      </c>
      <c r="BC45" s="101">
        <v>295</v>
      </c>
      <c r="BD45" s="102">
        <v>0.95412844036697253</v>
      </c>
      <c r="BE45" s="102">
        <v>0.97948717948717945</v>
      </c>
      <c r="BF45" s="102">
        <v>0.97039473684210531</v>
      </c>
      <c r="BG45" s="101">
        <v>95</v>
      </c>
      <c r="BH45" s="101">
        <v>158</v>
      </c>
      <c r="BI45" s="101">
        <v>253</v>
      </c>
      <c r="BJ45" s="102">
        <v>0.87155963302752293</v>
      </c>
      <c r="BK45" s="102">
        <v>0.81025641025641026</v>
      </c>
      <c r="BL45" s="102">
        <v>0.83223684210526316</v>
      </c>
      <c r="BM45" s="101">
        <v>9</v>
      </c>
      <c r="BN45" s="101">
        <v>33</v>
      </c>
      <c r="BO45" s="101">
        <v>42</v>
      </c>
      <c r="BP45" s="102">
        <v>8.2568807339449546E-2</v>
      </c>
      <c r="BQ45" s="102">
        <v>0.16923076923076924</v>
      </c>
      <c r="BR45" s="103">
        <v>0.13815789473684212</v>
      </c>
    </row>
    <row r="46" spans="1:70" ht="11.85">
      <c r="A46" s="99" t="str">
        <f>IF(COUNTIFS(T_PM[[#This Row],[Secteur]],"  *"),A45,T_PM[[#This Row],[Secteur]])</f>
        <v>SEINE-SAINT-DENIS</v>
      </c>
      <c r="B46" s="99" t="str">
        <f>IF(COUNTIFS(T_PM[[#This Row],[Secteur]],"    *"),B45,T_PM[[#This Row],[Secteur]])</f>
        <v xml:space="preserve">   D01 - Saint-Denis</v>
      </c>
      <c r="C46" s="100" t="s">
        <v>494</v>
      </c>
      <c r="D46" s="100" t="s">
        <v>495</v>
      </c>
      <c r="E46" s="101">
        <v>15</v>
      </c>
      <c r="F46" s="101">
        <v>21</v>
      </c>
      <c r="G46" s="101">
        <v>36</v>
      </c>
      <c r="H46" s="101">
        <v>0</v>
      </c>
      <c r="I46" s="101">
        <v>0</v>
      </c>
      <c r="J46" s="101">
        <v>0</v>
      </c>
      <c r="K46" s="101">
        <v>5</v>
      </c>
      <c r="L46" s="101">
        <v>11</v>
      </c>
      <c r="M46" s="101">
        <v>16</v>
      </c>
      <c r="N46" s="102">
        <v>0.33333333333333331</v>
      </c>
      <c r="O46" s="102">
        <v>0.52380952380952384</v>
      </c>
      <c r="P46" s="102">
        <v>0.44444444444444442</v>
      </c>
      <c r="Q46" s="101">
        <v>0</v>
      </c>
      <c r="R46" s="101">
        <v>1</v>
      </c>
      <c r="S46" s="101">
        <v>1</v>
      </c>
      <c r="T46" s="102">
        <v>0</v>
      </c>
      <c r="U46" s="102">
        <v>9.0909090909090912E-2</v>
      </c>
      <c r="V46" s="102">
        <v>6.25E-2</v>
      </c>
      <c r="W46" s="101">
        <v>5</v>
      </c>
      <c r="X46" s="101">
        <v>10</v>
      </c>
      <c r="Y46" s="101">
        <v>15</v>
      </c>
      <c r="Z46" s="102">
        <v>1</v>
      </c>
      <c r="AA46" s="102">
        <v>0.90909090909090906</v>
      </c>
      <c r="AB46" s="102">
        <v>0.9375</v>
      </c>
      <c r="AC46" s="101">
        <v>5</v>
      </c>
      <c r="AD46" s="101">
        <v>8</v>
      </c>
      <c r="AE46" s="101">
        <v>13</v>
      </c>
      <c r="AF46" s="102">
        <v>1</v>
      </c>
      <c r="AG46" s="102">
        <v>0.72727272727272729</v>
      </c>
      <c r="AH46" s="102">
        <v>0.8125</v>
      </c>
      <c r="AI46" s="101">
        <v>0</v>
      </c>
      <c r="AJ46" s="101">
        <v>2</v>
      </c>
      <c r="AK46" s="101">
        <v>2</v>
      </c>
      <c r="AL46" s="102">
        <v>0</v>
      </c>
      <c r="AM46" s="102">
        <v>0.18181818181818182</v>
      </c>
      <c r="AN46" s="102">
        <v>0.125</v>
      </c>
      <c r="AO46" s="101">
        <v>5</v>
      </c>
      <c r="AP46" s="101">
        <v>10</v>
      </c>
      <c r="AQ46" s="101">
        <v>15</v>
      </c>
      <c r="AR46" s="102">
        <v>0.33333333333333331</v>
      </c>
      <c r="AS46" s="102">
        <v>0.47619047619047616</v>
      </c>
      <c r="AT46" s="102">
        <v>0.41666666666666669</v>
      </c>
      <c r="AU46" s="101">
        <v>0</v>
      </c>
      <c r="AV46" s="101">
        <v>0</v>
      </c>
      <c r="AW46" s="101">
        <v>0</v>
      </c>
      <c r="AX46" s="102">
        <v>0</v>
      </c>
      <c r="AY46" s="102">
        <v>0</v>
      </c>
      <c r="AZ46" s="102">
        <v>0</v>
      </c>
      <c r="BA46" s="101">
        <v>5</v>
      </c>
      <c r="BB46" s="101">
        <v>10</v>
      </c>
      <c r="BC46" s="101">
        <v>15</v>
      </c>
      <c r="BD46" s="102">
        <v>1</v>
      </c>
      <c r="BE46" s="102">
        <v>1</v>
      </c>
      <c r="BF46" s="102">
        <v>1</v>
      </c>
      <c r="BG46" s="101">
        <v>5</v>
      </c>
      <c r="BH46" s="101">
        <v>8</v>
      </c>
      <c r="BI46" s="101">
        <v>13</v>
      </c>
      <c r="BJ46" s="102">
        <v>1</v>
      </c>
      <c r="BK46" s="102">
        <v>0.8</v>
      </c>
      <c r="BL46" s="102">
        <v>0.8666666666666667</v>
      </c>
      <c r="BM46" s="101">
        <v>0</v>
      </c>
      <c r="BN46" s="101">
        <v>2</v>
      </c>
      <c r="BO46" s="101">
        <v>2</v>
      </c>
      <c r="BP46" s="102">
        <v>0</v>
      </c>
      <c r="BQ46" s="102">
        <v>0.2</v>
      </c>
      <c r="BR46" s="103">
        <v>0.13333333333333333</v>
      </c>
    </row>
    <row r="47" spans="1:70" ht="11.85">
      <c r="A47" s="99" t="str">
        <f>IF(COUNTIFS(T_PM[[#This Row],[Secteur]],"  *"),A46,T_PM[[#This Row],[Secteur]])</f>
        <v>SEINE-SAINT-DENIS</v>
      </c>
      <c r="B47" s="99" t="str">
        <f>IF(COUNTIFS(T_PM[[#This Row],[Secteur]],"    *"),B46,T_PM[[#This Row],[Secteur]])</f>
        <v xml:space="preserve">   D01 - Saint-Denis</v>
      </c>
      <c r="C47" s="100" t="s">
        <v>496</v>
      </c>
      <c r="D47" s="100" t="s">
        <v>497</v>
      </c>
      <c r="E47" s="101">
        <v>10</v>
      </c>
      <c r="F47" s="101">
        <v>10</v>
      </c>
      <c r="G47" s="101">
        <v>20</v>
      </c>
      <c r="H47" s="101">
        <v>0</v>
      </c>
      <c r="I47" s="101">
        <v>0</v>
      </c>
      <c r="J47" s="101">
        <v>0</v>
      </c>
      <c r="K47" s="101">
        <v>0</v>
      </c>
      <c r="L47" s="101">
        <v>0</v>
      </c>
      <c r="M47" s="101">
        <v>0</v>
      </c>
      <c r="N47" s="102">
        <v>0</v>
      </c>
      <c r="O47" s="102">
        <v>0</v>
      </c>
      <c r="P47" s="102">
        <v>0</v>
      </c>
      <c r="Q47" s="101">
        <v>0</v>
      </c>
      <c r="R47" s="101">
        <v>0</v>
      </c>
      <c r="S47" s="101">
        <v>0</v>
      </c>
      <c r="T47" s="102" t="s">
        <v>92</v>
      </c>
      <c r="U47" s="102" t="s">
        <v>92</v>
      </c>
      <c r="V47" s="102" t="s">
        <v>92</v>
      </c>
      <c r="W47" s="101">
        <v>0</v>
      </c>
      <c r="X47" s="101">
        <v>0</v>
      </c>
      <c r="Y47" s="101">
        <v>0</v>
      </c>
      <c r="Z47" s="102" t="s">
        <v>92</v>
      </c>
      <c r="AA47" s="102" t="s">
        <v>92</v>
      </c>
      <c r="AB47" s="102" t="s">
        <v>92</v>
      </c>
      <c r="AC47" s="101">
        <v>0</v>
      </c>
      <c r="AD47" s="101">
        <v>0</v>
      </c>
      <c r="AE47" s="101">
        <v>0</v>
      </c>
      <c r="AF47" s="102" t="s">
        <v>92</v>
      </c>
      <c r="AG47" s="102" t="s">
        <v>92</v>
      </c>
      <c r="AH47" s="102" t="s">
        <v>92</v>
      </c>
      <c r="AI47" s="101">
        <v>0</v>
      </c>
      <c r="AJ47" s="101">
        <v>0</v>
      </c>
      <c r="AK47" s="101">
        <v>0</v>
      </c>
      <c r="AL47" s="102" t="s">
        <v>92</v>
      </c>
      <c r="AM47" s="102" t="s">
        <v>92</v>
      </c>
      <c r="AN47" s="102" t="s">
        <v>92</v>
      </c>
      <c r="AO47" s="101">
        <v>0</v>
      </c>
      <c r="AP47" s="101">
        <v>0</v>
      </c>
      <c r="AQ47" s="101">
        <v>0</v>
      </c>
      <c r="AR47" s="102">
        <v>0</v>
      </c>
      <c r="AS47" s="102">
        <v>0</v>
      </c>
      <c r="AT47" s="102">
        <v>0</v>
      </c>
      <c r="AU47" s="101">
        <v>0</v>
      </c>
      <c r="AV47" s="101">
        <v>0</v>
      </c>
      <c r="AW47" s="101">
        <v>0</v>
      </c>
      <c r="AX47" s="102" t="s">
        <v>92</v>
      </c>
      <c r="AY47" s="102" t="s">
        <v>92</v>
      </c>
      <c r="AZ47" s="102" t="s">
        <v>92</v>
      </c>
      <c r="BA47" s="101">
        <v>0</v>
      </c>
      <c r="BB47" s="101">
        <v>0</v>
      </c>
      <c r="BC47" s="101">
        <v>0</v>
      </c>
      <c r="BD47" s="102" t="s">
        <v>92</v>
      </c>
      <c r="BE47" s="102" t="s">
        <v>92</v>
      </c>
      <c r="BF47" s="102" t="s">
        <v>92</v>
      </c>
      <c r="BG47" s="101">
        <v>0</v>
      </c>
      <c r="BH47" s="101">
        <v>0</v>
      </c>
      <c r="BI47" s="101">
        <v>0</v>
      </c>
      <c r="BJ47" s="102" t="s">
        <v>92</v>
      </c>
      <c r="BK47" s="102" t="s">
        <v>92</v>
      </c>
      <c r="BL47" s="102" t="s">
        <v>92</v>
      </c>
      <c r="BM47" s="101">
        <v>0</v>
      </c>
      <c r="BN47" s="101">
        <v>0</v>
      </c>
      <c r="BO47" s="101">
        <v>0</v>
      </c>
      <c r="BP47" s="102" t="s">
        <v>92</v>
      </c>
      <c r="BQ47" s="102" t="s">
        <v>92</v>
      </c>
      <c r="BR47" s="103" t="s">
        <v>92</v>
      </c>
    </row>
    <row r="48" spans="1:70" ht="11.85">
      <c r="A48" s="99" t="str">
        <f>IF(COUNTIFS(T_PM[[#This Row],[Secteur]],"  *"),A47,T_PM[[#This Row],[Secteur]])</f>
        <v>SEINE-SAINT-DENIS</v>
      </c>
      <c r="B48" s="99" t="str">
        <f>IF(COUNTIFS(T_PM[[#This Row],[Secteur]],"    *"),B47,T_PM[[#This Row],[Secteur]])</f>
        <v xml:space="preserve">   D01 - Saint-Denis</v>
      </c>
      <c r="C48" s="100" t="s">
        <v>503</v>
      </c>
      <c r="D48" s="100" t="s">
        <v>504</v>
      </c>
      <c r="E48" s="101">
        <v>5</v>
      </c>
      <c r="F48" s="101">
        <v>11</v>
      </c>
      <c r="G48" s="101">
        <v>16</v>
      </c>
      <c r="H48" s="101">
        <v>0</v>
      </c>
      <c r="I48" s="101">
        <v>0</v>
      </c>
      <c r="J48" s="101">
        <v>0</v>
      </c>
      <c r="K48" s="101">
        <v>5</v>
      </c>
      <c r="L48" s="101">
        <v>11</v>
      </c>
      <c r="M48" s="101">
        <v>16</v>
      </c>
      <c r="N48" s="102">
        <v>1</v>
      </c>
      <c r="O48" s="102">
        <v>1</v>
      </c>
      <c r="P48" s="102">
        <v>1</v>
      </c>
      <c r="Q48" s="101">
        <v>0</v>
      </c>
      <c r="R48" s="101">
        <v>1</v>
      </c>
      <c r="S48" s="101">
        <v>1</v>
      </c>
      <c r="T48" s="102">
        <v>0</v>
      </c>
      <c r="U48" s="102">
        <v>9.0909090909090912E-2</v>
      </c>
      <c r="V48" s="102">
        <v>6.25E-2</v>
      </c>
      <c r="W48" s="101">
        <v>5</v>
      </c>
      <c r="X48" s="101">
        <v>10</v>
      </c>
      <c r="Y48" s="101">
        <v>15</v>
      </c>
      <c r="Z48" s="102">
        <v>1</v>
      </c>
      <c r="AA48" s="102">
        <v>0.90909090909090906</v>
      </c>
      <c r="AB48" s="102">
        <v>0.9375</v>
      </c>
      <c r="AC48" s="101">
        <v>5</v>
      </c>
      <c r="AD48" s="101">
        <v>8</v>
      </c>
      <c r="AE48" s="101">
        <v>13</v>
      </c>
      <c r="AF48" s="102">
        <v>1</v>
      </c>
      <c r="AG48" s="102">
        <v>0.72727272727272729</v>
      </c>
      <c r="AH48" s="102">
        <v>0.8125</v>
      </c>
      <c r="AI48" s="101">
        <v>0</v>
      </c>
      <c r="AJ48" s="101">
        <v>2</v>
      </c>
      <c r="AK48" s="101">
        <v>2</v>
      </c>
      <c r="AL48" s="102">
        <v>0</v>
      </c>
      <c r="AM48" s="102">
        <v>0.18181818181818182</v>
      </c>
      <c r="AN48" s="102">
        <v>0.125</v>
      </c>
      <c r="AO48" s="101">
        <v>5</v>
      </c>
      <c r="AP48" s="101">
        <v>10</v>
      </c>
      <c r="AQ48" s="101">
        <v>15</v>
      </c>
      <c r="AR48" s="102">
        <v>1</v>
      </c>
      <c r="AS48" s="102">
        <v>0.90909090909090906</v>
      </c>
      <c r="AT48" s="102">
        <v>0.9375</v>
      </c>
      <c r="AU48" s="101">
        <v>0</v>
      </c>
      <c r="AV48" s="101">
        <v>0</v>
      </c>
      <c r="AW48" s="101">
        <v>0</v>
      </c>
      <c r="AX48" s="102">
        <v>0</v>
      </c>
      <c r="AY48" s="102">
        <v>0</v>
      </c>
      <c r="AZ48" s="102">
        <v>0</v>
      </c>
      <c r="BA48" s="101">
        <v>5</v>
      </c>
      <c r="BB48" s="101">
        <v>10</v>
      </c>
      <c r="BC48" s="101">
        <v>15</v>
      </c>
      <c r="BD48" s="102">
        <v>1</v>
      </c>
      <c r="BE48" s="102">
        <v>1</v>
      </c>
      <c r="BF48" s="102">
        <v>1</v>
      </c>
      <c r="BG48" s="101">
        <v>5</v>
      </c>
      <c r="BH48" s="101">
        <v>8</v>
      </c>
      <c r="BI48" s="101">
        <v>13</v>
      </c>
      <c r="BJ48" s="102">
        <v>1</v>
      </c>
      <c r="BK48" s="102">
        <v>0.8</v>
      </c>
      <c r="BL48" s="102">
        <v>0.8666666666666667</v>
      </c>
      <c r="BM48" s="101">
        <v>0</v>
      </c>
      <c r="BN48" s="101">
        <v>2</v>
      </c>
      <c r="BO48" s="101">
        <v>2</v>
      </c>
      <c r="BP48" s="102">
        <v>0</v>
      </c>
      <c r="BQ48" s="102">
        <v>0.2</v>
      </c>
      <c r="BR48" s="103">
        <v>0.13333333333333333</v>
      </c>
    </row>
    <row r="49" spans="1:70" ht="11.85">
      <c r="A49" s="99" t="str">
        <f>IF(COUNTIFS(T_PM[[#This Row],[Secteur]],"  *"),A48,T_PM[[#This Row],[Secteur]])</f>
        <v>SEINE-SAINT-DENIS</v>
      </c>
      <c r="B49" s="99" t="str">
        <f>IF(COUNTIFS(T_PM[[#This Row],[Secteur]],"    *"),B48,T_PM[[#This Row],[Secteur]])</f>
        <v xml:space="preserve">   D02 - La Courneuve</v>
      </c>
      <c r="C49" s="100" t="s">
        <v>531</v>
      </c>
      <c r="D49" s="100" t="s">
        <v>532</v>
      </c>
      <c r="E49" s="101">
        <v>23</v>
      </c>
      <c r="F49" s="101">
        <v>55</v>
      </c>
      <c r="G49" s="101">
        <v>78</v>
      </c>
      <c r="H49" s="101">
        <v>0</v>
      </c>
      <c r="I49" s="101">
        <v>4</v>
      </c>
      <c r="J49" s="101">
        <v>4</v>
      </c>
      <c r="K49" s="101">
        <v>23</v>
      </c>
      <c r="L49" s="101">
        <v>52</v>
      </c>
      <c r="M49" s="101">
        <v>75</v>
      </c>
      <c r="N49" s="102">
        <v>1</v>
      </c>
      <c r="O49" s="102">
        <v>1.0181818181818181</v>
      </c>
      <c r="P49" s="102">
        <v>1.0128205128205128</v>
      </c>
      <c r="Q49" s="101">
        <v>1</v>
      </c>
      <c r="R49" s="101">
        <v>3</v>
      </c>
      <c r="S49" s="101">
        <v>4</v>
      </c>
      <c r="T49" s="102">
        <v>4.3478260869565216E-2</v>
      </c>
      <c r="U49" s="102">
        <v>5.7692307692307696E-2</v>
      </c>
      <c r="V49" s="102">
        <v>5.3333333333333337E-2</v>
      </c>
      <c r="W49" s="101">
        <v>22</v>
      </c>
      <c r="X49" s="101">
        <v>49</v>
      </c>
      <c r="Y49" s="101">
        <v>71</v>
      </c>
      <c r="Z49" s="102">
        <v>0.95652173913043481</v>
      </c>
      <c r="AA49" s="102">
        <v>0.94230769230769229</v>
      </c>
      <c r="AB49" s="102">
        <v>0.94666666666666666</v>
      </c>
      <c r="AC49" s="101">
        <v>21</v>
      </c>
      <c r="AD49" s="101">
        <v>40</v>
      </c>
      <c r="AE49" s="101">
        <v>61</v>
      </c>
      <c r="AF49" s="102">
        <v>0.91304347826086951</v>
      </c>
      <c r="AG49" s="102">
        <v>0.76923076923076927</v>
      </c>
      <c r="AH49" s="102">
        <v>0.81333333333333335</v>
      </c>
      <c r="AI49" s="101">
        <v>1</v>
      </c>
      <c r="AJ49" s="101">
        <v>9</v>
      </c>
      <c r="AK49" s="101">
        <v>10</v>
      </c>
      <c r="AL49" s="102">
        <v>4.3478260869565216E-2</v>
      </c>
      <c r="AM49" s="102">
        <v>0.17307692307692307</v>
      </c>
      <c r="AN49" s="102">
        <v>0.13333333333333333</v>
      </c>
      <c r="AO49" s="101">
        <v>23</v>
      </c>
      <c r="AP49" s="101">
        <v>52</v>
      </c>
      <c r="AQ49" s="101">
        <v>75</v>
      </c>
      <c r="AR49" s="102">
        <v>1</v>
      </c>
      <c r="AS49" s="102">
        <v>1.0181818181818181</v>
      </c>
      <c r="AT49" s="102">
        <v>1.0128205128205128</v>
      </c>
      <c r="AU49" s="101">
        <v>1</v>
      </c>
      <c r="AV49" s="101">
        <v>3</v>
      </c>
      <c r="AW49" s="101">
        <v>4</v>
      </c>
      <c r="AX49" s="102">
        <v>4.3478260869565216E-2</v>
      </c>
      <c r="AY49" s="102">
        <v>5.7692307692307696E-2</v>
      </c>
      <c r="AZ49" s="102">
        <v>5.3333333333333337E-2</v>
      </c>
      <c r="BA49" s="101">
        <v>22</v>
      </c>
      <c r="BB49" s="101">
        <v>49</v>
      </c>
      <c r="BC49" s="101">
        <v>71</v>
      </c>
      <c r="BD49" s="102">
        <v>0.95652173913043481</v>
      </c>
      <c r="BE49" s="102">
        <v>0.94230769230769229</v>
      </c>
      <c r="BF49" s="102">
        <v>0.94666666666666666</v>
      </c>
      <c r="BG49" s="101">
        <v>20</v>
      </c>
      <c r="BH49" s="101">
        <v>37</v>
      </c>
      <c r="BI49" s="101">
        <v>57</v>
      </c>
      <c r="BJ49" s="102">
        <v>0.86956521739130432</v>
      </c>
      <c r="BK49" s="102">
        <v>0.71153846153846156</v>
      </c>
      <c r="BL49" s="102">
        <v>0.76</v>
      </c>
      <c r="BM49" s="101">
        <v>2</v>
      </c>
      <c r="BN49" s="101">
        <v>12</v>
      </c>
      <c r="BO49" s="101">
        <v>14</v>
      </c>
      <c r="BP49" s="102">
        <v>8.6956521739130432E-2</v>
      </c>
      <c r="BQ49" s="102">
        <v>0.23076923076923078</v>
      </c>
      <c r="BR49" s="103">
        <v>0.18666666666666668</v>
      </c>
    </row>
    <row r="50" spans="1:70" ht="11.85">
      <c r="A50" s="99" t="str">
        <f>IF(COUNTIFS(T_PM[[#This Row],[Secteur]],"  *"),A49,T_PM[[#This Row],[Secteur]])</f>
        <v>SEINE-SAINT-DENIS</v>
      </c>
      <c r="B50" s="99" t="str">
        <f>IF(COUNTIFS(T_PM[[#This Row],[Secteur]],"    *"),B49,T_PM[[#This Row],[Secteur]])</f>
        <v xml:space="preserve">   D02 - La Courneuve</v>
      </c>
      <c r="C50" s="100" t="s">
        <v>533</v>
      </c>
      <c r="D50" s="100" t="s">
        <v>534</v>
      </c>
      <c r="E50" s="101">
        <v>0</v>
      </c>
      <c r="F50" s="101">
        <v>21</v>
      </c>
      <c r="G50" s="101">
        <v>21</v>
      </c>
      <c r="H50" s="101">
        <v>0</v>
      </c>
      <c r="I50" s="101">
        <v>4</v>
      </c>
      <c r="J50" s="101">
        <v>4</v>
      </c>
      <c r="K50" s="101">
        <v>0</v>
      </c>
      <c r="L50" s="101">
        <v>21</v>
      </c>
      <c r="M50" s="101">
        <v>21</v>
      </c>
      <c r="N50" s="102" t="s">
        <v>92</v>
      </c>
      <c r="O50" s="102">
        <v>1.1904761904761905</v>
      </c>
      <c r="P50" s="102">
        <v>1.1904761904761905</v>
      </c>
      <c r="Q50" s="101">
        <v>0</v>
      </c>
      <c r="R50" s="101">
        <v>0</v>
      </c>
      <c r="S50" s="101">
        <v>0</v>
      </c>
      <c r="T50" s="102" t="s">
        <v>92</v>
      </c>
      <c r="U50" s="102">
        <v>0</v>
      </c>
      <c r="V50" s="102">
        <v>0</v>
      </c>
      <c r="W50" s="101">
        <v>0</v>
      </c>
      <c r="X50" s="101">
        <v>21</v>
      </c>
      <c r="Y50" s="101">
        <v>21</v>
      </c>
      <c r="Z50" s="102" t="s">
        <v>92</v>
      </c>
      <c r="AA50" s="102">
        <v>1</v>
      </c>
      <c r="AB50" s="102">
        <v>1</v>
      </c>
      <c r="AC50" s="101">
        <v>0</v>
      </c>
      <c r="AD50" s="101">
        <v>14</v>
      </c>
      <c r="AE50" s="101">
        <v>14</v>
      </c>
      <c r="AF50" s="102" t="s">
        <v>92</v>
      </c>
      <c r="AG50" s="102">
        <v>0.66666666666666663</v>
      </c>
      <c r="AH50" s="102">
        <v>0.66666666666666663</v>
      </c>
      <c r="AI50" s="101">
        <v>0</v>
      </c>
      <c r="AJ50" s="101">
        <v>7</v>
      </c>
      <c r="AK50" s="101">
        <v>7</v>
      </c>
      <c r="AL50" s="102" t="s">
        <v>92</v>
      </c>
      <c r="AM50" s="102">
        <v>0.33333333333333331</v>
      </c>
      <c r="AN50" s="102">
        <v>0.33333333333333331</v>
      </c>
      <c r="AO50" s="101">
        <v>0</v>
      </c>
      <c r="AP50" s="101">
        <v>21</v>
      </c>
      <c r="AQ50" s="101">
        <v>21</v>
      </c>
      <c r="AR50" s="102" t="s">
        <v>92</v>
      </c>
      <c r="AS50" s="102">
        <v>1.1904761904761905</v>
      </c>
      <c r="AT50" s="102">
        <v>1.1904761904761905</v>
      </c>
      <c r="AU50" s="101">
        <v>0</v>
      </c>
      <c r="AV50" s="101">
        <v>0</v>
      </c>
      <c r="AW50" s="101">
        <v>0</v>
      </c>
      <c r="AX50" s="102" t="s">
        <v>92</v>
      </c>
      <c r="AY50" s="102">
        <v>0</v>
      </c>
      <c r="AZ50" s="102">
        <v>0</v>
      </c>
      <c r="BA50" s="101">
        <v>0</v>
      </c>
      <c r="BB50" s="101">
        <v>21</v>
      </c>
      <c r="BC50" s="101">
        <v>21</v>
      </c>
      <c r="BD50" s="102" t="s">
        <v>92</v>
      </c>
      <c r="BE50" s="102">
        <v>1</v>
      </c>
      <c r="BF50" s="102">
        <v>1</v>
      </c>
      <c r="BG50" s="101">
        <v>0</v>
      </c>
      <c r="BH50" s="101">
        <v>14</v>
      </c>
      <c r="BI50" s="101">
        <v>14</v>
      </c>
      <c r="BJ50" s="102" t="s">
        <v>92</v>
      </c>
      <c r="BK50" s="102">
        <v>0.66666666666666663</v>
      </c>
      <c r="BL50" s="102">
        <v>0.66666666666666663</v>
      </c>
      <c r="BM50" s="101">
        <v>0</v>
      </c>
      <c r="BN50" s="101">
        <v>7</v>
      </c>
      <c r="BO50" s="101">
        <v>7</v>
      </c>
      <c r="BP50" s="102" t="s">
        <v>92</v>
      </c>
      <c r="BQ50" s="102">
        <v>0.33333333333333331</v>
      </c>
      <c r="BR50" s="103">
        <v>0.33333333333333331</v>
      </c>
    </row>
    <row r="51" spans="1:70" ht="11.85">
      <c r="A51" s="99" t="str">
        <f>IF(COUNTIFS(T_PM[[#This Row],[Secteur]],"  *"),A50,T_PM[[#This Row],[Secteur]])</f>
        <v>SEINE-SAINT-DENIS</v>
      </c>
      <c r="B51" s="99" t="str">
        <f>IF(COUNTIFS(T_PM[[#This Row],[Secteur]],"    *"),B50,T_PM[[#This Row],[Secteur]])</f>
        <v xml:space="preserve">   D02 - La Courneuve</v>
      </c>
      <c r="C51" s="100" t="s">
        <v>539</v>
      </c>
      <c r="D51" s="100" t="s">
        <v>394</v>
      </c>
      <c r="E51" s="101">
        <v>1</v>
      </c>
      <c r="F51" s="101">
        <v>14</v>
      </c>
      <c r="G51" s="101">
        <v>15</v>
      </c>
      <c r="H51" s="101">
        <v>0</v>
      </c>
      <c r="I51" s="101">
        <v>0</v>
      </c>
      <c r="J51" s="101">
        <v>0</v>
      </c>
      <c r="K51" s="101">
        <v>1</v>
      </c>
      <c r="L51" s="101">
        <v>12</v>
      </c>
      <c r="M51" s="101">
        <v>13</v>
      </c>
      <c r="N51" s="102">
        <v>1</v>
      </c>
      <c r="O51" s="102">
        <v>0.8571428571428571</v>
      </c>
      <c r="P51" s="102">
        <v>0.8666666666666667</v>
      </c>
      <c r="Q51" s="101">
        <v>0</v>
      </c>
      <c r="R51" s="101">
        <v>2</v>
      </c>
      <c r="S51" s="101">
        <v>2</v>
      </c>
      <c r="T51" s="102">
        <v>0</v>
      </c>
      <c r="U51" s="102">
        <v>0.16666666666666666</v>
      </c>
      <c r="V51" s="102">
        <v>0.15384615384615385</v>
      </c>
      <c r="W51" s="101">
        <v>1</v>
      </c>
      <c r="X51" s="101">
        <v>10</v>
      </c>
      <c r="Y51" s="101">
        <v>11</v>
      </c>
      <c r="Z51" s="102">
        <v>1</v>
      </c>
      <c r="AA51" s="102">
        <v>0.83333333333333337</v>
      </c>
      <c r="AB51" s="102">
        <v>0.84615384615384615</v>
      </c>
      <c r="AC51" s="101">
        <v>0</v>
      </c>
      <c r="AD51" s="101">
        <v>10</v>
      </c>
      <c r="AE51" s="101">
        <v>10</v>
      </c>
      <c r="AF51" s="102">
        <v>0</v>
      </c>
      <c r="AG51" s="102">
        <v>0.83333333333333337</v>
      </c>
      <c r="AH51" s="102">
        <v>0.76923076923076927</v>
      </c>
      <c r="AI51" s="101">
        <v>1</v>
      </c>
      <c r="AJ51" s="101">
        <v>0</v>
      </c>
      <c r="AK51" s="101">
        <v>1</v>
      </c>
      <c r="AL51" s="102">
        <v>1</v>
      </c>
      <c r="AM51" s="102">
        <v>0</v>
      </c>
      <c r="AN51" s="102">
        <v>7.6923076923076927E-2</v>
      </c>
      <c r="AO51" s="101">
        <v>1</v>
      </c>
      <c r="AP51" s="101">
        <v>12</v>
      </c>
      <c r="AQ51" s="101">
        <v>13</v>
      </c>
      <c r="AR51" s="102">
        <v>1</v>
      </c>
      <c r="AS51" s="102">
        <v>0.8571428571428571</v>
      </c>
      <c r="AT51" s="102">
        <v>0.8666666666666667</v>
      </c>
      <c r="AU51" s="101">
        <v>0</v>
      </c>
      <c r="AV51" s="101">
        <v>2</v>
      </c>
      <c r="AW51" s="101">
        <v>2</v>
      </c>
      <c r="AX51" s="102">
        <v>0</v>
      </c>
      <c r="AY51" s="102">
        <v>0.16666666666666666</v>
      </c>
      <c r="AZ51" s="102">
        <v>0.15384615384615385</v>
      </c>
      <c r="BA51" s="101">
        <v>1</v>
      </c>
      <c r="BB51" s="101">
        <v>10</v>
      </c>
      <c r="BC51" s="101">
        <v>11</v>
      </c>
      <c r="BD51" s="102">
        <v>1</v>
      </c>
      <c r="BE51" s="102">
        <v>0.83333333333333337</v>
      </c>
      <c r="BF51" s="102">
        <v>0.84615384615384615</v>
      </c>
      <c r="BG51" s="101">
        <v>0</v>
      </c>
      <c r="BH51" s="101">
        <v>10</v>
      </c>
      <c r="BI51" s="101">
        <v>10</v>
      </c>
      <c r="BJ51" s="102">
        <v>0</v>
      </c>
      <c r="BK51" s="102">
        <v>0.83333333333333337</v>
      </c>
      <c r="BL51" s="102">
        <v>0.76923076923076927</v>
      </c>
      <c r="BM51" s="101">
        <v>1</v>
      </c>
      <c r="BN51" s="101">
        <v>0</v>
      </c>
      <c r="BO51" s="101">
        <v>1</v>
      </c>
      <c r="BP51" s="102">
        <v>1</v>
      </c>
      <c r="BQ51" s="102">
        <v>0</v>
      </c>
      <c r="BR51" s="103">
        <v>7.6923076923076927E-2</v>
      </c>
    </row>
    <row r="52" spans="1:70" ht="11.85">
      <c r="A52" s="99" t="str">
        <f>IF(COUNTIFS(T_PM[[#This Row],[Secteur]],"  *"),A51,T_PM[[#This Row],[Secteur]])</f>
        <v>SEINE-SAINT-DENIS</v>
      </c>
      <c r="B52" s="99" t="str">
        <f>IF(COUNTIFS(T_PM[[#This Row],[Secteur]],"    *"),B51,T_PM[[#This Row],[Secteur]])</f>
        <v xml:space="preserve">   D02 - La Courneuve</v>
      </c>
      <c r="C52" s="100" t="s">
        <v>549</v>
      </c>
      <c r="D52" s="100" t="s">
        <v>550</v>
      </c>
      <c r="E52" s="101">
        <v>9</v>
      </c>
      <c r="F52" s="101">
        <v>10</v>
      </c>
      <c r="G52" s="101">
        <v>19</v>
      </c>
      <c r="H52" s="101">
        <v>0</v>
      </c>
      <c r="I52" s="101">
        <v>0</v>
      </c>
      <c r="J52" s="101">
        <v>0</v>
      </c>
      <c r="K52" s="101">
        <v>9</v>
      </c>
      <c r="L52" s="101">
        <v>10</v>
      </c>
      <c r="M52" s="101">
        <v>19</v>
      </c>
      <c r="N52" s="102">
        <v>1</v>
      </c>
      <c r="O52" s="102">
        <v>1</v>
      </c>
      <c r="P52" s="102">
        <v>1</v>
      </c>
      <c r="Q52" s="101">
        <v>1</v>
      </c>
      <c r="R52" s="101">
        <v>0</v>
      </c>
      <c r="S52" s="101">
        <v>1</v>
      </c>
      <c r="T52" s="102">
        <v>0.1111111111111111</v>
      </c>
      <c r="U52" s="102">
        <v>0</v>
      </c>
      <c r="V52" s="102">
        <v>5.2631578947368418E-2</v>
      </c>
      <c r="W52" s="101">
        <v>8</v>
      </c>
      <c r="X52" s="101">
        <v>10</v>
      </c>
      <c r="Y52" s="101">
        <v>18</v>
      </c>
      <c r="Z52" s="102">
        <v>0.88888888888888884</v>
      </c>
      <c r="AA52" s="102">
        <v>1</v>
      </c>
      <c r="AB52" s="102">
        <v>0.94736842105263153</v>
      </c>
      <c r="AC52" s="101">
        <v>8</v>
      </c>
      <c r="AD52" s="101">
        <v>9</v>
      </c>
      <c r="AE52" s="101">
        <v>17</v>
      </c>
      <c r="AF52" s="102">
        <v>0.88888888888888884</v>
      </c>
      <c r="AG52" s="102">
        <v>0.9</v>
      </c>
      <c r="AH52" s="102">
        <v>0.89473684210526316</v>
      </c>
      <c r="AI52" s="101">
        <v>0</v>
      </c>
      <c r="AJ52" s="101">
        <v>1</v>
      </c>
      <c r="AK52" s="101">
        <v>1</v>
      </c>
      <c r="AL52" s="102">
        <v>0</v>
      </c>
      <c r="AM52" s="102">
        <v>0.1</v>
      </c>
      <c r="AN52" s="102">
        <v>5.2631578947368418E-2</v>
      </c>
      <c r="AO52" s="101">
        <v>9</v>
      </c>
      <c r="AP52" s="101">
        <v>10</v>
      </c>
      <c r="AQ52" s="101">
        <v>19</v>
      </c>
      <c r="AR52" s="102">
        <v>1</v>
      </c>
      <c r="AS52" s="102">
        <v>1</v>
      </c>
      <c r="AT52" s="102">
        <v>1</v>
      </c>
      <c r="AU52" s="101">
        <v>1</v>
      </c>
      <c r="AV52" s="101">
        <v>0</v>
      </c>
      <c r="AW52" s="101">
        <v>1</v>
      </c>
      <c r="AX52" s="102">
        <v>0.1111111111111111</v>
      </c>
      <c r="AY52" s="102">
        <v>0</v>
      </c>
      <c r="AZ52" s="102">
        <v>5.2631578947368418E-2</v>
      </c>
      <c r="BA52" s="101">
        <v>8</v>
      </c>
      <c r="BB52" s="101">
        <v>10</v>
      </c>
      <c r="BC52" s="101">
        <v>18</v>
      </c>
      <c r="BD52" s="102">
        <v>0.88888888888888884</v>
      </c>
      <c r="BE52" s="102">
        <v>1</v>
      </c>
      <c r="BF52" s="102">
        <v>0.94736842105263153</v>
      </c>
      <c r="BG52" s="101">
        <v>7</v>
      </c>
      <c r="BH52" s="101">
        <v>6</v>
      </c>
      <c r="BI52" s="101">
        <v>13</v>
      </c>
      <c r="BJ52" s="102">
        <v>0.77777777777777779</v>
      </c>
      <c r="BK52" s="102">
        <v>0.6</v>
      </c>
      <c r="BL52" s="102">
        <v>0.68421052631578949</v>
      </c>
      <c r="BM52" s="101">
        <v>1</v>
      </c>
      <c r="BN52" s="101">
        <v>4</v>
      </c>
      <c r="BO52" s="101">
        <v>5</v>
      </c>
      <c r="BP52" s="102">
        <v>0.1111111111111111</v>
      </c>
      <c r="BQ52" s="102">
        <v>0.4</v>
      </c>
      <c r="BR52" s="103">
        <v>0.26315789473684209</v>
      </c>
    </row>
    <row r="53" spans="1:70" ht="11.85">
      <c r="A53" s="99" t="str">
        <f>IF(COUNTIFS(T_PM[[#This Row],[Secteur]],"  *"),A52,T_PM[[#This Row],[Secteur]])</f>
        <v>SEINE-SAINT-DENIS</v>
      </c>
      <c r="B53" s="99" t="str">
        <f>IF(COUNTIFS(T_PM[[#This Row],[Secteur]],"    *"),B52,T_PM[[#This Row],[Secteur]])</f>
        <v xml:space="preserve">   D02 - La Courneuve</v>
      </c>
      <c r="C53" s="100" t="s">
        <v>1015</v>
      </c>
      <c r="D53" s="100" t="s">
        <v>1016</v>
      </c>
      <c r="E53" s="101">
        <v>13</v>
      </c>
      <c r="F53" s="101">
        <v>10</v>
      </c>
      <c r="G53" s="101">
        <v>23</v>
      </c>
      <c r="H53" s="101">
        <v>0</v>
      </c>
      <c r="I53" s="101">
        <v>0</v>
      </c>
      <c r="J53" s="101">
        <v>0</v>
      </c>
      <c r="K53" s="101">
        <v>13</v>
      </c>
      <c r="L53" s="101">
        <v>9</v>
      </c>
      <c r="M53" s="101">
        <v>22</v>
      </c>
      <c r="N53" s="102">
        <v>1</v>
      </c>
      <c r="O53" s="102">
        <v>0.9</v>
      </c>
      <c r="P53" s="102">
        <v>0.95652173913043481</v>
      </c>
      <c r="Q53" s="101">
        <v>0</v>
      </c>
      <c r="R53" s="101">
        <v>1</v>
      </c>
      <c r="S53" s="101">
        <v>1</v>
      </c>
      <c r="T53" s="102">
        <v>0</v>
      </c>
      <c r="U53" s="102">
        <v>0.1111111111111111</v>
      </c>
      <c r="V53" s="102">
        <v>4.5454545454545456E-2</v>
      </c>
      <c r="W53" s="101">
        <v>13</v>
      </c>
      <c r="X53" s="101">
        <v>8</v>
      </c>
      <c r="Y53" s="101">
        <v>21</v>
      </c>
      <c r="Z53" s="102">
        <v>1</v>
      </c>
      <c r="AA53" s="102">
        <v>0.88888888888888884</v>
      </c>
      <c r="AB53" s="102">
        <v>0.95454545454545459</v>
      </c>
      <c r="AC53" s="101">
        <v>13</v>
      </c>
      <c r="AD53" s="101">
        <v>7</v>
      </c>
      <c r="AE53" s="101">
        <v>20</v>
      </c>
      <c r="AF53" s="102">
        <v>1</v>
      </c>
      <c r="AG53" s="102">
        <v>0.77777777777777779</v>
      </c>
      <c r="AH53" s="102">
        <v>0.90909090909090906</v>
      </c>
      <c r="AI53" s="101">
        <v>0</v>
      </c>
      <c r="AJ53" s="101">
        <v>1</v>
      </c>
      <c r="AK53" s="101">
        <v>1</v>
      </c>
      <c r="AL53" s="102">
        <v>0</v>
      </c>
      <c r="AM53" s="102">
        <v>0.1111111111111111</v>
      </c>
      <c r="AN53" s="102">
        <v>4.5454545454545456E-2</v>
      </c>
      <c r="AO53" s="101">
        <v>13</v>
      </c>
      <c r="AP53" s="101">
        <v>9</v>
      </c>
      <c r="AQ53" s="101">
        <v>22</v>
      </c>
      <c r="AR53" s="102">
        <v>1</v>
      </c>
      <c r="AS53" s="102">
        <v>0.9</v>
      </c>
      <c r="AT53" s="102">
        <v>0.95652173913043481</v>
      </c>
      <c r="AU53" s="101">
        <v>0</v>
      </c>
      <c r="AV53" s="101">
        <v>1</v>
      </c>
      <c r="AW53" s="101">
        <v>1</v>
      </c>
      <c r="AX53" s="102">
        <v>0</v>
      </c>
      <c r="AY53" s="102">
        <v>0.1111111111111111</v>
      </c>
      <c r="AZ53" s="102">
        <v>4.5454545454545456E-2</v>
      </c>
      <c r="BA53" s="101">
        <v>13</v>
      </c>
      <c r="BB53" s="101">
        <v>8</v>
      </c>
      <c r="BC53" s="101">
        <v>21</v>
      </c>
      <c r="BD53" s="102">
        <v>1</v>
      </c>
      <c r="BE53" s="102">
        <v>0.88888888888888884</v>
      </c>
      <c r="BF53" s="102">
        <v>0.95454545454545459</v>
      </c>
      <c r="BG53" s="101">
        <v>13</v>
      </c>
      <c r="BH53" s="101">
        <v>7</v>
      </c>
      <c r="BI53" s="101">
        <v>20</v>
      </c>
      <c r="BJ53" s="102">
        <v>1</v>
      </c>
      <c r="BK53" s="102">
        <v>0.77777777777777779</v>
      </c>
      <c r="BL53" s="102">
        <v>0.90909090909090906</v>
      </c>
      <c r="BM53" s="101">
        <v>0</v>
      </c>
      <c r="BN53" s="101">
        <v>1</v>
      </c>
      <c r="BO53" s="101">
        <v>1</v>
      </c>
      <c r="BP53" s="102">
        <v>0</v>
      </c>
      <c r="BQ53" s="102">
        <v>0.1111111111111111</v>
      </c>
      <c r="BR53" s="103">
        <v>4.5454545454545456E-2</v>
      </c>
    </row>
    <row r="54" spans="1:70" ht="11.85">
      <c r="A54" s="99" t="str">
        <f>IF(COUNTIFS(T_PM[[#This Row],[Secteur]],"  *"),A53,T_PM[[#This Row],[Secteur]])</f>
        <v>SEINE-SAINT-DENIS</v>
      </c>
      <c r="B54" s="99" t="str">
        <f>IF(COUNTIFS(T_PM[[#This Row],[Secteur]],"    *"),B53,T_PM[[#This Row],[Secteur]])</f>
        <v xml:space="preserve">   D03 - Drancy</v>
      </c>
      <c r="C54" s="100" t="s">
        <v>569</v>
      </c>
      <c r="D54" s="100" t="s">
        <v>570</v>
      </c>
      <c r="E54" s="101">
        <v>2</v>
      </c>
      <c r="F54" s="101">
        <v>22</v>
      </c>
      <c r="G54" s="101">
        <v>24</v>
      </c>
      <c r="H54" s="101">
        <v>0</v>
      </c>
      <c r="I54" s="101">
        <v>0</v>
      </c>
      <c r="J54" s="101">
        <v>0</v>
      </c>
      <c r="K54" s="101">
        <v>2</v>
      </c>
      <c r="L54" s="101">
        <v>21</v>
      </c>
      <c r="M54" s="101">
        <v>23</v>
      </c>
      <c r="N54" s="102">
        <v>1</v>
      </c>
      <c r="O54" s="102">
        <v>0.95454545454545459</v>
      </c>
      <c r="P54" s="102">
        <v>0.95833333333333337</v>
      </c>
      <c r="Q54" s="101">
        <v>0</v>
      </c>
      <c r="R54" s="101">
        <v>0</v>
      </c>
      <c r="S54" s="101">
        <v>0</v>
      </c>
      <c r="T54" s="102">
        <v>0</v>
      </c>
      <c r="U54" s="102">
        <v>0</v>
      </c>
      <c r="V54" s="102">
        <v>0</v>
      </c>
      <c r="W54" s="101">
        <v>2</v>
      </c>
      <c r="X54" s="101">
        <v>21</v>
      </c>
      <c r="Y54" s="101">
        <v>23</v>
      </c>
      <c r="Z54" s="102">
        <v>1</v>
      </c>
      <c r="AA54" s="102">
        <v>1</v>
      </c>
      <c r="AB54" s="102">
        <v>1</v>
      </c>
      <c r="AC54" s="101">
        <v>0</v>
      </c>
      <c r="AD54" s="101">
        <v>15</v>
      </c>
      <c r="AE54" s="101">
        <v>15</v>
      </c>
      <c r="AF54" s="102">
        <v>0</v>
      </c>
      <c r="AG54" s="102">
        <v>0.7142857142857143</v>
      </c>
      <c r="AH54" s="102">
        <v>0.65217391304347827</v>
      </c>
      <c r="AI54" s="101">
        <v>2</v>
      </c>
      <c r="AJ54" s="101">
        <v>6</v>
      </c>
      <c r="AK54" s="101">
        <v>8</v>
      </c>
      <c r="AL54" s="102">
        <v>1</v>
      </c>
      <c r="AM54" s="102">
        <v>0.2857142857142857</v>
      </c>
      <c r="AN54" s="102">
        <v>0.34782608695652173</v>
      </c>
      <c r="AO54" s="101">
        <v>2</v>
      </c>
      <c r="AP54" s="101">
        <v>20</v>
      </c>
      <c r="AQ54" s="101">
        <v>22</v>
      </c>
      <c r="AR54" s="102">
        <v>1</v>
      </c>
      <c r="AS54" s="102">
        <v>0.90909090909090906</v>
      </c>
      <c r="AT54" s="102">
        <v>0.91666666666666663</v>
      </c>
      <c r="AU54" s="101">
        <v>0</v>
      </c>
      <c r="AV54" s="101">
        <v>0</v>
      </c>
      <c r="AW54" s="101">
        <v>0</v>
      </c>
      <c r="AX54" s="102">
        <v>0</v>
      </c>
      <c r="AY54" s="102">
        <v>0</v>
      </c>
      <c r="AZ54" s="102">
        <v>0</v>
      </c>
      <c r="BA54" s="101">
        <v>2</v>
      </c>
      <c r="BB54" s="101">
        <v>20</v>
      </c>
      <c r="BC54" s="101">
        <v>22</v>
      </c>
      <c r="BD54" s="102">
        <v>1</v>
      </c>
      <c r="BE54" s="102">
        <v>1</v>
      </c>
      <c r="BF54" s="102">
        <v>1</v>
      </c>
      <c r="BG54" s="101">
        <v>0</v>
      </c>
      <c r="BH54" s="101">
        <v>14</v>
      </c>
      <c r="BI54" s="101">
        <v>14</v>
      </c>
      <c r="BJ54" s="102">
        <v>0</v>
      </c>
      <c r="BK54" s="102">
        <v>0.7</v>
      </c>
      <c r="BL54" s="102">
        <v>0.63636363636363635</v>
      </c>
      <c r="BM54" s="101">
        <v>2</v>
      </c>
      <c r="BN54" s="101">
        <v>6</v>
      </c>
      <c r="BO54" s="101">
        <v>8</v>
      </c>
      <c r="BP54" s="102">
        <v>1</v>
      </c>
      <c r="BQ54" s="102">
        <v>0.3</v>
      </c>
      <c r="BR54" s="103">
        <v>0.36363636363636365</v>
      </c>
    </row>
    <row r="55" spans="1:70" ht="11.85">
      <c r="A55" s="99" t="str">
        <f>IF(COUNTIFS(T_PM[[#This Row],[Secteur]],"  *"),A54,T_PM[[#This Row],[Secteur]])</f>
        <v>SEINE-SAINT-DENIS</v>
      </c>
      <c r="B55" s="99" t="str">
        <f>IF(COUNTIFS(T_PM[[#This Row],[Secteur]],"    *"),B54,T_PM[[#This Row],[Secteur]])</f>
        <v xml:space="preserve">   D03 - Drancy</v>
      </c>
      <c r="C55" s="100" t="s">
        <v>1017</v>
      </c>
      <c r="D55" s="100" t="s">
        <v>1018</v>
      </c>
      <c r="E55" s="101">
        <v>2</v>
      </c>
      <c r="F55" s="101">
        <v>22</v>
      </c>
      <c r="G55" s="101">
        <v>24</v>
      </c>
      <c r="H55" s="101">
        <v>0</v>
      </c>
      <c r="I55" s="101">
        <v>0</v>
      </c>
      <c r="J55" s="101">
        <v>0</v>
      </c>
      <c r="K55" s="101">
        <v>2</v>
      </c>
      <c r="L55" s="101">
        <v>21</v>
      </c>
      <c r="M55" s="101">
        <v>23</v>
      </c>
      <c r="N55" s="102">
        <v>1</v>
      </c>
      <c r="O55" s="102">
        <v>0.95454545454545459</v>
      </c>
      <c r="P55" s="102">
        <v>0.95833333333333337</v>
      </c>
      <c r="Q55" s="101">
        <v>0</v>
      </c>
      <c r="R55" s="101">
        <v>0</v>
      </c>
      <c r="S55" s="101">
        <v>0</v>
      </c>
      <c r="T55" s="102">
        <v>0</v>
      </c>
      <c r="U55" s="102">
        <v>0</v>
      </c>
      <c r="V55" s="102">
        <v>0</v>
      </c>
      <c r="W55" s="101">
        <v>2</v>
      </c>
      <c r="X55" s="101">
        <v>21</v>
      </c>
      <c r="Y55" s="101">
        <v>23</v>
      </c>
      <c r="Z55" s="102">
        <v>1</v>
      </c>
      <c r="AA55" s="102">
        <v>1</v>
      </c>
      <c r="AB55" s="102">
        <v>1</v>
      </c>
      <c r="AC55" s="101">
        <v>0</v>
      </c>
      <c r="AD55" s="101">
        <v>15</v>
      </c>
      <c r="AE55" s="101">
        <v>15</v>
      </c>
      <c r="AF55" s="102">
        <v>0</v>
      </c>
      <c r="AG55" s="102">
        <v>0.7142857142857143</v>
      </c>
      <c r="AH55" s="102">
        <v>0.65217391304347827</v>
      </c>
      <c r="AI55" s="101">
        <v>2</v>
      </c>
      <c r="AJ55" s="101">
        <v>6</v>
      </c>
      <c r="AK55" s="101">
        <v>8</v>
      </c>
      <c r="AL55" s="102">
        <v>1</v>
      </c>
      <c r="AM55" s="102">
        <v>0.2857142857142857</v>
      </c>
      <c r="AN55" s="102">
        <v>0.34782608695652173</v>
      </c>
      <c r="AO55" s="101">
        <v>2</v>
      </c>
      <c r="AP55" s="101">
        <v>20</v>
      </c>
      <c r="AQ55" s="101">
        <v>22</v>
      </c>
      <c r="AR55" s="102">
        <v>1</v>
      </c>
      <c r="AS55" s="102">
        <v>0.90909090909090906</v>
      </c>
      <c r="AT55" s="102">
        <v>0.91666666666666663</v>
      </c>
      <c r="AU55" s="101">
        <v>0</v>
      </c>
      <c r="AV55" s="101">
        <v>0</v>
      </c>
      <c r="AW55" s="101">
        <v>0</v>
      </c>
      <c r="AX55" s="102">
        <v>0</v>
      </c>
      <c r="AY55" s="102">
        <v>0</v>
      </c>
      <c r="AZ55" s="102">
        <v>0</v>
      </c>
      <c r="BA55" s="101">
        <v>2</v>
      </c>
      <c r="BB55" s="101">
        <v>20</v>
      </c>
      <c r="BC55" s="101">
        <v>22</v>
      </c>
      <c r="BD55" s="102">
        <v>1</v>
      </c>
      <c r="BE55" s="102">
        <v>1</v>
      </c>
      <c r="BF55" s="102">
        <v>1</v>
      </c>
      <c r="BG55" s="101">
        <v>0</v>
      </c>
      <c r="BH55" s="101">
        <v>14</v>
      </c>
      <c r="BI55" s="101">
        <v>14</v>
      </c>
      <c r="BJ55" s="102">
        <v>0</v>
      </c>
      <c r="BK55" s="102">
        <v>0.7</v>
      </c>
      <c r="BL55" s="102">
        <v>0.63636363636363635</v>
      </c>
      <c r="BM55" s="101">
        <v>2</v>
      </c>
      <c r="BN55" s="101">
        <v>6</v>
      </c>
      <c r="BO55" s="101">
        <v>8</v>
      </c>
      <c r="BP55" s="102">
        <v>1</v>
      </c>
      <c r="BQ55" s="102">
        <v>0.3</v>
      </c>
      <c r="BR55" s="103">
        <v>0.36363636363636365</v>
      </c>
    </row>
    <row r="56" spans="1:70" ht="11.85">
      <c r="A56" s="99" t="str">
        <f>IF(COUNTIFS(T_PM[[#This Row],[Secteur]],"  *"),A55,T_PM[[#This Row],[Secteur]])</f>
        <v>SEINE-SAINT-DENIS</v>
      </c>
      <c r="B56" s="99" t="str">
        <f>IF(COUNTIFS(T_PM[[#This Row],[Secteur]],"    *"),B55,T_PM[[#This Row],[Secteur]])</f>
        <v xml:space="preserve">   D04 - Aulnay-Sous-Bois</v>
      </c>
      <c r="C56" s="100" t="s">
        <v>594</v>
      </c>
      <c r="D56" s="100" t="s">
        <v>595</v>
      </c>
      <c r="E56" s="101">
        <v>31</v>
      </c>
      <c r="F56" s="101">
        <v>38</v>
      </c>
      <c r="G56" s="101">
        <v>69</v>
      </c>
      <c r="H56" s="101">
        <v>3</v>
      </c>
      <c r="I56" s="101">
        <v>5</v>
      </c>
      <c r="J56" s="101">
        <v>8</v>
      </c>
      <c r="K56" s="101">
        <v>30</v>
      </c>
      <c r="L56" s="101">
        <v>38</v>
      </c>
      <c r="M56" s="101">
        <v>68</v>
      </c>
      <c r="N56" s="102">
        <v>1.064516129032258</v>
      </c>
      <c r="O56" s="102">
        <v>1.131578947368421</v>
      </c>
      <c r="P56" s="102">
        <v>1.1014492753623188</v>
      </c>
      <c r="Q56" s="101">
        <v>3</v>
      </c>
      <c r="R56" s="101">
        <v>1</v>
      </c>
      <c r="S56" s="101">
        <v>4</v>
      </c>
      <c r="T56" s="102">
        <v>0.1</v>
      </c>
      <c r="U56" s="102">
        <v>2.6315789473684209E-2</v>
      </c>
      <c r="V56" s="102">
        <v>5.8823529411764705E-2</v>
      </c>
      <c r="W56" s="101">
        <v>27</v>
      </c>
      <c r="X56" s="101">
        <v>37</v>
      </c>
      <c r="Y56" s="101">
        <v>64</v>
      </c>
      <c r="Z56" s="102">
        <v>0.9</v>
      </c>
      <c r="AA56" s="102">
        <v>0.97368421052631582</v>
      </c>
      <c r="AB56" s="102">
        <v>0.94117647058823528</v>
      </c>
      <c r="AC56" s="101">
        <v>25</v>
      </c>
      <c r="AD56" s="101">
        <v>30</v>
      </c>
      <c r="AE56" s="101">
        <v>55</v>
      </c>
      <c r="AF56" s="102">
        <v>0.83333333333333337</v>
      </c>
      <c r="AG56" s="102">
        <v>0.78947368421052633</v>
      </c>
      <c r="AH56" s="102">
        <v>0.80882352941176472</v>
      </c>
      <c r="AI56" s="101">
        <v>2</v>
      </c>
      <c r="AJ56" s="101">
        <v>7</v>
      </c>
      <c r="AK56" s="101">
        <v>9</v>
      </c>
      <c r="AL56" s="102">
        <v>6.6666666666666666E-2</v>
      </c>
      <c r="AM56" s="102">
        <v>0.18421052631578946</v>
      </c>
      <c r="AN56" s="102">
        <v>0.13235294117647059</v>
      </c>
      <c r="AO56" s="101">
        <v>30</v>
      </c>
      <c r="AP56" s="101">
        <v>38</v>
      </c>
      <c r="AQ56" s="101">
        <v>68</v>
      </c>
      <c r="AR56" s="102">
        <v>1.064516129032258</v>
      </c>
      <c r="AS56" s="102">
        <v>1.131578947368421</v>
      </c>
      <c r="AT56" s="102">
        <v>1.1014492753623188</v>
      </c>
      <c r="AU56" s="101">
        <v>3</v>
      </c>
      <c r="AV56" s="101">
        <v>0</v>
      </c>
      <c r="AW56" s="101">
        <v>3</v>
      </c>
      <c r="AX56" s="102">
        <v>0.1</v>
      </c>
      <c r="AY56" s="102">
        <v>0</v>
      </c>
      <c r="AZ56" s="102">
        <v>4.4117647058823532E-2</v>
      </c>
      <c r="BA56" s="101">
        <v>27</v>
      </c>
      <c r="BB56" s="101">
        <v>38</v>
      </c>
      <c r="BC56" s="101">
        <v>65</v>
      </c>
      <c r="BD56" s="102">
        <v>0.9</v>
      </c>
      <c r="BE56" s="102">
        <v>1</v>
      </c>
      <c r="BF56" s="102">
        <v>0.95588235294117652</v>
      </c>
      <c r="BG56" s="101">
        <v>25</v>
      </c>
      <c r="BH56" s="101">
        <v>30</v>
      </c>
      <c r="BI56" s="101">
        <v>55</v>
      </c>
      <c r="BJ56" s="102">
        <v>0.83333333333333337</v>
      </c>
      <c r="BK56" s="102">
        <v>0.78947368421052633</v>
      </c>
      <c r="BL56" s="102">
        <v>0.80882352941176472</v>
      </c>
      <c r="BM56" s="101">
        <v>2</v>
      </c>
      <c r="BN56" s="101">
        <v>8</v>
      </c>
      <c r="BO56" s="101">
        <v>10</v>
      </c>
      <c r="BP56" s="102">
        <v>6.6666666666666666E-2</v>
      </c>
      <c r="BQ56" s="102">
        <v>0.21052631578947367</v>
      </c>
      <c r="BR56" s="103">
        <v>0.14705882352941177</v>
      </c>
    </row>
    <row r="57" spans="1:70" ht="11.85">
      <c r="A57" s="99" t="str">
        <f>IF(COUNTIFS(T_PM[[#This Row],[Secteur]],"  *"),A56,T_PM[[#This Row],[Secteur]])</f>
        <v>SEINE-SAINT-DENIS</v>
      </c>
      <c r="B57" s="99" t="str">
        <f>IF(COUNTIFS(T_PM[[#This Row],[Secteur]],"    *"),B56,T_PM[[#This Row],[Secteur]])</f>
        <v xml:space="preserve">   D04 - Aulnay-Sous-Bois</v>
      </c>
      <c r="C57" s="100" t="s">
        <v>596</v>
      </c>
      <c r="D57" s="100" t="s">
        <v>597</v>
      </c>
      <c r="E57" s="101">
        <v>7</v>
      </c>
      <c r="F57" s="101">
        <v>14</v>
      </c>
      <c r="G57" s="101">
        <v>21</v>
      </c>
      <c r="H57" s="101">
        <v>3</v>
      </c>
      <c r="I57" s="101">
        <v>5</v>
      </c>
      <c r="J57" s="101">
        <v>8</v>
      </c>
      <c r="K57" s="101">
        <v>6</v>
      </c>
      <c r="L57" s="101">
        <v>14</v>
      </c>
      <c r="M57" s="101">
        <v>20</v>
      </c>
      <c r="N57" s="102">
        <v>1.2857142857142858</v>
      </c>
      <c r="O57" s="102">
        <v>1.3571428571428572</v>
      </c>
      <c r="P57" s="102">
        <v>1.3333333333333333</v>
      </c>
      <c r="Q57" s="101">
        <v>2</v>
      </c>
      <c r="R57" s="101">
        <v>0</v>
      </c>
      <c r="S57" s="101">
        <v>2</v>
      </c>
      <c r="T57" s="102">
        <v>0.33333333333333331</v>
      </c>
      <c r="U57" s="102">
        <v>0</v>
      </c>
      <c r="V57" s="102">
        <v>0.1</v>
      </c>
      <c r="W57" s="101">
        <v>4</v>
      </c>
      <c r="X57" s="101">
        <v>14</v>
      </c>
      <c r="Y57" s="101">
        <v>18</v>
      </c>
      <c r="Z57" s="102">
        <v>0.66666666666666663</v>
      </c>
      <c r="AA57" s="102">
        <v>1</v>
      </c>
      <c r="AB57" s="102">
        <v>0.9</v>
      </c>
      <c r="AC57" s="101">
        <v>4</v>
      </c>
      <c r="AD57" s="101">
        <v>13</v>
      </c>
      <c r="AE57" s="101">
        <v>17</v>
      </c>
      <c r="AF57" s="102">
        <v>0.66666666666666663</v>
      </c>
      <c r="AG57" s="102">
        <v>0.9285714285714286</v>
      </c>
      <c r="AH57" s="102">
        <v>0.85</v>
      </c>
      <c r="AI57" s="101">
        <v>0</v>
      </c>
      <c r="AJ57" s="101">
        <v>1</v>
      </c>
      <c r="AK57" s="101">
        <v>1</v>
      </c>
      <c r="AL57" s="102">
        <v>0</v>
      </c>
      <c r="AM57" s="102">
        <v>7.1428571428571425E-2</v>
      </c>
      <c r="AN57" s="102">
        <v>0.05</v>
      </c>
      <c r="AO57" s="101">
        <v>6</v>
      </c>
      <c r="AP57" s="101">
        <v>14</v>
      </c>
      <c r="AQ57" s="101">
        <v>20</v>
      </c>
      <c r="AR57" s="102">
        <v>1.2857142857142858</v>
      </c>
      <c r="AS57" s="102">
        <v>1.3571428571428572</v>
      </c>
      <c r="AT57" s="102">
        <v>1.3333333333333333</v>
      </c>
      <c r="AU57" s="101">
        <v>2</v>
      </c>
      <c r="AV57" s="101">
        <v>0</v>
      </c>
      <c r="AW57" s="101">
        <v>2</v>
      </c>
      <c r="AX57" s="102">
        <v>0.33333333333333331</v>
      </c>
      <c r="AY57" s="102">
        <v>0</v>
      </c>
      <c r="AZ57" s="102">
        <v>0.1</v>
      </c>
      <c r="BA57" s="101">
        <v>4</v>
      </c>
      <c r="BB57" s="101">
        <v>14</v>
      </c>
      <c r="BC57" s="101">
        <v>18</v>
      </c>
      <c r="BD57" s="102">
        <v>0.66666666666666663</v>
      </c>
      <c r="BE57" s="102">
        <v>1</v>
      </c>
      <c r="BF57" s="102">
        <v>0.9</v>
      </c>
      <c r="BG57" s="101">
        <v>4</v>
      </c>
      <c r="BH57" s="101">
        <v>13</v>
      </c>
      <c r="BI57" s="101">
        <v>17</v>
      </c>
      <c r="BJ57" s="102">
        <v>0.66666666666666663</v>
      </c>
      <c r="BK57" s="102">
        <v>0.9285714285714286</v>
      </c>
      <c r="BL57" s="102">
        <v>0.85</v>
      </c>
      <c r="BM57" s="101">
        <v>0</v>
      </c>
      <c r="BN57" s="101">
        <v>1</v>
      </c>
      <c r="BO57" s="101">
        <v>1</v>
      </c>
      <c r="BP57" s="102">
        <v>0</v>
      </c>
      <c r="BQ57" s="102">
        <v>7.1428571428571425E-2</v>
      </c>
      <c r="BR57" s="103">
        <v>0.05</v>
      </c>
    </row>
    <row r="58" spans="1:70" ht="11.85">
      <c r="A58" s="99" t="str">
        <f>IF(COUNTIFS(T_PM[[#This Row],[Secteur]],"  *"),A57,T_PM[[#This Row],[Secteur]])</f>
        <v>SEINE-SAINT-DENIS</v>
      </c>
      <c r="B58" s="99" t="str">
        <f>IF(COUNTIFS(T_PM[[#This Row],[Secteur]],"    *"),B57,T_PM[[#This Row],[Secteur]])</f>
        <v xml:space="preserve">   D04 - Aulnay-Sous-Bois</v>
      </c>
      <c r="C58" s="100" t="s">
        <v>621</v>
      </c>
      <c r="D58" s="100" t="s">
        <v>239</v>
      </c>
      <c r="E58" s="101">
        <v>12</v>
      </c>
      <c r="F58" s="101">
        <v>12</v>
      </c>
      <c r="G58" s="101">
        <v>24</v>
      </c>
      <c r="H58" s="101">
        <v>0</v>
      </c>
      <c r="I58" s="101">
        <v>0</v>
      </c>
      <c r="J58" s="101">
        <v>0</v>
      </c>
      <c r="K58" s="101">
        <v>12</v>
      </c>
      <c r="L58" s="101">
        <v>12</v>
      </c>
      <c r="M58" s="101">
        <v>24</v>
      </c>
      <c r="N58" s="102">
        <v>1</v>
      </c>
      <c r="O58" s="102">
        <v>1</v>
      </c>
      <c r="P58" s="102">
        <v>1</v>
      </c>
      <c r="Q58" s="101">
        <v>0</v>
      </c>
      <c r="R58" s="101">
        <v>1</v>
      </c>
      <c r="S58" s="101">
        <v>1</v>
      </c>
      <c r="T58" s="102">
        <v>0</v>
      </c>
      <c r="U58" s="102">
        <v>8.3333333333333329E-2</v>
      </c>
      <c r="V58" s="102">
        <v>4.1666666666666664E-2</v>
      </c>
      <c r="W58" s="101">
        <v>12</v>
      </c>
      <c r="X58" s="101">
        <v>11</v>
      </c>
      <c r="Y58" s="101">
        <v>23</v>
      </c>
      <c r="Z58" s="102">
        <v>1</v>
      </c>
      <c r="AA58" s="102">
        <v>0.91666666666666663</v>
      </c>
      <c r="AB58" s="102">
        <v>0.95833333333333337</v>
      </c>
      <c r="AC58" s="101">
        <v>12</v>
      </c>
      <c r="AD58" s="101">
        <v>9</v>
      </c>
      <c r="AE58" s="101">
        <v>21</v>
      </c>
      <c r="AF58" s="102">
        <v>1</v>
      </c>
      <c r="AG58" s="102">
        <v>0.75</v>
      </c>
      <c r="AH58" s="102">
        <v>0.875</v>
      </c>
      <c r="AI58" s="101">
        <v>0</v>
      </c>
      <c r="AJ58" s="101">
        <v>2</v>
      </c>
      <c r="AK58" s="101">
        <v>2</v>
      </c>
      <c r="AL58" s="102">
        <v>0</v>
      </c>
      <c r="AM58" s="102">
        <v>0.16666666666666666</v>
      </c>
      <c r="AN58" s="102">
        <v>8.3333333333333329E-2</v>
      </c>
      <c r="AO58" s="101">
        <v>12</v>
      </c>
      <c r="AP58" s="101">
        <v>12</v>
      </c>
      <c r="AQ58" s="101">
        <v>24</v>
      </c>
      <c r="AR58" s="102">
        <v>1</v>
      </c>
      <c r="AS58" s="102">
        <v>1</v>
      </c>
      <c r="AT58" s="102">
        <v>1</v>
      </c>
      <c r="AU58" s="101">
        <v>0</v>
      </c>
      <c r="AV58" s="101">
        <v>0</v>
      </c>
      <c r="AW58" s="101">
        <v>0</v>
      </c>
      <c r="AX58" s="102">
        <v>0</v>
      </c>
      <c r="AY58" s="102">
        <v>0</v>
      </c>
      <c r="AZ58" s="102">
        <v>0</v>
      </c>
      <c r="BA58" s="101">
        <v>12</v>
      </c>
      <c r="BB58" s="101">
        <v>12</v>
      </c>
      <c r="BC58" s="101">
        <v>24</v>
      </c>
      <c r="BD58" s="102">
        <v>1</v>
      </c>
      <c r="BE58" s="102">
        <v>1</v>
      </c>
      <c r="BF58" s="102">
        <v>1</v>
      </c>
      <c r="BG58" s="101">
        <v>12</v>
      </c>
      <c r="BH58" s="101">
        <v>10</v>
      </c>
      <c r="BI58" s="101">
        <v>22</v>
      </c>
      <c r="BJ58" s="102">
        <v>1</v>
      </c>
      <c r="BK58" s="102">
        <v>0.83333333333333337</v>
      </c>
      <c r="BL58" s="102">
        <v>0.91666666666666663</v>
      </c>
      <c r="BM58" s="101">
        <v>0</v>
      </c>
      <c r="BN58" s="101">
        <v>2</v>
      </c>
      <c r="BO58" s="101">
        <v>2</v>
      </c>
      <c r="BP58" s="102">
        <v>0</v>
      </c>
      <c r="BQ58" s="102">
        <v>0.16666666666666666</v>
      </c>
      <c r="BR58" s="103">
        <v>8.3333333333333329E-2</v>
      </c>
    </row>
    <row r="59" spans="1:70" ht="11.85">
      <c r="A59" s="99" t="str">
        <f>IF(COUNTIFS(T_PM[[#This Row],[Secteur]],"  *"),A58,T_PM[[#This Row],[Secteur]])</f>
        <v>SEINE-SAINT-DENIS</v>
      </c>
      <c r="B59" s="99" t="str">
        <f>IF(COUNTIFS(T_PM[[#This Row],[Secteur]],"    *"),B58,T_PM[[#This Row],[Secteur]])</f>
        <v xml:space="preserve">   D04 - Aulnay-Sous-Bois</v>
      </c>
      <c r="C59" s="100" t="s">
        <v>1019</v>
      </c>
      <c r="D59" s="100" t="s">
        <v>1020</v>
      </c>
      <c r="E59" s="101">
        <v>12</v>
      </c>
      <c r="F59" s="101">
        <v>12</v>
      </c>
      <c r="G59" s="101">
        <v>24</v>
      </c>
      <c r="H59" s="101">
        <v>0</v>
      </c>
      <c r="I59" s="101">
        <v>0</v>
      </c>
      <c r="J59" s="101">
        <v>0</v>
      </c>
      <c r="K59" s="101">
        <v>12</v>
      </c>
      <c r="L59" s="101">
        <v>12</v>
      </c>
      <c r="M59" s="101">
        <v>24</v>
      </c>
      <c r="N59" s="102">
        <v>1</v>
      </c>
      <c r="O59" s="102">
        <v>1</v>
      </c>
      <c r="P59" s="102">
        <v>1</v>
      </c>
      <c r="Q59" s="101">
        <v>1</v>
      </c>
      <c r="R59" s="101">
        <v>0</v>
      </c>
      <c r="S59" s="101">
        <v>1</v>
      </c>
      <c r="T59" s="102">
        <v>8.3333333333333329E-2</v>
      </c>
      <c r="U59" s="102">
        <v>0</v>
      </c>
      <c r="V59" s="102">
        <v>4.1666666666666664E-2</v>
      </c>
      <c r="W59" s="101">
        <v>11</v>
      </c>
      <c r="X59" s="101">
        <v>12</v>
      </c>
      <c r="Y59" s="101">
        <v>23</v>
      </c>
      <c r="Z59" s="102">
        <v>0.91666666666666663</v>
      </c>
      <c r="AA59" s="102">
        <v>1</v>
      </c>
      <c r="AB59" s="102">
        <v>0.95833333333333337</v>
      </c>
      <c r="AC59" s="101">
        <v>9</v>
      </c>
      <c r="AD59" s="101">
        <v>8</v>
      </c>
      <c r="AE59" s="101">
        <v>17</v>
      </c>
      <c r="AF59" s="102">
        <v>0.75</v>
      </c>
      <c r="AG59" s="102">
        <v>0.66666666666666663</v>
      </c>
      <c r="AH59" s="102">
        <v>0.70833333333333337</v>
      </c>
      <c r="AI59" s="101">
        <v>2</v>
      </c>
      <c r="AJ59" s="101">
        <v>4</v>
      </c>
      <c r="AK59" s="101">
        <v>6</v>
      </c>
      <c r="AL59" s="102">
        <v>0.16666666666666666</v>
      </c>
      <c r="AM59" s="102">
        <v>0.33333333333333331</v>
      </c>
      <c r="AN59" s="102">
        <v>0.25</v>
      </c>
      <c r="AO59" s="101">
        <v>12</v>
      </c>
      <c r="AP59" s="101">
        <v>12</v>
      </c>
      <c r="AQ59" s="101">
        <v>24</v>
      </c>
      <c r="AR59" s="102">
        <v>1</v>
      </c>
      <c r="AS59" s="102">
        <v>1</v>
      </c>
      <c r="AT59" s="102">
        <v>1</v>
      </c>
      <c r="AU59" s="101">
        <v>1</v>
      </c>
      <c r="AV59" s="101">
        <v>0</v>
      </c>
      <c r="AW59" s="101">
        <v>1</v>
      </c>
      <c r="AX59" s="102">
        <v>8.3333333333333329E-2</v>
      </c>
      <c r="AY59" s="102">
        <v>0</v>
      </c>
      <c r="AZ59" s="102">
        <v>4.1666666666666664E-2</v>
      </c>
      <c r="BA59" s="101">
        <v>11</v>
      </c>
      <c r="BB59" s="101">
        <v>12</v>
      </c>
      <c r="BC59" s="101">
        <v>23</v>
      </c>
      <c r="BD59" s="102">
        <v>0.91666666666666663</v>
      </c>
      <c r="BE59" s="102">
        <v>1</v>
      </c>
      <c r="BF59" s="102">
        <v>0.95833333333333337</v>
      </c>
      <c r="BG59" s="101">
        <v>9</v>
      </c>
      <c r="BH59" s="101">
        <v>7</v>
      </c>
      <c r="BI59" s="101">
        <v>16</v>
      </c>
      <c r="BJ59" s="102">
        <v>0.75</v>
      </c>
      <c r="BK59" s="102">
        <v>0.58333333333333337</v>
      </c>
      <c r="BL59" s="102">
        <v>0.66666666666666663</v>
      </c>
      <c r="BM59" s="101">
        <v>2</v>
      </c>
      <c r="BN59" s="101">
        <v>5</v>
      </c>
      <c r="BO59" s="101">
        <v>7</v>
      </c>
      <c r="BP59" s="102">
        <v>0.16666666666666666</v>
      </c>
      <c r="BQ59" s="102">
        <v>0.41666666666666669</v>
      </c>
      <c r="BR59" s="103">
        <v>0.29166666666666669</v>
      </c>
    </row>
    <row r="60" spans="1:70" ht="11.85">
      <c r="A60" s="99" t="str">
        <f>IF(COUNTIFS(T_PM[[#This Row],[Secteur]],"  *"),A59,T_PM[[#This Row],[Secteur]])</f>
        <v>SEINE-SAINT-DENIS</v>
      </c>
      <c r="B60" s="99" t="str">
        <f>IF(COUNTIFS(T_PM[[#This Row],[Secteur]],"    *"),B59,T_PM[[#This Row],[Secteur]])</f>
        <v xml:space="preserve">   D05 - Bobigny</v>
      </c>
      <c r="C60" s="100" t="s">
        <v>629</v>
      </c>
      <c r="D60" s="100" t="s">
        <v>630</v>
      </c>
      <c r="E60" s="101">
        <v>18</v>
      </c>
      <c r="F60" s="101">
        <v>27</v>
      </c>
      <c r="G60" s="101">
        <v>45</v>
      </c>
      <c r="H60" s="101">
        <v>0</v>
      </c>
      <c r="I60" s="101">
        <v>0</v>
      </c>
      <c r="J60" s="101">
        <v>0</v>
      </c>
      <c r="K60" s="101">
        <v>18</v>
      </c>
      <c r="L60" s="101">
        <v>27</v>
      </c>
      <c r="M60" s="101">
        <v>45</v>
      </c>
      <c r="N60" s="102">
        <v>1</v>
      </c>
      <c r="O60" s="102">
        <v>1</v>
      </c>
      <c r="P60" s="102">
        <v>1</v>
      </c>
      <c r="Q60" s="101">
        <v>0</v>
      </c>
      <c r="R60" s="101">
        <v>0</v>
      </c>
      <c r="S60" s="101">
        <v>0</v>
      </c>
      <c r="T60" s="102">
        <v>0</v>
      </c>
      <c r="U60" s="102">
        <v>0</v>
      </c>
      <c r="V60" s="102">
        <v>0</v>
      </c>
      <c r="W60" s="101">
        <v>18</v>
      </c>
      <c r="X60" s="101">
        <v>27</v>
      </c>
      <c r="Y60" s="101">
        <v>45</v>
      </c>
      <c r="Z60" s="102">
        <v>1</v>
      </c>
      <c r="AA60" s="102">
        <v>1</v>
      </c>
      <c r="AB60" s="102">
        <v>1</v>
      </c>
      <c r="AC60" s="101">
        <v>17</v>
      </c>
      <c r="AD60" s="101">
        <v>25</v>
      </c>
      <c r="AE60" s="101">
        <v>42</v>
      </c>
      <c r="AF60" s="102">
        <v>0.94444444444444442</v>
      </c>
      <c r="AG60" s="102">
        <v>0.92592592592592593</v>
      </c>
      <c r="AH60" s="102">
        <v>0.93333333333333335</v>
      </c>
      <c r="AI60" s="101">
        <v>1</v>
      </c>
      <c r="AJ60" s="101">
        <v>2</v>
      </c>
      <c r="AK60" s="101">
        <v>3</v>
      </c>
      <c r="AL60" s="102">
        <v>5.5555555555555552E-2</v>
      </c>
      <c r="AM60" s="102">
        <v>7.407407407407407E-2</v>
      </c>
      <c r="AN60" s="102">
        <v>6.6666666666666666E-2</v>
      </c>
      <c r="AO60" s="101">
        <v>18</v>
      </c>
      <c r="AP60" s="101">
        <v>27</v>
      </c>
      <c r="AQ60" s="101">
        <v>45</v>
      </c>
      <c r="AR60" s="102">
        <v>1</v>
      </c>
      <c r="AS60" s="102">
        <v>1</v>
      </c>
      <c r="AT60" s="102">
        <v>1</v>
      </c>
      <c r="AU60" s="101">
        <v>0</v>
      </c>
      <c r="AV60" s="101">
        <v>0</v>
      </c>
      <c r="AW60" s="101">
        <v>0</v>
      </c>
      <c r="AX60" s="102">
        <v>0</v>
      </c>
      <c r="AY60" s="102">
        <v>0</v>
      </c>
      <c r="AZ60" s="102">
        <v>0</v>
      </c>
      <c r="BA60" s="101">
        <v>18</v>
      </c>
      <c r="BB60" s="101">
        <v>27</v>
      </c>
      <c r="BC60" s="101">
        <v>45</v>
      </c>
      <c r="BD60" s="102">
        <v>1</v>
      </c>
      <c r="BE60" s="102">
        <v>1</v>
      </c>
      <c r="BF60" s="102">
        <v>1</v>
      </c>
      <c r="BG60" s="101">
        <v>17</v>
      </c>
      <c r="BH60" s="101">
        <v>25</v>
      </c>
      <c r="BI60" s="101">
        <v>42</v>
      </c>
      <c r="BJ60" s="102">
        <v>0.94444444444444442</v>
      </c>
      <c r="BK60" s="102">
        <v>0.92592592592592593</v>
      </c>
      <c r="BL60" s="102">
        <v>0.93333333333333335</v>
      </c>
      <c r="BM60" s="101">
        <v>1</v>
      </c>
      <c r="BN60" s="101">
        <v>2</v>
      </c>
      <c r="BO60" s="101">
        <v>3</v>
      </c>
      <c r="BP60" s="102">
        <v>5.5555555555555552E-2</v>
      </c>
      <c r="BQ60" s="102">
        <v>7.407407407407407E-2</v>
      </c>
      <c r="BR60" s="103">
        <v>6.6666666666666666E-2</v>
      </c>
    </row>
    <row r="61" spans="1:70" ht="11.85">
      <c r="A61" s="99" t="str">
        <f>IF(COUNTIFS(T_PM[[#This Row],[Secteur]],"  *"),A60,T_PM[[#This Row],[Secteur]])</f>
        <v>SEINE-SAINT-DENIS</v>
      </c>
      <c r="B61" s="99" t="str">
        <f>IF(COUNTIFS(T_PM[[#This Row],[Secteur]],"    *"),B60,T_PM[[#This Row],[Secteur]])</f>
        <v xml:space="preserve">   D05 - Bobigny</v>
      </c>
      <c r="C61" s="100" t="s">
        <v>631</v>
      </c>
      <c r="D61" s="100" t="s">
        <v>632</v>
      </c>
      <c r="E61" s="101">
        <v>8</v>
      </c>
      <c r="F61" s="101">
        <v>15</v>
      </c>
      <c r="G61" s="101">
        <v>23</v>
      </c>
      <c r="H61" s="101">
        <v>0</v>
      </c>
      <c r="I61" s="101">
        <v>0</v>
      </c>
      <c r="J61" s="101">
        <v>0</v>
      </c>
      <c r="K61" s="101">
        <v>8</v>
      </c>
      <c r="L61" s="101">
        <v>15</v>
      </c>
      <c r="M61" s="101">
        <v>23</v>
      </c>
      <c r="N61" s="102">
        <v>1</v>
      </c>
      <c r="O61" s="102">
        <v>1</v>
      </c>
      <c r="P61" s="102">
        <v>1</v>
      </c>
      <c r="Q61" s="101">
        <v>0</v>
      </c>
      <c r="R61" s="101">
        <v>0</v>
      </c>
      <c r="S61" s="101">
        <v>0</v>
      </c>
      <c r="T61" s="102">
        <v>0</v>
      </c>
      <c r="U61" s="102">
        <v>0</v>
      </c>
      <c r="V61" s="102">
        <v>0</v>
      </c>
      <c r="W61" s="101">
        <v>8</v>
      </c>
      <c r="X61" s="101">
        <v>15</v>
      </c>
      <c r="Y61" s="101">
        <v>23</v>
      </c>
      <c r="Z61" s="102">
        <v>1</v>
      </c>
      <c r="AA61" s="102">
        <v>1</v>
      </c>
      <c r="AB61" s="102">
        <v>1</v>
      </c>
      <c r="AC61" s="101">
        <v>8</v>
      </c>
      <c r="AD61" s="101">
        <v>14</v>
      </c>
      <c r="AE61" s="101">
        <v>22</v>
      </c>
      <c r="AF61" s="102">
        <v>1</v>
      </c>
      <c r="AG61" s="102">
        <v>0.93333333333333335</v>
      </c>
      <c r="AH61" s="102">
        <v>0.95652173913043481</v>
      </c>
      <c r="AI61" s="101">
        <v>0</v>
      </c>
      <c r="AJ61" s="101">
        <v>1</v>
      </c>
      <c r="AK61" s="101">
        <v>1</v>
      </c>
      <c r="AL61" s="102">
        <v>0</v>
      </c>
      <c r="AM61" s="102">
        <v>6.6666666666666666E-2</v>
      </c>
      <c r="AN61" s="102">
        <v>4.3478260869565216E-2</v>
      </c>
      <c r="AO61" s="101">
        <v>8</v>
      </c>
      <c r="AP61" s="101">
        <v>15</v>
      </c>
      <c r="AQ61" s="101">
        <v>23</v>
      </c>
      <c r="AR61" s="102">
        <v>1</v>
      </c>
      <c r="AS61" s="102">
        <v>1</v>
      </c>
      <c r="AT61" s="102">
        <v>1</v>
      </c>
      <c r="AU61" s="101">
        <v>0</v>
      </c>
      <c r="AV61" s="101">
        <v>0</v>
      </c>
      <c r="AW61" s="101">
        <v>0</v>
      </c>
      <c r="AX61" s="102">
        <v>0</v>
      </c>
      <c r="AY61" s="102">
        <v>0</v>
      </c>
      <c r="AZ61" s="102">
        <v>0</v>
      </c>
      <c r="BA61" s="101">
        <v>8</v>
      </c>
      <c r="BB61" s="101">
        <v>15</v>
      </c>
      <c r="BC61" s="101">
        <v>23</v>
      </c>
      <c r="BD61" s="102">
        <v>1</v>
      </c>
      <c r="BE61" s="102">
        <v>1</v>
      </c>
      <c r="BF61" s="102">
        <v>1</v>
      </c>
      <c r="BG61" s="101">
        <v>8</v>
      </c>
      <c r="BH61" s="101">
        <v>14</v>
      </c>
      <c r="BI61" s="101">
        <v>22</v>
      </c>
      <c r="BJ61" s="102">
        <v>1</v>
      </c>
      <c r="BK61" s="102">
        <v>0.93333333333333335</v>
      </c>
      <c r="BL61" s="102">
        <v>0.95652173913043481</v>
      </c>
      <c r="BM61" s="101">
        <v>0</v>
      </c>
      <c r="BN61" s="101">
        <v>1</v>
      </c>
      <c r="BO61" s="101">
        <v>1</v>
      </c>
      <c r="BP61" s="102">
        <v>0</v>
      </c>
      <c r="BQ61" s="102">
        <v>6.6666666666666666E-2</v>
      </c>
      <c r="BR61" s="103">
        <v>4.3478260869565216E-2</v>
      </c>
    </row>
    <row r="62" spans="1:70" ht="11.85">
      <c r="A62" s="99" t="str">
        <f>IF(COUNTIFS(T_PM[[#This Row],[Secteur]],"  *"),A61,T_PM[[#This Row],[Secteur]])</f>
        <v>SEINE-SAINT-DENIS</v>
      </c>
      <c r="B62" s="99" t="str">
        <f>IF(COUNTIFS(T_PM[[#This Row],[Secteur]],"    *"),B61,T_PM[[#This Row],[Secteur]])</f>
        <v xml:space="preserve">   D05 - Bobigny</v>
      </c>
      <c r="C62" s="100" t="s">
        <v>639</v>
      </c>
      <c r="D62" s="100" t="s">
        <v>640</v>
      </c>
      <c r="E62" s="101">
        <v>10</v>
      </c>
      <c r="F62" s="101">
        <v>12</v>
      </c>
      <c r="G62" s="101">
        <v>22</v>
      </c>
      <c r="H62" s="101">
        <v>0</v>
      </c>
      <c r="I62" s="101">
        <v>0</v>
      </c>
      <c r="J62" s="101">
        <v>0</v>
      </c>
      <c r="K62" s="101">
        <v>10</v>
      </c>
      <c r="L62" s="101">
        <v>12</v>
      </c>
      <c r="M62" s="101">
        <v>22</v>
      </c>
      <c r="N62" s="102">
        <v>1</v>
      </c>
      <c r="O62" s="102">
        <v>1</v>
      </c>
      <c r="P62" s="102">
        <v>1</v>
      </c>
      <c r="Q62" s="101">
        <v>0</v>
      </c>
      <c r="R62" s="101">
        <v>0</v>
      </c>
      <c r="S62" s="101">
        <v>0</v>
      </c>
      <c r="T62" s="102">
        <v>0</v>
      </c>
      <c r="U62" s="102">
        <v>0</v>
      </c>
      <c r="V62" s="102">
        <v>0</v>
      </c>
      <c r="W62" s="101">
        <v>10</v>
      </c>
      <c r="X62" s="101">
        <v>12</v>
      </c>
      <c r="Y62" s="101">
        <v>22</v>
      </c>
      <c r="Z62" s="102">
        <v>1</v>
      </c>
      <c r="AA62" s="102">
        <v>1</v>
      </c>
      <c r="AB62" s="102">
        <v>1</v>
      </c>
      <c r="AC62" s="101">
        <v>9</v>
      </c>
      <c r="AD62" s="101">
        <v>11</v>
      </c>
      <c r="AE62" s="101">
        <v>20</v>
      </c>
      <c r="AF62" s="102">
        <v>0.9</v>
      </c>
      <c r="AG62" s="102">
        <v>0.91666666666666663</v>
      </c>
      <c r="AH62" s="102">
        <v>0.90909090909090906</v>
      </c>
      <c r="AI62" s="101">
        <v>1</v>
      </c>
      <c r="AJ62" s="101">
        <v>1</v>
      </c>
      <c r="AK62" s="101">
        <v>2</v>
      </c>
      <c r="AL62" s="102">
        <v>0.1</v>
      </c>
      <c r="AM62" s="102">
        <v>8.3333333333333329E-2</v>
      </c>
      <c r="AN62" s="102">
        <v>9.0909090909090912E-2</v>
      </c>
      <c r="AO62" s="101">
        <v>10</v>
      </c>
      <c r="AP62" s="101">
        <v>12</v>
      </c>
      <c r="AQ62" s="101">
        <v>22</v>
      </c>
      <c r="AR62" s="102">
        <v>1</v>
      </c>
      <c r="AS62" s="102">
        <v>1</v>
      </c>
      <c r="AT62" s="102">
        <v>1</v>
      </c>
      <c r="AU62" s="101">
        <v>0</v>
      </c>
      <c r="AV62" s="101">
        <v>0</v>
      </c>
      <c r="AW62" s="101">
        <v>0</v>
      </c>
      <c r="AX62" s="102">
        <v>0</v>
      </c>
      <c r="AY62" s="102">
        <v>0</v>
      </c>
      <c r="AZ62" s="102">
        <v>0</v>
      </c>
      <c r="BA62" s="101">
        <v>10</v>
      </c>
      <c r="BB62" s="101">
        <v>12</v>
      </c>
      <c r="BC62" s="101">
        <v>22</v>
      </c>
      <c r="BD62" s="102">
        <v>1</v>
      </c>
      <c r="BE62" s="102">
        <v>1</v>
      </c>
      <c r="BF62" s="102">
        <v>1</v>
      </c>
      <c r="BG62" s="101">
        <v>9</v>
      </c>
      <c r="BH62" s="101">
        <v>11</v>
      </c>
      <c r="BI62" s="101">
        <v>20</v>
      </c>
      <c r="BJ62" s="102">
        <v>0.9</v>
      </c>
      <c r="BK62" s="102">
        <v>0.91666666666666663</v>
      </c>
      <c r="BL62" s="102">
        <v>0.90909090909090906</v>
      </c>
      <c r="BM62" s="101">
        <v>1</v>
      </c>
      <c r="BN62" s="101">
        <v>1</v>
      </c>
      <c r="BO62" s="101">
        <v>2</v>
      </c>
      <c r="BP62" s="102">
        <v>0.1</v>
      </c>
      <c r="BQ62" s="102">
        <v>8.3333333333333329E-2</v>
      </c>
      <c r="BR62" s="103">
        <v>9.0909090909090912E-2</v>
      </c>
    </row>
    <row r="63" spans="1:70" ht="11.85">
      <c r="A63" s="99" t="str">
        <f>IF(COUNTIFS(T_PM[[#This Row],[Secteur]],"  *"),A62,T_PM[[#This Row],[Secteur]])</f>
        <v>SEINE-SAINT-DENIS</v>
      </c>
      <c r="B63" s="99" t="str">
        <f>IF(COUNTIFS(T_PM[[#This Row],[Secteur]],"    *"),B62,T_PM[[#This Row],[Secteur]])</f>
        <v xml:space="preserve">   D06 - Montreuil</v>
      </c>
      <c r="C63" s="100" t="s">
        <v>652</v>
      </c>
      <c r="D63" s="100" t="s">
        <v>653</v>
      </c>
      <c r="E63" s="101">
        <v>11</v>
      </c>
      <c r="F63" s="101">
        <v>29</v>
      </c>
      <c r="G63" s="101">
        <v>40</v>
      </c>
      <c r="H63" s="101">
        <v>0</v>
      </c>
      <c r="I63" s="101">
        <v>0</v>
      </c>
      <c r="J63" s="101">
        <v>0</v>
      </c>
      <c r="K63" s="101">
        <v>11</v>
      </c>
      <c r="L63" s="101">
        <v>28</v>
      </c>
      <c r="M63" s="101">
        <v>39</v>
      </c>
      <c r="N63" s="102">
        <v>1</v>
      </c>
      <c r="O63" s="102">
        <v>0.96551724137931039</v>
      </c>
      <c r="P63" s="102">
        <v>0.97499999999999998</v>
      </c>
      <c r="Q63" s="101">
        <v>1</v>
      </c>
      <c r="R63" s="101">
        <v>1</v>
      </c>
      <c r="S63" s="101">
        <v>2</v>
      </c>
      <c r="T63" s="102">
        <v>9.0909090909090912E-2</v>
      </c>
      <c r="U63" s="102">
        <v>3.5714285714285712E-2</v>
      </c>
      <c r="V63" s="102">
        <v>5.128205128205128E-2</v>
      </c>
      <c r="W63" s="101">
        <v>10</v>
      </c>
      <c r="X63" s="101">
        <v>27</v>
      </c>
      <c r="Y63" s="101">
        <v>37</v>
      </c>
      <c r="Z63" s="102">
        <v>0.90909090909090906</v>
      </c>
      <c r="AA63" s="102">
        <v>0.9642857142857143</v>
      </c>
      <c r="AB63" s="102">
        <v>0.94871794871794868</v>
      </c>
      <c r="AC63" s="101">
        <v>9</v>
      </c>
      <c r="AD63" s="101">
        <v>24</v>
      </c>
      <c r="AE63" s="101">
        <v>33</v>
      </c>
      <c r="AF63" s="102">
        <v>0.81818181818181823</v>
      </c>
      <c r="AG63" s="102">
        <v>0.8571428571428571</v>
      </c>
      <c r="AH63" s="102">
        <v>0.84615384615384615</v>
      </c>
      <c r="AI63" s="101">
        <v>1</v>
      </c>
      <c r="AJ63" s="101">
        <v>3</v>
      </c>
      <c r="AK63" s="101">
        <v>4</v>
      </c>
      <c r="AL63" s="102">
        <v>9.0909090909090912E-2</v>
      </c>
      <c r="AM63" s="102">
        <v>0.10714285714285714</v>
      </c>
      <c r="AN63" s="102">
        <v>0.10256410256410256</v>
      </c>
      <c r="AO63" s="101">
        <v>11</v>
      </c>
      <c r="AP63" s="101">
        <v>28</v>
      </c>
      <c r="AQ63" s="101">
        <v>39</v>
      </c>
      <c r="AR63" s="102">
        <v>1</v>
      </c>
      <c r="AS63" s="102">
        <v>0.96551724137931039</v>
      </c>
      <c r="AT63" s="102">
        <v>0.97499999999999998</v>
      </c>
      <c r="AU63" s="101">
        <v>1</v>
      </c>
      <c r="AV63" s="101">
        <v>1</v>
      </c>
      <c r="AW63" s="101">
        <v>2</v>
      </c>
      <c r="AX63" s="102">
        <v>9.0909090909090912E-2</v>
      </c>
      <c r="AY63" s="102">
        <v>3.5714285714285712E-2</v>
      </c>
      <c r="AZ63" s="102">
        <v>5.128205128205128E-2</v>
      </c>
      <c r="BA63" s="101">
        <v>10</v>
      </c>
      <c r="BB63" s="101">
        <v>27</v>
      </c>
      <c r="BC63" s="101">
        <v>37</v>
      </c>
      <c r="BD63" s="102">
        <v>0.90909090909090906</v>
      </c>
      <c r="BE63" s="102">
        <v>0.9642857142857143</v>
      </c>
      <c r="BF63" s="102">
        <v>0.94871794871794868</v>
      </c>
      <c r="BG63" s="101">
        <v>9</v>
      </c>
      <c r="BH63" s="101">
        <v>24</v>
      </c>
      <c r="BI63" s="101">
        <v>33</v>
      </c>
      <c r="BJ63" s="102">
        <v>0.81818181818181823</v>
      </c>
      <c r="BK63" s="102">
        <v>0.8571428571428571</v>
      </c>
      <c r="BL63" s="102">
        <v>0.84615384615384615</v>
      </c>
      <c r="BM63" s="101">
        <v>1</v>
      </c>
      <c r="BN63" s="101">
        <v>3</v>
      </c>
      <c r="BO63" s="101">
        <v>4</v>
      </c>
      <c r="BP63" s="102">
        <v>9.0909090909090912E-2</v>
      </c>
      <c r="BQ63" s="102">
        <v>0.10714285714285714</v>
      </c>
      <c r="BR63" s="103">
        <v>0.10256410256410256</v>
      </c>
    </row>
    <row r="64" spans="1:70" ht="11.85">
      <c r="A64" s="99" t="str">
        <f>IF(COUNTIFS(T_PM[[#This Row],[Secteur]],"  *"),A63,T_PM[[#This Row],[Secteur]])</f>
        <v>SEINE-SAINT-DENIS</v>
      </c>
      <c r="B64" s="99" t="str">
        <f>IF(COUNTIFS(T_PM[[#This Row],[Secteur]],"    *"),B63,T_PM[[#This Row],[Secteur]])</f>
        <v xml:space="preserve">   D06 - Montreuil</v>
      </c>
      <c r="C64" s="100" t="s">
        <v>654</v>
      </c>
      <c r="D64" s="100" t="s">
        <v>655</v>
      </c>
      <c r="E64" s="101">
        <v>11</v>
      </c>
      <c r="F64" s="101">
        <v>29</v>
      </c>
      <c r="G64" s="101">
        <v>40</v>
      </c>
      <c r="H64" s="101">
        <v>0</v>
      </c>
      <c r="I64" s="101">
        <v>0</v>
      </c>
      <c r="J64" s="101">
        <v>0</v>
      </c>
      <c r="K64" s="101">
        <v>11</v>
      </c>
      <c r="L64" s="101">
        <v>28</v>
      </c>
      <c r="M64" s="101">
        <v>39</v>
      </c>
      <c r="N64" s="102">
        <v>1</v>
      </c>
      <c r="O64" s="102">
        <v>0.96551724137931039</v>
      </c>
      <c r="P64" s="102">
        <v>0.97499999999999998</v>
      </c>
      <c r="Q64" s="101">
        <v>1</v>
      </c>
      <c r="R64" s="101">
        <v>1</v>
      </c>
      <c r="S64" s="101">
        <v>2</v>
      </c>
      <c r="T64" s="102">
        <v>9.0909090909090912E-2</v>
      </c>
      <c r="U64" s="102">
        <v>3.5714285714285712E-2</v>
      </c>
      <c r="V64" s="102">
        <v>5.128205128205128E-2</v>
      </c>
      <c r="W64" s="101">
        <v>10</v>
      </c>
      <c r="X64" s="101">
        <v>27</v>
      </c>
      <c r="Y64" s="101">
        <v>37</v>
      </c>
      <c r="Z64" s="102">
        <v>0.90909090909090906</v>
      </c>
      <c r="AA64" s="102">
        <v>0.9642857142857143</v>
      </c>
      <c r="AB64" s="102">
        <v>0.94871794871794868</v>
      </c>
      <c r="AC64" s="101">
        <v>9</v>
      </c>
      <c r="AD64" s="101">
        <v>24</v>
      </c>
      <c r="AE64" s="101">
        <v>33</v>
      </c>
      <c r="AF64" s="102">
        <v>0.81818181818181823</v>
      </c>
      <c r="AG64" s="102">
        <v>0.8571428571428571</v>
      </c>
      <c r="AH64" s="102">
        <v>0.84615384615384615</v>
      </c>
      <c r="AI64" s="101">
        <v>1</v>
      </c>
      <c r="AJ64" s="101">
        <v>3</v>
      </c>
      <c r="AK64" s="101">
        <v>4</v>
      </c>
      <c r="AL64" s="102">
        <v>9.0909090909090912E-2</v>
      </c>
      <c r="AM64" s="102">
        <v>0.10714285714285714</v>
      </c>
      <c r="AN64" s="102">
        <v>0.10256410256410256</v>
      </c>
      <c r="AO64" s="101">
        <v>11</v>
      </c>
      <c r="AP64" s="101">
        <v>28</v>
      </c>
      <c r="AQ64" s="101">
        <v>39</v>
      </c>
      <c r="AR64" s="102">
        <v>1</v>
      </c>
      <c r="AS64" s="102">
        <v>0.96551724137931039</v>
      </c>
      <c r="AT64" s="102">
        <v>0.97499999999999998</v>
      </c>
      <c r="AU64" s="101">
        <v>1</v>
      </c>
      <c r="AV64" s="101">
        <v>1</v>
      </c>
      <c r="AW64" s="101">
        <v>2</v>
      </c>
      <c r="AX64" s="102">
        <v>9.0909090909090912E-2</v>
      </c>
      <c r="AY64" s="102">
        <v>3.5714285714285712E-2</v>
      </c>
      <c r="AZ64" s="102">
        <v>5.128205128205128E-2</v>
      </c>
      <c r="BA64" s="101">
        <v>10</v>
      </c>
      <c r="BB64" s="101">
        <v>27</v>
      </c>
      <c r="BC64" s="101">
        <v>37</v>
      </c>
      <c r="BD64" s="102">
        <v>0.90909090909090906</v>
      </c>
      <c r="BE64" s="102">
        <v>0.9642857142857143</v>
      </c>
      <c r="BF64" s="102">
        <v>0.94871794871794868</v>
      </c>
      <c r="BG64" s="101">
        <v>9</v>
      </c>
      <c r="BH64" s="101">
        <v>24</v>
      </c>
      <c r="BI64" s="101">
        <v>33</v>
      </c>
      <c r="BJ64" s="102">
        <v>0.81818181818181823</v>
      </c>
      <c r="BK64" s="102">
        <v>0.8571428571428571</v>
      </c>
      <c r="BL64" s="102">
        <v>0.84615384615384615</v>
      </c>
      <c r="BM64" s="101">
        <v>1</v>
      </c>
      <c r="BN64" s="101">
        <v>3</v>
      </c>
      <c r="BO64" s="101">
        <v>4</v>
      </c>
      <c r="BP64" s="102">
        <v>9.0909090909090912E-2</v>
      </c>
      <c r="BQ64" s="102">
        <v>0.10714285714285714</v>
      </c>
      <c r="BR64" s="103">
        <v>0.10256410256410256</v>
      </c>
    </row>
    <row r="65" spans="1:70" ht="11.85">
      <c r="A65" s="99" t="str">
        <f>IF(COUNTIFS(T_PM[[#This Row],[Secteur]],"  *"),A64,T_PM[[#This Row],[Secteur]])</f>
        <v>SEINE-SAINT-DENIS</v>
      </c>
      <c r="B65" s="99" t="str">
        <f>IF(COUNTIFS(T_PM[[#This Row],[Secteur]],"    *"),B64,T_PM[[#This Row],[Secteur]])</f>
        <v xml:space="preserve">   D07 - Le Raincy</v>
      </c>
      <c r="C65" s="100" t="s">
        <v>694</v>
      </c>
      <c r="D65" s="100" t="s">
        <v>695</v>
      </c>
      <c r="E65" s="101">
        <v>17</v>
      </c>
      <c r="F65" s="101">
        <v>24</v>
      </c>
      <c r="G65" s="101">
        <v>41</v>
      </c>
      <c r="H65" s="101">
        <v>0</v>
      </c>
      <c r="I65" s="101">
        <v>0</v>
      </c>
      <c r="J65" s="101">
        <v>0</v>
      </c>
      <c r="K65" s="101">
        <v>14</v>
      </c>
      <c r="L65" s="101">
        <v>18</v>
      </c>
      <c r="M65" s="101">
        <v>32</v>
      </c>
      <c r="N65" s="102">
        <v>0.82352941176470584</v>
      </c>
      <c r="O65" s="102">
        <v>0.75</v>
      </c>
      <c r="P65" s="102">
        <v>0.78048780487804881</v>
      </c>
      <c r="Q65" s="101">
        <v>1</v>
      </c>
      <c r="R65" s="101">
        <v>0</v>
      </c>
      <c r="S65" s="101">
        <v>1</v>
      </c>
      <c r="T65" s="102">
        <v>7.1428571428571425E-2</v>
      </c>
      <c r="U65" s="102">
        <v>0</v>
      </c>
      <c r="V65" s="102">
        <v>3.125E-2</v>
      </c>
      <c r="W65" s="101">
        <v>13</v>
      </c>
      <c r="X65" s="101">
        <v>18</v>
      </c>
      <c r="Y65" s="101">
        <v>31</v>
      </c>
      <c r="Z65" s="102">
        <v>0.9285714285714286</v>
      </c>
      <c r="AA65" s="102">
        <v>1</v>
      </c>
      <c r="AB65" s="102">
        <v>0.96875</v>
      </c>
      <c r="AC65" s="101">
        <v>11</v>
      </c>
      <c r="AD65" s="101">
        <v>16</v>
      </c>
      <c r="AE65" s="101">
        <v>27</v>
      </c>
      <c r="AF65" s="102">
        <v>0.7857142857142857</v>
      </c>
      <c r="AG65" s="102">
        <v>0.88888888888888884</v>
      </c>
      <c r="AH65" s="102">
        <v>0.84375</v>
      </c>
      <c r="AI65" s="101">
        <v>2</v>
      </c>
      <c r="AJ65" s="101">
        <v>2</v>
      </c>
      <c r="AK65" s="101">
        <v>4</v>
      </c>
      <c r="AL65" s="102">
        <v>0.14285714285714285</v>
      </c>
      <c r="AM65" s="102">
        <v>0.1111111111111111</v>
      </c>
      <c r="AN65" s="102">
        <v>0.125</v>
      </c>
      <c r="AO65" s="101">
        <v>11</v>
      </c>
      <c r="AP65" s="101">
        <v>8</v>
      </c>
      <c r="AQ65" s="101">
        <v>19</v>
      </c>
      <c r="AR65" s="102">
        <v>0.6470588235294118</v>
      </c>
      <c r="AS65" s="102">
        <v>0.33333333333333331</v>
      </c>
      <c r="AT65" s="102">
        <v>0.46341463414634149</v>
      </c>
      <c r="AU65" s="101">
        <v>0</v>
      </c>
      <c r="AV65" s="101">
        <v>0</v>
      </c>
      <c r="AW65" s="101">
        <v>0</v>
      </c>
      <c r="AX65" s="102">
        <v>0</v>
      </c>
      <c r="AY65" s="102">
        <v>0</v>
      </c>
      <c r="AZ65" s="102">
        <v>0</v>
      </c>
      <c r="BA65" s="101">
        <v>11</v>
      </c>
      <c r="BB65" s="101">
        <v>8</v>
      </c>
      <c r="BC65" s="101">
        <v>19</v>
      </c>
      <c r="BD65" s="102">
        <v>1</v>
      </c>
      <c r="BE65" s="102">
        <v>1</v>
      </c>
      <c r="BF65" s="102">
        <v>1</v>
      </c>
      <c r="BG65" s="101">
        <v>10</v>
      </c>
      <c r="BH65" s="101">
        <v>8</v>
      </c>
      <c r="BI65" s="101">
        <v>18</v>
      </c>
      <c r="BJ65" s="102">
        <v>0.90909090909090906</v>
      </c>
      <c r="BK65" s="102">
        <v>1</v>
      </c>
      <c r="BL65" s="102">
        <v>0.94736842105263153</v>
      </c>
      <c r="BM65" s="101">
        <v>1</v>
      </c>
      <c r="BN65" s="101">
        <v>0</v>
      </c>
      <c r="BO65" s="101">
        <v>1</v>
      </c>
      <c r="BP65" s="102">
        <v>9.0909090909090912E-2</v>
      </c>
      <c r="BQ65" s="102">
        <v>0</v>
      </c>
      <c r="BR65" s="103">
        <v>5.2631578947368418E-2</v>
      </c>
    </row>
    <row r="66" spans="1:70" ht="11.85">
      <c r="A66" s="99" t="str">
        <f>IF(COUNTIFS(T_PM[[#This Row],[Secteur]],"  *"),A65,T_PM[[#This Row],[Secteur]])</f>
        <v>SEINE-SAINT-DENIS</v>
      </c>
      <c r="B66" s="99" t="str">
        <f>IF(COUNTIFS(T_PM[[#This Row],[Secteur]],"    *"),B65,T_PM[[#This Row],[Secteur]])</f>
        <v xml:space="preserve">   D07 - Le Raincy</v>
      </c>
      <c r="C66" s="100" t="s">
        <v>700</v>
      </c>
      <c r="D66" s="100" t="s">
        <v>701</v>
      </c>
      <c r="E66" s="101">
        <v>6</v>
      </c>
      <c r="F66" s="101">
        <v>16</v>
      </c>
      <c r="G66" s="101">
        <v>22</v>
      </c>
      <c r="H66" s="101">
        <v>0</v>
      </c>
      <c r="I66" s="101">
        <v>0</v>
      </c>
      <c r="J66" s="101">
        <v>0</v>
      </c>
      <c r="K66" s="101">
        <v>3</v>
      </c>
      <c r="L66" s="101">
        <v>10</v>
      </c>
      <c r="M66" s="101">
        <v>13</v>
      </c>
      <c r="N66" s="102">
        <v>0.5</v>
      </c>
      <c r="O66" s="102">
        <v>0.625</v>
      </c>
      <c r="P66" s="102">
        <v>0.59090909090909094</v>
      </c>
      <c r="Q66" s="101">
        <v>1</v>
      </c>
      <c r="R66" s="101">
        <v>0</v>
      </c>
      <c r="S66" s="101">
        <v>1</v>
      </c>
      <c r="T66" s="102">
        <v>0.33333333333333331</v>
      </c>
      <c r="U66" s="102">
        <v>0</v>
      </c>
      <c r="V66" s="102">
        <v>7.6923076923076927E-2</v>
      </c>
      <c r="W66" s="101">
        <v>2</v>
      </c>
      <c r="X66" s="101">
        <v>10</v>
      </c>
      <c r="Y66" s="101">
        <v>12</v>
      </c>
      <c r="Z66" s="102">
        <v>0.66666666666666663</v>
      </c>
      <c r="AA66" s="102">
        <v>1</v>
      </c>
      <c r="AB66" s="102">
        <v>0.92307692307692313</v>
      </c>
      <c r="AC66" s="101">
        <v>1</v>
      </c>
      <c r="AD66" s="101">
        <v>8</v>
      </c>
      <c r="AE66" s="101">
        <v>9</v>
      </c>
      <c r="AF66" s="102">
        <v>0.33333333333333331</v>
      </c>
      <c r="AG66" s="102">
        <v>0.8</v>
      </c>
      <c r="AH66" s="102">
        <v>0.69230769230769229</v>
      </c>
      <c r="AI66" s="101">
        <v>1</v>
      </c>
      <c r="AJ66" s="101">
        <v>2</v>
      </c>
      <c r="AK66" s="101">
        <v>3</v>
      </c>
      <c r="AL66" s="102">
        <v>0.33333333333333331</v>
      </c>
      <c r="AM66" s="102">
        <v>0.2</v>
      </c>
      <c r="AN66" s="102">
        <v>0.23076923076923078</v>
      </c>
      <c r="AO66" s="101">
        <v>0</v>
      </c>
      <c r="AP66" s="101">
        <v>0</v>
      </c>
      <c r="AQ66" s="101">
        <v>0</v>
      </c>
      <c r="AR66" s="102">
        <v>0</v>
      </c>
      <c r="AS66" s="102">
        <v>0</v>
      </c>
      <c r="AT66" s="102">
        <v>0</v>
      </c>
      <c r="AU66" s="101">
        <v>0</v>
      </c>
      <c r="AV66" s="101">
        <v>0</v>
      </c>
      <c r="AW66" s="101">
        <v>0</v>
      </c>
      <c r="AX66" s="102" t="s">
        <v>92</v>
      </c>
      <c r="AY66" s="102" t="s">
        <v>92</v>
      </c>
      <c r="AZ66" s="102" t="s">
        <v>92</v>
      </c>
      <c r="BA66" s="101">
        <v>0</v>
      </c>
      <c r="BB66" s="101">
        <v>0</v>
      </c>
      <c r="BC66" s="101">
        <v>0</v>
      </c>
      <c r="BD66" s="102" t="s">
        <v>92</v>
      </c>
      <c r="BE66" s="102" t="s">
        <v>92</v>
      </c>
      <c r="BF66" s="102" t="s">
        <v>92</v>
      </c>
      <c r="BG66" s="101">
        <v>0</v>
      </c>
      <c r="BH66" s="101">
        <v>0</v>
      </c>
      <c r="BI66" s="101">
        <v>0</v>
      </c>
      <c r="BJ66" s="102" t="s">
        <v>92</v>
      </c>
      <c r="BK66" s="102" t="s">
        <v>92</v>
      </c>
      <c r="BL66" s="102" t="s">
        <v>92</v>
      </c>
      <c r="BM66" s="101">
        <v>0</v>
      </c>
      <c r="BN66" s="101">
        <v>0</v>
      </c>
      <c r="BO66" s="101">
        <v>0</v>
      </c>
      <c r="BP66" s="102" t="s">
        <v>92</v>
      </c>
      <c r="BQ66" s="102" t="s">
        <v>92</v>
      </c>
      <c r="BR66" s="103" t="s">
        <v>92</v>
      </c>
    </row>
    <row r="67" spans="1:70" ht="11.85">
      <c r="A67" s="99" t="str">
        <f>IF(COUNTIFS(T_PM[[#This Row],[Secteur]],"  *"),A66,T_PM[[#This Row],[Secteur]])</f>
        <v>SEINE-SAINT-DENIS</v>
      </c>
      <c r="B67" s="99" t="str">
        <f>IF(COUNTIFS(T_PM[[#This Row],[Secteur]],"    *"),B66,T_PM[[#This Row],[Secteur]])</f>
        <v xml:space="preserve">   D07 - Le Raincy</v>
      </c>
      <c r="C67" s="100" t="s">
        <v>712</v>
      </c>
      <c r="D67" s="100" t="s">
        <v>213</v>
      </c>
      <c r="E67" s="101">
        <v>11</v>
      </c>
      <c r="F67" s="101">
        <v>8</v>
      </c>
      <c r="G67" s="101">
        <v>19</v>
      </c>
      <c r="H67" s="101">
        <v>0</v>
      </c>
      <c r="I67" s="101">
        <v>0</v>
      </c>
      <c r="J67" s="101">
        <v>0</v>
      </c>
      <c r="K67" s="101">
        <v>11</v>
      </c>
      <c r="L67" s="101">
        <v>8</v>
      </c>
      <c r="M67" s="101">
        <v>19</v>
      </c>
      <c r="N67" s="102">
        <v>1</v>
      </c>
      <c r="O67" s="102">
        <v>1</v>
      </c>
      <c r="P67" s="102">
        <v>1</v>
      </c>
      <c r="Q67" s="101">
        <v>0</v>
      </c>
      <c r="R67" s="101">
        <v>0</v>
      </c>
      <c r="S67" s="101">
        <v>0</v>
      </c>
      <c r="T67" s="102">
        <v>0</v>
      </c>
      <c r="U67" s="102">
        <v>0</v>
      </c>
      <c r="V67" s="102">
        <v>0</v>
      </c>
      <c r="W67" s="101">
        <v>11</v>
      </c>
      <c r="X67" s="101">
        <v>8</v>
      </c>
      <c r="Y67" s="101">
        <v>19</v>
      </c>
      <c r="Z67" s="102">
        <v>1</v>
      </c>
      <c r="AA67" s="102">
        <v>1</v>
      </c>
      <c r="AB67" s="102">
        <v>1</v>
      </c>
      <c r="AC67" s="101">
        <v>10</v>
      </c>
      <c r="AD67" s="101">
        <v>8</v>
      </c>
      <c r="AE67" s="101">
        <v>18</v>
      </c>
      <c r="AF67" s="102">
        <v>0.90909090909090906</v>
      </c>
      <c r="AG67" s="102">
        <v>1</v>
      </c>
      <c r="AH67" s="102">
        <v>0.94736842105263153</v>
      </c>
      <c r="AI67" s="101">
        <v>1</v>
      </c>
      <c r="AJ67" s="101">
        <v>0</v>
      </c>
      <c r="AK67" s="101">
        <v>1</v>
      </c>
      <c r="AL67" s="102">
        <v>9.0909090909090912E-2</v>
      </c>
      <c r="AM67" s="102">
        <v>0</v>
      </c>
      <c r="AN67" s="102">
        <v>5.2631578947368418E-2</v>
      </c>
      <c r="AO67" s="101">
        <v>11</v>
      </c>
      <c r="AP67" s="101">
        <v>8</v>
      </c>
      <c r="AQ67" s="101">
        <v>19</v>
      </c>
      <c r="AR67" s="102">
        <v>1</v>
      </c>
      <c r="AS67" s="102">
        <v>1</v>
      </c>
      <c r="AT67" s="102">
        <v>1</v>
      </c>
      <c r="AU67" s="101">
        <v>0</v>
      </c>
      <c r="AV67" s="101">
        <v>0</v>
      </c>
      <c r="AW67" s="101">
        <v>0</v>
      </c>
      <c r="AX67" s="102">
        <v>0</v>
      </c>
      <c r="AY67" s="102">
        <v>0</v>
      </c>
      <c r="AZ67" s="102">
        <v>0</v>
      </c>
      <c r="BA67" s="101">
        <v>11</v>
      </c>
      <c r="BB67" s="101">
        <v>8</v>
      </c>
      <c r="BC67" s="101">
        <v>19</v>
      </c>
      <c r="BD67" s="102">
        <v>1</v>
      </c>
      <c r="BE67" s="102">
        <v>1</v>
      </c>
      <c r="BF67" s="102">
        <v>1</v>
      </c>
      <c r="BG67" s="101">
        <v>10</v>
      </c>
      <c r="BH67" s="101">
        <v>8</v>
      </c>
      <c r="BI67" s="101">
        <v>18</v>
      </c>
      <c r="BJ67" s="102">
        <v>0.90909090909090906</v>
      </c>
      <c r="BK67" s="102">
        <v>1</v>
      </c>
      <c r="BL67" s="102">
        <v>0.94736842105263153</v>
      </c>
      <c r="BM67" s="101">
        <v>1</v>
      </c>
      <c r="BN67" s="101">
        <v>0</v>
      </c>
      <c r="BO67" s="101">
        <v>1</v>
      </c>
      <c r="BP67" s="102">
        <v>9.0909090909090912E-2</v>
      </c>
      <c r="BQ67" s="102">
        <v>0</v>
      </c>
      <c r="BR67" s="103">
        <v>5.2631578947368418E-2</v>
      </c>
    </row>
    <row r="68" spans="1:70" ht="11.85">
      <c r="A68" s="99" t="str">
        <f>IF(COUNTIFS(T_PM[[#This Row],[Secteur]],"  *"),A67,T_PM[[#This Row],[Secteur]])</f>
        <v>SEINE-SAINT-DENIS</v>
      </c>
      <c r="B68" s="99" t="str">
        <f>IF(COUNTIFS(T_PM[[#This Row],[Secteur]],"    *"),B67,T_PM[[#This Row],[Secteur]])</f>
        <v xml:space="preserve">   D08 - Noisy-Le-Grand</v>
      </c>
      <c r="C68" s="100" t="s">
        <v>729</v>
      </c>
      <c r="D68" s="100" t="s">
        <v>730</v>
      </c>
      <c r="E68" s="101">
        <v>18</v>
      </c>
      <c r="F68" s="101">
        <v>24</v>
      </c>
      <c r="G68" s="101">
        <v>42</v>
      </c>
      <c r="H68" s="101">
        <v>0</v>
      </c>
      <c r="I68" s="101">
        <v>0</v>
      </c>
      <c r="J68" s="101">
        <v>0</v>
      </c>
      <c r="K68" s="101">
        <v>18</v>
      </c>
      <c r="L68" s="101">
        <v>24</v>
      </c>
      <c r="M68" s="101">
        <v>42</v>
      </c>
      <c r="N68" s="102">
        <v>1</v>
      </c>
      <c r="O68" s="102">
        <v>1</v>
      </c>
      <c r="P68" s="102">
        <v>1</v>
      </c>
      <c r="Q68" s="101">
        <v>0</v>
      </c>
      <c r="R68" s="101">
        <v>0</v>
      </c>
      <c r="S68" s="101">
        <v>0</v>
      </c>
      <c r="T68" s="102">
        <v>0</v>
      </c>
      <c r="U68" s="102">
        <v>0</v>
      </c>
      <c r="V68" s="102">
        <v>0</v>
      </c>
      <c r="W68" s="101">
        <v>18</v>
      </c>
      <c r="X68" s="101">
        <v>24</v>
      </c>
      <c r="Y68" s="101">
        <v>42</v>
      </c>
      <c r="Z68" s="102">
        <v>1</v>
      </c>
      <c r="AA68" s="102">
        <v>1</v>
      </c>
      <c r="AB68" s="102">
        <v>1</v>
      </c>
      <c r="AC68" s="101">
        <v>16</v>
      </c>
      <c r="AD68" s="101">
        <v>20</v>
      </c>
      <c r="AE68" s="101">
        <v>36</v>
      </c>
      <c r="AF68" s="102">
        <v>0.88888888888888884</v>
      </c>
      <c r="AG68" s="102">
        <v>0.83333333333333337</v>
      </c>
      <c r="AH68" s="102">
        <v>0.8571428571428571</v>
      </c>
      <c r="AI68" s="101">
        <v>2</v>
      </c>
      <c r="AJ68" s="101">
        <v>4</v>
      </c>
      <c r="AK68" s="101">
        <v>6</v>
      </c>
      <c r="AL68" s="102">
        <v>0.1111111111111111</v>
      </c>
      <c r="AM68" s="102">
        <v>0.16666666666666666</v>
      </c>
      <c r="AN68" s="102">
        <v>0.14285714285714285</v>
      </c>
      <c r="AO68" s="101">
        <v>9</v>
      </c>
      <c r="AP68" s="101">
        <v>12</v>
      </c>
      <c r="AQ68" s="101">
        <v>21</v>
      </c>
      <c r="AR68" s="102">
        <v>0.5</v>
      </c>
      <c r="AS68" s="102">
        <v>0.5</v>
      </c>
      <c r="AT68" s="102">
        <v>0.5</v>
      </c>
      <c r="AU68" s="101">
        <v>0</v>
      </c>
      <c r="AV68" s="101">
        <v>0</v>
      </c>
      <c r="AW68" s="101">
        <v>0</v>
      </c>
      <c r="AX68" s="102">
        <v>0</v>
      </c>
      <c r="AY68" s="102">
        <v>0</v>
      </c>
      <c r="AZ68" s="102">
        <v>0</v>
      </c>
      <c r="BA68" s="101">
        <v>9</v>
      </c>
      <c r="BB68" s="101">
        <v>12</v>
      </c>
      <c r="BC68" s="101">
        <v>21</v>
      </c>
      <c r="BD68" s="102">
        <v>1</v>
      </c>
      <c r="BE68" s="102">
        <v>1</v>
      </c>
      <c r="BF68" s="102">
        <v>1</v>
      </c>
      <c r="BG68" s="101">
        <v>9</v>
      </c>
      <c r="BH68" s="101">
        <v>12</v>
      </c>
      <c r="BI68" s="101">
        <v>21</v>
      </c>
      <c r="BJ68" s="102">
        <v>1</v>
      </c>
      <c r="BK68" s="102">
        <v>1</v>
      </c>
      <c r="BL68" s="102">
        <v>1</v>
      </c>
      <c r="BM68" s="101">
        <v>0</v>
      </c>
      <c r="BN68" s="101">
        <v>0</v>
      </c>
      <c r="BO68" s="101">
        <v>0</v>
      </c>
      <c r="BP68" s="102">
        <v>0</v>
      </c>
      <c r="BQ68" s="102">
        <v>0</v>
      </c>
      <c r="BR68" s="103">
        <v>0</v>
      </c>
    </row>
    <row r="69" spans="1:70" ht="11.85">
      <c r="A69" s="99" t="str">
        <f>IF(COUNTIFS(T_PM[[#This Row],[Secteur]],"  *"),A68,T_PM[[#This Row],[Secteur]])</f>
        <v>SEINE-SAINT-DENIS</v>
      </c>
      <c r="B69" s="99" t="str">
        <f>IF(COUNTIFS(T_PM[[#This Row],[Secteur]],"    *"),B68,T_PM[[#This Row],[Secteur]])</f>
        <v xml:space="preserve">   D08 - Noisy-Le-Grand</v>
      </c>
      <c r="C69" s="100" t="s">
        <v>748</v>
      </c>
      <c r="D69" s="100" t="s">
        <v>347</v>
      </c>
      <c r="E69" s="101">
        <v>9</v>
      </c>
      <c r="F69" s="101">
        <v>12</v>
      </c>
      <c r="G69" s="101">
        <v>21</v>
      </c>
      <c r="H69" s="101">
        <v>0</v>
      </c>
      <c r="I69" s="101">
        <v>0</v>
      </c>
      <c r="J69" s="101">
        <v>0</v>
      </c>
      <c r="K69" s="101">
        <v>9</v>
      </c>
      <c r="L69" s="101">
        <v>12</v>
      </c>
      <c r="M69" s="101">
        <v>21</v>
      </c>
      <c r="N69" s="102">
        <v>1</v>
      </c>
      <c r="O69" s="102">
        <v>1</v>
      </c>
      <c r="P69" s="102">
        <v>1</v>
      </c>
      <c r="Q69" s="101">
        <v>0</v>
      </c>
      <c r="R69" s="101">
        <v>0</v>
      </c>
      <c r="S69" s="101">
        <v>0</v>
      </c>
      <c r="T69" s="102">
        <v>0</v>
      </c>
      <c r="U69" s="102">
        <v>0</v>
      </c>
      <c r="V69" s="102">
        <v>0</v>
      </c>
      <c r="W69" s="101">
        <v>9</v>
      </c>
      <c r="X69" s="101">
        <v>12</v>
      </c>
      <c r="Y69" s="101">
        <v>21</v>
      </c>
      <c r="Z69" s="102">
        <v>1</v>
      </c>
      <c r="AA69" s="102">
        <v>1</v>
      </c>
      <c r="AB69" s="102">
        <v>1</v>
      </c>
      <c r="AC69" s="101">
        <v>9</v>
      </c>
      <c r="AD69" s="101">
        <v>12</v>
      </c>
      <c r="AE69" s="101">
        <v>21</v>
      </c>
      <c r="AF69" s="102">
        <v>1</v>
      </c>
      <c r="AG69" s="102">
        <v>1</v>
      </c>
      <c r="AH69" s="102">
        <v>1</v>
      </c>
      <c r="AI69" s="101">
        <v>0</v>
      </c>
      <c r="AJ69" s="101">
        <v>0</v>
      </c>
      <c r="AK69" s="101">
        <v>0</v>
      </c>
      <c r="AL69" s="102">
        <v>0</v>
      </c>
      <c r="AM69" s="102">
        <v>0</v>
      </c>
      <c r="AN69" s="102">
        <v>0</v>
      </c>
      <c r="AO69" s="101">
        <v>9</v>
      </c>
      <c r="AP69" s="101">
        <v>12</v>
      </c>
      <c r="AQ69" s="101">
        <v>21</v>
      </c>
      <c r="AR69" s="102">
        <v>1</v>
      </c>
      <c r="AS69" s="102">
        <v>1</v>
      </c>
      <c r="AT69" s="102">
        <v>1</v>
      </c>
      <c r="AU69" s="101">
        <v>0</v>
      </c>
      <c r="AV69" s="101">
        <v>0</v>
      </c>
      <c r="AW69" s="101">
        <v>0</v>
      </c>
      <c r="AX69" s="102">
        <v>0</v>
      </c>
      <c r="AY69" s="102">
        <v>0</v>
      </c>
      <c r="AZ69" s="102">
        <v>0</v>
      </c>
      <c r="BA69" s="101">
        <v>9</v>
      </c>
      <c r="BB69" s="101">
        <v>12</v>
      </c>
      <c r="BC69" s="101">
        <v>21</v>
      </c>
      <c r="BD69" s="102">
        <v>1</v>
      </c>
      <c r="BE69" s="102">
        <v>1</v>
      </c>
      <c r="BF69" s="102">
        <v>1</v>
      </c>
      <c r="BG69" s="101">
        <v>9</v>
      </c>
      <c r="BH69" s="101">
        <v>12</v>
      </c>
      <c r="BI69" s="101">
        <v>21</v>
      </c>
      <c r="BJ69" s="102">
        <v>1</v>
      </c>
      <c r="BK69" s="102">
        <v>1</v>
      </c>
      <c r="BL69" s="102">
        <v>1</v>
      </c>
      <c r="BM69" s="101">
        <v>0</v>
      </c>
      <c r="BN69" s="101">
        <v>0</v>
      </c>
      <c r="BO69" s="101">
        <v>0</v>
      </c>
      <c r="BP69" s="102">
        <v>0</v>
      </c>
      <c r="BQ69" s="102">
        <v>0</v>
      </c>
      <c r="BR69" s="103">
        <v>0</v>
      </c>
    </row>
    <row r="70" spans="1:70" ht="11.85">
      <c r="A70" s="99" t="str">
        <f>IF(COUNTIFS(T_PM[[#This Row],[Secteur]],"  *"),A69,T_PM[[#This Row],[Secteur]])</f>
        <v>SEINE-SAINT-DENIS</v>
      </c>
      <c r="B70" s="99" t="str">
        <f>IF(COUNTIFS(T_PM[[#This Row],[Secteur]],"    *"),B69,T_PM[[#This Row],[Secteur]])</f>
        <v xml:space="preserve">   D08 - Noisy-Le-Grand</v>
      </c>
      <c r="C70" s="100" t="s">
        <v>1021</v>
      </c>
      <c r="D70" s="100" t="s">
        <v>557</v>
      </c>
      <c r="E70" s="101">
        <v>9</v>
      </c>
      <c r="F70" s="101">
        <v>12</v>
      </c>
      <c r="G70" s="101">
        <v>21</v>
      </c>
      <c r="H70" s="101">
        <v>0</v>
      </c>
      <c r="I70" s="101">
        <v>0</v>
      </c>
      <c r="J70" s="101">
        <v>0</v>
      </c>
      <c r="K70" s="101">
        <v>9</v>
      </c>
      <c r="L70" s="101">
        <v>12</v>
      </c>
      <c r="M70" s="101">
        <v>21</v>
      </c>
      <c r="N70" s="102">
        <v>1</v>
      </c>
      <c r="O70" s="102">
        <v>1</v>
      </c>
      <c r="P70" s="102">
        <v>1</v>
      </c>
      <c r="Q70" s="101">
        <v>0</v>
      </c>
      <c r="R70" s="101">
        <v>0</v>
      </c>
      <c r="S70" s="101">
        <v>0</v>
      </c>
      <c r="T70" s="102">
        <v>0</v>
      </c>
      <c r="U70" s="102">
        <v>0</v>
      </c>
      <c r="V70" s="102">
        <v>0</v>
      </c>
      <c r="W70" s="101">
        <v>9</v>
      </c>
      <c r="X70" s="101">
        <v>12</v>
      </c>
      <c r="Y70" s="101">
        <v>21</v>
      </c>
      <c r="Z70" s="102">
        <v>1</v>
      </c>
      <c r="AA70" s="102">
        <v>1</v>
      </c>
      <c r="AB70" s="102">
        <v>1</v>
      </c>
      <c r="AC70" s="101">
        <v>7</v>
      </c>
      <c r="AD70" s="101">
        <v>8</v>
      </c>
      <c r="AE70" s="101">
        <v>15</v>
      </c>
      <c r="AF70" s="102">
        <v>0.77777777777777779</v>
      </c>
      <c r="AG70" s="102">
        <v>0.66666666666666663</v>
      </c>
      <c r="AH70" s="102">
        <v>0.7142857142857143</v>
      </c>
      <c r="AI70" s="101">
        <v>2</v>
      </c>
      <c r="AJ70" s="101">
        <v>4</v>
      </c>
      <c r="AK70" s="101">
        <v>6</v>
      </c>
      <c r="AL70" s="102">
        <v>0.22222222222222221</v>
      </c>
      <c r="AM70" s="102">
        <v>0.33333333333333331</v>
      </c>
      <c r="AN70" s="102">
        <v>0.2857142857142857</v>
      </c>
      <c r="AO70" s="101">
        <v>0</v>
      </c>
      <c r="AP70" s="101">
        <v>0</v>
      </c>
      <c r="AQ70" s="101">
        <v>0</v>
      </c>
      <c r="AR70" s="102">
        <v>0</v>
      </c>
      <c r="AS70" s="102">
        <v>0</v>
      </c>
      <c r="AT70" s="102">
        <v>0</v>
      </c>
      <c r="AU70" s="101">
        <v>0</v>
      </c>
      <c r="AV70" s="101">
        <v>0</v>
      </c>
      <c r="AW70" s="101">
        <v>0</v>
      </c>
      <c r="AX70" s="102" t="s">
        <v>92</v>
      </c>
      <c r="AY70" s="102" t="s">
        <v>92</v>
      </c>
      <c r="AZ70" s="102" t="s">
        <v>92</v>
      </c>
      <c r="BA70" s="101">
        <v>0</v>
      </c>
      <c r="BB70" s="101">
        <v>0</v>
      </c>
      <c r="BC70" s="101">
        <v>0</v>
      </c>
      <c r="BD70" s="102" t="s">
        <v>92</v>
      </c>
      <c r="BE70" s="102" t="s">
        <v>92</v>
      </c>
      <c r="BF70" s="102" t="s">
        <v>92</v>
      </c>
      <c r="BG70" s="101">
        <v>0</v>
      </c>
      <c r="BH70" s="101">
        <v>0</v>
      </c>
      <c r="BI70" s="101">
        <v>0</v>
      </c>
      <c r="BJ70" s="102" t="s">
        <v>92</v>
      </c>
      <c r="BK70" s="102" t="s">
        <v>92</v>
      </c>
      <c r="BL70" s="102" t="s">
        <v>92</v>
      </c>
      <c r="BM70" s="101">
        <v>0</v>
      </c>
      <c r="BN70" s="101">
        <v>0</v>
      </c>
      <c r="BO70" s="101">
        <v>0</v>
      </c>
      <c r="BP70" s="102" t="s">
        <v>92</v>
      </c>
      <c r="BQ70" s="102" t="s">
        <v>92</v>
      </c>
      <c r="BR70" s="103" t="s">
        <v>92</v>
      </c>
    </row>
    <row r="71" spans="1:70" ht="11.85">
      <c r="A71" s="99" t="str">
        <f>IF(COUNTIFS(T_PM[[#This Row],[Secteur]],"  *"),A70,T_PM[[#This Row],[Secteur]])</f>
        <v>VAL-DE-MARNE</v>
      </c>
      <c r="B71" s="99" t="str">
        <f>IF(COUNTIFS(T_PM[[#This Row],[Secteur]],"    *"),B70,T_PM[[#This Row],[Secteur]])</f>
        <v>VAL-DE-MARNE</v>
      </c>
      <c r="C71" s="100" t="s">
        <v>94</v>
      </c>
      <c r="D71" s="100" t="s">
        <v>94</v>
      </c>
      <c r="E71" s="101">
        <v>112</v>
      </c>
      <c r="F71" s="101">
        <v>221</v>
      </c>
      <c r="G71" s="101">
        <v>333</v>
      </c>
      <c r="H71" s="101">
        <v>1</v>
      </c>
      <c r="I71" s="101">
        <v>1</v>
      </c>
      <c r="J71" s="101">
        <v>2</v>
      </c>
      <c r="K71" s="101">
        <v>98</v>
      </c>
      <c r="L71" s="101">
        <v>192</v>
      </c>
      <c r="M71" s="101">
        <v>290</v>
      </c>
      <c r="N71" s="102">
        <v>0.8839285714285714</v>
      </c>
      <c r="O71" s="102">
        <v>0.87330316742081449</v>
      </c>
      <c r="P71" s="102">
        <v>0.87687687687687688</v>
      </c>
      <c r="Q71" s="101">
        <v>9</v>
      </c>
      <c r="R71" s="101">
        <v>9</v>
      </c>
      <c r="S71" s="101">
        <v>18</v>
      </c>
      <c r="T71" s="102">
        <v>9.1836734693877556E-2</v>
      </c>
      <c r="U71" s="102">
        <v>4.6875E-2</v>
      </c>
      <c r="V71" s="102">
        <v>6.2068965517241378E-2</v>
      </c>
      <c r="W71" s="101">
        <v>89</v>
      </c>
      <c r="X71" s="101">
        <v>183</v>
      </c>
      <c r="Y71" s="101">
        <v>272</v>
      </c>
      <c r="Z71" s="102">
        <v>0.90816326530612246</v>
      </c>
      <c r="AA71" s="102">
        <v>0.953125</v>
      </c>
      <c r="AB71" s="102">
        <v>0.93793103448275861</v>
      </c>
      <c r="AC71" s="101">
        <v>66</v>
      </c>
      <c r="AD71" s="101">
        <v>140</v>
      </c>
      <c r="AE71" s="101">
        <v>206</v>
      </c>
      <c r="AF71" s="102">
        <v>0.67346938775510201</v>
      </c>
      <c r="AG71" s="102">
        <v>0.72916666666666663</v>
      </c>
      <c r="AH71" s="102">
        <v>0.71034482758620687</v>
      </c>
      <c r="AI71" s="101">
        <v>23</v>
      </c>
      <c r="AJ71" s="101">
        <v>43</v>
      </c>
      <c r="AK71" s="101">
        <v>66</v>
      </c>
      <c r="AL71" s="102">
        <v>0.23469387755102042</v>
      </c>
      <c r="AM71" s="102">
        <v>0.22395833333333334</v>
      </c>
      <c r="AN71" s="102">
        <v>0.22758620689655173</v>
      </c>
      <c r="AO71" s="101">
        <v>92</v>
      </c>
      <c r="AP71" s="101">
        <v>173</v>
      </c>
      <c r="AQ71" s="101">
        <v>265</v>
      </c>
      <c r="AR71" s="102">
        <v>0.8303571428571429</v>
      </c>
      <c r="AS71" s="102">
        <v>0.78733031674208143</v>
      </c>
      <c r="AT71" s="102">
        <v>0.80180180180180183</v>
      </c>
      <c r="AU71" s="101">
        <v>6</v>
      </c>
      <c r="AV71" s="101">
        <v>5</v>
      </c>
      <c r="AW71" s="101">
        <v>11</v>
      </c>
      <c r="AX71" s="102">
        <v>6.5217391304347824E-2</v>
      </c>
      <c r="AY71" s="102">
        <v>2.8901734104046242E-2</v>
      </c>
      <c r="AZ71" s="102">
        <v>4.1509433962264149E-2</v>
      </c>
      <c r="BA71" s="101">
        <v>86</v>
      </c>
      <c r="BB71" s="101">
        <v>168</v>
      </c>
      <c r="BC71" s="101">
        <v>254</v>
      </c>
      <c r="BD71" s="102">
        <v>0.93478260869565222</v>
      </c>
      <c r="BE71" s="102">
        <v>0.97109826589595372</v>
      </c>
      <c r="BF71" s="102">
        <v>0.95849056603773586</v>
      </c>
      <c r="BG71" s="101">
        <v>61</v>
      </c>
      <c r="BH71" s="101">
        <v>118</v>
      </c>
      <c r="BI71" s="101">
        <v>179</v>
      </c>
      <c r="BJ71" s="102">
        <v>0.66304347826086951</v>
      </c>
      <c r="BK71" s="102">
        <v>0.68208092485549132</v>
      </c>
      <c r="BL71" s="102">
        <v>0.67547169811320751</v>
      </c>
      <c r="BM71" s="101">
        <v>25</v>
      </c>
      <c r="BN71" s="101">
        <v>50</v>
      </c>
      <c r="BO71" s="101">
        <v>75</v>
      </c>
      <c r="BP71" s="102">
        <v>0.27173913043478259</v>
      </c>
      <c r="BQ71" s="102">
        <v>0.28901734104046245</v>
      </c>
      <c r="BR71" s="103">
        <v>0.28301886792452829</v>
      </c>
    </row>
    <row r="72" spans="1:70" ht="11.85">
      <c r="A72" s="99" t="str">
        <f>IF(COUNTIFS(T_PM[[#This Row],[Secteur]],"  *"),A71,T_PM[[#This Row],[Secteur]])</f>
        <v>VAL-DE-MARNE</v>
      </c>
      <c r="B72" s="99" t="str">
        <f>IF(COUNTIFS(T_PM[[#This Row],[Secteur]],"    *"),B71,T_PM[[#This Row],[Secteur]])</f>
        <v xml:space="preserve">   D01 - Vincennes</v>
      </c>
      <c r="C72" s="100" t="s">
        <v>755</v>
      </c>
      <c r="D72" s="100" t="s">
        <v>756</v>
      </c>
      <c r="E72" s="101">
        <v>7</v>
      </c>
      <c r="F72" s="101">
        <v>16</v>
      </c>
      <c r="G72" s="101">
        <v>23</v>
      </c>
      <c r="H72" s="101">
        <v>0</v>
      </c>
      <c r="I72" s="101">
        <v>0</v>
      </c>
      <c r="J72" s="101">
        <v>0</v>
      </c>
      <c r="K72" s="101">
        <v>7</v>
      </c>
      <c r="L72" s="101">
        <v>16</v>
      </c>
      <c r="M72" s="101">
        <v>23</v>
      </c>
      <c r="N72" s="102">
        <v>1</v>
      </c>
      <c r="O72" s="102">
        <v>1</v>
      </c>
      <c r="P72" s="102">
        <v>1</v>
      </c>
      <c r="Q72" s="101">
        <v>1</v>
      </c>
      <c r="R72" s="101">
        <v>2</v>
      </c>
      <c r="S72" s="101">
        <v>3</v>
      </c>
      <c r="T72" s="102">
        <v>0.14285714285714285</v>
      </c>
      <c r="U72" s="102">
        <v>0.125</v>
      </c>
      <c r="V72" s="102">
        <v>0.13043478260869565</v>
      </c>
      <c r="W72" s="101">
        <v>6</v>
      </c>
      <c r="X72" s="101">
        <v>14</v>
      </c>
      <c r="Y72" s="101">
        <v>20</v>
      </c>
      <c r="Z72" s="102">
        <v>0.8571428571428571</v>
      </c>
      <c r="AA72" s="102">
        <v>0.875</v>
      </c>
      <c r="AB72" s="102">
        <v>0.86956521739130432</v>
      </c>
      <c r="AC72" s="101">
        <v>3</v>
      </c>
      <c r="AD72" s="101">
        <v>10</v>
      </c>
      <c r="AE72" s="101">
        <v>13</v>
      </c>
      <c r="AF72" s="102">
        <v>0.42857142857142855</v>
      </c>
      <c r="AG72" s="102">
        <v>0.625</v>
      </c>
      <c r="AH72" s="102">
        <v>0.56521739130434778</v>
      </c>
      <c r="AI72" s="101">
        <v>3</v>
      </c>
      <c r="AJ72" s="101">
        <v>4</v>
      </c>
      <c r="AK72" s="101">
        <v>7</v>
      </c>
      <c r="AL72" s="102">
        <v>0.42857142857142855</v>
      </c>
      <c r="AM72" s="102">
        <v>0.25</v>
      </c>
      <c r="AN72" s="102">
        <v>0.30434782608695654</v>
      </c>
      <c r="AO72" s="101">
        <v>7</v>
      </c>
      <c r="AP72" s="101">
        <v>16</v>
      </c>
      <c r="AQ72" s="101">
        <v>23</v>
      </c>
      <c r="AR72" s="102">
        <v>1</v>
      </c>
      <c r="AS72" s="102">
        <v>1</v>
      </c>
      <c r="AT72" s="102">
        <v>1</v>
      </c>
      <c r="AU72" s="101">
        <v>1</v>
      </c>
      <c r="AV72" s="101">
        <v>2</v>
      </c>
      <c r="AW72" s="101">
        <v>3</v>
      </c>
      <c r="AX72" s="102">
        <v>0.14285714285714285</v>
      </c>
      <c r="AY72" s="102">
        <v>0.125</v>
      </c>
      <c r="AZ72" s="102">
        <v>0.13043478260869565</v>
      </c>
      <c r="BA72" s="101">
        <v>6</v>
      </c>
      <c r="BB72" s="101">
        <v>14</v>
      </c>
      <c r="BC72" s="101">
        <v>20</v>
      </c>
      <c r="BD72" s="102">
        <v>0.8571428571428571</v>
      </c>
      <c r="BE72" s="102">
        <v>0.875</v>
      </c>
      <c r="BF72" s="102">
        <v>0.86956521739130432</v>
      </c>
      <c r="BG72" s="101">
        <v>3</v>
      </c>
      <c r="BH72" s="101">
        <v>10</v>
      </c>
      <c r="BI72" s="101">
        <v>13</v>
      </c>
      <c r="BJ72" s="102">
        <v>0.42857142857142855</v>
      </c>
      <c r="BK72" s="102">
        <v>0.625</v>
      </c>
      <c r="BL72" s="102">
        <v>0.56521739130434778</v>
      </c>
      <c r="BM72" s="101">
        <v>3</v>
      </c>
      <c r="BN72" s="101">
        <v>4</v>
      </c>
      <c r="BO72" s="101">
        <v>7</v>
      </c>
      <c r="BP72" s="102">
        <v>0.42857142857142855</v>
      </c>
      <c r="BQ72" s="102">
        <v>0.25</v>
      </c>
      <c r="BR72" s="103">
        <v>0.30434782608695654</v>
      </c>
    </row>
    <row r="73" spans="1:70" ht="11.85">
      <c r="A73" s="99" t="str">
        <f>IF(COUNTIFS(T_PM[[#This Row],[Secteur]],"  *"),A72,T_PM[[#This Row],[Secteur]])</f>
        <v>VAL-DE-MARNE</v>
      </c>
      <c r="B73" s="99" t="str">
        <f>IF(COUNTIFS(T_PM[[#This Row],[Secteur]],"    *"),B72,T_PM[[#This Row],[Secteur]])</f>
        <v xml:space="preserve">   D01 - Vincennes</v>
      </c>
      <c r="C73" s="100" t="s">
        <v>1022</v>
      </c>
      <c r="D73" s="100" t="s">
        <v>504</v>
      </c>
      <c r="E73" s="101">
        <v>7</v>
      </c>
      <c r="F73" s="101">
        <v>16</v>
      </c>
      <c r="G73" s="101">
        <v>23</v>
      </c>
      <c r="H73" s="101">
        <v>0</v>
      </c>
      <c r="I73" s="101">
        <v>0</v>
      </c>
      <c r="J73" s="101">
        <v>0</v>
      </c>
      <c r="K73" s="101">
        <v>7</v>
      </c>
      <c r="L73" s="101">
        <v>16</v>
      </c>
      <c r="M73" s="101">
        <v>23</v>
      </c>
      <c r="N73" s="102">
        <v>1</v>
      </c>
      <c r="O73" s="102">
        <v>1</v>
      </c>
      <c r="P73" s="102">
        <v>1</v>
      </c>
      <c r="Q73" s="101">
        <v>1</v>
      </c>
      <c r="R73" s="101">
        <v>2</v>
      </c>
      <c r="S73" s="101">
        <v>3</v>
      </c>
      <c r="T73" s="102">
        <v>0.14285714285714285</v>
      </c>
      <c r="U73" s="102">
        <v>0.125</v>
      </c>
      <c r="V73" s="102">
        <v>0.13043478260869565</v>
      </c>
      <c r="W73" s="101">
        <v>6</v>
      </c>
      <c r="X73" s="101">
        <v>14</v>
      </c>
      <c r="Y73" s="101">
        <v>20</v>
      </c>
      <c r="Z73" s="102">
        <v>0.8571428571428571</v>
      </c>
      <c r="AA73" s="102">
        <v>0.875</v>
      </c>
      <c r="AB73" s="102">
        <v>0.86956521739130432</v>
      </c>
      <c r="AC73" s="101">
        <v>3</v>
      </c>
      <c r="AD73" s="101">
        <v>10</v>
      </c>
      <c r="AE73" s="101">
        <v>13</v>
      </c>
      <c r="AF73" s="102">
        <v>0.42857142857142855</v>
      </c>
      <c r="AG73" s="102">
        <v>0.625</v>
      </c>
      <c r="AH73" s="102">
        <v>0.56521739130434778</v>
      </c>
      <c r="AI73" s="101">
        <v>3</v>
      </c>
      <c r="AJ73" s="101">
        <v>4</v>
      </c>
      <c r="AK73" s="101">
        <v>7</v>
      </c>
      <c r="AL73" s="102">
        <v>0.42857142857142855</v>
      </c>
      <c r="AM73" s="102">
        <v>0.25</v>
      </c>
      <c r="AN73" s="102">
        <v>0.30434782608695654</v>
      </c>
      <c r="AO73" s="101">
        <v>7</v>
      </c>
      <c r="AP73" s="101">
        <v>16</v>
      </c>
      <c r="AQ73" s="101">
        <v>23</v>
      </c>
      <c r="AR73" s="102">
        <v>1</v>
      </c>
      <c r="AS73" s="102">
        <v>1</v>
      </c>
      <c r="AT73" s="102">
        <v>1</v>
      </c>
      <c r="AU73" s="101">
        <v>1</v>
      </c>
      <c r="AV73" s="101">
        <v>2</v>
      </c>
      <c r="AW73" s="101">
        <v>3</v>
      </c>
      <c r="AX73" s="102">
        <v>0.14285714285714285</v>
      </c>
      <c r="AY73" s="102">
        <v>0.125</v>
      </c>
      <c r="AZ73" s="102">
        <v>0.13043478260869565</v>
      </c>
      <c r="BA73" s="101">
        <v>6</v>
      </c>
      <c r="BB73" s="101">
        <v>14</v>
      </c>
      <c r="BC73" s="101">
        <v>20</v>
      </c>
      <c r="BD73" s="102">
        <v>0.8571428571428571</v>
      </c>
      <c r="BE73" s="102">
        <v>0.875</v>
      </c>
      <c r="BF73" s="102">
        <v>0.86956521739130432</v>
      </c>
      <c r="BG73" s="101">
        <v>3</v>
      </c>
      <c r="BH73" s="101">
        <v>10</v>
      </c>
      <c r="BI73" s="101">
        <v>13</v>
      </c>
      <c r="BJ73" s="102">
        <v>0.42857142857142855</v>
      </c>
      <c r="BK73" s="102">
        <v>0.625</v>
      </c>
      <c r="BL73" s="102">
        <v>0.56521739130434778</v>
      </c>
      <c r="BM73" s="101">
        <v>3</v>
      </c>
      <c r="BN73" s="101">
        <v>4</v>
      </c>
      <c r="BO73" s="101">
        <v>7</v>
      </c>
      <c r="BP73" s="102">
        <v>0.42857142857142855</v>
      </c>
      <c r="BQ73" s="102">
        <v>0.25</v>
      </c>
      <c r="BR73" s="103">
        <v>0.30434782608695654</v>
      </c>
    </row>
    <row r="74" spans="1:70" ht="11.85">
      <c r="A74" s="99" t="str">
        <f>IF(COUNTIFS(T_PM[[#This Row],[Secteur]],"  *"),A73,T_PM[[#This Row],[Secteur]])</f>
        <v>VAL-DE-MARNE</v>
      </c>
      <c r="B74" s="99" t="str">
        <f>IF(COUNTIFS(T_PM[[#This Row],[Secteur]],"    *"),B73,T_PM[[#This Row],[Secteur]])</f>
        <v xml:space="preserve">   D02 - Champigny</v>
      </c>
      <c r="C74" s="100" t="s">
        <v>784</v>
      </c>
      <c r="D74" s="100" t="s">
        <v>785</v>
      </c>
      <c r="E74" s="101">
        <v>18</v>
      </c>
      <c r="F74" s="101">
        <v>29</v>
      </c>
      <c r="G74" s="101">
        <v>47</v>
      </c>
      <c r="H74" s="101">
        <v>0</v>
      </c>
      <c r="I74" s="101">
        <v>0</v>
      </c>
      <c r="J74" s="101">
        <v>0</v>
      </c>
      <c r="K74" s="101">
        <v>18</v>
      </c>
      <c r="L74" s="101">
        <v>29</v>
      </c>
      <c r="M74" s="101">
        <v>47</v>
      </c>
      <c r="N74" s="102">
        <v>1</v>
      </c>
      <c r="O74" s="102">
        <v>1</v>
      </c>
      <c r="P74" s="102">
        <v>1</v>
      </c>
      <c r="Q74" s="101">
        <v>2</v>
      </c>
      <c r="R74" s="101">
        <v>1</v>
      </c>
      <c r="S74" s="101">
        <v>3</v>
      </c>
      <c r="T74" s="102">
        <v>0.1111111111111111</v>
      </c>
      <c r="U74" s="102">
        <v>3.4482758620689655E-2</v>
      </c>
      <c r="V74" s="102">
        <v>6.3829787234042548E-2</v>
      </c>
      <c r="W74" s="101">
        <v>16</v>
      </c>
      <c r="X74" s="101">
        <v>28</v>
      </c>
      <c r="Y74" s="101">
        <v>44</v>
      </c>
      <c r="Z74" s="102">
        <v>0.88888888888888884</v>
      </c>
      <c r="AA74" s="102">
        <v>0.96551724137931039</v>
      </c>
      <c r="AB74" s="102">
        <v>0.93617021276595747</v>
      </c>
      <c r="AC74" s="101">
        <v>11</v>
      </c>
      <c r="AD74" s="101">
        <v>17</v>
      </c>
      <c r="AE74" s="101">
        <v>28</v>
      </c>
      <c r="AF74" s="102">
        <v>0.61111111111111116</v>
      </c>
      <c r="AG74" s="102">
        <v>0.58620689655172409</v>
      </c>
      <c r="AH74" s="102">
        <v>0.5957446808510638</v>
      </c>
      <c r="AI74" s="101">
        <v>5</v>
      </c>
      <c r="AJ74" s="101">
        <v>11</v>
      </c>
      <c r="AK74" s="101">
        <v>16</v>
      </c>
      <c r="AL74" s="102">
        <v>0.27777777777777779</v>
      </c>
      <c r="AM74" s="102">
        <v>0.37931034482758619</v>
      </c>
      <c r="AN74" s="102">
        <v>0.34042553191489361</v>
      </c>
      <c r="AO74" s="101">
        <v>18</v>
      </c>
      <c r="AP74" s="101">
        <v>29</v>
      </c>
      <c r="AQ74" s="101">
        <v>47</v>
      </c>
      <c r="AR74" s="102">
        <v>1</v>
      </c>
      <c r="AS74" s="102">
        <v>1</v>
      </c>
      <c r="AT74" s="102">
        <v>1</v>
      </c>
      <c r="AU74" s="101">
        <v>1</v>
      </c>
      <c r="AV74" s="101">
        <v>0</v>
      </c>
      <c r="AW74" s="101">
        <v>1</v>
      </c>
      <c r="AX74" s="102">
        <v>5.5555555555555552E-2</v>
      </c>
      <c r="AY74" s="102">
        <v>0</v>
      </c>
      <c r="AZ74" s="102">
        <v>2.1276595744680851E-2</v>
      </c>
      <c r="BA74" s="101">
        <v>17</v>
      </c>
      <c r="BB74" s="101">
        <v>29</v>
      </c>
      <c r="BC74" s="101">
        <v>46</v>
      </c>
      <c r="BD74" s="102">
        <v>0.94444444444444442</v>
      </c>
      <c r="BE74" s="102">
        <v>1</v>
      </c>
      <c r="BF74" s="102">
        <v>0.97872340425531912</v>
      </c>
      <c r="BG74" s="101">
        <v>10</v>
      </c>
      <c r="BH74" s="101">
        <v>15</v>
      </c>
      <c r="BI74" s="101">
        <v>25</v>
      </c>
      <c r="BJ74" s="102">
        <v>0.55555555555555558</v>
      </c>
      <c r="BK74" s="102">
        <v>0.51724137931034486</v>
      </c>
      <c r="BL74" s="102">
        <v>0.53191489361702127</v>
      </c>
      <c r="BM74" s="101">
        <v>7</v>
      </c>
      <c r="BN74" s="101">
        <v>14</v>
      </c>
      <c r="BO74" s="101">
        <v>21</v>
      </c>
      <c r="BP74" s="102">
        <v>0.3888888888888889</v>
      </c>
      <c r="BQ74" s="102">
        <v>0.48275862068965519</v>
      </c>
      <c r="BR74" s="103">
        <v>0.44680851063829785</v>
      </c>
    </row>
    <row r="75" spans="1:70" ht="11.85">
      <c r="A75" s="99" t="str">
        <f>IF(COUNTIFS(T_PM[[#This Row],[Secteur]],"  *"),A74,T_PM[[#This Row],[Secteur]])</f>
        <v>VAL-DE-MARNE</v>
      </c>
      <c r="B75" s="99" t="str">
        <f>IF(COUNTIFS(T_PM[[#This Row],[Secteur]],"    *"),B74,T_PM[[#This Row],[Secteur]])</f>
        <v xml:space="preserve">   D02 - Champigny</v>
      </c>
      <c r="C75" s="100" t="s">
        <v>1023</v>
      </c>
      <c r="D75" s="100" t="s">
        <v>1024</v>
      </c>
      <c r="E75" s="101">
        <v>8</v>
      </c>
      <c r="F75" s="101">
        <v>16</v>
      </c>
      <c r="G75" s="101">
        <v>24</v>
      </c>
      <c r="H75" s="101">
        <v>0</v>
      </c>
      <c r="I75" s="101">
        <v>0</v>
      </c>
      <c r="J75" s="101">
        <v>0</v>
      </c>
      <c r="K75" s="101">
        <v>8</v>
      </c>
      <c r="L75" s="101">
        <v>16</v>
      </c>
      <c r="M75" s="101">
        <v>24</v>
      </c>
      <c r="N75" s="102">
        <v>1</v>
      </c>
      <c r="O75" s="102">
        <v>1</v>
      </c>
      <c r="P75" s="102">
        <v>1</v>
      </c>
      <c r="Q75" s="101">
        <v>1</v>
      </c>
      <c r="R75" s="101">
        <v>1</v>
      </c>
      <c r="S75" s="101">
        <v>2</v>
      </c>
      <c r="T75" s="102">
        <v>0.125</v>
      </c>
      <c r="U75" s="102">
        <v>6.25E-2</v>
      </c>
      <c r="V75" s="102">
        <v>8.3333333333333329E-2</v>
      </c>
      <c r="W75" s="101">
        <v>7</v>
      </c>
      <c r="X75" s="101">
        <v>15</v>
      </c>
      <c r="Y75" s="101">
        <v>22</v>
      </c>
      <c r="Z75" s="102">
        <v>0.875</v>
      </c>
      <c r="AA75" s="102">
        <v>0.9375</v>
      </c>
      <c r="AB75" s="102">
        <v>0.91666666666666663</v>
      </c>
      <c r="AC75" s="101">
        <v>6</v>
      </c>
      <c r="AD75" s="101">
        <v>10</v>
      </c>
      <c r="AE75" s="101">
        <v>16</v>
      </c>
      <c r="AF75" s="102">
        <v>0.75</v>
      </c>
      <c r="AG75" s="102">
        <v>0.625</v>
      </c>
      <c r="AH75" s="102">
        <v>0.66666666666666663</v>
      </c>
      <c r="AI75" s="101">
        <v>1</v>
      </c>
      <c r="AJ75" s="101">
        <v>5</v>
      </c>
      <c r="AK75" s="101">
        <v>6</v>
      </c>
      <c r="AL75" s="102">
        <v>0.125</v>
      </c>
      <c r="AM75" s="102">
        <v>0.3125</v>
      </c>
      <c r="AN75" s="102">
        <v>0.25</v>
      </c>
      <c r="AO75" s="101">
        <v>8</v>
      </c>
      <c r="AP75" s="101">
        <v>16</v>
      </c>
      <c r="AQ75" s="101">
        <v>24</v>
      </c>
      <c r="AR75" s="102">
        <v>1</v>
      </c>
      <c r="AS75" s="102">
        <v>1</v>
      </c>
      <c r="AT75" s="102">
        <v>1</v>
      </c>
      <c r="AU75" s="101">
        <v>0</v>
      </c>
      <c r="AV75" s="101">
        <v>0</v>
      </c>
      <c r="AW75" s="101">
        <v>0</v>
      </c>
      <c r="AX75" s="102">
        <v>0</v>
      </c>
      <c r="AY75" s="102">
        <v>0</v>
      </c>
      <c r="AZ75" s="102">
        <v>0</v>
      </c>
      <c r="BA75" s="101">
        <v>8</v>
      </c>
      <c r="BB75" s="101">
        <v>16</v>
      </c>
      <c r="BC75" s="101">
        <v>24</v>
      </c>
      <c r="BD75" s="102">
        <v>1</v>
      </c>
      <c r="BE75" s="102">
        <v>1</v>
      </c>
      <c r="BF75" s="102">
        <v>1</v>
      </c>
      <c r="BG75" s="101">
        <v>6</v>
      </c>
      <c r="BH75" s="101">
        <v>10</v>
      </c>
      <c r="BI75" s="101">
        <v>16</v>
      </c>
      <c r="BJ75" s="102">
        <v>0.75</v>
      </c>
      <c r="BK75" s="102">
        <v>0.625</v>
      </c>
      <c r="BL75" s="102">
        <v>0.66666666666666663</v>
      </c>
      <c r="BM75" s="101">
        <v>2</v>
      </c>
      <c r="BN75" s="101">
        <v>6</v>
      </c>
      <c r="BO75" s="101">
        <v>8</v>
      </c>
      <c r="BP75" s="102">
        <v>0.25</v>
      </c>
      <c r="BQ75" s="102">
        <v>0.375</v>
      </c>
      <c r="BR75" s="103">
        <v>0.33333333333333331</v>
      </c>
    </row>
    <row r="76" spans="1:70" ht="11.85">
      <c r="A76" s="99" t="str">
        <f>IF(COUNTIFS(T_PM[[#This Row],[Secteur]],"  *"),A75,T_PM[[#This Row],[Secteur]])</f>
        <v>VAL-DE-MARNE</v>
      </c>
      <c r="B76" s="99" t="str">
        <f>IF(COUNTIFS(T_PM[[#This Row],[Secteur]],"    *"),B75,T_PM[[#This Row],[Secteur]])</f>
        <v xml:space="preserve">   D02 - Champigny</v>
      </c>
      <c r="C76" s="100" t="s">
        <v>1025</v>
      </c>
      <c r="D76" s="100" t="s">
        <v>1026</v>
      </c>
      <c r="E76" s="101">
        <v>10</v>
      </c>
      <c r="F76" s="101">
        <v>13</v>
      </c>
      <c r="G76" s="101">
        <v>23</v>
      </c>
      <c r="H76" s="101">
        <v>0</v>
      </c>
      <c r="I76" s="101">
        <v>0</v>
      </c>
      <c r="J76" s="101">
        <v>0</v>
      </c>
      <c r="K76" s="101">
        <v>10</v>
      </c>
      <c r="L76" s="101">
        <v>13</v>
      </c>
      <c r="M76" s="101">
        <v>23</v>
      </c>
      <c r="N76" s="102">
        <v>1</v>
      </c>
      <c r="O76" s="102">
        <v>1</v>
      </c>
      <c r="P76" s="102">
        <v>1</v>
      </c>
      <c r="Q76" s="101">
        <v>1</v>
      </c>
      <c r="R76" s="101">
        <v>0</v>
      </c>
      <c r="S76" s="101">
        <v>1</v>
      </c>
      <c r="T76" s="102">
        <v>0.1</v>
      </c>
      <c r="U76" s="102">
        <v>0</v>
      </c>
      <c r="V76" s="102">
        <v>4.3478260869565216E-2</v>
      </c>
      <c r="W76" s="101">
        <v>9</v>
      </c>
      <c r="X76" s="101">
        <v>13</v>
      </c>
      <c r="Y76" s="101">
        <v>22</v>
      </c>
      <c r="Z76" s="102">
        <v>0.9</v>
      </c>
      <c r="AA76" s="102">
        <v>1</v>
      </c>
      <c r="AB76" s="102">
        <v>0.95652173913043481</v>
      </c>
      <c r="AC76" s="101">
        <v>5</v>
      </c>
      <c r="AD76" s="101">
        <v>7</v>
      </c>
      <c r="AE76" s="101">
        <v>12</v>
      </c>
      <c r="AF76" s="102">
        <v>0.5</v>
      </c>
      <c r="AG76" s="102">
        <v>0.53846153846153844</v>
      </c>
      <c r="AH76" s="102">
        <v>0.52173913043478259</v>
      </c>
      <c r="AI76" s="101">
        <v>4</v>
      </c>
      <c r="AJ76" s="101">
        <v>6</v>
      </c>
      <c r="AK76" s="101">
        <v>10</v>
      </c>
      <c r="AL76" s="102">
        <v>0.4</v>
      </c>
      <c r="AM76" s="102">
        <v>0.46153846153846156</v>
      </c>
      <c r="AN76" s="102">
        <v>0.43478260869565216</v>
      </c>
      <c r="AO76" s="101">
        <v>10</v>
      </c>
      <c r="AP76" s="101">
        <v>13</v>
      </c>
      <c r="AQ76" s="101">
        <v>23</v>
      </c>
      <c r="AR76" s="102">
        <v>1</v>
      </c>
      <c r="AS76" s="102">
        <v>1</v>
      </c>
      <c r="AT76" s="102">
        <v>1</v>
      </c>
      <c r="AU76" s="101">
        <v>1</v>
      </c>
      <c r="AV76" s="101">
        <v>0</v>
      </c>
      <c r="AW76" s="101">
        <v>1</v>
      </c>
      <c r="AX76" s="102">
        <v>0.1</v>
      </c>
      <c r="AY76" s="102">
        <v>0</v>
      </c>
      <c r="AZ76" s="102">
        <v>4.3478260869565216E-2</v>
      </c>
      <c r="BA76" s="101">
        <v>9</v>
      </c>
      <c r="BB76" s="101">
        <v>13</v>
      </c>
      <c r="BC76" s="101">
        <v>22</v>
      </c>
      <c r="BD76" s="102">
        <v>0.9</v>
      </c>
      <c r="BE76" s="102">
        <v>1</v>
      </c>
      <c r="BF76" s="102">
        <v>0.95652173913043481</v>
      </c>
      <c r="BG76" s="101">
        <v>4</v>
      </c>
      <c r="BH76" s="101">
        <v>5</v>
      </c>
      <c r="BI76" s="101">
        <v>9</v>
      </c>
      <c r="BJ76" s="102">
        <v>0.4</v>
      </c>
      <c r="BK76" s="102">
        <v>0.38461538461538464</v>
      </c>
      <c r="BL76" s="102">
        <v>0.39130434782608697</v>
      </c>
      <c r="BM76" s="101">
        <v>5</v>
      </c>
      <c r="BN76" s="101">
        <v>8</v>
      </c>
      <c r="BO76" s="101">
        <v>13</v>
      </c>
      <c r="BP76" s="102">
        <v>0.5</v>
      </c>
      <c r="BQ76" s="102">
        <v>0.61538461538461542</v>
      </c>
      <c r="BR76" s="103">
        <v>0.56521739130434778</v>
      </c>
    </row>
    <row r="77" spans="1:70" ht="11.85">
      <c r="A77" s="99" t="str">
        <f>IF(COUNTIFS(T_PM[[#This Row],[Secteur]],"  *"),A76,T_PM[[#This Row],[Secteur]])</f>
        <v>VAL-DE-MARNE</v>
      </c>
      <c r="B77" s="99" t="str">
        <f>IF(COUNTIFS(T_PM[[#This Row],[Secteur]],"    *"),B76,T_PM[[#This Row],[Secteur]])</f>
        <v xml:space="preserve">   D03 - Saint-Maur</v>
      </c>
      <c r="C77" s="100" t="s">
        <v>806</v>
      </c>
      <c r="D77" s="100" t="s">
        <v>807</v>
      </c>
      <c r="E77" s="101">
        <v>9</v>
      </c>
      <c r="F77" s="101">
        <v>32</v>
      </c>
      <c r="G77" s="101">
        <v>41</v>
      </c>
      <c r="H77" s="101">
        <v>0</v>
      </c>
      <c r="I77" s="101">
        <v>1</v>
      </c>
      <c r="J77" s="101">
        <v>1</v>
      </c>
      <c r="K77" s="101">
        <v>9</v>
      </c>
      <c r="L77" s="101">
        <v>31</v>
      </c>
      <c r="M77" s="101">
        <v>40</v>
      </c>
      <c r="N77" s="102">
        <v>1</v>
      </c>
      <c r="O77" s="102">
        <v>1</v>
      </c>
      <c r="P77" s="102">
        <v>1</v>
      </c>
      <c r="Q77" s="101">
        <v>1</v>
      </c>
      <c r="R77" s="101">
        <v>0</v>
      </c>
      <c r="S77" s="101">
        <v>1</v>
      </c>
      <c r="T77" s="102">
        <v>0.1111111111111111</v>
      </c>
      <c r="U77" s="102">
        <v>0</v>
      </c>
      <c r="V77" s="102">
        <v>2.5000000000000001E-2</v>
      </c>
      <c r="W77" s="101">
        <v>8</v>
      </c>
      <c r="X77" s="101">
        <v>31</v>
      </c>
      <c r="Y77" s="101">
        <v>39</v>
      </c>
      <c r="Z77" s="102">
        <v>0.88888888888888884</v>
      </c>
      <c r="AA77" s="102">
        <v>1</v>
      </c>
      <c r="AB77" s="102">
        <v>0.97499999999999998</v>
      </c>
      <c r="AC77" s="101">
        <v>5</v>
      </c>
      <c r="AD77" s="101">
        <v>21</v>
      </c>
      <c r="AE77" s="101">
        <v>26</v>
      </c>
      <c r="AF77" s="102">
        <v>0.55555555555555558</v>
      </c>
      <c r="AG77" s="102">
        <v>0.67741935483870963</v>
      </c>
      <c r="AH77" s="102">
        <v>0.65</v>
      </c>
      <c r="AI77" s="101">
        <v>3</v>
      </c>
      <c r="AJ77" s="101">
        <v>10</v>
      </c>
      <c r="AK77" s="101">
        <v>13</v>
      </c>
      <c r="AL77" s="102">
        <v>0.33333333333333331</v>
      </c>
      <c r="AM77" s="102">
        <v>0.32258064516129031</v>
      </c>
      <c r="AN77" s="102">
        <v>0.32500000000000001</v>
      </c>
      <c r="AO77" s="101">
        <v>9</v>
      </c>
      <c r="AP77" s="101">
        <v>31</v>
      </c>
      <c r="AQ77" s="101">
        <v>40</v>
      </c>
      <c r="AR77" s="102">
        <v>1</v>
      </c>
      <c r="AS77" s="102">
        <v>1</v>
      </c>
      <c r="AT77" s="102">
        <v>1</v>
      </c>
      <c r="AU77" s="101">
        <v>1</v>
      </c>
      <c r="AV77" s="101">
        <v>0</v>
      </c>
      <c r="AW77" s="101">
        <v>1</v>
      </c>
      <c r="AX77" s="102">
        <v>0.1111111111111111</v>
      </c>
      <c r="AY77" s="102">
        <v>0</v>
      </c>
      <c r="AZ77" s="102">
        <v>2.5000000000000001E-2</v>
      </c>
      <c r="BA77" s="101">
        <v>8</v>
      </c>
      <c r="BB77" s="101">
        <v>31</v>
      </c>
      <c r="BC77" s="101">
        <v>39</v>
      </c>
      <c r="BD77" s="102">
        <v>0.88888888888888884</v>
      </c>
      <c r="BE77" s="102">
        <v>1</v>
      </c>
      <c r="BF77" s="102">
        <v>0.97499999999999998</v>
      </c>
      <c r="BG77" s="101">
        <v>5</v>
      </c>
      <c r="BH77" s="101">
        <v>21</v>
      </c>
      <c r="BI77" s="101">
        <v>26</v>
      </c>
      <c r="BJ77" s="102">
        <v>0.55555555555555558</v>
      </c>
      <c r="BK77" s="102">
        <v>0.67741935483870963</v>
      </c>
      <c r="BL77" s="102">
        <v>0.65</v>
      </c>
      <c r="BM77" s="101">
        <v>3</v>
      </c>
      <c r="BN77" s="101">
        <v>10</v>
      </c>
      <c r="BO77" s="101">
        <v>13</v>
      </c>
      <c r="BP77" s="102">
        <v>0.33333333333333331</v>
      </c>
      <c r="BQ77" s="102">
        <v>0.32258064516129031</v>
      </c>
      <c r="BR77" s="103">
        <v>0.32500000000000001</v>
      </c>
    </row>
    <row r="78" spans="1:70" ht="11.85">
      <c r="A78" s="99" t="str">
        <f>IF(COUNTIFS(T_PM[[#This Row],[Secteur]],"  *"),A77,T_PM[[#This Row],[Secteur]])</f>
        <v>VAL-DE-MARNE</v>
      </c>
      <c r="B78" s="99" t="str">
        <f>IF(COUNTIFS(T_PM[[#This Row],[Secteur]],"    *"),B77,T_PM[[#This Row],[Secteur]])</f>
        <v xml:space="preserve">   D03 - Saint-Maur</v>
      </c>
      <c r="C78" s="100" t="s">
        <v>1027</v>
      </c>
      <c r="D78" s="100" t="s">
        <v>1028</v>
      </c>
      <c r="E78" s="101">
        <v>2</v>
      </c>
      <c r="F78" s="101">
        <v>16</v>
      </c>
      <c r="G78" s="101">
        <v>18</v>
      </c>
      <c r="H78" s="101">
        <v>0</v>
      </c>
      <c r="I78" s="101">
        <v>1</v>
      </c>
      <c r="J78" s="101">
        <v>1</v>
      </c>
      <c r="K78" s="101">
        <v>2</v>
      </c>
      <c r="L78" s="101">
        <v>15</v>
      </c>
      <c r="M78" s="101">
        <v>17</v>
      </c>
      <c r="N78" s="102">
        <v>1</v>
      </c>
      <c r="O78" s="102">
        <v>1</v>
      </c>
      <c r="P78" s="102">
        <v>1</v>
      </c>
      <c r="Q78" s="101">
        <v>0</v>
      </c>
      <c r="R78" s="101">
        <v>0</v>
      </c>
      <c r="S78" s="101">
        <v>0</v>
      </c>
      <c r="T78" s="102">
        <v>0</v>
      </c>
      <c r="U78" s="102">
        <v>0</v>
      </c>
      <c r="V78" s="102">
        <v>0</v>
      </c>
      <c r="W78" s="101">
        <v>2</v>
      </c>
      <c r="X78" s="101">
        <v>15</v>
      </c>
      <c r="Y78" s="101">
        <v>17</v>
      </c>
      <c r="Z78" s="102">
        <v>1</v>
      </c>
      <c r="AA78" s="102">
        <v>1</v>
      </c>
      <c r="AB78" s="102">
        <v>1</v>
      </c>
      <c r="AC78" s="101">
        <v>1</v>
      </c>
      <c r="AD78" s="101">
        <v>11</v>
      </c>
      <c r="AE78" s="101">
        <v>12</v>
      </c>
      <c r="AF78" s="102">
        <v>0.5</v>
      </c>
      <c r="AG78" s="102">
        <v>0.73333333333333328</v>
      </c>
      <c r="AH78" s="102">
        <v>0.70588235294117652</v>
      </c>
      <c r="AI78" s="101">
        <v>1</v>
      </c>
      <c r="AJ78" s="101">
        <v>4</v>
      </c>
      <c r="AK78" s="101">
        <v>5</v>
      </c>
      <c r="AL78" s="102">
        <v>0.5</v>
      </c>
      <c r="AM78" s="102">
        <v>0.26666666666666666</v>
      </c>
      <c r="AN78" s="102">
        <v>0.29411764705882354</v>
      </c>
      <c r="AO78" s="101">
        <v>2</v>
      </c>
      <c r="AP78" s="101">
        <v>15</v>
      </c>
      <c r="AQ78" s="101">
        <v>17</v>
      </c>
      <c r="AR78" s="102">
        <v>1</v>
      </c>
      <c r="AS78" s="102">
        <v>1</v>
      </c>
      <c r="AT78" s="102">
        <v>1</v>
      </c>
      <c r="AU78" s="101">
        <v>0</v>
      </c>
      <c r="AV78" s="101">
        <v>0</v>
      </c>
      <c r="AW78" s="101">
        <v>0</v>
      </c>
      <c r="AX78" s="102">
        <v>0</v>
      </c>
      <c r="AY78" s="102">
        <v>0</v>
      </c>
      <c r="AZ78" s="102">
        <v>0</v>
      </c>
      <c r="BA78" s="101">
        <v>2</v>
      </c>
      <c r="BB78" s="101">
        <v>15</v>
      </c>
      <c r="BC78" s="101">
        <v>17</v>
      </c>
      <c r="BD78" s="102">
        <v>1</v>
      </c>
      <c r="BE78" s="102">
        <v>1</v>
      </c>
      <c r="BF78" s="102">
        <v>1</v>
      </c>
      <c r="BG78" s="101">
        <v>1</v>
      </c>
      <c r="BH78" s="101">
        <v>11</v>
      </c>
      <c r="BI78" s="101">
        <v>12</v>
      </c>
      <c r="BJ78" s="102">
        <v>0.5</v>
      </c>
      <c r="BK78" s="102">
        <v>0.73333333333333328</v>
      </c>
      <c r="BL78" s="102">
        <v>0.70588235294117652</v>
      </c>
      <c r="BM78" s="101">
        <v>1</v>
      </c>
      <c r="BN78" s="101">
        <v>4</v>
      </c>
      <c r="BO78" s="101">
        <v>5</v>
      </c>
      <c r="BP78" s="102">
        <v>0.5</v>
      </c>
      <c r="BQ78" s="102">
        <v>0.26666666666666666</v>
      </c>
      <c r="BR78" s="103">
        <v>0.29411764705882354</v>
      </c>
    </row>
    <row r="79" spans="1:70" ht="11.85">
      <c r="A79" s="99" t="str">
        <f>IF(COUNTIFS(T_PM[[#This Row],[Secteur]],"  *"),A78,T_PM[[#This Row],[Secteur]])</f>
        <v>VAL-DE-MARNE</v>
      </c>
      <c r="B79" s="99" t="str">
        <f>IF(COUNTIFS(T_PM[[#This Row],[Secteur]],"    *"),B78,T_PM[[#This Row],[Secteur]])</f>
        <v xml:space="preserve">   D03 - Saint-Maur</v>
      </c>
      <c r="C79" s="100" t="s">
        <v>1029</v>
      </c>
      <c r="D79" s="100" t="s">
        <v>1030</v>
      </c>
      <c r="E79" s="101">
        <v>7</v>
      </c>
      <c r="F79" s="101">
        <v>16</v>
      </c>
      <c r="G79" s="101">
        <v>23</v>
      </c>
      <c r="H79" s="101">
        <v>0</v>
      </c>
      <c r="I79" s="101">
        <v>0</v>
      </c>
      <c r="J79" s="101">
        <v>0</v>
      </c>
      <c r="K79" s="101">
        <v>7</v>
      </c>
      <c r="L79" s="101">
        <v>16</v>
      </c>
      <c r="M79" s="101">
        <v>23</v>
      </c>
      <c r="N79" s="102">
        <v>1</v>
      </c>
      <c r="O79" s="102">
        <v>1</v>
      </c>
      <c r="P79" s="102">
        <v>1</v>
      </c>
      <c r="Q79" s="101">
        <v>1</v>
      </c>
      <c r="R79" s="101">
        <v>0</v>
      </c>
      <c r="S79" s="101">
        <v>1</v>
      </c>
      <c r="T79" s="102">
        <v>0.14285714285714285</v>
      </c>
      <c r="U79" s="102">
        <v>0</v>
      </c>
      <c r="V79" s="102">
        <v>4.3478260869565216E-2</v>
      </c>
      <c r="W79" s="101">
        <v>6</v>
      </c>
      <c r="X79" s="101">
        <v>16</v>
      </c>
      <c r="Y79" s="101">
        <v>22</v>
      </c>
      <c r="Z79" s="102">
        <v>0.8571428571428571</v>
      </c>
      <c r="AA79" s="102">
        <v>1</v>
      </c>
      <c r="AB79" s="102">
        <v>0.95652173913043481</v>
      </c>
      <c r="AC79" s="101">
        <v>4</v>
      </c>
      <c r="AD79" s="101">
        <v>10</v>
      </c>
      <c r="AE79" s="101">
        <v>14</v>
      </c>
      <c r="AF79" s="102">
        <v>0.5714285714285714</v>
      </c>
      <c r="AG79" s="102">
        <v>0.625</v>
      </c>
      <c r="AH79" s="102">
        <v>0.60869565217391308</v>
      </c>
      <c r="AI79" s="101">
        <v>2</v>
      </c>
      <c r="AJ79" s="101">
        <v>6</v>
      </c>
      <c r="AK79" s="101">
        <v>8</v>
      </c>
      <c r="AL79" s="102">
        <v>0.2857142857142857</v>
      </c>
      <c r="AM79" s="102">
        <v>0.375</v>
      </c>
      <c r="AN79" s="102">
        <v>0.34782608695652173</v>
      </c>
      <c r="AO79" s="101">
        <v>7</v>
      </c>
      <c r="AP79" s="101">
        <v>16</v>
      </c>
      <c r="AQ79" s="101">
        <v>23</v>
      </c>
      <c r="AR79" s="102">
        <v>1</v>
      </c>
      <c r="AS79" s="102">
        <v>1</v>
      </c>
      <c r="AT79" s="102">
        <v>1</v>
      </c>
      <c r="AU79" s="101">
        <v>1</v>
      </c>
      <c r="AV79" s="101">
        <v>0</v>
      </c>
      <c r="AW79" s="101">
        <v>1</v>
      </c>
      <c r="AX79" s="102">
        <v>0.14285714285714285</v>
      </c>
      <c r="AY79" s="102">
        <v>0</v>
      </c>
      <c r="AZ79" s="102">
        <v>4.3478260869565216E-2</v>
      </c>
      <c r="BA79" s="101">
        <v>6</v>
      </c>
      <c r="BB79" s="101">
        <v>16</v>
      </c>
      <c r="BC79" s="101">
        <v>22</v>
      </c>
      <c r="BD79" s="102">
        <v>0.8571428571428571</v>
      </c>
      <c r="BE79" s="102">
        <v>1</v>
      </c>
      <c r="BF79" s="102">
        <v>0.95652173913043481</v>
      </c>
      <c r="BG79" s="101">
        <v>4</v>
      </c>
      <c r="BH79" s="101">
        <v>10</v>
      </c>
      <c r="BI79" s="101">
        <v>14</v>
      </c>
      <c r="BJ79" s="102">
        <v>0.5714285714285714</v>
      </c>
      <c r="BK79" s="102">
        <v>0.625</v>
      </c>
      <c r="BL79" s="102">
        <v>0.60869565217391308</v>
      </c>
      <c r="BM79" s="101">
        <v>2</v>
      </c>
      <c r="BN79" s="101">
        <v>6</v>
      </c>
      <c r="BO79" s="101">
        <v>8</v>
      </c>
      <c r="BP79" s="102">
        <v>0.2857142857142857</v>
      </c>
      <c r="BQ79" s="102">
        <v>0.375</v>
      </c>
      <c r="BR79" s="103">
        <v>0.34782608695652173</v>
      </c>
    </row>
    <row r="80" spans="1:70" ht="11.85">
      <c r="A80" s="99" t="str">
        <f>IF(COUNTIFS(T_PM[[#This Row],[Secteur]],"  *"),A79,T_PM[[#This Row],[Secteur]])</f>
        <v>VAL-DE-MARNE</v>
      </c>
      <c r="B80" s="99" t="str">
        <f>IF(COUNTIFS(T_PM[[#This Row],[Secteur]],"    *"),B79,T_PM[[#This Row],[Secteur]])</f>
        <v xml:space="preserve">   D04 - Creteil</v>
      </c>
      <c r="C80" s="100" t="s">
        <v>820</v>
      </c>
      <c r="D80" s="100" t="s">
        <v>821</v>
      </c>
      <c r="E80" s="101">
        <v>15</v>
      </c>
      <c r="F80" s="101">
        <v>31</v>
      </c>
      <c r="G80" s="101">
        <v>46</v>
      </c>
      <c r="H80" s="101">
        <v>0</v>
      </c>
      <c r="I80" s="101">
        <v>0</v>
      </c>
      <c r="J80" s="101">
        <v>0</v>
      </c>
      <c r="K80" s="101">
        <v>15</v>
      </c>
      <c r="L80" s="101">
        <v>31</v>
      </c>
      <c r="M80" s="101">
        <v>46</v>
      </c>
      <c r="N80" s="102">
        <v>1</v>
      </c>
      <c r="O80" s="102">
        <v>1</v>
      </c>
      <c r="P80" s="102">
        <v>1</v>
      </c>
      <c r="Q80" s="101">
        <v>0</v>
      </c>
      <c r="R80" s="101">
        <v>3</v>
      </c>
      <c r="S80" s="101">
        <v>3</v>
      </c>
      <c r="T80" s="102">
        <v>0</v>
      </c>
      <c r="U80" s="102">
        <v>9.6774193548387094E-2</v>
      </c>
      <c r="V80" s="102">
        <v>6.5217391304347824E-2</v>
      </c>
      <c r="W80" s="101">
        <v>15</v>
      </c>
      <c r="X80" s="101">
        <v>28</v>
      </c>
      <c r="Y80" s="101">
        <v>43</v>
      </c>
      <c r="Z80" s="102">
        <v>1</v>
      </c>
      <c r="AA80" s="102">
        <v>0.90322580645161288</v>
      </c>
      <c r="AB80" s="102">
        <v>0.93478260869565222</v>
      </c>
      <c r="AC80" s="101">
        <v>11</v>
      </c>
      <c r="AD80" s="101">
        <v>23</v>
      </c>
      <c r="AE80" s="101">
        <v>34</v>
      </c>
      <c r="AF80" s="102">
        <v>0.73333333333333328</v>
      </c>
      <c r="AG80" s="102">
        <v>0.74193548387096775</v>
      </c>
      <c r="AH80" s="102">
        <v>0.73913043478260865</v>
      </c>
      <c r="AI80" s="101">
        <v>4</v>
      </c>
      <c r="AJ80" s="101">
        <v>5</v>
      </c>
      <c r="AK80" s="101">
        <v>9</v>
      </c>
      <c r="AL80" s="102">
        <v>0.26666666666666666</v>
      </c>
      <c r="AM80" s="102">
        <v>0.16129032258064516</v>
      </c>
      <c r="AN80" s="102">
        <v>0.19565217391304349</v>
      </c>
      <c r="AO80" s="101">
        <v>9</v>
      </c>
      <c r="AP80" s="101">
        <v>14</v>
      </c>
      <c r="AQ80" s="101">
        <v>23</v>
      </c>
      <c r="AR80" s="102">
        <v>0.6</v>
      </c>
      <c r="AS80" s="102">
        <v>0.45161290322580644</v>
      </c>
      <c r="AT80" s="102">
        <v>0.5</v>
      </c>
      <c r="AU80" s="101">
        <v>0</v>
      </c>
      <c r="AV80" s="101">
        <v>2</v>
      </c>
      <c r="AW80" s="101">
        <v>2</v>
      </c>
      <c r="AX80" s="102">
        <v>0</v>
      </c>
      <c r="AY80" s="102">
        <v>0.14285714285714285</v>
      </c>
      <c r="AZ80" s="102">
        <v>8.6956521739130432E-2</v>
      </c>
      <c r="BA80" s="101">
        <v>9</v>
      </c>
      <c r="BB80" s="101">
        <v>12</v>
      </c>
      <c r="BC80" s="101">
        <v>21</v>
      </c>
      <c r="BD80" s="102">
        <v>1</v>
      </c>
      <c r="BE80" s="102">
        <v>0.8571428571428571</v>
      </c>
      <c r="BF80" s="102">
        <v>0.91304347826086951</v>
      </c>
      <c r="BG80" s="101">
        <v>5</v>
      </c>
      <c r="BH80" s="101">
        <v>6</v>
      </c>
      <c r="BI80" s="101">
        <v>11</v>
      </c>
      <c r="BJ80" s="102">
        <v>0.55555555555555558</v>
      </c>
      <c r="BK80" s="102">
        <v>0.42857142857142855</v>
      </c>
      <c r="BL80" s="102">
        <v>0.47826086956521741</v>
      </c>
      <c r="BM80" s="101">
        <v>4</v>
      </c>
      <c r="BN80" s="101">
        <v>6</v>
      </c>
      <c r="BO80" s="101">
        <v>10</v>
      </c>
      <c r="BP80" s="102">
        <v>0.44444444444444442</v>
      </c>
      <c r="BQ80" s="102">
        <v>0.42857142857142855</v>
      </c>
      <c r="BR80" s="103">
        <v>0.43478260869565216</v>
      </c>
    </row>
    <row r="81" spans="1:70" ht="11.85">
      <c r="A81" s="99" t="str">
        <f>IF(COUNTIFS(T_PM[[#This Row],[Secteur]],"  *"),A80,T_PM[[#This Row],[Secteur]])</f>
        <v>VAL-DE-MARNE</v>
      </c>
      <c r="B81" s="99" t="str">
        <f>IF(COUNTIFS(T_PM[[#This Row],[Secteur]],"    *"),B80,T_PM[[#This Row],[Secteur]])</f>
        <v xml:space="preserve">   D04 - Creteil</v>
      </c>
      <c r="C81" s="100" t="s">
        <v>829</v>
      </c>
      <c r="D81" s="100" t="s">
        <v>769</v>
      </c>
      <c r="E81" s="101">
        <v>9</v>
      </c>
      <c r="F81" s="101">
        <v>14</v>
      </c>
      <c r="G81" s="101">
        <v>23</v>
      </c>
      <c r="H81" s="101">
        <v>0</v>
      </c>
      <c r="I81" s="101">
        <v>0</v>
      </c>
      <c r="J81" s="101">
        <v>0</v>
      </c>
      <c r="K81" s="101">
        <v>9</v>
      </c>
      <c r="L81" s="101">
        <v>14</v>
      </c>
      <c r="M81" s="101">
        <v>23</v>
      </c>
      <c r="N81" s="102">
        <v>1</v>
      </c>
      <c r="O81" s="102">
        <v>1</v>
      </c>
      <c r="P81" s="102">
        <v>1</v>
      </c>
      <c r="Q81" s="101">
        <v>0</v>
      </c>
      <c r="R81" s="101">
        <v>2</v>
      </c>
      <c r="S81" s="101">
        <v>2</v>
      </c>
      <c r="T81" s="102">
        <v>0</v>
      </c>
      <c r="U81" s="102">
        <v>0.14285714285714285</v>
      </c>
      <c r="V81" s="102">
        <v>8.6956521739130432E-2</v>
      </c>
      <c r="W81" s="101">
        <v>9</v>
      </c>
      <c r="X81" s="101">
        <v>12</v>
      </c>
      <c r="Y81" s="101">
        <v>21</v>
      </c>
      <c r="Z81" s="102">
        <v>1</v>
      </c>
      <c r="AA81" s="102">
        <v>0.8571428571428571</v>
      </c>
      <c r="AB81" s="102">
        <v>0.91304347826086951</v>
      </c>
      <c r="AC81" s="101">
        <v>5</v>
      </c>
      <c r="AD81" s="101">
        <v>7</v>
      </c>
      <c r="AE81" s="101">
        <v>12</v>
      </c>
      <c r="AF81" s="102">
        <v>0.55555555555555558</v>
      </c>
      <c r="AG81" s="102">
        <v>0.5</v>
      </c>
      <c r="AH81" s="102">
        <v>0.52173913043478259</v>
      </c>
      <c r="AI81" s="101">
        <v>4</v>
      </c>
      <c r="AJ81" s="101">
        <v>5</v>
      </c>
      <c r="AK81" s="101">
        <v>9</v>
      </c>
      <c r="AL81" s="102">
        <v>0.44444444444444442</v>
      </c>
      <c r="AM81" s="102">
        <v>0.35714285714285715</v>
      </c>
      <c r="AN81" s="102">
        <v>0.39130434782608697</v>
      </c>
      <c r="AO81" s="101">
        <v>9</v>
      </c>
      <c r="AP81" s="101">
        <v>14</v>
      </c>
      <c r="AQ81" s="101">
        <v>23</v>
      </c>
      <c r="AR81" s="102">
        <v>1</v>
      </c>
      <c r="AS81" s="102">
        <v>1</v>
      </c>
      <c r="AT81" s="102">
        <v>1</v>
      </c>
      <c r="AU81" s="101">
        <v>0</v>
      </c>
      <c r="AV81" s="101">
        <v>2</v>
      </c>
      <c r="AW81" s="101">
        <v>2</v>
      </c>
      <c r="AX81" s="102">
        <v>0</v>
      </c>
      <c r="AY81" s="102">
        <v>0.14285714285714285</v>
      </c>
      <c r="AZ81" s="102">
        <v>8.6956521739130432E-2</v>
      </c>
      <c r="BA81" s="101">
        <v>9</v>
      </c>
      <c r="BB81" s="101">
        <v>12</v>
      </c>
      <c r="BC81" s="101">
        <v>21</v>
      </c>
      <c r="BD81" s="102">
        <v>1</v>
      </c>
      <c r="BE81" s="102">
        <v>0.8571428571428571</v>
      </c>
      <c r="BF81" s="102">
        <v>0.91304347826086951</v>
      </c>
      <c r="BG81" s="101">
        <v>5</v>
      </c>
      <c r="BH81" s="101">
        <v>6</v>
      </c>
      <c r="BI81" s="101">
        <v>11</v>
      </c>
      <c r="BJ81" s="102">
        <v>0.55555555555555558</v>
      </c>
      <c r="BK81" s="102">
        <v>0.42857142857142855</v>
      </c>
      <c r="BL81" s="102">
        <v>0.47826086956521741</v>
      </c>
      <c r="BM81" s="101">
        <v>4</v>
      </c>
      <c r="BN81" s="101">
        <v>6</v>
      </c>
      <c r="BO81" s="101">
        <v>10</v>
      </c>
      <c r="BP81" s="102">
        <v>0.44444444444444442</v>
      </c>
      <c r="BQ81" s="102">
        <v>0.42857142857142855</v>
      </c>
      <c r="BR81" s="103">
        <v>0.43478260869565216</v>
      </c>
    </row>
    <row r="82" spans="1:70" ht="11.85">
      <c r="A82" s="99" t="str">
        <f>IF(COUNTIFS(T_PM[[#This Row],[Secteur]],"  *"),A81,T_PM[[#This Row],[Secteur]])</f>
        <v>VAL-DE-MARNE</v>
      </c>
      <c r="B82" s="99" t="str">
        <f>IF(COUNTIFS(T_PM[[#This Row],[Secteur]],"    *"),B81,T_PM[[#This Row],[Secteur]])</f>
        <v xml:space="preserve">   D04 - Creteil</v>
      </c>
      <c r="C82" s="100" t="s">
        <v>1031</v>
      </c>
      <c r="D82" s="100" t="s">
        <v>781</v>
      </c>
      <c r="E82" s="101">
        <v>6</v>
      </c>
      <c r="F82" s="101">
        <v>17</v>
      </c>
      <c r="G82" s="101">
        <v>23</v>
      </c>
      <c r="H82" s="101">
        <v>0</v>
      </c>
      <c r="I82" s="101">
        <v>0</v>
      </c>
      <c r="J82" s="101">
        <v>0</v>
      </c>
      <c r="K82" s="101">
        <v>6</v>
      </c>
      <c r="L82" s="101">
        <v>17</v>
      </c>
      <c r="M82" s="101">
        <v>23</v>
      </c>
      <c r="N82" s="102">
        <v>1</v>
      </c>
      <c r="O82" s="102">
        <v>1</v>
      </c>
      <c r="P82" s="102">
        <v>1</v>
      </c>
      <c r="Q82" s="101">
        <v>0</v>
      </c>
      <c r="R82" s="101">
        <v>1</v>
      </c>
      <c r="S82" s="101">
        <v>1</v>
      </c>
      <c r="T82" s="102">
        <v>0</v>
      </c>
      <c r="U82" s="102">
        <v>5.8823529411764705E-2</v>
      </c>
      <c r="V82" s="102">
        <v>4.3478260869565216E-2</v>
      </c>
      <c r="W82" s="101">
        <v>6</v>
      </c>
      <c r="X82" s="101">
        <v>16</v>
      </c>
      <c r="Y82" s="101">
        <v>22</v>
      </c>
      <c r="Z82" s="102">
        <v>1</v>
      </c>
      <c r="AA82" s="102">
        <v>0.94117647058823528</v>
      </c>
      <c r="AB82" s="102">
        <v>0.95652173913043481</v>
      </c>
      <c r="AC82" s="101">
        <v>6</v>
      </c>
      <c r="AD82" s="101">
        <v>16</v>
      </c>
      <c r="AE82" s="101">
        <v>22</v>
      </c>
      <c r="AF82" s="102">
        <v>1</v>
      </c>
      <c r="AG82" s="102">
        <v>0.94117647058823528</v>
      </c>
      <c r="AH82" s="102">
        <v>0.95652173913043481</v>
      </c>
      <c r="AI82" s="101">
        <v>0</v>
      </c>
      <c r="AJ82" s="101">
        <v>0</v>
      </c>
      <c r="AK82" s="101">
        <v>0</v>
      </c>
      <c r="AL82" s="102">
        <v>0</v>
      </c>
      <c r="AM82" s="102">
        <v>0</v>
      </c>
      <c r="AN82" s="102">
        <v>0</v>
      </c>
      <c r="AO82" s="101">
        <v>0</v>
      </c>
      <c r="AP82" s="101">
        <v>0</v>
      </c>
      <c r="AQ82" s="101">
        <v>0</v>
      </c>
      <c r="AR82" s="102">
        <v>0</v>
      </c>
      <c r="AS82" s="102">
        <v>0</v>
      </c>
      <c r="AT82" s="102">
        <v>0</v>
      </c>
      <c r="AU82" s="101">
        <v>0</v>
      </c>
      <c r="AV82" s="101">
        <v>0</v>
      </c>
      <c r="AW82" s="101">
        <v>0</v>
      </c>
      <c r="AX82" s="102" t="s">
        <v>92</v>
      </c>
      <c r="AY82" s="102" t="s">
        <v>92</v>
      </c>
      <c r="AZ82" s="102" t="s">
        <v>92</v>
      </c>
      <c r="BA82" s="101">
        <v>0</v>
      </c>
      <c r="BB82" s="101">
        <v>0</v>
      </c>
      <c r="BC82" s="101">
        <v>0</v>
      </c>
      <c r="BD82" s="102" t="s">
        <v>92</v>
      </c>
      <c r="BE82" s="102" t="s">
        <v>92</v>
      </c>
      <c r="BF82" s="102" t="s">
        <v>92</v>
      </c>
      <c r="BG82" s="101">
        <v>0</v>
      </c>
      <c r="BH82" s="101">
        <v>0</v>
      </c>
      <c r="BI82" s="101">
        <v>0</v>
      </c>
      <c r="BJ82" s="102" t="s">
        <v>92</v>
      </c>
      <c r="BK82" s="102" t="s">
        <v>92</v>
      </c>
      <c r="BL82" s="102" t="s">
        <v>92</v>
      </c>
      <c r="BM82" s="101">
        <v>0</v>
      </c>
      <c r="BN82" s="101">
        <v>0</v>
      </c>
      <c r="BO82" s="101">
        <v>0</v>
      </c>
      <c r="BP82" s="102" t="s">
        <v>92</v>
      </c>
      <c r="BQ82" s="102" t="s">
        <v>92</v>
      </c>
      <c r="BR82" s="103" t="s">
        <v>92</v>
      </c>
    </row>
    <row r="83" spans="1:70" ht="11.85">
      <c r="A83" s="99" t="str">
        <f>IF(COUNTIFS(T_PM[[#This Row],[Secteur]],"  *"),A82,T_PM[[#This Row],[Secteur]])</f>
        <v>VAL-DE-MARNE</v>
      </c>
      <c r="B83" s="99" t="str">
        <f>IF(COUNTIFS(T_PM[[#This Row],[Secteur]],"    *"),B82,T_PM[[#This Row],[Secteur]])</f>
        <v xml:space="preserve">   D05 - Maisons-Alfort</v>
      </c>
      <c r="C83" s="100" t="s">
        <v>839</v>
      </c>
      <c r="D83" s="100" t="s">
        <v>840</v>
      </c>
      <c r="E83" s="101">
        <v>7</v>
      </c>
      <c r="F83" s="101">
        <v>17</v>
      </c>
      <c r="G83" s="101">
        <v>24</v>
      </c>
      <c r="H83" s="101">
        <v>0</v>
      </c>
      <c r="I83" s="101">
        <v>0</v>
      </c>
      <c r="J83" s="101">
        <v>0</v>
      </c>
      <c r="K83" s="101">
        <v>7</v>
      </c>
      <c r="L83" s="101">
        <v>17</v>
      </c>
      <c r="M83" s="101">
        <v>24</v>
      </c>
      <c r="N83" s="102">
        <v>1</v>
      </c>
      <c r="O83" s="102">
        <v>1</v>
      </c>
      <c r="P83" s="102">
        <v>1</v>
      </c>
      <c r="Q83" s="101">
        <v>0</v>
      </c>
      <c r="R83" s="101">
        <v>0</v>
      </c>
      <c r="S83" s="101">
        <v>0</v>
      </c>
      <c r="T83" s="102">
        <v>0</v>
      </c>
      <c r="U83" s="102">
        <v>0</v>
      </c>
      <c r="V83" s="102">
        <v>0</v>
      </c>
      <c r="W83" s="101">
        <v>7</v>
      </c>
      <c r="X83" s="101">
        <v>17</v>
      </c>
      <c r="Y83" s="101">
        <v>24</v>
      </c>
      <c r="Z83" s="102">
        <v>1</v>
      </c>
      <c r="AA83" s="102">
        <v>1</v>
      </c>
      <c r="AB83" s="102">
        <v>1</v>
      </c>
      <c r="AC83" s="101">
        <v>5</v>
      </c>
      <c r="AD83" s="101">
        <v>15</v>
      </c>
      <c r="AE83" s="101">
        <v>20</v>
      </c>
      <c r="AF83" s="102">
        <v>0.7142857142857143</v>
      </c>
      <c r="AG83" s="102">
        <v>0.88235294117647056</v>
      </c>
      <c r="AH83" s="102">
        <v>0.83333333333333337</v>
      </c>
      <c r="AI83" s="101">
        <v>2</v>
      </c>
      <c r="AJ83" s="101">
        <v>2</v>
      </c>
      <c r="AK83" s="101">
        <v>4</v>
      </c>
      <c r="AL83" s="102">
        <v>0.2857142857142857</v>
      </c>
      <c r="AM83" s="102">
        <v>0.11764705882352941</v>
      </c>
      <c r="AN83" s="102">
        <v>0.16666666666666666</v>
      </c>
      <c r="AO83" s="101">
        <v>7</v>
      </c>
      <c r="AP83" s="101">
        <v>17</v>
      </c>
      <c r="AQ83" s="101">
        <v>24</v>
      </c>
      <c r="AR83" s="102">
        <v>1</v>
      </c>
      <c r="AS83" s="102">
        <v>1</v>
      </c>
      <c r="AT83" s="102">
        <v>1</v>
      </c>
      <c r="AU83" s="101">
        <v>0</v>
      </c>
      <c r="AV83" s="101">
        <v>0</v>
      </c>
      <c r="AW83" s="101">
        <v>0</v>
      </c>
      <c r="AX83" s="102">
        <v>0</v>
      </c>
      <c r="AY83" s="102">
        <v>0</v>
      </c>
      <c r="AZ83" s="102">
        <v>0</v>
      </c>
      <c r="BA83" s="101">
        <v>7</v>
      </c>
      <c r="BB83" s="101">
        <v>17</v>
      </c>
      <c r="BC83" s="101">
        <v>24</v>
      </c>
      <c r="BD83" s="102">
        <v>1</v>
      </c>
      <c r="BE83" s="102">
        <v>1</v>
      </c>
      <c r="BF83" s="102">
        <v>1</v>
      </c>
      <c r="BG83" s="101">
        <v>5</v>
      </c>
      <c r="BH83" s="101">
        <v>15</v>
      </c>
      <c r="BI83" s="101">
        <v>20</v>
      </c>
      <c r="BJ83" s="102">
        <v>0.7142857142857143</v>
      </c>
      <c r="BK83" s="102">
        <v>0.88235294117647056</v>
      </c>
      <c r="BL83" s="102">
        <v>0.83333333333333337</v>
      </c>
      <c r="BM83" s="101">
        <v>2</v>
      </c>
      <c r="BN83" s="101">
        <v>2</v>
      </c>
      <c r="BO83" s="101">
        <v>4</v>
      </c>
      <c r="BP83" s="102">
        <v>0.2857142857142857</v>
      </c>
      <c r="BQ83" s="102">
        <v>0.11764705882352941</v>
      </c>
      <c r="BR83" s="103">
        <v>0.16666666666666666</v>
      </c>
    </row>
    <row r="84" spans="1:70" ht="11.85">
      <c r="A84" s="99" t="str">
        <f>IF(COUNTIFS(T_PM[[#This Row],[Secteur]],"  *"),A83,T_PM[[#This Row],[Secteur]])</f>
        <v>VAL-DE-MARNE</v>
      </c>
      <c r="B84" s="99" t="str">
        <f>IF(COUNTIFS(T_PM[[#This Row],[Secteur]],"    *"),B83,T_PM[[#This Row],[Secteur]])</f>
        <v xml:space="preserve">   D05 - Maisons-Alfort</v>
      </c>
      <c r="C84" s="100" t="s">
        <v>1032</v>
      </c>
      <c r="D84" s="100" t="s">
        <v>582</v>
      </c>
      <c r="E84" s="101">
        <v>7</v>
      </c>
      <c r="F84" s="101">
        <v>17</v>
      </c>
      <c r="G84" s="101">
        <v>24</v>
      </c>
      <c r="H84" s="101">
        <v>0</v>
      </c>
      <c r="I84" s="101">
        <v>0</v>
      </c>
      <c r="J84" s="101">
        <v>0</v>
      </c>
      <c r="K84" s="101">
        <v>7</v>
      </c>
      <c r="L84" s="101">
        <v>17</v>
      </c>
      <c r="M84" s="101">
        <v>24</v>
      </c>
      <c r="N84" s="102">
        <v>1</v>
      </c>
      <c r="O84" s="102">
        <v>1</v>
      </c>
      <c r="P84" s="102">
        <v>1</v>
      </c>
      <c r="Q84" s="101">
        <v>0</v>
      </c>
      <c r="R84" s="101">
        <v>0</v>
      </c>
      <c r="S84" s="101">
        <v>0</v>
      </c>
      <c r="T84" s="102">
        <v>0</v>
      </c>
      <c r="U84" s="102">
        <v>0</v>
      </c>
      <c r="V84" s="102">
        <v>0</v>
      </c>
      <c r="W84" s="101">
        <v>7</v>
      </c>
      <c r="X84" s="101">
        <v>17</v>
      </c>
      <c r="Y84" s="101">
        <v>24</v>
      </c>
      <c r="Z84" s="102">
        <v>1</v>
      </c>
      <c r="AA84" s="102">
        <v>1</v>
      </c>
      <c r="AB84" s="102">
        <v>1</v>
      </c>
      <c r="AC84" s="101">
        <v>5</v>
      </c>
      <c r="AD84" s="101">
        <v>15</v>
      </c>
      <c r="AE84" s="101">
        <v>20</v>
      </c>
      <c r="AF84" s="102">
        <v>0.7142857142857143</v>
      </c>
      <c r="AG84" s="102">
        <v>0.88235294117647056</v>
      </c>
      <c r="AH84" s="102">
        <v>0.83333333333333337</v>
      </c>
      <c r="AI84" s="101">
        <v>2</v>
      </c>
      <c r="AJ84" s="101">
        <v>2</v>
      </c>
      <c r="AK84" s="101">
        <v>4</v>
      </c>
      <c r="AL84" s="102">
        <v>0.2857142857142857</v>
      </c>
      <c r="AM84" s="102">
        <v>0.11764705882352941</v>
      </c>
      <c r="AN84" s="102">
        <v>0.16666666666666666</v>
      </c>
      <c r="AO84" s="101">
        <v>7</v>
      </c>
      <c r="AP84" s="101">
        <v>17</v>
      </c>
      <c r="AQ84" s="101">
        <v>24</v>
      </c>
      <c r="AR84" s="102">
        <v>1</v>
      </c>
      <c r="AS84" s="102">
        <v>1</v>
      </c>
      <c r="AT84" s="102">
        <v>1</v>
      </c>
      <c r="AU84" s="101">
        <v>0</v>
      </c>
      <c r="AV84" s="101">
        <v>0</v>
      </c>
      <c r="AW84" s="101">
        <v>0</v>
      </c>
      <c r="AX84" s="102">
        <v>0</v>
      </c>
      <c r="AY84" s="102">
        <v>0</v>
      </c>
      <c r="AZ84" s="102">
        <v>0</v>
      </c>
      <c r="BA84" s="101">
        <v>7</v>
      </c>
      <c r="BB84" s="101">
        <v>17</v>
      </c>
      <c r="BC84" s="101">
        <v>24</v>
      </c>
      <c r="BD84" s="102">
        <v>1</v>
      </c>
      <c r="BE84" s="102">
        <v>1</v>
      </c>
      <c r="BF84" s="102">
        <v>1</v>
      </c>
      <c r="BG84" s="101">
        <v>5</v>
      </c>
      <c r="BH84" s="101">
        <v>15</v>
      </c>
      <c r="BI84" s="101">
        <v>20</v>
      </c>
      <c r="BJ84" s="102">
        <v>0.7142857142857143</v>
      </c>
      <c r="BK84" s="102">
        <v>0.88235294117647056</v>
      </c>
      <c r="BL84" s="102">
        <v>0.83333333333333337</v>
      </c>
      <c r="BM84" s="101">
        <v>2</v>
      </c>
      <c r="BN84" s="101">
        <v>2</v>
      </c>
      <c r="BO84" s="101">
        <v>4</v>
      </c>
      <c r="BP84" s="102">
        <v>0.2857142857142857</v>
      </c>
      <c r="BQ84" s="102">
        <v>0.11764705882352941</v>
      </c>
      <c r="BR84" s="103">
        <v>0.16666666666666666</v>
      </c>
    </row>
    <row r="85" spans="1:70" ht="11.85">
      <c r="A85" s="99" t="str">
        <f>IF(COUNTIFS(T_PM[[#This Row],[Secteur]],"  *"),A84,T_PM[[#This Row],[Secteur]])</f>
        <v>VAL-DE-MARNE</v>
      </c>
      <c r="B85" s="99" t="str">
        <f>IF(COUNTIFS(T_PM[[#This Row],[Secteur]],"    *"),B84,T_PM[[#This Row],[Secteur]])</f>
        <v xml:space="preserve">   D06 - Ivry</v>
      </c>
      <c r="C85" s="100" t="s">
        <v>856</v>
      </c>
      <c r="D85" s="100" t="s">
        <v>857</v>
      </c>
      <c r="E85" s="101">
        <v>14</v>
      </c>
      <c r="F85" s="101">
        <v>30</v>
      </c>
      <c r="G85" s="101">
        <v>44</v>
      </c>
      <c r="H85" s="101">
        <v>0</v>
      </c>
      <c r="I85" s="101">
        <v>0</v>
      </c>
      <c r="J85" s="101">
        <v>0</v>
      </c>
      <c r="K85" s="101">
        <v>9</v>
      </c>
      <c r="L85" s="101">
        <v>15</v>
      </c>
      <c r="M85" s="101">
        <v>24</v>
      </c>
      <c r="N85" s="102">
        <v>0.6428571428571429</v>
      </c>
      <c r="O85" s="102">
        <v>0.5</v>
      </c>
      <c r="P85" s="102">
        <v>0.54545454545454541</v>
      </c>
      <c r="Q85" s="101">
        <v>0</v>
      </c>
      <c r="R85" s="101">
        <v>0</v>
      </c>
      <c r="S85" s="101">
        <v>0</v>
      </c>
      <c r="T85" s="102">
        <v>0</v>
      </c>
      <c r="U85" s="102">
        <v>0</v>
      </c>
      <c r="V85" s="102">
        <v>0</v>
      </c>
      <c r="W85" s="101">
        <v>9</v>
      </c>
      <c r="X85" s="101">
        <v>15</v>
      </c>
      <c r="Y85" s="101">
        <v>24</v>
      </c>
      <c r="Z85" s="102">
        <v>1</v>
      </c>
      <c r="AA85" s="102">
        <v>1</v>
      </c>
      <c r="AB85" s="102">
        <v>1</v>
      </c>
      <c r="AC85" s="101">
        <v>7</v>
      </c>
      <c r="AD85" s="101">
        <v>14</v>
      </c>
      <c r="AE85" s="101">
        <v>21</v>
      </c>
      <c r="AF85" s="102">
        <v>0.77777777777777779</v>
      </c>
      <c r="AG85" s="102">
        <v>0.93333333333333335</v>
      </c>
      <c r="AH85" s="102">
        <v>0.875</v>
      </c>
      <c r="AI85" s="101">
        <v>2</v>
      </c>
      <c r="AJ85" s="101">
        <v>1</v>
      </c>
      <c r="AK85" s="101">
        <v>3</v>
      </c>
      <c r="AL85" s="102">
        <v>0.22222222222222221</v>
      </c>
      <c r="AM85" s="102">
        <v>6.6666666666666666E-2</v>
      </c>
      <c r="AN85" s="102">
        <v>0.125</v>
      </c>
      <c r="AO85" s="101">
        <v>9</v>
      </c>
      <c r="AP85" s="101">
        <v>15</v>
      </c>
      <c r="AQ85" s="101">
        <v>24</v>
      </c>
      <c r="AR85" s="102">
        <v>0.6428571428571429</v>
      </c>
      <c r="AS85" s="102">
        <v>0.5</v>
      </c>
      <c r="AT85" s="102">
        <v>0.54545454545454541</v>
      </c>
      <c r="AU85" s="101">
        <v>0</v>
      </c>
      <c r="AV85" s="101">
        <v>0</v>
      </c>
      <c r="AW85" s="101">
        <v>0</v>
      </c>
      <c r="AX85" s="102">
        <v>0</v>
      </c>
      <c r="AY85" s="102">
        <v>0</v>
      </c>
      <c r="AZ85" s="102">
        <v>0</v>
      </c>
      <c r="BA85" s="101">
        <v>9</v>
      </c>
      <c r="BB85" s="101">
        <v>15</v>
      </c>
      <c r="BC85" s="101">
        <v>24</v>
      </c>
      <c r="BD85" s="102">
        <v>1</v>
      </c>
      <c r="BE85" s="102">
        <v>1</v>
      </c>
      <c r="BF85" s="102">
        <v>1</v>
      </c>
      <c r="BG85" s="101">
        <v>7</v>
      </c>
      <c r="BH85" s="101">
        <v>14</v>
      </c>
      <c r="BI85" s="101">
        <v>21</v>
      </c>
      <c r="BJ85" s="102">
        <v>0.77777777777777779</v>
      </c>
      <c r="BK85" s="102">
        <v>0.93333333333333335</v>
      </c>
      <c r="BL85" s="102">
        <v>0.875</v>
      </c>
      <c r="BM85" s="101">
        <v>2</v>
      </c>
      <c r="BN85" s="101">
        <v>1</v>
      </c>
      <c r="BO85" s="101">
        <v>3</v>
      </c>
      <c r="BP85" s="102">
        <v>0.22222222222222221</v>
      </c>
      <c r="BQ85" s="102">
        <v>6.6666666666666666E-2</v>
      </c>
      <c r="BR85" s="103">
        <v>0.125</v>
      </c>
    </row>
    <row r="86" spans="1:70" ht="11.85">
      <c r="A86" s="99" t="str">
        <f>IF(COUNTIFS(T_PM[[#This Row],[Secteur]],"  *"),A85,T_PM[[#This Row],[Secteur]])</f>
        <v>VAL-DE-MARNE</v>
      </c>
      <c r="B86" s="99" t="str">
        <f>IF(COUNTIFS(T_PM[[#This Row],[Secteur]],"    *"),B85,T_PM[[#This Row],[Secteur]])</f>
        <v xml:space="preserve">   D06 - Ivry</v>
      </c>
      <c r="C86" s="100" t="s">
        <v>875</v>
      </c>
      <c r="D86" s="100" t="s">
        <v>876</v>
      </c>
      <c r="E86" s="101">
        <v>5</v>
      </c>
      <c r="F86" s="101">
        <v>15</v>
      </c>
      <c r="G86" s="101">
        <v>20</v>
      </c>
      <c r="H86" s="101">
        <v>0</v>
      </c>
      <c r="I86" s="101">
        <v>0</v>
      </c>
      <c r="J86" s="101">
        <v>0</v>
      </c>
      <c r="K86" s="101">
        <v>0</v>
      </c>
      <c r="L86" s="101">
        <v>0</v>
      </c>
      <c r="M86" s="101">
        <v>0</v>
      </c>
      <c r="N86" s="102">
        <v>0</v>
      </c>
      <c r="O86" s="102">
        <v>0</v>
      </c>
      <c r="P86" s="102">
        <v>0</v>
      </c>
      <c r="Q86" s="101">
        <v>0</v>
      </c>
      <c r="R86" s="101">
        <v>0</v>
      </c>
      <c r="S86" s="101">
        <v>0</v>
      </c>
      <c r="T86" s="102" t="s">
        <v>92</v>
      </c>
      <c r="U86" s="102" t="s">
        <v>92</v>
      </c>
      <c r="V86" s="102" t="s">
        <v>92</v>
      </c>
      <c r="W86" s="101">
        <v>0</v>
      </c>
      <c r="X86" s="101">
        <v>0</v>
      </c>
      <c r="Y86" s="101">
        <v>0</v>
      </c>
      <c r="Z86" s="102" t="s">
        <v>92</v>
      </c>
      <c r="AA86" s="102" t="s">
        <v>92</v>
      </c>
      <c r="AB86" s="102" t="s">
        <v>92</v>
      </c>
      <c r="AC86" s="101">
        <v>0</v>
      </c>
      <c r="AD86" s="101">
        <v>0</v>
      </c>
      <c r="AE86" s="101">
        <v>0</v>
      </c>
      <c r="AF86" s="102" t="s">
        <v>92</v>
      </c>
      <c r="AG86" s="102" t="s">
        <v>92</v>
      </c>
      <c r="AH86" s="102" t="s">
        <v>92</v>
      </c>
      <c r="AI86" s="101">
        <v>0</v>
      </c>
      <c r="AJ86" s="101">
        <v>0</v>
      </c>
      <c r="AK86" s="101">
        <v>0</v>
      </c>
      <c r="AL86" s="102" t="s">
        <v>92</v>
      </c>
      <c r="AM86" s="102" t="s">
        <v>92</v>
      </c>
      <c r="AN86" s="102" t="s">
        <v>92</v>
      </c>
      <c r="AO86" s="101">
        <v>0</v>
      </c>
      <c r="AP86" s="101">
        <v>0</v>
      </c>
      <c r="AQ86" s="101">
        <v>0</v>
      </c>
      <c r="AR86" s="102">
        <v>0</v>
      </c>
      <c r="AS86" s="102">
        <v>0</v>
      </c>
      <c r="AT86" s="102">
        <v>0</v>
      </c>
      <c r="AU86" s="101">
        <v>0</v>
      </c>
      <c r="AV86" s="101">
        <v>0</v>
      </c>
      <c r="AW86" s="101">
        <v>0</v>
      </c>
      <c r="AX86" s="102" t="s">
        <v>92</v>
      </c>
      <c r="AY86" s="102" t="s">
        <v>92</v>
      </c>
      <c r="AZ86" s="102" t="s">
        <v>92</v>
      </c>
      <c r="BA86" s="101">
        <v>0</v>
      </c>
      <c r="BB86" s="101">
        <v>0</v>
      </c>
      <c r="BC86" s="101">
        <v>0</v>
      </c>
      <c r="BD86" s="102" t="s">
        <v>92</v>
      </c>
      <c r="BE86" s="102" t="s">
        <v>92</v>
      </c>
      <c r="BF86" s="102" t="s">
        <v>92</v>
      </c>
      <c r="BG86" s="101">
        <v>0</v>
      </c>
      <c r="BH86" s="101">
        <v>0</v>
      </c>
      <c r="BI86" s="101">
        <v>0</v>
      </c>
      <c r="BJ86" s="102" t="s">
        <v>92</v>
      </c>
      <c r="BK86" s="102" t="s">
        <v>92</v>
      </c>
      <c r="BL86" s="102" t="s">
        <v>92</v>
      </c>
      <c r="BM86" s="101">
        <v>0</v>
      </c>
      <c r="BN86" s="101">
        <v>0</v>
      </c>
      <c r="BO86" s="101">
        <v>0</v>
      </c>
      <c r="BP86" s="102" t="s">
        <v>92</v>
      </c>
      <c r="BQ86" s="102" t="s">
        <v>92</v>
      </c>
      <c r="BR86" s="103" t="s">
        <v>92</v>
      </c>
    </row>
    <row r="87" spans="1:70" ht="11.85">
      <c r="A87" s="99" t="str">
        <f>IF(COUNTIFS(T_PM[[#This Row],[Secteur]],"  *"),A86,T_PM[[#This Row],[Secteur]])</f>
        <v>VAL-DE-MARNE</v>
      </c>
      <c r="B87" s="99" t="str">
        <f>IF(COUNTIFS(T_PM[[#This Row],[Secteur]],"    *"),B86,T_PM[[#This Row],[Secteur]])</f>
        <v xml:space="preserve">   D06 - Ivry</v>
      </c>
      <c r="C87" s="100" t="s">
        <v>1033</v>
      </c>
      <c r="D87" s="100" t="s">
        <v>859</v>
      </c>
      <c r="E87" s="101">
        <v>9</v>
      </c>
      <c r="F87" s="101">
        <v>15</v>
      </c>
      <c r="G87" s="101">
        <v>24</v>
      </c>
      <c r="H87" s="101">
        <v>0</v>
      </c>
      <c r="I87" s="101">
        <v>0</v>
      </c>
      <c r="J87" s="101">
        <v>0</v>
      </c>
      <c r="K87" s="101">
        <v>9</v>
      </c>
      <c r="L87" s="101">
        <v>15</v>
      </c>
      <c r="M87" s="101">
        <v>24</v>
      </c>
      <c r="N87" s="102">
        <v>1</v>
      </c>
      <c r="O87" s="102">
        <v>1</v>
      </c>
      <c r="P87" s="102">
        <v>1</v>
      </c>
      <c r="Q87" s="101">
        <v>0</v>
      </c>
      <c r="R87" s="101">
        <v>0</v>
      </c>
      <c r="S87" s="101">
        <v>0</v>
      </c>
      <c r="T87" s="102">
        <v>0</v>
      </c>
      <c r="U87" s="102">
        <v>0</v>
      </c>
      <c r="V87" s="102">
        <v>0</v>
      </c>
      <c r="W87" s="101">
        <v>9</v>
      </c>
      <c r="X87" s="101">
        <v>15</v>
      </c>
      <c r="Y87" s="101">
        <v>24</v>
      </c>
      <c r="Z87" s="102">
        <v>1</v>
      </c>
      <c r="AA87" s="102">
        <v>1</v>
      </c>
      <c r="AB87" s="102">
        <v>1</v>
      </c>
      <c r="AC87" s="101">
        <v>7</v>
      </c>
      <c r="AD87" s="101">
        <v>14</v>
      </c>
      <c r="AE87" s="101">
        <v>21</v>
      </c>
      <c r="AF87" s="102">
        <v>0.77777777777777779</v>
      </c>
      <c r="AG87" s="102">
        <v>0.93333333333333335</v>
      </c>
      <c r="AH87" s="102">
        <v>0.875</v>
      </c>
      <c r="AI87" s="101">
        <v>2</v>
      </c>
      <c r="AJ87" s="101">
        <v>1</v>
      </c>
      <c r="AK87" s="101">
        <v>3</v>
      </c>
      <c r="AL87" s="102">
        <v>0.22222222222222221</v>
      </c>
      <c r="AM87" s="102">
        <v>6.6666666666666666E-2</v>
      </c>
      <c r="AN87" s="102">
        <v>0.125</v>
      </c>
      <c r="AO87" s="101">
        <v>9</v>
      </c>
      <c r="AP87" s="101">
        <v>15</v>
      </c>
      <c r="AQ87" s="101">
        <v>24</v>
      </c>
      <c r="AR87" s="102">
        <v>1</v>
      </c>
      <c r="AS87" s="102">
        <v>1</v>
      </c>
      <c r="AT87" s="102">
        <v>1</v>
      </c>
      <c r="AU87" s="101">
        <v>0</v>
      </c>
      <c r="AV87" s="101">
        <v>0</v>
      </c>
      <c r="AW87" s="101">
        <v>0</v>
      </c>
      <c r="AX87" s="102">
        <v>0</v>
      </c>
      <c r="AY87" s="102">
        <v>0</v>
      </c>
      <c r="AZ87" s="102">
        <v>0</v>
      </c>
      <c r="BA87" s="101">
        <v>9</v>
      </c>
      <c r="BB87" s="101">
        <v>15</v>
      </c>
      <c r="BC87" s="101">
        <v>24</v>
      </c>
      <c r="BD87" s="102">
        <v>1</v>
      </c>
      <c r="BE87" s="102">
        <v>1</v>
      </c>
      <c r="BF87" s="102">
        <v>1</v>
      </c>
      <c r="BG87" s="101">
        <v>7</v>
      </c>
      <c r="BH87" s="101">
        <v>14</v>
      </c>
      <c r="BI87" s="101">
        <v>21</v>
      </c>
      <c r="BJ87" s="102">
        <v>0.77777777777777779</v>
      </c>
      <c r="BK87" s="102">
        <v>0.93333333333333335</v>
      </c>
      <c r="BL87" s="102">
        <v>0.875</v>
      </c>
      <c r="BM87" s="101">
        <v>2</v>
      </c>
      <c r="BN87" s="101">
        <v>1</v>
      </c>
      <c r="BO87" s="101">
        <v>3</v>
      </c>
      <c r="BP87" s="102">
        <v>0.22222222222222221</v>
      </c>
      <c r="BQ87" s="102">
        <v>6.6666666666666666E-2</v>
      </c>
      <c r="BR87" s="103">
        <v>0.125</v>
      </c>
    </row>
    <row r="88" spans="1:70" ht="11.85">
      <c r="A88" s="99" t="str">
        <f>IF(COUNTIFS(T_PM[[#This Row],[Secteur]],"  *"),A87,T_PM[[#This Row],[Secteur]])</f>
        <v>VAL-DE-MARNE</v>
      </c>
      <c r="B88" s="99" t="str">
        <f>IF(COUNTIFS(T_PM[[#This Row],[Secteur]],"    *"),B87,T_PM[[#This Row],[Secteur]])</f>
        <v xml:space="preserve">   D07 - Villejuif</v>
      </c>
      <c r="C88" s="100" t="s">
        <v>879</v>
      </c>
      <c r="D88" s="100" t="s">
        <v>880</v>
      </c>
      <c r="E88" s="101">
        <v>5</v>
      </c>
      <c r="F88" s="101">
        <v>15</v>
      </c>
      <c r="G88" s="101">
        <v>20</v>
      </c>
      <c r="H88" s="101">
        <v>0</v>
      </c>
      <c r="I88" s="101">
        <v>0</v>
      </c>
      <c r="J88" s="101">
        <v>0</v>
      </c>
      <c r="K88" s="101">
        <v>5</v>
      </c>
      <c r="L88" s="101">
        <v>15</v>
      </c>
      <c r="M88" s="101">
        <v>20</v>
      </c>
      <c r="N88" s="102">
        <v>1</v>
      </c>
      <c r="O88" s="102">
        <v>1</v>
      </c>
      <c r="P88" s="102">
        <v>1</v>
      </c>
      <c r="Q88" s="101">
        <v>3</v>
      </c>
      <c r="R88" s="101">
        <v>0</v>
      </c>
      <c r="S88" s="101">
        <v>3</v>
      </c>
      <c r="T88" s="102">
        <v>0.6</v>
      </c>
      <c r="U88" s="102">
        <v>0</v>
      </c>
      <c r="V88" s="102">
        <v>0.15</v>
      </c>
      <c r="W88" s="101">
        <v>2</v>
      </c>
      <c r="X88" s="101">
        <v>15</v>
      </c>
      <c r="Y88" s="101">
        <v>17</v>
      </c>
      <c r="Z88" s="102">
        <v>0.4</v>
      </c>
      <c r="AA88" s="102">
        <v>1</v>
      </c>
      <c r="AB88" s="102">
        <v>0.85</v>
      </c>
      <c r="AC88" s="101">
        <v>1</v>
      </c>
      <c r="AD88" s="101">
        <v>10</v>
      </c>
      <c r="AE88" s="101">
        <v>11</v>
      </c>
      <c r="AF88" s="102">
        <v>0.2</v>
      </c>
      <c r="AG88" s="102">
        <v>0.66666666666666663</v>
      </c>
      <c r="AH88" s="102">
        <v>0.55000000000000004</v>
      </c>
      <c r="AI88" s="101">
        <v>1</v>
      </c>
      <c r="AJ88" s="101">
        <v>5</v>
      </c>
      <c r="AK88" s="101">
        <v>6</v>
      </c>
      <c r="AL88" s="102">
        <v>0.2</v>
      </c>
      <c r="AM88" s="102">
        <v>0.33333333333333331</v>
      </c>
      <c r="AN88" s="102">
        <v>0.3</v>
      </c>
      <c r="AO88" s="101">
        <v>5</v>
      </c>
      <c r="AP88" s="101">
        <v>15</v>
      </c>
      <c r="AQ88" s="101">
        <v>20</v>
      </c>
      <c r="AR88" s="102">
        <v>1</v>
      </c>
      <c r="AS88" s="102">
        <v>1</v>
      </c>
      <c r="AT88" s="102">
        <v>1</v>
      </c>
      <c r="AU88" s="101">
        <v>1</v>
      </c>
      <c r="AV88" s="101">
        <v>0</v>
      </c>
      <c r="AW88" s="101">
        <v>1</v>
      </c>
      <c r="AX88" s="102">
        <v>0.2</v>
      </c>
      <c r="AY88" s="102">
        <v>0</v>
      </c>
      <c r="AZ88" s="102">
        <v>0.05</v>
      </c>
      <c r="BA88" s="101">
        <v>4</v>
      </c>
      <c r="BB88" s="101">
        <v>15</v>
      </c>
      <c r="BC88" s="101">
        <v>19</v>
      </c>
      <c r="BD88" s="102">
        <v>0.8</v>
      </c>
      <c r="BE88" s="102">
        <v>1</v>
      </c>
      <c r="BF88" s="102">
        <v>0.95</v>
      </c>
      <c r="BG88" s="101">
        <v>3</v>
      </c>
      <c r="BH88" s="101">
        <v>7</v>
      </c>
      <c r="BI88" s="101">
        <v>10</v>
      </c>
      <c r="BJ88" s="102">
        <v>0.6</v>
      </c>
      <c r="BK88" s="102">
        <v>0.46666666666666667</v>
      </c>
      <c r="BL88" s="102">
        <v>0.5</v>
      </c>
      <c r="BM88" s="101">
        <v>1</v>
      </c>
      <c r="BN88" s="101">
        <v>8</v>
      </c>
      <c r="BO88" s="101">
        <v>9</v>
      </c>
      <c r="BP88" s="102">
        <v>0.2</v>
      </c>
      <c r="BQ88" s="102">
        <v>0.53333333333333333</v>
      </c>
      <c r="BR88" s="103">
        <v>0.45</v>
      </c>
    </row>
    <row r="89" spans="1:70" ht="11.85">
      <c r="A89" s="99" t="str">
        <f>IF(COUNTIFS(T_PM[[#This Row],[Secteur]],"  *"),A88,T_PM[[#This Row],[Secteur]])</f>
        <v>VAL-DE-MARNE</v>
      </c>
      <c r="B89" s="99" t="str">
        <f>IF(COUNTIFS(T_PM[[#This Row],[Secteur]],"    *"),B88,T_PM[[#This Row],[Secteur]])</f>
        <v xml:space="preserve">   D07 - Villejuif</v>
      </c>
      <c r="C89" s="100" t="s">
        <v>1034</v>
      </c>
      <c r="D89" s="100" t="s">
        <v>1035</v>
      </c>
      <c r="E89" s="101">
        <v>5</v>
      </c>
      <c r="F89" s="101">
        <v>15</v>
      </c>
      <c r="G89" s="101">
        <v>20</v>
      </c>
      <c r="H89" s="101">
        <v>0</v>
      </c>
      <c r="I89" s="101">
        <v>0</v>
      </c>
      <c r="J89" s="101">
        <v>0</v>
      </c>
      <c r="K89" s="101">
        <v>5</v>
      </c>
      <c r="L89" s="101">
        <v>15</v>
      </c>
      <c r="M89" s="101">
        <v>20</v>
      </c>
      <c r="N89" s="102">
        <v>1</v>
      </c>
      <c r="O89" s="102">
        <v>1</v>
      </c>
      <c r="P89" s="102">
        <v>1</v>
      </c>
      <c r="Q89" s="101">
        <v>3</v>
      </c>
      <c r="R89" s="101">
        <v>0</v>
      </c>
      <c r="S89" s="101">
        <v>3</v>
      </c>
      <c r="T89" s="102">
        <v>0.6</v>
      </c>
      <c r="U89" s="102">
        <v>0</v>
      </c>
      <c r="V89" s="102">
        <v>0.15</v>
      </c>
      <c r="W89" s="101">
        <v>2</v>
      </c>
      <c r="X89" s="101">
        <v>15</v>
      </c>
      <c r="Y89" s="101">
        <v>17</v>
      </c>
      <c r="Z89" s="102">
        <v>0.4</v>
      </c>
      <c r="AA89" s="102">
        <v>1</v>
      </c>
      <c r="AB89" s="102">
        <v>0.85</v>
      </c>
      <c r="AC89" s="101">
        <v>1</v>
      </c>
      <c r="AD89" s="101">
        <v>10</v>
      </c>
      <c r="AE89" s="101">
        <v>11</v>
      </c>
      <c r="AF89" s="102">
        <v>0.2</v>
      </c>
      <c r="AG89" s="102">
        <v>0.66666666666666663</v>
      </c>
      <c r="AH89" s="102">
        <v>0.55000000000000004</v>
      </c>
      <c r="AI89" s="101">
        <v>1</v>
      </c>
      <c r="AJ89" s="101">
        <v>5</v>
      </c>
      <c r="AK89" s="101">
        <v>6</v>
      </c>
      <c r="AL89" s="102">
        <v>0.2</v>
      </c>
      <c r="AM89" s="102">
        <v>0.33333333333333331</v>
      </c>
      <c r="AN89" s="102">
        <v>0.3</v>
      </c>
      <c r="AO89" s="101">
        <v>5</v>
      </c>
      <c r="AP89" s="101">
        <v>15</v>
      </c>
      <c r="AQ89" s="101">
        <v>20</v>
      </c>
      <c r="AR89" s="102">
        <v>1</v>
      </c>
      <c r="AS89" s="102">
        <v>1</v>
      </c>
      <c r="AT89" s="102">
        <v>1</v>
      </c>
      <c r="AU89" s="101">
        <v>1</v>
      </c>
      <c r="AV89" s="101">
        <v>0</v>
      </c>
      <c r="AW89" s="101">
        <v>1</v>
      </c>
      <c r="AX89" s="102">
        <v>0.2</v>
      </c>
      <c r="AY89" s="102">
        <v>0</v>
      </c>
      <c r="AZ89" s="102">
        <v>0.05</v>
      </c>
      <c r="BA89" s="101">
        <v>4</v>
      </c>
      <c r="BB89" s="101">
        <v>15</v>
      </c>
      <c r="BC89" s="101">
        <v>19</v>
      </c>
      <c r="BD89" s="102">
        <v>0.8</v>
      </c>
      <c r="BE89" s="102">
        <v>1</v>
      </c>
      <c r="BF89" s="102">
        <v>0.95</v>
      </c>
      <c r="BG89" s="101">
        <v>3</v>
      </c>
      <c r="BH89" s="101">
        <v>7</v>
      </c>
      <c r="BI89" s="101">
        <v>10</v>
      </c>
      <c r="BJ89" s="102">
        <v>0.6</v>
      </c>
      <c r="BK89" s="102">
        <v>0.46666666666666667</v>
      </c>
      <c r="BL89" s="102">
        <v>0.5</v>
      </c>
      <c r="BM89" s="101">
        <v>1</v>
      </c>
      <c r="BN89" s="101">
        <v>8</v>
      </c>
      <c r="BO89" s="101">
        <v>9</v>
      </c>
      <c r="BP89" s="102">
        <v>0.2</v>
      </c>
      <c r="BQ89" s="102">
        <v>0.53333333333333333</v>
      </c>
      <c r="BR89" s="103">
        <v>0.45</v>
      </c>
    </row>
    <row r="90" spans="1:70" ht="11.85">
      <c r="A90" s="99" t="str">
        <f>IF(COUNTIFS(T_PM[[#This Row],[Secteur]],"  *"),A89,T_PM[[#This Row],[Secteur]])</f>
        <v>VAL-DE-MARNE</v>
      </c>
      <c r="B90" s="99" t="str">
        <f>IF(COUNTIFS(T_PM[[#This Row],[Secteur]],"    *"),B89,T_PM[[#This Row],[Secteur]])</f>
        <v xml:space="preserve">   D08 - L'Hay-Les-Roses</v>
      </c>
      <c r="C90" s="100" t="s">
        <v>896</v>
      </c>
      <c r="D90" s="100" t="s">
        <v>897</v>
      </c>
      <c r="E90" s="101">
        <v>7</v>
      </c>
      <c r="F90" s="101">
        <v>9</v>
      </c>
      <c r="G90" s="101">
        <v>16</v>
      </c>
      <c r="H90" s="101">
        <v>0</v>
      </c>
      <c r="I90" s="101">
        <v>0</v>
      </c>
      <c r="J90" s="101">
        <v>0</v>
      </c>
      <c r="K90" s="101">
        <v>7</v>
      </c>
      <c r="L90" s="101">
        <v>9</v>
      </c>
      <c r="M90" s="101">
        <v>16</v>
      </c>
      <c r="N90" s="102">
        <v>1</v>
      </c>
      <c r="O90" s="102">
        <v>1</v>
      </c>
      <c r="P90" s="102">
        <v>1</v>
      </c>
      <c r="Q90" s="101">
        <v>0</v>
      </c>
      <c r="R90" s="101">
        <v>1</v>
      </c>
      <c r="S90" s="101">
        <v>1</v>
      </c>
      <c r="T90" s="102">
        <v>0</v>
      </c>
      <c r="U90" s="102">
        <v>0.1111111111111111</v>
      </c>
      <c r="V90" s="102">
        <v>6.25E-2</v>
      </c>
      <c r="W90" s="101">
        <v>7</v>
      </c>
      <c r="X90" s="101">
        <v>8</v>
      </c>
      <c r="Y90" s="101">
        <v>15</v>
      </c>
      <c r="Z90" s="102">
        <v>1</v>
      </c>
      <c r="AA90" s="102">
        <v>0.88888888888888884</v>
      </c>
      <c r="AB90" s="102">
        <v>0.9375</v>
      </c>
      <c r="AC90" s="101">
        <v>7</v>
      </c>
      <c r="AD90" s="101">
        <v>7</v>
      </c>
      <c r="AE90" s="101">
        <v>14</v>
      </c>
      <c r="AF90" s="102">
        <v>1</v>
      </c>
      <c r="AG90" s="102">
        <v>0.77777777777777779</v>
      </c>
      <c r="AH90" s="102">
        <v>0.875</v>
      </c>
      <c r="AI90" s="101">
        <v>0</v>
      </c>
      <c r="AJ90" s="101">
        <v>1</v>
      </c>
      <c r="AK90" s="101">
        <v>1</v>
      </c>
      <c r="AL90" s="102">
        <v>0</v>
      </c>
      <c r="AM90" s="102">
        <v>0.1111111111111111</v>
      </c>
      <c r="AN90" s="102">
        <v>6.25E-2</v>
      </c>
      <c r="AO90" s="101">
        <v>7</v>
      </c>
      <c r="AP90" s="101">
        <v>9</v>
      </c>
      <c r="AQ90" s="101">
        <v>16</v>
      </c>
      <c r="AR90" s="102">
        <v>1</v>
      </c>
      <c r="AS90" s="102">
        <v>1</v>
      </c>
      <c r="AT90" s="102">
        <v>1</v>
      </c>
      <c r="AU90" s="101">
        <v>0</v>
      </c>
      <c r="AV90" s="101">
        <v>0</v>
      </c>
      <c r="AW90" s="101">
        <v>0</v>
      </c>
      <c r="AX90" s="102">
        <v>0</v>
      </c>
      <c r="AY90" s="102">
        <v>0</v>
      </c>
      <c r="AZ90" s="102">
        <v>0</v>
      </c>
      <c r="BA90" s="101">
        <v>7</v>
      </c>
      <c r="BB90" s="101">
        <v>9</v>
      </c>
      <c r="BC90" s="101">
        <v>16</v>
      </c>
      <c r="BD90" s="102">
        <v>1</v>
      </c>
      <c r="BE90" s="102">
        <v>1</v>
      </c>
      <c r="BF90" s="102">
        <v>1</v>
      </c>
      <c r="BG90" s="101">
        <v>7</v>
      </c>
      <c r="BH90" s="101">
        <v>8</v>
      </c>
      <c r="BI90" s="101">
        <v>15</v>
      </c>
      <c r="BJ90" s="102">
        <v>1</v>
      </c>
      <c r="BK90" s="102">
        <v>0.88888888888888884</v>
      </c>
      <c r="BL90" s="102">
        <v>0.9375</v>
      </c>
      <c r="BM90" s="101">
        <v>0</v>
      </c>
      <c r="BN90" s="101">
        <v>1</v>
      </c>
      <c r="BO90" s="101">
        <v>1</v>
      </c>
      <c r="BP90" s="102">
        <v>0</v>
      </c>
      <c r="BQ90" s="102">
        <v>0.1111111111111111</v>
      </c>
      <c r="BR90" s="103">
        <v>6.25E-2</v>
      </c>
    </row>
    <row r="91" spans="1:70" ht="11.85">
      <c r="A91" s="99" t="str">
        <f>IF(COUNTIFS(T_PM[[#This Row],[Secteur]],"  *"),A90,T_PM[[#This Row],[Secteur]])</f>
        <v>VAL-DE-MARNE</v>
      </c>
      <c r="B91" s="99" t="str">
        <f>IF(COUNTIFS(T_PM[[#This Row],[Secteur]],"    *"),B90,T_PM[[#This Row],[Secteur]])</f>
        <v xml:space="preserve">   D08 - L'Hay-Les-Roses</v>
      </c>
      <c r="C91" s="100" t="s">
        <v>904</v>
      </c>
      <c r="D91" s="100" t="s">
        <v>905</v>
      </c>
      <c r="E91" s="101">
        <v>7</v>
      </c>
      <c r="F91" s="101">
        <v>9</v>
      </c>
      <c r="G91" s="101">
        <v>16</v>
      </c>
      <c r="H91" s="101">
        <v>0</v>
      </c>
      <c r="I91" s="101">
        <v>0</v>
      </c>
      <c r="J91" s="101">
        <v>0</v>
      </c>
      <c r="K91" s="101">
        <v>7</v>
      </c>
      <c r="L91" s="101">
        <v>9</v>
      </c>
      <c r="M91" s="101">
        <v>16</v>
      </c>
      <c r="N91" s="102">
        <v>1</v>
      </c>
      <c r="O91" s="102">
        <v>1</v>
      </c>
      <c r="P91" s="102">
        <v>1</v>
      </c>
      <c r="Q91" s="101">
        <v>0</v>
      </c>
      <c r="R91" s="101">
        <v>1</v>
      </c>
      <c r="S91" s="101">
        <v>1</v>
      </c>
      <c r="T91" s="102">
        <v>0</v>
      </c>
      <c r="U91" s="102">
        <v>0.1111111111111111</v>
      </c>
      <c r="V91" s="102">
        <v>6.25E-2</v>
      </c>
      <c r="W91" s="101">
        <v>7</v>
      </c>
      <c r="X91" s="101">
        <v>8</v>
      </c>
      <c r="Y91" s="101">
        <v>15</v>
      </c>
      <c r="Z91" s="102">
        <v>1</v>
      </c>
      <c r="AA91" s="102">
        <v>0.88888888888888884</v>
      </c>
      <c r="AB91" s="102">
        <v>0.9375</v>
      </c>
      <c r="AC91" s="101">
        <v>7</v>
      </c>
      <c r="AD91" s="101">
        <v>7</v>
      </c>
      <c r="AE91" s="101">
        <v>14</v>
      </c>
      <c r="AF91" s="102">
        <v>1</v>
      </c>
      <c r="AG91" s="102">
        <v>0.77777777777777779</v>
      </c>
      <c r="AH91" s="102">
        <v>0.875</v>
      </c>
      <c r="AI91" s="101">
        <v>0</v>
      </c>
      <c r="AJ91" s="101">
        <v>1</v>
      </c>
      <c r="AK91" s="101">
        <v>1</v>
      </c>
      <c r="AL91" s="102">
        <v>0</v>
      </c>
      <c r="AM91" s="102">
        <v>0.1111111111111111</v>
      </c>
      <c r="AN91" s="102">
        <v>6.25E-2</v>
      </c>
      <c r="AO91" s="101">
        <v>7</v>
      </c>
      <c r="AP91" s="101">
        <v>9</v>
      </c>
      <c r="AQ91" s="101">
        <v>16</v>
      </c>
      <c r="AR91" s="102">
        <v>1</v>
      </c>
      <c r="AS91" s="102">
        <v>1</v>
      </c>
      <c r="AT91" s="102">
        <v>1</v>
      </c>
      <c r="AU91" s="101">
        <v>0</v>
      </c>
      <c r="AV91" s="101">
        <v>0</v>
      </c>
      <c r="AW91" s="101">
        <v>0</v>
      </c>
      <c r="AX91" s="102">
        <v>0</v>
      </c>
      <c r="AY91" s="102">
        <v>0</v>
      </c>
      <c r="AZ91" s="102">
        <v>0</v>
      </c>
      <c r="BA91" s="101">
        <v>7</v>
      </c>
      <c r="BB91" s="101">
        <v>9</v>
      </c>
      <c r="BC91" s="101">
        <v>16</v>
      </c>
      <c r="BD91" s="102">
        <v>1</v>
      </c>
      <c r="BE91" s="102">
        <v>1</v>
      </c>
      <c r="BF91" s="102">
        <v>1</v>
      </c>
      <c r="BG91" s="101">
        <v>7</v>
      </c>
      <c r="BH91" s="101">
        <v>8</v>
      </c>
      <c r="BI91" s="101">
        <v>15</v>
      </c>
      <c r="BJ91" s="102">
        <v>1</v>
      </c>
      <c r="BK91" s="102">
        <v>0.88888888888888884</v>
      </c>
      <c r="BL91" s="102">
        <v>0.9375</v>
      </c>
      <c r="BM91" s="101">
        <v>0</v>
      </c>
      <c r="BN91" s="101">
        <v>1</v>
      </c>
      <c r="BO91" s="101">
        <v>1</v>
      </c>
      <c r="BP91" s="102">
        <v>0</v>
      </c>
      <c r="BQ91" s="102">
        <v>0.1111111111111111</v>
      </c>
      <c r="BR91" s="103">
        <v>6.25E-2</v>
      </c>
    </row>
    <row r="92" spans="1:70" ht="11.85">
      <c r="A92" s="99" t="str">
        <f>IF(COUNTIFS(T_PM[[#This Row],[Secteur]],"  *"),A91,T_PM[[#This Row],[Secteur]])</f>
        <v>VAL-DE-MARNE</v>
      </c>
      <c r="B92" s="99" t="str">
        <f>IF(COUNTIFS(T_PM[[#This Row],[Secteur]],"    *"),B91,T_PM[[#This Row],[Secteur]])</f>
        <v xml:space="preserve">   D09 - Villeneuve-Le-Roi</v>
      </c>
      <c r="C92" s="100" t="s">
        <v>911</v>
      </c>
      <c r="D92" s="100" t="s">
        <v>912</v>
      </c>
      <c r="E92" s="101">
        <v>21</v>
      </c>
      <c r="F92" s="101">
        <v>27</v>
      </c>
      <c r="G92" s="101">
        <v>48</v>
      </c>
      <c r="H92" s="101">
        <v>1</v>
      </c>
      <c r="I92" s="101">
        <v>0</v>
      </c>
      <c r="J92" s="101">
        <v>1</v>
      </c>
      <c r="K92" s="101">
        <v>21</v>
      </c>
      <c r="L92" s="101">
        <v>27</v>
      </c>
      <c r="M92" s="101">
        <v>48</v>
      </c>
      <c r="N92" s="102">
        <v>1.0476190476190477</v>
      </c>
      <c r="O92" s="102">
        <v>1</v>
      </c>
      <c r="P92" s="102">
        <v>1.0208333333333333</v>
      </c>
      <c r="Q92" s="101">
        <v>2</v>
      </c>
      <c r="R92" s="101">
        <v>2</v>
      </c>
      <c r="S92" s="101">
        <v>4</v>
      </c>
      <c r="T92" s="102">
        <v>9.5238095238095233E-2</v>
      </c>
      <c r="U92" s="102">
        <v>7.407407407407407E-2</v>
      </c>
      <c r="V92" s="102">
        <v>8.3333333333333329E-2</v>
      </c>
      <c r="W92" s="101">
        <v>19</v>
      </c>
      <c r="X92" s="101">
        <v>25</v>
      </c>
      <c r="Y92" s="101">
        <v>44</v>
      </c>
      <c r="Z92" s="102">
        <v>0.90476190476190477</v>
      </c>
      <c r="AA92" s="102">
        <v>0.92592592592592593</v>
      </c>
      <c r="AB92" s="102">
        <v>0.91666666666666663</v>
      </c>
      <c r="AC92" s="101">
        <v>16</v>
      </c>
      <c r="AD92" s="101">
        <v>21</v>
      </c>
      <c r="AE92" s="101">
        <v>37</v>
      </c>
      <c r="AF92" s="102">
        <v>0.76190476190476186</v>
      </c>
      <c r="AG92" s="102">
        <v>0.77777777777777779</v>
      </c>
      <c r="AH92" s="102">
        <v>0.77083333333333337</v>
      </c>
      <c r="AI92" s="101">
        <v>3</v>
      </c>
      <c r="AJ92" s="101">
        <v>4</v>
      </c>
      <c r="AK92" s="101">
        <v>7</v>
      </c>
      <c r="AL92" s="102">
        <v>0.14285714285714285</v>
      </c>
      <c r="AM92" s="102">
        <v>0.14814814814814814</v>
      </c>
      <c r="AN92" s="102">
        <v>0.14583333333333334</v>
      </c>
      <c r="AO92" s="101">
        <v>21</v>
      </c>
      <c r="AP92" s="101">
        <v>27</v>
      </c>
      <c r="AQ92" s="101">
        <v>48</v>
      </c>
      <c r="AR92" s="102">
        <v>1.0476190476190477</v>
      </c>
      <c r="AS92" s="102">
        <v>1</v>
      </c>
      <c r="AT92" s="102">
        <v>1.0208333333333333</v>
      </c>
      <c r="AU92" s="101">
        <v>2</v>
      </c>
      <c r="AV92" s="101">
        <v>1</v>
      </c>
      <c r="AW92" s="101">
        <v>3</v>
      </c>
      <c r="AX92" s="102">
        <v>9.5238095238095233E-2</v>
      </c>
      <c r="AY92" s="102">
        <v>3.7037037037037035E-2</v>
      </c>
      <c r="AZ92" s="102">
        <v>6.25E-2</v>
      </c>
      <c r="BA92" s="101">
        <v>19</v>
      </c>
      <c r="BB92" s="101">
        <v>26</v>
      </c>
      <c r="BC92" s="101">
        <v>45</v>
      </c>
      <c r="BD92" s="102">
        <v>0.90476190476190477</v>
      </c>
      <c r="BE92" s="102">
        <v>0.96296296296296291</v>
      </c>
      <c r="BF92" s="102">
        <v>0.9375</v>
      </c>
      <c r="BG92" s="101">
        <v>16</v>
      </c>
      <c r="BH92" s="101">
        <v>22</v>
      </c>
      <c r="BI92" s="101">
        <v>38</v>
      </c>
      <c r="BJ92" s="102">
        <v>0.76190476190476186</v>
      </c>
      <c r="BK92" s="102">
        <v>0.81481481481481477</v>
      </c>
      <c r="BL92" s="102">
        <v>0.79166666666666663</v>
      </c>
      <c r="BM92" s="101">
        <v>3</v>
      </c>
      <c r="BN92" s="101">
        <v>4</v>
      </c>
      <c r="BO92" s="101">
        <v>7</v>
      </c>
      <c r="BP92" s="102">
        <v>0.14285714285714285</v>
      </c>
      <c r="BQ92" s="102">
        <v>0.14814814814814814</v>
      </c>
      <c r="BR92" s="103">
        <v>0.14583333333333334</v>
      </c>
    </row>
    <row r="93" spans="1:70" ht="11.85">
      <c r="A93" s="99" t="str">
        <f>IF(COUNTIFS(T_PM[[#This Row],[Secteur]],"  *"),A92,T_PM[[#This Row],[Secteur]])</f>
        <v>VAL-DE-MARNE</v>
      </c>
      <c r="B93" s="99" t="str">
        <f>IF(COUNTIFS(T_PM[[#This Row],[Secteur]],"    *"),B92,T_PM[[#This Row],[Secteur]])</f>
        <v xml:space="preserve">   D09 - Villeneuve-Le-Roi</v>
      </c>
      <c r="C93" s="100" t="s">
        <v>915</v>
      </c>
      <c r="D93" s="100" t="s">
        <v>916</v>
      </c>
      <c r="E93" s="101">
        <v>10</v>
      </c>
      <c r="F93" s="101">
        <v>14</v>
      </c>
      <c r="G93" s="101">
        <v>24</v>
      </c>
      <c r="H93" s="101">
        <v>0</v>
      </c>
      <c r="I93" s="101">
        <v>0</v>
      </c>
      <c r="J93" s="101">
        <v>0</v>
      </c>
      <c r="K93" s="101">
        <v>10</v>
      </c>
      <c r="L93" s="101">
        <v>14</v>
      </c>
      <c r="M93" s="101">
        <v>24</v>
      </c>
      <c r="N93" s="102">
        <v>1</v>
      </c>
      <c r="O93" s="102">
        <v>1</v>
      </c>
      <c r="P93" s="102">
        <v>1</v>
      </c>
      <c r="Q93" s="101">
        <v>0</v>
      </c>
      <c r="R93" s="101">
        <v>1</v>
      </c>
      <c r="S93" s="101">
        <v>1</v>
      </c>
      <c r="T93" s="102">
        <v>0</v>
      </c>
      <c r="U93" s="102">
        <v>7.1428571428571425E-2</v>
      </c>
      <c r="V93" s="102">
        <v>4.1666666666666664E-2</v>
      </c>
      <c r="W93" s="101">
        <v>10</v>
      </c>
      <c r="X93" s="101">
        <v>13</v>
      </c>
      <c r="Y93" s="101">
        <v>23</v>
      </c>
      <c r="Z93" s="102">
        <v>1</v>
      </c>
      <c r="AA93" s="102">
        <v>0.9285714285714286</v>
      </c>
      <c r="AB93" s="102">
        <v>0.95833333333333337</v>
      </c>
      <c r="AC93" s="101">
        <v>8</v>
      </c>
      <c r="AD93" s="101">
        <v>12</v>
      </c>
      <c r="AE93" s="101">
        <v>20</v>
      </c>
      <c r="AF93" s="102">
        <v>0.8</v>
      </c>
      <c r="AG93" s="102">
        <v>0.8571428571428571</v>
      </c>
      <c r="AH93" s="102">
        <v>0.83333333333333337</v>
      </c>
      <c r="AI93" s="101">
        <v>2</v>
      </c>
      <c r="AJ93" s="101">
        <v>1</v>
      </c>
      <c r="AK93" s="101">
        <v>3</v>
      </c>
      <c r="AL93" s="102">
        <v>0.2</v>
      </c>
      <c r="AM93" s="102">
        <v>7.1428571428571425E-2</v>
      </c>
      <c r="AN93" s="102">
        <v>0.125</v>
      </c>
      <c r="AO93" s="101">
        <v>10</v>
      </c>
      <c r="AP93" s="101">
        <v>14</v>
      </c>
      <c r="AQ93" s="101">
        <v>24</v>
      </c>
      <c r="AR93" s="102">
        <v>1</v>
      </c>
      <c r="AS93" s="102">
        <v>1</v>
      </c>
      <c r="AT93" s="102">
        <v>1</v>
      </c>
      <c r="AU93" s="101">
        <v>0</v>
      </c>
      <c r="AV93" s="101">
        <v>0</v>
      </c>
      <c r="AW93" s="101">
        <v>0</v>
      </c>
      <c r="AX93" s="102">
        <v>0</v>
      </c>
      <c r="AY93" s="102">
        <v>0</v>
      </c>
      <c r="AZ93" s="102">
        <v>0</v>
      </c>
      <c r="BA93" s="101">
        <v>10</v>
      </c>
      <c r="BB93" s="101">
        <v>14</v>
      </c>
      <c r="BC93" s="101">
        <v>24</v>
      </c>
      <c r="BD93" s="102">
        <v>1</v>
      </c>
      <c r="BE93" s="102">
        <v>1</v>
      </c>
      <c r="BF93" s="102">
        <v>1</v>
      </c>
      <c r="BG93" s="101">
        <v>8</v>
      </c>
      <c r="BH93" s="101">
        <v>13</v>
      </c>
      <c r="BI93" s="101">
        <v>21</v>
      </c>
      <c r="BJ93" s="102">
        <v>0.8</v>
      </c>
      <c r="BK93" s="102">
        <v>0.9285714285714286</v>
      </c>
      <c r="BL93" s="102">
        <v>0.875</v>
      </c>
      <c r="BM93" s="101">
        <v>2</v>
      </c>
      <c r="BN93" s="101">
        <v>1</v>
      </c>
      <c r="BO93" s="101">
        <v>3</v>
      </c>
      <c r="BP93" s="102">
        <v>0.2</v>
      </c>
      <c r="BQ93" s="102">
        <v>7.1428571428571425E-2</v>
      </c>
      <c r="BR93" s="103">
        <v>0.125</v>
      </c>
    </row>
    <row r="94" spans="1:70" ht="11.85">
      <c r="A94" s="99" t="str">
        <f>IF(COUNTIFS(T_PM[[#This Row],[Secteur]],"  *"),A93,T_PM[[#This Row],[Secteur]])</f>
        <v>VAL-DE-MARNE</v>
      </c>
      <c r="B94" s="99" t="str">
        <f>IF(COUNTIFS(T_PM[[#This Row],[Secteur]],"    *"),B93,T_PM[[#This Row],[Secteur]])</f>
        <v xml:space="preserve">   D09 - Villeneuve-Le-Roi</v>
      </c>
      <c r="C94" s="100" t="s">
        <v>1036</v>
      </c>
      <c r="D94" s="100" t="s">
        <v>777</v>
      </c>
      <c r="E94" s="101">
        <v>11</v>
      </c>
      <c r="F94" s="101">
        <v>13</v>
      </c>
      <c r="G94" s="101">
        <v>24</v>
      </c>
      <c r="H94" s="101">
        <v>1</v>
      </c>
      <c r="I94" s="101">
        <v>0</v>
      </c>
      <c r="J94" s="101">
        <v>1</v>
      </c>
      <c r="K94" s="101">
        <v>11</v>
      </c>
      <c r="L94" s="101">
        <v>13</v>
      </c>
      <c r="M94" s="101">
        <v>24</v>
      </c>
      <c r="N94" s="102">
        <v>1.0909090909090908</v>
      </c>
      <c r="O94" s="102">
        <v>1</v>
      </c>
      <c r="P94" s="102">
        <v>1.0416666666666667</v>
      </c>
      <c r="Q94" s="101">
        <v>2</v>
      </c>
      <c r="R94" s="101">
        <v>1</v>
      </c>
      <c r="S94" s="101">
        <v>3</v>
      </c>
      <c r="T94" s="102">
        <v>0.18181818181818182</v>
      </c>
      <c r="U94" s="102">
        <v>7.6923076923076927E-2</v>
      </c>
      <c r="V94" s="102">
        <v>0.125</v>
      </c>
      <c r="W94" s="101">
        <v>9</v>
      </c>
      <c r="X94" s="101">
        <v>12</v>
      </c>
      <c r="Y94" s="101">
        <v>21</v>
      </c>
      <c r="Z94" s="102">
        <v>0.81818181818181823</v>
      </c>
      <c r="AA94" s="102">
        <v>0.92307692307692313</v>
      </c>
      <c r="AB94" s="102">
        <v>0.875</v>
      </c>
      <c r="AC94" s="101">
        <v>8</v>
      </c>
      <c r="AD94" s="101">
        <v>9</v>
      </c>
      <c r="AE94" s="101">
        <v>17</v>
      </c>
      <c r="AF94" s="102">
        <v>0.72727272727272729</v>
      </c>
      <c r="AG94" s="102">
        <v>0.69230769230769229</v>
      </c>
      <c r="AH94" s="102">
        <v>0.70833333333333337</v>
      </c>
      <c r="AI94" s="101">
        <v>1</v>
      </c>
      <c r="AJ94" s="101">
        <v>3</v>
      </c>
      <c r="AK94" s="101">
        <v>4</v>
      </c>
      <c r="AL94" s="102">
        <v>9.0909090909090912E-2</v>
      </c>
      <c r="AM94" s="102">
        <v>0.23076923076923078</v>
      </c>
      <c r="AN94" s="102">
        <v>0.16666666666666666</v>
      </c>
      <c r="AO94" s="101">
        <v>11</v>
      </c>
      <c r="AP94" s="101">
        <v>13</v>
      </c>
      <c r="AQ94" s="101">
        <v>24</v>
      </c>
      <c r="AR94" s="102">
        <v>1.0909090909090908</v>
      </c>
      <c r="AS94" s="102">
        <v>1</v>
      </c>
      <c r="AT94" s="102">
        <v>1.0416666666666667</v>
      </c>
      <c r="AU94" s="101">
        <v>2</v>
      </c>
      <c r="AV94" s="101">
        <v>1</v>
      </c>
      <c r="AW94" s="101">
        <v>3</v>
      </c>
      <c r="AX94" s="102">
        <v>0.18181818181818182</v>
      </c>
      <c r="AY94" s="102">
        <v>7.6923076923076927E-2</v>
      </c>
      <c r="AZ94" s="102">
        <v>0.125</v>
      </c>
      <c r="BA94" s="101">
        <v>9</v>
      </c>
      <c r="BB94" s="101">
        <v>12</v>
      </c>
      <c r="BC94" s="101">
        <v>21</v>
      </c>
      <c r="BD94" s="102">
        <v>0.81818181818181823</v>
      </c>
      <c r="BE94" s="102">
        <v>0.92307692307692313</v>
      </c>
      <c r="BF94" s="102">
        <v>0.875</v>
      </c>
      <c r="BG94" s="101">
        <v>8</v>
      </c>
      <c r="BH94" s="101">
        <v>9</v>
      </c>
      <c r="BI94" s="101">
        <v>17</v>
      </c>
      <c r="BJ94" s="102">
        <v>0.72727272727272729</v>
      </c>
      <c r="BK94" s="102">
        <v>0.69230769230769229</v>
      </c>
      <c r="BL94" s="102">
        <v>0.70833333333333337</v>
      </c>
      <c r="BM94" s="101">
        <v>1</v>
      </c>
      <c r="BN94" s="101">
        <v>3</v>
      </c>
      <c r="BO94" s="101">
        <v>4</v>
      </c>
      <c r="BP94" s="102">
        <v>9.0909090909090912E-2</v>
      </c>
      <c r="BQ94" s="102">
        <v>0.23076923076923078</v>
      </c>
      <c r="BR94" s="103">
        <v>0.16666666666666666</v>
      </c>
    </row>
    <row r="95" spans="1:70" ht="11.85">
      <c r="A95" s="99" t="str">
        <f>IF(COUNTIFS(T_PM[[#This Row],[Secteur]],"  *"),A94,T_PM[[#This Row],[Secteur]])</f>
        <v>VAL-DE-MARNE</v>
      </c>
      <c r="B95" s="99" t="str">
        <f>IF(COUNTIFS(T_PM[[#This Row],[Secteur]],"    *"),B94,T_PM[[#This Row],[Secteur]])</f>
        <v xml:space="preserve">   D10 - Limeil-Brevannes</v>
      </c>
      <c r="C95" s="100" t="s">
        <v>934</v>
      </c>
      <c r="D95" s="100" t="s">
        <v>935</v>
      </c>
      <c r="E95" s="101">
        <v>9</v>
      </c>
      <c r="F95" s="101">
        <v>15</v>
      </c>
      <c r="G95" s="101">
        <v>24</v>
      </c>
      <c r="H95" s="101">
        <v>0</v>
      </c>
      <c r="I95" s="101">
        <v>0</v>
      </c>
      <c r="J95" s="101">
        <v>0</v>
      </c>
      <c r="K95" s="101">
        <v>0</v>
      </c>
      <c r="L95" s="101">
        <v>2</v>
      </c>
      <c r="M95" s="101">
        <v>2</v>
      </c>
      <c r="N95" s="102">
        <v>0</v>
      </c>
      <c r="O95" s="102">
        <v>0.13333333333333333</v>
      </c>
      <c r="P95" s="102">
        <v>8.3333333333333329E-2</v>
      </c>
      <c r="Q95" s="101">
        <v>0</v>
      </c>
      <c r="R95" s="101">
        <v>0</v>
      </c>
      <c r="S95" s="101">
        <v>0</v>
      </c>
      <c r="T95" s="102" t="s">
        <v>92</v>
      </c>
      <c r="U95" s="102">
        <v>0</v>
      </c>
      <c r="V95" s="102">
        <v>0</v>
      </c>
      <c r="W95" s="101">
        <v>0</v>
      </c>
      <c r="X95" s="101">
        <v>2</v>
      </c>
      <c r="Y95" s="101">
        <v>2</v>
      </c>
      <c r="Z95" s="102" t="s">
        <v>92</v>
      </c>
      <c r="AA95" s="102">
        <v>1</v>
      </c>
      <c r="AB95" s="102">
        <v>1</v>
      </c>
      <c r="AC95" s="101">
        <v>0</v>
      </c>
      <c r="AD95" s="101">
        <v>2</v>
      </c>
      <c r="AE95" s="101">
        <v>2</v>
      </c>
      <c r="AF95" s="102" t="s">
        <v>92</v>
      </c>
      <c r="AG95" s="102">
        <v>1</v>
      </c>
      <c r="AH95" s="102">
        <v>1</v>
      </c>
      <c r="AI95" s="101">
        <v>0</v>
      </c>
      <c r="AJ95" s="101">
        <v>0</v>
      </c>
      <c r="AK95" s="101">
        <v>0</v>
      </c>
      <c r="AL95" s="102" t="s">
        <v>92</v>
      </c>
      <c r="AM95" s="102">
        <v>0</v>
      </c>
      <c r="AN95" s="102">
        <v>0</v>
      </c>
      <c r="AO95" s="101">
        <v>0</v>
      </c>
      <c r="AP95" s="101">
        <v>0</v>
      </c>
      <c r="AQ95" s="101">
        <v>0</v>
      </c>
      <c r="AR95" s="102">
        <v>0</v>
      </c>
      <c r="AS95" s="102">
        <v>0</v>
      </c>
      <c r="AT95" s="102">
        <v>0</v>
      </c>
      <c r="AU95" s="101">
        <v>0</v>
      </c>
      <c r="AV95" s="101">
        <v>0</v>
      </c>
      <c r="AW95" s="101">
        <v>0</v>
      </c>
      <c r="AX95" s="102" t="s">
        <v>92</v>
      </c>
      <c r="AY95" s="102" t="s">
        <v>92</v>
      </c>
      <c r="AZ95" s="102" t="s">
        <v>92</v>
      </c>
      <c r="BA95" s="101">
        <v>0</v>
      </c>
      <c r="BB95" s="101">
        <v>0</v>
      </c>
      <c r="BC95" s="101">
        <v>0</v>
      </c>
      <c r="BD95" s="102" t="s">
        <v>92</v>
      </c>
      <c r="BE95" s="102" t="s">
        <v>92</v>
      </c>
      <c r="BF95" s="102" t="s">
        <v>92</v>
      </c>
      <c r="BG95" s="101">
        <v>0</v>
      </c>
      <c r="BH95" s="101">
        <v>0</v>
      </c>
      <c r="BI95" s="101">
        <v>0</v>
      </c>
      <c r="BJ95" s="102" t="s">
        <v>92</v>
      </c>
      <c r="BK95" s="102" t="s">
        <v>92</v>
      </c>
      <c r="BL95" s="102" t="s">
        <v>92</v>
      </c>
      <c r="BM95" s="101">
        <v>0</v>
      </c>
      <c r="BN95" s="101">
        <v>0</v>
      </c>
      <c r="BO95" s="101">
        <v>0</v>
      </c>
      <c r="BP95" s="102" t="s">
        <v>92</v>
      </c>
      <c r="BQ95" s="102" t="s">
        <v>92</v>
      </c>
      <c r="BR95" s="103" t="s">
        <v>92</v>
      </c>
    </row>
    <row r="96" spans="1:70" ht="11.85">
      <c r="A96" s="99" t="str">
        <f>IF(COUNTIFS(T_PM[[#This Row],[Secteur]],"  *"),A95,T_PM[[#This Row],[Secteur]])</f>
        <v>VAL-DE-MARNE</v>
      </c>
      <c r="B96" s="99" t="str">
        <f>IF(COUNTIFS(T_PM[[#This Row],[Secteur]],"    *"),B95,T_PM[[#This Row],[Secteur]])</f>
        <v xml:space="preserve">   D10 - Limeil-Brevannes</v>
      </c>
      <c r="C96" s="100" t="s">
        <v>1037</v>
      </c>
      <c r="D96" s="100" t="s">
        <v>1038</v>
      </c>
      <c r="E96" s="101">
        <v>9</v>
      </c>
      <c r="F96" s="101">
        <v>15</v>
      </c>
      <c r="G96" s="101">
        <v>24</v>
      </c>
      <c r="H96" s="101">
        <v>0</v>
      </c>
      <c r="I96" s="101">
        <v>0</v>
      </c>
      <c r="J96" s="101">
        <v>0</v>
      </c>
      <c r="K96" s="101">
        <v>0</v>
      </c>
      <c r="L96" s="101">
        <v>2</v>
      </c>
      <c r="M96" s="101">
        <v>2</v>
      </c>
      <c r="N96" s="102">
        <v>0</v>
      </c>
      <c r="O96" s="102">
        <v>0.13333333333333333</v>
      </c>
      <c r="P96" s="102">
        <v>8.3333333333333329E-2</v>
      </c>
      <c r="Q96" s="101">
        <v>0</v>
      </c>
      <c r="R96" s="101">
        <v>0</v>
      </c>
      <c r="S96" s="101">
        <v>0</v>
      </c>
      <c r="T96" s="102" t="s">
        <v>92</v>
      </c>
      <c r="U96" s="102">
        <v>0</v>
      </c>
      <c r="V96" s="102">
        <v>0</v>
      </c>
      <c r="W96" s="101">
        <v>0</v>
      </c>
      <c r="X96" s="101">
        <v>2</v>
      </c>
      <c r="Y96" s="101">
        <v>2</v>
      </c>
      <c r="Z96" s="102" t="s">
        <v>92</v>
      </c>
      <c r="AA96" s="102">
        <v>1</v>
      </c>
      <c r="AB96" s="102">
        <v>1</v>
      </c>
      <c r="AC96" s="101">
        <v>0</v>
      </c>
      <c r="AD96" s="101">
        <v>2</v>
      </c>
      <c r="AE96" s="101">
        <v>2</v>
      </c>
      <c r="AF96" s="102" t="s">
        <v>92</v>
      </c>
      <c r="AG96" s="102">
        <v>1</v>
      </c>
      <c r="AH96" s="102">
        <v>1</v>
      </c>
      <c r="AI96" s="101">
        <v>0</v>
      </c>
      <c r="AJ96" s="101">
        <v>0</v>
      </c>
      <c r="AK96" s="101">
        <v>0</v>
      </c>
      <c r="AL96" s="102" t="s">
        <v>92</v>
      </c>
      <c r="AM96" s="102">
        <v>0</v>
      </c>
      <c r="AN96" s="102">
        <v>0</v>
      </c>
      <c r="AO96" s="101">
        <v>0</v>
      </c>
      <c r="AP96" s="101">
        <v>0</v>
      </c>
      <c r="AQ96" s="101">
        <v>0</v>
      </c>
      <c r="AR96" s="102">
        <v>0</v>
      </c>
      <c r="AS96" s="102">
        <v>0</v>
      </c>
      <c r="AT96" s="102">
        <v>0</v>
      </c>
      <c r="AU96" s="101">
        <v>0</v>
      </c>
      <c r="AV96" s="101">
        <v>0</v>
      </c>
      <c r="AW96" s="101">
        <v>0</v>
      </c>
      <c r="AX96" s="102" t="s">
        <v>92</v>
      </c>
      <c r="AY96" s="102" t="s">
        <v>92</v>
      </c>
      <c r="AZ96" s="102" t="s">
        <v>92</v>
      </c>
      <c r="BA96" s="101">
        <v>0</v>
      </c>
      <c r="BB96" s="101">
        <v>0</v>
      </c>
      <c r="BC96" s="101">
        <v>0</v>
      </c>
      <c r="BD96" s="102" t="s">
        <v>92</v>
      </c>
      <c r="BE96" s="102" t="s">
        <v>92</v>
      </c>
      <c r="BF96" s="102" t="s">
        <v>92</v>
      </c>
      <c r="BG96" s="101">
        <v>0</v>
      </c>
      <c r="BH96" s="101">
        <v>0</v>
      </c>
      <c r="BI96" s="101">
        <v>0</v>
      </c>
      <c r="BJ96" s="102" t="s">
        <v>92</v>
      </c>
      <c r="BK96" s="102" t="s">
        <v>92</v>
      </c>
      <c r="BL96" s="102" t="s">
        <v>92</v>
      </c>
      <c r="BM96" s="101">
        <v>0</v>
      </c>
      <c r="BN96" s="101">
        <v>0</v>
      </c>
      <c r="BO96" s="101">
        <v>0</v>
      </c>
      <c r="BP96" s="102" t="s">
        <v>92</v>
      </c>
      <c r="BQ96" s="102" t="s">
        <v>92</v>
      </c>
      <c r="BR96" s="103" t="s">
        <v>92</v>
      </c>
    </row>
  </sheetData>
  <sheetProtection sheet="1" objects="1" scenarios="1"/>
  <phoneticPr fontId="5" type="noConversion"/>
  <conditionalFormatting sqref="A5:BR96">
    <cfRule type="expression" dxfId="7" priority="1">
      <formula>COUNTIFS($D5,"   *")=0</formula>
    </cfRule>
    <cfRule type="expression" dxfId="6" priority="2">
      <formula>COUNTIFS($D5,"   D*")&gt;0</formula>
    </cfRule>
  </conditionalFormatting>
  <hyperlinks>
    <hyperlink ref="D1" location="Accueil!C1" display="¡ Retour" xr:uid="{00000000-0004-0000-0600-000000000000}"/>
  </hyperlinks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8"/>
  <dimension ref="A1:BR218"/>
  <sheetViews>
    <sheetView workbookViewId="0">
      <pane xSplit="4" ySplit="4" topLeftCell="E5" activePane="bottomRight" state="frozen"/>
      <selection activeCell="H1" sqref="H1:J1048576"/>
      <selection pane="topRight" activeCell="H1" sqref="H1:J1048576"/>
      <selection pane="bottomLeft" activeCell="H1" sqref="H1:J1048576"/>
      <selection pane="bottomRight" activeCell="D1" sqref="D1"/>
    </sheetView>
  </sheetViews>
  <sheetFormatPr baseColWidth="10" defaultColWidth="11" defaultRowHeight="10.25"/>
  <cols>
    <col min="1" max="1" width="16.90625" style="21" hidden="1" customWidth="1"/>
    <col min="2" max="2" width="22.6328125" style="21" hidden="1" customWidth="1"/>
    <col min="3" max="3" width="13.26953125" style="21" hidden="1" customWidth="1"/>
    <col min="4" max="4" width="22" style="21" bestFit="1" customWidth="1"/>
    <col min="5" max="70" width="8.7265625" style="21" customWidth="1"/>
    <col min="71" max="71" width="11" style="21" customWidth="1"/>
    <col min="72" max="16384" width="11" style="21"/>
  </cols>
  <sheetData>
    <row r="1" spans="1:70" ht="11.95" customHeight="1">
      <c r="A1" s="55"/>
      <c r="B1" s="55"/>
      <c r="C1" s="54"/>
      <c r="D1" s="123" t="s">
        <v>1415</v>
      </c>
      <c r="E1" s="47" t="s">
        <v>0</v>
      </c>
      <c r="F1" s="48"/>
      <c r="G1" s="49"/>
      <c r="H1" s="48" t="s">
        <v>2030</v>
      </c>
      <c r="I1" s="48"/>
      <c r="J1" s="48"/>
      <c r="K1" s="104" t="s">
        <v>1</v>
      </c>
      <c r="L1" s="37"/>
      <c r="M1" s="37"/>
      <c r="N1" s="37"/>
      <c r="O1" s="37"/>
      <c r="P1" s="38"/>
      <c r="Q1" s="104" t="s">
        <v>1</v>
      </c>
      <c r="R1" s="37"/>
      <c r="S1" s="37"/>
      <c r="T1" s="37"/>
      <c r="U1" s="37"/>
      <c r="V1" s="38"/>
      <c r="W1" s="104" t="s">
        <v>1</v>
      </c>
      <c r="X1" s="37"/>
      <c r="Y1" s="37"/>
      <c r="Z1" s="37"/>
      <c r="AA1" s="37"/>
      <c r="AB1" s="38"/>
      <c r="AC1" s="104" t="s">
        <v>1</v>
      </c>
      <c r="AD1" s="37"/>
      <c r="AE1" s="37"/>
      <c r="AF1" s="37"/>
      <c r="AG1" s="37"/>
      <c r="AH1" s="38"/>
      <c r="AI1" s="104" t="s">
        <v>1</v>
      </c>
      <c r="AJ1" s="37"/>
      <c r="AK1" s="37"/>
      <c r="AL1" s="37"/>
      <c r="AM1" s="37"/>
      <c r="AN1" s="38"/>
      <c r="AO1" s="39" t="s">
        <v>2</v>
      </c>
      <c r="AP1" s="40"/>
      <c r="AQ1" s="40"/>
      <c r="AR1" s="40"/>
      <c r="AS1" s="40"/>
      <c r="AT1" s="41"/>
      <c r="AU1" s="39" t="s">
        <v>2</v>
      </c>
      <c r="AV1" s="40"/>
      <c r="AW1" s="40"/>
      <c r="AX1" s="40"/>
      <c r="AY1" s="40"/>
      <c r="AZ1" s="41"/>
      <c r="BA1" s="39" t="s">
        <v>2</v>
      </c>
      <c r="BB1" s="40"/>
      <c r="BC1" s="40"/>
      <c r="BD1" s="40"/>
      <c r="BE1" s="40"/>
      <c r="BF1" s="41"/>
      <c r="BG1" s="39" t="s">
        <v>2</v>
      </c>
      <c r="BH1" s="40"/>
      <c r="BI1" s="40"/>
      <c r="BJ1" s="40"/>
      <c r="BK1" s="40"/>
      <c r="BL1" s="41"/>
      <c r="BM1" s="39" t="s">
        <v>2</v>
      </c>
      <c r="BN1" s="40"/>
      <c r="BO1" s="40"/>
      <c r="BP1" s="40"/>
      <c r="BQ1" s="40"/>
      <c r="BR1" s="41"/>
    </row>
    <row r="2" spans="1:70" ht="10.75">
      <c r="A2" s="55"/>
      <c r="B2" s="55"/>
      <c r="C2" s="54"/>
      <c r="D2" s="61" t="s">
        <v>100</v>
      </c>
      <c r="E2" s="50"/>
      <c r="F2" s="51"/>
      <c r="G2" s="52"/>
      <c r="H2" s="50"/>
      <c r="I2" s="51"/>
      <c r="J2" s="52"/>
      <c r="K2" s="38" t="s">
        <v>3</v>
      </c>
      <c r="L2" s="42"/>
      <c r="M2" s="42"/>
      <c r="N2" s="42" t="s">
        <v>4</v>
      </c>
      <c r="O2" s="42"/>
      <c r="P2" s="42"/>
      <c r="Q2" s="42" t="s">
        <v>5</v>
      </c>
      <c r="R2" s="42"/>
      <c r="S2" s="42"/>
      <c r="T2" s="42" t="s">
        <v>6</v>
      </c>
      <c r="U2" s="42"/>
      <c r="V2" s="42"/>
      <c r="W2" s="42" t="s">
        <v>7</v>
      </c>
      <c r="X2" s="42"/>
      <c r="Y2" s="42"/>
      <c r="Z2" s="42" t="s">
        <v>8</v>
      </c>
      <c r="AA2" s="42"/>
      <c r="AB2" s="42"/>
      <c r="AC2" s="42" t="s">
        <v>9</v>
      </c>
      <c r="AD2" s="42"/>
      <c r="AE2" s="42"/>
      <c r="AF2" s="42" t="s">
        <v>10</v>
      </c>
      <c r="AG2" s="42"/>
      <c r="AH2" s="42"/>
      <c r="AI2" s="42" t="s">
        <v>11</v>
      </c>
      <c r="AJ2" s="42"/>
      <c r="AK2" s="42"/>
      <c r="AL2" s="42" t="s">
        <v>12</v>
      </c>
      <c r="AM2" s="42"/>
      <c r="AN2" s="42"/>
      <c r="AO2" s="43" t="s">
        <v>13</v>
      </c>
      <c r="AP2" s="43"/>
      <c r="AQ2" s="43"/>
      <c r="AR2" s="43" t="s">
        <v>14</v>
      </c>
      <c r="AS2" s="43"/>
      <c r="AT2" s="43"/>
      <c r="AU2" s="43" t="s">
        <v>15</v>
      </c>
      <c r="AV2" s="43"/>
      <c r="AW2" s="43"/>
      <c r="AX2" s="43" t="s">
        <v>16</v>
      </c>
      <c r="AY2" s="43"/>
      <c r="AZ2" s="43"/>
      <c r="BA2" s="43" t="s">
        <v>17</v>
      </c>
      <c r="BB2" s="43"/>
      <c r="BC2" s="43"/>
      <c r="BD2" s="43" t="s">
        <v>18</v>
      </c>
      <c r="BE2" s="43"/>
      <c r="BF2" s="43"/>
      <c r="BG2" s="43" t="s">
        <v>19</v>
      </c>
      <c r="BH2" s="43"/>
      <c r="BI2" s="43"/>
      <c r="BJ2" s="43" t="s">
        <v>20</v>
      </c>
      <c r="BK2" s="43"/>
      <c r="BL2" s="43"/>
      <c r="BM2" s="43" t="s">
        <v>21</v>
      </c>
      <c r="BN2" s="43"/>
      <c r="BO2" s="43"/>
      <c r="BP2" s="43" t="s">
        <v>22</v>
      </c>
      <c r="BQ2" s="43"/>
      <c r="BR2" s="43"/>
    </row>
    <row r="3" spans="1:70" ht="10.75">
      <c r="A3" s="55"/>
      <c r="B3" s="55"/>
      <c r="C3" s="55"/>
      <c r="D3" s="61" t="s">
        <v>962</v>
      </c>
      <c r="E3" s="53" t="s">
        <v>23</v>
      </c>
      <c r="F3" s="53" t="s">
        <v>24</v>
      </c>
      <c r="G3" s="53" t="s">
        <v>25</v>
      </c>
      <c r="H3" s="53" t="s">
        <v>23</v>
      </c>
      <c r="I3" s="53" t="s">
        <v>24</v>
      </c>
      <c r="J3" s="53" t="s">
        <v>25</v>
      </c>
      <c r="K3" s="44" t="s">
        <v>23</v>
      </c>
      <c r="L3" s="44" t="s">
        <v>24</v>
      </c>
      <c r="M3" s="44" t="s">
        <v>25</v>
      </c>
      <c r="N3" s="44" t="s">
        <v>23</v>
      </c>
      <c r="O3" s="44" t="s">
        <v>24</v>
      </c>
      <c r="P3" s="44" t="s">
        <v>25</v>
      </c>
      <c r="Q3" s="44" t="s">
        <v>23</v>
      </c>
      <c r="R3" s="44" t="s">
        <v>24</v>
      </c>
      <c r="S3" s="44" t="s">
        <v>25</v>
      </c>
      <c r="T3" s="44" t="s">
        <v>23</v>
      </c>
      <c r="U3" s="44" t="s">
        <v>24</v>
      </c>
      <c r="V3" s="44" t="s">
        <v>25</v>
      </c>
      <c r="W3" s="44" t="s">
        <v>23</v>
      </c>
      <c r="X3" s="44" t="s">
        <v>24</v>
      </c>
      <c r="Y3" s="44" t="s">
        <v>25</v>
      </c>
      <c r="Z3" s="44" t="s">
        <v>23</v>
      </c>
      <c r="AA3" s="44" t="s">
        <v>24</v>
      </c>
      <c r="AB3" s="44" t="s">
        <v>25</v>
      </c>
      <c r="AC3" s="44" t="s">
        <v>23</v>
      </c>
      <c r="AD3" s="44" t="s">
        <v>24</v>
      </c>
      <c r="AE3" s="44" t="s">
        <v>25</v>
      </c>
      <c r="AF3" s="44" t="s">
        <v>23</v>
      </c>
      <c r="AG3" s="44" t="s">
        <v>24</v>
      </c>
      <c r="AH3" s="44" t="s">
        <v>25</v>
      </c>
      <c r="AI3" s="44" t="s">
        <v>23</v>
      </c>
      <c r="AJ3" s="44" t="s">
        <v>24</v>
      </c>
      <c r="AK3" s="44" t="s">
        <v>25</v>
      </c>
      <c r="AL3" s="44" t="s">
        <v>23</v>
      </c>
      <c r="AM3" s="44" t="s">
        <v>24</v>
      </c>
      <c r="AN3" s="44" t="s">
        <v>25</v>
      </c>
      <c r="AO3" s="45" t="s">
        <v>23</v>
      </c>
      <c r="AP3" s="45" t="s">
        <v>24</v>
      </c>
      <c r="AQ3" s="45" t="s">
        <v>25</v>
      </c>
      <c r="AR3" s="45" t="s">
        <v>23</v>
      </c>
      <c r="AS3" s="45" t="s">
        <v>24</v>
      </c>
      <c r="AT3" s="45" t="s">
        <v>25</v>
      </c>
      <c r="AU3" s="45" t="s">
        <v>23</v>
      </c>
      <c r="AV3" s="45" t="s">
        <v>24</v>
      </c>
      <c r="AW3" s="45" t="s">
        <v>25</v>
      </c>
      <c r="AX3" s="45" t="s">
        <v>23</v>
      </c>
      <c r="AY3" s="45" t="s">
        <v>24</v>
      </c>
      <c r="AZ3" s="45" t="s">
        <v>25</v>
      </c>
      <c r="BA3" s="45" t="s">
        <v>23</v>
      </c>
      <c r="BB3" s="45" t="s">
        <v>24</v>
      </c>
      <c r="BC3" s="45" t="s">
        <v>25</v>
      </c>
      <c r="BD3" s="45" t="s">
        <v>23</v>
      </c>
      <c r="BE3" s="45" t="s">
        <v>24</v>
      </c>
      <c r="BF3" s="45" t="s">
        <v>25</v>
      </c>
      <c r="BG3" s="45" t="s">
        <v>23</v>
      </c>
      <c r="BH3" s="45" t="s">
        <v>24</v>
      </c>
      <c r="BI3" s="45" t="s">
        <v>25</v>
      </c>
      <c r="BJ3" s="45" t="s">
        <v>23</v>
      </c>
      <c r="BK3" s="45" t="s">
        <v>24</v>
      </c>
      <c r="BL3" s="45" t="s">
        <v>25</v>
      </c>
      <c r="BM3" s="45" t="s">
        <v>23</v>
      </c>
      <c r="BN3" s="45" t="s">
        <v>24</v>
      </c>
      <c r="BO3" s="45" t="s">
        <v>25</v>
      </c>
      <c r="BP3" s="45" t="s">
        <v>23</v>
      </c>
      <c r="BQ3" s="45" t="s">
        <v>24</v>
      </c>
      <c r="BR3" s="45" t="s">
        <v>25</v>
      </c>
    </row>
    <row r="4" spans="1:70">
      <c r="A4" s="56" t="s">
        <v>136</v>
      </c>
      <c r="B4" s="56" t="s">
        <v>181</v>
      </c>
      <c r="C4" s="56" t="s">
        <v>208</v>
      </c>
      <c r="D4" s="57" t="s">
        <v>26</v>
      </c>
      <c r="E4" s="58" t="s">
        <v>27</v>
      </c>
      <c r="F4" s="58" t="s">
        <v>28</v>
      </c>
      <c r="G4" s="58" t="s">
        <v>29</v>
      </c>
      <c r="H4" s="58" t="s">
        <v>2031</v>
      </c>
      <c r="I4" s="58" t="s">
        <v>2032</v>
      </c>
      <c r="J4" s="58" t="s">
        <v>2033</v>
      </c>
      <c r="K4" s="59" t="s">
        <v>30</v>
      </c>
      <c r="L4" s="59" t="s">
        <v>31</v>
      </c>
      <c r="M4" s="59" t="s">
        <v>32</v>
      </c>
      <c r="N4" s="59" t="s">
        <v>33</v>
      </c>
      <c r="O4" s="59" t="s">
        <v>34</v>
      </c>
      <c r="P4" s="59" t="s">
        <v>35</v>
      </c>
      <c r="Q4" s="59" t="s">
        <v>36</v>
      </c>
      <c r="R4" s="59" t="s">
        <v>37</v>
      </c>
      <c r="S4" s="59" t="s">
        <v>38</v>
      </c>
      <c r="T4" s="59" t="s">
        <v>39</v>
      </c>
      <c r="U4" s="59" t="s">
        <v>40</v>
      </c>
      <c r="V4" s="59" t="s">
        <v>41</v>
      </c>
      <c r="W4" s="59" t="s">
        <v>42</v>
      </c>
      <c r="X4" s="59" t="s">
        <v>43</v>
      </c>
      <c r="Y4" s="59" t="s">
        <v>44</v>
      </c>
      <c r="Z4" s="59" t="s">
        <v>45</v>
      </c>
      <c r="AA4" s="59" t="s">
        <v>46</v>
      </c>
      <c r="AB4" s="59" t="s">
        <v>47</v>
      </c>
      <c r="AC4" s="59" t="s">
        <v>48</v>
      </c>
      <c r="AD4" s="59" t="s">
        <v>49</v>
      </c>
      <c r="AE4" s="59" t="s">
        <v>50</v>
      </c>
      <c r="AF4" s="59" t="s">
        <v>51</v>
      </c>
      <c r="AG4" s="59" t="s">
        <v>52</v>
      </c>
      <c r="AH4" s="59" t="s">
        <v>53</v>
      </c>
      <c r="AI4" s="59" t="s">
        <v>54</v>
      </c>
      <c r="AJ4" s="59" t="s">
        <v>55</v>
      </c>
      <c r="AK4" s="59" t="s">
        <v>56</v>
      </c>
      <c r="AL4" s="59" t="s">
        <v>57</v>
      </c>
      <c r="AM4" s="59" t="s">
        <v>58</v>
      </c>
      <c r="AN4" s="59" t="s">
        <v>59</v>
      </c>
      <c r="AO4" s="58" t="s">
        <v>60</v>
      </c>
      <c r="AP4" s="58" t="s">
        <v>61</v>
      </c>
      <c r="AQ4" s="58" t="s">
        <v>62</v>
      </c>
      <c r="AR4" s="58" t="s">
        <v>63</v>
      </c>
      <c r="AS4" s="58" t="s">
        <v>64</v>
      </c>
      <c r="AT4" s="58" t="s">
        <v>65</v>
      </c>
      <c r="AU4" s="58" t="s">
        <v>66</v>
      </c>
      <c r="AV4" s="58" t="s">
        <v>67</v>
      </c>
      <c r="AW4" s="58" t="s">
        <v>68</v>
      </c>
      <c r="AX4" s="58" t="s">
        <v>69</v>
      </c>
      <c r="AY4" s="58" t="s">
        <v>70</v>
      </c>
      <c r="AZ4" s="58" t="s">
        <v>71</v>
      </c>
      <c r="BA4" s="58" t="s">
        <v>72</v>
      </c>
      <c r="BB4" s="58" t="s">
        <v>73</v>
      </c>
      <c r="BC4" s="58" t="s">
        <v>74</v>
      </c>
      <c r="BD4" s="58" t="s">
        <v>75</v>
      </c>
      <c r="BE4" s="58" t="s">
        <v>76</v>
      </c>
      <c r="BF4" s="58" t="s">
        <v>77</v>
      </c>
      <c r="BG4" s="58" t="s">
        <v>78</v>
      </c>
      <c r="BH4" s="58" t="s">
        <v>79</v>
      </c>
      <c r="BI4" s="58" t="s">
        <v>80</v>
      </c>
      <c r="BJ4" s="58" t="s">
        <v>81</v>
      </c>
      <c r="BK4" s="58" t="s">
        <v>82</v>
      </c>
      <c r="BL4" s="58" t="s">
        <v>83</v>
      </c>
      <c r="BM4" s="58" t="s">
        <v>84</v>
      </c>
      <c r="BN4" s="58" t="s">
        <v>85</v>
      </c>
      <c r="BO4" s="58" t="s">
        <v>86</v>
      </c>
      <c r="BP4" s="58" t="s">
        <v>87</v>
      </c>
      <c r="BQ4" s="58" t="s">
        <v>88</v>
      </c>
      <c r="BR4" s="60" t="s">
        <v>89</v>
      </c>
    </row>
    <row r="5" spans="1:70" ht="11.85">
      <c r="A5" s="46" t="str">
        <f>IF(COUNTIFS(T_ULIS[[#This Row],[Secteur]],"  *"),A4,T_ULIS[[#This Row],[Secteur]])</f>
        <v>ACADEMIE DE CRETEIL</v>
      </c>
      <c r="B5" s="46" t="str">
        <f>IF(COUNTIFS(T_ULIS[[#This Row],[Secteur]],"    *"),B4,T_ULIS[[#This Row],[Secteur]])</f>
        <v>ACADEMIE DE CRETEIL</v>
      </c>
      <c r="C5" s="1" t="s">
        <v>209</v>
      </c>
      <c r="D5" s="1" t="s">
        <v>90</v>
      </c>
      <c r="E5" s="2">
        <v>199</v>
      </c>
      <c r="F5" s="2">
        <v>428</v>
      </c>
      <c r="G5" s="2">
        <v>627</v>
      </c>
      <c r="H5" s="2">
        <v>4</v>
      </c>
      <c r="I5" s="2">
        <v>11</v>
      </c>
      <c r="J5" s="2">
        <v>15</v>
      </c>
      <c r="K5" s="2">
        <v>177</v>
      </c>
      <c r="L5" s="2">
        <v>362</v>
      </c>
      <c r="M5" s="2">
        <v>539</v>
      </c>
      <c r="N5" s="3">
        <v>0.90954773869346739</v>
      </c>
      <c r="O5" s="3">
        <v>0.87149532710280375</v>
      </c>
      <c r="P5" s="3">
        <v>0.88357256778309412</v>
      </c>
      <c r="Q5" s="2">
        <v>4</v>
      </c>
      <c r="R5" s="2">
        <v>12</v>
      </c>
      <c r="S5" s="2">
        <v>16</v>
      </c>
      <c r="T5" s="3">
        <v>2.2598870056497175E-2</v>
      </c>
      <c r="U5" s="3">
        <v>3.3149171270718231E-2</v>
      </c>
      <c r="V5" s="3">
        <v>2.9684601113172542E-2</v>
      </c>
      <c r="W5" s="2">
        <v>173</v>
      </c>
      <c r="X5" s="2">
        <v>350</v>
      </c>
      <c r="Y5" s="2">
        <v>523</v>
      </c>
      <c r="Z5" s="3">
        <v>0.97740112994350281</v>
      </c>
      <c r="AA5" s="3">
        <v>0.96685082872928174</v>
      </c>
      <c r="AB5" s="3">
        <v>0.9703153988868275</v>
      </c>
      <c r="AC5" s="2">
        <v>33</v>
      </c>
      <c r="AD5" s="2">
        <v>63</v>
      </c>
      <c r="AE5" s="2">
        <v>96</v>
      </c>
      <c r="AF5" s="3">
        <v>0.1864406779661017</v>
      </c>
      <c r="AG5" s="3">
        <v>0.17403314917127072</v>
      </c>
      <c r="AH5" s="3">
        <v>0.17810760667903525</v>
      </c>
      <c r="AI5" s="2">
        <v>140</v>
      </c>
      <c r="AJ5" s="2">
        <v>287</v>
      </c>
      <c r="AK5" s="2">
        <v>427</v>
      </c>
      <c r="AL5" s="3">
        <v>0.79096045197740117</v>
      </c>
      <c r="AM5" s="3">
        <v>0.79281767955801108</v>
      </c>
      <c r="AN5" s="3">
        <v>0.79220779220779225</v>
      </c>
      <c r="AO5" s="2">
        <v>170</v>
      </c>
      <c r="AP5" s="2">
        <v>354</v>
      </c>
      <c r="AQ5" s="2">
        <v>524</v>
      </c>
      <c r="AR5" s="3">
        <v>0.87437185929648242</v>
      </c>
      <c r="AS5" s="3">
        <v>0.85280373831775702</v>
      </c>
      <c r="AT5" s="3">
        <v>0.85964912280701755</v>
      </c>
      <c r="AU5" s="2">
        <v>4</v>
      </c>
      <c r="AV5" s="2">
        <v>10</v>
      </c>
      <c r="AW5" s="2">
        <v>14</v>
      </c>
      <c r="AX5" s="3">
        <v>2.3529411764705882E-2</v>
      </c>
      <c r="AY5" s="3">
        <v>2.8248587570621469E-2</v>
      </c>
      <c r="AZ5" s="3">
        <v>2.6717557251908396E-2</v>
      </c>
      <c r="BA5" s="2">
        <v>166</v>
      </c>
      <c r="BB5" s="2">
        <v>344</v>
      </c>
      <c r="BC5" s="2">
        <v>510</v>
      </c>
      <c r="BD5" s="3">
        <v>0.97647058823529409</v>
      </c>
      <c r="BE5" s="3">
        <v>0.97175141242937857</v>
      </c>
      <c r="BF5" s="3">
        <v>0.97328244274809161</v>
      </c>
      <c r="BG5" s="2">
        <v>29</v>
      </c>
      <c r="BH5" s="2">
        <v>49</v>
      </c>
      <c r="BI5" s="2">
        <v>78</v>
      </c>
      <c r="BJ5" s="3">
        <v>0.17058823529411765</v>
      </c>
      <c r="BK5" s="3">
        <v>0.1384180790960452</v>
      </c>
      <c r="BL5" s="3">
        <v>0.14885496183206107</v>
      </c>
      <c r="BM5" s="2">
        <v>137</v>
      </c>
      <c r="BN5" s="2">
        <v>295</v>
      </c>
      <c r="BO5" s="2">
        <v>432</v>
      </c>
      <c r="BP5" s="3">
        <v>0.80588235294117649</v>
      </c>
      <c r="BQ5" s="3">
        <v>0.83333333333333337</v>
      </c>
      <c r="BR5" s="4">
        <v>0.82442748091603058</v>
      </c>
    </row>
    <row r="6" spans="1:70" ht="11.85">
      <c r="A6" s="46" t="str">
        <f>IF(COUNTIFS(T_ULIS[[#This Row],[Secteur]],"  *"),A5,T_ULIS[[#This Row],[Secteur]])</f>
        <v>SEINE-ET-MARNE</v>
      </c>
      <c r="B6" s="46" t="str">
        <f>IF(COUNTIFS(T_ULIS[[#This Row],[Secteur]],"    *"),B5,T_ULIS[[#This Row],[Secteur]])</f>
        <v>SEINE-ET-MARNE</v>
      </c>
      <c r="C6" s="1" t="s">
        <v>91</v>
      </c>
      <c r="D6" s="1" t="s">
        <v>91</v>
      </c>
      <c r="E6" s="2">
        <v>91</v>
      </c>
      <c r="F6" s="2">
        <v>181</v>
      </c>
      <c r="G6" s="2">
        <v>272</v>
      </c>
      <c r="H6" s="2">
        <v>4</v>
      </c>
      <c r="I6" s="2">
        <v>4</v>
      </c>
      <c r="J6" s="2">
        <v>8</v>
      </c>
      <c r="K6" s="2">
        <v>80</v>
      </c>
      <c r="L6" s="2">
        <v>166</v>
      </c>
      <c r="M6" s="2">
        <v>246</v>
      </c>
      <c r="N6" s="5">
        <v>0.92307692307692313</v>
      </c>
      <c r="O6" s="5">
        <v>0.93922651933701662</v>
      </c>
      <c r="P6" s="5">
        <v>0.93382352941176472</v>
      </c>
      <c r="Q6" s="2">
        <v>2</v>
      </c>
      <c r="R6" s="2">
        <v>6</v>
      </c>
      <c r="S6" s="2">
        <v>8</v>
      </c>
      <c r="T6" s="5">
        <v>2.5000000000000001E-2</v>
      </c>
      <c r="U6" s="5">
        <v>3.614457831325301E-2</v>
      </c>
      <c r="V6" s="5">
        <v>3.2520325203252036E-2</v>
      </c>
      <c r="W6" s="2">
        <v>78</v>
      </c>
      <c r="X6" s="2">
        <v>160</v>
      </c>
      <c r="Y6" s="2">
        <v>238</v>
      </c>
      <c r="Z6" s="5">
        <v>0.97499999999999998</v>
      </c>
      <c r="AA6" s="5">
        <v>0.96385542168674698</v>
      </c>
      <c r="AB6" s="5">
        <v>0.96747967479674801</v>
      </c>
      <c r="AC6" s="2">
        <v>14</v>
      </c>
      <c r="AD6" s="2">
        <v>16</v>
      </c>
      <c r="AE6" s="2">
        <v>30</v>
      </c>
      <c r="AF6" s="5">
        <v>0.17499999999999999</v>
      </c>
      <c r="AG6" s="5">
        <v>9.6385542168674704E-2</v>
      </c>
      <c r="AH6" s="5">
        <v>0.12195121951219512</v>
      </c>
      <c r="AI6" s="2">
        <v>64</v>
      </c>
      <c r="AJ6" s="2">
        <v>144</v>
      </c>
      <c r="AK6" s="2">
        <v>208</v>
      </c>
      <c r="AL6" s="5">
        <v>0.8</v>
      </c>
      <c r="AM6" s="5">
        <v>0.86746987951807231</v>
      </c>
      <c r="AN6" s="5">
        <v>0.84552845528455289</v>
      </c>
      <c r="AO6" s="2">
        <v>78</v>
      </c>
      <c r="AP6" s="2">
        <v>165</v>
      </c>
      <c r="AQ6" s="2">
        <v>243</v>
      </c>
      <c r="AR6" s="5">
        <v>0.90109890109890112</v>
      </c>
      <c r="AS6" s="5">
        <v>0.93370165745856348</v>
      </c>
      <c r="AT6" s="5">
        <v>0.92279411764705888</v>
      </c>
      <c r="AU6" s="2">
        <v>2</v>
      </c>
      <c r="AV6" s="2">
        <v>4</v>
      </c>
      <c r="AW6" s="2">
        <v>6</v>
      </c>
      <c r="AX6" s="5">
        <v>2.564102564102564E-2</v>
      </c>
      <c r="AY6" s="5">
        <v>2.4242424242424242E-2</v>
      </c>
      <c r="AZ6" s="5">
        <v>2.4691358024691357E-2</v>
      </c>
      <c r="BA6" s="2">
        <v>76</v>
      </c>
      <c r="BB6" s="2">
        <v>161</v>
      </c>
      <c r="BC6" s="2">
        <v>237</v>
      </c>
      <c r="BD6" s="5">
        <v>0.97435897435897434</v>
      </c>
      <c r="BE6" s="5">
        <v>0.97575757575757571</v>
      </c>
      <c r="BF6" s="5">
        <v>0.97530864197530864</v>
      </c>
      <c r="BG6" s="2">
        <v>12</v>
      </c>
      <c r="BH6" s="2">
        <v>13</v>
      </c>
      <c r="BI6" s="2">
        <v>25</v>
      </c>
      <c r="BJ6" s="5">
        <v>0.15384615384615385</v>
      </c>
      <c r="BK6" s="5">
        <v>7.8787878787878782E-2</v>
      </c>
      <c r="BL6" s="5">
        <v>0.102880658436214</v>
      </c>
      <c r="BM6" s="2">
        <v>64</v>
      </c>
      <c r="BN6" s="2">
        <v>148</v>
      </c>
      <c r="BO6" s="2">
        <v>212</v>
      </c>
      <c r="BP6" s="5">
        <v>0.82051282051282048</v>
      </c>
      <c r="BQ6" s="5">
        <v>0.89696969696969697</v>
      </c>
      <c r="BR6" s="6">
        <v>0.87242798353909468</v>
      </c>
    </row>
    <row r="7" spans="1:70" ht="11.85">
      <c r="A7" s="46" t="str">
        <f>IF(COUNTIFS(T_ULIS[[#This Row],[Secteur]],"  *"),A6,T_ULIS[[#This Row],[Secteur]])</f>
        <v>SEINE-ET-MARNE</v>
      </c>
      <c r="B7" s="46" t="str">
        <f>IF(COUNTIFS(T_ULIS[[#This Row],[Secteur]],"    *"),B6,T_ULIS[[#This Row],[Secteur]])</f>
        <v xml:space="preserve">   D01 - Chelles</v>
      </c>
      <c r="C7" s="1" t="s">
        <v>210</v>
      </c>
      <c r="D7" s="1" t="s">
        <v>211</v>
      </c>
      <c r="E7" s="2">
        <v>3</v>
      </c>
      <c r="F7" s="2">
        <v>7</v>
      </c>
      <c r="G7" s="2">
        <v>10</v>
      </c>
      <c r="H7" s="2">
        <v>0</v>
      </c>
      <c r="I7" s="2">
        <v>0</v>
      </c>
      <c r="J7" s="2">
        <v>0</v>
      </c>
      <c r="K7" s="2">
        <v>3</v>
      </c>
      <c r="L7" s="2">
        <v>7</v>
      </c>
      <c r="M7" s="2">
        <v>10</v>
      </c>
      <c r="N7" s="5">
        <v>1</v>
      </c>
      <c r="O7" s="5">
        <v>1</v>
      </c>
      <c r="P7" s="5">
        <v>1</v>
      </c>
      <c r="Q7" s="2">
        <v>1</v>
      </c>
      <c r="R7" s="2">
        <v>0</v>
      </c>
      <c r="S7" s="2">
        <v>1</v>
      </c>
      <c r="T7" s="5">
        <v>0.33333333333333331</v>
      </c>
      <c r="U7" s="5">
        <v>0</v>
      </c>
      <c r="V7" s="5">
        <v>0.1</v>
      </c>
      <c r="W7" s="2">
        <v>2</v>
      </c>
      <c r="X7" s="2">
        <v>7</v>
      </c>
      <c r="Y7" s="2">
        <v>9</v>
      </c>
      <c r="Z7" s="5">
        <v>0.66666666666666663</v>
      </c>
      <c r="AA7" s="5">
        <v>1</v>
      </c>
      <c r="AB7" s="5">
        <v>0.9</v>
      </c>
      <c r="AC7" s="2">
        <v>0</v>
      </c>
      <c r="AD7" s="2">
        <v>1</v>
      </c>
      <c r="AE7" s="2">
        <v>1</v>
      </c>
      <c r="AF7" s="5">
        <v>0</v>
      </c>
      <c r="AG7" s="5">
        <v>0.14285714285714285</v>
      </c>
      <c r="AH7" s="5">
        <v>0.1</v>
      </c>
      <c r="AI7" s="2">
        <v>2</v>
      </c>
      <c r="AJ7" s="2">
        <v>6</v>
      </c>
      <c r="AK7" s="2">
        <v>8</v>
      </c>
      <c r="AL7" s="5">
        <v>0.66666666666666663</v>
      </c>
      <c r="AM7" s="5">
        <v>0.8571428571428571</v>
      </c>
      <c r="AN7" s="5">
        <v>0.8</v>
      </c>
      <c r="AO7" s="2">
        <v>3</v>
      </c>
      <c r="AP7" s="2">
        <v>7</v>
      </c>
      <c r="AQ7" s="2">
        <v>10</v>
      </c>
      <c r="AR7" s="5">
        <v>1</v>
      </c>
      <c r="AS7" s="5">
        <v>1</v>
      </c>
      <c r="AT7" s="5">
        <v>1</v>
      </c>
      <c r="AU7" s="2">
        <v>1</v>
      </c>
      <c r="AV7" s="2">
        <v>0</v>
      </c>
      <c r="AW7" s="2">
        <v>1</v>
      </c>
      <c r="AX7" s="5">
        <v>0.33333333333333331</v>
      </c>
      <c r="AY7" s="5">
        <v>0</v>
      </c>
      <c r="AZ7" s="5">
        <v>0.1</v>
      </c>
      <c r="BA7" s="2">
        <v>2</v>
      </c>
      <c r="BB7" s="2">
        <v>7</v>
      </c>
      <c r="BC7" s="2">
        <v>9</v>
      </c>
      <c r="BD7" s="5">
        <v>0.66666666666666663</v>
      </c>
      <c r="BE7" s="5">
        <v>1</v>
      </c>
      <c r="BF7" s="5">
        <v>0.9</v>
      </c>
      <c r="BG7" s="2">
        <v>0</v>
      </c>
      <c r="BH7" s="2">
        <v>1</v>
      </c>
      <c r="BI7" s="2">
        <v>1</v>
      </c>
      <c r="BJ7" s="5">
        <v>0</v>
      </c>
      <c r="BK7" s="5">
        <v>0.14285714285714285</v>
      </c>
      <c r="BL7" s="5">
        <v>0.1</v>
      </c>
      <c r="BM7" s="2">
        <v>2</v>
      </c>
      <c r="BN7" s="2">
        <v>6</v>
      </c>
      <c r="BO7" s="2">
        <v>8</v>
      </c>
      <c r="BP7" s="5">
        <v>0.66666666666666663</v>
      </c>
      <c r="BQ7" s="5">
        <v>0.8571428571428571</v>
      </c>
      <c r="BR7" s="6">
        <v>0.8</v>
      </c>
    </row>
    <row r="8" spans="1:70" ht="11.85">
      <c r="A8" s="99" t="str">
        <f>IF(COUNTIFS(T_ULIS[[#This Row],[Secteur]],"  *"),A7,T_ULIS[[#This Row],[Secteur]])</f>
        <v>SEINE-ET-MARNE</v>
      </c>
      <c r="B8" s="99" t="str">
        <f>IF(COUNTIFS(T_ULIS[[#This Row],[Secteur]],"    *"),B7,T_ULIS[[#This Row],[Secteur]])</f>
        <v xml:space="preserve">   D01 - Chelles</v>
      </c>
      <c r="C8" s="100" t="s">
        <v>212</v>
      </c>
      <c r="D8" s="100" t="s">
        <v>213</v>
      </c>
      <c r="E8" s="101">
        <v>1</v>
      </c>
      <c r="F8" s="101">
        <v>0</v>
      </c>
      <c r="G8" s="101">
        <v>1</v>
      </c>
      <c r="H8" s="101">
        <v>0</v>
      </c>
      <c r="I8" s="101">
        <v>0</v>
      </c>
      <c r="J8" s="101">
        <v>0</v>
      </c>
      <c r="K8" s="101">
        <v>1</v>
      </c>
      <c r="L8" s="101">
        <v>0</v>
      </c>
      <c r="M8" s="101">
        <v>1</v>
      </c>
      <c r="N8" s="102">
        <v>1</v>
      </c>
      <c r="O8" s="102" t="s">
        <v>92</v>
      </c>
      <c r="P8" s="102">
        <v>1</v>
      </c>
      <c r="Q8" s="101">
        <v>0</v>
      </c>
      <c r="R8" s="101">
        <v>0</v>
      </c>
      <c r="S8" s="101">
        <v>0</v>
      </c>
      <c r="T8" s="102">
        <v>0</v>
      </c>
      <c r="U8" s="102" t="s">
        <v>92</v>
      </c>
      <c r="V8" s="102">
        <v>0</v>
      </c>
      <c r="W8" s="101">
        <v>1</v>
      </c>
      <c r="X8" s="101">
        <v>0</v>
      </c>
      <c r="Y8" s="101">
        <v>1</v>
      </c>
      <c r="Z8" s="102">
        <v>1</v>
      </c>
      <c r="AA8" s="102" t="s">
        <v>92</v>
      </c>
      <c r="AB8" s="102">
        <v>1</v>
      </c>
      <c r="AC8" s="101">
        <v>0</v>
      </c>
      <c r="AD8" s="101">
        <v>0</v>
      </c>
      <c r="AE8" s="101">
        <v>0</v>
      </c>
      <c r="AF8" s="102">
        <v>0</v>
      </c>
      <c r="AG8" s="102" t="s">
        <v>92</v>
      </c>
      <c r="AH8" s="102">
        <v>0</v>
      </c>
      <c r="AI8" s="101">
        <v>1</v>
      </c>
      <c r="AJ8" s="101">
        <v>0</v>
      </c>
      <c r="AK8" s="101">
        <v>1</v>
      </c>
      <c r="AL8" s="102">
        <v>1</v>
      </c>
      <c r="AM8" s="102" t="s">
        <v>92</v>
      </c>
      <c r="AN8" s="102">
        <v>1</v>
      </c>
      <c r="AO8" s="101">
        <v>1</v>
      </c>
      <c r="AP8" s="101">
        <v>0</v>
      </c>
      <c r="AQ8" s="101">
        <v>1</v>
      </c>
      <c r="AR8" s="102">
        <v>1</v>
      </c>
      <c r="AS8" s="102" t="s">
        <v>92</v>
      </c>
      <c r="AT8" s="102">
        <v>1</v>
      </c>
      <c r="AU8" s="101">
        <v>0</v>
      </c>
      <c r="AV8" s="101">
        <v>0</v>
      </c>
      <c r="AW8" s="101">
        <v>0</v>
      </c>
      <c r="AX8" s="102">
        <v>0</v>
      </c>
      <c r="AY8" s="102" t="s">
        <v>92</v>
      </c>
      <c r="AZ8" s="102">
        <v>0</v>
      </c>
      <c r="BA8" s="101">
        <v>1</v>
      </c>
      <c r="BB8" s="101">
        <v>0</v>
      </c>
      <c r="BC8" s="101">
        <v>1</v>
      </c>
      <c r="BD8" s="102">
        <v>1</v>
      </c>
      <c r="BE8" s="102" t="s">
        <v>92</v>
      </c>
      <c r="BF8" s="102">
        <v>1</v>
      </c>
      <c r="BG8" s="101">
        <v>0</v>
      </c>
      <c r="BH8" s="101">
        <v>0</v>
      </c>
      <c r="BI8" s="101">
        <v>0</v>
      </c>
      <c r="BJ8" s="102">
        <v>0</v>
      </c>
      <c r="BK8" s="102" t="s">
        <v>92</v>
      </c>
      <c r="BL8" s="102">
        <v>0</v>
      </c>
      <c r="BM8" s="101">
        <v>1</v>
      </c>
      <c r="BN8" s="101">
        <v>0</v>
      </c>
      <c r="BO8" s="101">
        <v>1</v>
      </c>
      <c r="BP8" s="102">
        <v>1</v>
      </c>
      <c r="BQ8" s="102" t="s">
        <v>92</v>
      </c>
      <c r="BR8" s="103">
        <v>1</v>
      </c>
    </row>
    <row r="9" spans="1:70" ht="11.85">
      <c r="A9" s="99" t="str">
        <f>IF(COUNTIFS(T_ULIS[[#This Row],[Secteur]],"  *"),A8,T_ULIS[[#This Row],[Secteur]])</f>
        <v>SEINE-ET-MARNE</v>
      </c>
      <c r="B9" s="99" t="str">
        <f>IF(COUNTIFS(T_ULIS[[#This Row],[Secteur]],"    *"),B8,T_ULIS[[#This Row],[Secteur]])</f>
        <v xml:space="preserve">   D01 - Chelles</v>
      </c>
      <c r="C9" s="100" t="s">
        <v>220</v>
      </c>
      <c r="D9" s="100" t="s">
        <v>221</v>
      </c>
      <c r="E9" s="101">
        <v>1</v>
      </c>
      <c r="F9" s="101">
        <v>1</v>
      </c>
      <c r="G9" s="101">
        <v>2</v>
      </c>
      <c r="H9" s="101">
        <v>0</v>
      </c>
      <c r="I9" s="101">
        <v>0</v>
      </c>
      <c r="J9" s="101">
        <v>0</v>
      </c>
      <c r="K9" s="101">
        <v>1</v>
      </c>
      <c r="L9" s="101">
        <v>1</v>
      </c>
      <c r="M9" s="101">
        <v>2</v>
      </c>
      <c r="N9" s="102">
        <v>1</v>
      </c>
      <c r="O9" s="102">
        <v>1</v>
      </c>
      <c r="P9" s="102">
        <v>1</v>
      </c>
      <c r="Q9" s="101">
        <v>1</v>
      </c>
      <c r="R9" s="101">
        <v>0</v>
      </c>
      <c r="S9" s="101">
        <v>1</v>
      </c>
      <c r="T9" s="102">
        <v>1</v>
      </c>
      <c r="U9" s="102">
        <v>0</v>
      </c>
      <c r="V9" s="102">
        <v>0.5</v>
      </c>
      <c r="W9" s="101">
        <v>0</v>
      </c>
      <c r="X9" s="101">
        <v>1</v>
      </c>
      <c r="Y9" s="101">
        <v>1</v>
      </c>
      <c r="Z9" s="102">
        <v>0</v>
      </c>
      <c r="AA9" s="102">
        <v>1</v>
      </c>
      <c r="AB9" s="102">
        <v>0.5</v>
      </c>
      <c r="AC9" s="101">
        <v>0</v>
      </c>
      <c r="AD9" s="101">
        <v>0</v>
      </c>
      <c r="AE9" s="101">
        <v>0</v>
      </c>
      <c r="AF9" s="102">
        <v>0</v>
      </c>
      <c r="AG9" s="102">
        <v>0</v>
      </c>
      <c r="AH9" s="102">
        <v>0</v>
      </c>
      <c r="AI9" s="101">
        <v>0</v>
      </c>
      <c r="AJ9" s="101">
        <v>1</v>
      </c>
      <c r="AK9" s="101">
        <v>1</v>
      </c>
      <c r="AL9" s="102">
        <v>0</v>
      </c>
      <c r="AM9" s="102">
        <v>1</v>
      </c>
      <c r="AN9" s="102">
        <v>0.5</v>
      </c>
      <c r="AO9" s="101">
        <v>1</v>
      </c>
      <c r="AP9" s="101">
        <v>1</v>
      </c>
      <c r="AQ9" s="101">
        <v>2</v>
      </c>
      <c r="AR9" s="102">
        <v>1</v>
      </c>
      <c r="AS9" s="102">
        <v>1</v>
      </c>
      <c r="AT9" s="102">
        <v>1</v>
      </c>
      <c r="AU9" s="101">
        <v>1</v>
      </c>
      <c r="AV9" s="101">
        <v>0</v>
      </c>
      <c r="AW9" s="101">
        <v>1</v>
      </c>
      <c r="AX9" s="102">
        <v>1</v>
      </c>
      <c r="AY9" s="102">
        <v>0</v>
      </c>
      <c r="AZ9" s="102">
        <v>0.5</v>
      </c>
      <c r="BA9" s="101">
        <v>0</v>
      </c>
      <c r="BB9" s="101">
        <v>1</v>
      </c>
      <c r="BC9" s="101">
        <v>1</v>
      </c>
      <c r="BD9" s="102">
        <v>0</v>
      </c>
      <c r="BE9" s="102">
        <v>1</v>
      </c>
      <c r="BF9" s="102">
        <v>0.5</v>
      </c>
      <c r="BG9" s="101">
        <v>0</v>
      </c>
      <c r="BH9" s="101">
        <v>0</v>
      </c>
      <c r="BI9" s="101">
        <v>0</v>
      </c>
      <c r="BJ9" s="102">
        <v>0</v>
      </c>
      <c r="BK9" s="102">
        <v>0</v>
      </c>
      <c r="BL9" s="102">
        <v>0</v>
      </c>
      <c r="BM9" s="101">
        <v>0</v>
      </c>
      <c r="BN9" s="101">
        <v>1</v>
      </c>
      <c r="BO9" s="101">
        <v>1</v>
      </c>
      <c r="BP9" s="102">
        <v>0</v>
      </c>
      <c r="BQ9" s="102">
        <v>1</v>
      </c>
      <c r="BR9" s="103">
        <v>0.5</v>
      </c>
    </row>
    <row r="10" spans="1:70" ht="11.85">
      <c r="A10" s="99" t="str">
        <f>IF(COUNTIFS(T_ULIS[[#This Row],[Secteur]],"  *"),A9,T_ULIS[[#This Row],[Secteur]])</f>
        <v>SEINE-ET-MARNE</v>
      </c>
      <c r="B10" s="99" t="str">
        <f>IF(COUNTIFS(T_ULIS[[#This Row],[Secteur]],"    *"),B9,T_ULIS[[#This Row],[Secteur]])</f>
        <v xml:space="preserve">   D01 - Chelles</v>
      </c>
      <c r="C10" s="100" t="s">
        <v>224</v>
      </c>
      <c r="D10" s="100" t="s">
        <v>225</v>
      </c>
      <c r="E10" s="101">
        <v>0</v>
      </c>
      <c r="F10" s="101">
        <v>3</v>
      </c>
      <c r="G10" s="101">
        <v>3</v>
      </c>
      <c r="H10" s="101">
        <v>0</v>
      </c>
      <c r="I10" s="101">
        <v>0</v>
      </c>
      <c r="J10" s="101">
        <v>0</v>
      </c>
      <c r="K10" s="101">
        <v>0</v>
      </c>
      <c r="L10" s="101">
        <v>3</v>
      </c>
      <c r="M10" s="101">
        <v>3</v>
      </c>
      <c r="N10" s="102" t="s">
        <v>92</v>
      </c>
      <c r="O10" s="102">
        <v>1</v>
      </c>
      <c r="P10" s="102">
        <v>1</v>
      </c>
      <c r="Q10" s="101">
        <v>0</v>
      </c>
      <c r="R10" s="101">
        <v>0</v>
      </c>
      <c r="S10" s="101">
        <v>0</v>
      </c>
      <c r="T10" s="102" t="s">
        <v>92</v>
      </c>
      <c r="U10" s="102">
        <v>0</v>
      </c>
      <c r="V10" s="102">
        <v>0</v>
      </c>
      <c r="W10" s="101">
        <v>0</v>
      </c>
      <c r="X10" s="101">
        <v>3</v>
      </c>
      <c r="Y10" s="101">
        <v>3</v>
      </c>
      <c r="Z10" s="102" t="s">
        <v>92</v>
      </c>
      <c r="AA10" s="102">
        <v>1</v>
      </c>
      <c r="AB10" s="102">
        <v>1</v>
      </c>
      <c r="AC10" s="101">
        <v>0</v>
      </c>
      <c r="AD10" s="101">
        <v>0</v>
      </c>
      <c r="AE10" s="101">
        <v>0</v>
      </c>
      <c r="AF10" s="102" t="s">
        <v>92</v>
      </c>
      <c r="AG10" s="102">
        <v>0</v>
      </c>
      <c r="AH10" s="102">
        <v>0</v>
      </c>
      <c r="AI10" s="101">
        <v>0</v>
      </c>
      <c r="AJ10" s="101">
        <v>3</v>
      </c>
      <c r="AK10" s="101">
        <v>3</v>
      </c>
      <c r="AL10" s="102" t="s">
        <v>92</v>
      </c>
      <c r="AM10" s="102">
        <v>1</v>
      </c>
      <c r="AN10" s="102">
        <v>1</v>
      </c>
      <c r="AO10" s="101">
        <v>0</v>
      </c>
      <c r="AP10" s="101">
        <v>3</v>
      </c>
      <c r="AQ10" s="101">
        <v>3</v>
      </c>
      <c r="AR10" s="102" t="s">
        <v>92</v>
      </c>
      <c r="AS10" s="102">
        <v>1</v>
      </c>
      <c r="AT10" s="102">
        <v>1</v>
      </c>
      <c r="AU10" s="101">
        <v>0</v>
      </c>
      <c r="AV10" s="101">
        <v>0</v>
      </c>
      <c r="AW10" s="101">
        <v>0</v>
      </c>
      <c r="AX10" s="102" t="s">
        <v>92</v>
      </c>
      <c r="AY10" s="102">
        <v>0</v>
      </c>
      <c r="AZ10" s="102">
        <v>0</v>
      </c>
      <c r="BA10" s="101">
        <v>0</v>
      </c>
      <c r="BB10" s="101">
        <v>3</v>
      </c>
      <c r="BC10" s="101">
        <v>3</v>
      </c>
      <c r="BD10" s="102" t="s">
        <v>92</v>
      </c>
      <c r="BE10" s="102">
        <v>1</v>
      </c>
      <c r="BF10" s="102">
        <v>1</v>
      </c>
      <c r="BG10" s="101">
        <v>0</v>
      </c>
      <c r="BH10" s="101">
        <v>0</v>
      </c>
      <c r="BI10" s="101">
        <v>0</v>
      </c>
      <c r="BJ10" s="102" t="s">
        <v>92</v>
      </c>
      <c r="BK10" s="102">
        <v>0</v>
      </c>
      <c r="BL10" s="102">
        <v>0</v>
      </c>
      <c r="BM10" s="101">
        <v>0</v>
      </c>
      <c r="BN10" s="101">
        <v>3</v>
      </c>
      <c r="BO10" s="101">
        <v>3</v>
      </c>
      <c r="BP10" s="102" t="s">
        <v>92</v>
      </c>
      <c r="BQ10" s="102">
        <v>1</v>
      </c>
      <c r="BR10" s="103">
        <v>1</v>
      </c>
    </row>
    <row r="11" spans="1:70" ht="11.85">
      <c r="A11" s="99" t="str">
        <f>IF(COUNTIFS(T_ULIS[[#This Row],[Secteur]],"  *"),A10,T_ULIS[[#This Row],[Secteur]])</f>
        <v>SEINE-ET-MARNE</v>
      </c>
      <c r="B11" s="99" t="str">
        <f>IF(COUNTIFS(T_ULIS[[#This Row],[Secteur]],"    *"),B10,T_ULIS[[#This Row],[Secteur]])</f>
        <v xml:space="preserve">   D01 - Chelles</v>
      </c>
      <c r="C11" s="100" t="s">
        <v>226</v>
      </c>
      <c r="D11" s="100" t="s">
        <v>227</v>
      </c>
      <c r="E11" s="101">
        <v>1</v>
      </c>
      <c r="F11" s="101">
        <v>3</v>
      </c>
      <c r="G11" s="101">
        <v>4</v>
      </c>
      <c r="H11" s="101">
        <v>0</v>
      </c>
      <c r="I11" s="101">
        <v>0</v>
      </c>
      <c r="J11" s="101">
        <v>0</v>
      </c>
      <c r="K11" s="101">
        <v>1</v>
      </c>
      <c r="L11" s="101">
        <v>3</v>
      </c>
      <c r="M11" s="101">
        <v>4</v>
      </c>
      <c r="N11" s="102">
        <v>1</v>
      </c>
      <c r="O11" s="102">
        <v>1</v>
      </c>
      <c r="P11" s="102">
        <v>1</v>
      </c>
      <c r="Q11" s="101">
        <v>0</v>
      </c>
      <c r="R11" s="101">
        <v>0</v>
      </c>
      <c r="S11" s="101">
        <v>0</v>
      </c>
      <c r="T11" s="102">
        <v>0</v>
      </c>
      <c r="U11" s="102">
        <v>0</v>
      </c>
      <c r="V11" s="102">
        <v>0</v>
      </c>
      <c r="W11" s="101">
        <v>1</v>
      </c>
      <c r="X11" s="101">
        <v>3</v>
      </c>
      <c r="Y11" s="101">
        <v>4</v>
      </c>
      <c r="Z11" s="102">
        <v>1</v>
      </c>
      <c r="AA11" s="102">
        <v>1</v>
      </c>
      <c r="AB11" s="102">
        <v>1</v>
      </c>
      <c r="AC11" s="101">
        <v>0</v>
      </c>
      <c r="AD11" s="101">
        <v>1</v>
      </c>
      <c r="AE11" s="101">
        <v>1</v>
      </c>
      <c r="AF11" s="102">
        <v>0</v>
      </c>
      <c r="AG11" s="102">
        <v>0.33333333333333331</v>
      </c>
      <c r="AH11" s="102">
        <v>0.25</v>
      </c>
      <c r="AI11" s="101">
        <v>1</v>
      </c>
      <c r="AJ11" s="101">
        <v>2</v>
      </c>
      <c r="AK11" s="101">
        <v>3</v>
      </c>
      <c r="AL11" s="102">
        <v>1</v>
      </c>
      <c r="AM11" s="102">
        <v>0.66666666666666663</v>
      </c>
      <c r="AN11" s="102">
        <v>0.75</v>
      </c>
      <c r="AO11" s="101">
        <v>1</v>
      </c>
      <c r="AP11" s="101">
        <v>3</v>
      </c>
      <c r="AQ11" s="101">
        <v>4</v>
      </c>
      <c r="AR11" s="102">
        <v>1</v>
      </c>
      <c r="AS11" s="102">
        <v>1</v>
      </c>
      <c r="AT11" s="102">
        <v>1</v>
      </c>
      <c r="AU11" s="101">
        <v>0</v>
      </c>
      <c r="AV11" s="101">
        <v>0</v>
      </c>
      <c r="AW11" s="101">
        <v>0</v>
      </c>
      <c r="AX11" s="102">
        <v>0</v>
      </c>
      <c r="AY11" s="102">
        <v>0</v>
      </c>
      <c r="AZ11" s="102">
        <v>0</v>
      </c>
      <c r="BA11" s="101">
        <v>1</v>
      </c>
      <c r="BB11" s="101">
        <v>3</v>
      </c>
      <c r="BC11" s="101">
        <v>4</v>
      </c>
      <c r="BD11" s="102">
        <v>1</v>
      </c>
      <c r="BE11" s="102">
        <v>1</v>
      </c>
      <c r="BF11" s="102">
        <v>1</v>
      </c>
      <c r="BG11" s="101">
        <v>0</v>
      </c>
      <c r="BH11" s="101">
        <v>1</v>
      </c>
      <c r="BI11" s="101">
        <v>1</v>
      </c>
      <c r="BJ11" s="102">
        <v>0</v>
      </c>
      <c r="BK11" s="102">
        <v>0.33333333333333331</v>
      </c>
      <c r="BL11" s="102">
        <v>0.25</v>
      </c>
      <c r="BM11" s="101">
        <v>1</v>
      </c>
      <c r="BN11" s="101">
        <v>2</v>
      </c>
      <c r="BO11" s="101">
        <v>3</v>
      </c>
      <c r="BP11" s="102">
        <v>1</v>
      </c>
      <c r="BQ11" s="102">
        <v>0.66666666666666663</v>
      </c>
      <c r="BR11" s="103">
        <v>0.75</v>
      </c>
    </row>
    <row r="12" spans="1:70" ht="11.85">
      <c r="A12" s="99" t="str">
        <f>IF(COUNTIFS(T_ULIS[[#This Row],[Secteur]],"  *"),A11,T_ULIS[[#This Row],[Secteur]])</f>
        <v>SEINE-ET-MARNE</v>
      </c>
      <c r="B12" s="99" t="str">
        <f>IF(COUNTIFS(T_ULIS[[#This Row],[Secteur]],"    *"),B11,T_ULIS[[#This Row],[Secteur]])</f>
        <v xml:space="preserve">   D02 - Mitry-Mory</v>
      </c>
      <c r="C12" s="100" t="s">
        <v>228</v>
      </c>
      <c r="D12" s="100" t="s">
        <v>229</v>
      </c>
      <c r="E12" s="101">
        <v>8</v>
      </c>
      <c r="F12" s="101">
        <v>8</v>
      </c>
      <c r="G12" s="101">
        <v>16</v>
      </c>
      <c r="H12" s="101">
        <v>0</v>
      </c>
      <c r="I12" s="101">
        <v>0</v>
      </c>
      <c r="J12" s="101">
        <v>0</v>
      </c>
      <c r="K12" s="101">
        <v>5</v>
      </c>
      <c r="L12" s="101">
        <v>3</v>
      </c>
      <c r="M12" s="101">
        <v>8</v>
      </c>
      <c r="N12" s="102">
        <v>0.625</v>
      </c>
      <c r="O12" s="102">
        <v>0.375</v>
      </c>
      <c r="P12" s="102">
        <v>0.5</v>
      </c>
      <c r="Q12" s="101">
        <v>0</v>
      </c>
      <c r="R12" s="101">
        <v>0</v>
      </c>
      <c r="S12" s="101">
        <v>0</v>
      </c>
      <c r="T12" s="102">
        <v>0</v>
      </c>
      <c r="U12" s="102">
        <v>0</v>
      </c>
      <c r="V12" s="102">
        <v>0</v>
      </c>
      <c r="W12" s="101">
        <v>5</v>
      </c>
      <c r="X12" s="101">
        <v>3</v>
      </c>
      <c r="Y12" s="101">
        <v>8</v>
      </c>
      <c r="Z12" s="102">
        <v>1</v>
      </c>
      <c r="AA12" s="102">
        <v>1</v>
      </c>
      <c r="AB12" s="102">
        <v>1</v>
      </c>
      <c r="AC12" s="101">
        <v>0</v>
      </c>
      <c r="AD12" s="101">
        <v>0</v>
      </c>
      <c r="AE12" s="101">
        <v>0</v>
      </c>
      <c r="AF12" s="102">
        <v>0</v>
      </c>
      <c r="AG12" s="102">
        <v>0</v>
      </c>
      <c r="AH12" s="102">
        <v>0</v>
      </c>
      <c r="AI12" s="101">
        <v>5</v>
      </c>
      <c r="AJ12" s="101">
        <v>3</v>
      </c>
      <c r="AK12" s="101">
        <v>8</v>
      </c>
      <c r="AL12" s="102">
        <v>1</v>
      </c>
      <c r="AM12" s="102">
        <v>1</v>
      </c>
      <c r="AN12" s="102">
        <v>1</v>
      </c>
      <c r="AO12" s="101">
        <v>5</v>
      </c>
      <c r="AP12" s="101">
        <v>3</v>
      </c>
      <c r="AQ12" s="101">
        <v>8</v>
      </c>
      <c r="AR12" s="102">
        <v>0.625</v>
      </c>
      <c r="AS12" s="102">
        <v>0.375</v>
      </c>
      <c r="AT12" s="102">
        <v>0.5</v>
      </c>
      <c r="AU12" s="101">
        <v>0</v>
      </c>
      <c r="AV12" s="101">
        <v>0</v>
      </c>
      <c r="AW12" s="101">
        <v>0</v>
      </c>
      <c r="AX12" s="102">
        <v>0</v>
      </c>
      <c r="AY12" s="102">
        <v>0</v>
      </c>
      <c r="AZ12" s="102">
        <v>0</v>
      </c>
      <c r="BA12" s="101">
        <v>5</v>
      </c>
      <c r="BB12" s="101">
        <v>3</v>
      </c>
      <c r="BC12" s="101">
        <v>8</v>
      </c>
      <c r="BD12" s="102">
        <v>1</v>
      </c>
      <c r="BE12" s="102">
        <v>1</v>
      </c>
      <c r="BF12" s="102">
        <v>1</v>
      </c>
      <c r="BG12" s="101">
        <v>0</v>
      </c>
      <c r="BH12" s="101">
        <v>0</v>
      </c>
      <c r="BI12" s="101">
        <v>0</v>
      </c>
      <c r="BJ12" s="102">
        <v>0</v>
      </c>
      <c r="BK12" s="102">
        <v>0</v>
      </c>
      <c r="BL12" s="102">
        <v>0</v>
      </c>
      <c r="BM12" s="101">
        <v>5</v>
      </c>
      <c r="BN12" s="101">
        <v>3</v>
      </c>
      <c r="BO12" s="101">
        <v>8</v>
      </c>
      <c r="BP12" s="102">
        <v>1</v>
      </c>
      <c r="BQ12" s="102">
        <v>1</v>
      </c>
      <c r="BR12" s="103">
        <v>1</v>
      </c>
    </row>
    <row r="13" spans="1:70" ht="11.85">
      <c r="A13" s="99" t="str">
        <f>IF(COUNTIFS(T_ULIS[[#This Row],[Secteur]],"  *"),A12,T_ULIS[[#This Row],[Secteur]])</f>
        <v>SEINE-ET-MARNE</v>
      </c>
      <c r="B13" s="99" t="str">
        <f>IF(COUNTIFS(T_ULIS[[#This Row],[Secteur]],"    *"),B12,T_ULIS[[#This Row],[Secteur]])</f>
        <v xml:space="preserve">   D02 - Mitry-Mory</v>
      </c>
      <c r="C13" s="100" t="s">
        <v>240</v>
      </c>
      <c r="D13" s="100" t="s">
        <v>241</v>
      </c>
      <c r="E13" s="101">
        <v>4</v>
      </c>
      <c r="F13" s="101">
        <v>1</v>
      </c>
      <c r="G13" s="101">
        <v>5</v>
      </c>
      <c r="H13" s="101">
        <v>0</v>
      </c>
      <c r="I13" s="101">
        <v>0</v>
      </c>
      <c r="J13" s="101">
        <v>0</v>
      </c>
      <c r="K13" s="101">
        <v>4</v>
      </c>
      <c r="L13" s="101">
        <v>1</v>
      </c>
      <c r="M13" s="101">
        <v>5</v>
      </c>
      <c r="N13" s="102">
        <v>1</v>
      </c>
      <c r="O13" s="102">
        <v>1</v>
      </c>
      <c r="P13" s="102">
        <v>1</v>
      </c>
      <c r="Q13" s="101">
        <v>0</v>
      </c>
      <c r="R13" s="101">
        <v>0</v>
      </c>
      <c r="S13" s="101">
        <v>0</v>
      </c>
      <c r="T13" s="102">
        <v>0</v>
      </c>
      <c r="U13" s="102">
        <v>0</v>
      </c>
      <c r="V13" s="102">
        <v>0</v>
      </c>
      <c r="W13" s="101">
        <v>4</v>
      </c>
      <c r="X13" s="101">
        <v>1</v>
      </c>
      <c r="Y13" s="101">
        <v>5</v>
      </c>
      <c r="Z13" s="102">
        <v>1</v>
      </c>
      <c r="AA13" s="102">
        <v>1</v>
      </c>
      <c r="AB13" s="102">
        <v>1</v>
      </c>
      <c r="AC13" s="101">
        <v>0</v>
      </c>
      <c r="AD13" s="101">
        <v>0</v>
      </c>
      <c r="AE13" s="101">
        <v>0</v>
      </c>
      <c r="AF13" s="102">
        <v>0</v>
      </c>
      <c r="AG13" s="102">
        <v>0</v>
      </c>
      <c r="AH13" s="102">
        <v>0</v>
      </c>
      <c r="AI13" s="101">
        <v>4</v>
      </c>
      <c r="AJ13" s="101">
        <v>1</v>
      </c>
      <c r="AK13" s="101">
        <v>5</v>
      </c>
      <c r="AL13" s="102">
        <v>1</v>
      </c>
      <c r="AM13" s="102">
        <v>1</v>
      </c>
      <c r="AN13" s="102">
        <v>1</v>
      </c>
      <c r="AO13" s="101">
        <v>4</v>
      </c>
      <c r="AP13" s="101">
        <v>1</v>
      </c>
      <c r="AQ13" s="101">
        <v>5</v>
      </c>
      <c r="AR13" s="102">
        <v>1</v>
      </c>
      <c r="AS13" s="102">
        <v>1</v>
      </c>
      <c r="AT13" s="102">
        <v>1</v>
      </c>
      <c r="AU13" s="101">
        <v>0</v>
      </c>
      <c r="AV13" s="101">
        <v>0</v>
      </c>
      <c r="AW13" s="101">
        <v>0</v>
      </c>
      <c r="AX13" s="102">
        <v>0</v>
      </c>
      <c r="AY13" s="102">
        <v>0</v>
      </c>
      <c r="AZ13" s="102">
        <v>0</v>
      </c>
      <c r="BA13" s="101">
        <v>4</v>
      </c>
      <c r="BB13" s="101">
        <v>1</v>
      </c>
      <c r="BC13" s="101">
        <v>5</v>
      </c>
      <c r="BD13" s="102">
        <v>1</v>
      </c>
      <c r="BE13" s="102">
        <v>1</v>
      </c>
      <c r="BF13" s="102">
        <v>1</v>
      </c>
      <c r="BG13" s="101">
        <v>0</v>
      </c>
      <c r="BH13" s="101">
        <v>0</v>
      </c>
      <c r="BI13" s="101">
        <v>0</v>
      </c>
      <c r="BJ13" s="102">
        <v>0</v>
      </c>
      <c r="BK13" s="102">
        <v>0</v>
      </c>
      <c r="BL13" s="102">
        <v>0</v>
      </c>
      <c r="BM13" s="101">
        <v>4</v>
      </c>
      <c r="BN13" s="101">
        <v>1</v>
      </c>
      <c r="BO13" s="101">
        <v>5</v>
      </c>
      <c r="BP13" s="102">
        <v>1</v>
      </c>
      <c r="BQ13" s="102">
        <v>1</v>
      </c>
      <c r="BR13" s="103">
        <v>1</v>
      </c>
    </row>
    <row r="14" spans="1:70" ht="11.85">
      <c r="A14" s="99" t="str">
        <f>IF(COUNTIFS(T_ULIS[[#This Row],[Secteur]],"  *"),A13,T_ULIS[[#This Row],[Secteur]])</f>
        <v>SEINE-ET-MARNE</v>
      </c>
      <c r="B14" s="99" t="str">
        <f>IF(COUNTIFS(T_ULIS[[#This Row],[Secteur]],"    *"),B13,T_ULIS[[#This Row],[Secteur]])</f>
        <v xml:space="preserve">   D02 - Mitry-Mory</v>
      </c>
      <c r="C14" s="100" t="s">
        <v>242</v>
      </c>
      <c r="D14" s="100" t="s">
        <v>243</v>
      </c>
      <c r="E14" s="101">
        <v>1</v>
      </c>
      <c r="F14" s="101">
        <v>4</v>
      </c>
      <c r="G14" s="101">
        <v>5</v>
      </c>
      <c r="H14" s="101">
        <v>0</v>
      </c>
      <c r="I14" s="101">
        <v>0</v>
      </c>
      <c r="J14" s="101">
        <v>0</v>
      </c>
      <c r="K14" s="101">
        <v>1</v>
      </c>
      <c r="L14" s="101">
        <v>2</v>
      </c>
      <c r="M14" s="101">
        <v>3</v>
      </c>
      <c r="N14" s="102">
        <v>1</v>
      </c>
      <c r="O14" s="102">
        <v>0.5</v>
      </c>
      <c r="P14" s="102">
        <v>0.6</v>
      </c>
      <c r="Q14" s="101">
        <v>0</v>
      </c>
      <c r="R14" s="101">
        <v>0</v>
      </c>
      <c r="S14" s="101">
        <v>0</v>
      </c>
      <c r="T14" s="102">
        <v>0</v>
      </c>
      <c r="U14" s="102">
        <v>0</v>
      </c>
      <c r="V14" s="102">
        <v>0</v>
      </c>
      <c r="W14" s="101">
        <v>1</v>
      </c>
      <c r="X14" s="101">
        <v>2</v>
      </c>
      <c r="Y14" s="101">
        <v>3</v>
      </c>
      <c r="Z14" s="102">
        <v>1</v>
      </c>
      <c r="AA14" s="102">
        <v>1</v>
      </c>
      <c r="AB14" s="102">
        <v>1</v>
      </c>
      <c r="AC14" s="101">
        <v>0</v>
      </c>
      <c r="AD14" s="101">
        <v>0</v>
      </c>
      <c r="AE14" s="101">
        <v>0</v>
      </c>
      <c r="AF14" s="102">
        <v>0</v>
      </c>
      <c r="AG14" s="102">
        <v>0</v>
      </c>
      <c r="AH14" s="102">
        <v>0</v>
      </c>
      <c r="AI14" s="101">
        <v>1</v>
      </c>
      <c r="AJ14" s="101">
        <v>2</v>
      </c>
      <c r="AK14" s="101">
        <v>3</v>
      </c>
      <c r="AL14" s="102">
        <v>1</v>
      </c>
      <c r="AM14" s="102">
        <v>1</v>
      </c>
      <c r="AN14" s="102">
        <v>1</v>
      </c>
      <c r="AO14" s="101">
        <v>1</v>
      </c>
      <c r="AP14" s="101">
        <v>2</v>
      </c>
      <c r="AQ14" s="101">
        <v>3</v>
      </c>
      <c r="AR14" s="102">
        <v>1</v>
      </c>
      <c r="AS14" s="102">
        <v>0.5</v>
      </c>
      <c r="AT14" s="102">
        <v>0.6</v>
      </c>
      <c r="AU14" s="101">
        <v>0</v>
      </c>
      <c r="AV14" s="101">
        <v>0</v>
      </c>
      <c r="AW14" s="101">
        <v>0</v>
      </c>
      <c r="AX14" s="102">
        <v>0</v>
      </c>
      <c r="AY14" s="102">
        <v>0</v>
      </c>
      <c r="AZ14" s="102">
        <v>0</v>
      </c>
      <c r="BA14" s="101">
        <v>1</v>
      </c>
      <c r="BB14" s="101">
        <v>2</v>
      </c>
      <c r="BC14" s="101">
        <v>3</v>
      </c>
      <c r="BD14" s="102">
        <v>1</v>
      </c>
      <c r="BE14" s="102">
        <v>1</v>
      </c>
      <c r="BF14" s="102">
        <v>1</v>
      </c>
      <c r="BG14" s="101">
        <v>0</v>
      </c>
      <c r="BH14" s="101">
        <v>0</v>
      </c>
      <c r="BI14" s="101">
        <v>0</v>
      </c>
      <c r="BJ14" s="102">
        <v>0</v>
      </c>
      <c r="BK14" s="102">
        <v>0</v>
      </c>
      <c r="BL14" s="102">
        <v>0</v>
      </c>
      <c r="BM14" s="101">
        <v>1</v>
      </c>
      <c r="BN14" s="101">
        <v>2</v>
      </c>
      <c r="BO14" s="101">
        <v>3</v>
      </c>
      <c r="BP14" s="102">
        <v>1</v>
      </c>
      <c r="BQ14" s="102">
        <v>1</v>
      </c>
      <c r="BR14" s="103">
        <v>1</v>
      </c>
    </row>
    <row r="15" spans="1:70" ht="11.85">
      <c r="A15" s="99" t="str">
        <f>IF(COUNTIFS(T_ULIS[[#This Row],[Secteur]],"  *"),A14,T_ULIS[[#This Row],[Secteur]])</f>
        <v>SEINE-ET-MARNE</v>
      </c>
      <c r="B15" s="99" t="str">
        <f>IF(COUNTIFS(T_ULIS[[#This Row],[Secteur]],"    *"),B14,T_ULIS[[#This Row],[Secteur]])</f>
        <v xml:space="preserve">   D02 - Mitry-Mory</v>
      </c>
      <c r="C15" s="100" t="s">
        <v>244</v>
      </c>
      <c r="D15" s="100" t="s">
        <v>223</v>
      </c>
      <c r="E15" s="101">
        <v>3</v>
      </c>
      <c r="F15" s="101">
        <v>3</v>
      </c>
      <c r="G15" s="101">
        <v>6</v>
      </c>
      <c r="H15" s="101">
        <v>0</v>
      </c>
      <c r="I15" s="101">
        <v>0</v>
      </c>
      <c r="J15" s="101">
        <v>0</v>
      </c>
      <c r="K15" s="101">
        <v>0</v>
      </c>
      <c r="L15" s="101">
        <v>0</v>
      </c>
      <c r="M15" s="101">
        <v>0</v>
      </c>
      <c r="N15" s="102">
        <v>0</v>
      </c>
      <c r="O15" s="102">
        <v>0</v>
      </c>
      <c r="P15" s="102">
        <v>0</v>
      </c>
      <c r="Q15" s="101">
        <v>0</v>
      </c>
      <c r="R15" s="101">
        <v>0</v>
      </c>
      <c r="S15" s="101">
        <v>0</v>
      </c>
      <c r="T15" s="102" t="s">
        <v>92</v>
      </c>
      <c r="U15" s="102" t="s">
        <v>92</v>
      </c>
      <c r="V15" s="102" t="s">
        <v>92</v>
      </c>
      <c r="W15" s="101">
        <v>0</v>
      </c>
      <c r="X15" s="101">
        <v>0</v>
      </c>
      <c r="Y15" s="101">
        <v>0</v>
      </c>
      <c r="Z15" s="102" t="s">
        <v>92</v>
      </c>
      <c r="AA15" s="102" t="s">
        <v>92</v>
      </c>
      <c r="AB15" s="102" t="s">
        <v>92</v>
      </c>
      <c r="AC15" s="101">
        <v>0</v>
      </c>
      <c r="AD15" s="101">
        <v>0</v>
      </c>
      <c r="AE15" s="101">
        <v>0</v>
      </c>
      <c r="AF15" s="102" t="s">
        <v>92</v>
      </c>
      <c r="AG15" s="102" t="s">
        <v>92</v>
      </c>
      <c r="AH15" s="102" t="s">
        <v>92</v>
      </c>
      <c r="AI15" s="101">
        <v>0</v>
      </c>
      <c r="AJ15" s="101">
        <v>0</v>
      </c>
      <c r="AK15" s="101">
        <v>0</v>
      </c>
      <c r="AL15" s="102" t="s">
        <v>92</v>
      </c>
      <c r="AM15" s="102" t="s">
        <v>92</v>
      </c>
      <c r="AN15" s="102" t="s">
        <v>92</v>
      </c>
      <c r="AO15" s="101">
        <v>0</v>
      </c>
      <c r="AP15" s="101">
        <v>0</v>
      </c>
      <c r="AQ15" s="101">
        <v>0</v>
      </c>
      <c r="AR15" s="102">
        <v>0</v>
      </c>
      <c r="AS15" s="102">
        <v>0</v>
      </c>
      <c r="AT15" s="102">
        <v>0</v>
      </c>
      <c r="AU15" s="101">
        <v>0</v>
      </c>
      <c r="AV15" s="101">
        <v>0</v>
      </c>
      <c r="AW15" s="101">
        <v>0</v>
      </c>
      <c r="AX15" s="102" t="s">
        <v>92</v>
      </c>
      <c r="AY15" s="102" t="s">
        <v>92</v>
      </c>
      <c r="AZ15" s="102" t="s">
        <v>92</v>
      </c>
      <c r="BA15" s="101">
        <v>0</v>
      </c>
      <c r="BB15" s="101">
        <v>0</v>
      </c>
      <c r="BC15" s="101">
        <v>0</v>
      </c>
      <c r="BD15" s="102" t="s">
        <v>92</v>
      </c>
      <c r="BE15" s="102" t="s">
        <v>92</v>
      </c>
      <c r="BF15" s="102" t="s">
        <v>92</v>
      </c>
      <c r="BG15" s="101">
        <v>0</v>
      </c>
      <c r="BH15" s="101">
        <v>0</v>
      </c>
      <c r="BI15" s="101">
        <v>0</v>
      </c>
      <c r="BJ15" s="102" t="s">
        <v>92</v>
      </c>
      <c r="BK15" s="102" t="s">
        <v>92</v>
      </c>
      <c r="BL15" s="102" t="s">
        <v>92</v>
      </c>
      <c r="BM15" s="101">
        <v>0</v>
      </c>
      <c r="BN15" s="101">
        <v>0</v>
      </c>
      <c r="BO15" s="101">
        <v>0</v>
      </c>
      <c r="BP15" s="102" t="s">
        <v>92</v>
      </c>
      <c r="BQ15" s="102" t="s">
        <v>92</v>
      </c>
      <c r="BR15" s="103" t="s">
        <v>92</v>
      </c>
    </row>
    <row r="16" spans="1:70" ht="11.85">
      <c r="A16" s="99" t="str">
        <f>IF(COUNTIFS(T_ULIS[[#This Row],[Secteur]],"  *"),A15,T_ULIS[[#This Row],[Secteur]])</f>
        <v>SEINE-ET-MARNE</v>
      </c>
      <c r="B16" s="99" t="str">
        <f>IF(COUNTIFS(T_ULIS[[#This Row],[Secteur]],"    *"),B15,T_ULIS[[#This Row],[Secteur]])</f>
        <v xml:space="preserve">   D03 - Meaux</v>
      </c>
      <c r="C16" s="100" t="s">
        <v>249</v>
      </c>
      <c r="D16" s="100" t="s">
        <v>250</v>
      </c>
      <c r="E16" s="101">
        <v>19</v>
      </c>
      <c r="F16" s="101">
        <v>32</v>
      </c>
      <c r="G16" s="101">
        <v>51</v>
      </c>
      <c r="H16" s="101">
        <v>0</v>
      </c>
      <c r="I16" s="101">
        <v>0</v>
      </c>
      <c r="J16" s="101">
        <v>0</v>
      </c>
      <c r="K16" s="101">
        <v>18</v>
      </c>
      <c r="L16" s="101">
        <v>27</v>
      </c>
      <c r="M16" s="101">
        <v>45</v>
      </c>
      <c r="N16" s="102">
        <v>0.94736842105263153</v>
      </c>
      <c r="O16" s="102">
        <v>0.84375</v>
      </c>
      <c r="P16" s="102">
        <v>0.88235294117647056</v>
      </c>
      <c r="Q16" s="101">
        <v>0</v>
      </c>
      <c r="R16" s="101">
        <v>0</v>
      </c>
      <c r="S16" s="101">
        <v>0</v>
      </c>
      <c r="T16" s="102">
        <v>0</v>
      </c>
      <c r="U16" s="102">
        <v>0</v>
      </c>
      <c r="V16" s="102">
        <v>0</v>
      </c>
      <c r="W16" s="101">
        <v>18</v>
      </c>
      <c r="X16" s="101">
        <v>27</v>
      </c>
      <c r="Y16" s="101">
        <v>45</v>
      </c>
      <c r="Z16" s="102">
        <v>1</v>
      </c>
      <c r="AA16" s="102">
        <v>1</v>
      </c>
      <c r="AB16" s="102">
        <v>1</v>
      </c>
      <c r="AC16" s="101">
        <v>4</v>
      </c>
      <c r="AD16" s="101">
        <v>2</v>
      </c>
      <c r="AE16" s="101">
        <v>6</v>
      </c>
      <c r="AF16" s="102">
        <v>0.22222222222222221</v>
      </c>
      <c r="AG16" s="102">
        <v>7.407407407407407E-2</v>
      </c>
      <c r="AH16" s="102">
        <v>0.13333333333333333</v>
      </c>
      <c r="AI16" s="101">
        <v>14</v>
      </c>
      <c r="AJ16" s="101">
        <v>25</v>
      </c>
      <c r="AK16" s="101">
        <v>39</v>
      </c>
      <c r="AL16" s="102">
        <v>0.77777777777777779</v>
      </c>
      <c r="AM16" s="102">
        <v>0.92592592592592593</v>
      </c>
      <c r="AN16" s="102">
        <v>0.8666666666666667</v>
      </c>
      <c r="AO16" s="101">
        <v>17</v>
      </c>
      <c r="AP16" s="101">
        <v>26</v>
      </c>
      <c r="AQ16" s="101">
        <v>43</v>
      </c>
      <c r="AR16" s="102">
        <v>0.89473684210526316</v>
      </c>
      <c r="AS16" s="102">
        <v>0.8125</v>
      </c>
      <c r="AT16" s="102">
        <v>0.84313725490196079</v>
      </c>
      <c r="AU16" s="101">
        <v>0</v>
      </c>
      <c r="AV16" s="101">
        <v>0</v>
      </c>
      <c r="AW16" s="101">
        <v>0</v>
      </c>
      <c r="AX16" s="102">
        <v>0</v>
      </c>
      <c r="AY16" s="102">
        <v>0</v>
      </c>
      <c r="AZ16" s="102">
        <v>0</v>
      </c>
      <c r="BA16" s="101">
        <v>17</v>
      </c>
      <c r="BB16" s="101">
        <v>26</v>
      </c>
      <c r="BC16" s="101">
        <v>43</v>
      </c>
      <c r="BD16" s="102">
        <v>1</v>
      </c>
      <c r="BE16" s="102">
        <v>1</v>
      </c>
      <c r="BF16" s="102">
        <v>1</v>
      </c>
      <c r="BG16" s="101">
        <v>3</v>
      </c>
      <c r="BH16" s="101">
        <v>1</v>
      </c>
      <c r="BI16" s="101">
        <v>4</v>
      </c>
      <c r="BJ16" s="102">
        <v>0.17647058823529413</v>
      </c>
      <c r="BK16" s="102">
        <v>3.8461538461538464E-2</v>
      </c>
      <c r="BL16" s="102">
        <v>9.3023255813953487E-2</v>
      </c>
      <c r="BM16" s="101">
        <v>14</v>
      </c>
      <c r="BN16" s="101">
        <v>25</v>
      </c>
      <c r="BO16" s="101">
        <v>39</v>
      </c>
      <c r="BP16" s="102">
        <v>0.82352941176470584</v>
      </c>
      <c r="BQ16" s="102">
        <v>0.96153846153846156</v>
      </c>
      <c r="BR16" s="103">
        <v>0.90697674418604646</v>
      </c>
    </row>
    <row r="17" spans="1:70" ht="11.85">
      <c r="A17" s="99" t="str">
        <f>IF(COUNTIFS(T_ULIS[[#This Row],[Secteur]],"  *"),A16,T_ULIS[[#This Row],[Secteur]])</f>
        <v>SEINE-ET-MARNE</v>
      </c>
      <c r="B17" s="99" t="str">
        <f>IF(COUNTIFS(T_ULIS[[#This Row],[Secteur]],"    *"),B16,T_ULIS[[#This Row],[Secteur]])</f>
        <v xml:space="preserve">   D03 - Meaux</v>
      </c>
      <c r="C17" s="100" t="s">
        <v>251</v>
      </c>
      <c r="D17" s="100" t="s">
        <v>252</v>
      </c>
      <c r="E17" s="101">
        <v>1</v>
      </c>
      <c r="F17" s="101">
        <v>1</v>
      </c>
      <c r="G17" s="101">
        <v>2</v>
      </c>
      <c r="H17" s="101">
        <v>0</v>
      </c>
      <c r="I17" s="101">
        <v>0</v>
      </c>
      <c r="J17" s="101">
        <v>0</v>
      </c>
      <c r="K17" s="101">
        <v>1</v>
      </c>
      <c r="L17" s="101">
        <v>0</v>
      </c>
      <c r="M17" s="101">
        <v>1</v>
      </c>
      <c r="N17" s="102">
        <v>1</v>
      </c>
      <c r="O17" s="102">
        <v>0</v>
      </c>
      <c r="P17" s="102">
        <v>0.5</v>
      </c>
      <c r="Q17" s="101">
        <v>0</v>
      </c>
      <c r="R17" s="101">
        <v>0</v>
      </c>
      <c r="S17" s="101">
        <v>0</v>
      </c>
      <c r="T17" s="102">
        <v>0</v>
      </c>
      <c r="U17" s="102" t="s">
        <v>92</v>
      </c>
      <c r="V17" s="102">
        <v>0</v>
      </c>
      <c r="W17" s="101">
        <v>1</v>
      </c>
      <c r="X17" s="101">
        <v>0</v>
      </c>
      <c r="Y17" s="101">
        <v>1</v>
      </c>
      <c r="Z17" s="102">
        <v>1</v>
      </c>
      <c r="AA17" s="102" t="s">
        <v>92</v>
      </c>
      <c r="AB17" s="102">
        <v>1</v>
      </c>
      <c r="AC17" s="101">
        <v>1</v>
      </c>
      <c r="AD17" s="101">
        <v>0</v>
      </c>
      <c r="AE17" s="101">
        <v>1</v>
      </c>
      <c r="AF17" s="102">
        <v>1</v>
      </c>
      <c r="AG17" s="102" t="s">
        <v>92</v>
      </c>
      <c r="AH17" s="102">
        <v>1</v>
      </c>
      <c r="AI17" s="101">
        <v>0</v>
      </c>
      <c r="AJ17" s="101">
        <v>0</v>
      </c>
      <c r="AK17" s="101">
        <v>0</v>
      </c>
      <c r="AL17" s="102">
        <v>0</v>
      </c>
      <c r="AM17" s="102" t="s">
        <v>92</v>
      </c>
      <c r="AN17" s="102">
        <v>0</v>
      </c>
      <c r="AO17" s="101">
        <v>1</v>
      </c>
      <c r="AP17" s="101">
        <v>0</v>
      </c>
      <c r="AQ17" s="101">
        <v>1</v>
      </c>
      <c r="AR17" s="102">
        <v>1</v>
      </c>
      <c r="AS17" s="102">
        <v>0</v>
      </c>
      <c r="AT17" s="102">
        <v>0.5</v>
      </c>
      <c r="AU17" s="101">
        <v>0</v>
      </c>
      <c r="AV17" s="101">
        <v>0</v>
      </c>
      <c r="AW17" s="101">
        <v>0</v>
      </c>
      <c r="AX17" s="102">
        <v>0</v>
      </c>
      <c r="AY17" s="102" t="s">
        <v>92</v>
      </c>
      <c r="AZ17" s="102">
        <v>0</v>
      </c>
      <c r="BA17" s="101">
        <v>1</v>
      </c>
      <c r="BB17" s="101">
        <v>0</v>
      </c>
      <c r="BC17" s="101">
        <v>1</v>
      </c>
      <c r="BD17" s="102">
        <v>1</v>
      </c>
      <c r="BE17" s="102" t="s">
        <v>92</v>
      </c>
      <c r="BF17" s="102">
        <v>1</v>
      </c>
      <c r="BG17" s="101">
        <v>1</v>
      </c>
      <c r="BH17" s="101">
        <v>0</v>
      </c>
      <c r="BI17" s="101">
        <v>1</v>
      </c>
      <c r="BJ17" s="102">
        <v>1</v>
      </c>
      <c r="BK17" s="102" t="s">
        <v>92</v>
      </c>
      <c r="BL17" s="102">
        <v>1</v>
      </c>
      <c r="BM17" s="101">
        <v>0</v>
      </c>
      <c r="BN17" s="101">
        <v>0</v>
      </c>
      <c r="BO17" s="101">
        <v>0</v>
      </c>
      <c r="BP17" s="102">
        <v>0</v>
      </c>
      <c r="BQ17" s="102" t="s">
        <v>92</v>
      </c>
      <c r="BR17" s="103">
        <v>0</v>
      </c>
    </row>
    <row r="18" spans="1:70" ht="11.85">
      <c r="A18" s="99" t="str">
        <f>IF(COUNTIFS(T_ULIS[[#This Row],[Secteur]],"  *"),A17,T_ULIS[[#This Row],[Secteur]])</f>
        <v>SEINE-ET-MARNE</v>
      </c>
      <c r="B18" s="99" t="str">
        <f>IF(COUNTIFS(T_ULIS[[#This Row],[Secteur]],"    *"),B17,T_ULIS[[#This Row],[Secteur]])</f>
        <v xml:space="preserve">   D03 - Meaux</v>
      </c>
      <c r="C18" s="100" t="s">
        <v>253</v>
      </c>
      <c r="D18" s="100" t="s">
        <v>254</v>
      </c>
      <c r="E18" s="101">
        <v>1</v>
      </c>
      <c r="F18" s="101">
        <v>1</v>
      </c>
      <c r="G18" s="101">
        <v>2</v>
      </c>
      <c r="H18" s="101">
        <v>0</v>
      </c>
      <c r="I18" s="101">
        <v>0</v>
      </c>
      <c r="J18" s="101">
        <v>0</v>
      </c>
      <c r="K18" s="101">
        <v>1</v>
      </c>
      <c r="L18" s="101">
        <v>1</v>
      </c>
      <c r="M18" s="101">
        <v>2</v>
      </c>
      <c r="N18" s="102">
        <v>1</v>
      </c>
      <c r="O18" s="102">
        <v>1</v>
      </c>
      <c r="P18" s="102">
        <v>1</v>
      </c>
      <c r="Q18" s="101">
        <v>0</v>
      </c>
      <c r="R18" s="101">
        <v>0</v>
      </c>
      <c r="S18" s="101">
        <v>0</v>
      </c>
      <c r="T18" s="102">
        <v>0</v>
      </c>
      <c r="U18" s="102">
        <v>0</v>
      </c>
      <c r="V18" s="102">
        <v>0</v>
      </c>
      <c r="W18" s="101">
        <v>1</v>
      </c>
      <c r="X18" s="101">
        <v>1</v>
      </c>
      <c r="Y18" s="101">
        <v>2</v>
      </c>
      <c r="Z18" s="102">
        <v>1</v>
      </c>
      <c r="AA18" s="102">
        <v>1</v>
      </c>
      <c r="AB18" s="102">
        <v>1</v>
      </c>
      <c r="AC18" s="101">
        <v>1</v>
      </c>
      <c r="AD18" s="101">
        <v>0</v>
      </c>
      <c r="AE18" s="101">
        <v>1</v>
      </c>
      <c r="AF18" s="102">
        <v>1</v>
      </c>
      <c r="AG18" s="102">
        <v>0</v>
      </c>
      <c r="AH18" s="102">
        <v>0.5</v>
      </c>
      <c r="AI18" s="101">
        <v>0</v>
      </c>
      <c r="AJ18" s="101">
        <v>1</v>
      </c>
      <c r="AK18" s="101">
        <v>1</v>
      </c>
      <c r="AL18" s="102">
        <v>0</v>
      </c>
      <c r="AM18" s="102">
        <v>1</v>
      </c>
      <c r="AN18" s="102">
        <v>0.5</v>
      </c>
      <c r="AO18" s="101">
        <v>1</v>
      </c>
      <c r="AP18" s="101">
        <v>1</v>
      </c>
      <c r="AQ18" s="101">
        <v>2</v>
      </c>
      <c r="AR18" s="102">
        <v>1</v>
      </c>
      <c r="AS18" s="102">
        <v>1</v>
      </c>
      <c r="AT18" s="102">
        <v>1</v>
      </c>
      <c r="AU18" s="101">
        <v>0</v>
      </c>
      <c r="AV18" s="101">
        <v>0</v>
      </c>
      <c r="AW18" s="101">
        <v>0</v>
      </c>
      <c r="AX18" s="102">
        <v>0</v>
      </c>
      <c r="AY18" s="102">
        <v>0</v>
      </c>
      <c r="AZ18" s="102">
        <v>0</v>
      </c>
      <c r="BA18" s="101">
        <v>1</v>
      </c>
      <c r="BB18" s="101">
        <v>1</v>
      </c>
      <c r="BC18" s="101">
        <v>2</v>
      </c>
      <c r="BD18" s="102">
        <v>1</v>
      </c>
      <c r="BE18" s="102">
        <v>1</v>
      </c>
      <c r="BF18" s="102">
        <v>1</v>
      </c>
      <c r="BG18" s="101">
        <v>1</v>
      </c>
      <c r="BH18" s="101">
        <v>0</v>
      </c>
      <c r="BI18" s="101">
        <v>1</v>
      </c>
      <c r="BJ18" s="102">
        <v>1</v>
      </c>
      <c r="BK18" s="102">
        <v>0</v>
      </c>
      <c r="BL18" s="102">
        <v>0.5</v>
      </c>
      <c r="BM18" s="101">
        <v>0</v>
      </c>
      <c r="BN18" s="101">
        <v>1</v>
      </c>
      <c r="BO18" s="101">
        <v>1</v>
      </c>
      <c r="BP18" s="102">
        <v>0</v>
      </c>
      <c r="BQ18" s="102">
        <v>1</v>
      </c>
      <c r="BR18" s="103">
        <v>0.5</v>
      </c>
    </row>
    <row r="19" spans="1:70" ht="11.85">
      <c r="A19" s="99" t="str">
        <f>IF(COUNTIFS(T_ULIS[[#This Row],[Secteur]],"  *"),A18,T_ULIS[[#This Row],[Secteur]])</f>
        <v>SEINE-ET-MARNE</v>
      </c>
      <c r="B19" s="99" t="str">
        <f>IF(COUNTIFS(T_ULIS[[#This Row],[Secteur]],"    *"),B18,T_ULIS[[#This Row],[Secteur]])</f>
        <v xml:space="preserve">   D03 - Meaux</v>
      </c>
      <c r="C19" s="100" t="s">
        <v>255</v>
      </c>
      <c r="D19" s="100" t="s">
        <v>256</v>
      </c>
      <c r="E19" s="101">
        <v>1</v>
      </c>
      <c r="F19" s="101">
        <v>3</v>
      </c>
      <c r="G19" s="101">
        <v>4</v>
      </c>
      <c r="H19" s="101">
        <v>0</v>
      </c>
      <c r="I19" s="101">
        <v>0</v>
      </c>
      <c r="J19" s="101">
        <v>0</v>
      </c>
      <c r="K19" s="101">
        <v>1</v>
      </c>
      <c r="L19" s="101">
        <v>3</v>
      </c>
      <c r="M19" s="101">
        <v>4</v>
      </c>
      <c r="N19" s="102">
        <v>1</v>
      </c>
      <c r="O19" s="102">
        <v>1</v>
      </c>
      <c r="P19" s="102">
        <v>1</v>
      </c>
      <c r="Q19" s="101">
        <v>0</v>
      </c>
      <c r="R19" s="101">
        <v>0</v>
      </c>
      <c r="S19" s="101">
        <v>0</v>
      </c>
      <c r="T19" s="102">
        <v>0</v>
      </c>
      <c r="U19" s="102">
        <v>0</v>
      </c>
      <c r="V19" s="102">
        <v>0</v>
      </c>
      <c r="W19" s="101">
        <v>1</v>
      </c>
      <c r="X19" s="101">
        <v>3</v>
      </c>
      <c r="Y19" s="101">
        <v>4</v>
      </c>
      <c r="Z19" s="102">
        <v>1</v>
      </c>
      <c r="AA19" s="102">
        <v>1</v>
      </c>
      <c r="AB19" s="102">
        <v>1</v>
      </c>
      <c r="AC19" s="101">
        <v>0</v>
      </c>
      <c r="AD19" s="101">
        <v>0</v>
      </c>
      <c r="AE19" s="101">
        <v>0</v>
      </c>
      <c r="AF19" s="102">
        <v>0</v>
      </c>
      <c r="AG19" s="102">
        <v>0</v>
      </c>
      <c r="AH19" s="102">
        <v>0</v>
      </c>
      <c r="AI19" s="101">
        <v>1</v>
      </c>
      <c r="AJ19" s="101">
        <v>3</v>
      </c>
      <c r="AK19" s="101">
        <v>4</v>
      </c>
      <c r="AL19" s="102">
        <v>1</v>
      </c>
      <c r="AM19" s="102">
        <v>1</v>
      </c>
      <c r="AN19" s="102">
        <v>1</v>
      </c>
      <c r="AO19" s="101">
        <v>1</v>
      </c>
      <c r="AP19" s="101">
        <v>3</v>
      </c>
      <c r="AQ19" s="101">
        <v>4</v>
      </c>
      <c r="AR19" s="102">
        <v>1</v>
      </c>
      <c r="AS19" s="102">
        <v>1</v>
      </c>
      <c r="AT19" s="102">
        <v>1</v>
      </c>
      <c r="AU19" s="101">
        <v>0</v>
      </c>
      <c r="AV19" s="101">
        <v>0</v>
      </c>
      <c r="AW19" s="101">
        <v>0</v>
      </c>
      <c r="AX19" s="102">
        <v>0</v>
      </c>
      <c r="AY19" s="102">
        <v>0</v>
      </c>
      <c r="AZ19" s="102">
        <v>0</v>
      </c>
      <c r="BA19" s="101">
        <v>1</v>
      </c>
      <c r="BB19" s="101">
        <v>3</v>
      </c>
      <c r="BC19" s="101">
        <v>4</v>
      </c>
      <c r="BD19" s="102">
        <v>1</v>
      </c>
      <c r="BE19" s="102">
        <v>1</v>
      </c>
      <c r="BF19" s="102">
        <v>1</v>
      </c>
      <c r="BG19" s="101">
        <v>0</v>
      </c>
      <c r="BH19" s="101">
        <v>0</v>
      </c>
      <c r="BI19" s="101">
        <v>0</v>
      </c>
      <c r="BJ19" s="102">
        <v>0</v>
      </c>
      <c r="BK19" s="102">
        <v>0</v>
      </c>
      <c r="BL19" s="102">
        <v>0</v>
      </c>
      <c r="BM19" s="101">
        <v>1</v>
      </c>
      <c r="BN19" s="101">
        <v>3</v>
      </c>
      <c r="BO19" s="101">
        <v>4</v>
      </c>
      <c r="BP19" s="102">
        <v>1</v>
      </c>
      <c r="BQ19" s="102">
        <v>1</v>
      </c>
      <c r="BR19" s="103">
        <v>1</v>
      </c>
    </row>
    <row r="20" spans="1:70" ht="11.85">
      <c r="A20" s="99" t="str">
        <f>IF(COUNTIFS(T_ULIS[[#This Row],[Secteur]],"  *"),A19,T_ULIS[[#This Row],[Secteur]])</f>
        <v>SEINE-ET-MARNE</v>
      </c>
      <c r="B20" s="99" t="str">
        <f>IF(COUNTIFS(T_ULIS[[#This Row],[Secteur]],"    *"),B19,T_ULIS[[#This Row],[Secteur]])</f>
        <v xml:space="preserve">   D03 - Meaux</v>
      </c>
      <c r="C20" s="100" t="s">
        <v>259</v>
      </c>
      <c r="D20" s="100" t="s">
        <v>260</v>
      </c>
      <c r="E20" s="101">
        <v>3</v>
      </c>
      <c r="F20" s="101">
        <v>2</v>
      </c>
      <c r="G20" s="101">
        <v>5</v>
      </c>
      <c r="H20" s="101">
        <v>0</v>
      </c>
      <c r="I20" s="101">
        <v>0</v>
      </c>
      <c r="J20" s="101">
        <v>0</v>
      </c>
      <c r="K20" s="101">
        <v>3</v>
      </c>
      <c r="L20" s="101">
        <v>2</v>
      </c>
      <c r="M20" s="101">
        <v>5</v>
      </c>
      <c r="N20" s="102">
        <v>1</v>
      </c>
      <c r="O20" s="102">
        <v>1</v>
      </c>
      <c r="P20" s="102">
        <v>1</v>
      </c>
      <c r="Q20" s="101">
        <v>0</v>
      </c>
      <c r="R20" s="101">
        <v>0</v>
      </c>
      <c r="S20" s="101">
        <v>0</v>
      </c>
      <c r="T20" s="102">
        <v>0</v>
      </c>
      <c r="U20" s="102">
        <v>0</v>
      </c>
      <c r="V20" s="102">
        <v>0</v>
      </c>
      <c r="W20" s="101">
        <v>3</v>
      </c>
      <c r="X20" s="101">
        <v>2</v>
      </c>
      <c r="Y20" s="101">
        <v>5</v>
      </c>
      <c r="Z20" s="102">
        <v>1</v>
      </c>
      <c r="AA20" s="102">
        <v>1</v>
      </c>
      <c r="AB20" s="102">
        <v>1</v>
      </c>
      <c r="AC20" s="101">
        <v>0</v>
      </c>
      <c r="AD20" s="101">
        <v>0</v>
      </c>
      <c r="AE20" s="101">
        <v>0</v>
      </c>
      <c r="AF20" s="102">
        <v>0</v>
      </c>
      <c r="AG20" s="102">
        <v>0</v>
      </c>
      <c r="AH20" s="102">
        <v>0</v>
      </c>
      <c r="AI20" s="101">
        <v>3</v>
      </c>
      <c r="AJ20" s="101">
        <v>2</v>
      </c>
      <c r="AK20" s="101">
        <v>5</v>
      </c>
      <c r="AL20" s="102">
        <v>1</v>
      </c>
      <c r="AM20" s="102">
        <v>1</v>
      </c>
      <c r="AN20" s="102">
        <v>1</v>
      </c>
      <c r="AO20" s="101">
        <v>3</v>
      </c>
      <c r="AP20" s="101">
        <v>2</v>
      </c>
      <c r="AQ20" s="101">
        <v>5</v>
      </c>
      <c r="AR20" s="102">
        <v>1</v>
      </c>
      <c r="AS20" s="102">
        <v>1</v>
      </c>
      <c r="AT20" s="102">
        <v>1</v>
      </c>
      <c r="AU20" s="101">
        <v>0</v>
      </c>
      <c r="AV20" s="101">
        <v>0</v>
      </c>
      <c r="AW20" s="101">
        <v>0</v>
      </c>
      <c r="AX20" s="102">
        <v>0</v>
      </c>
      <c r="AY20" s="102">
        <v>0</v>
      </c>
      <c r="AZ20" s="102">
        <v>0</v>
      </c>
      <c r="BA20" s="101">
        <v>3</v>
      </c>
      <c r="BB20" s="101">
        <v>2</v>
      </c>
      <c r="BC20" s="101">
        <v>5</v>
      </c>
      <c r="BD20" s="102">
        <v>1</v>
      </c>
      <c r="BE20" s="102">
        <v>1</v>
      </c>
      <c r="BF20" s="102">
        <v>1</v>
      </c>
      <c r="BG20" s="101">
        <v>0</v>
      </c>
      <c r="BH20" s="101">
        <v>0</v>
      </c>
      <c r="BI20" s="101">
        <v>0</v>
      </c>
      <c r="BJ20" s="102">
        <v>0</v>
      </c>
      <c r="BK20" s="102">
        <v>0</v>
      </c>
      <c r="BL20" s="102">
        <v>0</v>
      </c>
      <c r="BM20" s="101">
        <v>3</v>
      </c>
      <c r="BN20" s="101">
        <v>2</v>
      </c>
      <c r="BO20" s="101">
        <v>5</v>
      </c>
      <c r="BP20" s="102">
        <v>1</v>
      </c>
      <c r="BQ20" s="102">
        <v>1</v>
      </c>
      <c r="BR20" s="103">
        <v>1</v>
      </c>
    </row>
    <row r="21" spans="1:70" ht="11.85">
      <c r="A21" s="99" t="str">
        <f>IF(COUNTIFS(T_ULIS[[#This Row],[Secteur]],"  *"),A20,T_ULIS[[#This Row],[Secteur]])</f>
        <v>SEINE-ET-MARNE</v>
      </c>
      <c r="B21" s="99" t="str">
        <f>IF(COUNTIFS(T_ULIS[[#This Row],[Secteur]],"    *"),B20,T_ULIS[[#This Row],[Secteur]])</f>
        <v xml:space="preserve">   D03 - Meaux</v>
      </c>
      <c r="C21" s="100" t="s">
        <v>263</v>
      </c>
      <c r="D21" s="100" t="s">
        <v>264</v>
      </c>
      <c r="E21" s="101">
        <v>1</v>
      </c>
      <c r="F21" s="101">
        <v>3</v>
      </c>
      <c r="G21" s="101">
        <v>4</v>
      </c>
      <c r="H21" s="101">
        <v>0</v>
      </c>
      <c r="I21" s="101">
        <v>0</v>
      </c>
      <c r="J21" s="101">
        <v>0</v>
      </c>
      <c r="K21" s="101">
        <v>0</v>
      </c>
      <c r="L21" s="101">
        <v>0</v>
      </c>
      <c r="M21" s="101">
        <v>0</v>
      </c>
      <c r="N21" s="102">
        <v>0</v>
      </c>
      <c r="O21" s="102">
        <v>0</v>
      </c>
      <c r="P21" s="102">
        <v>0</v>
      </c>
      <c r="Q21" s="101">
        <v>0</v>
      </c>
      <c r="R21" s="101">
        <v>0</v>
      </c>
      <c r="S21" s="101">
        <v>0</v>
      </c>
      <c r="T21" s="102" t="s">
        <v>92</v>
      </c>
      <c r="U21" s="102" t="s">
        <v>92</v>
      </c>
      <c r="V21" s="102" t="s">
        <v>92</v>
      </c>
      <c r="W21" s="101">
        <v>0</v>
      </c>
      <c r="X21" s="101">
        <v>0</v>
      </c>
      <c r="Y21" s="101">
        <v>0</v>
      </c>
      <c r="Z21" s="102" t="s">
        <v>92</v>
      </c>
      <c r="AA21" s="102" t="s">
        <v>92</v>
      </c>
      <c r="AB21" s="102" t="s">
        <v>92</v>
      </c>
      <c r="AC21" s="101">
        <v>0</v>
      </c>
      <c r="AD21" s="101">
        <v>0</v>
      </c>
      <c r="AE21" s="101">
        <v>0</v>
      </c>
      <c r="AF21" s="102" t="s">
        <v>92</v>
      </c>
      <c r="AG21" s="102" t="s">
        <v>92</v>
      </c>
      <c r="AH21" s="102" t="s">
        <v>92</v>
      </c>
      <c r="AI21" s="101">
        <v>0</v>
      </c>
      <c r="AJ21" s="101">
        <v>0</v>
      </c>
      <c r="AK21" s="101">
        <v>0</v>
      </c>
      <c r="AL21" s="102" t="s">
        <v>92</v>
      </c>
      <c r="AM21" s="102" t="s">
        <v>92</v>
      </c>
      <c r="AN21" s="102" t="s">
        <v>92</v>
      </c>
      <c r="AO21" s="101">
        <v>0</v>
      </c>
      <c r="AP21" s="101">
        <v>0</v>
      </c>
      <c r="AQ21" s="101">
        <v>0</v>
      </c>
      <c r="AR21" s="102">
        <v>0</v>
      </c>
      <c r="AS21" s="102">
        <v>0</v>
      </c>
      <c r="AT21" s="102">
        <v>0</v>
      </c>
      <c r="AU21" s="101">
        <v>0</v>
      </c>
      <c r="AV21" s="101">
        <v>0</v>
      </c>
      <c r="AW21" s="101">
        <v>0</v>
      </c>
      <c r="AX21" s="102" t="s">
        <v>92</v>
      </c>
      <c r="AY21" s="102" t="s">
        <v>92</v>
      </c>
      <c r="AZ21" s="102" t="s">
        <v>92</v>
      </c>
      <c r="BA21" s="101">
        <v>0</v>
      </c>
      <c r="BB21" s="101">
        <v>0</v>
      </c>
      <c r="BC21" s="101">
        <v>0</v>
      </c>
      <c r="BD21" s="102" t="s">
        <v>92</v>
      </c>
      <c r="BE21" s="102" t="s">
        <v>92</v>
      </c>
      <c r="BF21" s="102" t="s">
        <v>92</v>
      </c>
      <c r="BG21" s="101">
        <v>0</v>
      </c>
      <c r="BH21" s="101">
        <v>0</v>
      </c>
      <c r="BI21" s="101">
        <v>0</v>
      </c>
      <c r="BJ21" s="102" t="s">
        <v>92</v>
      </c>
      <c r="BK21" s="102" t="s">
        <v>92</v>
      </c>
      <c r="BL21" s="102" t="s">
        <v>92</v>
      </c>
      <c r="BM21" s="101">
        <v>0</v>
      </c>
      <c r="BN21" s="101">
        <v>0</v>
      </c>
      <c r="BO21" s="101">
        <v>0</v>
      </c>
      <c r="BP21" s="102" t="s">
        <v>92</v>
      </c>
      <c r="BQ21" s="102" t="s">
        <v>92</v>
      </c>
      <c r="BR21" s="103" t="s">
        <v>92</v>
      </c>
    </row>
    <row r="22" spans="1:70" ht="11.85">
      <c r="A22" s="99" t="str">
        <f>IF(COUNTIFS(T_ULIS[[#This Row],[Secteur]],"  *"),A21,T_ULIS[[#This Row],[Secteur]])</f>
        <v>SEINE-ET-MARNE</v>
      </c>
      <c r="B22" s="99" t="str">
        <f>IF(COUNTIFS(T_ULIS[[#This Row],[Secteur]],"    *"),B21,T_ULIS[[#This Row],[Secteur]])</f>
        <v xml:space="preserve">   D03 - Meaux</v>
      </c>
      <c r="C22" s="100" t="s">
        <v>271</v>
      </c>
      <c r="D22" s="100" t="s">
        <v>272</v>
      </c>
      <c r="E22" s="101">
        <v>2</v>
      </c>
      <c r="F22" s="101">
        <v>2</v>
      </c>
      <c r="G22" s="101">
        <v>4</v>
      </c>
      <c r="H22" s="101">
        <v>0</v>
      </c>
      <c r="I22" s="101">
        <v>0</v>
      </c>
      <c r="J22" s="101">
        <v>0</v>
      </c>
      <c r="K22" s="101">
        <v>2</v>
      </c>
      <c r="L22" s="101">
        <v>2</v>
      </c>
      <c r="M22" s="101">
        <v>4</v>
      </c>
      <c r="N22" s="102">
        <v>1</v>
      </c>
      <c r="O22" s="102">
        <v>1</v>
      </c>
      <c r="P22" s="102">
        <v>1</v>
      </c>
      <c r="Q22" s="101">
        <v>0</v>
      </c>
      <c r="R22" s="101">
        <v>0</v>
      </c>
      <c r="S22" s="101">
        <v>0</v>
      </c>
      <c r="T22" s="102">
        <v>0</v>
      </c>
      <c r="U22" s="102">
        <v>0</v>
      </c>
      <c r="V22" s="102">
        <v>0</v>
      </c>
      <c r="W22" s="101">
        <v>2</v>
      </c>
      <c r="X22" s="101">
        <v>2</v>
      </c>
      <c r="Y22" s="101">
        <v>4</v>
      </c>
      <c r="Z22" s="102">
        <v>1</v>
      </c>
      <c r="AA22" s="102">
        <v>1</v>
      </c>
      <c r="AB22" s="102">
        <v>1</v>
      </c>
      <c r="AC22" s="101">
        <v>0</v>
      </c>
      <c r="AD22" s="101">
        <v>0</v>
      </c>
      <c r="AE22" s="101">
        <v>0</v>
      </c>
      <c r="AF22" s="102">
        <v>0</v>
      </c>
      <c r="AG22" s="102">
        <v>0</v>
      </c>
      <c r="AH22" s="102">
        <v>0</v>
      </c>
      <c r="AI22" s="101">
        <v>2</v>
      </c>
      <c r="AJ22" s="101">
        <v>2</v>
      </c>
      <c r="AK22" s="101">
        <v>4</v>
      </c>
      <c r="AL22" s="102">
        <v>1</v>
      </c>
      <c r="AM22" s="102">
        <v>1</v>
      </c>
      <c r="AN22" s="102">
        <v>1</v>
      </c>
      <c r="AO22" s="101">
        <v>2</v>
      </c>
      <c r="AP22" s="101">
        <v>2</v>
      </c>
      <c r="AQ22" s="101">
        <v>4</v>
      </c>
      <c r="AR22" s="102">
        <v>1</v>
      </c>
      <c r="AS22" s="102">
        <v>1</v>
      </c>
      <c r="AT22" s="102">
        <v>1</v>
      </c>
      <c r="AU22" s="101">
        <v>0</v>
      </c>
      <c r="AV22" s="101">
        <v>0</v>
      </c>
      <c r="AW22" s="101">
        <v>0</v>
      </c>
      <c r="AX22" s="102">
        <v>0</v>
      </c>
      <c r="AY22" s="102">
        <v>0</v>
      </c>
      <c r="AZ22" s="102">
        <v>0</v>
      </c>
      <c r="BA22" s="101">
        <v>2</v>
      </c>
      <c r="BB22" s="101">
        <v>2</v>
      </c>
      <c r="BC22" s="101">
        <v>4</v>
      </c>
      <c r="BD22" s="102">
        <v>1</v>
      </c>
      <c r="BE22" s="102">
        <v>1</v>
      </c>
      <c r="BF22" s="102">
        <v>1</v>
      </c>
      <c r="BG22" s="101">
        <v>0</v>
      </c>
      <c r="BH22" s="101">
        <v>1</v>
      </c>
      <c r="BI22" s="101">
        <v>1</v>
      </c>
      <c r="BJ22" s="102">
        <v>0</v>
      </c>
      <c r="BK22" s="102">
        <v>0.5</v>
      </c>
      <c r="BL22" s="102">
        <v>0.25</v>
      </c>
      <c r="BM22" s="101">
        <v>2</v>
      </c>
      <c r="BN22" s="101">
        <v>1</v>
      </c>
      <c r="BO22" s="101">
        <v>3</v>
      </c>
      <c r="BP22" s="102">
        <v>1</v>
      </c>
      <c r="BQ22" s="102">
        <v>0.5</v>
      </c>
      <c r="BR22" s="103">
        <v>0.75</v>
      </c>
    </row>
    <row r="23" spans="1:70" ht="11.85">
      <c r="A23" s="99" t="str">
        <f>IF(COUNTIFS(T_ULIS[[#This Row],[Secteur]],"  *"),A22,T_ULIS[[#This Row],[Secteur]])</f>
        <v>SEINE-ET-MARNE</v>
      </c>
      <c r="B23" s="99" t="str">
        <f>IF(COUNTIFS(T_ULIS[[#This Row],[Secteur]],"    *"),B22,T_ULIS[[#This Row],[Secteur]])</f>
        <v xml:space="preserve">   D03 - Meaux</v>
      </c>
      <c r="C23" s="100" t="s">
        <v>273</v>
      </c>
      <c r="D23" s="100" t="s">
        <v>274</v>
      </c>
      <c r="E23" s="101">
        <v>1</v>
      </c>
      <c r="F23" s="101">
        <v>4</v>
      </c>
      <c r="G23" s="101">
        <v>5</v>
      </c>
      <c r="H23" s="101">
        <v>0</v>
      </c>
      <c r="I23" s="101">
        <v>0</v>
      </c>
      <c r="J23" s="101">
        <v>0</v>
      </c>
      <c r="K23" s="101">
        <v>1</v>
      </c>
      <c r="L23" s="101">
        <v>3</v>
      </c>
      <c r="M23" s="101">
        <v>4</v>
      </c>
      <c r="N23" s="102">
        <v>1</v>
      </c>
      <c r="O23" s="102">
        <v>0.75</v>
      </c>
      <c r="P23" s="102">
        <v>0.8</v>
      </c>
      <c r="Q23" s="101">
        <v>0</v>
      </c>
      <c r="R23" s="101">
        <v>0</v>
      </c>
      <c r="S23" s="101">
        <v>0</v>
      </c>
      <c r="T23" s="102">
        <v>0</v>
      </c>
      <c r="U23" s="102">
        <v>0</v>
      </c>
      <c r="V23" s="102">
        <v>0</v>
      </c>
      <c r="W23" s="101">
        <v>1</v>
      </c>
      <c r="X23" s="101">
        <v>3</v>
      </c>
      <c r="Y23" s="101">
        <v>4</v>
      </c>
      <c r="Z23" s="102">
        <v>1</v>
      </c>
      <c r="AA23" s="102">
        <v>1</v>
      </c>
      <c r="AB23" s="102">
        <v>1</v>
      </c>
      <c r="AC23" s="101">
        <v>1</v>
      </c>
      <c r="AD23" s="101">
        <v>1</v>
      </c>
      <c r="AE23" s="101">
        <v>2</v>
      </c>
      <c r="AF23" s="102">
        <v>1</v>
      </c>
      <c r="AG23" s="102">
        <v>0.33333333333333331</v>
      </c>
      <c r="AH23" s="102">
        <v>0.5</v>
      </c>
      <c r="AI23" s="101">
        <v>0</v>
      </c>
      <c r="AJ23" s="101">
        <v>2</v>
      </c>
      <c r="AK23" s="101">
        <v>2</v>
      </c>
      <c r="AL23" s="102">
        <v>0</v>
      </c>
      <c r="AM23" s="102">
        <v>0.66666666666666663</v>
      </c>
      <c r="AN23" s="102">
        <v>0.5</v>
      </c>
      <c r="AO23" s="101">
        <v>0</v>
      </c>
      <c r="AP23" s="101">
        <v>2</v>
      </c>
      <c r="AQ23" s="101">
        <v>2</v>
      </c>
      <c r="AR23" s="102">
        <v>0</v>
      </c>
      <c r="AS23" s="102">
        <v>0.5</v>
      </c>
      <c r="AT23" s="102">
        <v>0.4</v>
      </c>
      <c r="AU23" s="101">
        <v>0</v>
      </c>
      <c r="AV23" s="101">
        <v>0</v>
      </c>
      <c r="AW23" s="101">
        <v>0</v>
      </c>
      <c r="AX23" s="102" t="s">
        <v>92</v>
      </c>
      <c r="AY23" s="102">
        <v>0</v>
      </c>
      <c r="AZ23" s="102">
        <v>0</v>
      </c>
      <c r="BA23" s="101">
        <v>0</v>
      </c>
      <c r="BB23" s="101">
        <v>2</v>
      </c>
      <c r="BC23" s="101">
        <v>2</v>
      </c>
      <c r="BD23" s="102" t="s">
        <v>92</v>
      </c>
      <c r="BE23" s="102">
        <v>1</v>
      </c>
      <c r="BF23" s="102">
        <v>1</v>
      </c>
      <c r="BG23" s="101">
        <v>0</v>
      </c>
      <c r="BH23" s="101">
        <v>0</v>
      </c>
      <c r="BI23" s="101">
        <v>0</v>
      </c>
      <c r="BJ23" s="102" t="s">
        <v>92</v>
      </c>
      <c r="BK23" s="102">
        <v>0</v>
      </c>
      <c r="BL23" s="102">
        <v>0</v>
      </c>
      <c r="BM23" s="101">
        <v>0</v>
      </c>
      <c r="BN23" s="101">
        <v>2</v>
      </c>
      <c r="BO23" s="101">
        <v>2</v>
      </c>
      <c r="BP23" s="102" t="s">
        <v>92</v>
      </c>
      <c r="BQ23" s="102">
        <v>1</v>
      </c>
      <c r="BR23" s="103">
        <v>1</v>
      </c>
    </row>
    <row r="24" spans="1:70" ht="11.85">
      <c r="A24" s="99" t="str">
        <f>IF(COUNTIFS(T_ULIS[[#This Row],[Secteur]],"  *"),A23,T_ULIS[[#This Row],[Secteur]])</f>
        <v>SEINE-ET-MARNE</v>
      </c>
      <c r="B24" s="99" t="str">
        <f>IF(COUNTIFS(T_ULIS[[#This Row],[Secteur]],"    *"),B23,T_ULIS[[#This Row],[Secteur]])</f>
        <v xml:space="preserve">   D03 - Meaux</v>
      </c>
      <c r="C24" s="100" t="s">
        <v>275</v>
      </c>
      <c r="D24" s="100" t="s">
        <v>276</v>
      </c>
      <c r="E24" s="101">
        <v>2</v>
      </c>
      <c r="F24" s="101">
        <v>2</v>
      </c>
      <c r="G24" s="101">
        <v>4</v>
      </c>
      <c r="H24" s="101">
        <v>0</v>
      </c>
      <c r="I24" s="101">
        <v>0</v>
      </c>
      <c r="J24" s="101">
        <v>0</v>
      </c>
      <c r="K24" s="101">
        <v>2</v>
      </c>
      <c r="L24" s="101">
        <v>2</v>
      </c>
      <c r="M24" s="101">
        <v>4</v>
      </c>
      <c r="N24" s="102">
        <v>1</v>
      </c>
      <c r="O24" s="102">
        <v>1</v>
      </c>
      <c r="P24" s="102">
        <v>1</v>
      </c>
      <c r="Q24" s="101">
        <v>0</v>
      </c>
      <c r="R24" s="101">
        <v>0</v>
      </c>
      <c r="S24" s="101">
        <v>0</v>
      </c>
      <c r="T24" s="102">
        <v>0</v>
      </c>
      <c r="U24" s="102">
        <v>0</v>
      </c>
      <c r="V24" s="102">
        <v>0</v>
      </c>
      <c r="W24" s="101">
        <v>2</v>
      </c>
      <c r="X24" s="101">
        <v>2</v>
      </c>
      <c r="Y24" s="101">
        <v>4</v>
      </c>
      <c r="Z24" s="102">
        <v>1</v>
      </c>
      <c r="AA24" s="102">
        <v>1</v>
      </c>
      <c r="AB24" s="102">
        <v>1</v>
      </c>
      <c r="AC24" s="101">
        <v>0</v>
      </c>
      <c r="AD24" s="101">
        <v>0</v>
      </c>
      <c r="AE24" s="101">
        <v>0</v>
      </c>
      <c r="AF24" s="102">
        <v>0</v>
      </c>
      <c r="AG24" s="102">
        <v>0</v>
      </c>
      <c r="AH24" s="102">
        <v>0</v>
      </c>
      <c r="AI24" s="101">
        <v>2</v>
      </c>
      <c r="AJ24" s="101">
        <v>2</v>
      </c>
      <c r="AK24" s="101">
        <v>4</v>
      </c>
      <c r="AL24" s="102">
        <v>1</v>
      </c>
      <c r="AM24" s="102">
        <v>1</v>
      </c>
      <c r="AN24" s="102">
        <v>1</v>
      </c>
      <c r="AO24" s="101">
        <v>2</v>
      </c>
      <c r="AP24" s="101">
        <v>2</v>
      </c>
      <c r="AQ24" s="101">
        <v>4</v>
      </c>
      <c r="AR24" s="102">
        <v>1</v>
      </c>
      <c r="AS24" s="102">
        <v>1</v>
      </c>
      <c r="AT24" s="102">
        <v>1</v>
      </c>
      <c r="AU24" s="101">
        <v>0</v>
      </c>
      <c r="AV24" s="101">
        <v>0</v>
      </c>
      <c r="AW24" s="101">
        <v>0</v>
      </c>
      <c r="AX24" s="102">
        <v>0</v>
      </c>
      <c r="AY24" s="102">
        <v>0</v>
      </c>
      <c r="AZ24" s="102">
        <v>0</v>
      </c>
      <c r="BA24" s="101">
        <v>2</v>
      </c>
      <c r="BB24" s="101">
        <v>2</v>
      </c>
      <c r="BC24" s="101">
        <v>4</v>
      </c>
      <c r="BD24" s="102">
        <v>1</v>
      </c>
      <c r="BE24" s="102">
        <v>1</v>
      </c>
      <c r="BF24" s="102">
        <v>1</v>
      </c>
      <c r="BG24" s="101">
        <v>0</v>
      </c>
      <c r="BH24" s="101">
        <v>0</v>
      </c>
      <c r="BI24" s="101">
        <v>0</v>
      </c>
      <c r="BJ24" s="102">
        <v>0</v>
      </c>
      <c r="BK24" s="102">
        <v>0</v>
      </c>
      <c r="BL24" s="102">
        <v>0</v>
      </c>
      <c r="BM24" s="101">
        <v>2</v>
      </c>
      <c r="BN24" s="101">
        <v>2</v>
      </c>
      <c r="BO24" s="101">
        <v>4</v>
      </c>
      <c r="BP24" s="102">
        <v>1</v>
      </c>
      <c r="BQ24" s="102">
        <v>1</v>
      </c>
      <c r="BR24" s="103">
        <v>1</v>
      </c>
    </row>
    <row r="25" spans="1:70" ht="11.85">
      <c r="A25" s="99" t="str">
        <f>IF(COUNTIFS(T_ULIS[[#This Row],[Secteur]],"  *"),A24,T_ULIS[[#This Row],[Secteur]])</f>
        <v>SEINE-ET-MARNE</v>
      </c>
      <c r="B25" s="99" t="str">
        <f>IF(COUNTIFS(T_ULIS[[#This Row],[Secteur]],"    *"),B24,T_ULIS[[#This Row],[Secteur]])</f>
        <v xml:space="preserve">   D03 - Meaux</v>
      </c>
      <c r="C25" s="100" t="s">
        <v>277</v>
      </c>
      <c r="D25" s="100" t="s">
        <v>278</v>
      </c>
      <c r="E25" s="101">
        <v>0</v>
      </c>
      <c r="F25" s="101">
        <v>5</v>
      </c>
      <c r="G25" s="101">
        <v>5</v>
      </c>
      <c r="H25" s="101">
        <v>0</v>
      </c>
      <c r="I25" s="101">
        <v>0</v>
      </c>
      <c r="J25" s="101">
        <v>0</v>
      </c>
      <c r="K25" s="101">
        <v>0</v>
      </c>
      <c r="L25" s="101">
        <v>5</v>
      </c>
      <c r="M25" s="101">
        <v>5</v>
      </c>
      <c r="N25" s="102" t="s">
        <v>92</v>
      </c>
      <c r="O25" s="102">
        <v>1</v>
      </c>
      <c r="P25" s="102">
        <v>1</v>
      </c>
      <c r="Q25" s="101">
        <v>0</v>
      </c>
      <c r="R25" s="101">
        <v>0</v>
      </c>
      <c r="S25" s="101">
        <v>0</v>
      </c>
      <c r="T25" s="102" t="s">
        <v>92</v>
      </c>
      <c r="U25" s="102">
        <v>0</v>
      </c>
      <c r="V25" s="102">
        <v>0</v>
      </c>
      <c r="W25" s="101">
        <v>0</v>
      </c>
      <c r="X25" s="101">
        <v>5</v>
      </c>
      <c r="Y25" s="101">
        <v>5</v>
      </c>
      <c r="Z25" s="102" t="s">
        <v>92</v>
      </c>
      <c r="AA25" s="102">
        <v>1</v>
      </c>
      <c r="AB25" s="102">
        <v>1</v>
      </c>
      <c r="AC25" s="101">
        <v>0</v>
      </c>
      <c r="AD25" s="101">
        <v>0</v>
      </c>
      <c r="AE25" s="101">
        <v>0</v>
      </c>
      <c r="AF25" s="102" t="s">
        <v>92</v>
      </c>
      <c r="AG25" s="102">
        <v>0</v>
      </c>
      <c r="AH25" s="102">
        <v>0</v>
      </c>
      <c r="AI25" s="101">
        <v>0</v>
      </c>
      <c r="AJ25" s="101">
        <v>5</v>
      </c>
      <c r="AK25" s="101">
        <v>5</v>
      </c>
      <c r="AL25" s="102" t="s">
        <v>92</v>
      </c>
      <c r="AM25" s="102">
        <v>1</v>
      </c>
      <c r="AN25" s="102">
        <v>1</v>
      </c>
      <c r="AO25" s="101">
        <v>0</v>
      </c>
      <c r="AP25" s="101">
        <v>5</v>
      </c>
      <c r="AQ25" s="101">
        <v>5</v>
      </c>
      <c r="AR25" s="102" t="s">
        <v>92</v>
      </c>
      <c r="AS25" s="102">
        <v>1</v>
      </c>
      <c r="AT25" s="102">
        <v>1</v>
      </c>
      <c r="AU25" s="101">
        <v>0</v>
      </c>
      <c r="AV25" s="101">
        <v>0</v>
      </c>
      <c r="AW25" s="101">
        <v>0</v>
      </c>
      <c r="AX25" s="102" t="s">
        <v>92</v>
      </c>
      <c r="AY25" s="102">
        <v>0</v>
      </c>
      <c r="AZ25" s="102">
        <v>0</v>
      </c>
      <c r="BA25" s="101">
        <v>0</v>
      </c>
      <c r="BB25" s="101">
        <v>5</v>
      </c>
      <c r="BC25" s="101">
        <v>5</v>
      </c>
      <c r="BD25" s="102" t="s">
        <v>92</v>
      </c>
      <c r="BE25" s="102">
        <v>1</v>
      </c>
      <c r="BF25" s="102">
        <v>1</v>
      </c>
      <c r="BG25" s="101">
        <v>0</v>
      </c>
      <c r="BH25" s="101">
        <v>0</v>
      </c>
      <c r="BI25" s="101">
        <v>0</v>
      </c>
      <c r="BJ25" s="102" t="s">
        <v>92</v>
      </c>
      <c r="BK25" s="102">
        <v>0</v>
      </c>
      <c r="BL25" s="102">
        <v>0</v>
      </c>
      <c r="BM25" s="101">
        <v>0</v>
      </c>
      <c r="BN25" s="101">
        <v>5</v>
      </c>
      <c r="BO25" s="101">
        <v>5</v>
      </c>
      <c r="BP25" s="102" t="s">
        <v>92</v>
      </c>
      <c r="BQ25" s="102">
        <v>1</v>
      </c>
      <c r="BR25" s="103">
        <v>1</v>
      </c>
    </row>
    <row r="26" spans="1:70" ht="11.85">
      <c r="A26" s="99" t="str">
        <f>IF(COUNTIFS(T_ULIS[[#This Row],[Secteur]],"  *"),A25,T_ULIS[[#This Row],[Secteur]])</f>
        <v>SEINE-ET-MARNE</v>
      </c>
      <c r="B26" s="99" t="str">
        <f>IF(COUNTIFS(T_ULIS[[#This Row],[Secteur]],"    *"),B25,T_ULIS[[#This Row],[Secteur]])</f>
        <v xml:space="preserve">   D03 - Meaux</v>
      </c>
      <c r="C26" s="100" t="s">
        <v>279</v>
      </c>
      <c r="D26" s="100" t="s">
        <v>280</v>
      </c>
      <c r="E26" s="101">
        <v>2</v>
      </c>
      <c r="F26" s="101">
        <v>2</v>
      </c>
      <c r="G26" s="101">
        <v>4</v>
      </c>
      <c r="H26" s="101">
        <v>0</v>
      </c>
      <c r="I26" s="101">
        <v>0</v>
      </c>
      <c r="J26" s="101">
        <v>0</v>
      </c>
      <c r="K26" s="101">
        <v>2</v>
      </c>
      <c r="L26" s="101">
        <v>2</v>
      </c>
      <c r="M26" s="101">
        <v>4</v>
      </c>
      <c r="N26" s="102">
        <v>1</v>
      </c>
      <c r="O26" s="102">
        <v>1</v>
      </c>
      <c r="P26" s="102">
        <v>1</v>
      </c>
      <c r="Q26" s="101">
        <v>0</v>
      </c>
      <c r="R26" s="101">
        <v>0</v>
      </c>
      <c r="S26" s="101">
        <v>0</v>
      </c>
      <c r="T26" s="102">
        <v>0</v>
      </c>
      <c r="U26" s="102">
        <v>0</v>
      </c>
      <c r="V26" s="102">
        <v>0</v>
      </c>
      <c r="W26" s="101">
        <v>2</v>
      </c>
      <c r="X26" s="101">
        <v>2</v>
      </c>
      <c r="Y26" s="101">
        <v>4</v>
      </c>
      <c r="Z26" s="102">
        <v>1</v>
      </c>
      <c r="AA26" s="102">
        <v>1</v>
      </c>
      <c r="AB26" s="102">
        <v>1</v>
      </c>
      <c r="AC26" s="101">
        <v>0</v>
      </c>
      <c r="AD26" s="101">
        <v>0</v>
      </c>
      <c r="AE26" s="101">
        <v>0</v>
      </c>
      <c r="AF26" s="102">
        <v>0</v>
      </c>
      <c r="AG26" s="102">
        <v>0</v>
      </c>
      <c r="AH26" s="102">
        <v>0</v>
      </c>
      <c r="AI26" s="101">
        <v>2</v>
      </c>
      <c r="AJ26" s="101">
        <v>2</v>
      </c>
      <c r="AK26" s="101">
        <v>4</v>
      </c>
      <c r="AL26" s="102">
        <v>1</v>
      </c>
      <c r="AM26" s="102">
        <v>1</v>
      </c>
      <c r="AN26" s="102">
        <v>1</v>
      </c>
      <c r="AO26" s="101">
        <v>2</v>
      </c>
      <c r="AP26" s="101">
        <v>2</v>
      </c>
      <c r="AQ26" s="101">
        <v>4</v>
      </c>
      <c r="AR26" s="102">
        <v>1</v>
      </c>
      <c r="AS26" s="102">
        <v>1</v>
      </c>
      <c r="AT26" s="102">
        <v>1</v>
      </c>
      <c r="AU26" s="101">
        <v>0</v>
      </c>
      <c r="AV26" s="101">
        <v>0</v>
      </c>
      <c r="AW26" s="101">
        <v>0</v>
      </c>
      <c r="AX26" s="102">
        <v>0</v>
      </c>
      <c r="AY26" s="102">
        <v>0</v>
      </c>
      <c r="AZ26" s="102">
        <v>0</v>
      </c>
      <c r="BA26" s="101">
        <v>2</v>
      </c>
      <c r="BB26" s="101">
        <v>2</v>
      </c>
      <c r="BC26" s="101">
        <v>4</v>
      </c>
      <c r="BD26" s="102">
        <v>1</v>
      </c>
      <c r="BE26" s="102">
        <v>1</v>
      </c>
      <c r="BF26" s="102">
        <v>1</v>
      </c>
      <c r="BG26" s="101">
        <v>0</v>
      </c>
      <c r="BH26" s="101">
        <v>0</v>
      </c>
      <c r="BI26" s="101">
        <v>0</v>
      </c>
      <c r="BJ26" s="102">
        <v>0</v>
      </c>
      <c r="BK26" s="102">
        <v>0</v>
      </c>
      <c r="BL26" s="102">
        <v>0</v>
      </c>
      <c r="BM26" s="101">
        <v>2</v>
      </c>
      <c r="BN26" s="101">
        <v>2</v>
      </c>
      <c r="BO26" s="101">
        <v>4</v>
      </c>
      <c r="BP26" s="102">
        <v>1</v>
      </c>
      <c r="BQ26" s="102">
        <v>1</v>
      </c>
      <c r="BR26" s="103">
        <v>1</v>
      </c>
    </row>
    <row r="27" spans="1:70" ht="11.85">
      <c r="A27" s="99" t="str">
        <f>IF(COUNTIFS(T_ULIS[[#This Row],[Secteur]],"  *"),A26,T_ULIS[[#This Row],[Secteur]])</f>
        <v>SEINE-ET-MARNE</v>
      </c>
      <c r="B27" s="99" t="str">
        <f>IF(COUNTIFS(T_ULIS[[#This Row],[Secteur]],"    *"),B26,T_ULIS[[#This Row],[Secteur]])</f>
        <v xml:space="preserve">   D03 - Meaux</v>
      </c>
      <c r="C27" s="100" t="s">
        <v>281</v>
      </c>
      <c r="D27" s="100" t="s">
        <v>282</v>
      </c>
      <c r="E27" s="101">
        <v>3</v>
      </c>
      <c r="F27" s="101">
        <v>3</v>
      </c>
      <c r="G27" s="101">
        <v>6</v>
      </c>
      <c r="H27" s="101">
        <v>0</v>
      </c>
      <c r="I27" s="101">
        <v>0</v>
      </c>
      <c r="J27" s="101">
        <v>0</v>
      </c>
      <c r="K27" s="101">
        <v>3</v>
      </c>
      <c r="L27" s="101">
        <v>3</v>
      </c>
      <c r="M27" s="101">
        <v>6</v>
      </c>
      <c r="N27" s="102">
        <v>1</v>
      </c>
      <c r="O27" s="102">
        <v>1</v>
      </c>
      <c r="P27" s="102">
        <v>1</v>
      </c>
      <c r="Q27" s="101">
        <v>0</v>
      </c>
      <c r="R27" s="101">
        <v>0</v>
      </c>
      <c r="S27" s="101">
        <v>0</v>
      </c>
      <c r="T27" s="102">
        <v>0</v>
      </c>
      <c r="U27" s="102">
        <v>0</v>
      </c>
      <c r="V27" s="102">
        <v>0</v>
      </c>
      <c r="W27" s="101">
        <v>3</v>
      </c>
      <c r="X27" s="101">
        <v>3</v>
      </c>
      <c r="Y27" s="101">
        <v>6</v>
      </c>
      <c r="Z27" s="102">
        <v>1</v>
      </c>
      <c r="AA27" s="102">
        <v>1</v>
      </c>
      <c r="AB27" s="102">
        <v>1</v>
      </c>
      <c r="AC27" s="101">
        <v>0</v>
      </c>
      <c r="AD27" s="101">
        <v>0</v>
      </c>
      <c r="AE27" s="101">
        <v>0</v>
      </c>
      <c r="AF27" s="102">
        <v>0</v>
      </c>
      <c r="AG27" s="102">
        <v>0</v>
      </c>
      <c r="AH27" s="102">
        <v>0</v>
      </c>
      <c r="AI27" s="101">
        <v>3</v>
      </c>
      <c r="AJ27" s="101">
        <v>3</v>
      </c>
      <c r="AK27" s="101">
        <v>6</v>
      </c>
      <c r="AL27" s="102">
        <v>1</v>
      </c>
      <c r="AM27" s="102">
        <v>1</v>
      </c>
      <c r="AN27" s="102">
        <v>1</v>
      </c>
      <c r="AO27" s="101">
        <v>3</v>
      </c>
      <c r="AP27" s="101">
        <v>3</v>
      </c>
      <c r="AQ27" s="101">
        <v>6</v>
      </c>
      <c r="AR27" s="102">
        <v>1</v>
      </c>
      <c r="AS27" s="102">
        <v>1</v>
      </c>
      <c r="AT27" s="102">
        <v>1</v>
      </c>
      <c r="AU27" s="101">
        <v>0</v>
      </c>
      <c r="AV27" s="101">
        <v>0</v>
      </c>
      <c r="AW27" s="101">
        <v>0</v>
      </c>
      <c r="AX27" s="102">
        <v>0</v>
      </c>
      <c r="AY27" s="102">
        <v>0</v>
      </c>
      <c r="AZ27" s="102">
        <v>0</v>
      </c>
      <c r="BA27" s="101">
        <v>3</v>
      </c>
      <c r="BB27" s="101">
        <v>3</v>
      </c>
      <c r="BC27" s="101">
        <v>6</v>
      </c>
      <c r="BD27" s="102">
        <v>1</v>
      </c>
      <c r="BE27" s="102">
        <v>1</v>
      </c>
      <c r="BF27" s="102">
        <v>1</v>
      </c>
      <c r="BG27" s="101">
        <v>0</v>
      </c>
      <c r="BH27" s="101">
        <v>0</v>
      </c>
      <c r="BI27" s="101">
        <v>0</v>
      </c>
      <c r="BJ27" s="102">
        <v>0</v>
      </c>
      <c r="BK27" s="102">
        <v>0</v>
      </c>
      <c r="BL27" s="102">
        <v>0</v>
      </c>
      <c r="BM27" s="101">
        <v>3</v>
      </c>
      <c r="BN27" s="101">
        <v>3</v>
      </c>
      <c r="BO27" s="101">
        <v>6</v>
      </c>
      <c r="BP27" s="102">
        <v>1</v>
      </c>
      <c r="BQ27" s="102">
        <v>1</v>
      </c>
      <c r="BR27" s="103">
        <v>1</v>
      </c>
    </row>
    <row r="28" spans="1:70" ht="11.85">
      <c r="A28" s="99" t="str">
        <f>IF(COUNTIFS(T_ULIS[[#This Row],[Secteur]],"  *"),A27,T_ULIS[[#This Row],[Secteur]])</f>
        <v>SEINE-ET-MARNE</v>
      </c>
      <c r="B28" s="99" t="str">
        <f>IF(COUNTIFS(T_ULIS[[#This Row],[Secteur]],"    *"),B27,T_ULIS[[#This Row],[Secteur]])</f>
        <v xml:space="preserve">   D03 - Meaux</v>
      </c>
      <c r="C28" s="100" t="s">
        <v>283</v>
      </c>
      <c r="D28" s="100" t="s">
        <v>284</v>
      </c>
      <c r="E28" s="101">
        <v>0</v>
      </c>
      <c r="F28" s="101">
        <v>4</v>
      </c>
      <c r="G28" s="101">
        <v>4</v>
      </c>
      <c r="H28" s="101">
        <v>0</v>
      </c>
      <c r="I28" s="101">
        <v>0</v>
      </c>
      <c r="J28" s="101">
        <v>0</v>
      </c>
      <c r="K28" s="101">
        <v>0</v>
      </c>
      <c r="L28" s="101">
        <v>4</v>
      </c>
      <c r="M28" s="101">
        <v>4</v>
      </c>
      <c r="N28" s="102" t="s">
        <v>92</v>
      </c>
      <c r="O28" s="102">
        <v>1</v>
      </c>
      <c r="P28" s="102">
        <v>1</v>
      </c>
      <c r="Q28" s="101">
        <v>0</v>
      </c>
      <c r="R28" s="101">
        <v>0</v>
      </c>
      <c r="S28" s="101">
        <v>0</v>
      </c>
      <c r="T28" s="102" t="s">
        <v>92</v>
      </c>
      <c r="U28" s="102">
        <v>0</v>
      </c>
      <c r="V28" s="102">
        <v>0</v>
      </c>
      <c r="W28" s="101">
        <v>0</v>
      </c>
      <c r="X28" s="101">
        <v>4</v>
      </c>
      <c r="Y28" s="101">
        <v>4</v>
      </c>
      <c r="Z28" s="102" t="s">
        <v>92</v>
      </c>
      <c r="AA28" s="102">
        <v>1</v>
      </c>
      <c r="AB28" s="102">
        <v>1</v>
      </c>
      <c r="AC28" s="101">
        <v>0</v>
      </c>
      <c r="AD28" s="101">
        <v>1</v>
      </c>
      <c r="AE28" s="101">
        <v>1</v>
      </c>
      <c r="AF28" s="102" t="s">
        <v>92</v>
      </c>
      <c r="AG28" s="102">
        <v>0.25</v>
      </c>
      <c r="AH28" s="102">
        <v>0.25</v>
      </c>
      <c r="AI28" s="101">
        <v>0</v>
      </c>
      <c r="AJ28" s="101">
        <v>3</v>
      </c>
      <c r="AK28" s="101">
        <v>3</v>
      </c>
      <c r="AL28" s="102" t="s">
        <v>92</v>
      </c>
      <c r="AM28" s="102">
        <v>0.75</v>
      </c>
      <c r="AN28" s="102">
        <v>0.75</v>
      </c>
      <c r="AO28" s="101">
        <v>0</v>
      </c>
      <c r="AP28" s="101">
        <v>4</v>
      </c>
      <c r="AQ28" s="101">
        <v>4</v>
      </c>
      <c r="AR28" s="102" t="s">
        <v>92</v>
      </c>
      <c r="AS28" s="102">
        <v>1</v>
      </c>
      <c r="AT28" s="102">
        <v>1</v>
      </c>
      <c r="AU28" s="101">
        <v>0</v>
      </c>
      <c r="AV28" s="101">
        <v>0</v>
      </c>
      <c r="AW28" s="101">
        <v>0</v>
      </c>
      <c r="AX28" s="102" t="s">
        <v>92</v>
      </c>
      <c r="AY28" s="102">
        <v>0</v>
      </c>
      <c r="AZ28" s="102">
        <v>0</v>
      </c>
      <c r="BA28" s="101">
        <v>0</v>
      </c>
      <c r="BB28" s="101">
        <v>4</v>
      </c>
      <c r="BC28" s="101">
        <v>4</v>
      </c>
      <c r="BD28" s="102" t="s">
        <v>92</v>
      </c>
      <c r="BE28" s="102">
        <v>1</v>
      </c>
      <c r="BF28" s="102">
        <v>1</v>
      </c>
      <c r="BG28" s="101">
        <v>0</v>
      </c>
      <c r="BH28" s="101">
        <v>0</v>
      </c>
      <c r="BI28" s="101">
        <v>0</v>
      </c>
      <c r="BJ28" s="102" t="s">
        <v>92</v>
      </c>
      <c r="BK28" s="102">
        <v>0</v>
      </c>
      <c r="BL28" s="102">
        <v>0</v>
      </c>
      <c r="BM28" s="101">
        <v>0</v>
      </c>
      <c r="BN28" s="101">
        <v>4</v>
      </c>
      <c r="BO28" s="101">
        <v>4</v>
      </c>
      <c r="BP28" s="102" t="s">
        <v>92</v>
      </c>
      <c r="BQ28" s="102">
        <v>1</v>
      </c>
      <c r="BR28" s="103">
        <v>1</v>
      </c>
    </row>
    <row r="29" spans="1:70" ht="11.85">
      <c r="A29" s="99" t="str">
        <f>IF(COUNTIFS(T_ULIS[[#This Row],[Secteur]],"  *"),A28,T_ULIS[[#This Row],[Secteur]])</f>
        <v>SEINE-ET-MARNE</v>
      </c>
      <c r="B29" s="99" t="str">
        <f>IF(COUNTIFS(T_ULIS[[#This Row],[Secteur]],"    *"),B28,T_ULIS[[#This Row],[Secteur]])</f>
        <v xml:space="preserve">   D03 - Meaux</v>
      </c>
      <c r="C29" s="100" t="s">
        <v>285</v>
      </c>
      <c r="D29" s="100" t="s">
        <v>286</v>
      </c>
      <c r="E29" s="101">
        <v>2</v>
      </c>
      <c r="F29" s="101">
        <v>0</v>
      </c>
      <c r="G29" s="101">
        <v>2</v>
      </c>
      <c r="H29" s="101">
        <v>0</v>
      </c>
      <c r="I29" s="101">
        <v>0</v>
      </c>
      <c r="J29" s="101">
        <v>0</v>
      </c>
      <c r="K29" s="101">
        <v>2</v>
      </c>
      <c r="L29" s="101">
        <v>0</v>
      </c>
      <c r="M29" s="101">
        <v>2</v>
      </c>
      <c r="N29" s="102">
        <v>1</v>
      </c>
      <c r="O29" s="102" t="s">
        <v>92</v>
      </c>
      <c r="P29" s="102">
        <v>1</v>
      </c>
      <c r="Q29" s="101">
        <v>0</v>
      </c>
      <c r="R29" s="101">
        <v>0</v>
      </c>
      <c r="S29" s="101">
        <v>0</v>
      </c>
      <c r="T29" s="102">
        <v>0</v>
      </c>
      <c r="U29" s="102" t="s">
        <v>92</v>
      </c>
      <c r="V29" s="102">
        <v>0</v>
      </c>
      <c r="W29" s="101">
        <v>2</v>
      </c>
      <c r="X29" s="101">
        <v>0</v>
      </c>
      <c r="Y29" s="101">
        <v>2</v>
      </c>
      <c r="Z29" s="102">
        <v>1</v>
      </c>
      <c r="AA29" s="102" t="s">
        <v>92</v>
      </c>
      <c r="AB29" s="102">
        <v>1</v>
      </c>
      <c r="AC29" s="101">
        <v>1</v>
      </c>
      <c r="AD29" s="101">
        <v>0</v>
      </c>
      <c r="AE29" s="101">
        <v>1</v>
      </c>
      <c r="AF29" s="102">
        <v>0.5</v>
      </c>
      <c r="AG29" s="102" t="s">
        <v>92</v>
      </c>
      <c r="AH29" s="102">
        <v>0.5</v>
      </c>
      <c r="AI29" s="101">
        <v>1</v>
      </c>
      <c r="AJ29" s="101">
        <v>0</v>
      </c>
      <c r="AK29" s="101">
        <v>1</v>
      </c>
      <c r="AL29" s="102">
        <v>0.5</v>
      </c>
      <c r="AM29" s="102" t="s">
        <v>92</v>
      </c>
      <c r="AN29" s="102">
        <v>0.5</v>
      </c>
      <c r="AO29" s="101">
        <v>2</v>
      </c>
      <c r="AP29" s="101">
        <v>0</v>
      </c>
      <c r="AQ29" s="101">
        <v>2</v>
      </c>
      <c r="AR29" s="102">
        <v>1</v>
      </c>
      <c r="AS29" s="102" t="s">
        <v>92</v>
      </c>
      <c r="AT29" s="102">
        <v>1</v>
      </c>
      <c r="AU29" s="101">
        <v>0</v>
      </c>
      <c r="AV29" s="101">
        <v>0</v>
      </c>
      <c r="AW29" s="101">
        <v>0</v>
      </c>
      <c r="AX29" s="102">
        <v>0</v>
      </c>
      <c r="AY29" s="102" t="s">
        <v>92</v>
      </c>
      <c r="AZ29" s="102">
        <v>0</v>
      </c>
      <c r="BA29" s="101">
        <v>2</v>
      </c>
      <c r="BB29" s="101">
        <v>0</v>
      </c>
      <c r="BC29" s="101">
        <v>2</v>
      </c>
      <c r="BD29" s="102">
        <v>1</v>
      </c>
      <c r="BE29" s="102" t="s">
        <v>92</v>
      </c>
      <c r="BF29" s="102">
        <v>1</v>
      </c>
      <c r="BG29" s="101">
        <v>1</v>
      </c>
      <c r="BH29" s="101">
        <v>0</v>
      </c>
      <c r="BI29" s="101">
        <v>1</v>
      </c>
      <c r="BJ29" s="102">
        <v>0.5</v>
      </c>
      <c r="BK29" s="102" t="s">
        <v>92</v>
      </c>
      <c r="BL29" s="102">
        <v>0.5</v>
      </c>
      <c r="BM29" s="101">
        <v>1</v>
      </c>
      <c r="BN29" s="101">
        <v>0</v>
      </c>
      <c r="BO29" s="101">
        <v>1</v>
      </c>
      <c r="BP29" s="102">
        <v>0.5</v>
      </c>
      <c r="BQ29" s="102" t="s">
        <v>92</v>
      </c>
      <c r="BR29" s="103">
        <v>0.5</v>
      </c>
    </row>
    <row r="30" spans="1:70" ht="11.85">
      <c r="A30" s="99" t="str">
        <f>IF(COUNTIFS(T_ULIS[[#This Row],[Secteur]],"  *"),A29,T_ULIS[[#This Row],[Secteur]])</f>
        <v>SEINE-ET-MARNE</v>
      </c>
      <c r="B30" s="99" t="str">
        <f>IF(COUNTIFS(T_ULIS[[#This Row],[Secteur]],"    *"),B29,T_ULIS[[#This Row],[Secteur]])</f>
        <v xml:space="preserve">   D04 - Roissy-En-Brie</v>
      </c>
      <c r="C30" s="100" t="s">
        <v>287</v>
      </c>
      <c r="D30" s="100" t="s">
        <v>288</v>
      </c>
      <c r="E30" s="101">
        <v>7</v>
      </c>
      <c r="F30" s="101">
        <v>22</v>
      </c>
      <c r="G30" s="101">
        <v>29</v>
      </c>
      <c r="H30" s="101">
        <v>1</v>
      </c>
      <c r="I30" s="101">
        <v>2</v>
      </c>
      <c r="J30" s="101">
        <v>3</v>
      </c>
      <c r="K30" s="101">
        <v>5</v>
      </c>
      <c r="L30" s="101">
        <v>20</v>
      </c>
      <c r="M30" s="101">
        <v>25</v>
      </c>
      <c r="N30" s="102">
        <v>0.8571428571428571</v>
      </c>
      <c r="O30" s="102">
        <v>1</v>
      </c>
      <c r="P30" s="102">
        <v>0.96551724137931039</v>
      </c>
      <c r="Q30" s="101">
        <v>0</v>
      </c>
      <c r="R30" s="101">
        <v>2</v>
      </c>
      <c r="S30" s="101">
        <v>2</v>
      </c>
      <c r="T30" s="102">
        <v>0</v>
      </c>
      <c r="U30" s="102">
        <v>0.1</v>
      </c>
      <c r="V30" s="102">
        <v>0.08</v>
      </c>
      <c r="W30" s="101">
        <v>5</v>
      </c>
      <c r="X30" s="101">
        <v>18</v>
      </c>
      <c r="Y30" s="101">
        <v>23</v>
      </c>
      <c r="Z30" s="102">
        <v>1</v>
      </c>
      <c r="AA30" s="102">
        <v>0.9</v>
      </c>
      <c r="AB30" s="102">
        <v>0.92</v>
      </c>
      <c r="AC30" s="101">
        <v>1</v>
      </c>
      <c r="AD30" s="101">
        <v>1</v>
      </c>
      <c r="AE30" s="101">
        <v>2</v>
      </c>
      <c r="AF30" s="102">
        <v>0.2</v>
      </c>
      <c r="AG30" s="102">
        <v>0.05</v>
      </c>
      <c r="AH30" s="102">
        <v>0.08</v>
      </c>
      <c r="AI30" s="101">
        <v>4</v>
      </c>
      <c r="AJ30" s="101">
        <v>17</v>
      </c>
      <c r="AK30" s="101">
        <v>21</v>
      </c>
      <c r="AL30" s="102">
        <v>0.8</v>
      </c>
      <c r="AM30" s="102">
        <v>0.85</v>
      </c>
      <c r="AN30" s="102">
        <v>0.84</v>
      </c>
      <c r="AO30" s="101">
        <v>4</v>
      </c>
      <c r="AP30" s="101">
        <v>20</v>
      </c>
      <c r="AQ30" s="101">
        <v>24</v>
      </c>
      <c r="AR30" s="102">
        <v>0.7142857142857143</v>
      </c>
      <c r="AS30" s="102">
        <v>1</v>
      </c>
      <c r="AT30" s="102">
        <v>0.93103448275862066</v>
      </c>
      <c r="AU30" s="101">
        <v>0</v>
      </c>
      <c r="AV30" s="101">
        <v>0</v>
      </c>
      <c r="AW30" s="101">
        <v>0</v>
      </c>
      <c r="AX30" s="102">
        <v>0</v>
      </c>
      <c r="AY30" s="102">
        <v>0</v>
      </c>
      <c r="AZ30" s="102">
        <v>0</v>
      </c>
      <c r="BA30" s="101">
        <v>4</v>
      </c>
      <c r="BB30" s="101">
        <v>20</v>
      </c>
      <c r="BC30" s="101">
        <v>24</v>
      </c>
      <c r="BD30" s="102">
        <v>1</v>
      </c>
      <c r="BE30" s="102">
        <v>1</v>
      </c>
      <c r="BF30" s="102">
        <v>1</v>
      </c>
      <c r="BG30" s="101">
        <v>1</v>
      </c>
      <c r="BH30" s="101">
        <v>1</v>
      </c>
      <c r="BI30" s="101">
        <v>2</v>
      </c>
      <c r="BJ30" s="102">
        <v>0.25</v>
      </c>
      <c r="BK30" s="102">
        <v>0.05</v>
      </c>
      <c r="BL30" s="102">
        <v>8.3333333333333329E-2</v>
      </c>
      <c r="BM30" s="101">
        <v>3</v>
      </c>
      <c r="BN30" s="101">
        <v>19</v>
      </c>
      <c r="BO30" s="101">
        <v>22</v>
      </c>
      <c r="BP30" s="102">
        <v>0.75</v>
      </c>
      <c r="BQ30" s="102">
        <v>0.95</v>
      </c>
      <c r="BR30" s="103">
        <v>0.91666666666666663</v>
      </c>
    </row>
    <row r="31" spans="1:70" ht="11.85">
      <c r="A31" s="99" t="str">
        <f>IF(COUNTIFS(T_ULIS[[#This Row],[Secteur]],"  *"),A30,T_ULIS[[#This Row],[Secteur]])</f>
        <v>SEINE-ET-MARNE</v>
      </c>
      <c r="B31" s="99" t="str">
        <f>IF(COUNTIFS(T_ULIS[[#This Row],[Secteur]],"    *"),B30,T_ULIS[[#This Row],[Secteur]])</f>
        <v xml:space="preserve">   D04 - Roissy-En-Brie</v>
      </c>
      <c r="C31" s="100" t="s">
        <v>289</v>
      </c>
      <c r="D31" s="100" t="s">
        <v>290</v>
      </c>
      <c r="E31" s="101">
        <v>0</v>
      </c>
      <c r="F31" s="101">
        <v>3</v>
      </c>
      <c r="G31" s="101">
        <v>3</v>
      </c>
      <c r="H31" s="101">
        <v>0</v>
      </c>
      <c r="I31" s="101">
        <v>0</v>
      </c>
      <c r="J31" s="101">
        <v>0</v>
      </c>
      <c r="K31" s="101">
        <v>0</v>
      </c>
      <c r="L31" s="101">
        <v>3</v>
      </c>
      <c r="M31" s="101">
        <v>3</v>
      </c>
      <c r="N31" s="102" t="s">
        <v>92</v>
      </c>
      <c r="O31" s="102">
        <v>1</v>
      </c>
      <c r="P31" s="102">
        <v>1</v>
      </c>
      <c r="Q31" s="101">
        <v>0</v>
      </c>
      <c r="R31" s="101">
        <v>0</v>
      </c>
      <c r="S31" s="101">
        <v>0</v>
      </c>
      <c r="T31" s="102" t="s">
        <v>92</v>
      </c>
      <c r="U31" s="102">
        <v>0</v>
      </c>
      <c r="V31" s="102">
        <v>0</v>
      </c>
      <c r="W31" s="101">
        <v>0</v>
      </c>
      <c r="X31" s="101">
        <v>3</v>
      </c>
      <c r="Y31" s="101">
        <v>3</v>
      </c>
      <c r="Z31" s="102" t="s">
        <v>92</v>
      </c>
      <c r="AA31" s="102">
        <v>1</v>
      </c>
      <c r="AB31" s="102">
        <v>1</v>
      </c>
      <c r="AC31" s="101">
        <v>0</v>
      </c>
      <c r="AD31" s="101">
        <v>0</v>
      </c>
      <c r="AE31" s="101">
        <v>0</v>
      </c>
      <c r="AF31" s="102" t="s">
        <v>92</v>
      </c>
      <c r="AG31" s="102">
        <v>0</v>
      </c>
      <c r="AH31" s="102">
        <v>0</v>
      </c>
      <c r="AI31" s="101">
        <v>0</v>
      </c>
      <c r="AJ31" s="101">
        <v>3</v>
      </c>
      <c r="AK31" s="101">
        <v>3</v>
      </c>
      <c r="AL31" s="102" t="s">
        <v>92</v>
      </c>
      <c r="AM31" s="102">
        <v>1</v>
      </c>
      <c r="AN31" s="102">
        <v>1</v>
      </c>
      <c r="AO31" s="101">
        <v>0</v>
      </c>
      <c r="AP31" s="101">
        <v>3</v>
      </c>
      <c r="AQ31" s="101">
        <v>3</v>
      </c>
      <c r="AR31" s="102" t="s">
        <v>92</v>
      </c>
      <c r="AS31" s="102">
        <v>1</v>
      </c>
      <c r="AT31" s="102">
        <v>1</v>
      </c>
      <c r="AU31" s="101">
        <v>0</v>
      </c>
      <c r="AV31" s="101">
        <v>0</v>
      </c>
      <c r="AW31" s="101">
        <v>0</v>
      </c>
      <c r="AX31" s="102" t="s">
        <v>92</v>
      </c>
      <c r="AY31" s="102">
        <v>0</v>
      </c>
      <c r="AZ31" s="102">
        <v>0</v>
      </c>
      <c r="BA31" s="101">
        <v>0</v>
      </c>
      <c r="BB31" s="101">
        <v>3</v>
      </c>
      <c r="BC31" s="101">
        <v>3</v>
      </c>
      <c r="BD31" s="102" t="s">
        <v>92</v>
      </c>
      <c r="BE31" s="102">
        <v>1</v>
      </c>
      <c r="BF31" s="102">
        <v>1</v>
      </c>
      <c r="BG31" s="101">
        <v>0</v>
      </c>
      <c r="BH31" s="101">
        <v>0</v>
      </c>
      <c r="BI31" s="101">
        <v>0</v>
      </c>
      <c r="BJ31" s="102" t="s">
        <v>92</v>
      </c>
      <c r="BK31" s="102">
        <v>0</v>
      </c>
      <c r="BL31" s="102">
        <v>0</v>
      </c>
      <c r="BM31" s="101">
        <v>0</v>
      </c>
      <c r="BN31" s="101">
        <v>3</v>
      </c>
      <c r="BO31" s="101">
        <v>3</v>
      </c>
      <c r="BP31" s="102" t="s">
        <v>92</v>
      </c>
      <c r="BQ31" s="102">
        <v>1</v>
      </c>
      <c r="BR31" s="103">
        <v>1</v>
      </c>
    </row>
    <row r="32" spans="1:70" ht="11.85">
      <c r="A32" s="99" t="str">
        <f>IF(COUNTIFS(T_ULIS[[#This Row],[Secteur]],"  *"),A31,T_ULIS[[#This Row],[Secteur]])</f>
        <v>SEINE-ET-MARNE</v>
      </c>
      <c r="B32" s="99" t="str">
        <f>IF(COUNTIFS(T_ULIS[[#This Row],[Secteur]],"    *"),B31,T_ULIS[[#This Row],[Secteur]])</f>
        <v xml:space="preserve">   D04 - Roissy-En-Brie</v>
      </c>
      <c r="C32" s="100" t="s">
        <v>291</v>
      </c>
      <c r="D32" s="100" t="s">
        <v>292</v>
      </c>
      <c r="E32" s="101">
        <v>0</v>
      </c>
      <c r="F32" s="101">
        <v>3</v>
      </c>
      <c r="G32" s="101">
        <v>3</v>
      </c>
      <c r="H32" s="101">
        <v>0</v>
      </c>
      <c r="I32" s="101">
        <v>0</v>
      </c>
      <c r="J32" s="101">
        <v>0</v>
      </c>
      <c r="K32" s="101">
        <v>0</v>
      </c>
      <c r="L32" s="101">
        <v>3</v>
      </c>
      <c r="M32" s="101">
        <v>3</v>
      </c>
      <c r="N32" s="102" t="s">
        <v>92</v>
      </c>
      <c r="O32" s="102">
        <v>1</v>
      </c>
      <c r="P32" s="102">
        <v>1</v>
      </c>
      <c r="Q32" s="101">
        <v>0</v>
      </c>
      <c r="R32" s="101">
        <v>0</v>
      </c>
      <c r="S32" s="101">
        <v>0</v>
      </c>
      <c r="T32" s="102" t="s">
        <v>92</v>
      </c>
      <c r="U32" s="102">
        <v>0</v>
      </c>
      <c r="V32" s="102">
        <v>0</v>
      </c>
      <c r="W32" s="101">
        <v>0</v>
      </c>
      <c r="X32" s="101">
        <v>3</v>
      </c>
      <c r="Y32" s="101">
        <v>3</v>
      </c>
      <c r="Z32" s="102" t="s">
        <v>92</v>
      </c>
      <c r="AA32" s="102">
        <v>1</v>
      </c>
      <c r="AB32" s="102">
        <v>1</v>
      </c>
      <c r="AC32" s="101">
        <v>0</v>
      </c>
      <c r="AD32" s="101">
        <v>0</v>
      </c>
      <c r="AE32" s="101">
        <v>0</v>
      </c>
      <c r="AF32" s="102" t="s">
        <v>92</v>
      </c>
      <c r="AG32" s="102">
        <v>0</v>
      </c>
      <c r="AH32" s="102">
        <v>0</v>
      </c>
      <c r="AI32" s="101">
        <v>0</v>
      </c>
      <c r="AJ32" s="101">
        <v>3</v>
      </c>
      <c r="AK32" s="101">
        <v>3</v>
      </c>
      <c r="AL32" s="102" t="s">
        <v>92</v>
      </c>
      <c r="AM32" s="102">
        <v>1</v>
      </c>
      <c r="AN32" s="102">
        <v>1</v>
      </c>
      <c r="AO32" s="101">
        <v>0</v>
      </c>
      <c r="AP32" s="101">
        <v>3</v>
      </c>
      <c r="AQ32" s="101">
        <v>3</v>
      </c>
      <c r="AR32" s="102" t="s">
        <v>92</v>
      </c>
      <c r="AS32" s="102">
        <v>1</v>
      </c>
      <c r="AT32" s="102">
        <v>1</v>
      </c>
      <c r="AU32" s="101">
        <v>0</v>
      </c>
      <c r="AV32" s="101">
        <v>0</v>
      </c>
      <c r="AW32" s="101">
        <v>0</v>
      </c>
      <c r="AX32" s="102" t="s">
        <v>92</v>
      </c>
      <c r="AY32" s="102">
        <v>0</v>
      </c>
      <c r="AZ32" s="102">
        <v>0</v>
      </c>
      <c r="BA32" s="101">
        <v>0</v>
      </c>
      <c r="BB32" s="101">
        <v>3</v>
      </c>
      <c r="BC32" s="101">
        <v>3</v>
      </c>
      <c r="BD32" s="102" t="s">
        <v>92</v>
      </c>
      <c r="BE32" s="102">
        <v>1</v>
      </c>
      <c r="BF32" s="102">
        <v>1</v>
      </c>
      <c r="BG32" s="101">
        <v>0</v>
      </c>
      <c r="BH32" s="101">
        <v>0</v>
      </c>
      <c r="BI32" s="101">
        <v>0</v>
      </c>
      <c r="BJ32" s="102" t="s">
        <v>92</v>
      </c>
      <c r="BK32" s="102">
        <v>0</v>
      </c>
      <c r="BL32" s="102">
        <v>0</v>
      </c>
      <c r="BM32" s="101">
        <v>0</v>
      </c>
      <c r="BN32" s="101">
        <v>3</v>
      </c>
      <c r="BO32" s="101">
        <v>3</v>
      </c>
      <c r="BP32" s="102" t="s">
        <v>92</v>
      </c>
      <c r="BQ32" s="102">
        <v>1</v>
      </c>
      <c r="BR32" s="103">
        <v>1</v>
      </c>
    </row>
    <row r="33" spans="1:70" ht="11.85">
      <c r="A33" s="99" t="str">
        <f>IF(COUNTIFS(T_ULIS[[#This Row],[Secteur]],"  *"),A32,T_ULIS[[#This Row],[Secteur]])</f>
        <v>SEINE-ET-MARNE</v>
      </c>
      <c r="B33" s="99" t="str">
        <f>IF(COUNTIFS(T_ULIS[[#This Row],[Secteur]],"    *"),B32,T_ULIS[[#This Row],[Secteur]])</f>
        <v xml:space="preserve">   D04 - Roissy-En-Brie</v>
      </c>
      <c r="C33" s="100" t="s">
        <v>298</v>
      </c>
      <c r="D33" s="100" t="s">
        <v>299</v>
      </c>
      <c r="E33" s="101">
        <v>2</v>
      </c>
      <c r="F33" s="101">
        <v>3</v>
      </c>
      <c r="G33" s="101">
        <v>5</v>
      </c>
      <c r="H33" s="101">
        <v>0</v>
      </c>
      <c r="I33" s="101">
        <v>1</v>
      </c>
      <c r="J33" s="101">
        <v>1</v>
      </c>
      <c r="K33" s="101">
        <v>2</v>
      </c>
      <c r="L33" s="101">
        <v>2</v>
      </c>
      <c r="M33" s="101">
        <v>4</v>
      </c>
      <c r="N33" s="102">
        <v>1</v>
      </c>
      <c r="O33" s="102">
        <v>1</v>
      </c>
      <c r="P33" s="102">
        <v>1</v>
      </c>
      <c r="Q33" s="101">
        <v>0</v>
      </c>
      <c r="R33" s="101">
        <v>0</v>
      </c>
      <c r="S33" s="101">
        <v>0</v>
      </c>
      <c r="T33" s="102">
        <v>0</v>
      </c>
      <c r="U33" s="102">
        <v>0</v>
      </c>
      <c r="V33" s="102">
        <v>0</v>
      </c>
      <c r="W33" s="101">
        <v>2</v>
      </c>
      <c r="X33" s="101">
        <v>2</v>
      </c>
      <c r="Y33" s="101">
        <v>4</v>
      </c>
      <c r="Z33" s="102">
        <v>1</v>
      </c>
      <c r="AA33" s="102">
        <v>1</v>
      </c>
      <c r="AB33" s="102">
        <v>1</v>
      </c>
      <c r="AC33" s="101">
        <v>1</v>
      </c>
      <c r="AD33" s="101">
        <v>0</v>
      </c>
      <c r="AE33" s="101">
        <v>1</v>
      </c>
      <c r="AF33" s="102">
        <v>0.5</v>
      </c>
      <c r="AG33" s="102">
        <v>0</v>
      </c>
      <c r="AH33" s="102">
        <v>0.25</v>
      </c>
      <c r="AI33" s="101">
        <v>1</v>
      </c>
      <c r="AJ33" s="101">
        <v>2</v>
      </c>
      <c r="AK33" s="101">
        <v>3</v>
      </c>
      <c r="AL33" s="102">
        <v>0.5</v>
      </c>
      <c r="AM33" s="102">
        <v>1</v>
      </c>
      <c r="AN33" s="102">
        <v>0.75</v>
      </c>
      <c r="AO33" s="101">
        <v>2</v>
      </c>
      <c r="AP33" s="101">
        <v>2</v>
      </c>
      <c r="AQ33" s="101">
        <v>4</v>
      </c>
      <c r="AR33" s="102">
        <v>1</v>
      </c>
      <c r="AS33" s="102">
        <v>1</v>
      </c>
      <c r="AT33" s="102">
        <v>1</v>
      </c>
      <c r="AU33" s="101">
        <v>0</v>
      </c>
      <c r="AV33" s="101">
        <v>0</v>
      </c>
      <c r="AW33" s="101">
        <v>0</v>
      </c>
      <c r="AX33" s="102">
        <v>0</v>
      </c>
      <c r="AY33" s="102">
        <v>0</v>
      </c>
      <c r="AZ33" s="102">
        <v>0</v>
      </c>
      <c r="BA33" s="101">
        <v>2</v>
      </c>
      <c r="BB33" s="101">
        <v>2</v>
      </c>
      <c r="BC33" s="101">
        <v>4</v>
      </c>
      <c r="BD33" s="102">
        <v>1</v>
      </c>
      <c r="BE33" s="102">
        <v>1</v>
      </c>
      <c r="BF33" s="102">
        <v>1</v>
      </c>
      <c r="BG33" s="101">
        <v>1</v>
      </c>
      <c r="BH33" s="101">
        <v>0</v>
      </c>
      <c r="BI33" s="101">
        <v>1</v>
      </c>
      <c r="BJ33" s="102">
        <v>0.5</v>
      </c>
      <c r="BK33" s="102">
        <v>0</v>
      </c>
      <c r="BL33" s="102">
        <v>0.25</v>
      </c>
      <c r="BM33" s="101">
        <v>1</v>
      </c>
      <c r="BN33" s="101">
        <v>2</v>
      </c>
      <c r="BO33" s="101">
        <v>3</v>
      </c>
      <c r="BP33" s="102">
        <v>0.5</v>
      </c>
      <c r="BQ33" s="102">
        <v>1</v>
      </c>
      <c r="BR33" s="103">
        <v>0.75</v>
      </c>
    </row>
    <row r="34" spans="1:70" ht="11.85">
      <c r="A34" s="99" t="str">
        <f>IF(COUNTIFS(T_ULIS[[#This Row],[Secteur]],"  *"),A33,T_ULIS[[#This Row],[Secteur]])</f>
        <v>SEINE-ET-MARNE</v>
      </c>
      <c r="B34" s="99" t="str">
        <f>IF(COUNTIFS(T_ULIS[[#This Row],[Secteur]],"    *"),B33,T_ULIS[[#This Row],[Secteur]])</f>
        <v xml:space="preserve">   D04 - Roissy-En-Brie</v>
      </c>
      <c r="C34" s="100" t="s">
        <v>300</v>
      </c>
      <c r="D34" s="100" t="s">
        <v>301</v>
      </c>
      <c r="E34" s="101">
        <v>2</v>
      </c>
      <c r="F34" s="101">
        <v>3</v>
      </c>
      <c r="G34" s="101">
        <v>5</v>
      </c>
      <c r="H34" s="101">
        <v>0</v>
      </c>
      <c r="I34" s="101">
        <v>0</v>
      </c>
      <c r="J34" s="101">
        <v>0</v>
      </c>
      <c r="K34" s="101">
        <v>1</v>
      </c>
      <c r="L34" s="101">
        <v>3</v>
      </c>
      <c r="M34" s="101">
        <v>4</v>
      </c>
      <c r="N34" s="102">
        <v>0.5</v>
      </c>
      <c r="O34" s="102">
        <v>1</v>
      </c>
      <c r="P34" s="102">
        <v>0.8</v>
      </c>
      <c r="Q34" s="101">
        <v>0</v>
      </c>
      <c r="R34" s="101">
        <v>0</v>
      </c>
      <c r="S34" s="101">
        <v>0</v>
      </c>
      <c r="T34" s="102">
        <v>0</v>
      </c>
      <c r="U34" s="102">
        <v>0</v>
      </c>
      <c r="V34" s="102">
        <v>0</v>
      </c>
      <c r="W34" s="101">
        <v>1</v>
      </c>
      <c r="X34" s="101">
        <v>3</v>
      </c>
      <c r="Y34" s="101">
        <v>4</v>
      </c>
      <c r="Z34" s="102">
        <v>1</v>
      </c>
      <c r="AA34" s="102">
        <v>1</v>
      </c>
      <c r="AB34" s="102">
        <v>1</v>
      </c>
      <c r="AC34" s="101">
        <v>0</v>
      </c>
      <c r="AD34" s="101">
        <v>0</v>
      </c>
      <c r="AE34" s="101">
        <v>0</v>
      </c>
      <c r="AF34" s="102">
        <v>0</v>
      </c>
      <c r="AG34" s="102">
        <v>0</v>
      </c>
      <c r="AH34" s="102">
        <v>0</v>
      </c>
      <c r="AI34" s="101">
        <v>1</v>
      </c>
      <c r="AJ34" s="101">
        <v>3</v>
      </c>
      <c r="AK34" s="101">
        <v>4</v>
      </c>
      <c r="AL34" s="102">
        <v>1</v>
      </c>
      <c r="AM34" s="102">
        <v>1</v>
      </c>
      <c r="AN34" s="102">
        <v>1</v>
      </c>
      <c r="AO34" s="101">
        <v>0</v>
      </c>
      <c r="AP34" s="101">
        <v>3</v>
      </c>
      <c r="AQ34" s="101">
        <v>3</v>
      </c>
      <c r="AR34" s="102">
        <v>0</v>
      </c>
      <c r="AS34" s="102">
        <v>1</v>
      </c>
      <c r="AT34" s="102">
        <v>0.6</v>
      </c>
      <c r="AU34" s="101">
        <v>0</v>
      </c>
      <c r="AV34" s="101">
        <v>0</v>
      </c>
      <c r="AW34" s="101">
        <v>0</v>
      </c>
      <c r="AX34" s="102" t="s">
        <v>92</v>
      </c>
      <c r="AY34" s="102">
        <v>0</v>
      </c>
      <c r="AZ34" s="102">
        <v>0</v>
      </c>
      <c r="BA34" s="101">
        <v>0</v>
      </c>
      <c r="BB34" s="101">
        <v>3</v>
      </c>
      <c r="BC34" s="101">
        <v>3</v>
      </c>
      <c r="BD34" s="102" t="s">
        <v>92</v>
      </c>
      <c r="BE34" s="102">
        <v>1</v>
      </c>
      <c r="BF34" s="102">
        <v>1</v>
      </c>
      <c r="BG34" s="101">
        <v>0</v>
      </c>
      <c r="BH34" s="101">
        <v>0</v>
      </c>
      <c r="BI34" s="101">
        <v>0</v>
      </c>
      <c r="BJ34" s="102" t="s">
        <v>92</v>
      </c>
      <c r="BK34" s="102">
        <v>0</v>
      </c>
      <c r="BL34" s="102">
        <v>0</v>
      </c>
      <c r="BM34" s="101">
        <v>0</v>
      </c>
      <c r="BN34" s="101">
        <v>3</v>
      </c>
      <c r="BO34" s="101">
        <v>3</v>
      </c>
      <c r="BP34" s="102" t="s">
        <v>92</v>
      </c>
      <c r="BQ34" s="102">
        <v>1</v>
      </c>
      <c r="BR34" s="103">
        <v>1</v>
      </c>
    </row>
    <row r="35" spans="1:70" ht="11.85">
      <c r="A35" s="99" t="str">
        <f>IF(COUNTIFS(T_ULIS[[#This Row],[Secteur]],"  *"),A34,T_ULIS[[#This Row],[Secteur]])</f>
        <v>SEINE-ET-MARNE</v>
      </c>
      <c r="B35" s="99" t="str">
        <f>IF(COUNTIFS(T_ULIS[[#This Row],[Secteur]],"    *"),B34,T_ULIS[[#This Row],[Secteur]])</f>
        <v xml:space="preserve">   D04 - Roissy-En-Brie</v>
      </c>
      <c r="C35" s="100" t="s">
        <v>302</v>
      </c>
      <c r="D35" s="100" t="s">
        <v>303</v>
      </c>
      <c r="E35" s="101">
        <v>2</v>
      </c>
      <c r="F35" s="101">
        <v>1</v>
      </c>
      <c r="G35" s="101">
        <v>3</v>
      </c>
      <c r="H35" s="101">
        <v>0</v>
      </c>
      <c r="I35" s="101">
        <v>0</v>
      </c>
      <c r="J35" s="101">
        <v>0</v>
      </c>
      <c r="K35" s="101">
        <v>2</v>
      </c>
      <c r="L35" s="101">
        <v>1</v>
      </c>
      <c r="M35" s="101">
        <v>3</v>
      </c>
      <c r="N35" s="102">
        <v>1</v>
      </c>
      <c r="O35" s="102">
        <v>1</v>
      </c>
      <c r="P35" s="102">
        <v>1</v>
      </c>
      <c r="Q35" s="101">
        <v>0</v>
      </c>
      <c r="R35" s="101">
        <v>0</v>
      </c>
      <c r="S35" s="101">
        <v>0</v>
      </c>
      <c r="T35" s="102">
        <v>0</v>
      </c>
      <c r="U35" s="102">
        <v>0</v>
      </c>
      <c r="V35" s="102">
        <v>0</v>
      </c>
      <c r="W35" s="101">
        <v>2</v>
      </c>
      <c r="X35" s="101">
        <v>1</v>
      </c>
      <c r="Y35" s="101">
        <v>3</v>
      </c>
      <c r="Z35" s="102">
        <v>1</v>
      </c>
      <c r="AA35" s="102">
        <v>1</v>
      </c>
      <c r="AB35" s="102">
        <v>1</v>
      </c>
      <c r="AC35" s="101">
        <v>0</v>
      </c>
      <c r="AD35" s="101">
        <v>0</v>
      </c>
      <c r="AE35" s="101">
        <v>0</v>
      </c>
      <c r="AF35" s="102">
        <v>0</v>
      </c>
      <c r="AG35" s="102">
        <v>0</v>
      </c>
      <c r="AH35" s="102">
        <v>0</v>
      </c>
      <c r="AI35" s="101">
        <v>2</v>
      </c>
      <c r="AJ35" s="101">
        <v>1</v>
      </c>
      <c r="AK35" s="101">
        <v>3</v>
      </c>
      <c r="AL35" s="102">
        <v>1</v>
      </c>
      <c r="AM35" s="102">
        <v>1</v>
      </c>
      <c r="AN35" s="102">
        <v>1</v>
      </c>
      <c r="AO35" s="101">
        <v>2</v>
      </c>
      <c r="AP35" s="101">
        <v>1</v>
      </c>
      <c r="AQ35" s="101">
        <v>3</v>
      </c>
      <c r="AR35" s="102">
        <v>1</v>
      </c>
      <c r="AS35" s="102">
        <v>1</v>
      </c>
      <c r="AT35" s="102">
        <v>1</v>
      </c>
      <c r="AU35" s="101">
        <v>0</v>
      </c>
      <c r="AV35" s="101">
        <v>0</v>
      </c>
      <c r="AW35" s="101">
        <v>0</v>
      </c>
      <c r="AX35" s="102">
        <v>0</v>
      </c>
      <c r="AY35" s="102">
        <v>0</v>
      </c>
      <c r="AZ35" s="102">
        <v>0</v>
      </c>
      <c r="BA35" s="101">
        <v>2</v>
      </c>
      <c r="BB35" s="101">
        <v>1</v>
      </c>
      <c r="BC35" s="101">
        <v>3</v>
      </c>
      <c r="BD35" s="102">
        <v>1</v>
      </c>
      <c r="BE35" s="102">
        <v>1</v>
      </c>
      <c r="BF35" s="102">
        <v>1</v>
      </c>
      <c r="BG35" s="101">
        <v>0</v>
      </c>
      <c r="BH35" s="101">
        <v>0</v>
      </c>
      <c r="BI35" s="101">
        <v>0</v>
      </c>
      <c r="BJ35" s="102">
        <v>0</v>
      </c>
      <c r="BK35" s="102">
        <v>0</v>
      </c>
      <c r="BL35" s="102">
        <v>0</v>
      </c>
      <c r="BM35" s="101">
        <v>2</v>
      </c>
      <c r="BN35" s="101">
        <v>1</v>
      </c>
      <c r="BO35" s="101">
        <v>3</v>
      </c>
      <c r="BP35" s="102">
        <v>1</v>
      </c>
      <c r="BQ35" s="102">
        <v>1</v>
      </c>
      <c r="BR35" s="103">
        <v>1</v>
      </c>
    </row>
    <row r="36" spans="1:70" ht="11.85">
      <c r="A36" s="99" t="str">
        <f>IF(COUNTIFS(T_ULIS[[#This Row],[Secteur]],"  *"),A35,T_ULIS[[#This Row],[Secteur]])</f>
        <v>SEINE-ET-MARNE</v>
      </c>
      <c r="B36" s="99" t="str">
        <f>IF(COUNTIFS(T_ULIS[[#This Row],[Secteur]],"    *"),B35,T_ULIS[[#This Row],[Secteur]])</f>
        <v xml:space="preserve">   D04 - Roissy-En-Brie</v>
      </c>
      <c r="C36" s="100" t="s">
        <v>304</v>
      </c>
      <c r="D36" s="100" t="s">
        <v>305</v>
      </c>
      <c r="E36" s="101">
        <v>1</v>
      </c>
      <c r="F36" s="101">
        <v>9</v>
      </c>
      <c r="G36" s="101">
        <v>10</v>
      </c>
      <c r="H36" s="101">
        <v>1</v>
      </c>
      <c r="I36" s="101">
        <v>1</v>
      </c>
      <c r="J36" s="101">
        <v>2</v>
      </c>
      <c r="K36" s="101">
        <v>0</v>
      </c>
      <c r="L36" s="101">
        <v>8</v>
      </c>
      <c r="M36" s="101">
        <v>8</v>
      </c>
      <c r="N36" s="102">
        <v>1</v>
      </c>
      <c r="O36" s="102">
        <v>1</v>
      </c>
      <c r="P36" s="102">
        <v>1</v>
      </c>
      <c r="Q36" s="101">
        <v>0</v>
      </c>
      <c r="R36" s="101">
        <v>2</v>
      </c>
      <c r="S36" s="101">
        <v>2</v>
      </c>
      <c r="T36" s="102" t="s">
        <v>92</v>
      </c>
      <c r="U36" s="102">
        <v>0.25</v>
      </c>
      <c r="V36" s="102">
        <v>0.25</v>
      </c>
      <c r="W36" s="101">
        <v>0</v>
      </c>
      <c r="X36" s="101">
        <v>6</v>
      </c>
      <c r="Y36" s="101">
        <v>6</v>
      </c>
      <c r="Z36" s="102" t="s">
        <v>92</v>
      </c>
      <c r="AA36" s="102">
        <v>0.75</v>
      </c>
      <c r="AB36" s="102">
        <v>0.75</v>
      </c>
      <c r="AC36" s="101">
        <v>0</v>
      </c>
      <c r="AD36" s="101">
        <v>1</v>
      </c>
      <c r="AE36" s="101">
        <v>1</v>
      </c>
      <c r="AF36" s="102" t="s">
        <v>92</v>
      </c>
      <c r="AG36" s="102">
        <v>0.125</v>
      </c>
      <c r="AH36" s="102">
        <v>0.125</v>
      </c>
      <c r="AI36" s="101">
        <v>0</v>
      </c>
      <c r="AJ36" s="101">
        <v>5</v>
      </c>
      <c r="AK36" s="101">
        <v>5</v>
      </c>
      <c r="AL36" s="102" t="s">
        <v>92</v>
      </c>
      <c r="AM36" s="102">
        <v>0.625</v>
      </c>
      <c r="AN36" s="102">
        <v>0.625</v>
      </c>
      <c r="AO36" s="101">
        <v>0</v>
      </c>
      <c r="AP36" s="101">
        <v>8</v>
      </c>
      <c r="AQ36" s="101">
        <v>8</v>
      </c>
      <c r="AR36" s="102">
        <v>1</v>
      </c>
      <c r="AS36" s="102">
        <v>1</v>
      </c>
      <c r="AT36" s="102">
        <v>1</v>
      </c>
      <c r="AU36" s="101">
        <v>0</v>
      </c>
      <c r="AV36" s="101">
        <v>0</v>
      </c>
      <c r="AW36" s="101">
        <v>0</v>
      </c>
      <c r="AX36" s="102" t="s">
        <v>92</v>
      </c>
      <c r="AY36" s="102">
        <v>0</v>
      </c>
      <c r="AZ36" s="102">
        <v>0</v>
      </c>
      <c r="BA36" s="101">
        <v>0</v>
      </c>
      <c r="BB36" s="101">
        <v>8</v>
      </c>
      <c r="BC36" s="101">
        <v>8</v>
      </c>
      <c r="BD36" s="102" t="s">
        <v>92</v>
      </c>
      <c r="BE36" s="102">
        <v>1</v>
      </c>
      <c r="BF36" s="102">
        <v>1</v>
      </c>
      <c r="BG36" s="101">
        <v>0</v>
      </c>
      <c r="BH36" s="101">
        <v>1</v>
      </c>
      <c r="BI36" s="101">
        <v>1</v>
      </c>
      <c r="BJ36" s="102" t="s">
        <v>92</v>
      </c>
      <c r="BK36" s="102">
        <v>0.125</v>
      </c>
      <c r="BL36" s="102">
        <v>0.125</v>
      </c>
      <c r="BM36" s="101">
        <v>0</v>
      </c>
      <c r="BN36" s="101">
        <v>7</v>
      </c>
      <c r="BO36" s="101">
        <v>7</v>
      </c>
      <c r="BP36" s="102" t="s">
        <v>92</v>
      </c>
      <c r="BQ36" s="102">
        <v>0.875</v>
      </c>
      <c r="BR36" s="103">
        <v>0.875</v>
      </c>
    </row>
    <row r="37" spans="1:70" ht="11.85">
      <c r="A37" s="99" t="str">
        <f>IF(COUNTIFS(T_ULIS[[#This Row],[Secteur]],"  *"),A36,T_ULIS[[#This Row],[Secteur]])</f>
        <v>SEINE-ET-MARNE</v>
      </c>
      <c r="B37" s="99" t="str">
        <f>IF(COUNTIFS(T_ULIS[[#This Row],[Secteur]],"    *"),B36,T_ULIS[[#This Row],[Secteur]])</f>
        <v xml:space="preserve">   D05 - Lagny-Sur-Marne</v>
      </c>
      <c r="C37" s="100" t="s">
        <v>306</v>
      </c>
      <c r="D37" s="100" t="s">
        <v>307</v>
      </c>
      <c r="E37" s="101">
        <v>5</v>
      </c>
      <c r="F37" s="101">
        <v>13</v>
      </c>
      <c r="G37" s="101">
        <v>18</v>
      </c>
      <c r="H37" s="101">
        <v>1</v>
      </c>
      <c r="I37" s="101">
        <v>1</v>
      </c>
      <c r="J37" s="101">
        <v>2</v>
      </c>
      <c r="K37" s="101">
        <v>4</v>
      </c>
      <c r="L37" s="101">
        <v>12</v>
      </c>
      <c r="M37" s="101">
        <v>16</v>
      </c>
      <c r="N37" s="102">
        <v>1</v>
      </c>
      <c r="O37" s="102">
        <v>1</v>
      </c>
      <c r="P37" s="102">
        <v>1</v>
      </c>
      <c r="Q37" s="101">
        <v>0</v>
      </c>
      <c r="R37" s="101">
        <v>1</v>
      </c>
      <c r="S37" s="101">
        <v>1</v>
      </c>
      <c r="T37" s="102">
        <v>0</v>
      </c>
      <c r="U37" s="102">
        <v>8.3333333333333329E-2</v>
      </c>
      <c r="V37" s="102">
        <v>6.25E-2</v>
      </c>
      <c r="W37" s="101">
        <v>4</v>
      </c>
      <c r="X37" s="101">
        <v>11</v>
      </c>
      <c r="Y37" s="101">
        <v>15</v>
      </c>
      <c r="Z37" s="102">
        <v>1</v>
      </c>
      <c r="AA37" s="102">
        <v>0.91666666666666663</v>
      </c>
      <c r="AB37" s="102">
        <v>0.9375</v>
      </c>
      <c r="AC37" s="101">
        <v>1</v>
      </c>
      <c r="AD37" s="101">
        <v>1</v>
      </c>
      <c r="AE37" s="101">
        <v>2</v>
      </c>
      <c r="AF37" s="102">
        <v>0.25</v>
      </c>
      <c r="AG37" s="102">
        <v>8.3333333333333329E-2</v>
      </c>
      <c r="AH37" s="102">
        <v>0.125</v>
      </c>
      <c r="AI37" s="101">
        <v>3</v>
      </c>
      <c r="AJ37" s="101">
        <v>10</v>
      </c>
      <c r="AK37" s="101">
        <v>13</v>
      </c>
      <c r="AL37" s="102">
        <v>0.75</v>
      </c>
      <c r="AM37" s="102">
        <v>0.83333333333333337</v>
      </c>
      <c r="AN37" s="102">
        <v>0.8125</v>
      </c>
      <c r="AO37" s="101">
        <v>4</v>
      </c>
      <c r="AP37" s="101">
        <v>12</v>
      </c>
      <c r="AQ37" s="101">
        <v>16</v>
      </c>
      <c r="AR37" s="102">
        <v>1</v>
      </c>
      <c r="AS37" s="102">
        <v>1</v>
      </c>
      <c r="AT37" s="102">
        <v>1</v>
      </c>
      <c r="AU37" s="101">
        <v>0</v>
      </c>
      <c r="AV37" s="101">
        <v>1</v>
      </c>
      <c r="AW37" s="101">
        <v>1</v>
      </c>
      <c r="AX37" s="102">
        <v>0</v>
      </c>
      <c r="AY37" s="102">
        <v>8.3333333333333329E-2</v>
      </c>
      <c r="AZ37" s="102">
        <v>6.25E-2</v>
      </c>
      <c r="BA37" s="101">
        <v>4</v>
      </c>
      <c r="BB37" s="101">
        <v>11</v>
      </c>
      <c r="BC37" s="101">
        <v>15</v>
      </c>
      <c r="BD37" s="102">
        <v>1</v>
      </c>
      <c r="BE37" s="102">
        <v>0.91666666666666663</v>
      </c>
      <c r="BF37" s="102">
        <v>0.9375</v>
      </c>
      <c r="BG37" s="101">
        <v>1</v>
      </c>
      <c r="BH37" s="101">
        <v>1</v>
      </c>
      <c r="BI37" s="101">
        <v>2</v>
      </c>
      <c r="BJ37" s="102">
        <v>0.25</v>
      </c>
      <c r="BK37" s="102">
        <v>8.3333333333333329E-2</v>
      </c>
      <c r="BL37" s="102">
        <v>0.125</v>
      </c>
      <c r="BM37" s="101">
        <v>3</v>
      </c>
      <c r="BN37" s="101">
        <v>10</v>
      </c>
      <c r="BO37" s="101">
        <v>13</v>
      </c>
      <c r="BP37" s="102">
        <v>0.75</v>
      </c>
      <c r="BQ37" s="102">
        <v>0.83333333333333337</v>
      </c>
      <c r="BR37" s="103">
        <v>0.8125</v>
      </c>
    </row>
    <row r="38" spans="1:70" ht="11.85">
      <c r="A38" s="99" t="str">
        <f>IF(COUNTIFS(T_ULIS[[#This Row],[Secteur]],"  *"),A37,T_ULIS[[#This Row],[Secteur]])</f>
        <v>SEINE-ET-MARNE</v>
      </c>
      <c r="B38" s="99" t="str">
        <f>IF(COUNTIFS(T_ULIS[[#This Row],[Secteur]],"    *"),B37,T_ULIS[[#This Row],[Secteur]])</f>
        <v xml:space="preserve">   D05 - Lagny-Sur-Marne</v>
      </c>
      <c r="C38" s="100" t="s">
        <v>308</v>
      </c>
      <c r="D38" s="100" t="s">
        <v>309</v>
      </c>
      <c r="E38" s="101">
        <v>1</v>
      </c>
      <c r="F38" s="101">
        <v>3</v>
      </c>
      <c r="G38" s="101">
        <v>4</v>
      </c>
      <c r="H38" s="101">
        <v>0</v>
      </c>
      <c r="I38" s="101">
        <v>0</v>
      </c>
      <c r="J38" s="101">
        <v>0</v>
      </c>
      <c r="K38" s="101">
        <v>1</v>
      </c>
      <c r="L38" s="101">
        <v>3</v>
      </c>
      <c r="M38" s="101">
        <v>4</v>
      </c>
      <c r="N38" s="102">
        <v>1</v>
      </c>
      <c r="O38" s="102">
        <v>1</v>
      </c>
      <c r="P38" s="102">
        <v>1</v>
      </c>
      <c r="Q38" s="101">
        <v>0</v>
      </c>
      <c r="R38" s="101">
        <v>0</v>
      </c>
      <c r="S38" s="101">
        <v>0</v>
      </c>
      <c r="T38" s="102">
        <v>0</v>
      </c>
      <c r="U38" s="102">
        <v>0</v>
      </c>
      <c r="V38" s="102">
        <v>0</v>
      </c>
      <c r="W38" s="101">
        <v>1</v>
      </c>
      <c r="X38" s="101">
        <v>3</v>
      </c>
      <c r="Y38" s="101">
        <v>4</v>
      </c>
      <c r="Z38" s="102">
        <v>1</v>
      </c>
      <c r="AA38" s="102">
        <v>1</v>
      </c>
      <c r="AB38" s="102">
        <v>1</v>
      </c>
      <c r="AC38" s="101">
        <v>0</v>
      </c>
      <c r="AD38" s="101">
        <v>0</v>
      </c>
      <c r="AE38" s="101">
        <v>0</v>
      </c>
      <c r="AF38" s="102">
        <v>0</v>
      </c>
      <c r="AG38" s="102">
        <v>0</v>
      </c>
      <c r="AH38" s="102">
        <v>0</v>
      </c>
      <c r="AI38" s="101">
        <v>1</v>
      </c>
      <c r="AJ38" s="101">
        <v>3</v>
      </c>
      <c r="AK38" s="101">
        <v>4</v>
      </c>
      <c r="AL38" s="102">
        <v>1</v>
      </c>
      <c r="AM38" s="102">
        <v>1</v>
      </c>
      <c r="AN38" s="102">
        <v>1</v>
      </c>
      <c r="AO38" s="101">
        <v>1</v>
      </c>
      <c r="AP38" s="101">
        <v>3</v>
      </c>
      <c r="AQ38" s="101">
        <v>4</v>
      </c>
      <c r="AR38" s="102">
        <v>1</v>
      </c>
      <c r="AS38" s="102">
        <v>1</v>
      </c>
      <c r="AT38" s="102">
        <v>1</v>
      </c>
      <c r="AU38" s="101">
        <v>0</v>
      </c>
      <c r="AV38" s="101">
        <v>0</v>
      </c>
      <c r="AW38" s="101">
        <v>0</v>
      </c>
      <c r="AX38" s="102">
        <v>0</v>
      </c>
      <c r="AY38" s="102">
        <v>0</v>
      </c>
      <c r="AZ38" s="102">
        <v>0</v>
      </c>
      <c r="BA38" s="101">
        <v>1</v>
      </c>
      <c r="BB38" s="101">
        <v>3</v>
      </c>
      <c r="BC38" s="101">
        <v>4</v>
      </c>
      <c r="BD38" s="102">
        <v>1</v>
      </c>
      <c r="BE38" s="102">
        <v>1</v>
      </c>
      <c r="BF38" s="102">
        <v>1</v>
      </c>
      <c r="BG38" s="101">
        <v>0</v>
      </c>
      <c r="BH38" s="101">
        <v>0</v>
      </c>
      <c r="BI38" s="101">
        <v>0</v>
      </c>
      <c r="BJ38" s="102">
        <v>0</v>
      </c>
      <c r="BK38" s="102">
        <v>0</v>
      </c>
      <c r="BL38" s="102">
        <v>0</v>
      </c>
      <c r="BM38" s="101">
        <v>1</v>
      </c>
      <c r="BN38" s="101">
        <v>3</v>
      </c>
      <c r="BO38" s="101">
        <v>4</v>
      </c>
      <c r="BP38" s="102">
        <v>1</v>
      </c>
      <c r="BQ38" s="102">
        <v>1</v>
      </c>
      <c r="BR38" s="103">
        <v>1</v>
      </c>
    </row>
    <row r="39" spans="1:70" ht="11.85">
      <c r="A39" s="99" t="str">
        <f>IF(COUNTIFS(T_ULIS[[#This Row],[Secteur]],"  *"),A38,T_ULIS[[#This Row],[Secteur]])</f>
        <v>SEINE-ET-MARNE</v>
      </c>
      <c r="B39" s="99" t="str">
        <f>IF(COUNTIFS(T_ULIS[[#This Row],[Secteur]],"    *"),B38,T_ULIS[[#This Row],[Secteur]])</f>
        <v xml:space="preserve">   D05 - Lagny-Sur-Marne</v>
      </c>
      <c r="C39" s="100" t="s">
        <v>316</v>
      </c>
      <c r="D39" s="100" t="s">
        <v>317</v>
      </c>
      <c r="E39" s="101">
        <v>1</v>
      </c>
      <c r="F39" s="101">
        <v>4</v>
      </c>
      <c r="G39" s="101">
        <v>5</v>
      </c>
      <c r="H39" s="101">
        <v>1</v>
      </c>
      <c r="I39" s="101">
        <v>0</v>
      </c>
      <c r="J39" s="101">
        <v>1</v>
      </c>
      <c r="K39" s="101">
        <v>0</v>
      </c>
      <c r="L39" s="101">
        <v>4</v>
      </c>
      <c r="M39" s="101">
        <v>4</v>
      </c>
      <c r="N39" s="102">
        <v>1</v>
      </c>
      <c r="O39" s="102">
        <v>1</v>
      </c>
      <c r="P39" s="102">
        <v>1</v>
      </c>
      <c r="Q39" s="101">
        <v>0</v>
      </c>
      <c r="R39" s="101">
        <v>0</v>
      </c>
      <c r="S39" s="101">
        <v>0</v>
      </c>
      <c r="T39" s="102" t="s">
        <v>92</v>
      </c>
      <c r="U39" s="102">
        <v>0</v>
      </c>
      <c r="V39" s="102">
        <v>0</v>
      </c>
      <c r="W39" s="101">
        <v>0</v>
      </c>
      <c r="X39" s="101">
        <v>4</v>
      </c>
      <c r="Y39" s="101">
        <v>4</v>
      </c>
      <c r="Z39" s="102" t="s">
        <v>92</v>
      </c>
      <c r="AA39" s="102">
        <v>1</v>
      </c>
      <c r="AB39" s="102">
        <v>1</v>
      </c>
      <c r="AC39" s="101">
        <v>0</v>
      </c>
      <c r="AD39" s="101">
        <v>0</v>
      </c>
      <c r="AE39" s="101">
        <v>0</v>
      </c>
      <c r="AF39" s="102" t="s">
        <v>92</v>
      </c>
      <c r="AG39" s="102">
        <v>0</v>
      </c>
      <c r="AH39" s="102">
        <v>0</v>
      </c>
      <c r="AI39" s="101">
        <v>0</v>
      </c>
      <c r="AJ39" s="101">
        <v>4</v>
      </c>
      <c r="AK39" s="101">
        <v>4</v>
      </c>
      <c r="AL39" s="102" t="s">
        <v>92</v>
      </c>
      <c r="AM39" s="102">
        <v>1</v>
      </c>
      <c r="AN39" s="102">
        <v>1</v>
      </c>
      <c r="AO39" s="101">
        <v>0</v>
      </c>
      <c r="AP39" s="101">
        <v>4</v>
      </c>
      <c r="AQ39" s="101">
        <v>4</v>
      </c>
      <c r="AR39" s="102">
        <v>1</v>
      </c>
      <c r="AS39" s="102">
        <v>1</v>
      </c>
      <c r="AT39" s="102">
        <v>1</v>
      </c>
      <c r="AU39" s="101">
        <v>0</v>
      </c>
      <c r="AV39" s="101">
        <v>0</v>
      </c>
      <c r="AW39" s="101">
        <v>0</v>
      </c>
      <c r="AX39" s="102" t="s">
        <v>92</v>
      </c>
      <c r="AY39" s="102">
        <v>0</v>
      </c>
      <c r="AZ39" s="102">
        <v>0</v>
      </c>
      <c r="BA39" s="101">
        <v>0</v>
      </c>
      <c r="BB39" s="101">
        <v>4</v>
      </c>
      <c r="BC39" s="101">
        <v>4</v>
      </c>
      <c r="BD39" s="102" t="s">
        <v>92</v>
      </c>
      <c r="BE39" s="102">
        <v>1</v>
      </c>
      <c r="BF39" s="102">
        <v>1</v>
      </c>
      <c r="BG39" s="101">
        <v>0</v>
      </c>
      <c r="BH39" s="101">
        <v>0</v>
      </c>
      <c r="BI39" s="101">
        <v>0</v>
      </c>
      <c r="BJ39" s="102" t="s">
        <v>92</v>
      </c>
      <c r="BK39" s="102">
        <v>0</v>
      </c>
      <c r="BL39" s="102">
        <v>0</v>
      </c>
      <c r="BM39" s="101">
        <v>0</v>
      </c>
      <c r="BN39" s="101">
        <v>4</v>
      </c>
      <c r="BO39" s="101">
        <v>4</v>
      </c>
      <c r="BP39" s="102" t="s">
        <v>92</v>
      </c>
      <c r="BQ39" s="102">
        <v>1</v>
      </c>
      <c r="BR39" s="103">
        <v>1</v>
      </c>
    </row>
    <row r="40" spans="1:70" ht="11.85">
      <c r="A40" s="99" t="str">
        <f>IF(COUNTIFS(T_ULIS[[#This Row],[Secteur]],"  *"),A39,T_ULIS[[#This Row],[Secteur]])</f>
        <v>SEINE-ET-MARNE</v>
      </c>
      <c r="B40" s="99" t="str">
        <f>IF(COUNTIFS(T_ULIS[[#This Row],[Secteur]],"    *"),B39,T_ULIS[[#This Row],[Secteur]])</f>
        <v xml:space="preserve">   D05 - Lagny-Sur-Marne</v>
      </c>
      <c r="C40" s="100" t="s">
        <v>324</v>
      </c>
      <c r="D40" s="100" t="s">
        <v>325</v>
      </c>
      <c r="E40" s="101">
        <v>1</v>
      </c>
      <c r="F40" s="101">
        <v>2</v>
      </c>
      <c r="G40" s="101">
        <v>3</v>
      </c>
      <c r="H40" s="101">
        <v>0</v>
      </c>
      <c r="I40" s="101">
        <v>0</v>
      </c>
      <c r="J40" s="101">
        <v>0</v>
      </c>
      <c r="K40" s="101">
        <v>1</v>
      </c>
      <c r="L40" s="101">
        <v>2</v>
      </c>
      <c r="M40" s="101">
        <v>3</v>
      </c>
      <c r="N40" s="102">
        <v>1</v>
      </c>
      <c r="O40" s="102">
        <v>1</v>
      </c>
      <c r="P40" s="102">
        <v>1</v>
      </c>
      <c r="Q40" s="101">
        <v>0</v>
      </c>
      <c r="R40" s="101">
        <v>1</v>
      </c>
      <c r="S40" s="101">
        <v>1</v>
      </c>
      <c r="T40" s="102">
        <v>0</v>
      </c>
      <c r="U40" s="102">
        <v>0.5</v>
      </c>
      <c r="V40" s="102">
        <v>0.33333333333333331</v>
      </c>
      <c r="W40" s="101">
        <v>1</v>
      </c>
      <c r="X40" s="101">
        <v>1</v>
      </c>
      <c r="Y40" s="101">
        <v>2</v>
      </c>
      <c r="Z40" s="102">
        <v>1</v>
      </c>
      <c r="AA40" s="102">
        <v>0.5</v>
      </c>
      <c r="AB40" s="102">
        <v>0.66666666666666663</v>
      </c>
      <c r="AC40" s="101">
        <v>0</v>
      </c>
      <c r="AD40" s="101">
        <v>0</v>
      </c>
      <c r="AE40" s="101">
        <v>0</v>
      </c>
      <c r="AF40" s="102">
        <v>0</v>
      </c>
      <c r="AG40" s="102">
        <v>0</v>
      </c>
      <c r="AH40" s="102">
        <v>0</v>
      </c>
      <c r="AI40" s="101">
        <v>1</v>
      </c>
      <c r="AJ40" s="101">
        <v>1</v>
      </c>
      <c r="AK40" s="101">
        <v>2</v>
      </c>
      <c r="AL40" s="102">
        <v>1</v>
      </c>
      <c r="AM40" s="102">
        <v>0.5</v>
      </c>
      <c r="AN40" s="102">
        <v>0.66666666666666663</v>
      </c>
      <c r="AO40" s="101">
        <v>1</v>
      </c>
      <c r="AP40" s="101">
        <v>2</v>
      </c>
      <c r="AQ40" s="101">
        <v>3</v>
      </c>
      <c r="AR40" s="102">
        <v>1</v>
      </c>
      <c r="AS40" s="102">
        <v>1</v>
      </c>
      <c r="AT40" s="102">
        <v>1</v>
      </c>
      <c r="AU40" s="101">
        <v>0</v>
      </c>
      <c r="AV40" s="101">
        <v>1</v>
      </c>
      <c r="AW40" s="101">
        <v>1</v>
      </c>
      <c r="AX40" s="102">
        <v>0</v>
      </c>
      <c r="AY40" s="102">
        <v>0.5</v>
      </c>
      <c r="AZ40" s="102">
        <v>0.33333333333333331</v>
      </c>
      <c r="BA40" s="101">
        <v>1</v>
      </c>
      <c r="BB40" s="101">
        <v>1</v>
      </c>
      <c r="BC40" s="101">
        <v>2</v>
      </c>
      <c r="BD40" s="102">
        <v>1</v>
      </c>
      <c r="BE40" s="102">
        <v>0.5</v>
      </c>
      <c r="BF40" s="102">
        <v>0.66666666666666663</v>
      </c>
      <c r="BG40" s="101">
        <v>0</v>
      </c>
      <c r="BH40" s="101">
        <v>0</v>
      </c>
      <c r="BI40" s="101">
        <v>0</v>
      </c>
      <c r="BJ40" s="102">
        <v>0</v>
      </c>
      <c r="BK40" s="102">
        <v>0</v>
      </c>
      <c r="BL40" s="102">
        <v>0</v>
      </c>
      <c r="BM40" s="101">
        <v>1</v>
      </c>
      <c r="BN40" s="101">
        <v>1</v>
      </c>
      <c r="BO40" s="101">
        <v>2</v>
      </c>
      <c r="BP40" s="102">
        <v>1</v>
      </c>
      <c r="BQ40" s="102">
        <v>0.5</v>
      </c>
      <c r="BR40" s="103">
        <v>0.66666666666666663</v>
      </c>
    </row>
    <row r="41" spans="1:70" ht="11.85">
      <c r="A41" s="99" t="str">
        <f>IF(COUNTIFS(T_ULIS[[#This Row],[Secteur]],"  *"),A40,T_ULIS[[#This Row],[Secteur]])</f>
        <v>SEINE-ET-MARNE</v>
      </c>
      <c r="B41" s="99" t="str">
        <f>IF(COUNTIFS(T_ULIS[[#This Row],[Secteur]],"    *"),B40,T_ULIS[[#This Row],[Secteur]])</f>
        <v xml:space="preserve">   D05 - Lagny-Sur-Marne</v>
      </c>
      <c r="C41" s="100" t="s">
        <v>326</v>
      </c>
      <c r="D41" s="100" t="s">
        <v>327</v>
      </c>
      <c r="E41" s="101">
        <v>0</v>
      </c>
      <c r="F41" s="101">
        <v>1</v>
      </c>
      <c r="G41" s="101">
        <v>1</v>
      </c>
      <c r="H41" s="101">
        <v>0</v>
      </c>
      <c r="I41" s="101">
        <v>0</v>
      </c>
      <c r="J41" s="101">
        <v>0</v>
      </c>
      <c r="K41" s="101">
        <v>0</v>
      </c>
      <c r="L41" s="101">
        <v>1</v>
      </c>
      <c r="M41" s="101">
        <v>1</v>
      </c>
      <c r="N41" s="102" t="s">
        <v>92</v>
      </c>
      <c r="O41" s="102">
        <v>1</v>
      </c>
      <c r="P41" s="102">
        <v>1</v>
      </c>
      <c r="Q41" s="101">
        <v>0</v>
      </c>
      <c r="R41" s="101">
        <v>0</v>
      </c>
      <c r="S41" s="101">
        <v>0</v>
      </c>
      <c r="T41" s="102" t="s">
        <v>92</v>
      </c>
      <c r="U41" s="102">
        <v>0</v>
      </c>
      <c r="V41" s="102">
        <v>0</v>
      </c>
      <c r="W41" s="101">
        <v>0</v>
      </c>
      <c r="X41" s="101">
        <v>1</v>
      </c>
      <c r="Y41" s="101">
        <v>1</v>
      </c>
      <c r="Z41" s="102" t="s">
        <v>92</v>
      </c>
      <c r="AA41" s="102">
        <v>1</v>
      </c>
      <c r="AB41" s="102">
        <v>1</v>
      </c>
      <c r="AC41" s="101">
        <v>0</v>
      </c>
      <c r="AD41" s="101">
        <v>0</v>
      </c>
      <c r="AE41" s="101">
        <v>0</v>
      </c>
      <c r="AF41" s="102" t="s">
        <v>92</v>
      </c>
      <c r="AG41" s="102">
        <v>0</v>
      </c>
      <c r="AH41" s="102">
        <v>0</v>
      </c>
      <c r="AI41" s="101">
        <v>0</v>
      </c>
      <c r="AJ41" s="101">
        <v>1</v>
      </c>
      <c r="AK41" s="101">
        <v>1</v>
      </c>
      <c r="AL41" s="102" t="s">
        <v>92</v>
      </c>
      <c r="AM41" s="102">
        <v>1</v>
      </c>
      <c r="AN41" s="102">
        <v>1</v>
      </c>
      <c r="AO41" s="101">
        <v>0</v>
      </c>
      <c r="AP41" s="101">
        <v>1</v>
      </c>
      <c r="AQ41" s="101">
        <v>1</v>
      </c>
      <c r="AR41" s="102" t="s">
        <v>92</v>
      </c>
      <c r="AS41" s="102">
        <v>1</v>
      </c>
      <c r="AT41" s="102">
        <v>1</v>
      </c>
      <c r="AU41" s="101">
        <v>0</v>
      </c>
      <c r="AV41" s="101">
        <v>0</v>
      </c>
      <c r="AW41" s="101">
        <v>0</v>
      </c>
      <c r="AX41" s="102" t="s">
        <v>92</v>
      </c>
      <c r="AY41" s="102">
        <v>0</v>
      </c>
      <c r="AZ41" s="102">
        <v>0</v>
      </c>
      <c r="BA41" s="101">
        <v>0</v>
      </c>
      <c r="BB41" s="101">
        <v>1</v>
      </c>
      <c r="BC41" s="101">
        <v>1</v>
      </c>
      <c r="BD41" s="102" t="s">
        <v>92</v>
      </c>
      <c r="BE41" s="102">
        <v>1</v>
      </c>
      <c r="BF41" s="102">
        <v>1</v>
      </c>
      <c r="BG41" s="101">
        <v>0</v>
      </c>
      <c r="BH41" s="101">
        <v>0</v>
      </c>
      <c r="BI41" s="101">
        <v>0</v>
      </c>
      <c r="BJ41" s="102" t="s">
        <v>92</v>
      </c>
      <c r="BK41" s="102">
        <v>0</v>
      </c>
      <c r="BL41" s="102">
        <v>0</v>
      </c>
      <c r="BM41" s="101">
        <v>0</v>
      </c>
      <c r="BN41" s="101">
        <v>1</v>
      </c>
      <c r="BO41" s="101">
        <v>1</v>
      </c>
      <c r="BP41" s="102" t="s">
        <v>92</v>
      </c>
      <c r="BQ41" s="102">
        <v>1</v>
      </c>
      <c r="BR41" s="103">
        <v>1</v>
      </c>
    </row>
    <row r="42" spans="1:70" ht="11.85">
      <c r="A42" s="99" t="str">
        <f>IF(COUNTIFS(T_ULIS[[#This Row],[Secteur]],"  *"),A41,T_ULIS[[#This Row],[Secteur]])</f>
        <v>SEINE-ET-MARNE</v>
      </c>
      <c r="B42" s="99" t="str">
        <f>IF(COUNTIFS(T_ULIS[[#This Row],[Secteur]],"    *"),B41,T_ULIS[[#This Row],[Secteur]])</f>
        <v xml:space="preserve">   D05 - Lagny-Sur-Marne</v>
      </c>
      <c r="C42" s="100" t="s">
        <v>328</v>
      </c>
      <c r="D42" s="100" t="s">
        <v>329</v>
      </c>
      <c r="E42" s="101">
        <v>2</v>
      </c>
      <c r="F42" s="101">
        <v>2</v>
      </c>
      <c r="G42" s="101">
        <v>4</v>
      </c>
      <c r="H42" s="101">
        <v>0</v>
      </c>
      <c r="I42" s="101">
        <v>0</v>
      </c>
      <c r="J42" s="101">
        <v>0</v>
      </c>
      <c r="K42" s="101">
        <v>2</v>
      </c>
      <c r="L42" s="101">
        <v>2</v>
      </c>
      <c r="M42" s="101">
        <v>4</v>
      </c>
      <c r="N42" s="102">
        <v>1</v>
      </c>
      <c r="O42" s="102">
        <v>1</v>
      </c>
      <c r="P42" s="102">
        <v>1</v>
      </c>
      <c r="Q42" s="101">
        <v>0</v>
      </c>
      <c r="R42" s="101">
        <v>0</v>
      </c>
      <c r="S42" s="101">
        <v>0</v>
      </c>
      <c r="T42" s="102">
        <v>0</v>
      </c>
      <c r="U42" s="102">
        <v>0</v>
      </c>
      <c r="V42" s="102">
        <v>0</v>
      </c>
      <c r="W42" s="101">
        <v>2</v>
      </c>
      <c r="X42" s="101">
        <v>2</v>
      </c>
      <c r="Y42" s="101">
        <v>4</v>
      </c>
      <c r="Z42" s="102">
        <v>1</v>
      </c>
      <c r="AA42" s="102">
        <v>1</v>
      </c>
      <c r="AB42" s="102">
        <v>1</v>
      </c>
      <c r="AC42" s="101">
        <v>1</v>
      </c>
      <c r="AD42" s="101">
        <v>1</v>
      </c>
      <c r="AE42" s="101">
        <v>2</v>
      </c>
      <c r="AF42" s="102">
        <v>0.5</v>
      </c>
      <c r="AG42" s="102">
        <v>0.5</v>
      </c>
      <c r="AH42" s="102">
        <v>0.5</v>
      </c>
      <c r="AI42" s="101">
        <v>1</v>
      </c>
      <c r="AJ42" s="101">
        <v>1</v>
      </c>
      <c r="AK42" s="101">
        <v>2</v>
      </c>
      <c r="AL42" s="102">
        <v>0.5</v>
      </c>
      <c r="AM42" s="102">
        <v>0.5</v>
      </c>
      <c r="AN42" s="102">
        <v>0.5</v>
      </c>
      <c r="AO42" s="101">
        <v>2</v>
      </c>
      <c r="AP42" s="101">
        <v>2</v>
      </c>
      <c r="AQ42" s="101">
        <v>4</v>
      </c>
      <c r="AR42" s="102">
        <v>1</v>
      </c>
      <c r="AS42" s="102">
        <v>1</v>
      </c>
      <c r="AT42" s="102">
        <v>1</v>
      </c>
      <c r="AU42" s="101">
        <v>0</v>
      </c>
      <c r="AV42" s="101">
        <v>0</v>
      </c>
      <c r="AW42" s="101">
        <v>0</v>
      </c>
      <c r="AX42" s="102">
        <v>0</v>
      </c>
      <c r="AY42" s="102">
        <v>0</v>
      </c>
      <c r="AZ42" s="102">
        <v>0</v>
      </c>
      <c r="BA42" s="101">
        <v>2</v>
      </c>
      <c r="BB42" s="101">
        <v>2</v>
      </c>
      <c r="BC42" s="101">
        <v>4</v>
      </c>
      <c r="BD42" s="102">
        <v>1</v>
      </c>
      <c r="BE42" s="102">
        <v>1</v>
      </c>
      <c r="BF42" s="102">
        <v>1</v>
      </c>
      <c r="BG42" s="101">
        <v>1</v>
      </c>
      <c r="BH42" s="101">
        <v>1</v>
      </c>
      <c r="BI42" s="101">
        <v>2</v>
      </c>
      <c r="BJ42" s="102">
        <v>0.5</v>
      </c>
      <c r="BK42" s="102">
        <v>0.5</v>
      </c>
      <c r="BL42" s="102">
        <v>0.5</v>
      </c>
      <c r="BM42" s="101">
        <v>1</v>
      </c>
      <c r="BN42" s="101">
        <v>1</v>
      </c>
      <c r="BO42" s="101">
        <v>2</v>
      </c>
      <c r="BP42" s="102">
        <v>0.5</v>
      </c>
      <c r="BQ42" s="102">
        <v>0.5</v>
      </c>
      <c r="BR42" s="103">
        <v>0.5</v>
      </c>
    </row>
    <row r="43" spans="1:70" ht="11.85">
      <c r="A43" s="99" t="str">
        <f>IF(COUNTIFS(T_ULIS[[#This Row],[Secteur]],"  *"),A42,T_ULIS[[#This Row],[Secteur]])</f>
        <v>SEINE-ET-MARNE</v>
      </c>
      <c r="B43" s="99" t="str">
        <f>IF(COUNTIFS(T_ULIS[[#This Row],[Secteur]],"    *"),B42,T_ULIS[[#This Row],[Secteur]])</f>
        <v xml:space="preserve">   D05 - Lagny-Sur-Marne</v>
      </c>
      <c r="C43" s="100" t="s">
        <v>332</v>
      </c>
      <c r="D43" s="100" t="s">
        <v>333</v>
      </c>
      <c r="E43" s="101">
        <v>0</v>
      </c>
      <c r="F43" s="101">
        <v>1</v>
      </c>
      <c r="G43" s="101">
        <v>1</v>
      </c>
      <c r="H43" s="101">
        <v>0</v>
      </c>
      <c r="I43" s="101">
        <v>1</v>
      </c>
      <c r="J43" s="101">
        <v>1</v>
      </c>
      <c r="K43" s="101">
        <v>0</v>
      </c>
      <c r="L43" s="101">
        <v>0</v>
      </c>
      <c r="M43" s="101">
        <v>0</v>
      </c>
      <c r="N43" s="102" t="s">
        <v>92</v>
      </c>
      <c r="O43" s="102">
        <v>1</v>
      </c>
      <c r="P43" s="102">
        <v>1</v>
      </c>
      <c r="Q43" s="101">
        <v>0</v>
      </c>
      <c r="R43" s="101">
        <v>0</v>
      </c>
      <c r="S43" s="101">
        <v>0</v>
      </c>
      <c r="T43" s="102" t="s">
        <v>92</v>
      </c>
      <c r="U43" s="102" t="s">
        <v>92</v>
      </c>
      <c r="V43" s="102" t="s">
        <v>92</v>
      </c>
      <c r="W43" s="101">
        <v>0</v>
      </c>
      <c r="X43" s="101">
        <v>0</v>
      </c>
      <c r="Y43" s="101">
        <v>0</v>
      </c>
      <c r="Z43" s="102" t="s">
        <v>92</v>
      </c>
      <c r="AA43" s="102" t="s">
        <v>92</v>
      </c>
      <c r="AB43" s="102" t="s">
        <v>92</v>
      </c>
      <c r="AC43" s="101">
        <v>0</v>
      </c>
      <c r="AD43" s="101">
        <v>0</v>
      </c>
      <c r="AE43" s="101">
        <v>0</v>
      </c>
      <c r="AF43" s="102" t="s">
        <v>92</v>
      </c>
      <c r="AG43" s="102" t="s">
        <v>92</v>
      </c>
      <c r="AH43" s="102" t="s">
        <v>92</v>
      </c>
      <c r="AI43" s="101">
        <v>0</v>
      </c>
      <c r="AJ43" s="101">
        <v>0</v>
      </c>
      <c r="AK43" s="101">
        <v>0</v>
      </c>
      <c r="AL43" s="102" t="s">
        <v>92</v>
      </c>
      <c r="AM43" s="102" t="s">
        <v>92</v>
      </c>
      <c r="AN43" s="102" t="s">
        <v>92</v>
      </c>
      <c r="AO43" s="101">
        <v>0</v>
      </c>
      <c r="AP43" s="101">
        <v>0</v>
      </c>
      <c r="AQ43" s="101">
        <v>0</v>
      </c>
      <c r="AR43" s="102" t="s">
        <v>92</v>
      </c>
      <c r="AS43" s="102">
        <v>1</v>
      </c>
      <c r="AT43" s="102">
        <v>1</v>
      </c>
      <c r="AU43" s="101">
        <v>0</v>
      </c>
      <c r="AV43" s="101">
        <v>0</v>
      </c>
      <c r="AW43" s="101">
        <v>0</v>
      </c>
      <c r="AX43" s="102" t="s">
        <v>92</v>
      </c>
      <c r="AY43" s="102" t="s">
        <v>92</v>
      </c>
      <c r="AZ43" s="102" t="s">
        <v>92</v>
      </c>
      <c r="BA43" s="101">
        <v>0</v>
      </c>
      <c r="BB43" s="101">
        <v>0</v>
      </c>
      <c r="BC43" s="101">
        <v>0</v>
      </c>
      <c r="BD43" s="102" t="s">
        <v>92</v>
      </c>
      <c r="BE43" s="102" t="s">
        <v>92</v>
      </c>
      <c r="BF43" s="102" t="s">
        <v>92</v>
      </c>
      <c r="BG43" s="101">
        <v>0</v>
      </c>
      <c r="BH43" s="101">
        <v>0</v>
      </c>
      <c r="BI43" s="101">
        <v>0</v>
      </c>
      <c r="BJ43" s="102" t="s">
        <v>92</v>
      </c>
      <c r="BK43" s="102" t="s">
        <v>92</v>
      </c>
      <c r="BL43" s="102" t="s">
        <v>92</v>
      </c>
      <c r="BM43" s="101">
        <v>0</v>
      </c>
      <c r="BN43" s="101">
        <v>0</v>
      </c>
      <c r="BO43" s="101">
        <v>0</v>
      </c>
      <c r="BP43" s="102" t="s">
        <v>92</v>
      </c>
      <c r="BQ43" s="102" t="s">
        <v>92</v>
      </c>
      <c r="BR43" s="103" t="s">
        <v>92</v>
      </c>
    </row>
    <row r="44" spans="1:70" ht="11.85">
      <c r="A44" s="99" t="str">
        <f>IF(COUNTIFS(T_ULIS[[#This Row],[Secteur]],"  *"),A43,T_ULIS[[#This Row],[Secteur]])</f>
        <v>SEINE-ET-MARNE</v>
      </c>
      <c r="B44" s="99" t="str">
        <f>IF(COUNTIFS(T_ULIS[[#This Row],[Secteur]],"    *"),B43,T_ULIS[[#This Row],[Secteur]])</f>
        <v xml:space="preserve">   D06 - Coulommiers</v>
      </c>
      <c r="C44" s="100" t="s">
        <v>334</v>
      </c>
      <c r="D44" s="100" t="s">
        <v>335</v>
      </c>
      <c r="E44" s="101">
        <v>3</v>
      </c>
      <c r="F44" s="101">
        <v>11</v>
      </c>
      <c r="G44" s="101">
        <v>14</v>
      </c>
      <c r="H44" s="101">
        <v>0</v>
      </c>
      <c r="I44" s="101">
        <v>0</v>
      </c>
      <c r="J44" s="101">
        <v>0</v>
      </c>
      <c r="K44" s="101">
        <v>2</v>
      </c>
      <c r="L44" s="101">
        <v>11</v>
      </c>
      <c r="M44" s="101">
        <v>13</v>
      </c>
      <c r="N44" s="102">
        <v>0.66666666666666663</v>
      </c>
      <c r="O44" s="102">
        <v>1</v>
      </c>
      <c r="P44" s="102">
        <v>0.9285714285714286</v>
      </c>
      <c r="Q44" s="101">
        <v>0</v>
      </c>
      <c r="R44" s="101">
        <v>0</v>
      </c>
      <c r="S44" s="101">
        <v>0</v>
      </c>
      <c r="T44" s="102">
        <v>0</v>
      </c>
      <c r="U44" s="102">
        <v>0</v>
      </c>
      <c r="V44" s="102">
        <v>0</v>
      </c>
      <c r="W44" s="101">
        <v>2</v>
      </c>
      <c r="X44" s="101">
        <v>11</v>
      </c>
      <c r="Y44" s="101">
        <v>13</v>
      </c>
      <c r="Z44" s="102">
        <v>1</v>
      </c>
      <c r="AA44" s="102">
        <v>1</v>
      </c>
      <c r="AB44" s="102">
        <v>1</v>
      </c>
      <c r="AC44" s="101">
        <v>0</v>
      </c>
      <c r="AD44" s="101">
        <v>1</v>
      </c>
      <c r="AE44" s="101">
        <v>1</v>
      </c>
      <c r="AF44" s="102">
        <v>0</v>
      </c>
      <c r="AG44" s="102">
        <v>9.0909090909090912E-2</v>
      </c>
      <c r="AH44" s="102">
        <v>7.6923076923076927E-2</v>
      </c>
      <c r="AI44" s="101">
        <v>2</v>
      </c>
      <c r="AJ44" s="101">
        <v>10</v>
      </c>
      <c r="AK44" s="101">
        <v>12</v>
      </c>
      <c r="AL44" s="102">
        <v>1</v>
      </c>
      <c r="AM44" s="102">
        <v>0.90909090909090906</v>
      </c>
      <c r="AN44" s="102">
        <v>0.92307692307692313</v>
      </c>
      <c r="AO44" s="101">
        <v>2</v>
      </c>
      <c r="AP44" s="101">
        <v>11</v>
      </c>
      <c r="AQ44" s="101">
        <v>13</v>
      </c>
      <c r="AR44" s="102">
        <v>0.66666666666666663</v>
      </c>
      <c r="AS44" s="102">
        <v>1</v>
      </c>
      <c r="AT44" s="102">
        <v>0.9285714285714286</v>
      </c>
      <c r="AU44" s="101">
        <v>0</v>
      </c>
      <c r="AV44" s="101">
        <v>0</v>
      </c>
      <c r="AW44" s="101">
        <v>0</v>
      </c>
      <c r="AX44" s="102">
        <v>0</v>
      </c>
      <c r="AY44" s="102">
        <v>0</v>
      </c>
      <c r="AZ44" s="102">
        <v>0</v>
      </c>
      <c r="BA44" s="101">
        <v>2</v>
      </c>
      <c r="BB44" s="101">
        <v>11</v>
      </c>
      <c r="BC44" s="101">
        <v>13</v>
      </c>
      <c r="BD44" s="102">
        <v>1</v>
      </c>
      <c r="BE44" s="102">
        <v>1</v>
      </c>
      <c r="BF44" s="102">
        <v>1</v>
      </c>
      <c r="BG44" s="101">
        <v>0</v>
      </c>
      <c r="BH44" s="101">
        <v>1</v>
      </c>
      <c r="BI44" s="101">
        <v>1</v>
      </c>
      <c r="BJ44" s="102">
        <v>0</v>
      </c>
      <c r="BK44" s="102">
        <v>9.0909090909090912E-2</v>
      </c>
      <c r="BL44" s="102">
        <v>7.6923076923076927E-2</v>
      </c>
      <c r="BM44" s="101">
        <v>2</v>
      </c>
      <c r="BN44" s="101">
        <v>10</v>
      </c>
      <c r="BO44" s="101">
        <v>12</v>
      </c>
      <c r="BP44" s="102">
        <v>1</v>
      </c>
      <c r="BQ44" s="102">
        <v>0.90909090909090906</v>
      </c>
      <c r="BR44" s="103">
        <v>0.92307692307692313</v>
      </c>
    </row>
    <row r="45" spans="1:70" ht="11.85">
      <c r="A45" s="99" t="str">
        <f>IF(COUNTIFS(T_ULIS[[#This Row],[Secteur]],"  *"),A44,T_ULIS[[#This Row],[Secteur]])</f>
        <v>SEINE-ET-MARNE</v>
      </c>
      <c r="B45" s="99" t="str">
        <f>IF(COUNTIFS(T_ULIS[[#This Row],[Secteur]],"    *"),B44,T_ULIS[[#This Row],[Secteur]])</f>
        <v xml:space="preserve">   D06 - Coulommiers</v>
      </c>
      <c r="C45" s="100" t="s">
        <v>342</v>
      </c>
      <c r="D45" s="100" t="s">
        <v>343</v>
      </c>
      <c r="E45" s="101">
        <v>0</v>
      </c>
      <c r="F45" s="101">
        <v>4</v>
      </c>
      <c r="G45" s="101">
        <v>4</v>
      </c>
      <c r="H45" s="101">
        <v>0</v>
      </c>
      <c r="I45" s="101">
        <v>0</v>
      </c>
      <c r="J45" s="101">
        <v>0</v>
      </c>
      <c r="K45" s="101">
        <v>0</v>
      </c>
      <c r="L45" s="101">
        <v>4</v>
      </c>
      <c r="M45" s="101">
        <v>4</v>
      </c>
      <c r="N45" s="102" t="s">
        <v>92</v>
      </c>
      <c r="O45" s="102">
        <v>1</v>
      </c>
      <c r="P45" s="102">
        <v>1</v>
      </c>
      <c r="Q45" s="101">
        <v>0</v>
      </c>
      <c r="R45" s="101">
        <v>0</v>
      </c>
      <c r="S45" s="101">
        <v>0</v>
      </c>
      <c r="T45" s="102" t="s">
        <v>92</v>
      </c>
      <c r="U45" s="102">
        <v>0</v>
      </c>
      <c r="V45" s="102">
        <v>0</v>
      </c>
      <c r="W45" s="101">
        <v>0</v>
      </c>
      <c r="X45" s="101">
        <v>4</v>
      </c>
      <c r="Y45" s="101">
        <v>4</v>
      </c>
      <c r="Z45" s="102" t="s">
        <v>92</v>
      </c>
      <c r="AA45" s="102">
        <v>1</v>
      </c>
      <c r="AB45" s="102">
        <v>1</v>
      </c>
      <c r="AC45" s="101">
        <v>0</v>
      </c>
      <c r="AD45" s="101">
        <v>0</v>
      </c>
      <c r="AE45" s="101">
        <v>0</v>
      </c>
      <c r="AF45" s="102" t="s">
        <v>92</v>
      </c>
      <c r="AG45" s="102">
        <v>0</v>
      </c>
      <c r="AH45" s="102">
        <v>0</v>
      </c>
      <c r="AI45" s="101">
        <v>0</v>
      </c>
      <c r="AJ45" s="101">
        <v>4</v>
      </c>
      <c r="AK45" s="101">
        <v>4</v>
      </c>
      <c r="AL45" s="102" t="s">
        <v>92</v>
      </c>
      <c r="AM45" s="102">
        <v>1</v>
      </c>
      <c r="AN45" s="102">
        <v>1</v>
      </c>
      <c r="AO45" s="101">
        <v>0</v>
      </c>
      <c r="AP45" s="101">
        <v>4</v>
      </c>
      <c r="AQ45" s="101">
        <v>4</v>
      </c>
      <c r="AR45" s="102" t="s">
        <v>92</v>
      </c>
      <c r="AS45" s="102">
        <v>1</v>
      </c>
      <c r="AT45" s="102">
        <v>1</v>
      </c>
      <c r="AU45" s="101">
        <v>0</v>
      </c>
      <c r="AV45" s="101">
        <v>0</v>
      </c>
      <c r="AW45" s="101">
        <v>0</v>
      </c>
      <c r="AX45" s="102" t="s">
        <v>92</v>
      </c>
      <c r="AY45" s="102">
        <v>0</v>
      </c>
      <c r="AZ45" s="102">
        <v>0</v>
      </c>
      <c r="BA45" s="101">
        <v>0</v>
      </c>
      <c r="BB45" s="101">
        <v>4</v>
      </c>
      <c r="BC45" s="101">
        <v>4</v>
      </c>
      <c r="BD45" s="102" t="s">
        <v>92</v>
      </c>
      <c r="BE45" s="102">
        <v>1</v>
      </c>
      <c r="BF45" s="102">
        <v>1</v>
      </c>
      <c r="BG45" s="101">
        <v>0</v>
      </c>
      <c r="BH45" s="101">
        <v>0</v>
      </c>
      <c r="BI45" s="101">
        <v>0</v>
      </c>
      <c r="BJ45" s="102" t="s">
        <v>92</v>
      </c>
      <c r="BK45" s="102">
        <v>0</v>
      </c>
      <c r="BL45" s="102">
        <v>0</v>
      </c>
      <c r="BM45" s="101">
        <v>0</v>
      </c>
      <c r="BN45" s="101">
        <v>4</v>
      </c>
      <c r="BO45" s="101">
        <v>4</v>
      </c>
      <c r="BP45" s="102" t="s">
        <v>92</v>
      </c>
      <c r="BQ45" s="102">
        <v>1</v>
      </c>
      <c r="BR45" s="103">
        <v>1</v>
      </c>
    </row>
    <row r="46" spans="1:70" ht="11.85">
      <c r="A46" s="99" t="str">
        <f>IF(COUNTIFS(T_ULIS[[#This Row],[Secteur]],"  *"),A45,T_ULIS[[#This Row],[Secteur]])</f>
        <v>SEINE-ET-MARNE</v>
      </c>
      <c r="B46" s="99" t="str">
        <f>IF(COUNTIFS(T_ULIS[[#This Row],[Secteur]],"    *"),B45,T_ULIS[[#This Row],[Secteur]])</f>
        <v xml:space="preserve">   D06 - Coulommiers</v>
      </c>
      <c r="C46" s="100" t="s">
        <v>344</v>
      </c>
      <c r="D46" s="100" t="s">
        <v>345</v>
      </c>
      <c r="E46" s="101">
        <v>2</v>
      </c>
      <c r="F46" s="101">
        <v>1</v>
      </c>
      <c r="G46" s="101">
        <v>3</v>
      </c>
      <c r="H46" s="101">
        <v>0</v>
      </c>
      <c r="I46" s="101">
        <v>0</v>
      </c>
      <c r="J46" s="101">
        <v>0</v>
      </c>
      <c r="K46" s="101">
        <v>2</v>
      </c>
      <c r="L46" s="101">
        <v>1</v>
      </c>
      <c r="M46" s="101">
        <v>3</v>
      </c>
      <c r="N46" s="102">
        <v>1</v>
      </c>
      <c r="O46" s="102">
        <v>1</v>
      </c>
      <c r="P46" s="102">
        <v>1</v>
      </c>
      <c r="Q46" s="101">
        <v>0</v>
      </c>
      <c r="R46" s="101">
        <v>0</v>
      </c>
      <c r="S46" s="101">
        <v>0</v>
      </c>
      <c r="T46" s="102">
        <v>0</v>
      </c>
      <c r="U46" s="102">
        <v>0</v>
      </c>
      <c r="V46" s="102">
        <v>0</v>
      </c>
      <c r="W46" s="101">
        <v>2</v>
      </c>
      <c r="X46" s="101">
        <v>1</v>
      </c>
      <c r="Y46" s="101">
        <v>3</v>
      </c>
      <c r="Z46" s="102">
        <v>1</v>
      </c>
      <c r="AA46" s="102">
        <v>1</v>
      </c>
      <c r="AB46" s="102">
        <v>1</v>
      </c>
      <c r="AC46" s="101">
        <v>0</v>
      </c>
      <c r="AD46" s="101">
        <v>0</v>
      </c>
      <c r="AE46" s="101">
        <v>0</v>
      </c>
      <c r="AF46" s="102">
        <v>0</v>
      </c>
      <c r="AG46" s="102">
        <v>0</v>
      </c>
      <c r="AH46" s="102">
        <v>0</v>
      </c>
      <c r="AI46" s="101">
        <v>2</v>
      </c>
      <c r="AJ46" s="101">
        <v>1</v>
      </c>
      <c r="AK46" s="101">
        <v>3</v>
      </c>
      <c r="AL46" s="102">
        <v>1</v>
      </c>
      <c r="AM46" s="102">
        <v>1</v>
      </c>
      <c r="AN46" s="102">
        <v>1</v>
      </c>
      <c r="AO46" s="101">
        <v>2</v>
      </c>
      <c r="AP46" s="101">
        <v>1</v>
      </c>
      <c r="AQ46" s="101">
        <v>3</v>
      </c>
      <c r="AR46" s="102">
        <v>1</v>
      </c>
      <c r="AS46" s="102">
        <v>1</v>
      </c>
      <c r="AT46" s="102">
        <v>1</v>
      </c>
      <c r="AU46" s="101">
        <v>0</v>
      </c>
      <c r="AV46" s="101">
        <v>0</v>
      </c>
      <c r="AW46" s="101">
        <v>0</v>
      </c>
      <c r="AX46" s="102">
        <v>0</v>
      </c>
      <c r="AY46" s="102">
        <v>0</v>
      </c>
      <c r="AZ46" s="102">
        <v>0</v>
      </c>
      <c r="BA46" s="101">
        <v>2</v>
      </c>
      <c r="BB46" s="101">
        <v>1</v>
      </c>
      <c r="BC46" s="101">
        <v>3</v>
      </c>
      <c r="BD46" s="102">
        <v>1</v>
      </c>
      <c r="BE46" s="102">
        <v>1</v>
      </c>
      <c r="BF46" s="102">
        <v>1</v>
      </c>
      <c r="BG46" s="101">
        <v>0</v>
      </c>
      <c r="BH46" s="101">
        <v>0</v>
      </c>
      <c r="BI46" s="101">
        <v>0</v>
      </c>
      <c r="BJ46" s="102">
        <v>0</v>
      </c>
      <c r="BK46" s="102">
        <v>0</v>
      </c>
      <c r="BL46" s="102">
        <v>0</v>
      </c>
      <c r="BM46" s="101">
        <v>2</v>
      </c>
      <c r="BN46" s="101">
        <v>1</v>
      </c>
      <c r="BO46" s="101">
        <v>3</v>
      </c>
      <c r="BP46" s="102">
        <v>1</v>
      </c>
      <c r="BQ46" s="102">
        <v>1</v>
      </c>
      <c r="BR46" s="103">
        <v>1</v>
      </c>
    </row>
    <row r="47" spans="1:70" ht="11.85">
      <c r="A47" s="99" t="str">
        <f>IF(COUNTIFS(T_ULIS[[#This Row],[Secteur]],"  *"),A46,T_ULIS[[#This Row],[Secteur]])</f>
        <v>SEINE-ET-MARNE</v>
      </c>
      <c r="B47" s="99" t="str">
        <f>IF(COUNTIFS(T_ULIS[[#This Row],[Secteur]],"    *"),B46,T_ULIS[[#This Row],[Secteur]])</f>
        <v xml:space="preserve">   D06 - Coulommiers</v>
      </c>
      <c r="C47" s="100" t="s">
        <v>346</v>
      </c>
      <c r="D47" s="100" t="s">
        <v>347</v>
      </c>
      <c r="E47" s="101">
        <v>0</v>
      </c>
      <c r="F47" s="101">
        <v>2</v>
      </c>
      <c r="G47" s="101">
        <v>2</v>
      </c>
      <c r="H47" s="101">
        <v>0</v>
      </c>
      <c r="I47" s="101">
        <v>0</v>
      </c>
      <c r="J47" s="101">
        <v>0</v>
      </c>
      <c r="K47" s="101">
        <v>0</v>
      </c>
      <c r="L47" s="101">
        <v>2</v>
      </c>
      <c r="M47" s="101">
        <v>2</v>
      </c>
      <c r="N47" s="102" t="s">
        <v>92</v>
      </c>
      <c r="O47" s="102">
        <v>1</v>
      </c>
      <c r="P47" s="102">
        <v>1</v>
      </c>
      <c r="Q47" s="101">
        <v>0</v>
      </c>
      <c r="R47" s="101">
        <v>0</v>
      </c>
      <c r="S47" s="101">
        <v>0</v>
      </c>
      <c r="T47" s="102" t="s">
        <v>92</v>
      </c>
      <c r="U47" s="102">
        <v>0</v>
      </c>
      <c r="V47" s="102">
        <v>0</v>
      </c>
      <c r="W47" s="101">
        <v>0</v>
      </c>
      <c r="X47" s="101">
        <v>2</v>
      </c>
      <c r="Y47" s="101">
        <v>2</v>
      </c>
      <c r="Z47" s="102" t="s">
        <v>92</v>
      </c>
      <c r="AA47" s="102">
        <v>1</v>
      </c>
      <c r="AB47" s="102">
        <v>1</v>
      </c>
      <c r="AC47" s="101">
        <v>0</v>
      </c>
      <c r="AD47" s="101">
        <v>0</v>
      </c>
      <c r="AE47" s="101">
        <v>0</v>
      </c>
      <c r="AF47" s="102" t="s">
        <v>92</v>
      </c>
      <c r="AG47" s="102">
        <v>0</v>
      </c>
      <c r="AH47" s="102">
        <v>0</v>
      </c>
      <c r="AI47" s="101">
        <v>0</v>
      </c>
      <c r="AJ47" s="101">
        <v>2</v>
      </c>
      <c r="AK47" s="101">
        <v>2</v>
      </c>
      <c r="AL47" s="102" t="s">
        <v>92</v>
      </c>
      <c r="AM47" s="102">
        <v>1</v>
      </c>
      <c r="AN47" s="102">
        <v>1</v>
      </c>
      <c r="AO47" s="101">
        <v>0</v>
      </c>
      <c r="AP47" s="101">
        <v>2</v>
      </c>
      <c r="AQ47" s="101">
        <v>2</v>
      </c>
      <c r="AR47" s="102" t="s">
        <v>92</v>
      </c>
      <c r="AS47" s="102">
        <v>1</v>
      </c>
      <c r="AT47" s="102">
        <v>1</v>
      </c>
      <c r="AU47" s="101">
        <v>0</v>
      </c>
      <c r="AV47" s="101">
        <v>0</v>
      </c>
      <c r="AW47" s="101">
        <v>0</v>
      </c>
      <c r="AX47" s="102" t="s">
        <v>92</v>
      </c>
      <c r="AY47" s="102">
        <v>0</v>
      </c>
      <c r="AZ47" s="102">
        <v>0</v>
      </c>
      <c r="BA47" s="101">
        <v>0</v>
      </c>
      <c r="BB47" s="101">
        <v>2</v>
      </c>
      <c r="BC47" s="101">
        <v>2</v>
      </c>
      <c r="BD47" s="102" t="s">
        <v>92</v>
      </c>
      <c r="BE47" s="102">
        <v>1</v>
      </c>
      <c r="BF47" s="102">
        <v>1</v>
      </c>
      <c r="BG47" s="101">
        <v>0</v>
      </c>
      <c r="BH47" s="101">
        <v>0</v>
      </c>
      <c r="BI47" s="101">
        <v>0</v>
      </c>
      <c r="BJ47" s="102" t="s">
        <v>92</v>
      </c>
      <c r="BK47" s="102">
        <v>0</v>
      </c>
      <c r="BL47" s="102">
        <v>0</v>
      </c>
      <c r="BM47" s="101">
        <v>0</v>
      </c>
      <c r="BN47" s="101">
        <v>2</v>
      </c>
      <c r="BO47" s="101">
        <v>2</v>
      </c>
      <c r="BP47" s="102" t="s">
        <v>92</v>
      </c>
      <c r="BQ47" s="102">
        <v>1</v>
      </c>
      <c r="BR47" s="103">
        <v>1</v>
      </c>
    </row>
    <row r="48" spans="1:70" ht="11.85">
      <c r="A48" s="99" t="str">
        <f>IF(COUNTIFS(T_ULIS[[#This Row],[Secteur]],"  *"),A47,T_ULIS[[#This Row],[Secteur]])</f>
        <v>SEINE-ET-MARNE</v>
      </c>
      <c r="B48" s="99" t="str">
        <f>IF(COUNTIFS(T_ULIS[[#This Row],[Secteur]],"    *"),B47,T_ULIS[[#This Row],[Secteur]])</f>
        <v xml:space="preserve">   D06 - Coulommiers</v>
      </c>
      <c r="C48" s="100" t="s">
        <v>350</v>
      </c>
      <c r="D48" s="100" t="s">
        <v>280</v>
      </c>
      <c r="E48" s="101">
        <v>1</v>
      </c>
      <c r="F48" s="101">
        <v>4</v>
      </c>
      <c r="G48" s="101">
        <v>5</v>
      </c>
      <c r="H48" s="101">
        <v>0</v>
      </c>
      <c r="I48" s="101">
        <v>0</v>
      </c>
      <c r="J48" s="101">
        <v>0</v>
      </c>
      <c r="K48" s="101">
        <v>0</v>
      </c>
      <c r="L48" s="101">
        <v>4</v>
      </c>
      <c r="M48" s="101">
        <v>4</v>
      </c>
      <c r="N48" s="102">
        <v>0</v>
      </c>
      <c r="O48" s="102">
        <v>1</v>
      </c>
      <c r="P48" s="102">
        <v>0.8</v>
      </c>
      <c r="Q48" s="101">
        <v>0</v>
      </c>
      <c r="R48" s="101">
        <v>0</v>
      </c>
      <c r="S48" s="101">
        <v>0</v>
      </c>
      <c r="T48" s="102" t="s">
        <v>92</v>
      </c>
      <c r="U48" s="102">
        <v>0</v>
      </c>
      <c r="V48" s="102">
        <v>0</v>
      </c>
      <c r="W48" s="101">
        <v>0</v>
      </c>
      <c r="X48" s="101">
        <v>4</v>
      </c>
      <c r="Y48" s="101">
        <v>4</v>
      </c>
      <c r="Z48" s="102" t="s">
        <v>92</v>
      </c>
      <c r="AA48" s="102">
        <v>1</v>
      </c>
      <c r="AB48" s="102">
        <v>1</v>
      </c>
      <c r="AC48" s="101">
        <v>0</v>
      </c>
      <c r="AD48" s="101">
        <v>1</v>
      </c>
      <c r="AE48" s="101">
        <v>1</v>
      </c>
      <c r="AF48" s="102" t="s">
        <v>92</v>
      </c>
      <c r="AG48" s="102">
        <v>0.25</v>
      </c>
      <c r="AH48" s="102">
        <v>0.25</v>
      </c>
      <c r="AI48" s="101">
        <v>0</v>
      </c>
      <c r="AJ48" s="101">
        <v>3</v>
      </c>
      <c r="AK48" s="101">
        <v>3</v>
      </c>
      <c r="AL48" s="102" t="s">
        <v>92</v>
      </c>
      <c r="AM48" s="102">
        <v>0.75</v>
      </c>
      <c r="AN48" s="102">
        <v>0.75</v>
      </c>
      <c r="AO48" s="101">
        <v>0</v>
      </c>
      <c r="AP48" s="101">
        <v>4</v>
      </c>
      <c r="AQ48" s="101">
        <v>4</v>
      </c>
      <c r="AR48" s="102">
        <v>0</v>
      </c>
      <c r="AS48" s="102">
        <v>1</v>
      </c>
      <c r="AT48" s="102">
        <v>0.8</v>
      </c>
      <c r="AU48" s="101">
        <v>0</v>
      </c>
      <c r="AV48" s="101">
        <v>0</v>
      </c>
      <c r="AW48" s="101">
        <v>0</v>
      </c>
      <c r="AX48" s="102" t="s">
        <v>92</v>
      </c>
      <c r="AY48" s="102">
        <v>0</v>
      </c>
      <c r="AZ48" s="102">
        <v>0</v>
      </c>
      <c r="BA48" s="101">
        <v>0</v>
      </c>
      <c r="BB48" s="101">
        <v>4</v>
      </c>
      <c r="BC48" s="101">
        <v>4</v>
      </c>
      <c r="BD48" s="102" t="s">
        <v>92</v>
      </c>
      <c r="BE48" s="102">
        <v>1</v>
      </c>
      <c r="BF48" s="102">
        <v>1</v>
      </c>
      <c r="BG48" s="101">
        <v>0</v>
      </c>
      <c r="BH48" s="101">
        <v>1</v>
      </c>
      <c r="BI48" s="101">
        <v>1</v>
      </c>
      <c r="BJ48" s="102" t="s">
        <v>92</v>
      </c>
      <c r="BK48" s="102">
        <v>0.25</v>
      </c>
      <c r="BL48" s="102">
        <v>0.25</v>
      </c>
      <c r="BM48" s="101">
        <v>0</v>
      </c>
      <c r="BN48" s="101">
        <v>3</v>
      </c>
      <c r="BO48" s="101">
        <v>3</v>
      </c>
      <c r="BP48" s="102" t="s">
        <v>92</v>
      </c>
      <c r="BQ48" s="102">
        <v>0.75</v>
      </c>
      <c r="BR48" s="103">
        <v>0.75</v>
      </c>
    </row>
    <row r="49" spans="1:70" ht="11.85">
      <c r="A49" s="99" t="str">
        <f>IF(COUNTIFS(T_ULIS[[#This Row],[Secteur]],"  *"),A48,T_ULIS[[#This Row],[Secteur]])</f>
        <v>SEINE-ET-MARNE</v>
      </c>
      <c r="B49" s="99" t="str">
        <f>IF(COUNTIFS(T_ULIS[[#This Row],[Secteur]],"    *"),B48,T_ULIS[[#This Row],[Secteur]])</f>
        <v xml:space="preserve">   D07 - Marne-La-Vallee</v>
      </c>
      <c r="C49" s="100" t="s">
        <v>351</v>
      </c>
      <c r="D49" s="100" t="s">
        <v>352</v>
      </c>
      <c r="E49" s="101">
        <v>9</v>
      </c>
      <c r="F49" s="101">
        <v>8</v>
      </c>
      <c r="G49" s="101">
        <v>17</v>
      </c>
      <c r="H49" s="101">
        <v>1</v>
      </c>
      <c r="I49" s="101">
        <v>0</v>
      </c>
      <c r="J49" s="101">
        <v>1</v>
      </c>
      <c r="K49" s="101">
        <v>7</v>
      </c>
      <c r="L49" s="101">
        <v>8</v>
      </c>
      <c r="M49" s="101">
        <v>15</v>
      </c>
      <c r="N49" s="102">
        <v>0.88888888888888884</v>
      </c>
      <c r="O49" s="102">
        <v>1</v>
      </c>
      <c r="P49" s="102">
        <v>0.94117647058823528</v>
      </c>
      <c r="Q49" s="101">
        <v>0</v>
      </c>
      <c r="R49" s="101">
        <v>0</v>
      </c>
      <c r="S49" s="101">
        <v>0</v>
      </c>
      <c r="T49" s="102">
        <v>0</v>
      </c>
      <c r="U49" s="102">
        <v>0</v>
      </c>
      <c r="V49" s="102">
        <v>0</v>
      </c>
      <c r="W49" s="101">
        <v>7</v>
      </c>
      <c r="X49" s="101">
        <v>8</v>
      </c>
      <c r="Y49" s="101">
        <v>15</v>
      </c>
      <c r="Z49" s="102">
        <v>1</v>
      </c>
      <c r="AA49" s="102">
        <v>1</v>
      </c>
      <c r="AB49" s="102">
        <v>1</v>
      </c>
      <c r="AC49" s="101">
        <v>0</v>
      </c>
      <c r="AD49" s="101">
        <v>0</v>
      </c>
      <c r="AE49" s="101">
        <v>0</v>
      </c>
      <c r="AF49" s="102">
        <v>0</v>
      </c>
      <c r="AG49" s="102">
        <v>0</v>
      </c>
      <c r="AH49" s="102">
        <v>0</v>
      </c>
      <c r="AI49" s="101">
        <v>7</v>
      </c>
      <c r="AJ49" s="101">
        <v>8</v>
      </c>
      <c r="AK49" s="101">
        <v>15</v>
      </c>
      <c r="AL49" s="102">
        <v>1</v>
      </c>
      <c r="AM49" s="102">
        <v>1</v>
      </c>
      <c r="AN49" s="102">
        <v>1</v>
      </c>
      <c r="AO49" s="101">
        <v>7</v>
      </c>
      <c r="AP49" s="101">
        <v>8</v>
      </c>
      <c r="AQ49" s="101">
        <v>15</v>
      </c>
      <c r="AR49" s="102">
        <v>0.88888888888888884</v>
      </c>
      <c r="AS49" s="102">
        <v>1</v>
      </c>
      <c r="AT49" s="102">
        <v>0.94117647058823528</v>
      </c>
      <c r="AU49" s="101">
        <v>0</v>
      </c>
      <c r="AV49" s="101">
        <v>0</v>
      </c>
      <c r="AW49" s="101">
        <v>0</v>
      </c>
      <c r="AX49" s="102">
        <v>0</v>
      </c>
      <c r="AY49" s="102">
        <v>0</v>
      </c>
      <c r="AZ49" s="102">
        <v>0</v>
      </c>
      <c r="BA49" s="101">
        <v>7</v>
      </c>
      <c r="BB49" s="101">
        <v>8</v>
      </c>
      <c r="BC49" s="101">
        <v>15</v>
      </c>
      <c r="BD49" s="102">
        <v>1</v>
      </c>
      <c r="BE49" s="102">
        <v>1</v>
      </c>
      <c r="BF49" s="102">
        <v>1</v>
      </c>
      <c r="BG49" s="101">
        <v>0</v>
      </c>
      <c r="BH49" s="101">
        <v>0</v>
      </c>
      <c r="BI49" s="101">
        <v>0</v>
      </c>
      <c r="BJ49" s="102">
        <v>0</v>
      </c>
      <c r="BK49" s="102">
        <v>0</v>
      </c>
      <c r="BL49" s="102">
        <v>0</v>
      </c>
      <c r="BM49" s="101">
        <v>7</v>
      </c>
      <c r="BN49" s="101">
        <v>8</v>
      </c>
      <c r="BO49" s="101">
        <v>15</v>
      </c>
      <c r="BP49" s="102">
        <v>1</v>
      </c>
      <c r="BQ49" s="102">
        <v>1</v>
      </c>
      <c r="BR49" s="103">
        <v>1</v>
      </c>
    </row>
    <row r="50" spans="1:70" ht="11.85">
      <c r="A50" s="99" t="str">
        <f>IF(COUNTIFS(T_ULIS[[#This Row],[Secteur]],"  *"),A49,T_ULIS[[#This Row],[Secteur]])</f>
        <v>SEINE-ET-MARNE</v>
      </c>
      <c r="B50" s="99" t="str">
        <f>IF(COUNTIFS(T_ULIS[[#This Row],[Secteur]],"    *"),B49,T_ULIS[[#This Row],[Secteur]])</f>
        <v xml:space="preserve">   D07 - Marne-La-Vallee</v>
      </c>
      <c r="C50" s="100" t="s">
        <v>355</v>
      </c>
      <c r="D50" s="100" t="s">
        <v>356</v>
      </c>
      <c r="E50" s="101">
        <v>1</v>
      </c>
      <c r="F50" s="101">
        <v>2</v>
      </c>
      <c r="G50" s="101">
        <v>3</v>
      </c>
      <c r="H50" s="101">
        <v>0</v>
      </c>
      <c r="I50" s="101">
        <v>0</v>
      </c>
      <c r="J50" s="101">
        <v>0</v>
      </c>
      <c r="K50" s="101">
        <v>1</v>
      </c>
      <c r="L50" s="101">
        <v>2</v>
      </c>
      <c r="M50" s="101">
        <v>3</v>
      </c>
      <c r="N50" s="102">
        <v>1</v>
      </c>
      <c r="O50" s="102">
        <v>1</v>
      </c>
      <c r="P50" s="102">
        <v>1</v>
      </c>
      <c r="Q50" s="101">
        <v>0</v>
      </c>
      <c r="R50" s="101">
        <v>0</v>
      </c>
      <c r="S50" s="101">
        <v>0</v>
      </c>
      <c r="T50" s="102">
        <v>0</v>
      </c>
      <c r="U50" s="102">
        <v>0</v>
      </c>
      <c r="V50" s="102">
        <v>0</v>
      </c>
      <c r="W50" s="101">
        <v>1</v>
      </c>
      <c r="X50" s="101">
        <v>2</v>
      </c>
      <c r="Y50" s="101">
        <v>3</v>
      </c>
      <c r="Z50" s="102">
        <v>1</v>
      </c>
      <c r="AA50" s="102">
        <v>1</v>
      </c>
      <c r="AB50" s="102">
        <v>1</v>
      </c>
      <c r="AC50" s="101">
        <v>0</v>
      </c>
      <c r="AD50" s="101">
        <v>0</v>
      </c>
      <c r="AE50" s="101">
        <v>0</v>
      </c>
      <c r="AF50" s="102">
        <v>0</v>
      </c>
      <c r="AG50" s="102">
        <v>0</v>
      </c>
      <c r="AH50" s="102">
        <v>0</v>
      </c>
      <c r="AI50" s="101">
        <v>1</v>
      </c>
      <c r="AJ50" s="101">
        <v>2</v>
      </c>
      <c r="AK50" s="101">
        <v>3</v>
      </c>
      <c r="AL50" s="102">
        <v>1</v>
      </c>
      <c r="AM50" s="102">
        <v>1</v>
      </c>
      <c r="AN50" s="102">
        <v>1</v>
      </c>
      <c r="AO50" s="101">
        <v>1</v>
      </c>
      <c r="AP50" s="101">
        <v>2</v>
      </c>
      <c r="AQ50" s="101">
        <v>3</v>
      </c>
      <c r="AR50" s="102">
        <v>1</v>
      </c>
      <c r="AS50" s="102">
        <v>1</v>
      </c>
      <c r="AT50" s="102">
        <v>1</v>
      </c>
      <c r="AU50" s="101">
        <v>0</v>
      </c>
      <c r="AV50" s="101">
        <v>0</v>
      </c>
      <c r="AW50" s="101">
        <v>0</v>
      </c>
      <c r="AX50" s="102">
        <v>0</v>
      </c>
      <c r="AY50" s="102">
        <v>0</v>
      </c>
      <c r="AZ50" s="102">
        <v>0</v>
      </c>
      <c r="BA50" s="101">
        <v>1</v>
      </c>
      <c r="BB50" s="101">
        <v>2</v>
      </c>
      <c r="BC50" s="101">
        <v>3</v>
      </c>
      <c r="BD50" s="102">
        <v>1</v>
      </c>
      <c r="BE50" s="102">
        <v>1</v>
      </c>
      <c r="BF50" s="102">
        <v>1</v>
      </c>
      <c r="BG50" s="101">
        <v>0</v>
      </c>
      <c r="BH50" s="101">
        <v>0</v>
      </c>
      <c r="BI50" s="101">
        <v>0</v>
      </c>
      <c r="BJ50" s="102">
        <v>0</v>
      </c>
      <c r="BK50" s="102">
        <v>0</v>
      </c>
      <c r="BL50" s="102">
        <v>0</v>
      </c>
      <c r="BM50" s="101">
        <v>1</v>
      </c>
      <c r="BN50" s="101">
        <v>2</v>
      </c>
      <c r="BO50" s="101">
        <v>3</v>
      </c>
      <c r="BP50" s="102">
        <v>1</v>
      </c>
      <c r="BQ50" s="102">
        <v>1</v>
      </c>
      <c r="BR50" s="103">
        <v>1</v>
      </c>
    </row>
    <row r="51" spans="1:70" ht="11.85">
      <c r="A51" s="99" t="str">
        <f>IF(COUNTIFS(T_ULIS[[#This Row],[Secteur]],"  *"),A50,T_ULIS[[#This Row],[Secteur]])</f>
        <v>SEINE-ET-MARNE</v>
      </c>
      <c r="B51" s="99" t="str">
        <f>IF(COUNTIFS(T_ULIS[[#This Row],[Secteur]],"    *"),B50,T_ULIS[[#This Row],[Secteur]])</f>
        <v xml:space="preserve">   D07 - Marne-La-Vallee</v>
      </c>
      <c r="C51" s="100" t="s">
        <v>359</v>
      </c>
      <c r="D51" s="100" t="s">
        <v>360</v>
      </c>
      <c r="E51" s="101">
        <v>3</v>
      </c>
      <c r="F51" s="101">
        <v>1</v>
      </c>
      <c r="G51" s="101">
        <v>4</v>
      </c>
      <c r="H51" s="101">
        <v>1</v>
      </c>
      <c r="I51" s="101">
        <v>0</v>
      </c>
      <c r="J51" s="101">
        <v>1</v>
      </c>
      <c r="K51" s="101">
        <v>2</v>
      </c>
      <c r="L51" s="101">
        <v>1</v>
      </c>
      <c r="M51" s="101">
        <v>3</v>
      </c>
      <c r="N51" s="102">
        <v>1</v>
      </c>
      <c r="O51" s="102">
        <v>1</v>
      </c>
      <c r="P51" s="102">
        <v>1</v>
      </c>
      <c r="Q51" s="101">
        <v>0</v>
      </c>
      <c r="R51" s="101">
        <v>0</v>
      </c>
      <c r="S51" s="101">
        <v>0</v>
      </c>
      <c r="T51" s="102">
        <v>0</v>
      </c>
      <c r="U51" s="102">
        <v>0</v>
      </c>
      <c r="V51" s="102">
        <v>0</v>
      </c>
      <c r="W51" s="101">
        <v>2</v>
      </c>
      <c r="X51" s="101">
        <v>1</v>
      </c>
      <c r="Y51" s="101">
        <v>3</v>
      </c>
      <c r="Z51" s="102">
        <v>1</v>
      </c>
      <c r="AA51" s="102">
        <v>1</v>
      </c>
      <c r="AB51" s="102">
        <v>1</v>
      </c>
      <c r="AC51" s="101">
        <v>0</v>
      </c>
      <c r="AD51" s="101">
        <v>0</v>
      </c>
      <c r="AE51" s="101">
        <v>0</v>
      </c>
      <c r="AF51" s="102">
        <v>0</v>
      </c>
      <c r="AG51" s="102">
        <v>0</v>
      </c>
      <c r="AH51" s="102">
        <v>0</v>
      </c>
      <c r="AI51" s="101">
        <v>2</v>
      </c>
      <c r="AJ51" s="101">
        <v>1</v>
      </c>
      <c r="AK51" s="101">
        <v>3</v>
      </c>
      <c r="AL51" s="102">
        <v>1</v>
      </c>
      <c r="AM51" s="102">
        <v>1</v>
      </c>
      <c r="AN51" s="102">
        <v>1</v>
      </c>
      <c r="AO51" s="101">
        <v>2</v>
      </c>
      <c r="AP51" s="101">
        <v>1</v>
      </c>
      <c r="AQ51" s="101">
        <v>3</v>
      </c>
      <c r="AR51" s="102">
        <v>1</v>
      </c>
      <c r="AS51" s="102">
        <v>1</v>
      </c>
      <c r="AT51" s="102">
        <v>1</v>
      </c>
      <c r="AU51" s="101">
        <v>0</v>
      </c>
      <c r="AV51" s="101">
        <v>0</v>
      </c>
      <c r="AW51" s="101">
        <v>0</v>
      </c>
      <c r="AX51" s="102">
        <v>0</v>
      </c>
      <c r="AY51" s="102">
        <v>0</v>
      </c>
      <c r="AZ51" s="102">
        <v>0</v>
      </c>
      <c r="BA51" s="101">
        <v>2</v>
      </c>
      <c r="BB51" s="101">
        <v>1</v>
      </c>
      <c r="BC51" s="101">
        <v>3</v>
      </c>
      <c r="BD51" s="102">
        <v>1</v>
      </c>
      <c r="BE51" s="102">
        <v>1</v>
      </c>
      <c r="BF51" s="102">
        <v>1</v>
      </c>
      <c r="BG51" s="101">
        <v>0</v>
      </c>
      <c r="BH51" s="101">
        <v>0</v>
      </c>
      <c r="BI51" s="101">
        <v>0</v>
      </c>
      <c r="BJ51" s="102">
        <v>0</v>
      </c>
      <c r="BK51" s="102">
        <v>0</v>
      </c>
      <c r="BL51" s="102">
        <v>0</v>
      </c>
      <c r="BM51" s="101">
        <v>2</v>
      </c>
      <c r="BN51" s="101">
        <v>1</v>
      </c>
      <c r="BO51" s="101">
        <v>3</v>
      </c>
      <c r="BP51" s="102">
        <v>1</v>
      </c>
      <c r="BQ51" s="102">
        <v>1</v>
      </c>
      <c r="BR51" s="103">
        <v>1</v>
      </c>
    </row>
    <row r="52" spans="1:70" ht="11.85">
      <c r="A52" s="99" t="str">
        <f>IF(COUNTIFS(T_ULIS[[#This Row],[Secteur]],"  *"),A51,T_ULIS[[#This Row],[Secteur]])</f>
        <v>SEINE-ET-MARNE</v>
      </c>
      <c r="B52" s="99" t="str">
        <f>IF(COUNTIFS(T_ULIS[[#This Row],[Secteur]],"    *"),B51,T_ULIS[[#This Row],[Secteur]])</f>
        <v xml:space="preserve">   D07 - Marne-La-Vallee</v>
      </c>
      <c r="C52" s="100" t="s">
        <v>361</v>
      </c>
      <c r="D52" s="100" t="s">
        <v>362</v>
      </c>
      <c r="E52" s="101">
        <v>4</v>
      </c>
      <c r="F52" s="101">
        <v>2</v>
      </c>
      <c r="G52" s="101">
        <v>6</v>
      </c>
      <c r="H52" s="101">
        <v>0</v>
      </c>
      <c r="I52" s="101">
        <v>0</v>
      </c>
      <c r="J52" s="101">
        <v>0</v>
      </c>
      <c r="K52" s="101">
        <v>3</v>
      </c>
      <c r="L52" s="101">
        <v>2</v>
      </c>
      <c r="M52" s="101">
        <v>5</v>
      </c>
      <c r="N52" s="102">
        <v>0.75</v>
      </c>
      <c r="O52" s="102">
        <v>1</v>
      </c>
      <c r="P52" s="102">
        <v>0.83333333333333337</v>
      </c>
      <c r="Q52" s="101">
        <v>0</v>
      </c>
      <c r="R52" s="101">
        <v>0</v>
      </c>
      <c r="S52" s="101">
        <v>0</v>
      </c>
      <c r="T52" s="102">
        <v>0</v>
      </c>
      <c r="U52" s="102">
        <v>0</v>
      </c>
      <c r="V52" s="102">
        <v>0</v>
      </c>
      <c r="W52" s="101">
        <v>3</v>
      </c>
      <c r="X52" s="101">
        <v>2</v>
      </c>
      <c r="Y52" s="101">
        <v>5</v>
      </c>
      <c r="Z52" s="102">
        <v>1</v>
      </c>
      <c r="AA52" s="102">
        <v>1</v>
      </c>
      <c r="AB52" s="102">
        <v>1</v>
      </c>
      <c r="AC52" s="101">
        <v>0</v>
      </c>
      <c r="AD52" s="101">
        <v>0</v>
      </c>
      <c r="AE52" s="101">
        <v>0</v>
      </c>
      <c r="AF52" s="102">
        <v>0</v>
      </c>
      <c r="AG52" s="102">
        <v>0</v>
      </c>
      <c r="AH52" s="102">
        <v>0</v>
      </c>
      <c r="AI52" s="101">
        <v>3</v>
      </c>
      <c r="AJ52" s="101">
        <v>2</v>
      </c>
      <c r="AK52" s="101">
        <v>5</v>
      </c>
      <c r="AL52" s="102">
        <v>1</v>
      </c>
      <c r="AM52" s="102">
        <v>1</v>
      </c>
      <c r="AN52" s="102">
        <v>1</v>
      </c>
      <c r="AO52" s="101">
        <v>3</v>
      </c>
      <c r="AP52" s="101">
        <v>2</v>
      </c>
      <c r="AQ52" s="101">
        <v>5</v>
      </c>
      <c r="AR52" s="102">
        <v>0.75</v>
      </c>
      <c r="AS52" s="102">
        <v>1</v>
      </c>
      <c r="AT52" s="102">
        <v>0.83333333333333337</v>
      </c>
      <c r="AU52" s="101">
        <v>0</v>
      </c>
      <c r="AV52" s="101">
        <v>0</v>
      </c>
      <c r="AW52" s="101">
        <v>0</v>
      </c>
      <c r="AX52" s="102">
        <v>0</v>
      </c>
      <c r="AY52" s="102">
        <v>0</v>
      </c>
      <c r="AZ52" s="102">
        <v>0</v>
      </c>
      <c r="BA52" s="101">
        <v>3</v>
      </c>
      <c r="BB52" s="101">
        <v>2</v>
      </c>
      <c r="BC52" s="101">
        <v>5</v>
      </c>
      <c r="BD52" s="102">
        <v>1</v>
      </c>
      <c r="BE52" s="102">
        <v>1</v>
      </c>
      <c r="BF52" s="102">
        <v>1</v>
      </c>
      <c r="BG52" s="101">
        <v>0</v>
      </c>
      <c r="BH52" s="101">
        <v>0</v>
      </c>
      <c r="BI52" s="101">
        <v>0</v>
      </c>
      <c r="BJ52" s="102">
        <v>0</v>
      </c>
      <c r="BK52" s="102">
        <v>0</v>
      </c>
      <c r="BL52" s="102">
        <v>0</v>
      </c>
      <c r="BM52" s="101">
        <v>3</v>
      </c>
      <c r="BN52" s="101">
        <v>2</v>
      </c>
      <c r="BO52" s="101">
        <v>5</v>
      </c>
      <c r="BP52" s="102">
        <v>1</v>
      </c>
      <c r="BQ52" s="102">
        <v>1</v>
      </c>
      <c r="BR52" s="103">
        <v>1</v>
      </c>
    </row>
    <row r="53" spans="1:70" ht="11.85">
      <c r="A53" s="99" t="str">
        <f>IF(COUNTIFS(T_ULIS[[#This Row],[Secteur]],"  *"),A52,T_ULIS[[#This Row],[Secteur]])</f>
        <v>SEINE-ET-MARNE</v>
      </c>
      <c r="B53" s="99" t="str">
        <f>IF(COUNTIFS(T_ULIS[[#This Row],[Secteur]],"    *"),B52,T_ULIS[[#This Row],[Secteur]])</f>
        <v xml:space="preserve">   D07 - Marne-La-Vallee</v>
      </c>
      <c r="C53" s="100" t="s">
        <v>363</v>
      </c>
      <c r="D53" s="100" t="s">
        <v>364</v>
      </c>
      <c r="E53" s="101">
        <v>1</v>
      </c>
      <c r="F53" s="101">
        <v>3</v>
      </c>
      <c r="G53" s="101">
        <v>4</v>
      </c>
      <c r="H53" s="101">
        <v>0</v>
      </c>
      <c r="I53" s="101">
        <v>0</v>
      </c>
      <c r="J53" s="101">
        <v>0</v>
      </c>
      <c r="K53" s="101">
        <v>1</v>
      </c>
      <c r="L53" s="101">
        <v>3</v>
      </c>
      <c r="M53" s="101">
        <v>4</v>
      </c>
      <c r="N53" s="102">
        <v>1</v>
      </c>
      <c r="O53" s="102">
        <v>1</v>
      </c>
      <c r="P53" s="102">
        <v>1</v>
      </c>
      <c r="Q53" s="101">
        <v>0</v>
      </c>
      <c r="R53" s="101">
        <v>0</v>
      </c>
      <c r="S53" s="101">
        <v>0</v>
      </c>
      <c r="T53" s="102">
        <v>0</v>
      </c>
      <c r="U53" s="102">
        <v>0</v>
      </c>
      <c r="V53" s="102">
        <v>0</v>
      </c>
      <c r="W53" s="101">
        <v>1</v>
      </c>
      <c r="X53" s="101">
        <v>3</v>
      </c>
      <c r="Y53" s="101">
        <v>4</v>
      </c>
      <c r="Z53" s="102">
        <v>1</v>
      </c>
      <c r="AA53" s="102">
        <v>1</v>
      </c>
      <c r="AB53" s="102">
        <v>1</v>
      </c>
      <c r="AC53" s="101">
        <v>0</v>
      </c>
      <c r="AD53" s="101">
        <v>0</v>
      </c>
      <c r="AE53" s="101">
        <v>0</v>
      </c>
      <c r="AF53" s="102">
        <v>0</v>
      </c>
      <c r="AG53" s="102">
        <v>0</v>
      </c>
      <c r="AH53" s="102">
        <v>0</v>
      </c>
      <c r="AI53" s="101">
        <v>1</v>
      </c>
      <c r="AJ53" s="101">
        <v>3</v>
      </c>
      <c r="AK53" s="101">
        <v>4</v>
      </c>
      <c r="AL53" s="102">
        <v>1</v>
      </c>
      <c r="AM53" s="102">
        <v>1</v>
      </c>
      <c r="AN53" s="102">
        <v>1</v>
      </c>
      <c r="AO53" s="101">
        <v>1</v>
      </c>
      <c r="AP53" s="101">
        <v>3</v>
      </c>
      <c r="AQ53" s="101">
        <v>4</v>
      </c>
      <c r="AR53" s="102">
        <v>1</v>
      </c>
      <c r="AS53" s="102">
        <v>1</v>
      </c>
      <c r="AT53" s="102">
        <v>1</v>
      </c>
      <c r="AU53" s="101">
        <v>0</v>
      </c>
      <c r="AV53" s="101">
        <v>0</v>
      </c>
      <c r="AW53" s="101">
        <v>0</v>
      </c>
      <c r="AX53" s="102">
        <v>0</v>
      </c>
      <c r="AY53" s="102">
        <v>0</v>
      </c>
      <c r="AZ53" s="102">
        <v>0</v>
      </c>
      <c r="BA53" s="101">
        <v>1</v>
      </c>
      <c r="BB53" s="101">
        <v>3</v>
      </c>
      <c r="BC53" s="101">
        <v>4</v>
      </c>
      <c r="BD53" s="102">
        <v>1</v>
      </c>
      <c r="BE53" s="102">
        <v>1</v>
      </c>
      <c r="BF53" s="102">
        <v>1</v>
      </c>
      <c r="BG53" s="101">
        <v>0</v>
      </c>
      <c r="BH53" s="101">
        <v>0</v>
      </c>
      <c r="BI53" s="101">
        <v>0</v>
      </c>
      <c r="BJ53" s="102">
        <v>0</v>
      </c>
      <c r="BK53" s="102">
        <v>0</v>
      </c>
      <c r="BL53" s="102">
        <v>0</v>
      </c>
      <c r="BM53" s="101">
        <v>1</v>
      </c>
      <c r="BN53" s="101">
        <v>3</v>
      </c>
      <c r="BO53" s="101">
        <v>4</v>
      </c>
      <c r="BP53" s="102">
        <v>1</v>
      </c>
      <c r="BQ53" s="102">
        <v>1</v>
      </c>
      <c r="BR53" s="103">
        <v>1</v>
      </c>
    </row>
    <row r="54" spans="1:70" ht="11.85">
      <c r="A54" s="99" t="str">
        <f>IF(COUNTIFS(T_ULIS[[#This Row],[Secteur]],"  *"),A53,T_ULIS[[#This Row],[Secteur]])</f>
        <v>SEINE-ET-MARNE</v>
      </c>
      <c r="B54" s="99" t="str">
        <f>IF(COUNTIFS(T_ULIS[[#This Row],[Secteur]],"    *"),B53,T_ULIS[[#This Row],[Secteur]])</f>
        <v xml:space="preserve">   D08 - Melun</v>
      </c>
      <c r="C54" s="100" t="s">
        <v>373</v>
      </c>
      <c r="D54" s="100" t="s">
        <v>374</v>
      </c>
      <c r="E54" s="101">
        <v>8</v>
      </c>
      <c r="F54" s="101">
        <v>24</v>
      </c>
      <c r="G54" s="101">
        <v>32</v>
      </c>
      <c r="H54" s="101">
        <v>0</v>
      </c>
      <c r="I54" s="101">
        <v>0</v>
      </c>
      <c r="J54" s="101">
        <v>0</v>
      </c>
      <c r="K54" s="101">
        <v>8</v>
      </c>
      <c r="L54" s="101">
        <v>23</v>
      </c>
      <c r="M54" s="101">
        <v>31</v>
      </c>
      <c r="N54" s="102">
        <v>1</v>
      </c>
      <c r="O54" s="102">
        <v>0.95833333333333337</v>
      </c>
      <c r="P54" s="102">
        <v>0.96875</v>
      </c>
      <c r="Q54" s="101">
        <v>0</v>
      </c>
      <c r="R54" s="101">
        <v>2</v>
      </c>
      <c r="S54" s="101">
        <v>2</v>
      </c>
      <c r="T54" s="102">
        <v>0</v>
      </c>
      <c r="U54" s="102">
        <v>8.6956521739130432E-2</v>
      </c>
      <c r="V54" s="102">
        <v>6.4516129032258063E-2</v>
      </c>
      <c r="W54" s="101">
        <v>8</v>
      </c>
      <c r="X54" s="101">
        <v>21</v>
      </c>
      <c r="Y54" s="101">
        <v>29</v>
      </c>
      <c r="Z54" s="102">
        <v>1</v>
      </c>
      <c r="AA54" s="102">
        <v>0.91304347826086951</v>
      </c>
      <c r="AB54" s="102">
        <v>0.93548387096774188</v>
      </c>
      <c r="AC54" s="101">
        <v>3</v>
      </c>
      <c r="AD54" s="101">
        <v>6</v>
      </c>
      <c r="AE54" s="101">
        <v>9</v>
      </c>
      <c r="AF54" s="102">
        <v>0.375</v>
      </c>
      <c r="AG54" s="102">
        <v>0.2608695652173913</v>
      </c>
      <c r="AH54" s="102">
        <v>0.29032258064516131</v>
      </c>
      <c r="AI54" s="101">
        <v>5</v>
      </c>
      <c r="AJ54" s="101">
        <v>15</v>
      </c>
      <c r="AK54" s="101">
        <v>20</v>
      </c>
      <c r="AL54" s="102">
        <v>0.625</v>
      </c>
      <c r="AM54" s="102">
        <v>0.65217391304347827</v>
      </c>
      <c r="AN54" s="102">
        <v>0.64516129032258063</v>
      </c>
      <c r="AO54" s="101">
        <v>8</v>
      </c>
      <c r="AP54" s="101">
        <v>23</v>
      </c>
      <c r="AQ54" s="101">
        <v>31</v>
      </c>
      <c r="AR54" s="102">
        <v>1</v>
      </c>
      <c r="AS54" s="102">
        <v>0.95833333333333337</v>
      </c>
      <c r="AT54" s="102">
        <v>0.96875</v>
      </c>
      <c r="AU54" s="101">
        <v>0</v>
      </c>
      <c r="AV54" s="101">
        <v>2</v>
      </c>
      <c r="AW54" s="101">
        <v>2</v>
      </c>
      <c r="AX54" s="102">
        <v>0</v>
      </c>
      <c r="AY54" s="102">
        <v>8.6956521739130432E-2</v>
      </c>
      <c r="AZ54" s="102">
        <v>6.4516129032258063E-2</v>
      </c>
      <c r="BA54" s="101">
        <v>8</v>
      </c>
      <c r="BB54" s="101">
        <v>21</v>
      </c>
      <c r="BC54" s="101">
        <v>29</v>
      </c>
      <c r="BD54" s="102">
        <v>1</v>
      </c>
      <c r="BE54" s="102">
        <v>0.91304347826086951</v>
      </c>
      <c r="BF54" s="102">
        <v>0.93548387096774188</v>
      </c>
      <c r="BG54" s="101">
        <v>2</v>
      </c>
      <c r="BH54" s="101">
        <v>5</v>
      </c>
      <c r="BI54" s="101">
        <v>7</v>
      </c>
      <c r="BJ54" s="102">
        <v>0.25</v>
      </c>
      <c r="BK54" s="102">
        <v>0.21739130434782608</v>
      </c>
      <c r="BL54" s="102">
        <v>0.22580645161290322</v>
      </c>
      <c r="BM54" s="101">
        <v>6</v>
      </c>
      <c r="BN54" s="101">
        <v>16</v>
      </c>
      <c r="BO54" s="101">
        <v>22</v>
      </c>
      <c r="BP54" s="102">
        <v>0.75</v>
      </c>
      <c r="BQ54" s="102">
        <v>0.69565217391304346</v>
      </c>
      <c r="BR54" s="103">
        <v>0.70967741935483875</v>
      </c>
    </row>
    <row r="55" spans="1:70" ht="11.85">
      <c r="A55" s="99" t="str">
        <f>IF(COUNTIFS(T_ULIS[[#This Row],[Secteur]],"  *"),A54,T_ULIS[[#This Row],[Secteur]])</f>
        <v>SEINE-ET-MARNE</v>
      </c>
      <c r="B55" s="99" t="str">
        <f>IF(COUNTIFS(T_ULIS[[#This Row],[Secteur]],"    *"),B54,T_ULIS[[#This Row],[Secteur]])</f>
        <v xml:space="preserve">   D08 - Melun</v>
      </c>
      <c r="C55" s="100" t="s">
        <v>375</v>
      </c>
      <c r="D55" s="100" t="s">
        <v>376</v>
      </c>
      <c r="E55" s="101">
        <v>3</v>
      </c>
      <c r="F55" s="101">
        <v>3</v>
      </c>
      <c r="G55" s="101">
        <v>6</v>
      </c>
      <c r="H55" s="101">
        <v>0</v>
      </c>
      <c r="I55" s="101">
        <v>0</v>
      </c>
      <c r="J55" s="101">
        <v>0</v>
      </c>
      <c r="K55" s="101">
        <v>3</v>
      </c>
      <c r="L55" s="101">
        <v>3</v>
      </c>
      <c r="M55" s="101">
        <v>6</v>
      </c>
      <c r="N55" s="102">
        <v>1</v>
      </c>
      <c r="O55" s="102">
        <v>1</v>
      </c>
      <c r="P55" s="102">
        <v>1</v>
      </c>
      <c r="Q55" s="101">
        <v>0</v>
      </c>
      <c r="R55" s="101">
        <v>1</v>
      </c>
      <c r="S55" s="101">
        <v>1</v>
      </c>
      <c r="T55" s="102">
        <v>0</v>
      </c>
      <c r="U55" s="102">
        <v>0.33333333333333331</v>
      </c>
      <c r="V55" s="102">
        <v>0.16666666666666666</v>
      </c>
      <c r="W55" s="101">
        <v>3</v>
      </c>
      <c r="X55" s="101">
        <v>2</v>
      </c>
      <c r="Y55" s="101">
        <v>5</v>
      </c>
      <c r="Z55" s="102">
        <v>1</v>
      </c>
      <c r="AA55" s="102">
        <v>0.66666666666666663</v>
      </c>
      <c r="AB55" s="102">
        <v>0.83333333333333337</v>
      </c>
      <c r="AC55" s="101">
        <v>1</v>
      </c>
      <c r="AD55" s="101">
        <v>1</v>
      </c>
      <c r="AE55" s="101">
        <v>2</v>
      </c>
      <c r="AF55" s="102">
        <v>0.33333333333333331</v>
      </c>
      <c r="AG55" s="102">
        <v>0.33333333333333331</v>
      </c>
      <c r="AH55" s="102">
        <v>0.33333333333333331</v>
      </c>
      <c r="AI55" s="101">
        <v>2</v>
      </c>
      <c r="AJ55" s="101">
        <v>1</v>
      </c>
      <c r="AK55" s="101">
        <v>3</v>
      </c>
      <c r="AL55" s="102">
        <v>0.66666666666666663</v>
      </c>
      <c r="AM55" s="102">
        <v>0.33333333333333331</v>
      </c>
      <c r="AN55" s="102">
        <v>0.5</v>
      </c>
      <c r="AO55" s="101">
        <v>3</v>
      </c>
      <c r="AP55" s="101">
        <v>3</v>
      </c>
      <c r="AQ55" s="101">
        <v>6</v>
      </c>
      <c r="AR55" s="102">
        <v>1</v>
      </c>
      <c r="AS55" s="102">
        <v>1</v>
      </c>
      <c r="AT55" s="102">
        <v>1</v>
      </c>
      <c r="AU55" s="101">
        <v>0</v>
      </c>
      <c r="AV55" s="101">
        <v>1</v>
      </c>
      <c r="AW55" s="101">
        <v>1</v>
      </c>
      <c r="AX55" s="102">
        <v>0</v>
      </c>
      <c r="AY55" s="102">
        <v>0.33333333333333331</v>
      </c>
      <c r="AZ55" s="102">
        <v>0.16666666666666666</v>
      </c>
      <c r="BA55" s="101">
        <v>3</v>
      </c>
      <c r="BB55" s="101">
        <v>2</v>
      </c>
      <c r="BC55" s="101">
        <v>5</v>
      </c>
      <c r="BD55" s="102">
        <v>1</v>
      </c>
      <c r="BE55" s="102">
        <v>0.66666666666666663</v>
      </c>
      <c r="BF55" s="102">
        <v>0.83333333333333337</v>
      </c>
      <c r="BG55" s="101">
        <v>1</v>
      </c>
      <c r="BH55" s="101">
        <v>1</v>
      </c>
      <c r="BI55" s="101">
        <v>2</v>
      </c>
      <c r="BJ55" s="102">
        <v>0.33333333333333331</v>
      </c>
      <c r="BK55" s="102">
        <v>0.33333333333333331</v>
      </c>
      <c r="BL55" s="102">
        <v>0.33333333333333331</v>
      </c>
      <c r="BM55" s="101">
        <v>2</v>
      </c>
      <c r="BN55" s="101">
        <v>1</v>
      </c>
      <c r="BO55" s="101">
        <v>3</v>
      </c>
      <c r="BP55" s="102">
        <v>0.66666666666666663</v>
      </c>
      <c r="BQ55" s="102">
        <v>0.33333333333333331</v>
      </c>
      <c r="BR55" s="103">
        <v>0.5</v>
      </c>
    </row>
    <row r="56" spans="1:70" ht="11.85">
      <c r="A56" s="99" t="str">
        <f>IF(COUNTIFS(T_ULIS[[#This Row],[Secteur]],"  *"),A55,T_ULIS[[#This Row],[Secteur]])</f>
        <v>SEINE-ET-MARNE</v>
      </c>
      <c r="B56" s="99" t="str">
        <f>IF(COUNTIFS(T_ULIS[[#This Row],[Secteur]],"    *"),B55,T_ULIS[[#This Row],[Secteur]])</f>
        <v xml:space="preserve">   D08 - Melun</v>
      </c>
      <c r="C56" s="100" t="s">
        <v>383</v>
      </c>
      <c r="D56" s="100" t="s">
        <v>384</v>
      </c>
      <c r="E56" s="101">
        <v>2</v>
      </c>
      <c r="F56" s="101">
        <v>10</v>
      </c>
      <c r="G56" s="101">
        <v>12</v>
      </c>
      <c r="H56" s="101">
        <v>0</v>
      </c>
      <c r="I56" s="101">
        <v>0</v>
      </c>
      <c r="J56" s="101">
        <v>0</v>
      </c>
      <c r="K56" s="101">
        <v>2</v>
      </c>
      <c r="L56" s="101">
        <v>10</v>
      </c>
      <c r="M56" s="101">
        <v>12</v>
      </c>
      <c r="N56" s="102">
        <v>1</v>
      </c>
      <c r="O56" s="102">
        <v>1</v>
      </c>
      <c r="P56" s="102">
        <v>1</v>
      </c>
      <c r="Q56" s="101">
        <v>0</v>
      </c>
      <c r="R56" s="101">
        <v>1</v>
      </c>
      <c r="S56" s="101">
        <v>1</v>
      </c>
      <c r="T56" s="102">
        <v>0</v>
      </c>
      <c r="U56" s="102">
        <v>0.1</v>
      </c>
      <c r="V56" s="102">
        <v>8.3333333333333329E-2</v>
      </c>
      <c r="W56" s="101">
        <v>2</v>
      </c>
      <c r="X56" s="101">
        <v>9</v>
      </c>
      <c r="Y56" s="101">
        <v>11</v>
      </c>
      <c r="Z56" s="102">
        <v>1</v>
      </c>
      <c r="AA56" s="102">
        <v>0.9</v>
      </c>
      <c r="AB56" s="102">
        <v>0.91666666666666663</v>
      </c>
      <c r="AC56" s="101">
        <v>0</v>
      </c>
      <c r="AD56" s="101">
        <v>4</v>
      </c>
      <c r="AE56" s="101">
        <v>4</v>
      </c>
      <c r="AF56" s="102">
        <v>0</v>
      </c>
      <c r="AG56" s="102">
        <v>0.4</v>
      </c>
      <c r="AH56" s="102">
        <v>0.33333333333333331</v>
      </c>
      <c r="AI56" s="101">
        <v>2</v>
      </c>
      <c r="AJ56" s="101">
        <v>5</v>
      </c>
      <c r="AK56" s="101">
        <v>7</v>
      </c>
      <c r="AL56" s="102">
        <v>1</v>
      </c>
      <c r="AM56" s="102">
        <v>0.5</v>
      </c>
      <c r="AN56" s="102">
        <v>0.58333333333333337</v>
      </c>
      <c r="AO56" s="101">
        <v>2</v>
      </c>
      <c r="AP56" s="101">
        <v>10</v>
      </c>
      <c r="AQ56" s="101">
        <v>12</v>
      </c>
      <c r="AR56" s="102">
        <v>1</v>
      </c>
      <c r="AS56" s="102">
        <v>1</v>
      </c>
      <c r="AT56" s="102">
        <v>1</v>
      </c>
      <c r="AU56" s="101">
        <v>0</v>
      </c>
      <c r="AV56" s="101">
        <v>1</v>
      </c>
      <c r="AW56" s="101">
        <v>1</v>
      </c>
      <c r="AX56" s="102">
        <v>0</v>
      </c>
      <c r="AY56" s="102">
        <v>0.1</v>
      </c>
      <c r="AZ56" s="102">
        <v>8.3333333333333329E-2</v>
      </c>
      <c r="BA56" s="101">
        <v>2</v>
      </c>
      <c r="BB56" s="101">
        <v>9</v>
      </c>
      <c r="BC56" s="101">
        <v>11</v>
      </c>
      <c r="BD56" s="102">
        <v>1</v>
      </c>
      <c r="BE56" s="102">
        <v>0.9</v>
      </c>
      <c r="BF56" s="102">
        <v>0.91666666666666663</v>
      </c>
      <c r="BG56" s="101">
        <v>0</v>
      </c>
      <c r="BH56" s="101">
        <v>4</v>
      </c>
      <c r="BI56" s="101">
        <v>4</v>
      </c>
      <c r="BJ56" s="102">
        <v>0</v>
      </c>
      <c r="BK56" s="102">
        <v>0.4</v>
      </c>
      <c r="BL56" s="102">
        <v>0.33333333333333331</v>
      </c>
      <c r="BM56" s="101">
        <v>2</v>
      </c>
      <c r="BN56" s="101">
        <v>5</v>
      </c>
      <c r="BO56" s="101">
        <v>7</v>
      </c>
      <c r="BP56" s="102">
        <v>1</v>
      </c>
      <c r="BQ56" s="102">
        <v>0.5</v>
      </c>
      <c r="BR56" s="103">
        <v>0.58333333333333337</v>
      </c>
    </row>
    <row r="57" spans="1:70" ht="11.85">
      <c r="A57" s="99" t="str">
        <f>IF(COUNTIFS(T_ULIS[[#This Row],[Secteur]],"  *"),A56,T_ULIS[[#This Row],[Secteur]])</f>
        <v>SEINE-ET-MARNE</v>
      </c>
      <c r="B57" s="99" t="str">
        <f>IF(COUNTIFS(T_ULIS[[#This Row],[Secteur]],"    *"),B56,T_ULIS[[#This Row],[Secteur]])</f>
        <v xml:space="preserve">   D08 - Melun</v>
      </c>
      <c r="C57" s="100" t="s">
        <v>387</v>
      </c>
      <c r="D57" s="100" t="s">
        <v>388</v>
      </c>
      <c r="E57" s="101">
        <v>1</v>
      </c>
      <c r="F57" s="101">
        <v>3</v>
      </c>
      <c r="G57" s="101">
        <v>4</v>
      </c>
      <c r="H57" s="101">
        <v>0</v>
      </c>
      <c r="I57" s="101">
        <v>0</v>
      </c>
      <c r="J57" s="101">
        <v>0</v>
      </c>
      <c r="K57" s="101">
        <v>1</v>
      </c>
      <c r="L57" s="101">
        <v>3</v>
      </c>
      <c r="M57" s="101">
        <v>4</v>
      </c>
      <c r="N57" s="102">
        <v>1</v>
      </c>
      <c r="O57" s="102">
        <v>1</v>
      </c>
      <c r="P57" s="102">
        <v>1</v>
      </c>
      <c r="Q57" s="101">
        <v>0</v>
      </c>
      <c r="R57" s="101">
        <v>0</v>
      </c>
      <c r="S57" s="101">
        <v>0</v>
      </c>
      <c r="T57" s="102">
        <v>0</v>
      </c>
      <c r="U57" s="102">
        <v>0</v>
      </c>
      <c r="V57" s="102">
        <v>0</v>
      </c>
      <c r="W57" s="101">
        <v>1</v>
      </c>
      <c r="X57" s="101">
        <v>3</v>
      </c>
      <c r="Y57" s="101">
        <v>4</v>
      </c>
      <c r="Z57" s="102">
        <v>1</v>
      </c>
      <c r="AA57" s="102">
        <v>1</v>
      </c>
      <c r="AB57" s="102">
        <v>1</v>
      </c>
      <c r="AC57" s="101">
        <v>1</v>
      </c>
      <c r="AD57" s="101">
        <v>1</v>
      </c>
      <c r="AE57" s="101">
        <v>2</v>
      </c>
      <c r="AF57" s="102">
        <v>1</v>
      </c>
      <c r="AG57" s="102">
        <v>0.33333333333333331</v>
      </c>
      <c r="AH57" s="102">
        <v>0.5</v>
      </c>
      <c r="AI57" s="101">
        <v>0</v>
      </c>
      <c r="AJ57" s="101">
        <v>2</v>
      </c>
      <c r="AK57" s="101">
        <v>2</v>
      </c>
      <c r="AL57" s="102">
        <v>0</v>
      </c>
      <c r="AM57" s="102">
        <v>0.66666666666666663</v>
      </c>
      <c r="AN57" s="102">
        <v>0.5</v>
      </c>
      <c r="AO57" s="101">
        <v>1</v>
      </c>
      <c r="AP57" s="101">
        <v>3</v>
      </c>
      <c r="AQ57" s="101">
        <v>4</v>
      </c>
      <c r="AR57" s="102">
        <v>1</v>
      </c>
      <c r="AS57" s="102">
        <v>1</v>
      </c>
      <c r="AT57" s="102">
        <v>1</v>
      </c>
      <c r="AU57" s="101">
        <v>0</v>
      </c>
      <c r="AV57" s="101">
        <v>0</v>
      </c>
      <c r="AW57" s="101">
        <v>0</v>
      </c>
      <c r="AX57" s="102">
        <v>0</v>
      </c>
      <c r="AY57" s="102">
        <v>0</v>
      </c>
      <c r="AZ57" s="102">
        <v>0</v>
      </c>
      <c r="BA57" s="101">
        <v>1</v>
      </c>
      <c r="BB57" s="101">
        <v>3</v>
      </c>
      <c r="BC57" s="101">
        <v>4</v>
      </c>
      <c r="BD57" s="102">
        <v>1</v>
      </c>
      <c r="BE57" s="102">
        <v>1</v>
      </c>
      <c r="BF57" s="102">
        <v>1</v>
      </c>
      <c r="BG57" s="101">
        <v>0</v>
      </c>
      <c r="BH57" s="101">
        <v>0</v>
      </c>
      <c r="BI57" s="101">
        <v>0</v>
      </c>
      <c r="BJ57" s="102">
        <v>0</v>
      </c>
      <c r="BK57" s="102">
        <v>0</v>
      </c>
      <c r="BL57" s="102">
        <v>0</v>
      </c>
      <c r="BM57" s="101">
        <v>1</v>
      </c>
      <c r="BN57" s="101">
        <v>3</v>
      </c>
      <c r="BO57" s="101">
        <v>4</v>
      </c>
      <c r="BP57" s="102">
        <v>1</v>
      </c>
      <c r="BQ57" s="102">
        <v>1</v>
      </c>
      <c r="BR57" s="103">
        <v>1</v>
      </c>
    </row>
    <row r="58" spans="1:70" ht="11.85">
      <c r="A58" s="99" t="str">
        <f>IF(COUNTIFS(T_ULIS[[#This Row],[Secteur]],"  *"),A57,T_ULIS[[#This Row],[Secteur]])</f>
        <v>SEINE-ET-MARNE</v>
      </c>
      <c r="B58" s="99" t="str">
        <f>IF(COUNTIFS(T_ULIS[[#This Row],[Secteur]],"    *"),B57,T_ULIS[[#This Row],[Secteur]])</f>
        <v xml:space="preserve">   D08 - Melun</v>
      </c>
      <c r="C58" s="100" t="s">
        <v>391</v>
      </c>
      <c r="D58" s="100" t="s">
        <v>392</v>
      </c>
      <c r="E58" s="101">
        <v>0</v>
      </c>
      <c r="F58" s="101">
        <v>4</v>
      </c>
      <c r="G58" s="101">
        <v>4</v>
      </c>
      <c r="H58" s="101">
        <v>0</v>
      </c>
      <c r="I58" s="101">
        <v>0</v>
      </c>
      <c r="J58" s="101">
        <v>0</v>
      </c>
      <c r="K58" s="101">
        <v>0</v>
      </c>
      <c r="L58" s="101">
        <v>4</v>
      </c>
      <c r="M58" s="101">
        <v>4</v>
      </c>
      <c r="N58" s="102" t="s">
        <v>92</v>
      </c>
      <c r="O58" s="102">
        <v>1</v>
      </c>
      <c r="P58" s="102">
        <v>1</v>
      </c>
      <c r="Q58" s="101">
        <v>0</v>
      </c>
      <c r="R58" s="101">
        <v>0</v>
      </c>
      <c r="S58" s="101">
        <v>0</v>
      </c>
      <c r="T58" s="102" t="s">
        <v>92</v>
      </c>
      <c r="U58" s="102">
        <v>0</v>
      </c>
      <c r="V58" s="102">
        <v>0</v>
      </c>
      <c r="W58" s="101">
        <v>0</v>
      </c>
      <c r="X58" s="101">
        <v>4</v>
      </c>
      <c r="Y58" s="101">
        <v>4</v>
      </c>
      <c r="Z58" s="102" t="s">
        <v>92</v>
      </c>
      <c r="AA58" s="102">
        <v>1</v>
      </c>
      <c r="AB58" s="102">
        <v>1</v>
      </c>
      <c r="AC58" s="101">
        <v>0</v>
      </c>
      <c r="AD58" s="101">
        <v>0</v>
      </c>
      <c r="AE58" s="101">
        <v>0</v>
      </c>
      <c r="AF58" s="102" t="s">
        <v>92</v>
      </c>
      <c r="AG58" s="102">
        <v>0</v>
      </c>
      <c r="AH58" s="102">
        <v>0</v>
      </c>
      <c r="AI58" s="101">
        <v>0</v>
      </c>
      <c r="AJ58" s="101">
        <v>4</v>
      </c>
      <c r="AK58" s="101">
        <v>4</v>
      </c>
      <c r="AL58" s="102" t="s">
        <v>92</v>
      </c>
      <c r="AM58" s="102">
        <v>1</v>
      </c>
      <c r="AN58" s="102">
        <v>1</v>
      </c>
      <c r="AO58" s="101">
        <v>0</v>
      </c>
      <c r="AP58" s="101">
        <v>4</v>
      </c>
      <c r="AQ58" s="101">
        <v>4</v>
      </c>
      <c r="AR58" s="102" t="s">
        <v>92</v>
      </c>
      <c r="AS58" s="102">
        <v>1</v>
      </c>
      <c r="AT58" s="102">
        <v>1</v>
      </c>
      <c r="AU58" s="101">
        <v>0</v>
      </c>
      <c r="AV58" s="101">
        <v>0</v>
      </c>
      <c r="AW58" s="101">
        <v>0</v>
      </c>
      <c r="AX58" s="102" t="s">
        <v>92</v>
      </c>
      <c r="AY58" s="102">
        <v>0</v>
      </c>
      <c r="AZ58" s="102">
        <v>0</v>
      </c>
      <c r="BA58" s="101">
        <v>0</v>
      </c>
      <c r="BB58" s="101">
        <v>4</v>
      </c>
      <c r="BC58" s="101">
        <v>4</v>
      </c>
      <c r="BD58" s="102" t="s">
        <v>92</v>
      </c>
      <c r="BE58" s="102">
        <v>1</v>
      </c>
      <c r="BF58" s="102">
        <v>1</v>
      </c>
      <c r="BG58" s="101">
        <v>0</v>
      </c>
      <c r="BH58" s="101">
        <v>0</v>
      </c>
      <c r="BI58" s="101">
        <v>0</v>
      </c>
      <c r="BJ58" s="102" t="s">
        <v>92</v>
      </c>
      <c r="BK58" s="102">
        <v>0</v>
      </c>
      <c r="BL58" s="102">
        <v>0</v>
      </c>
      <c r="BM58" s="101">
        <v>0</v>
      </c>
      <c r="BN58" s="101">
        <v>4</v>
      </c>
      <c r="BO58" s="101">
        <v>4</v>
      </c>
      <c r="BP58" s="102" t="s">
        <v>92</v>
      </c>
      <c r="BQ58" s="102">
        <v>1</v>
      </c>
      <c r="BR58" s="103">
        <v>1</v>
      </c>
    </row>
    <row r="59" spans="1:70" ht="11.85">
      <c r="A59" s="99" t="str">
        <f>IF(COUNTIFS(T_ULIS[[#This Row],[Secteur]],"  *"),A58,T_ULIS[[#This Row],[Secteur]])</f>
        <v>SEINE-ET-MARNE</v>
      </c>
      <c r="B59" s="99" t="str">
        <f>IF(COUNTIFS(T_ULIS[[#This Row],[Secteur]],"    *"),B58,T_ULIS[[#This Row],[Secteur]])</f>
        <v xml:space="preserve">   D08 - Melun</v>
      </c>
      <c r="C59" s="100" t="s">
        <v>397</v>
      </c>
      <c r="D59" s="100" t="s">
        <v>398</v>
      </c>
      <c r="E59" s="101">
        <v>2</v>
      </c>
      <c r="F59" s="101">
        <v>1</v>
      </c>
      <c r="G59" s="101">
        <v>3</v>
      </c>
      <c r="H59" s="101">
        <v>0</v>
      </c>
      <c r="I59" s="101">
        <v>0</v>
      </c>
      <c r="J59" s="101">
        <v>0</v>
      </c>
      <c r="K59" s="101">
        <v>2</v>
      </c>
      <c r="L59" s="101">
        <v>1</v>
      </c>
      <c r="M59" s="101">
        <v>3</v>
      </c>
      <c r="N59" s="102">
        <v>1</v>
      </c>
      <c r="O59" s="102">
        <v>1</v>
      </c>
      <c r="P59" s="102">
        <v>1</v>
      </c>
      <c r="Q59" s="101">
        <v>0</v>
      </c>
      <c r="R59" s="101">
        <v>0</v>
      </c>
      <c r="S59" s="101">
        <v>0</v>
      </c>
      <c r="T59" s="102">
        <v>0</v>
      </c>
      <c r="U59" s="102">
        <v>0</v>
      </c>
      <c r="V59" s="102">
        <v>0</v>
      </c>
      <c r="W59" s="101">
        <v>2</v>
      </c>
      <c r="X59" s="101">
        <v>1</v>
      </c>
      <c r="Y59" s="101">
        <v>3</v>
      </c>
      <c r="Z59" s="102">
        <v>1</v>
      </c>
      <c r="AA59" s="102">
        <v>1</v>
      </c>
      <c r="AB59" s="102">
        <v>1</v>
      </c>
      <c r="AC59" s="101">
        <v>1</v>
      </c>
      <c r="AD59" s="101">
        <v>0</v>
      </c>
      <c r="AE59" s="101">
        <v>1</v>
      </c>
      <c r="AF59" s="102">
        <v>0.5</v>
      </c>
      <c r="AG59" s="102">
        <v>0</v>
      </c>
      <c r="AH59" s="102">
        <v>0.33333333333333331</v>
      </c>
      <c r="AI59" s="101">
        <v>1</v>
      </c>
      <c r="AJ59" s="101">
        <v>1</v>
      </c>
      <c r="AK59" s="101">
        <v>2</v>
      </c>
      <c r="AL59" s="102">
        <v>0.5</v>
      </c>
      <c r="AM59" s="102">
        <v>1</v>
      </c>
      <c r="AN59" s="102">
        <v>0.66666666666666663</v>
      </c>
      <c r="AO59" s="101">
        <v>2</v>
      </c>
      <c r="AP59" s="101">
        <v>1</v>
      </c>
      <c r="AQ59" s="101">
        <v>3</v>
      </c>
      <c r="AR59" s="102">
        <v>1</v>
      </c>
      <c r="AS59" s="102">
        <v>1</v>
      </c>
      <c r="AT59" s="102">
        <v>1</v>
      </c>
      <c r="AU59" s="101">
        <v>0</v>
      </c>
      <c r="AV59" s="101">
        <v>0</v>
      </c>
      <c r="AW59" s="101">
        <v>0</v>
      </c>
      <c r="AX59" s="102">
        <v>0</v>
      </c>
      <c r="AY59" s="102">
        <v>0</v>
      </c>
      <c r="AZ59" s="102">
        <v>0</v>
      </c>
      <c r="BA59" s="101">
        <v>2</v>
      </c>
      <c r="BB59" s="101">
        <v>1</v>
      </c>
      <c r="BC59" s="101">
        <v>3</v>
      </c>
      <c r="BD59" s="102">
        <v>1</v>
      </c>
      <c r="BE59" s="102">
        <v>1</v>
      </c>
      <c r="BF59" s="102">
        <v>1</v>
      </c>
      <c r="BG59" s="101">
        <v>1</v>
      </c>
      <c r="BH59" s="101">
        <v>0</v>
      </c>
      <c r="BI59" s="101">
        <v>1</v>
      </c>
      <c r="BJ59" s="102">
        <v>0.5</v>
      </c>
      <c r="BK59" s="102">
        <v>0</v>
      </c>
      <c r="BL59" s="102">
        <v>0.33333333333333331</v>
      </c>
      <c r="BM59" s="101">
        <v>1</v>
      </c>
      <c r="BN59" s="101">
        <v>1</v>
      </c>
      <c r="BO59" s="101">
        <v>2</v>
      </c>
      <c r="BP59" s="102">
        <v>0.5</v>
      </c>
      <c r="BQ59" s="102">
        <v>1</v>
      </c>
      <c r="BR59" s="103">
        <v>0.66666666666666663</v>
      </c>
    </row>
    <row r="60" spans="1:70" ht="11.85">
      <c r="A60" s="99" t="str">
        <f>IF(COUNTIFS(T_ULIS[[#This Row],[Secteur]],"  *"),A59,T_ULIS[[#This Row],[Secteur]])</f>
        <v>SEINE-ET-MARNE</v>
      </c>
      <c r="B60" s="99" t="str">
        <f>IF(COUNTIFS(T_ULIS[[#This Row],[Secteur]],"    *"),B59,T_ULIS[[#This Row],[Secteur]])</f>
        <v xml:space="preserve">   D08 - Melun</v>
      </c>
      <c r="C60" s="100" t="s">
        <v>399</v>
      </c>
      <c r="D60" s="100" t="s">
        <v>400</v>
      </c>
      <c r="E60" s="101">
        <v>0</v>
      </c>
      <c r="F60" s="101">
        <v>2</v>
      </c>
      <c r="G60" s="101">
        <v>2</v>
      </c>
      <c r="H60" s="101">
        <v>0</v>
      </c>
      <c r="I60" s="101">
        <v>0</v>
      </c>
      <c r="J60" s="101">
        <v>0</v>
      </c>
      <c r="K60" s="101">
        <v>0</v>
      </c>
      <c r="L60" s="101">
        <v>1</v>
      </c>
      <c r="M60" s="101">
        <v>1</v>
      </c>
      <c r="N60" s="102" t="s">
        <v>92</v>
      </c>
      <c r="O60" s="102">
        <v>0.5</v>
      </c>
      <c r="P60" s="102">
        <v>0.5</v>
      </c>
      <c r="Q60" s="101">
        <v>0</v>
      </c>
      <c r="R60" s="101">
        <v>0</v>
      </c>
      <c r="S60" s="101">
        <v>0</v>
      </c>
      <c r="T60" s="102" t="s">
        <v>92</v>
      </c>
      <c r="U60" s="102">
        <v>0</v>
      </c>
      <c r="V60" s="102">
        <v>0</v>
      </c>
      <c r="W60" s="101">
        <v>0</v>
      </c>
      <c r="X60" s="101">
        <v>1</v>
      </c>
      <c r="Y60" s="101">
        <v>1</v>
      </c>
      <c r="Z60" s="102" t="s">
        <v>92</v>
      </c>
      <c r="AA60" s="102">
        <v>1</v>
      </c>
      <c r="AB60" s="102">
        <v>1</v>
      </c>
      <c r="AC60" s="101">
        <v>0</v>
      </c>
      <c r="AD60" s="101">
        <v>0</v>
      </c>
      <c r="AE60" s="101">
        <v>0</v>
      </c>
      <c r="AF60" s="102" t="s">
        <v>92</v>
      </c>
      <c r="AG60" s="102">
        <v>0</v>
      </c>
      <c r="AH60" s="102">
        <v>0</v>
      </c>
      <c r="AI60" s="101">
        <v>0</v>
      </c>
      <c r="AJ60" s="101">
        <v>1</v>
      </c>
      <c r="AK60" s="101">
        <v>1</v>
      </c>
      <c r="AL60" s="102" t="s">
        <v>92</v>
      </c>
      <c r="AM60" s="102">
        <v>1</v>
      </c>
      <c r="AN60" s="102">
        <v>1</v>
      </c>
      <c r="AO60" s="101">
        <v>0</v>
      </c>
      <c r="AP60" s="101">
        <v>1</v>
      </c>
      <c r="AQ60" s="101">
        <v>1</v>
      </c>
      <c r="AR60" s="102" t="s">
        <v>92</v>
      </c>
      <c r="AS60" s="102">
        <v>0.5</v>
      </c>
      <c r="AT60" s="102">
        <v>0.5</v>
      </c>
      <c r="AU60" s="101">
        <v>0</v>
      </c>
      <c r="AV60" s="101">
        <v>0</v>
      </c>
      <c r="AW60" s="101">
        <v>0</v>
      </c>
      <c r="AX60" s="102" t="s">
        <v>92</v>
      </c>
      <c r="AY60" s="102">
        <v>0</v>
      </c>
      <c r="AZ60" s="102">
        <v>0</v>
      </c>
      <c r="BA60" s="101">
        <v>0</v>
      </c>
      <c r="BB60" s="101">
        <v>1</v>
      </c>
      <c r="BC60" s="101">
        <v>1</v>
      </c>
      <c r="BD60" s="102" t="s">
        <v>92</v>
      </c>
      <c r="BE60" s="102">
        <v>1</v>
      </c>
      <c r="BF60" s="102">
        <v>1</v>
      </c>
      <c r="BG60" s="101">
        <v>0</v>
      </c>
      <c r="BH60" s="101">
        <v>0</v>
      </c>
      <c r="BI60" s="101">
        <v>0</v>
      </c>
      <c r="BJ60" s="102" t="s">
        <v>92</v>
      </c>
      <c r="BK60" s="102">
        <v>0</v>
      </c>
      <c r="BL60" s="102">
        <v>0</v>
      </c>
      <c r="BM60" s="101">
        <v>0</v>
      </c>
      <c r="BN60" s="101">
        <v>1</v>
      </c>
      <c r="BO60" s="101">
        <v>1</v>
      </c>
      <c r="BP60" s="102" t="s">
        <v>92</v>
      </c>
      <c r="BQ60" s="102">
        <v>1</v>
      </c>
      <c r="BR60" s="103">
        <v>1</v>
      </c>
    </row>
    <row r="61" spans="1:70" ht="11.85">
      <c r="A61" s="99" t="str">
        <f>IF(COUNTIFS(T_ULIS[[#This Row],[Secteur]],"  *"),A60,T_ULIS[[#This Row],[Secteur]])</f>
        <v>SEINE-ET-MARNE</v>
      </c>
      <c r="B61" s="99" t="str">
        <f>IF(COUNTIFS(T_ULIS[[#This Row],[Secteur]],"    *"),B60,T_ULIS[[#This Row],[Secteur]])</f>
        <v xml:space="preserve">   D08 - Melun</v>
      </c>
      <c r="C61" s="100" t="s">
        <v>401</v>
      </c>
      <c r="D61" s="100" t="s">
        <v>402</v>
      </c>
      <c r="E61" s="101">
        <v>0</v>
      </c>
      <c r="F61" s="101">
        <v>1</v>
      </c>
      <c r="G61" s="101">
        <v>1</v>
      </c>
      <c r="H61" s="101">
        <v>0</v>
      </c>
      <c r="I61" s="101">
        <v>0</v>
      </c>
      <c r="J61" s="101">
        <v>0</v>
      </c>
      <c r="K61" s="101">
        <v>0</v>
      </c>
      <c r="L61" s="101">
        <v>1</v>
      </c>
      <c r="M61" s="101">
        <v>1</v>
      </c>
      <c r="N61" s="102" t="s">
        <v>92</v>
      </c>
      <c r="O61" s="102">
        <v>1</v>
      </c>
      <c r="P61" s="102">
        <v>1</v>
      </c>
      <c r="Q61" s="101">
        <v>0</v>
      </c>
      <c r="R61" s="101">
        <v>0</v>
      </c>
      <c r="S61" s="101">
        <v>0</v>
      </c>
      <c r="T61" s="102" t="s">
        <v>92</v>
      </c>
      <c r="U61" s="102">
        <v>0</v>
      </c>
      <c r="V61" s="102">
        <v>0</v>
      </c>
      <c r="W61" s="101">
        <v>0</v>
      </c>
      <c r="X61" s="101">
        <v>1</v>
      </c>
      <c r="Y61" s="101">
        <v>1</v>
      </c>
      <c r="Z61" s="102" t="s">
        <v>92</v>
      </c>
      <c r="AA61" s="102">
        <v>1</v>
      </c>
      <c r="AB61" s="102">
        <v>1</v>
      </c>
      <c r="AC61" s="101">
        <v>0</v>
      </c>
      <c r="AD61" s="101">
        <v>0</v>
      </c>
      <c r="AE61" s="101">
        <v>0</v>
      </c>
      <c r="AF61" s="102" t="s">
        <v>92</v>
      </c>
      <c r="AG61" s="102">
        <v>0</v>
      </c>
      <c r="AH61" s="102">
        <v>0</v>
      </c>
      <c r="AI61" s="101">
        <v>0</v>
      </c>
      <c r="AJ61" s="101">
        <v>1</v>
      </c>
      <c r="AK61" s="101">
        <v>1</v>
      </c>
      <c r="AL61" s="102" t="s">
        <v>92</v>
      </c>
      <c r="AM61" s="102">
        <v>1</v>
      </c>
      <c r="AN61" s="102">
        <v>1</v>
      </c>
      <c r="AO61" s="101">
        <v>0</v>
      </c>
      <c r="AP61" s="101">
        <v>1</v>
      </c>
      <c r="AQ61" s="101">
        <v>1</v>
      </c>
      <c r="AR61" s="102" t="s">
        <v>92</v>
      </c>
      <c r="AS61" s="102">
        <v>1</v>
      </c>
      <c r="AT61" s="102">
        <v>1</v>
      </c>
      <c r="AU61" s="101">
        <v>0</v>
      </c>
      <c r="AV61" s="101">
        <v>0</v>
      </c>
      <c r="AW61" s="101">
        <v>0</v>
      </c>
      <c r="AX61" s="102" t="s">
        <v>92</v>
      </c>
      <c r="AY61" s="102">
        <v>0</v>
      </c>
      <c r="AZ61" s="102">
        <v>0</v>
      </c>
      <c r="BA61" s="101">
        <v>0</v>
      </c>
      <c r="BB61" s="101">
        <v>1</v>
      </c>
      <c r="BC61" s="101">
        <v>1</v>
      </c>
      <c r="BD61" s="102" t="s">
        <v>92</v>
      </c>
      <c r="BE61" s="102">
        <v>1</v>
      </c>
      <c r="BF61" s="102">
        <v>1</v>
      </c>
      <c r="BG61" s="101">
        <v>0</v>
      </c>
      <c r="BH61" s="101">
        <v>0</v>
      </c>
      <c r="BI61" s="101">
        <v>0</v>
      </c>
      <c r="BJ61" s="102" t="s">
        <v>92</v>
      </c>
      <c r="BK61" s="102">
        <v>0</v>
      </c>
      <c r="BL61" s="102">
        <v>0</v>
      </c>
      <c r="BM61" s="101">
        <v>0</v>
      </c>
      <c r="BN61" s="101">
        <v>1</v>
      </c>
      <c r="BO61" s="101">
        <v>1</v>
      </c>
      <c r="BP61" s="102" t="s">
        <v>92</v>
      </c>
      <c r="BQ61" s="102">
        <v>1</v>
      </c>
      <c r="BR61" s="103">
        <v>1</v>
      </c>
    </row>
    <row r="62" spans="1:70" ht="11.85">
      <c r="A62" s="99" t="str">
        <f>IF(COUNTIFS(T_ULIS[[#This Row],[Secteur]],"  *"),A61,T_ULIS[[#This Row],[Secteur]])</f>
        <v>SEINE-ET-MARNE</v>
      </c>
      <c r="B62" s="99" t="str">
        <f>IF(COUNTIFS(T_ULIS[[#This Row],[Secteur]],"    *"),B61,T_ULIS[[#This Row],[Secteur]])</f>
        <v xml:space="preserve">   D09 - Provins</v>
      </c>
      <c r="C62" s="100" t="s">
        <v>405</v>
      </c>
      <c r="D62" s="100" t="s">
        <v>406</v>
      </c>
      <c r="E62" s="101">
        <v>11</v>
      </c>
      <c r="F62" s="101">
        <v>20</v>
      </c>
      <c r="G62" s="101">
        <v>31</v>
      </c>
      <c r="H62" s="101">
        <v>0</v>
      </c>
      <c r="I62" s="101">
        <v>0</v>
      </c>
      <c r="J62" s="101">
        <v>0</v>
      </c>
      <c r="K62" s="101">
        <v>11</v>
      </c>
      <c r="L62" s="101">
        <v>20</v>
      </c>
      <c r="M62" s="101">
        <v>31</v>
      </c>
      <c r="N62" s="102">
        <v>1</v>
      </c>
      <c r="O62" s="102">
        <v>1</v>
      </c>
      <c r="P62" s="102">
        <v>1</v>
      </c>
      <c r="Q62" s="101">
        <v>0</v>
      </c>
      <c r="R62" s="101">
        <v>0</v>
      </c>
      <c r="S62" s="101">
        <v>0</v>
      </c>
      <c r="T62" s="102">
        <v>0</v>
      </c>
      <c r="U62" s="102">
        <v>0</v>
      </c>
      <c r="V62" s="102">
        <v>0</v>
      </c>
      <c r="W62" s="101">
        <v>11</v>
      </c>
      <c r="X62" s="101">
        <v>20</v>
      </c>
      <c r="Y62" s="101">
        <v>31</v>
      </c>
      <c r="Z62" s="102">
        <v>1</v>
      </c>
      <c r="AA62" s="102">
        <v>1</v>
      </c>
      <c r="AB62" s="102">
        <v>1</v>
      </c>
      <c r="AC62" s="101">
        <v>4</v>
      </c>
      <c r="AD62" s="101">
        <v>1</v>
      </c>
      <c r="AE62" s="101">
        <v>5</v>
      </c>
      <c r="AF62" s="102">
        <v>0.36363636363636365</v>
      </c>
      <c r="AG62" s="102">
        <v>0.05</v>
      </c>
      <c r="AH62" s="102">
        <v>0.16129032258064516</v>
      </c>
      <c r="AI62" s="101">
        <v>7</v>
      </c>
      <c r="AJ62" s="101">
        <v>19</v>
      </c>
      <c r="AK62" s="101">
        <v>26</v>
      </c>
      <c r="AL62" s="102">
        <v>0.63636363636363635</v>
      </c>
      <c r="AM62" s="102">
        <v>0.95</v>
      </c>
      <c r="AN62" s="102">
        <v>0.83870967741935487</v>
      </c>
      <c r="AO62" s="101">
        <v>11</v>
      </c>
      <c r="AP62" s="101">
        <v>20</v>
      </c>
      <c r="AQ62" s="101">
        <v>31</v>
      </c>
      <c r="AR62" s="102">
        <v>1</v>
      </c>
      <c r="AS62" s="102">
        <v>1</v>
      </c>
      <c r="AT62" s="102">
        <v>1</v>
      </c>
      <c r="AU62" s="101">
        <v>0</v>
      </c>
      <c r="AV62" s="101">
        <v>0</v>
      </c>
      <c r="AW62" s="101">
        <v>0</v>
      </c>
      <c r="AX62" s="102">
        <v>0</v>
      </c>
      <c r="AY62" s="102">
        <v>0</v>
      </c>
      <c r="AZ62" s="102">
        <v>0</v>
      </c>
      <c r="BA62" s="101">
        <v>11</v>
      </c>
      <c r="BB62" s="101">
        <v>20</v>
      </c>
      <c r="BC62" s="101">
        <v>31</v>
      </c>
      <c r="BD62" s="102">
        <v>1</v>
      </c>
      <c r="BE62" s="102">
        <v>1</v>
      </c>
      <c r="BF62" s="102">
        <v>1</v>
      </c>
      <c r="BG62" s="101">
        <v>4</v>
      </c>
      <c r="BH62" s="101">
        <v>0</v>
      </c>
      <c r="BI62" s="101">
        <v>4</v>
      </c>
      <c r="BJ62" s="102">
        <v>0.36363636363636365</v>
      </c>
      <c r="BK62" s="102">
        <v>0</v>
      </c>
      <c r="BL62" s="102">
        <v>0.12903225806451613</v>
      </c>
      <c r="BM62" s="101">
        <v>7</v>
      </c>
      <c r="BN62" s="101">
        <v>20</v>
      </c>
      <c r="BO62" s="101">
        <v>27</v>
      </c>
      <c r="BP62" s="102">
        <v>0.63636363636363635</v>
      </c>
      <c r="BQ62" s="102">
        <v>1</v>
      </c>
      <c r="BR62" s="103">
        <v>0.87096774193548387</v>
      </c>
    </row>
    <row r="63" spans="1:70" ht="11.85">
      <c r="A63" s="99" t="str">
        <f>IF(COUNTIFS(T_ULIS[[#This Row],[Secteur]],"  *"),A62,T_ULIS[[#This Row],[Secteur]])</f>
        <v>SEINE-ET-MARNE</v>
      </c>
      <c r="B63" s="99" t="str">
        <f>IF(COUNTIFS(T_ULIS[[#This Row],[Secteur]],"    *"),B62,T_ULIS[[#This Row],[Secteur]])</f>
        <v xml:space="preserve">   D09 - Provins</v>
      </c>
      <c r="C63" s="100" t="s">
        <v>407</v>
      </c>
      <c r="D63" s="100" t="s">
        <v>408</v>
      </c>
      <c r="E63" s="101">
        <v>0</v>
      </c>
      <c r="F63" s="101">
        <v>1</v>
      </c>
      <c r="G63" s="101">
        <v>1</v>
      </c>
      <c r="H63" s="101">
        <v>0</v>
      </c>
      <c r="I63" s="101">
        <v>0</v>
      </c>
      <c r="J63" s="101">
        <v>0</v>
      </c>
      <c r="K63" s="101">
        <v>0</v>
      </c>
      <c r="L63" s="101">
        <v>1</v>
      </c>
      <c r="M63" s="101">
        <v>1</v>
      </c>
      <c r="N63" s="102" t="s">
        <v>92</v>
      </c>
      <c r="O63" s="102">
        <v>1</v>
      </c>
      <c r="P63" s="102">
        <v>1</v>
      </c>
      <c r="Q63" s="101">
        <v>0</v>
      </c>
      <c r="R63" s="101">
        <v>0</v>
      </c>
      <c r="S63" s="101">
        <v>0</v>
      </c>
      <c r="T63" s="102" t="s">
        <v>92</v>
      </c>
      <c r="U63" s="102">
        <v>0</v>
      </c>
      <c r="V63" s="102">
        <v>0</v>
      </c>
      <c r="W63" s="101">
        <v>0</v>
      </c>
      <c r="X63" s="101">
        <v>1</v>
      </c>
      <c r="Y63" s="101">
        <v>1</v>
      </c>
      <c r="Z63" s="102" t="s">
        <v>92</v>
      </c>
      <c r="AA63" s="102">
        <v>1</v>
      </c>
      <c r="AB63" s="102">
        <v>1</v>
      </c>
      <c r="AC63" s="101">
        <v>0</v>
      </c>
      <c r="AD63" s="101">
        <v>0</v>
      </c>
      <c r="AE63" s="101">
        <v>0</v>
      </c>
      <c r="AF63" s="102" t="s">
        <v>92</v>
      </c>
      <c r="AG63" s="102">
        <v>0</v>
      </c>
      <c r="AH63" s="102">
        <v>0</v>
      </c>
      <c r="AI63" s="101">
        <v>0</v>
      </c>
      <c r="AJ63" s="101">
        <v>1</v>
      </c>
      <c r="AK63" s="101">
        <v>1</v>
      </c>
      <c r="AL63" s="102" t="s">
        <v>92</v>
      </c>
      <c r="AM63" s="102">
        <v>1</v>
      </c>
      <c r="AN63" s="102">
        <v>1</v>
      </c>
      <c r="AO63" s="101">
        <v>0</v>
      </c>
      <c r="AP63" s="101">
        <v>1</v>
      </c>
      <c r="AQ63" s="101">
        <v>1</v>
      </c>
      <c r="AR63" s="102" t="s">
        <v>92</v>
      </c>
      <c r="AS63" s="102">
        <v>1</v>
      </c>
      <c r="AT63" s="102">
        <v>1</v>
      </c>
      <c r="AU63" s="101">
        <v>0</v>
      </c>
      <c r="AV63" s="101">
        <v>0</v>
      </c>
      <c r="AW63" s="101">
        <v>0</v>
      </c>
      <c r="AX63" s="102" t="s">
        <v>92</v>
      </c>
      <c r="AY63" s="102">
        <v>0</v>
      </c>
      <c r="AZ63" s="102">
        <v>0</v>
      </c>
      <c r="BA63" s="101">
        <v>0</v>
      </c>
      <c r="BB63" s="101">
        <v>1</v>
      </c>
      <c r="BC63" s="101">
        <v>1</v>
      </c>
      <c r="BD63" s="102" t="s">
        <v>92</v>
      </c>
      <c r="BE63" s="102">
        <v>1</v>
      </c>
      <c r="BF63" s="102">
        <v>1</v>
      </c>
      <c r="BG63" s="101">
        <v>0</v>
      </c>
      <c r="BH63" s="101">
        <v>0</v>
      </c>
      <c r="BI63" s="101">
        <v>0</v>
      </c>
      <c r="BJ63" s="102" t="s">
        <v>92</v>
      </c>
      <c r="BK63" s="102">
        <v>0</v>
      </c>
      <c r="BL63" s="102">
        <v>0</v>
      </c>
      <c r="BM63" s="101">
        <v>0</v>
      </c>
      <c r="BN63" s="101">
        <v>1</v>
      </c>
      <c r="BO63" s="101">
        <v>1</v>
      </c>
      <c r="BP63" s="102" t="s">
        <v>92</v>
      </c>
      <c r="BQ63" s="102">
        <v>1</v>
      </c>
      <c r="BR63" s="103">
        <v>1</v>
      </c>
    </row>
    <row r="64" spans="1:70" ht="11.85">
      <c r="A64" s="99" t="str">
        <f>IF(COUNTIFS(T_ULIS[[#This Row],[Secteur]],"  *"),A63,T_ULIS[[#This Row],[Secteur]])</f>
        <v>SEINE-ET-MARNE</v>
      </c>
      <c r="B64" s="99" t="str">
        <f>IF(COUNTIFS(T_ULIS[[#This Row],[Secteur]],"    *"),B63,T_ULIS[[#This Row],[Secteur]])</f>
        <v xml:space="preserve">   D09 - Provins</v>
      </c>
      <c r="C64" s="100" t="s">
        <v>409</v>
      </c>
      <c r="D64" s="100" t="s">
        <v>410</v>
      </c>
      <c r="E64" s="101">
        <v>2</v>
      </c>
      <c r="F64" s="101">
        <v>3</v>
      </c>
      <c r="G64" s="101">
        <v>5</v>
      </c>
      <c r="H64" s="101">
        <v>0</v>
      </c>
      <c r="I64" s="101">
        <v>0</v>
      </c>
      <c r="J64" s="101">
        <v>0</v>
      </c>
      <c r="K64" s="101">
        <v>2</v>
      </c>
      <c r="L64" s="101">
        <v>3</v>
      </c>
      <c r="M64" s="101">
        <v>5</v>
      </c>
      <c r="N64" s="102">
        <v>1</v>
      </c>
      <c r="O64" s="102">
        <v>1</v>
      </c>
      <c r="P64" s="102">
        <v>1</v>
      </c>
      <c r="Q64" s="101">
        <v>0</v>
      </c>
      <c r="R64" s="101">
        <v>0</v>
      </c>
      <c r="S64" s="101">
        <v>0</v>
      </c>
      <c r="T64" s="102">
        <v>0</v>
      </c>
      <c r="U64" s="102">
        <v>0</v>
      </c>
      <c r="V64" s="102">
        <v>0</v>
      </c>
      <c r="W64" s="101">
        <v>2</v>
      </c>
      <c r="X64" s="101">
        <v>3</v>
      </c>
      <c r="Y64" s="101">
        <v>5</v>
      </c>
      <c r="Z64" s="102">
        <v>1</v>
      </c>
      <c r="AA64" s="102">
        <v>1</v>
      </c>
      <c r="AB64" s="102">
        <v>1</v>
      </c>
      <c r="AC64" s="101">
        <v>1</v>
      </c>
      <c r="AD64" s="101">
        <v>0</v>
      </c>
      <c r="AE64" s="101">
        <v>1</v>
      </c>
      <c r="AF64" s="102">
        <v>0.5</v>
      </c>
      <c r="AG64" s="102">
        <v>0</v>
      </c>
      <c r="AH64" s="102">
        <v>0.2</v>
      </c>
      <c r="AI64" s="101">
        <v>1</v>
      </c>
      <c r="AJ64" s="101">
        <v>3</v>
      </c>
      <c r="AK64" s="101">
        <v>4</v>
      </c>
      <c r="AL64" s="102">
        <v>0.5</v>
      </c>
      <c r="AM64" s="102">
        <v>1</v>
      </c>
      <c r="AN64" s="102">
        <v>0.8</v>
      </c>
      <c r="AO64" s="101">
        <v>2</v>
      </c>
      <c r="AP64" s="101">
        <v>3</v>
      </c>
      <c r="AQ64" s="101">
        <v>5</v>
      </c>
      <c r="AR64" s="102">
        <v>1</v>
      </c>
      <c r="AS64" s="102">
        <v>1</v>
      </c>
      <c r="AT64" s="102">
        <v>1</v>
      </c>
      <c r="AU64" s="101">
        <v>0</v>
      </c>
      <c r="AV64" s="101">
        <v>0</v>
      </c>
      <c r="AW64" s="101">
        <v>0</v>
      </c>
      <c r="AX64" s="102">
        <v>0</v>
      </c>
      <c r="AY64" s="102">
        <v>0</v>
      </c>
      <c r="AZ64" s="102">
        <v>0</v>
      </c>
      <c r="BA64" s="101">
        <v>2</v>
      </c>
      <c r="BB64" s="101">
        <v>3</v>
      </c>
      <c r="BC64" s="101">
        <v>5</v>
      </c>
      <c r="BD64" s="102">
        <v>1</v>
      </c>
      <c r="BE64" s="102">
        <v>1</v>
      </c>
      <c r="BF64" s="102">
        <v>1</v>
      </c>
      <c r="BG64" s="101">
        <v>1</v>
      </c>
      <c r="BH64" s="101">
        <v>0</v>
      </c>
      <c r="BI64" s="101">
        <v>1</v>
      </c>
      <c r="BJ64" s="102">
        <v>0.5</v>
      </c>
      <c r="BK64" s="102">
        <v>0</v>
      </c>
      <c r="BL64" s="102">
        <v>0.2</v>
      </c>
      <c r="BM64" s="101">
        <v>1</v>
      </c>
      <c r="BN64" s="101">
        <v>3</v>
      </c>
      <c r="BO64" s="101">
        <v>4</v>
      </c>
      <c r="BP64" s="102">
        <v>0.5</v>
      </c>
      <c r="BQ64" s="102">
        <v>1</v>
      </c>
      <c r="BR64" s="103">
        <v>0.8</v>
      </c>
    </row>
    <row r="65" spans="1:70" ht="11.85">
      <c r="A65" s="99" t="str">
        <f>IF(COUNTIFS(T_ULIS[[#This Row],[Secteur]],"  *"),A64,T_ULIS[[#This Row],[Secteur]])</f>
        <v>SEINE-ET-MARNE</v>
      </c>
      <c r="B65" s="99" t="str">
        <f>IF(COUNTIFS(T_ULIS[[#This Row],[Secteur]],"    *"),B64,T_ULIS[[#This Row],[Secteur]])</f>
        <v xml:space="preserve">   D09 - Provins</v>
      </c>
      <c r="C65" s="100" t="s">
        <v>411</v>
      </c>
      <c r="D65" s="100" t="s">
        <v>412</v>
      </c>
      <c r="E65" s="101">
        <v>1</v>
      </c>
      <c r="F65" s="101">
        <v>3</v>
      </c>
      <c r="G65" s="101">
        <v>4</v>
      </c>
      <c r="H65" s="101">
        <v>0</v>
      </c>
      <c r="I65" s="101">
        <v>0</v>
      </c>
      <c r="J65" s="101">
        <v>0</v>
      </c>
      <c r="K65" s="101">
        <v>1</v>
      </c>
      <c r="L65" s="101">
        <v>3</v>
      </c>
      <c r="M65" s="101">
        <v>4</v>
      </c>
      <c r="N65" s="102">
        <v>1</v>
      </c>
      <c r="O65" s="102">
        <v>1</v>
      </c>
      <c r="P65" s="102">
        <v>1</v>
      </c>
      <c r="Q65" s="101">
        <v>0</v>
      </c>
      <c r="R65" s="101">
        <v>0</v>
      </c>
      <c r="S65" s="101">
        <v>0</v>
      </c>
      <c r="T65" s="102">
        <v>0</v>
      </c>
      <c r="U65" s="102">
        <v>0</v>
      </c>
      <c r="V65" s="102">
        <v>0</v>
      </c>
      <c r="W65" s="101">
        <v>1</v>
      </c>
      <c r="X65" s="101">
        <v>3</v>
      </c>
      <c r="Y65" s="101">
        <v>4</v>
      </c>
      <c r="Z65" s="102">
        <v>1</v>
      </c>
      <c r="AA65" s="102">
        <v>1</v>
      </c>
      <c r="AB65" s="102">
        <v>1</v>
      </c>
      <c r="AC65" s="101">
        <v>1</v>
      </c>
      <c r="AD65" s="101">
        <v>0</v>
      </c>
      <c r="AE65" s="101">
        <v>1</v>
      </c>
      <c r="AF65" s="102">
        <v>1</v>
      </c>
      <c r="AG65" s="102">
        <v>0</v>
      </c>
      <c r="AH65" s="102">
        <v>0.25</v>
      </c>
      <c r="AI65" s="101">
        <v>0</v>
      </c>
      <c r="AJ65" s="101">
        <v>3</v>
      </c>
      <c r="AK65" s="101">
        <v>3</v>
      </c>
      <c r="AL65" s="102">
        <v>0</v>
      </c>
      <c r="AM65" s="102">
        <v>1</v>
      </c>
      <c r="AN65" s="102">
        <v>0.75</v>
      </c>
      <c r="AO65" s="101">
        <v>1</v>
      </c>
      <c r="AP65" s="101">
        <v>3</v>
      </c>
      <c r="AQ65" s="101">
        <v>4</v>
      </c>
      <c r="AR65" s="102">
        <v>1</v>
      </c>
      <c r="AS65" s="102">
        <v>1</v>
      </c>
      <c r="AT65" s="102">
        <v>1</v>
      </c>
      <c r="AU65" s="101">
        <v>0</v>
      </c>
      <c r="AV65" s="101">
        <v>0</v>
      </c>
      <c r="AW65" s="101">
        <v>0</v>
      </c>
      <c r="AX65" s="102">
        <v>0</v>
      </c>
      <c r="AY65" s="102">
        <v>0</v>
      </c>
      <c r="AZ65" s="102">
        <v>0</v>
      </c>
      <c r="BA65" s="101">
        <v>1</v>
      </c>
      <c r="BB65" s="101">
        <v>3</v>
      </c>
      <c r="BC65" s="101">
        <v>4</v>
      </c>
      <c r="BD65" s="102">
        <v>1</v>
      </c>
      <c r="BE65" s="102">
        <v>1</v>
      </c>
      <c r="BF65" s="102">
        <v>1</v>
      </c>
      <c r="BG65" s="101">
        <v>1</v>
      </c>
      <c r="BH65" s="101">
        <v>0</v>
      </c>
      <c r="BI65" s="101">
        <v>1</v>
      </c>
      <c r="BJ65" s="102">
        <v>1</v>
      </c>
      <c r="BK65" s="102">
        <v>0</v>
      </c>
      <c r="BL65" s="102">
        <v>0.25</v>
      </c>
      <c r="BM65" s="101">
        <v>0</v>
      </c>
      <c r="BN65" s="101">
        <v>3</v>
      </c>
      <c r="BO65" s="101">
        <v>3</v>
      </c>
      <c r="BP65" s="102">
        <v>0</v>
      </c>
      <c r="BQ65" s="102">
        <v>1</v>
      </c>
      <c r="BR65" s="103">
        <v>0.75</v>
      </c>
    </row>
    <row r="66" spans="1:70" ht="11.85">
      <c r="A66" s="99" t="str">
        <f>IF(COUNTIFS(T_ULIS[[#This Row],[Secteur]],"  *"),A65,T_ULIS[[#This Row],[Secteur]])</f>
        <v>SEINE-ET-MARNE</v>
      </c>
      <c r="B66" s="99" t="str">
        <f>IF(COUNTIFS(T_ULIS[[#This Row],[Secteur]],"    *"),B65,T_ULIS[[#This Row],[Secteur]])</f>
        <v xml:space="preserve">   D09 - Provins</v>
      </c>
      <c r="C66" s="100" t="s">
        <v>413</v>
      </c>
      <c r="D66" s="100" t="s">
        <v>414</v>
      </c>
      <c r="E66" s="101">
        <v>4</v>
      </c>
      <c r="F66" s="101">
        <v>3</v>
      </c>
      <c r="G66" s="101">
        <v>7</v>
      </c>
      <c r="H66" s="101">
        <v>0</v>
      </c>
      <c r="I66" s="101">
        <v>0</v>
      </c>
      <c r="J66" s="101">
        <v>0</v>
      </c>
      <c r="K66" s="101">
        <v>4</v>
      </c>
      <c r="L66" s="101">
        <v>3</v>
      </c>
      <c r="M66" s="101">
        <v>7</v>
      </c>
      <c r="N66" s="102">
        <v>1</v>
      </c>
      <c r="O66" s="102">
        <v>1</v>
      </c>
      <c r="P66" s="102">
        <v>1</v>
      </c>
      <c r="Q66" s="101">
        <v>0</v>
      </c>
      <c r="R66" s="101">
        <v>0</v>
      </c>
      <c r="S66" s="101">
        <v>0</v>
      </c>
      <c r="T66" s="102">
        <v>0</v>
      </c>
      <c r="U66" s="102">
        <v>0</v>
      </c>
      <c r="V66" s="102">
        <v>0</v>
      </c>
      <c r="W66" s="101">
        <v>4</v>
      </c>
      <c r="X66" s="101">
        <v>3</v>
      </c>
      <c r="Y66" s="101">
        <v>7</v>
      </c>
      <c r="Z66" s="102">
        <v>1</v>
      </c>
      <c r="AA66" s="102">
        <v>1</v>
      </c>
      <c r="AB66" s="102">
        <v>1</v>
      </c>
      <c r="AC66" s="101">
        <v>1</v>
      </c>
      <c r="AD66" s="101">
        <v>0</v>
      </c>
      <c r="AE66" s="101">
        <v>1</v>
      </c>
      <c r="AF66" s="102">
        <v>0.25</v>
      </c>
      <c r="AG66" s="102">
        <v>0</v>
      </c>
      <c r="AH66" s="102">
        <v>0.14285714285714285</v>
      </c>
      <c r="AI66" s="101">
        <v>3</v>
      </c>
      <c r="AJ66" s="101">
        <v>3</v>
      </c>
      <c r="AK66" s="101">
        <v>6</v>
      </c>
      <c r="AL66" s="102">
        <v>0.75</v>
      </c>
      <c r="AM66" s="102">
        <v>1</v>
      </c>
      <c r="AN66" s="102">
        <v>0.8571428571428571</v>
      </c>
      <c r="AO66" s="101">
        <v>4</v>
      </c>
      <c r="AP66" s="101">
        <v>3</v>
      </c>
      <c r="AQ66" s="101">
        <v>7</v>
      </c>
      <c r="AR66" s="102">
        <v>1</v>
      </c>
      <c r="AS66" s="102">
        <v>1</v>
      </c>
      <c r="AT66" s="102">
        <v>1</v>
      </c>
      <c r="AU66" s="101">
        <v>0</v>
      </c>
      <c r="AV66" s="101">
        <v>0</v>
      </c>
      <c r="AW66" s="101">
        <v>0</v>
      </c>
      <c r="AX66" s="102">
        <v>0</v>
      </c>
      <c r="AY66" s="102">
        <v>0</v>
      </c>
      <c r="AZ66" s="102">
        <v>0</v>
      </c>
      <c r="BA66" s="101">
        <v>4</v>
      </c>
      <c r="BB66" s="101">
        <v>3</v>
      </c>
      <c r="BC66" s="101">
        <v>7</v>
      </c>
      <c r="BD66" s="102">
        <v>1</v>
      </c>
      <c r="BE66" s="102">
        <v>1</v>
      </c>
      <c r="BF66" s="102">
        <v>1</v>
      </c>
      <c r="BG66" s="101">
        <v>1</v>
      </c>
      <c r="BH66" s="101">
        <v>0</v>
      </c>
      <c r="BI66" s="101">
        <v>1</v>
      </c>
      <c r="BJ66" s="102">
        <v>0.25</v>
      </c>
      <c r="BK66" s="102">
        <v>0</v>
      </c>
      <c r="BL66" s="102">
        <v>0.14285714285714285</v>
      </c>
      <c r="BM66" s="101">
        <v>3</v>
      </c>
      <c r="BN66" s="101">
        <v>3</v>
      </c>
      <c r="BO66" s="101">
        <v>6</v>
      </c>
      <c r="BP66" s="102">
        <v>0.75</v>
      </c>
      <c r="BQ66" s="102">
        <v>1</v>
      </c>
      <c r="BR66" s="103">
        <v>0.8571428571428571</v>
      </c>
    </row>
    <row r="67" spans="1:70" ht="11.85">
      <c r="A67" s="99" t="str">
        <f>IF(COUNTIFS(T_ULIS[[#This Row],[Secteur]],"  *"),A66,T_ULIS[[#This Row],[Secteur]])</f>
        <v>SEINE-ET-MARNE</v>
      </c>
      <c r="B67" s="99" t="str">
        <f>IF(COUNTIFS(T_ULIS[[#This Row],[Secteur]],"    *"),B66,T_ULIS[[#This Row],[Secteur]])</f>
        <v xml:space="preserve">   D09 - Provins</v>
      </c>
      <c r="C67" s="100" t="s">
        <v>417</v>
      </c>
      <c r="D67" s="100" t="s">
        <v>418</v>
      </c>
      <c r="E67" s="101">
        <v>1</v>
      </c>
      <c r="F67" s="101">
        <v>3</v>
      </c>
      <c r="G67" s="101">
        <v>4</v>
      </c>
      <c r="H67" s="101">
        <v>0</v>
      </c>
      <c r="I67" s="101">
        <v>0</v>
      </c>
      <c r="J67" s="101">
        <v>0</v>
      </c>
      <c r="K67" s="101">
        <v>1</v>
      </c>
      <c r="L67" s="101">
        <v>3</v>
      </c>
      <c r="M67" s="101">
        <v>4</v>
      </c>
      <c r="N67" s="102">
        <v>1</v>
      </c>
      <c r="O67" s="102">
        <v>1</v>
      </c>
      <c r="P67" s="102">
        <v>1</v>
      </c>
      <c r="Q67" s="101">
        <v>0</v>
      </c>
      <c r="R67" s="101">
        <v>0</v>
      </c>
      <c r="S67" s="101">
        <v>0</v>
      </c>
      <c r="T67" s="102">
        <v>0</v>
      </c>
      <c r="U67" s="102">
        <v>0</v>
      </c>
      <c r="V67" s="102">
        <v>0</v>
      </c>
      <c r="W67" s="101">
        <v>1</v>
      </c>
      <c r="X67" s="101">
        <v>3</v>
      </c>
      <c r="Y67" s="101">
        <v>4</v>
      </c>
      <c r="Z67" s="102">
        <v>1</v>
      </c>
      <c r="AA67" s="102">
        <v>1</v>
      </c>
      <c r="AB67" s="102">
        <v>1</v>
      </c>
      <c r="AC67" s="101">
        <v>0</v>
      </c>
      <c r="AD67" s="101">
        <v>0</v>
      </c>
      <c r="AE67" s="101">
        <v>0</v>
      </c>
      <c r="AF67" s="102">
        <v>0</v>
      </c>
      <c r="AG67" s="102">
        <v>0</v>
      </c>
      <c r="AH67" s="102">
        <v>0</v>
      </c>
      <c r="AI67" s="101">
        <v>1</v>
      </c>
      <c r="AJ67" s="101">
        <v>3</v>
      </c>
      <c r="AK67" s="101">
        <v>4</v>
      </c>
      <c r="AL67" s="102">
        <v>1</v>
      </c>
      <c r="AM67" s="102">
        <v>1</v>
      </c>
      <c r="AN67" s="102">
        <v>1</v>
      </c>
      <c r="AO67" s="101">
        <v>1</v>
      </c>
      <c r="AP67" s="101">
        <v>3</v>
      </c>
      <c r="AQ67" s="101">
        <v>4</v>
      </c>
      <c r="AR67" s="102">
        <v>1</v>
      </c>
      <c r="AS67" s="102">
        <v>1</v>
      </c>
      <c r="AT67" s="102">
        <v>1</v>
      </c>
      <c r="AU67" s="101">
        <v>0</v>
      </c>
      <c r="AV67" s="101">
        <v>0</v>
      </c>
      <c r="AW67" s="101">
        <v>0</v>
      </c>
      <c r="AX67" s="102">
        <v>0</v>
      </c>
      <c r="AY67" s="102">
        <v>0</v>
      </c>
      <c r="AZ67" s="102">
        <v>0</v>
      </c>
      <c r="BA67" s="101">
        <v>1</v>
      </c>
      <c r="BB67" s="101">
        <v>3</v>
      </c>
      <c r="BC67" s="101">
        <v>4</v>
      </c>
      <c r="BD67" s="102">
        <v>1</v>
      </c>
      <c r="BE67" s="102">
        <v>1</v>
      </c>
      <c r="BF67" s="102">
        <v>1</v>
      </c>
      <c r="BG67" s="101">
        <v>0</v>
      </c>
      <c r="BH67" s="101">
        <v>0</v>
      </c>
      <c r="BI67" s="101">
        <v>0</v>
      </c>
      <c r="BJ67" s="102">
        <v>0</v>
      </c>
      <c r="BK67" s="102">
        <v>0</v>
      </c>
      <c r="BL67" s="102">
        <v>0</v>
      </c>
      <c r="BM67" s="101">
        <v>1</v>
      </c>
      <c r="BN67" s="101">
        <v>3</v>
      </c>
      <c r="BO67" s="101">
        <v>4</v>
      </c>
      <c r="BP67" s="102">
        <v>1</v>
      </c>
      <c r="BQ67" s="102">
        <v>1</v>
      </c>
      <c r="BR67" s="103">
        <v>1</v>
      </c>
    </row>
    <row r="68" spans="1:70" ht="11.85">
      <c r="A68" s="99" t="str">
        <f>IF(COUNTIFS(T_ULIS[[#This Row],[Secteur]],"  *"),A67,T_ULIS[[#This Row],[Secteur]])</f>
        <v>SEINE-ET-MARNE</v>
      </c>
      <c r="B68" s="99" t="str">
        <f>IF(COUNTIFS(T_ULIS[[#This Row],[Secteur]],"    *"),B67,T_ULIS[[#This Row],[Secteur]])</f>
        <v xml:space="preserve">   D09 - Provins</v>
      </c>
      <c r="C68" s="100" t="s">
        <v>419</v>
      </c>
      <c r="D68" s="100" t="s">
        <v>420</v>
      </c>
      <c r="E68" s="101">
        <v>1</v>
      </c>
      <c r="F68" s="101">
        <v>6</v>
      </c>
      <c r="G68" s="101">
        <v>7</v>
      </c>
      <c r="H68" s="101">
        <v>0</v>
      </c>
      <c r="I68" s="101">
        <v>0</v>
      </c>
      <c r="J68" s="101">
        <v>0</v>
      </c>
      <c r="K68" s="101">
        <v>1</v>
      </c>
      <c r="L68" s="101">
        <v>6</v>
      </c>
      <c r="M68" s="101">
        <v>7</v>
      </c>
      <c r="N68" s="102">
        <v>1</v>
      </c>
      <c r="O68" s="102">
        <v>1</v>
      </c>
      <c r="P68" s="102">
        <v>1</v>
      </c>
      <c r="Q68" s="101">
        <v>0</v>
      </c>
      <c r="R68" s="101">
        <v>0</v>
      </c>
      <c r="S68" s="101">
        <v>0</v>
      </c>
      <c r="T68" s="102">
        <v>0</v>
      </c>
      <c r="U68" s="102">
        <v>0</v>
      </c>
      <c r="V68" s="102">
        <v>0</v>
      </c>
      <c r="W68" s="101">
        <v>1</v>
      </c>
      <c r="X68" s="101">
        <v>6</v>
      </c>
      <c r="Y68" s="101">
        <v>7</v>
      </c>
      <c r="Z68" s="102">
        <v>1</v>
      </c>
      <c r="AA68" s="102">
        <v>1</v>
      </c>
      <c r="AB68" s="102">
        <v>1</v>
      </c>
      <c r="AC68" s="101">
        <v>0</v>
      </c>
      <c r="AD68" s="101">
        <v>1</v>
      </c>
      <c r="AE68" s="101">
        <v>1</v>
      </c>
      <c r="AF68" s="102">
        <v>0</v>
      </c>
      <c r="AG68" s="102">
        <v>0.16666666666666666</v>
      </c>
      <c r="AH68" s="102">
        <v>0.14285714285714285</v>
      </c>
      <c r="AI68" s="101">
        <v>1</v>
      </c>
      <c r="AJ68" s="101">
        <v>5</v>
      </c>
      <c r="AK68" s="101">
        <v>6</v>
      </c>
      <c r="AL68" s="102">
        <v>1</v>
      </c>
      <c r="AM68" s="102">
        <v>0.83333333333333337</v>
      </c>
      <c r="AN68" s="102">
        <v>0.8571428571428571</v>
      </c>
      <c r="AO68" s="101">
        <v>1</v>
      </c>
      <c r="AP68" s="101">
        <v>6</v>
      </c>
      <c r="AQ68" s="101">
        <v>7</v>
      </c>
      <c r="AR68" s="102">
        <v>1</v>
      </c>
      <c r="AS68" s="102">
        <v>1</v>
      </c>
      <c r="AT68" s="102">
        <v>1</v>
      </c>
      <c r="AU68" s="101">
        <v>0</v>
      </c>
      <c r="AV68" s="101">
        <v>0</v>
      </c>
      <c r="AW68" s="101">
        <v>0</v>
      </c>
      <c r="AX68" s="102">
        <v>0</v>
      </c>
      <c r="AY68" s="102">
        <v>0</v>
      </c>
      <c r="AZ68" s="102">
        <v>0</v>
      </c>
      <c r="BA68" s="101">
        <v>1</v>
      </c>
      <c r="BB68" s="101">
        <v>6</v>
      </c>
      <c r="BC68" s="101">
        <v>7</v>
      </c>
      <c r="BD68" s="102">
        <v>1</v>
      </c>
      <c r="BE68" s="102">
        <v>1</v>
      </c>
      <c r="BF68" s="102">
        <v>1</v>
      </c>
      <c r="BG68" s="101">
        <v>0</v>
      </c>
      <c r="BH68" s="101">
        <v>0</v>
      </c>
      <c r="BI68" s="101">
        <v>0</v>
      </c>
      <c r="BJ68" s="102">
        <v>0</v>
      </c>
      <c r="BK68" s="102">
        <v>0</v>
      </c>
      <c r="BL68" s="102">
        <v>0</v>
      </c>
      <c r="BM68" s="101">
        <v>1</v>
      </c>
      <c r="BN68" s="101">
        <v>6</v>
      </c>
      <c r="BO68" s="101">
        <v>7</v>
      </c>
      <c r="BP68" s="102">
        <v>1</v>
      </c>
      <c r="BQ68" s="102">
        <v>1</v>
      </c>
      <c r="BR68" s="103">
        <v>1</v>
      </c>
    </row>
    <row r="69" spans="1:70" ht="11.85">
      <c r="A69" s="99" t="str">
        <f>IF(COUNTIFS(T_ULIS[[#This Row],[Secteur]],"  *"),A68,T_ULIS[[#This Row],[Secteur]])</f>
        <v>SEINE-ET-MARNE</v>
      </c>
      <c r="B69" s="99" t="str">
        <f>IF(COUNTIFS(T_ULIS[[#This Row],[Secteur]],"    *"),B68,T_ULIS[[#This Row],[Secteur]])</f>
        <v xml:space="preserve">   D09 - Provins</v>
      </c>
      <c r="C69" s="100" t="s">
        <v>421</v>
      </c>
      <c r="D69" s="100" t="s">
        <v>422</v>
      </c>
      <c r="E69" s="101">
        <v>2</v>
      </c>
      <c r="F69" s="101">
        <v>1</v>
      </c>
      <c r="G69" s="101">
        <v>3</v>
      </c>
      <c r="H69" s="101">
        <v>0</v>
      </c>
      <c r="I69" s="101">
        <v>0</v>
      </c>
      <c r="J69" s="101">
        <v>0</v>
      </c>
      <c r="K69" s="101">
        <v>2</v>
      </c>
      <c r="L69" s="101">
        <v>1</v>
      </c>
      <c r="M69" s="101">
        <v>3</v>
      </c>
      <c r="N69" s="102">
        <v>1</v>
      </c>
      <c r="O69" s="102">
        <v>1</v>
      </c>
      <c r="P69" s="102">
        <v>1</v>
      </c>
      <c r="Q69" s="101">
        <v>0</v>
      </c>
      <c r="R69" s="101">
        <v>0</v>
      </c>
      <c r="S69" s="101">
        <v>0</v>
      </c>
      <c r="T69" s="102">
        <v>0</v>
      </c>
      <c r="U69" s="102">
        <v>0</v>
      </c>
      <c r="V69" s="102">
        <v>0</v>
      </c>
      <c r="W69" s="101">
        <v>2</v>
      </c>
      <c r="X69" s="101">
        <v>1</v>
      </c>
      <c r="Y69" s="101">
        <v>3</v>
      </c>
      <c r="Z69" s="102">
        <v>1</v>
      </c>
      <c r="AA69" s="102">
        <v>1</v>
      </c>
      <c r="AB69" s="102">
        <v>1</v>
      </c>
      <c r="AC69" s="101">
        <v>1</v>
      </c>
      <c r="AD69" s="101">
        <v>0</v>
      </c>
      <c r="AE69" s="101">
        <v>1</v>
      </c>
      <c r="AF69" s="102">
        <v>0.5</v>
      </c>
      <c r="AG69" s="102">
        <v>0</v>
      </c>
      <c r="AH69" s="102">
        <v>0.33333333333333331</v>
      </c>
      <c r="AI69" s="101">
        <v>1</v>
      </c>
      <c r="AJ69" s="101">
        <v>1</v>
      </c>
      <c r="AK69" s="101">
        <v>2</v>
      </c>
      <c r="AL69" s="102">
        <v>0.5</v>
      </c>
      <c r="AM69" s="102">
        <v>1</v>
      </c>
      <c r="AN69" s="102">
        <v>0.66666666666666663</v>
      </c>
      <c r="AO69" s="101">
        <v>2</v>
      </c>
      <c r="AP69" s="101">
        <v>1</v>
      </c>
      <c r="AQ69" s="101">
        <v>3</v>
      </c>
      <c r="AR69" s="102">
        <v>1</v>
      </c>
      <c r="AS69" s="102">
        <v>1</v>
      </c>
      <c r="AT69" s="102">
        <v>1</v>
      </c>
      <c r="AU69" s="101">
        <v>0</v>
      </c>
      <c r="AV69" s="101">
        <v>0</v>
      </c>
      <c r="AW69" s="101">
        <v>0</v>
      </c>
      <c r="AX69" s="102">
        <v>0</v>
      </c>
      <c r="AY69" s="102">
        <v>0</v>
      </c>
      <c r="AZ69" s="102">
        <v>0</v>
      </c>
      <c r="BA69" s="101">
        <v>2</v>
      </c>
      <c r="BB69" s="101">
        <v>1</v>
      </c>
      <c r="BC69" s="101">
        <v>3</v>
      </c>
      <c r="BD69" s="102">
        <v>1</v>
      </c>
      <c r="BE69" s="102">
        <v>1</v>
      </c>
      <c r="BF69" s="102">
        <v>1</v>
      </c>
      <c r="BG69" s="101">
        <v>1</v>
      </c>
      <c r="BH69" s="101">
        <v>0</v>
      </c>
      <c r="BI69" s="101">
        <v>1</v>
      </c>
      <c r="BJ69" s="102">
        <v>0.5</v>
      </c>
      <c r="BK69" s="102">
        <v>0</v>
      </c>
      <c r="BL69" s="102">
        <v>0.33333333333333331</v>
      </c>
      <c r="BM69" s="101">
        <v>1</v>
      </c>
      <c r="BN69" s="101">
        <v>1</v>
      </c>
      <c r="BO69" s="101">
        <v>2</v>
      </c>
      <c r="BP69" s="102">
        <v>0.5</v>
      </c>
      <c r="BQ69" s="102">
        <v>1</v>
      </c>
      <c r="BR69" s="103">
        <v>0.66666666666666663</v>
      </c>
    </row>
    <row r="70" spans="1:70" ht="11.85">
      <c r="A70" s="99" t="str">
        <f>IF(COUNTIFS(T_ULIS[[#This Row],[Secteur]],"  *"),A69,T_ULIS[[#This Row],[Secteur]])</f>
        <v>SEINE-ET-MARNE</v>
      </c>
      <c r="B70" s="99" t="str">
        <f>IF(COUNTIFS(T_ULIS[[#This Row],[Secteur]],"    *"),B69,T_ULIS[[#This Row],[Secteur]])</f>
        <v xml:space="preserve">   D10 - Brie-Senart</v>
      </c>
      <c r="C70" s="100" t="s">
        <v>425</v>
      </c>
      <c r="D70" s="100" t="s">
        <v>426</v>
      </c>
      <c r="E70" s="101">
        <v>8</v>
      </c>
      <c r="F70" s="101">
        <v>16</v>
      </c>
      <c r="G70" s="101">
        <v>24</v>
      </c>
      <c r="H70" s="101">
        <v>0</v>
      </c>
      <c r="I70" s="101">
        <v>1</v>
      </c>
      <c r="J70" s="101">
        <v>1</v>
      </c>
      <c r="K70" s="101">
        <v>8</v>
      </c>
      <c r="L70" s="101">
        <v>15</v>
      </c>
      <c r="M70" s="101">
        <v>23</v>
      </c>
      <c r="N70" s="102">
        <v>1</v>
      </c>
      <c r="O70" s="102">
        <v>1</v>
      </c>
      <c r="P70" s="102">
        <v>1</v>
      </c>
      <c r="Q70" s="101">
        <v>1</v>
      </c>
      <c r="R70" s="101">
        <v>1</v>
      </c>
      <c r="S70" s="101">
        <v>2</v>
      </c>
      <c r="T70" s="102">
        <v>0.125</v>
      </c>
      <c r="U70" s="102">
        <v>6.6666666666666666E-2</v>
      </c>
      <c r="V70" s="102">
        <v>8.6956521739130432E-2</v>
      </c>
      <c r="W70" s="101">
        <v>7</v>
      </c>
      <c r="X70" s="101">
        <v>14</v>
      </c>
      <c r="Y70" s="101">
        <v>21</v>
      </c>
      <c r="Z70" s="102">
        <v>0.875</v>
      </c>
      <c r="AA70" s="102">
        <v>0.93333333333333335</v>
      </c>
      <c r="AB70" s="102">
        <v>0.91304347826086951</v>
      </c>
      <c r="AC70" s="101">
        <v>1</v>
      </c>
      <c r="AD70" s="101">
        <v>3</v>
      </c>
      <c r="AE70" s="101">
        <v>4</v>
      </c>
      <c r="AF70" s="102">
        <v>0.125</v>
      </c>
      <c r="AG70" s="102">
        <v>0.2</v>
      </c>
      <c r="AH70" s="102">
        <v>0.17391304347826086</v>
      </c>
      <c r="AI70" s="101">
        <v>6</v>
      </c>
      <c r="AJ70" s="101">
        <v>11</v>
      </c>
      <c r="AK70" s="101">
        <v>17</v>
      </c>
      <c r="AL70" s="102">
        <v>0.75</v>
      </c>
      <c r="AM70" s="102">
        <v>0.73333333333333328</v>
      </c>
      <c r="AN70" s="102">
        <v>0.73913043478260865</v>
      </c>
      <c r="AO70" s="101">
        <v>8</v>
      </c>
      <c r="AP70" s="101">
        <v>15</v>
      </c>
      <c r="AQ70" s="101">
        <v>23</v>
      </c>
      <c r="AR70" s="102">
        <v>1</v>
      </c>
      <c r="AS70" s="102">
        <v>1</v>
      </c>
      <c r="AT70" s="102">
        <v>1</v>
      </c>
      <c r="AU70" s="101">
        <v>1</v>
      </c>
      <c r="AV70" s="101">
        <v>1</v>
      </c>
      <c r="AW70" s="101">
        <v>2</v>
      </c>
      <c r="AX70" s="102">
        <v>0.125</v>
      </c>
      <c r="AY70" s="102">
        <v>6.6666666666666666E-2</v>
      </c>
      <c r="AZ70" s="102">
        <v>8.6956521739130432E-2</v>
      </c>
      <c r="BA70" s="101">
        <v>7</v>
      </c>
      <c r="BB70" s="101">
        <v>14</v>
      </c>
      <c r="BC70" s="101">
        <v>21</v>
      </c>
      <c r="BD70" s="102">
        <v>0.875</v>
      </c>
      <c r="BE70" s="102">
        <v>0.93333333333333335</v>
      </c>
      <c r="BF70" s="102">
        <v>0.91304347826086951</v>
      </c>
      <c r="BG70" s="101">
        <v>1</v>
      </c>
      <c r="BH70" s="101">
        <v>3</v>
      </c>
      <c r="BI70" s="101">
        <v>4</v>
      </c>
      <c r="BJ70" s="102">
        <v>0.125</v>
      </c>
      <c r="BK70" s="102">
        <v>0.2</v>
      </c>
      <c r="BL70" s="102">
        <v>0.17391304347826086</v>
      </c>
      <c r="BM70" s="101">
        <v>6</v>
      </c>
      <c r="BN70" s="101">
        <v>11</v>
      </c>
      <c r="BO70" s="101">
        <v>17</v>
      </c>
      <c r="BP70" s="102">
        <v>0.75</v>
      </c>
      <c r="BQ70" s="102">
        <v>0.73333333333333328</v>
      </c>
      <c r="BR70" s="103">
        <v>0.73913043478260865</v>
      </c>
    </row>
    <row r="71" spans="1:70" ht="11.85">
      <c r="A71" s="99" t="str">
        <f>IF(COUNTIFS(T_ULIS[[#This Row],[Secteur]],"  *"),A70,T_ULIS[[#This Row],[Secteur]])</f>
        <v>SEINE-ET-MARNE</v>
      </c>
      <c r="B71" s="99" t="str">
        <f>IF(COUNTIFS(T_ULIS[[#This Row],[Secteur]],"    *"),B70,T_ULIS[[#This Row],[Secteur]])</f>
        <v xml:space="preserve">   D10 - Brie-Senart</v>
      </c>
      <c r="C71" s="100" t="s">
        <v>427</v>
      </c>
      <c r="D71" s="100" t="s">
        <v>428</v>
      </c>
      <c r="E71" s="101">
        <v>0</v>
      </c>
      <c r="F71" s="101">
        <v>2</v>
      </c>
      <c r="G71" s="101">
        <v>2</v>
      </c>
      <c r="H71" s="101">
        <v>0</v>
      </c>
      <c r="I71" s="101">
        <v>0</v>
      </c>
      <c r="J71" s="101">
        <v>0</v>
      </c>
      <c r="K71" s="101">
        <v>0</v>
      </c>
      <c r="L71" s="101">
        <v>2</v>
      </c>
      <c r="M71" s="101">
        <v>2</v>
      </c>
      <c r="N71" s="102" t="s">
        <v>92</v>
      </c>
      <c r="O71" s="102">
        <v>1</v>
      </c>
      <c r="P71" s="102">
        <v>1</v>
      </c>
      <c r="Q71" s="101">
        <v>0</v>
      </c>
      <c r="R71" s="101">
        <v>0</v>
      </c>
      <c r="S71" s="101">
        <v>0</v>
      </c>
      <c r="T71" s="102" t="s">
        <v>92</v>
      </c>
      <c r="U71" s="102">
        <v>0</v>
      </c>
      <c r="V71" s="102">
        <v>0</v>
      </c>
      <c r="W71" s="101">
        <v>0</v>
      </c>
      <c r="X71" s="101">
        <v>2</v>
      </c>
      <c r="Y71" s="101">
        <v>2</v>
      </c>
      <c r="Z71" s="102" t="s">
        <v>92</v>
      </c>
      <c r="AA71" s="102">
        <v>1</v>
      </c>
      <c r="AB71" s="102">
        <v>1</v>
      </c>
      <c r="AC71" s="101">
        <v>0</v>
      </c>
      <c r="AD71" s="101">
        <v>0</v>
      </c>
      <c r="AE71" s="101">
        <v>0</v>
      </c>
      <c r="AF71" s="102" t="s">
        <v>92</v>
      </c>
      <c r="AG71" s="102">
        <v>0</v>
      </c>
      <c r="AH71" s="102">
        <v>0</v>
      </c>
      <c r="AI71" s="101">
        <v>0</v>
      </c>
      <c r="AJ71" s="101">
        <v>2</v>
      </c>
      <c r="AK71" s="101">
        <v>2</v>
      </c>
      <c r="AL71" s="102" t="s">
        <v>92</v>
      </c>
      <c r="AM71" s="102">
        <v>1</v>
      </c>
      <c r="AN71" s="102">
        <v>1</v>
      </c>
      <c r="AO71" s="101">
        <v>0</v>
      </c>
      <c r="AP71" s="101">
        <v>2</v>
      </c>
      <c r="AQ71" s="101">
        <v>2</v>
      </c>
      <c r="AR71" s="102" t="s">
        <v>92</v>
      </c>
      <c r="AS71" s="102">
        <v>1</v>
      </c>
      <c r="AT71" s="102">
        <v>1</v>
      </c>
      <c r="AU71" s="101">
        <v>0</v>
      </c>
      <c r="AV71" s="101">
        <v>0</v>
      </c>
      <c r="AW71" s="101">
        <v>0</v>
      </c>
      <c r="AX71" s="102" t="s">
        <v>92</v>
      </c>
      <c r="AY71" s="102">
        <v>0</v>
      </c>
      <c r="AZ71" s="102">
        <v>0</v>
      </c>
      <c r="BA71" s="101">
        <v>0</v>
      </c>
      <c r="BB71" s="101">
        <v>2</v>
      </c>
      <c r="BC71" s="101">
        <v>2</v>
      </c>
      <c r="BD71" s="102" t="s">
        <v>92</v>
      </c>
      <c r="BE71" s="102">
        <v>1</v>
      </c>
      <c r="BF71" s="102">
        <v>1</v>
      </c>
      <c r="BG71" s="101">
        <v>0</v>
      </c>
      <c r="BH71" s="101">
        <v>0</v>
      </c>
      <c r="BI71" s="101">
        <v>0</v>
      </c>
      <c r="BJ71" s="102" t="s">
        <v>92</v>
      </c>
      <c r="BK71" s="102">
        <v>0</v>
      </c>
      <c r="BL71" s="102">
        <v>0</v>
      </c>
      <c r="BM71" s="101">
        <v>0</v>
      </c>
      <c r="BN71" s="101">
        <v>2</v>
      </c>
      <c r="BO71" s="101">
        <v>2</v>
      </c>
      <c r="BP71" s="102" t="s">
        <v>92</v>
      </c>
      <c r="BQ71" s="102">
        <v>1</v>
      </c>
      <c r="BR71" s="103">
        <v>1</v>
      </c>
    </row>
    <row r="72" spans="1:70" ht="11.85">
      <c r="A72" s="99" t="str">
        <f>IF(COUNTIFS(T_ULIS[[#This Row],[Secteur]],"  *"),A71,T_ULIS[[#This Row],[Secteur]])</f>
        <v>SEINE-ET-MARNE</v>
      </c>
      <c r="B72" s="99" t="str">
        <f>IF(COUNTIFS(T_ULIS[[#This Row],[Secteur]],"    *"),B71,T_ULIS[[#This Row],[Secteur]])</f>
        <v xml:space="preserve">   D10 - Brie-Senart</v>
      </c>
      <c r="C72" s="100" t="s">
        <v>429</v>
      </c>
      <c r="D72" s="100" t="s">
        <v>430</v>
      </c>
      <c r="E72" s="101">
        <v>0</v>
      </c>
      <c r="F72" s="101">
        <v>2</v>
      </c>
      <c r="G72" s="101">
        <v>2</v>
      </c>
      <c r="H72" s="101">
        <v>0</v>
      </c>
      <c r="I72" s="101">
        <v>0</v>
      </c>
      <c r="J72" s="101">
        <v>0</v>
      </c>
      <c r="K72" s="101">
        <v>0</v>
      </c>
      <c r="L72" s="101">
        <v>2</v>
      </c>
      <c r="M72" s="101">
        <v>2</v>
      </c>
      <c r="N72" s="102" t="s">
        <v>92</v>
      </c>
      <c r="O72" s="102">
        <v>1</v>
      </c>
      <c r="P72" s="102">
        <v>1</v>
      </c>
      <c r="Q72" s="101">
        <v>0</v>
      </c>
      <c r="R72" s="101">
        <v>0</v>
      </c>
      <c r="S72" s="101">
        <v>0</v>
      </c>
      <c r="T72" s="102" t="s">
        <v>92</v>
      </c>
      <c r="U72" s="102">
        <v>0</v>
      </c>
      <c r="V72" s="102">
        <v>0</v>
      </c>
      <c r="W72" s="101">
        <v>0</v>
      </c>
      <c r="X72" s="101">
        <v>2</v>
      </c>
      <c r="Y72" s="101">
        <v>2</v>
      </c>
      <c r="Z72" s="102" t="s">
        <v>92</v>
      </c>
      <c r="AA72" s="102">
        <v>1</v>
      </c>
      <c r="AB72" s="102">
        <v>1</v>
      </c>
      <c r="AC72" s="101">
        <v>0</v>
      </c>
      <c r="AD72" s="101">
        <v>1</v>
      </c>
      <c r="AE72" s="101">
        <v>1</v>
      </c>
      <c r="AF72" s="102" t="s">
        <v>92</v>
      </c>
      <c r="AG72" s="102">
        <v>0.5</v>
      </c>
      <c r="AH72" s="102">
        <v>0.5</v>
      </c>
      <c r="AI72" s="101">
        <v>0</v>
      </c>
      <c r="AJ72" s="101">
        <v>1</v>
      </c>
      <c r="AK72" s="101">
        <v>1</v>
      </c>
      <c r="AL72" s="102" t="s">
        <v>92</v>
      </c>
      <c r="AM72" s="102">
        <v>0.5</v>
      </c>
      <c r="AN72" s="102">
        <v>0.5</v>
      </c>
      <c r="AO72" s="101">
        <v>0</v>
      </c>
      <c r="AP72" s="101">
        <v>2</v>
      </c>
      <c r="AQ72" s="101">
        <v>2</v>
      </c>
      <c r="AR72" s="102" t="s">
        <v>92</v>
      </c>
      <c r="AS72" s="102">
        <v>1</v>
      </c>
      <c r="AT72" s="102">
        <v>1</v>
      </c>
      <c r="AU72" s="101">
        <v>0</v>
      </c>
      <c r="AV72" s="101">
        <v>0</v>
      </c>
      <c r="AW72" s="101">
        <v>0</v>
      </c>
      <c r="AX72" s="102" t="s">
        <v>92</v>
      </c>
      <c r="AY72" s="102">
        <v>0</v>
      </c>
      <c r="AZ72" s="102">
        <v>0</v>
      </c>
      <c r="BA72" s="101">
        <v>0</v>
      </c>
      <c r="BB72" s="101">
        <v>2</v>
      </c>
      <c r="BC72" s="101">
        <v>2</v>
      </c>
      <c r="BD72" s="102" t="s">
        <v>92</v>
      </c>
      <c r="BE72" s="102">
        <v>1</v>
      </c>
      <c r="BF72" s="102">
        <v>1</v>
      </c>
      <c r="BG72" s="101">
        <v>0</v>
      </c>
      <c r="BH72" s="101">
        <v>1</v>
      </c>
      <c r="BI72" s="101">
        <v>1</v>
      </c>
      <c r="BJ72" s="102" t="s">
        <v>92</v>
      </c>
      <c r="BK72" s="102">
        <v>0.5</v>
      </c>
      <c r="BL72" s="102">
        <v>0.5</v>
      </c>
      <c r="BM72" s="101">
        <v>0</v>
      </c>
      <c r="BN72" s="101">
        <v>1</v>
      </c>
      <c r="BO72" s="101">
        <v>1</v>
      </c>
      <c r="BP72" s="102" t="s">
        <v>92</v>
      </c>
      <c r="BQ72" s="102">
        <v>0.5</v>
      </c>
      <c r="BR72" s="103">
        <v>0.5</v>
      </c>
    </row>
    <row r="73" spans="1:70" ht="11.85">
      <c r="A73" s="99" t="str">
        <f>IF(COUNTIFS(T_ULIS[[#This Row],[Secteur]],"  *"),A72,T_ULIS[[#This Row],[Secteur]])</f>
        <v>SEINE-ET-MARNE</v>
      </c>
      <c r="B73" s="99" t="str">
        <f>IF(COUNTIFS(T_ULIS[[#This Row],[Secteur]],"    *"),B72,T_ULIS[[#This Row],[Secteur]])</f>
        <v xml:space="preserve">   D10 - Brie-Senart</v>
      </c>
      <c r="C73" s="100" t="s">
        <v>431</v>
      </c>
      <c r="D73" s="100" t="s">
        <v>432</v>
      </c>
      <c r="E73" s="101">
        <v>1</v>
      </c>
      <c r="F73" s="101">
        <v>0</v>
      </c>
      <c r="G73" s="101">
        <v>1</v>
      </c>
      <c r="H73" s="101">
        <v>0</v>
      </c>
      <c r="I73" s="101">
        <v>0</v>
      </c>
      <c r="J73" s="101">
        <v>0</v>
      </c>
      <c r="K73" s="101">
        <v>1</v>
      </c>
      <c r="L73" s="101">
        <v>0</v>
      </c>
      <c r="M73" s="101">
        <v>1</v>
      </c>
      <c r="N73" s="102">
        <v>1</v>
      </c>
      <c r="O73" s="102" t="s">
        <v>92</v>
      </c>
      <c r="P73" s="102">
        <v>1</v>
      </c>
      <c r="Q73" s="101">
        <v>0</v>
      </c>
      <c r="R73" s="101">
        <v>0</v>
      </c>
      <c r="S73" s="101">
        <v>0</v>
      </c>
      <c r="T73" s="102">
        <v>0</v>
      </c>
      <c r="U73" s="102" t="s">
        <v>92</v>
      </c>
      <c r="V73" s="102">
        <v>0</v>
      </c>
      <c r="W73" s="101">
        <v>1</v>
      </c>
      <c r="X73" s="101">
        <v>0</v>
      </c>
      <c r="Y73" s="101">
        <v>1</v>
      </c>
      <c r="Z73" s="102">
        <v>1</v>
      </c>
      <c r="AA73" s="102" t="s">
        <v>92</v>
      </c>
      <c r="AB73" s="102">
        <v>1</v>
      </c>
      <c r="AC73" s="101">
        <v>0</v>
      </c>
      <c r="AD73" s="101">
        <v>0</v>
      </c>
      <c r="AE73" s="101">
        <v>0</v>
      </c>
      <c r="AF73" s="102">
        <v>0</v>
      </c>
      <c r="AG73" s="102" t="s">
        <v>92</v>
      </c>
      <c r="AH73" s="102">
        <v>0</v>
      </c>
      <c r="AI73" s="101">
        <v>1</v>
      </c>
      <c r="AJ73" s="101">
        <v>0</v>
      </c>
      <c r="AK73" s="101">
        <v>1</v>
      </c>
      <c r="AL73" s="102">
        <v>1</v>
      </c>
      <c r="AM73" s="102" t="s">
        <v>92</v>
      </c>
      <c r="AN73" s="102">
        <v>1</v>
      </c>
      <c r="AO73" s="101">
        <v>1</v>
      </c>
      <c r="AP73" s="101">
        <v>0</v>
      </c>
      <c r="AQ73" s="101">
        <v>1</v>
      </c>
      <c r="AR73" s="102">
        <v>1</v>
      </c>
      <c r="AS73" s="102" t="s">
        <v>92</v>
      </c>
      <c r="AT73" s="102">
        <v>1</v>
      </c>
      <c r="AU73" s="101">
        <v>0</v>
      </c>
      <c r="AV73" s="101">
        <v>0</v>
      </c>
      <c r="AW73" s="101">
        <v>0</v>
      </c>
      <c r="AX73" s="102">
        <v>0</v>
      </c>
      <c r="AY73" s="102" t="s">
        <v>92</v>
      </c>
      <c r="AZ73" s="102">
        <v>0</v>
      </c>
      <c r="BA73" s="101">
        <v>1</v>
      </c>
      <c r="BB73" s="101">
        <v>0</v>
      </c>
      <c r="BC73" s="101">
        <v>1</v>
      </c>
      <c r="BD73" s="102">
        <v>1</v>
      </c>
      <c r="BE73" s="102" t="s">
        <v>92</v>
      </c>
      <c r="BF73" s="102">
        <v>1</v>
      </c>
      <c r="BG73" s="101">
        <v>0</v>
      </c>
      <c r="BH73" s="101">
        <v>0</v>
      </c>
      <c r="BI73" s="101">
        <v>0</v>
      </c>
      <c r="BJ73" s="102">
        <v>0</v>
      </c>
      <c r="BK73" s="102" t="s">
        <v>92</v>
      </c>
      <c r="BL73" s="102">
        <v>0</v>
      </c>
      <c r="BM73" s="101">
        <v>1</v>
      </c>
      <c r="BN73" s="101">
        <v>0</v>
      </c>
      <c r="BO73" s="101">
        <v>1</v>
      </c>
      <c r="BP73" s="102">
        <v>1</v>
      </c>
      <c r="BQ73" s="102" t="s">
        <v>92</v>
      </c>
      <c r="BR73" s="103">
        <v>1</v>
      </c>
    </row>
    <row r="74" spans="1:70" ht="11.85">
      <c r="A74" s="99" t="str">
        <f>IF(COUNTIFS(T_ULIS[[#This Row],[Secteur]],"  *"),A73,T_ULIS[[#This Row],[Secteur]])</f>
        <v>SEINE-ET-MARNE</v>
      </c>
      <c r="B74" s="99" t="str">
        <f>IF(COUNTIFS(T_ULIS[[#This Row],[Secteur]],"    *"),B73,T_ULIS[[#This Row],[Secteur]])</f>
        <v xml:space="preserve">   D10 - Brie-Senart</v>
      </c>
      <c r="C74" s="100" t="s">
        <v>433</v>
      </c>
      <c r="D74" s="100" t="s">
        <v>434</v>
      </c>
      <c r="E74" s="101">
        <v>2</v>
      </c>
      <c r="F74" s="101">
        <v>0</v>
      </c>
      <c r="G74" s="101">
        <v>2</v>
      </c>
      <c r="H74" s="101">
        <v>0</v>
      </c>
      <c r="I74" s="101">
        <v>0</v>
      </c>
      <c r="J74" s="101">
        <v>0</v>
      </c>
      <c r="K74" s="101">
        <v>2</v>
      </c>
      <c r="L74" s="101">
        <v>0</v>
      </c>
      <c r="M74" s="101">
        <v>2</v>
      </c>
      <c r="N74" s="102">
        <v>1</v>
      </c>
      <c r="O74" s="102" t="s">
        <v>92</v>
      </c>
      <c r="P74" s="102">
        <v>1</v>
      </c>
      <c r="Q74" s="101">
        <v>0</v>
      </c>
      <c r="R74" s="101">
        <v>0</v>
      </c>
      <c r="S74" s="101">
        <v>0</v>
      </c>
      <c r="T74" s="102">
        <v>0</v>
      </c>
      <c r="U74" s="102" t="s">
        <v>92</v>
      </c>
      <c r="V74" s="102">
        <v>0</v>
      </c>
      <c r="W74" s="101">
        <v>2</v>
      </c>
      <c r="X74" s="101">
        <v>0</v>
      </c>
      <c r="Y74" s="101">
        <v>2</v>
      </c>
      <c r="Z74" s="102">
        <v>1</v>
      </c>
      <c r="AA74" s="102" t="s">
        <v>92</v>
      </c>
      <c r="AB74" s="102">
        <v>1</v>
      </c>
      <c r="AC74" s="101">
        <v>0</v>
      </c>
      <c r="AD74" s="101">
        <v>0</v>
      </c>
      <c r="AE74" s="101">
        <v>0</v>
      </c>
      <c r="AF74" s="102">
        <v>0</v>
      </c>
      <c r="AG74" s="102" t="s">
        <v>92</v>
      </c>
      <c r="AH74" s="102">
        <v>0</v>
      </c>
      <c r="AI74" s="101">
        <v>2</v>
      </c>
      <c r="AJ74" s="101">
        <v>0</v>
      </c>
      <c r="AK74" s="101">
        <v>2</v>
      </c>
      <c r="AL74" s="102">
        <v>1</v>
      </c>
      <c r="AM74" s="102" t="s">
        <v>92</v>
      </c>
      <c r="AN74" s="102">
        <v>1</v>
      </c>
      <c r="AO74" s="101">
        <v>2</v>
      </c>
      <c r="AP74" s="101">
        <v>0</v>
      </c>
      <c r="AQ74" s="101">
        <v>2</v>
      </c>
      <c r="AR74" s="102">
        <v>1</v>
      </c>
      <c r="AS74" s="102" t="s">
        <v>92</v>
      </c>
      <c r="AT74" s="102">
        <v>1</v>
      </c>
      <c r="AU74" s="101">
        <v>0</v>
      </c>
      <c r="AV74" s="101">
        <v>0</v>
      </c>
      <c r="AW74" s="101">
        <v>0</v>
      </c>
      <c r="AX74" s="102">
        <v>0</v>
      </c>
      <c r="AY74" s="102" t="s">
        <v>92</v>
      </c>
      <c r="AZ74" s="102">
        <v>0</v>
      </c>
      <c r="BA74" s="101">
        <v>2</v>
      </c>
      <c r="BB74" s="101">
        <v>0</v>
      </c>
      <c r="BC74" s="101">
        <v>2</v>
      </c>
      <c r="BD74" s="102">
        <v>1</v>
      </c>
      <c r="BE74" s="102" t="s">
        <v>92</v>
      </c>
      <c r="BF74" s="102">
        <v>1</v>
      </c>
      <c r="BG74" s="101">
        <v>0</v>
      </c>
      <c r="BH74" s="101">
        <v>0</v>
      </c>
      <c r="BI74" s="101">
        <v>0</v>
      </c>
      <c r="BJ74" s="102">
        <v>0</v>
      </c>
      <c r="BK74" s="102" t="s">
        <v>92</v>
      </c>
      <c r="BL74" s="102">
        <v>0</v>
      </c>
      <c r="BM74" s="101">
        <v>2</v>
      </c>
      <c r="BN74" s="101">
        <v>0</v>
      </c>
      <c r="BO74" s="101">
        <v>2</v>
      </c>
      <c r="BP74" s="102">
        <v>1</v>
      </c>
      <c r="BQ74" s="102" t="s">
        <v>92</v>
      </c>
      <c r="BR74" s="103">
        <v>1</v>
      </c>
    </row>
    <row r="75" spans="1:70" ht="11.85">
      <c r="A75" s="99" t="str">
        <f>IF(COUNTIFS(T_ULIS[[#This Row],[Secteur]],"  *"),A74,T_ULIS[[#This Row],[Secteur]])</f>
        <v>SEINE-ET-MARNE</v>
      </c>
      <c r="B75" s="99" t="str">
        <f>IF(COUNTIFS(T_ULIS[[#This Row],[Secteur]],"    *"),B74,T_ULIS[[#This Row],[Secteur]])</f>
        <v xml:space="preserve">   D10 - Brie-Senart</v>
      </c>
      <c r="C75" s="100" t="s">
        <v>439</v>
      </c>
      <c r="D75" s="100" t="s">
        <v>440</v>
      </c>
      <c r="E75" s="101">
        <v>1</v>
      </c>
      <c r="F75" s="101">
        <v>4</v>
      </c>
      <c r="G75" s="101">
        <v>5</v>
      </c>
      <c r="H75" s="101">
        <v>0</v>
      </c>
      <c r="I75" s="101">
        <v>0</v>
      </c>
      <c r="J75" s="101">
        <v>0</v>
      </c>
      <c r="K75" s="101">
        <v>1</v>
      </c>
      <c r="L75" s="101">
        <v>4</v>
      </c>
      <c r="M75" s="101">
        <v>5</v>
      </c>
      <c r="N75" s="102">
        <v>1</v>
      </c>
      <c r="O75" s="102">
        <v>1</v>
      </c>
      <c r="P75" s="102">
        <v>1</v>
      </c>
      <c r="Q75" s="101">
        <v>0</v>
      </c>
      <c r="R75" s="101">
        <v>0</v>
      </c>
      <c r="S75" s="101">
        <v>0</v>
      </c>
      <c r="T75" s="102">
        <v>0</v>
      </c>
      <c r="U75" s="102">
        <v>0</v>
      </c>
      <c r="V75" s="102">
        <v>0</v>
      </c>
      <c r="W75" s="101">
        <v>1</v>
      </c>
      <c r="X75" s="101">
        <v>4</v>
      </c>
      <c r="Y75" s="101">
        <v>5</v>
      </c>
      <c r="Z75" s="102">
        <v>1</v>
      </c>
      <c r="AA75" s="102">
        <v>1</v>
      </c>
      <c r="AB75" s="102">
        <v>1</v>
      </c>
      <c r="AC75" s="101">
        <v>0</v>
      </c>
      <c r="AD75" s="101">
        <v>1</v>
      </c>
      <c r="AE75" s="101">
        <v>1</v>
      </c>
      <c r="AF75" s="102">
        <v>0</v>
      </c>
      <c r="AG75" s="102">
        <v>0.25</v>
      </c>
      <c r="AH75" s="102">
        <v>0.2</v>
      </c>
      <c r="AI75" s="101">
        <v>1</v>
      </c>
      <c r="AJ75" s="101">
        <v>3</v>
      </c>
      <c r="AK75" s="101">
        <v>4</v>
      </c>
      <c r="AL75" s="102">
        <v>1</v>
      </c>
      <c r="AM75" s="102">
        <v>0.75</v>
      </c>
      <c r="AN75" s="102">
        <v>0.8</v>
      </c>
      <c r="AO75" s="101">
        <v>1</v>
      </c>
      <c r="AP75" s="101">
        <v>4</v>
      </c>
      <c r="AQ75" s="101">
        <v>5</v>
      </c>
      <c r="AR75" s="102">
        <v>1</v>
      </c>
      <c r="AS75" s="102">
        <v>1</v>
      </c>
      <c r="AT75" s="102">
        <v>1</v>
      </c>
      <c r="AU75" s="101">
        <v>0</v>
      </c>
      <c r="AV75" s="101">
        <v>0</v>
      </c>
      <c r="AW75" s="101">
        <v>0</v>
      </c>
      <c r="AX75" s="102">
        <v>0</v>
      </c>
      <c r="AY75" s="102">
        <v>0</v>
      </c>
      <c r="AZ75" s="102">
        <v>0</v>
      </c>
      <c r="BA75" s="101">
        <v>1</v>
      </c>
      <c r="BB75" s="101">
        <v>4</v>
      </c>
      <c r="BC75" s="101">
        <v>5</v>
      </c>
      <c r="BD75" s="102">
        <v>1</v>
      </c>
      <c r="BE75" s="102">
        <v>1</v>
      </c>
      <c r="BF75" s="102">
        <v>1</v>
      </c>
      <c r="BG75" s="101">
        <v>0</v>
      </c>
      <c r="BH75" s="101">
        <v>1</v>
      </c>
      <c r="BI75" s="101">
        <v>1</v>
      </c>
      <c r="BJ75" s="102">
        <v>0</v>
      </c>
      <c r="BK75" s="102">
        <v>0.25</v>
      </c>
      <c r="BL75" s="102">
        <v>0.2</v>
      </c>
      <c r="BM75" s="101">
        <v>1</v>
      </c>
      <c r="BN75" s="101">
        <v>3</v>
      </c>
      <c r="BO75" s="101">
        <v>4</v>
      </c>
      <c r="BP75" s="102">
        <v>1</v>
      </c>
      <c r="BQ75" s="102">
        <v>0.75</v>
      </c>
      <c r="BR75" s="103">
        <v>0.8</v>
      </c>
    </row>
    <row r="76" spans="1:70" ht="11.85">
      <c r="A76" s="99" t="str">
        <f>IF(COUNTIFS(T_ULIS[[#This Row],[Secteur]],"  *"),A75,T_ULIS[[#This Row],[Secteur]])</f>
        <v>SEINE-ET-MARNE</v>
      </c>
      <c r="B76" s="99" t="str">
        <f>IF(COUNTIFS(T_ULIS[[#This Row],[Secteur]],"    *"),B75,T_ULIS[[#This Row],[Secteur]])</f>
        <v xml:space="preserve">   D10 - Brie-Senart</v>
      </c>
      <c r="C76" s="100" t="s">
        <v>443</v>
      </c>
      <c r="D76" s="100" t="s">
        <v>444</v>
      </c>
      <c r="E76" s="101">
        <v>0</v>
      </c>
      <c r="F76" s="101">
        <v>4</v>
      </c>
      <c r="G76" s="101">
        <v>4</v>
      </c>
      <c r="H76" s="101">
        <v>0</v>
      </c>
      <c r="I76" s="101">
        <v>1</v>
      </c>
      <c r="J76" s="101">
        <v>1</v>
      </c>
      <c r="K76" s="101">
        <v>0</v>
      </c>
      <c r="L76" s="101">
        <v>3</v>
      </c>
      <c r="M76" s="101">
        <v>3</v>
      </c>
      <c r="N76" s="102" t="s">
        <v>92</v>
      </c>
      <c r="O76" s="102">
        <v>1</v>
      </c>
      <c r="P76" s="102">
        <v>1</v>
      </c>
      <c r="Q76" s="101">
        <v>0</v>
      </c>
      <c r="R76" s="101">
        <v>1</v>
      </c>
      <c r="S76" s="101">
        <v>1</v>
      </c>
      <c r="T76" s="102" t="s">
        <v>92</v>
      </c>
      <c r="U76" s="102">
        <v>0.33333333333333331</v>
      </c>
      <c r="V76" s="102">
        <v>0.33333333333333331</v>
      </c>
      <c r="W76" s="101">
        <v>0</v>
      </c>
      <c r="X76" s="101">
        <v>2</v>
      </c>
      <c r="Y76" s="101">
        <v>2</v>
      </c>
      <c r="Z76" s="102" t="s">
        <v>92</v>
      </c>
      <c r="AA76" s="102">
        <v>0.66666666666666663</v>
      </c>
      <c r="AB76" s="102">
        <v>0.66666666666666663</v>
      </c>
      <c r="AC76" s="101">
        <v>0</v>
      </c>
      <c r="AD76" s="101">
        <v>0</v>
      </c>
      <c r="AE76" s="101">
        <v>0</v>
      </c>
      <c r="AF76" s="102" t="s">
        <v>92</v>
      </c>
      <c r="AG76" s="102">
        <v>0</v>
      </c>
      <c r="AH76" s="102">
        <v>0</v>
      </c>
      <c r="AI76" s="101">
        <v>0</v>
      </c>
      <c r="AJ76" s="101">
        <v>2</v>
      </c>
      <c r="AK76" s="101">
        <v>2</v>
      </c>
      <c r="AL76" s="102" t="s">
        <v>92</v>
      </c>
      <c r="AM76" s="102">
        <v>0.66666666666666663</v>
      </c>
      <c r="AN76" s="102">
        <v>0.66666666666666663</v>
      </c>
      <c r="AO76" s="101">
        <v>0</v>
      </c>
      <c r="AP76" s="101">
        <v>3</v>
      </c>
      <c r="AQ76" s="101">
        <v>3</v>
      </c>
      <c r="AR76" s="102" t="s">
        <v>92</v>
      </c>
      <c r="AS76" s="102">
        <v>1</v>
      </c>
      <c r="AT76" s="102">
        <v>1</v>
      </c>
      <c r="AU76" s="101">
        <v>0</v>
      </c>
      <c r="AV76" s="101">
        <v>1</v>
      </c>
      <c r="AW76" s="101">
        <v>1</v>
      </c>
      <c r="AX76" s="102" t="s">
        <v>92</v>
      </c>
      <c r="AY76" s="102">
        <v>0.33333333333333331</v>
      </c>
      <c r="AZ76" s="102">
        <v>0.33333333333333331</v>
      </c>
      <c r="BA76" s="101">
        <v>0</v>
      </c>
      <c r="BB76" s="101">
        <v>2</v>
      </c>
      <c r="BC76" s="101">
        <v>2</v>
      </c>
      <c r="BD76" s="102" t="s">
        <v>92</v>
      </c>
      <c r="BE76" s="102">
        <v>0.66666666666666663</v>
      </c>
      <c r="BF76" s="102">
        <v>0.66666666666666663</v>
      </c>
      <c r="BG76" s="101">
        <v>0</v>
      </c>
      <c r="BH76" s="101">
        <v>0</v>
      </c>
      <c r="BI76" s="101">
        <v>0</v>
      </c>
      <c r="BJ76" s="102" t="s">
        <v>92</v>
      </c>
      <c r="BK76" s="102">
        <v>0</v>
      </c>
      <c r="BL76" s="102">
        <v>0</v>
      </c>
      <c r="BM76" s="101">
        <v>0</v>
      </c>
      <c r="BN76" s="101">
        <v>2</v>
      </c>
      <c r="BO76" s="101">
        <v>2</v>
      </c>
      <c r="BP76" s="102" t="s">
        <v>92</v>
      </c>
      <c r="BQ76" s="102">
        <v>0.66666666666666663</v>
      </c>
      <c r="BR76" s="103">
        <v>0.66666666666666663</v>
      </c>
    </row>
    <row r="77" spans="1:70" ht="11.85">
      <c r="A77" s="99" t="str">
        <f>IF(COUNTIFS(T_ULIS[[#This Row],[Secteur]],"  *"),A76,T_ULIS[[#This Row],[Secteur]])</f>
        <v>SEINE-ET-MARNE</v>
      </c>
      <c r="B77" s="99" t="str">
        <f>IF(COUNTIFS(T_ULIS[[#This Row],[Secteur]],"    *"),B76,T_ULIS[[#This Row],[Secteur]])</f>
        <v xml:space="preserve">   D10 - Brie-Senart</v>
      </c>
      <c r="C77" s="100" t="s">
        <v>448</v>
      </c>
      <c r="D77" s="100" t="s">
        <v>449</v>
      </c>
      <c r="E77" s="101">
        <v>2</v>
      </c>
      <c r="F77" s="101">
        <v>1</v>
      </c>
      <c r="G77" s="101">
        <v>3</v>
      </c>
      <c r="H77" s="101">
        <v>0</v>
      </c>
      <c r="I77" s="101">
        <v>0</v>
      </c>
      <c r="J77" s="101">
        <v>0</v>
      </c>
      <c r="K77" s="101">
        <v>2</v>
      </c>
      <c r="L77" s="101">
        <v>1</v>
      </c>
      <c r="M77" s="101">
        <v>3</v>
      </c>
      <c r="N77" s="102">
        <v>1</v>
      </c>
      <c r="O77" s="102">
        <v>1</v>
      </c>
      <c r="P77" s="102">
        <v>1</v>
      </c>
      <c r="Q77" s="101">
        <v>1</v>
      </c>
      <c r="R77" s="101">
        <v>0</v>
      </c>
      <c r="S77" s="101">
        <v>1</v>
      </c>
      <c r="T77" s="102">
        <v>0.5</v>
      </c>
      <c r="U77" s="102">
        <v>0</v>
      </c>
      <c r="V77" s="102">
        <v>0.33333333333333331</v>
      </c>
      <c r="W77" s="101">
        <v>1</v>
      </c>
      <c r="X77" s="101">
        <v>1</v>
      </c>
      <c r="Y77" s="101">
        <v>2</v>
      </c>
      <c r="Z77" s="102">
        <v>0.5</v>
      </c>
      <c r="AA77" s="102">
        <v>1</v>
      </c>
      <c r="AB77" s="102">
        <v>0.66666666666666663</v>
      </c>
      <c r="AC77" s="101">
        <v>1</v>
      </c>
      <c r="AD77" s="101">
        <v>1</v>
      </c>
      <c r="AE77" s="101">
        <v>2</v>
      </c>
      <c r="AF77" s="102">
        <v>0.5</v>
      </c>
      <c r="AG77" s="102">
        <v>1</v>
      </c>
      <c r="AH77" s="102">
        <v>0.66666666666666663</v>
      </c>
      <c r="AI77" s="101">
        <v>0</v>
      </c>
      <c r="AJ77" s="101">
        <v>0</v>
      </c>
      <c r="AK77" s="101">
        <v>0</v>
      </c>
      <c r="AL77" s="102">
        <v>0</v>
      </c>
      <c r="AM77" s="102">
        <v>0</v>
      </c>
      <c r="AN77" s="102">
        <v>0</v>
      </c>
      <c r="AO77" s="101">
        <v>2</v>
      </c>
      <c r="AP77" s="101">
        <v>1</v>
      </c>
      <c r="AQ77" s="101">
        <v>3</v>
      </c>
      <c r="AR77" s="102">
        <v>1</v>
      </c>
      <c r="AS77" s="102">
        <v>1</v>
      </c>
      <c r="AT77" s="102">
        <v>1</v>
      </c>
      <c r="AU77" s="101">
        <v>1</v>
      </c>
      <c r="AV77" s="101">
        <v>0</v>
      </c>
      <c r="AW77" s="101">
        <v>1</v>
      </c>
      <c r="AX77" s="102">
        <v>0.5</v>
      </c>
      <c r="AY77" s="102">
        <v>0</v>
      </c>
      <c r="AZ77" s="102">
        <v>0.33333333333333331</v>
      </c>
      <c r="BA77" s="101">
        <v>1</v>
      </c>
      <c r="BB77" s="101">
        <v>1</v>
      </c>
      <c r="BC77" s="101">
        <v>2</v>
      </c>
      <c r="BD77" s="102">
        <v>0.5</v>
      </c>
      <c r="BE77" s="102">
        <v>1</v>
      </c>
      <c r="BF77" s="102">
        <v>0.66666666666666663</v>
      </c>
      <c r="BG77" s="101">
        <v>1</v>
      </c>
      <c r="BH77" s="101">
        <v>1</v>
      </c>
      <c r="BI77" s="101">
        <v>2</v>
      </c>
      <c r="BJ77" s="102">
        <v>0.5</v>
      </c>
      <c r="BK77" s="102">
        <v>1</v>
      </c>
      <c r="BL77" s="102">
        <v>0.66666666666666663</v>
      </c>
      <c r="BM77" s="101">
        <v>0</v>
      </c>
      <c r="BN77" s="101">
        <v>0</v>
      </c>
      <c r="BO77" s="101">
        <v>0</v>
      </c>
      <c r="BP77" s="102">
        <v>0</v>
      </c>
      <c r="BQ77" s="102">
        <v>0</v>
      </c>
      <c r="BR77" s="103">
        <v>0</v>
      </c>
    </row>
    <row r="78" spans="1:70" ht="11.85">
      <c r="A78" s="99" t="str">
        <f>IF(COUNTIFS(T_ULIS[[#This Row],[Secteur]],"  *"),A77,T_ULIS[[#This Row],[Secteur]])</f>
        <v>SEINE-ET-MARNE</v>
      </c>
      <c r="B78" s="99" t="str">
        <f>IF(COUNTIFS(T_ULIS[[#This Row],[Secteur]],"    *"),B77,T_ULIS[[#This Row],[Secteur]])</f>
        <v xml:space="preserve">   D10 - Brie-Senart</v>
      </c>
      <c r="C78" s="100" t="s">
        <v>452</v>
      </c>
      <c r="D78" s="100" t="s">
        <v>453</v>
      </c>
      <c r="E78" s="101">
        <v>2</v>
      </c>
      <c r="F78" s="101">
        <v>2</v>
      </c>
      <c r="G78" s="101">
        <v>4</v>
      </c>
      <c r="H78" s="101">
        <v>0</v>
      </c>
      <c r="I78" s="101">
        <v>0</v>
      </c>
      <c r="J78" s="101">
        <v>0</v>
      </c>
      <c r="K78" s="101">
        <v>2</v>
      </c>
      <c r="L78" s="101">
        <v>2</v>
      </c>
      <c r="M78" s="101">
        <v>4</v>
      </c>
      <c r="N78" s="102">
        <v>1</v>
      </c>
      <c r="O78" s="102">
        <v>1</v>
      </c>
      <c r="P78" s="102">
        <v>1</v>
      </c>
      <c r="Q78" s="101">
        <v>0</v>
      </c>
      <c r="R78" s="101">
        <v>0</v>
      </c>
      <c r="S78" s="101">
        <v>0</v>
      </c>
      <c r="T78" s="102">
        <v>0</v>
      </c>
      <c r="U78" s="102">
        <v>0</v>
      </c>
      <c r="V78" s="102">
        <v>0</v>
      </c>
      <c r="W78" s="101">
        <v>2</v>
      </c>
      <c r="X78" s="101">
        <v>2</v>
      </c>
      <c r="Y78" s="101">
        <v>4</v>
      </c>
      <c r="Z78" s="102">
        <v>1</v>
      </c>
      <c r="AA78" s="102">
        <v>1</v>
      </c>
      <c r="AB78" s="102">
        <v>1</v>
      </c>
      <c r="AC78" s="101">
        <v>0</v>
      </c>
      <c r="AD78" s="101">
        <v>0</v>
      </c>
      <c r="AE78" s="101">
        <v>0</v>
      </c>
      <c r="AF78" s="102">
        <v>0</v>
      </c>
      <c r="AG78" s="102">
        <v>0</v>
      </c>
      <c r="AH78" s="102">
        <v>0</v>
      </c>
      <c r="AI78" s="101">
        <v>2</v>
      </c>
      <c r="AJ78" s="101">
        <v>2</v>
      </c>
      <c r="AK78" s="101">
        <v>4</v>
      </c>
      <c r="AL78" s="102">
        <v>1</v>
      </c>
      <c r="AM78" s="102">
        <v>1</v>
      </c>
      <c r="AN78" s="102">
        <v>1</v>
      </c>
      <c r="AO78" s="101">
        <v>2</v>
      </c>
      <c r="AP78" s="101">
        <v>2</v>
      </c>
      <c r="AQ78" s="101">
        <v>4</v>
      </c>
      <c r="AR78" s="102">
        <v>1</v>
      </c>
      <c r="AS78" s="102">
        <v>1</v>
      </c>
      <c r="AT78" s="102">
        <v>1</v>
      </c>
      <c r="AU78" s="101">
        <v>0</v>
      </c>
      <c r="AV78" s="101">
        <v>0</v>
      </c>
      <c r="AW78" s="101">
        <v>0</v>
      </c>
      <c r="AX78" s="102">
        <v>0</v>
      </c>
      <c r="AY78" s="102">
        <v>0</v>
      </c>
      <c r="AZ78" s="102">
        <v>0</v>
      </c>
      <c r="BA78" s="101">
        <v>2</v>
      </c>
      <c r="BB78" s="101">
        <v>2</v>
      </c>
      <c r="BC78" s="101">
        <v>4</v>
      </c>
      <c r="BD78" s="102">
        <v>1</v>
      </c>
      <c r="BE78" s="102">
        <v>1</v>
      </c>
      <c r="BF78" s="102">
        <v>1</v>
      </c>
      <c r="BG78" s="101">
        <v>0</v>
      </c>
      <c r="BH78" s="101">
        <v>0</v>
      </c>
      <c r="BI78" s="101">
        <v>0</v>
      </c>
      <c r="BJ78" s="102">
        <v>0</v>
      </c>
      <c r="BK78" s="102">
        <v>0</v>
      </c>
      <c r="BL78" s="102">
        <v>0</v>
      </c>
      <c r="BM78" s="101">
        <v>2</v>
      </c>
      <c r="BN78" s="101">
        <v>2</v>
      </c>
      <c r="BO78" s="101">
        <v>4</v>
      </c>
      <c r="BP78" s="102">
        <v>1</v>
      </c>
      <c r="BQ78" s="102">
        <v>1</v>
      </c>
      <c r="BR78" s="103">
        <v>1</v>
      </c>
    </row>
    <row r="79" spans="1:70" ht="11.85">
      <c r="A79" s="99" t="str">
        <f>IF(COUNTIFS(T_ULIS[[#This Row],[Secteur]],"  *"),A78,T_ULIS[[#This Row],[Secteur]])</f>
        <v>SEINE-ET-MARNE</v>
      </c>
      <c r="B79" s="99" t="str">
        <f>IF(COUNTIFS(T_ULIS[[#This Row],[Secteur]],"    *"),B78,T_ULIS[[#This Row],[Secteur]])</f>
        <v xml:space="preserve">   D10 - Brie-Senart</v>
      </c>
      <c r="C79" s="100" t="s">
        <v>454</v>
      </c>
      <c r="D79" s="100" t="s">
        <v>455</v>
      </c>
      <c r="E79" s="101">
        <v>0</v>
      </c>
      <c r="F79" s="101">
        <v>1</v>
      </c>
      <c r="G79" s="101">
        <v>1</v>
      </c>
      <c r="H79" s="101">
        <v>0</v>
      </c>
      <c r="I79" s="101">
        <v>0</v>
      </c>
      <c r="J79" s="101">
        <v>0</v>
      </c>
      <c r="K79" s="101">
        <v>0</v>
      </c>
      <c r="L79" s="101">
        <v>1</v>
      </c>
      <c r="M79" s="101">
        <v>1</v>
      </c>
      <c r="N79" s="102" t="s">
        <v>92</v>
      </c>
      <c r="O79" s="102">
        <v>1</v>
      </c>
      <c r="P79" s="102">
        <v>1</v>
      </c>
      <c r="Q79" s="101">
        <v>0</v>
      </c>
      <c r="R79" s="101">
        <v>0</v>
      </c>
      <c r="S79" s="101">
        <v>0</v>
      </c>
      <c r="T79" s="102" t="s">
        <v>92</v>
      </c>
      <c r="U79" s="102">
        <v>0</v>
      </c>
      <c r="V79" s="102">
        <v>0</v>
      </c>
      <c r="W79" s="101">
        <v>0</v>
      </c>
      <c r="X79" s="101">
        <v>1</v>
      </c>
      <c r="Y79" s="101">
        <v>1</v>
      </c>
      <c r="Z79" s="102" t="s">
        <v>92</v>
      </c>
      <c r="AA79" s="102">
        <v>1</v>
      </c>
      <c r="AB79" s="102">
        <v>1</v>
      </c>
      <c r="AC79" s="101">
        <v>0</v>
      </c>
      <c r="AD79" s="101">
        <v>0</v>
      </c>
      <c r="AE79" s="101">
        <v>0</v>
      </c>
      <c r="AF79" s="102" t="s">
        <v>92</v>
      </c>
      <c r="AG79" s="102">
        <v>0</v>
      </c>
      <c r="AH79" s="102">
        <v>0</v>
      </c>
      <c r="AI79" s="101">
        <v>0</v>
      </c>
      <c r="AJ79" s="101">
        <v>1</v>
      </c>
      <c r="AK79" s="101">
        <v>1</v>
      </c>
      <c r="AL79" s="102" t="s">
        <v>92</v>
      </c>
      <c r="AM79" s="102">
        <v>1</v>
      </c>
      <c r="AN79" s="102">
        <v>1</v>
      </c>
      <c r="AO79" s="101">
        <v>0</v>
      </c>
      <c r="AP79" s="101">
        <v>1</v>
      </c>
      <c r="AQ79" s="101">
        <v>1</v>
      </c>
      <c r="AR79" s="102" t="s">
        <v>92</v>
      </c>
      <c r="AS79" s="102">
        <v>1</v>
      </c>
      <c r="AT79" s="102">
        <v>1</v>
      </c>
      <c r="AU79" s="101">
        <v>0</v>
      </c>
      <c r="AV79" s="101">
        <v>0</v>
      </c>
      <c r="AW79" s="101">
        <v>0</v>
      </c>
      <c r="AX79" s="102" t="s">
        <v>92</v>
      </c>
      <c r="AY79" s="102">
        <v>0</v>
      </c>
      <c r="AZ79" s="102">
        <v>0</v>
      </c>
      <c r="BA79" s="101">
        <v>0</v>
      </c>
      <c r="BB79" s="101">
        <v>1</v>
      </c>
      <c r="BC79" s="101">
        <v>1</v>
      </c>
      <c r="BD79" s="102" t="s">
        <v>92</v>
      </c>
      <c r="BE79" s="102">
        <v>1</v>
      </c>
      <c r="BF79" s="102">
        <v>1</v>
      </c>
      <c r="BG79" s="101">
        <v>0</v>
      </c>
      <c r="BH79" s="101">
        <v>0</v>
      </c>
      <c r="BI79" s="101">
        <v>0</v>
      </c>
      <c r="BJ79" s="102" t="s">
        <v>92</v>
      </c>
      <c r="BK79" s="102">
        <v>0</v>
      </c>
      <c r="BL79" s="102">
        <v>0</v>
      </c>
      <c r="BM79" s="101">
        <v>0</v>
      </c>
      <c r="BN79" s="101">
        <v>1</v>
      </c>
      <c r="BO79" s="101">
        <v>1</v>
      </c>
      <c r="BP79" s="102" t="s">
        <v>92</v>
      </c>
      <c r="BQ79" s="102">
        <v>1</v>
      </c>
      <c r="BR79" s="103">
        <v>1</v>
      </c>
    </row>
    <row r="80" spans="1:70" ht="11.85">
      <c r="A80" s="99" t="str">
        <f>IF(COUNTIFS(T_ULIS[[#This Row],[Secteur]],"  *"),A79,T_ULIS[[#This Row],[Secteur]])</f>
        <v>SEINE-ET-MARNE</v>
      </c>
      <c r="B80" s="99" t="str">
        <f>IF(COUNTIFS(T_ULIS[[#This Row],[Secteur]],"    *"),B79,T_ULIS[[#This Row],[Secteur]])</f>
        <v xml:space="preserve">   D11 - Montereau-Fault-Yonne</v>
      </c>
      <c r="C80" s="100" t="s">
        <v>456</v>
      </c>
      <c r="D80" s="100" t="s">
        <v>457</v>
      </c>
      <c r="E80" s="101">
        <v>1</v>
      </c>
      <c r="F80" s="101">
        <v>5</v>
      </c>
      <c r="G80" s="101">
        <v>6</v>
      </c>
      <c r="H80" s="101">
        <v>0</v>
      </c>
      <c r="I80" s="101">
        <v>0</v>
      </c>
      <c r="J80" s="101">
        <v>0</v>
      </c>
      <c r="K80" s="101">
        <v>1</v>
      </c>
      <c r="L80" s="101">
        <v>5</v>
      </c>
      <c r="M80" s="101">
        <v>6</v>
      </c>
      <c r="N80" s="102">
        <v>1</v>
      </c>
      <c r="O80" s="102">
        <v>1</v>
      </c>
      <c r="P80" s="102">
        <v>1</v>
      </c>
      <c r="Q80" s="101">
        <v>0</v>
      </c>
      <c r="R80" s="101">
        <v>0</v>
      </c>
      <c r="S80" s="101">
        <v>0</v>
      </c>
      <c r="T80" s="102">
        <v>0</v>
      </c>
      <c r="U80" s="102">
        <v>0</v>
      </c>
      <c r="V80" s="102">
        <v>0</v>
      </c>
      <c r="W80" s="101">
        <v>1</v>
      </c>
      <c r="X80" s="101">
        <v>5</v>
      </c>
      <c r="Y80" s="101">
        <v>6</v>
      </c>
      <c r="Z80" s="102">
        <v>1</v>
      </c>
      <c r="AA80" s="102">
        <v>1</v>
      </c>
      <c r="AB80" s="102">
        <v>1</v>
      </c>
      <c r="AC80" s="101">
        <v>0</v>
      </c>
      <c r="AD80" s="101">
        <v>0</v>
      </c>
      <c r="AE80" s="101">
        <v>0</v>
      </c>
      <c r="AF80" s="102">
        <v>0</v>
      </c>
      <c r="AG80" s="102">
        <v>0</v>
      </c>
      <c r="AH80" s="102">
        <v>0</v>
      </c>
      <c r="AI80" s="101">
        <v>1</v>
      </c>
      <c r="AJ80" s="101">
        <v>5</v>
      </c>
      <c r="AK80" s="101">
        <v>6</v>
      </c>
      <c r="AL80" s="102">
        <v>1</v>
      </c>
      <c r="AM80" s="102">
        <v>1</v>
      </c>
      <c r="AN80" s="102">
        <v>1</v>
      </c>
      <c r="AO80" s="101">
        <v>1</v>
      </c>
      <c r="AP80" s="101">
        <v>5</v>
      </c>
      <c r="AQ80" s="101">
        <v>6</v>
      </c>
      <c r="AR80" s="102">
        <v>1</v>
      </c>
      <c r="AS80" s="102">
        <v>1</v>
      </c>
      <c r="AT80" s="102">
        <v>1</v>
      </c>
      <c r="AU80" s="101">
        <v>0</v>
      </c>
      <c r="AV80" s="101">
        <v>0</v>
      </c>
      <c r="AW80" s="101">
        <v>0</v>
      </c>
      <c r="AX80" s="102">
        <v>0</v>
      </c>
      <c r="AY80" s="102">
        <v>0</v>
      </c>
      <c r="AZ80" s="102">
        <v>0</v>
      </c>
      <c r="BA80" s="101">
        <v>1</v>
      </c>
      <c r="BB80" s="101">
        <v>5</v>
      </c>
      <c r="BC80" s="101">
        <v>6</v>
      </c>
      <c r="BD80" s="102">
        <v>1</v>
      </c>
      <c r="BE80" s="102">
        <v>1</v>
      </c>
      <c r="BF80" s="102">
        <v>1</v>
      </c>
      <c r="BG80" s="101">
        <v>0</v>
      </c>
      <c r="BH80" s="101">
        <v>0</v>
      </c>
      <c r="BI80" s="101">
        <v>0</v>
      </c>
      <c r="BJ80" s="102">
        <v>0</v>
      </c>
      <c r="BK80" s="102">
        <v>0</v>
      </c>
      <c r="BL80" s="102">
        <v>0</v>
      </c>
      <c r="BM80" s="101">
        <v>1</v>
      </c>
      <c r="BN80" s="101">
        <v>5</v>
      </c>
      <c r="BO80" s="101">
        <v>6</v>
      </c>
      <c r="BP80" s="102">
        <v>1</v>
      </c>
      <c r="BQ80" s="102">
        <v>1</v>
      </c>
      <c r="BR80" s="103">
        <v>1</v>
      </c>
    </row>
    <row r="81" spans="1:70" ht="11.85">
      <c r="A81" s="99" t="str">
        <f>IF(COUNTIFS(T_ULIS[[#This Row],[Secteur]],"  *"),A80,T_ULIS[[#This Row],[Secteur]])</f>
        <v>SEINE-ET-MARNE</v>
      </c>
      <c r="B81" s="99" t="str">
        <f>IF(COUNTIFS(T_ULIS[[#This Row],[Secteur]],"    *"),B80,T_ULIS[[#This Row],[Secteur]])</f>
        <v xml:space="preserve">   D11 - Montereau-Fault-Yonne</v>
      </c>
      <c r="C81" s="100" t="s">
        <v>458</v>
      </c>
      <c r="D81" s="100" t="s">
        <v>390</v>
      </c>
      <c r="E81" s="101">
        <v>0</v>
      </c>
      <c r="F81" s="101">
        <v>2</v>
      </c>
      <c r="G81" s="101">
        <v>2</v>
      </c>
      <c r="H81" s="101">
        <v>0</v>
      </c>
      <c r="I81" s="101">
        <v>0</v>
      </c>
      <c r="J81" s="101">
        <v>0</v>
      </c>
      <c r="K81" s="101">
        <v>0</v>
      </c>
      <c r="L81" s="101">
        <v>2</v>
      </c>
      <c r="M81" s="101">
        <v>2</v>
      </c>
      <c r="N81" s="102" t="s">
        <v>92</v>
      </c>
      <c r="O81" s="102">
        <v>1</v>
      </c>
      <c r="P81" s="102">
        <v>1</v>
      </c>
      <c r="Q81" s="101">
        <v>0</v>
      </c>
      <c r="R81" s="101">
        <v>0</v>
      </c>
      <c r="S81" s="101">
        <v>0</v>
      </c>
      <c r="T81" s="102" t="s">
        <v>92</v>
      </c>
      <c r="U81" s="102">
        <v>0</v>
      </c>
      <c r="V81" s="102">
        <v>0</v>
      </c>
      <c r="W81" s="101">
        <v>0</v>
      </c>
      <c r="X81" s="101">
        <v>2</v>
      </c>
      <c r="Y81" s="101">
        <v>2</v>
      </c>
      <c r="Z81" s="102" t="s">
        <v>92</v>
      </c>
      <c r="AA81" s="102">
        <v>1</v>
      </c>
      <c r="AB81" s="102">
        <v>1</v>
      </c>
      <c r="AC81" s="101">
        <v>0</v>
      </c>
      <c r="AD81" s="101">
        <v>0</v>
      </c>
      <c r="AE81" s="101">
        <v>0</v>
      </c>
      <c r="AF81" s="102" t="s">
        <v>92</v>
      </c>
      <c r="AG81" s="102">
        <v>0</v>
      </c>
      <c r="AH81" s="102">
        <v>0</v>
      </c>
      <c r="AI81" s="101">
        <v>0</v>
      </c>
      <c r="AJ81" s="101">
        <v>2</v>
      </c>
      <c r="AK81" s="101">
        <v>2</v>
      </c>
      <c r="AL81" s="102" t="s">
        <v>92</v>
      </c>
      <c r="AM81" s="102">
        <v>1</v>
      </c>
      <c r="AN81" s="102">
        <v>1</v>
      </c>
      <c r="AO81" s="101">
        <v>0</v>
      </c>
      <c r="AP81" s="101">
        <v>2</v>
      </c>
      <c r="AQ81" s="101">
        <v>2</v>
      </c>
      <c r="AR81" s="102" t="s">
        <v>92</v>
      </c>
      <c r="AS81" s="102">
        <v>1</v>
      </c>
      <c r="AT81" s="102">
        <v>1</v>
      </c>
      <c r="AU81" s="101">
        <v>0</v>
      </c>
      <c r="AV81" s="101">
        <v>0</v>
      </c>
      <c r="AW81" s="101">
        <v>0</v>
      </c>
      <c r="AX81" s="102" t="s">
        <v>92</v>
      </c>
      <c r="AY81" s="102">
        <v>0</v>
      </c>
      <c r="AZ81" s="102">
        <v>0</v>
      </c>
      <c r="BA81" s="101">
        <v>0</v>
      </c>
      <c r="BB81" s="101">
        <v>2</v>
      </c>
      <c r="BC81" s="101">
        <v>2</v>
      </c>
      <c r="BD81" s="102" t="s">
        <v>92</v>
      </c>
      <c r="BE81" s="102">
        <v>1</v>
      </c>
      <c r="BF81" s="102">
        <v>1</v>
      </c>
      <c r="BG81" s="101">
        <v>0</v>
      </c>
      <c r="BH81" s="101">
        <v>0</v>
      </c>
      <c r="BI81" s="101">
        <v>0</v>
      </c>
      <c r="BJ81" s="102" t="s">
        <v>92</v>
      </c>
      <c r="BK81" s="102">
        <v>0</v>
      </c>
      <c r="BL81" s="102">
        <v>0</v>
      </c>
      <c r="BM81" s="101">
        <v>0</v>
      </c>
      <c r="BN81" s="101">
        <v>2</v>
      </c>
      <c r="BO81" s="101">
        <v>2</v>
      </c>
      <c r="BP81" s="102" t="s">
        <v>92</v>
      </c>
      <c r="BQ81" s="102">
        <v>1</v>
      </c>
      <c r="BR81" s="103">
        <v>1</v>
      </c>
    </row>
    <row r="82" spans="1:70" ht="11.85">
      <c r="A82" s="99" t="str">
        <f>IF(COUNTIFS(T_ULIS[[#This Row],[Secteur]],"  *"),A81,T_ULIS[[#This Row],[Secteur]])</f>
        <v>SEINE-ET-MARNE</v>
      </c>
      <c r="B82" s="99" t="str">
        <f>IF(COUNTIFS(T_ULIS[[#This Row],[Secteur]],"    *"),B81,T_ULIS[[#This Row],[Secteur]])</f>
        <v xml:space="preserve">   D11 - Montereau-Fault-Yonne</v>
      </c>
      <c r="C82" s="100" t="s">
        <v>461</v>
      </c>
      <c r="D82" s="100" t="s">
        <v>462</v>
      </c>
      <c r="E82" s="101">
        <v>1</v>
      </c>
      <c r="F82" s="101">
        <v>3</v>
      </c>
      <c r="G82" s="101">
        <v>4</v>
      </c>
      <c r="H82" s="101">
        <v>0</v>
      </c>
      <c r="I82" s="101">
        <v>0</v>
      </c>
      <c r="J82" s="101">
        <v>0</v>
      </c>
      <c r="K82" s="101">
        <v>1</v>
      </c>
      <c r="L82" s="101">
        <v>3</v>
      </c>
      <c r="M82" s="101">
        <v>4</v>
      </c>
      <c r="N82" s="102">
        <v>1</v>
      </c>
      <c r="O82" s="102">
        <v>1</v>
      </c>
      <c r="P82" s="102">
        <v>1</v>
      </c>
      <c r="Q82" s="101">
        <v>0</v>
      </c>
      <c r="R82" s="101">
        <v>0</v>
      </c>
      <c r="S82" s="101">
        <v>0</v>
      </c>
      <c r="T82" s="102">
        <v>0</v>
      </c>
      <c r="U82" s="102">
        <v>0</v>
      </c>
      <c r="V82" s="102">
        <v>0</v>
      </c>
      <c r="W82" s="101">
        <v>1</v>
      </c>
      <c r="X82" s="101">
        <v>3</v>
      </c>
      <c r="Y82" s="101">
        <v>4</v>
      </c>
      <c r="Z82" s="102">
        <v>1</v>
      </c>
      <c r="AA82" s="102">
        <v>1</v>
      </c>
      <c r="AB82" s="102">
        <v>1</v>
      </c>
      <c r="AC82" s="101">
        <v>0</v>
      </c>
      <c r="AD82" s="101">
        <v>0</v>
      </c>
      <c r="AE82" s="101">
        <v>0</v>
      </c>
      <c r="AF82" s="102">
        <v>0</v>
      </c>
      <c r="AG82" s="102">
        <v>0</v>
      </c>
      <c r="AH82" s="102">
        <v>0</v>
      </c>
      <c r="AI82" s="101">
        <v>1</v>
      </c>
      <c r="AJ82" s="101">
        <v>3</v>
      </c>
      <c r="AK82" s="101">
        <v>4</v>
      </c>
      <c r="AL82" s="102">
        <v>1</v>
      </c>
      <c r="AM82" s="102">
        <v>1</v>
      </c>
      <c r="AN82" s="102">
        <v>1</v>
      </c>
      <c r="AO82" s="101">
        <v>1</v>
      </c>
      <c r="AP82" s="101">
        <v>3</v>
      </c>
      <c r="AQ82" s="101">
        <v>4</v>
      </c>
      <c r="AR82" s="102">
        <v>1</v>
      </c>
      <c r="AS82" s="102">
        <v>1</v>
      </c>
      <c r="AT82" s="102">
        <v>1</v>
      </c>
      <c r="AU82" s="101">
        <v>0</v>
      </c>
      <c r="AV82" s="101">
        <v>0</v>
      </c>
      <c r="AW82" s="101">
        <v>0</v>
      </c>
      <c r="AX82" s="102">
        <v>0</v>
      </c>
      <c r="AY82" s="102">
        <v>0</v>
      </c>
      <c r="AZ82" s="102">
        <v>0</v>
      </c>
      <c r="BA82" s="101">
        <v>1</v>
      </c>
      <c r="BB82" s="101">
        <v>3</v>
      </c>
      <c r="BC82" s="101">
        <v>4</v>
      </c>
      <c r="BD82" s="102">
        <v>1</v>
      </c>
      <c r="BE82" s="102">
        <v>1</v>
      </c>
      <c r="BF82" s="102">
        <v>1</v>
      </c>
      <c r="BG82" s="101">
        <v>0</v>
      </c>
      <c r="BH82" s="101">
        <v>0</v>
      </c>
      <c r="BI82" s="101">
        <v>0</v>
      </c>
      <c r="BJ82" s="102">
        <v>0</v>
      </c>
      <c r="BK82" s="102">
        <v>0</v>
      </c>
      <c r="BL82" s="102">
        <v>0</v>
      </c>
      <c r="BM82" s="101">
        <v>1</v>
      </c>
      <c r="BN82" s="101">
        <v>3</v>
      </c>
      <c r="BO82" s="101">
        <v>4</v>
      </c>
      <c r="BP82" s="102">
        <v>1</v>
      </c>
      <c r="BQ82" s="102">
        <v>1</v>
      </c>
      <c r="BR82" s="103">
        <v>1</v>
      </c>
    </row>
    <row r="83" spans="1:70" ht="11.85">
      <c r="A83" s="99" t="str">
        <f>IF(COUNTIFS(T_ULIS[[#This Row],[Secteur]],"  *"),A82,T_ULIS[[#This Row],[Secteur]])</f>
        <v>SEINE-ET-MARNE</v>
      </c>
      <c r="B83" s="99" t="str">
        <f>IF(COUNTIFS(T_ULIS[[#This Row],[Secteur]],"    *"),B82,T_ULIS[[#This Row],[Secteur]])</f>
        <v xml:space="preserve">   D12 - Fontainebleau</v>
      </c>
      <c r="C83" s="100" t="s">
        <v>465</v>
      </c>
      <c r="D83" s="100" t="s">
        <v>466</v>
      </c>
      <c r="E83" s="101">
        <v>9</v>
      </c>
      <c r="F83" s="101">
        <v>15</v>
      </c>
      <c r="G83" s="101">
        <v>24</v>
      </c>
      <c r="H83" s="101">
        <v>1</v>
      </c>
      <c r="I83" s="101">
        <v>0</v>
      </c>
      <c r="J83" s="101">
        <v>1</v>
      </c>
      <c r="K83" s="101">
        <v>8</v>
      </c>
      <c r="L83" s="101">
        <v>15</v>
      </c>
      <c r="M83" s="101">
        <v>23</v>
      </c>
      <c r="N83" s="102">
        <v>1</v>
      </c>
      <c r="O83" s="102">
        <v>1</v>
      </c>
      <c r="P83" s="102">
        <v>1</v>
      </c>
      <c r="Q83" s="101">
        <v>0</v>
      </c>
      <c r="R83" s="101">
        <v>0</v>
      </c>
      <c r="S83" s="101">
        <v>0</v>
      </c>
      <c r="T83" s="102">
        <v>0</v>
      </c>
      <c r="U83" s="102">
        <v>0</v>
      </c>
      <c r="V83" s="102">
        <v>0</v>
      </c>
      <c r="W83" s="101">
        <v>8</v>
      </c>
      <c r="X83" s="101">
        <v>15</v>
      </c>
      <c r="Y83" s="101">
        <v>23</v>
      </c>
      <c r="Z83" s="102">
        <v>1</v>
      </c>
      <c r="AA83" s="102">
        <v>1</v>
      </c>
      <c r="AB83" s="102">
        <v>1</v>
      </c>
      <c r="AC83" s="101">
        <v>0</v>
      </c>
      <c r="AD83" s="101">
        <v>0</v>
      </c>
      <c r="AE83" s="101">
        <v>0</v>
      </c>
      <c r="AF83" s="102">
        <v>0</v>
      </c>
      <c r="AG83" s="102">
        <v>0</v>
      </c>
      <c r="AH83" s="102">
        <v>0</v>
      </c>
      <c r="AI83" s="101">
        <v>8</v>
      </c>
      <c r="AJ83" s="101">
        <v>15</v>
      </c>
      <c r="AK83" s="101">
        <v>23</v>
      </c>
      <c r="AL83" s="102">
        <v>1</v>
      </c>
      <c r="AM83" s="102">
        <v>1</v>
      </c>
      <c r="AN83" s="102">
        <v>1</v>
      </c>
      <c r="AO83" s="101">
        <v>8</v>
      </c>
      <c r="AP83" s="101">
        <v>15</v>
      </c>
      <c r="AQ83" s="101">
        <v>23</v>
      </c>
      <c r="AR83" s="102">
        <v>1</v>
      </c>
      <c r="AS83" s="102">
        <v>1</v>
      </c>
      <c r="AT83" s="102">
        <v>1</v>
      </c>
      <c r="AU83" s="101">
        <v>0</v>
      </c>
      <c r="AV83" s="101">
        <v>0</v>
      </c>
      <c r="AW83" s="101">
        <v>0</v>
      </c>
      <c r="AX83" s="102">
        <v>0</v>
      </c>
      <c r="AY83" s="102">
        <v>0</v>
      </c>
      <c r="AZ83" s="102">
        <v>0</v>
      </c>
      <c r="BA83" s="101">
        <v>8</v>
      </c>
      <c r="BB83" s="101">
        <v>15</v>
      </c>
      <c r="BC83" s="101">
        <v>23</v>
      </c>
      <c r="BD83" s="102">
        <v>1</v>
      </c>
      <c r="BE83" s="102">
        <v>1</v>
      </c>
      <c r="BF83" s="102">
        <v>1</v>
      </c>
      <c r="BG83" s="101">
        <v>0</v>
      </c>
      <c r="BH83" s="101">
        <v>0</v>
      </c>
      <c r="BI83" s="101">
        <v>0</v>
      </c>
      <c r="BJ83" s="102">
        <v>0</v>
      </c>
      <c r="BK83" s="102">
        <v>0</v>
      </c>
      <c r="BL83" s="102">
        <v>0</v>
      </c>
      <c r="BM83" s="101">
        <v>8</v>
      </c>
      <c r="BN83" s="101">
        <v>15</v>
      </c>
      <c r="BO83" s="101">
        <v>23</v>
      </c>
      <c r="BP83" s="102">
        <v>1</v>
      </c>
      <c r="BQ83" s="102">
        <v>1</v>
      </c>
      <c r="BR83" s="103">
        <v>1</v>
      </c>
    </row>
    <row r="84" spans="1:70" ht="11.85">
      <c r="A84" s="99" t="str">
        <f>IF(COUNTIFS(T_ULIS[[#This Row],[Secteur]],"  *"),A83,T_ULIS[[#This Row],[Secteur]])</f>
        <v>SEINE-ET-MARNE</v>
      </c>
      <c r="B84" s="99" t="str">
        <f>IF(COUNTIFS(T_ULIS[[#This Row],[Secteur]],"    *"),B83,T_ULIS[[#This Row],[Secteur]])</f>
        <v xml:space="preserve">   D12 - Fontainebleau</v>
      </c>
      <c r="C84" s="100" t="s">
        <v>467</v>
      </c>
      <c r="D84" s="100" t="s">
        <v>468</v>
      </c>
      <c r="E84" s="101">
        <v>0</v>
      </c>
      <c r="F84" s="101">
        <v>4</v>
      </c>
      <c r="G84" s="101">
        <v>4</v>
      </c>
      <c r="H84" s="101">
        <v>0</v>
      </c>
      <c r="I84" s="101">
        <v>0</v>
      </c>
      <c r="J84" s="101">
        <v>0</v>
      </c>
      <c r="K84" s="101">
        <v>0</v>
      </c>
      <c r="L84" s="101">
        <v>4</v>
      </c>
      <c r="M84" s="101">
        <v>4</v>
      </c>
      <c r="N84" s="102" t="s">
        <v>92</v>
      </c>
      <c r="O84" s="102">
        <v>1</v>
      </c>
      <c r="P84" s="102">
        <v>1</v>
      </c>
      <c r="Q84" s="101">
        <v>0</v>
      </c>
      <c r="R84" s="101">
        <v>0</v>
      </c>
      <c r="S84" s="101">
        <v>0</v>
      </c>
      <c r="T84" s="102" t="s">
        <v>92</v>
      </c>
      <c r="U84" s="102">
        <v>0</v>
      </c>
      <c r="V84" s="102">
        <v>0</v>
      </c>
      <c r="W84" s="101">
        <v>0</v>
      </c>
      <c r="X84" s="101">
        <v>4</v>
      </c>
      <c r="Y84" s="101">
        <v>4</v>
      </c>
      <c r="Z84" s="102" t="s">
        <v>92</v>
      </c>
      <c r="AA84" s="102">
        <v>1</v>
      </c>
      <c r="AB84" s="102">
        <v>1</v>
      </c>
      <c r="AC84" s="101">
        <v>0</v>
      </c>
      <c r="AD84" s="101">
        <v>0</v>
      </c>
      <c r="AE84" s="101">
        <v>0</v>
      </c>
      <c r="AF84" s="102" t="s">
        <v>92</v>
      </c>
      <c r="AG84" s="102">
        <v>0</v>
      </c>
      <c r="AH84" s="102">
        <v>0</v>
      </c>
      <c r="AI84" s="101">
        <v>0</v>
      </c>
      <c r="AJ84" s="101">
        <v>4</v>
      </c>
      <c r="AK84" s="101">
        <v>4</v>
      </c>
      <c r="AL84" s="102" t="s">
        <v>92</v>
      </c>
      <c r="AM84" s="102">
        <v>1</v>
      </c>
      <c r="AN84" s="102">
        <v>1</v>
      </c>
      <c r="AO84" s="101">
        <v>0</v>
      </c>
      <c r="AP84" s="101">
        <v>4</v>
      </c>
      <c r="AQ84" s="101">
        <v>4</v>
      </c>
      <c r="AR84" s="102" t="s">
        <v>92</v>
      </c>
      <c r="AS84" s="102">
        <v>1</v>
      </c>
      <c r="AT84" s="102">
        <v>1</v>
      </c>
      <c r="AU84" s="101">
        <v>0</v>
      </c>
      <c r="AV84" s="101">
        <v>0</v>
      </c>
      <c r="AW84" s="101">
        <v>0</v>
      </c>
      <c r="AX84" s="102" t="s">
        <v>92</v>
      </c>
      <c r="AY84" s="102">
        <v>0</v>
      </c>
      <c r="AZ84" s="102">
        <v>0</v>
      </c>
      <c r="BA84" s="101">
        <v>0</v>
      </c>
      <c r="BB84" s="101">
        <v>4</v>
      </c>
      <c r="BC84" s="101">
        <v>4</v>
      </c>
      <c r="BD84" s="102" t="s">
        <v>92</v>
      </c>
      <c r="BE84" s="102">
        <v>1</v>
      </c>
      <c r="BF84" s="102">
        <v>1</v>
      </c>
      <c r="BG84" s="101">
        <v>0</v>
      </c>
      <c r="BH84" s="101">
        <v>0</v>
      </c>
      <c r="BI84" s="101">
        <v>0</v>
      </c>
      <c r="BJ84" s="102" t="s">
        <v>92</v>
      </c>
      <c r="BK84" s="102">
        <v>0</v>
      </c>
      <c r="BL84" s="102">
        <v>0</v>
      </c>
      <c r="BM84" s="101">
        <v>0</v>
      </c>
      <c r="BN84" s="101">
        <v>4</v>
      </c>
      <c r="BO84" s="101">
        <v>4</v>
      </c>
      <c r="BP84" s="102" t="s">
        <v>92</v>
      </c>
      <c r="BQ84" s="102">
        <v>1</v>
      </c>
      <c r="BR84" s="103">
        <v>1</v>
      </c>
    </row>
    <row r="85" spans="1:70" ht="11.85">
      <c r="A85" s="99" t="str">
        <f>IF(COUNTIFS(T_ULIS[[#This Row],[Secteur]],"  *"),A84,T_ULIS[[#This Row],[Secteur]])</f>
        <v>SEINE-ET-MARNE</v>
      </c>
      <c r="B85" s="99" t="str">
        <f>IF(COUNTIFS(T_ULIS[[#This Row],[Secteur]],"    *"),B84,T_ULIS[[#This Row],[Secteur]])</f>
        <v xml:space="preserve">   D12 - Fontainebleau</v>
      </c>
      <c r="C85" s="100" t="s">
        <v>469</v>
      </c>
      <c r="D85" s="100" t="s">
        <v>470</v>
      </c>
      <c r="E85" s="101">
        <v>3</v>
      </c>
      <c r="F85" s="101">
        <v>0</v>
      </c>
      <c r="G85" s="101">
        <v>3</v>
      </c>
      <c r="H85" s="101">
        <v>0</v>
      </c>
      <c r="I85" s="101">
        <v>0</v>
      </c>
      <c r="J85" s="101">
        <v>0</v>
      </c>
      <c r="K85" s="101">
        <v>3</v>
      </c>
      <c r="L85" s="101">
        <v>0</v>
      </c>
      <c r="M85" s="101">
        <v>3</v>
      </c>
      <c r="N85" s="102">
        <v>1</v>
      </c>
      <c r="O85" s="102" t="s">
        <v>92</v>
      </c>
      <c r="P85" s="102">
        <v>1</v>
      </c>
      <c r="Q85" s="101">
        <v>0</v>
      </c>
      <c r="R85" s="101">
        <v>0</v>
      </c>
      <c r="S85" s="101">
        <v>0</v>
      </c>
      <c r="T85" s="102">
        <v>0</v>
      </c>
      <c r="U85" s="102" t="s">
        <v>92</v>
      </c>
      <c r="V85" s="102">
        <v>0</v>
      </c>
      <c r="W85" s="101">
        <v>3</v>
      </c>
      <c r="X85" s="101">
        <v>0</v>
      </c>
      <c r="Y85" s="101">
        <v>3</v>
      </c>
      <c r="Z85" s="102">
        <v>1</v>
      </c>
      <c r="AA85" s="102" t="s">
        <v>92</v>
      </c>
      <c r="AB85" s="102">
        <v>1</v>
      </c>
      <c r="AC85" s="101">
        <v>0</v>
      </c>
      <c r="AD85" s="101">
        <v>0</v>
      </c>
      <c r="AE85" s="101">
        <v>0</v>
      </c>
      <c r="AF85" s="102">
        <v>0</v>
      </c>
      <c r="AG85" s="102" t="s">
        <v>92</v>
      </c>
      <c r="AH85" s="102">
        <v>0</v>
      </c>
      <c r="AI85" s="101">
        <v>3</v>
      </c>
      <c r="AJ85" s="101">
        <v>0</v>
      </c>
      <c r="AK85" s="101">
        <v>3</v>
      </c>
      <c r="AL85" s="102">
        <v>1</v>
      </c>
      <c r="AM85" s="102" t="s">
        <v>92</v>
      </c>
      <c r="AN85" s="102">
        <v>1</v>
      </c>
      <c r="AO85" s="101">
        <v>3</v>
      </c>
      <c r="AP85" s="101">
        <v>0</v>
      </c>
      <c r="AQ85" s="101">
        <v>3</v>
      </c>
      <c r="AR85" s="102">
        <v>1</v>
      </c>
      <c r="AS85" s="102" t="s">
        <v>92</v>
      </c>
      <c r="AT85" s="102">
        <v>1</v>
      </c>
      <c r="AU85" s="101">
        <v>0</v>
      </c>
      <c r="AV85" s="101">
        <v>0</v>
      </c>
      <c r="AW85" s="101">
        <v>0</v>
      </c>
      <c r="AX85" s="102">
        <v>0</v>
      </c>
      <c r="AY85" s="102" t="s">
        <v>92</v>
      </c>
      <c r="AZ85" s="102">
        <v>0</v>
      </c>
      <c r="BA85" s="101">
        <v>3</v>
      </c>
      <c r="BB85" s="101">
        <v>0</v>
      </c>
      <c r="BC85" s="101">
        <v>3</v>
      </c>
      <c r="BD85" s="102">
        <v>1</v>
      </c>
      <c r="BE85" s="102" t="s">
        <v>92</v>
      </c>
      <c r="BF85" s="102">
        <v>1</v>
      </c>
      <c r="BG85" s="101">
        <v>0</v>
      </c>
      <c r="BH85" s="101">
        <v>0</v>
      </c>
      <c r="BI85" s="101">
        <v>0</v>
      </c>
      <c r="BJ85" s="102">
        <v>0</v>
      </c>
      <c r="BK85" s="102" t="s">
        <v>92</v>
      </c>
      <c r="BL85" s="102">
        <v>0</v>
      </c>
      <c r="BM85" s="101">
        <v>3</v>
      </c>
      <c r="BN85" s="101">
        <v>0</v>
      </c>
      <c r="BO85" s="101">
        <v>3</v>
      </c>
      <c r="BP85" s="102">
        <v>1</v>
      </c>
      <c r="BQ85" s="102" t="s">
        <v>92</v>
      </c>
      <c r="BR85" s="103">
        <v>1</v>
      </c>
    </row>
    <row r="86" spans="1:70" ht="11.85">
      <c r="A86" s="99" t="str">
        <f>IF(COUNTIFS(T_ULIS[[#This Row],[Secteur]],"  *"),A85,T_ULIS[[#This Row],[Secteur]])</f>
        <v>SEINE-ET-MARNE</v>
      </c>
      <c r="B86" s="99" t="str">
        <f>IF(COUNTIFS(T_ULIS[[#This Row],[Secteur]],"    *"),B85,T_ULIS[[#This Row],[Secteur]])</f>
        <v xml:space="preserve">   D12 - Fontainebleau</v>
      </c>
      <c r="C86" s="100" t="s">
        <v>473</v>
      </c>
      <c r="D86" s="100" t="s">
        <v>347</v>
      </c>
      <c r="E86" s="101">
        <v>0</v>
      </c>
      <c r="F86" s="101">
        <v>2</v>
      </c>
      <c r="G86" s="101">
        <v>2</v>
      </c>
      <c r="H86" s="101">
        <v>0</v>
      </c>
      <c r="I86" s="101">
        <v>0</v>
      </c>
      <c r="J86" s="101">
        <v>0</v>
      </c>
      <c r="K86" s="101">
        <v>0</v>
      </c>
      <c r="L86" s="101">
        <v>2</v>
      </c>
      <c r="M86" s="101">
        <v>2</v>
      </c>
      <c r="N86" s="102" t="s">
        <v>92</v>
      </c>
      <c r="O86" s="102">
        <v>1</v>
      </c>
      <c r="P86" s="102">
        <v>1</v>
      </c>
      <c r="Q86" s="101">
        <v>0</v>
      </c>
      <c r="R86" s="101">
        <v>0</v>
      </c>
      <c r="S86" s="101">
        <v>0</v>
      </c>
      <c r="T86" s="102" t="s">
        <v>92</v>
      </c>
      <c r="U86" s="102">
        <v>0</v>
      </c>
      <c r="V86" s="102">
        <v>0</v>
      </c>
      <c r="W86" s="101">
        <v>0</v>
      </c>
      <c r="X86" s="101">
        <v>2</v>
      </c>
      <c r="Y86" s="101">
        <v>2</v>
      </c>
      <c r="Z86" s="102" t="s">
        <v>92</v>
      </c>
      <c r="AA86" s="102">
        <v>1</v>
      </c>
      <c r="AB86" s="102">
        <v>1</v>
      </c>
      <c r="AC86" s="101">
        <v>0</v>
      </c>
      <c r="AD86" s="101">
        <v>0</v>
      </c>
      <c r="AE86" s="101">
        <v>0</v>
      </c>
      <c r="AF86" s="102" t="s">
        <v>92</v>
      </c>
      <c r="AG86" s="102">
        <v>0</v>
      </c>
      <c r="AH86" s="102">
        <v>0</v>
      </c>
      <c r="AI86" s="101">
        <v>0</v>
      </c>
      <c r="AJ86" s="101">
        <v>2</v>
      </c>
      <c r="AK86" s="101">
        <v>2</v>
      </c>
      <c r="AL86" s="102" t="s">
        <v>92</v>
      </c>
      <c r="AM86" s="102">
        <v>1</v>
      </c>
      <c r="AN86" s="102">
        <v>1</v>
      </c>
      <c r="AO86" s="101">
        <v>0</v>
      </c>
      <c r="AP86" s="101">
        <v>2</v>
      </c>
      <c r="AQ86" s="101">
        <v>2</v>
      </c>
      <c r="AR86" s="102" t="s">
        <v>92</v>
      </c>
      <c r="AS86" s="102">
        <v>1</v>
      </c>
      <c r="AT86" s="102">
        <v>1</v>
      </c>
      <c r="AU86" s="101">
        <v>0</v>
      </c>
      <c r="AV86" s="101">
        <v>0</v>
      </c>
      <c r="AW86" s="101">
        <v>0</v>
      </c>
      <c r="AX86" s="102" t="s">
        <v>92</v>
      </c>
      <c r="AY86" s="102">
        <v>0</v>
      </c>
      <c r="AZ86" s="102">
        <v>0</v>
      </c>
      <c r="BA86" s="101">
        <v>0</v>
      </c>
      <c r="BB86" s="101">
        <v>2</v>
      </c>
      <c r="BC86" s="101">
        <v>2</v>
      </c>
      <c r="BD86" s="102" t="s">
        <v>92</v>
      </c>
      <c r="BE86" s="102">
        <v>1</v>
      </c>
      <c r="BF86" s="102">
        <v>1</v>
      </c>
      <c r="BG86" s="101">
        <v>0</v>
      </c>
      <c r="BH86" s="101">
        <v>0</v>
      </c>
      <c r="BI86" s="101">
        <v>0</v>
      </c>
      <c r="BJ86" s="102" t="s">
        <v>92</v>
      </c>
      <c r="BK86" s="102">
        <v>0</v>
      </c>
      <c r="BL86" s="102">
        <v>0</v>
      </c>
      <c r="BM86" s="101">
        <v>0</v>
      </c>
      <c r="BN86" s="101">
        <v>2</v>
      </c>
      <c r="BO86" s="101">
        <v>2</v>
      </c>
      <c r="BP86" s="102" t="s">
        <v>92</v>
      </c>
      <c r="BQ86" s="102">
        <v>1</v>
      </c>
      <c r="BR86" s="103">
        <v>1</v>
      </c>
    </row>
    <row r="87" spans="1:70" ht="11.85">
      <c r="A87" s="99" t="str">
        <f>IF(COUNTIFS(T_ULIS[[#This Row],[Secteur]],"  *"),A86,T_ULIS[[#This Row],[Secteur]])</f>
        <v>SEINE-ET-MARNE</v>
      </c>
      <c r="B87" s="99" t="str">
        <f>IF(COUNTIFS(T_ULIS[[#This Row],[Secteur]],"    *"),B86,T_ULIS[[#This Row],[Secteur]])</f>
        <v xml:space="preserve">   D12 - Fontainebleau</v>
      </c>
      <c r="C87" s="100" t="s">
        <v>474</v>
      </c>
      <c r="D87" s="100" t="s">
        <v>475</v>
      </c>
      <c r="E87" s="101">
        <v>1</v>
      </c>
      <c r="F87" s="101">
        <v>2</v>
      </c>
      <c r="G87" s="101">
        <v>3</v>
      </c>
      <c r="H87" s="101">
        <v>0</v>
      </c>
      <c r="I87" s="101">
        <v>0</v>
      </c>
      <c r="J87" s="101">
        <v>0</v>
      </c>
      <c r="K87" s="101">
        <v>1</v>
      </c>
      <c r="L87" s="101">
        <v>2</v>
      </c>
      <c r="M87" s="101">
        <v>3</v>
      </c>
      <c r="N87" s="102">
        <v>1</v>
      </c>
      <c r="O87" s="102">
        <v>1</v>
      </c>
      <c r="P87" s="102">
        <v>1</v>
      </c>
      <c r="Q87" s="101">
        <v>0</v>
      </c>
      <c r="R87" s="101">
        <v>0</v>
      </c>
      <c r="S87" s="101">
        <v>0</v>
      </c>
      <c r="T87" s="102">
        <v>0</v>
      </c>
      <c r="U87" s="102">
        <v>0</v>
      </c>
      <c r="V87" s="102">
        <v>0</v>
      </c>
      <c r="W87" s="101">
        <v>1</v>
      </c>
      <c r="X87" s="101">
        <v>2</v>
      </c>
      <c r="Y87" s="101">
        <v>3</v>
      </c>
      <c r="Z87" s="102">
        <v>1</v>
      </c>
      <c r="AA87" s="102">
        <v>1</v>
      </c>
      <c r="AB87" s="102">
        <v>1</v>
      </c>
      <c r="AC87" s="101">
        <v>0</v>
      </c>
      <c r="AD87" s="101">
        <v>0</v>
      </c>
      <c r="AE87" s="101">
        <v>0</v>
      </c>
      <c r="AF87" s="102">
        <v>0</v>
      </c>
      <c r="AG87" s="102">
        <v>0</v>
      </c>
      <c r="AH87" s="102">
        <v>0</v>
      </c>
      <c r="AI87" s="101">
        <v>1</v>
      </c>
      <c r="AJ87" s="101">
        <v>2</v>
      </c>
      <c r="AK87" s="101">
        <v>3</v>
      </c>
      <c r="AL87" s="102">
        <v>1</v>
      </c>
      <c r="AM87" s="102">
        <v>1</v>
      </c>
      <c r="AN87" s="102">
        <v>1</v>
      </c>
      <c r="AO87" s="101">
        <v>1</v>
      </c>
      <c r="AP87" s="101">
        <v>2</v>
      </c>
      <c r="AQ87" s="101">
        <v>3</v>
      </c>
      <c r="AR87" s="102">
        <v>1</v>
      </c>
      <c r="AS87" s="102">
        <v>1</v>
      </c>
      <c r="AT87" s="102">
        <v>1</v>
      </c>
      <c r="AU87" s="101">
        <v>0</v>
      </c>
      <c r="AV87" s="101">
        <v>0</v>
      </c>
      <c r="AW87" s="101">
        <v>0</v>
      </c>
      <c r="AX87" s="102">
        <v>0</v>
      </c>
      <c r="AY87" s="102">
        <v>0</v>
      </c>
      <c r="AZ87" s="102">
        <v>0</v>
      </c>
      <c r="BA87" s="101">
        <v>1</v>
      </c>
      <c r="BB87" s="101">
        <v>2</v>
      </c>
      <c r="BC87" s="101">
        <v>3</v>
      </c>
      <c r="BD87" s="102">
        <v>1</v>
      </c>
      <c r="BE87" s="102">
        <v>1</v>
      </c>
      <c r="BF87" s="102">
        <v>1</v>
      </c>
      <c r="BG87" s="101">
        <v>0</v>
      </c>
      <c r="BH87" s="101">
        <v>0</v>
      </c>
      <c r="BI87" s="101">
        <v>0</v>
      </c>
      <c r="BJ87" s="102">
        <v>0</v>
      </c>
      <c r="BK87" s="102">
        <v>0</v>
      </c>
      <c r="BL87" s="102">
        <v>0</v>
      </c>
      <c r="BM87" s="101">
        <v>1</v>
      </c>
      <c r="BN87" s="101">
        <v>2</v>
      </c>
      <c r="BO87" s="101">
        <v>3</v>
      </c>
      <c r="BP87" s="102">
        <v>1</v>
      </c>
      <c r="BQ87" s="102">
        <v>1</v>
      </c>
      <c r="BR87" s="103">
        <v>1</v>
      </c>
    </row>
    <row r="88" spans="1:70" ht="11.85">
      <c r="A88" s="99" t="str">
        <f>IF(COUNTIFS(T_ULIS[[#This Row],[Secteur]],"  *"),A87,T_ULIS[[#This Row],[Secteur]])</f>
        <v>SEINE-ET-MARNE</v>
      </c>
      <c r="B88" s="99" t="str">
        <f>IF(COUNTIFS(T_ULIS[[#This Row],[Secteur]],"    *"),B87,T_ULIS[[#This Row],[Secteur]])</f>
        <v xml:space="preserve">   D12 - Fontainebleau</v>
      </c>
      <c r="C88" s="100" t="s">
        <v>480</v>
      </c>
      <c r="D88" s="100" t="s">
        <v>481</v>
      </c>
      <c r="E88" s="101">
        <v>2</v>
      </c>
      <c r="F88" s="101">
        <v>3</v>
      </c>
      <c r="G88" s="101">
        <v>5</v>
      </c>
      <c r="H88" s="101">
        <v>0</v>
      </c>
      <c r="I88" s="101">
        <v>0</v>
      </c>
      <c r="J88" s="101">
        <v>0</v>
      </c>
      <c r="K88" s="101">
        <v>2</v>
      </c>
      <c r="L88" s="101">
        <v>3</v>
      </c>
      <c r="M88" s="101">
        <v>5</v>
      </c>
      <c r="N88" s="102">
        <v>1</v>
      </c>
      <c r="O88" s="102">
        <v>1</v>
      </c>
      <c r="P88" s="102">
        <v>1</v>
      </c>
      <c r="Q88" s="101">
        <v>0</v>
      </c>
      <c r="R88" s="101">
        <v>0</v>
      </c>
      <c r="S88" s="101">
        <v>0</v>
      </c>
      <c r="T88" s="102">
        <v>0</v>
      </c>
      <c r="U88" s="102">
        <v>0</v>
      </c>
      <c r="V88" s="102">
        <v>0</v>
      </c>
      <c r="W88" s="101">
        <v>2</v>
      </c>
      <c r="X88" s="101">
        <v>3</v>
      </c>
      <c r="Y88" s="101">
        <v>5</v>
      </c>
      <c r="Z88" s="102">
        <v>1</v>
      </c>
      <c r="AA88" s="102">
        <v>1</v>
      </c>
      <c r="AB88" s="102">
        <v>1</v>
      </c>
      <c r="AC88" s="101">
        <v>0</v>
      </c>
      <c r="AD88" s="101">
        <v>0</v>
      </c>
      <c r="AE88" s="101">
        <v>0</v>
      </c>
      <c r="AF88" s="102">
        <v>0</v>
      </c>
      <c r="AG88" s="102">
        <v>0</v>
      </c>
      <c r="AH88" s="102">
        <v>0</v>
      </c>
      <c r="AI88" s="101">
        <v>2</v>
      </c>
      <c r="AJ88" s="101">
        <v>3</v>
      </c>
      <c r="AK88" s="101">
        <v>5</v>
      </c>
      <c r="AL88" s="102">
        <v>1</v>
      </c>
      <c r="AM88" s="102">
        <v>1</v>
      </c>
      <c r="AN88" s="102">
        <v>1</v>
      </c>
      <c r="AO88" s="101">
        <v>2</v>
      </c>
      <c r="AP88" s="101">
        <v>3</v>
      </c>
      <c r="AQ88" s="101">
        <v>5</v>
      </c>
      <c r="AR88" s="102">
        <v>1</v>
      </c>
      <c r="AS88" s="102">
        <v>1</v>
      </c>
      <c r="AT88" s="102">
        <v>1</v>
      </c>
      <c r="AU88" s="101">
        <v>0</v>
      </c>
      <c r="AV88" s="101">
        <v>0</v>
      </c>
      <c r="AW88" s="101">
        <v>0</v>
      </c>
      <c r="AX88" s="102">
        <v>0</v>
      </c>
      <c r="AY88" s="102">
        <v>0</v>
      </c>
      <c r="AZ88" s="102">
        <v>0</v>
      </c>
      <c r="BA88" s="101">
        <v>2</v>
      </c>
      <c r="BB88" s="101">
        <v>3</v>
      </c>
      <c r="BC88" s="101">
        <v>5</v>
      </c>
      <c r="BD88" s="102">
        <v>1</v>
      </c>
      <c r="BE88" s="102">
        <v>1</v>
      </c>
      <c r="BF88" s="102">
        <v>1</v>
      </c>
      <c r="BG88" s="101">
        <v>0</v>
      </c>
      <c r="BH88" s="101">
        <v>0</v>
      </c>
      <c r="BI88" s="101">
        <v>0</v>
      </c>
      <c r="BJ88" s="102">
        <v>0</v>
      </c>
      <c r="BK88" s="102">
        <v>0</v>
      </c>
      <c r="BL88" s="102">
        <v>0</v>
      </c>
      <c r="BM88" s="101">
        <v>2</v>
      </c>
      <c r="BN88" s="101">
        <v>3</v>
      </c>
      <c r="BO88" s="101">
        <v>5</v>
      </c>
      <c r="BP88" s="102">
        <v>1</v>
      </c>
      <c r="BQ88" s="102">
        <v>1</v>
      </c>
      <c r="BR88" s="103">
        <v>1</v>
      </c>
    </row>
    <row r="89" spans="1:70" ht="11.85">
      <c r="A89" s="99" t="str">
        <f>IF(COUNTIFS(T_ULIS[[#This Row],[Secteur]],"  *"),A88,T_ULIS[[#This Row],[Secteur]])</f>
        <v>SEINE-ET-MARNE</v>
      </c>
      <c r="B89" s="99" t="str">
        <f>IF(COUNTIFS(T_ULIS[[#This Row],[Secteur]],"    *"),B88,T_ULIS[[#This Row],[Secteur]])</f>
        <v xml:space="preserve">   D12 - Fontainebleau</v>
      </c>
      <c r="C89" s="100" t="s">
        <v>482</v>
      </c>
      <c r="D89" s="100" t="s">
        <v>483</v>
      </c>
      <c r="E89" s="101">
        <v>1</v>
      </c>
      <c r="F89" s="101">
        <v>0</v>
      </c>
      <c r="G89" s="101">
        <v>1</v>
      </c>
      <c r="H89" s="101">
        <v>0</v>
      </c>
      <c r="I89" s="101">
        <v>0</v>
      </c>
      <c r="J89" s="101">
        <v>0</v>
      </c>
      <c r="K89" s="101">
        <v>1</v>
      </c>
      <c r="L89" s="101">
        <v>0</v>
      </c>
      <c r="M89" s="101">
        <v>1</v>
      </c>
      <c r="N89" s="102">
        <v>1</v>
      </c>
      <c r="O89" s="102" t="s">
        <v>92</v>
      </c>
      <c r="P89" s="102">
        <v>1</v>
      </c>
      <c r="Q89" s="101">
        <v>0</v>
      </c>
      <c r="R89" s="101">
        <v>0</v>
      </c>
      <c r="S89" s="101">
        <v>0</v>
      </c>
      <c r="T89" s="102">
        <v>0</v>
      </c>
      <c r="U89" s="102" t="s">
        <v>92</v>
      </c>
      <c r="V89" s="102">
        <v>0</v>
      </c>
      <c r="W89" s="101">
        <v>1</v>
      </c>
      <c r="X89" s="101">
        <v>0</v>
      </c>
      <c r="Y89" s="101">
        <v>1</v>
      </c>
      <c r="Z89" s="102">
        <v>1</v>
      </c>
      <c r="AA89" s="102" t="s">
        <v>92</v>
      </c>
      <c r="AB89" s="102">
        <v>1</v>
      </c>
      <c r="AC89" s="101">
        <v>0</v>
      </c>
      <c r="AD89" s="101">
        <v>0</v>
      </c>
      <c r="AE89" s="101">
        <v>0</v>
      </c>
      <c r="AF89" s="102">
        <v>0</v>
      </c>
      <c r="AG89" s="102" t="s">
        <v>92</v>
      </c>
      <c r="AH89" s="102">
        <v>0</v>
      </c>
      <c r="AI89" s="101">
        <v>1</v>
      </c>
      <c r="AJ89" s="101">
        <v>0</v>
      </c>
      <c r="AK89" s="101">
        <v>1</v>
      </c>
      <c r="AL89" s="102">
        <v>1</v>
      </c>
      <c r="AM89" s="102" t="s">
        <v>92</v>
      </c>
      <c r="AN89" s="102">
        <v>1</v>
      </c>
      <c r="AO89" s="101">
        <v>1</v>
      </c>
      <c r="AP89" s="101">
        <v>0</v>
      </c>
      <c r="AQ89" s="101">
        <v>1</v>
      </c>
      <c r="AR89" s="102">
        <v>1</v>
      </c>
      <c r="AS89" s="102" t="s">
        <v>92</v>
      </c>
      <c r="AT89" s="102">
        <v>1</v>
      </c>
      <c r="AU89" s="101">
        <v>0</v>
      </c>
      <c r="AV89" s="101">
        <v>0</v>
      </c>
      <c r="AW89" s="101">
        <v>0</v>
      </c>
      <c r="AX89" s="102">
        <v>0</v>
      </c>
      <c r="AY89" s="102" t="s">
        <v>92</v>
      </c>
      <c r="AZ89" s="102">
        <v>0</v>
      </c>
      <c r="BA89" s="101">
        <v>1</v>
      </c>
      <c r="BB89" s="101">
        <v>0</v>
      </c>
      <c r="BC89" s="101">
        <v>1</v>
      </c>
      <c r="BD89" s="102">
        <v>1</v>
      </c>
      <c r="BE89" s="102" t="s">
        <v>92</v>
      </c>
      <c r="BF89" s="102">
        <v>1</v>
      </c>
      <c r="BG89" s="101">
        <v>0</v>
      </c>
      <c r="BH89" s="101">
        <v>0</v>
      </c>
      <c r="BI89" s="101">
        <v>0</v>
      </c>
      <c r="BJ89" s="102">
        <v>0</v>
      </c>
      <c r="BK89" s="102" t="s">
        <v>92</v>
      </c>
      <c r="BL89" s="102">
        <v>0</v>
      </c>
      <c r="BM89" s="101">
        <v>1</v>
      </c>
      <c r="BN89" s="101">
        <v>0</v>
      </c>
      <c r="BO89" s="101">
        <v>1</v>
      </c>
      <c r="BP89" s="102">
        <v>1</v>
      </c>
      <c r="BQ89" s="102" t="s">
        <v>92</v>
      </c>
      <c r="BR89" s="103">
        <v>1</v>
      </c>
    </row>
    <row r="90" spans="1:70" ht="11.85">
      <c r="A90" s="99" t="str">
        <f>IF(COUNTIFS(T_ULIS[[#This Row],[Secteur]],"  *"),A89,T_ULIS[[#This Row],[Secteur]])</f>
        <v>SEINE-ET-MARNE</v>
      </c>
      <c r="B90" s="99" t="str">
        <f>IF(COUNTIFS(T_ULIS[[#This Row],[Secteur]],"    *"),B89,T_ULIS[[#This Row],[Secteur]])</f>
        <v xml:space="preserve">   D12 - Fontainebleau</v>
      </c>
      <c r="C90" s="100" t="s">
        <v>486</v>
      </c>
      <c r="D90" s="100" t="s">
        <v>487</v>
      </c>
      <c r="E90" s="101">
        <v>1</v>
      </c>
      <c r="F90" s="101">
        <v>2</v>
      </c>
      <c r="G90" s="101">
        <v>3</v>
      </c>
      <c r="H90" s="101">
        <v>0</v>
      </c>
      <c r="I90" s="101">
        <v>0</v>
      </c>
      <c r="J90" s="101">
        <v>0</v>
      </c>
      <c r="K90" s="101">
        <v>1</v>
      </c>
      <c r="L90" s="101">
        <v>2</v>
      </c>
      <c r="M90" s="101">
        <v>3</v>
      </c>
      <c r="N90" s="102">
        <v>1</v>
      </c>
      <c r="O90" s="102">
        <v>1</v>
      </c>
      <c r="P90" s="102">
        <v>1</v>
      </c>
      <c r="Q90" s="101">
        <v>0</v>
      </c>
      <c r="R90" s="101">
        <v>0</v>
      </c>
      <c r="S90" s="101">
        <v>0</v>
      </c>
      <c r="T90" s="102">
        <v>0</v>
      </c>
      <c r="U90" s="102">
        <v>0</v>
      </c>
      <c r="V90" s="102">
        <v>0</v>
      </c>
      <c r="W90" s="101">
        <v>1</v>
      </c>
      <c r="X90" s="101">
        <v>2</v>
      </c>
      <c r="Y90" s="101">
        <v>3</v>
      </c>
      <c r="Z90" s="102">
        <v>1</v>
      </c>
      <c r="AA90" s="102">
        <v>1</v>
      </c>
      <c r="AB90" s="102">
        <v>1</v>
      </c>
      <c r="AC90" s="101">
        <v>0</v>
      </c>
      <c r="AD90" s="101">
        <v>0</v>
      </c>
      <c r="AE90" s="101">
        <v>0</v>
      </c>
      <c r="AF90" s="102">
        <v>0</v>
      </c>
      <c r="AG90" s="102">
        <v>0</v>
      </c>
      <c r="AH90" s="102">
        <v>0</v>
      </c>
      <c r="AI90" s="101">
        <v>1</v>
      </c>
      <c r="AJ90" s="101">
        <v>2</v>
      </c>
      <c r="AK90" s="101">
        <v>3</v>
      </c>
      <c r="AL90" s="102">
        <v>1</v>
      </c>
      <c r="AM90" s="102">
        <v>1</v>
      </c>
      <c r="AN90" s="102">
        <v>1</v>
      </c>
      <c r="AO90" s="101">
        <v>1</v>
      </c>
      <c r="AP90" s="101">
        <v>2</v>
      </c>
      <c r="AQ90" s="101">
        <v>3</v>
      </c>
      <c r="AR90" s="102">
        <v>1</v>
      </c>
      <c r="AS90" s="102">
        <v>1</v>
      </c>
      <c r="AT90" s="102">
        <v>1</v>
      </c>
      <c r="AU90" s="101">
        <v>0</v>
      </c>
      <c r="AV90" s="101">
        <v>0</v>
      </c>
      <c r="AW90" s="101">
        <v>0</v>
      </c>
      <c r="AX90" s="102">
        <v>0</v>
      </c>
      <c r="AY90" s="102">
        <v>0</v>
      </c>
      <c r="AZ90" s="102">
        <v>0</v>
      </c>
      <c r="BA90" s="101">
        <v>1</v>
      </c>
      <c r="BB90" s="101">
        <v>2</v>
      </c>
      <c r="BC90" s="101">
        <v>3</v>
      </c>
      <c r="BD90" s="102">
        <v>1</v>
      </c>
      <c r="BE90" s="102">
        <v>1</v>
      </c>
      <c r="BF90" s="102">
        <v>1</v>
      </c>
      <c r="BG90" s="101">
        <v>0</v>
      </c>
      <c r="BH90" s="101">
        <v>0</v>
      </c>
      <c r="BI90" s="101">
        <v>0</v>
      </c>
      <c r="BJ90" s="102">
        <v>0</v>
      </c>
      <c r="BK90" s="102">
        <v>0</v>
      </c>
      <c r="BL90" s="102">
        <v>0</v>
      </c>
      <c r="BM90" s="101">
        <v>1</v>
      </c>
      <c r="BN90" s="101">
        <v>2</v>
      </c>
      <c r="BO90" s="101">
        <v>3</v>
      </c>
      <c r="BP90" s="102">
        <v>1</v>
      </c>
      <c r="BQ90" s="102">
        <v>1</v>
      </c>
      <c r="BR90" s="103">
        <v>1</v>
      </c>
    </row>
    <row r="91" spans="1:70" ht="11.85">
      <c r="A91" s="99" t="str">
        <f>IF(COUNTIFS(T_ULIS[[#This Row],[Secteur]],"  *"),A90,T_ULIS[[#This Row],[Secteur]])</f>
        <v>SEINE-ET-MARNE</v>
      </c>
      <c r="B91" s="99" t="str">
        <f>IF(COUNTIFS(T_ULIS[[#This Row],[Secteur]],"    *"),B90,T_ULIS[[#This Row],[Secteur]])</f>
        <v xml:space="preserve">   D12 - Fontainebleau</v>
      </c>
      <c r="C91" s="100" t="s">
        <v>490</v>
      </c>
      <c r="D91" s="100" t="s">
        <v>491</v>
      </c>
      <c r="E91" s="101">
        <v>1</v>
      </c>
      <c r="F91" s="101">
        <v>2</v>
      </c>
      <c r="G91" s="101">
        <v>3</v>
      </c>
      <c r="H91" s="101">
        <v>1</v>
      </c>
      <c r="I91" s="101">
        <v>0</v>
      </c>
      <c r="J91" s="101">
        <v>1</v>
      </c>
      <c r="K91" s="101">
        <v>0</v>
      </c>
      <c r="L91" s="101">
        <v>2</v>
      </c>
      <c r="M91" s="101">
        <v>2</v>
      </c>
      <c r="N91" s="102">
        <v>1</v>
      </c>
      <c r="O91" s="102">
        <v>1</v>
      </c>
      <c r="P91" s="102">
        <v>1</v>
      </c>
      <c r="Q91" s="101">
        <v>0</v>
      </c>
      <c r="R91" s="101">
        <v>0</v>
      </c>
      <c r="S91" s="101">
        <v>0</v>
      </c>
      <c r="T91" s="102" t="s">
        <v>92</v>
      </c>
      <c r="U91" s="102">
        <v>0</v>
      </c>
      <c r="V91" s="102">
        <v>0</v>
      </c>
      <c r="W91" s="101">
        <v>0</v>
      </c>
      <c r="X91" s="101">
        <v>2</v>
      </c>
      <c r="Y91" s="101">
        <v>2</v>
      </c>
      <c r="Z91" s="102" t="s">
        <v>92</v>
      </c>
      <c r="AA91" s="102">
        <v>1</v>
      </c>
      <c r="AB91" s="102">
        <v>1</v>
      </c>
      <c r="AC91" s="101">
        <v>0</v>
      </c>
      <c r="AD91" s="101">
        <v>0</v>
      </c>
      <c r="AE91" s="101">
        <v>0</v>
      </c>
      <c r="AF91" s="102" t="s">
        <v>92</v>
      </c>
      <c r="AG91" s="102">
        <v>0</v>
      </c>
      <c r="AH91" s="102">
        <v>0</v>
      </c>
      <c r="AI91" s="101">
        <v>0</v>
      </c>
      <c r="AJ91" s="101">
        <v>2</v>
      </c>
      <c r="AK91" s="101">
        <v>2</v>
      </c>
      <c r="AL91" s="102" t="s">
        <v>92</v>
      </c>
      <c r="AM91" s="102">
        <v>1</v>
      </c>
      <c r="AN91" s="102">
        <v>1</v>
      </c>
      <c r="AO91" s="101">
        <v>0</v>
      </c>
      <c r="AP91" s="101">
        <v>2</v>
      </c>
      <c r="AQ91" s="101">
        <v>2</v>
      </c>
      <c r="AR91" s="102">
        <v>1</v>
      </c>
      <c r="AS91" s="102">
        <v>1</v>
      </c>
      <c r="AT91" s="102">
        <v>1</v>
      </c>
      <c r="AU91" s="101">
        <v>0</v>
      </c>
      <c r="AV91" s="101">
        <v>0</v>
      </c>
      <c r="AW91" s="101">
        <v>0</v>
      </c>
      <c r="AX91" s="102" t="s">
        <v>92</v>
      </c>
      <c r="AY91" s="102">
        <v>0</v>
      </c>
      <c r="AZ91" s="102">
        <v>0</v>
      </c>
      <c r="BA91" s="101">
        <v>0</v>
      </c>
      <c r="BB91" s="101">
        <v>2</v>
      </c>
      <c r="BC91" s="101">
        <v>2</v>
      </c>
      <c r="BD91" s="102" t="s">
        <v>92</v>
      </c>
      <c r="BE91" s="102">
        <v>1</v>
      </c>
      <c r="BF91" s="102">
        <v>1</v>
      </c>
      <c r="BG91" s="101">
        <v>0</v>
      </c>
      <c r="BH91" s="101">
        <v>0</v>
      </c>
      <c r="BI91" s="101">
        <v>0</v>
      </c>
      <c r="BJ91" s="102" t="s">
        <v>92</v>
      </c>
      <c r="BK91" s="102">
        <v>0</v>
      </c>
      <c r="BL91" s="102">
        <v>0</v>
      </c>
      <c r="BM91" s="101">
        <v>0</v>
      </c>
      <c r="BN91" s="101">
        <v>2</v>
      </c>
      <c r="BO91" s="101">
        <v>2</v>
      </c>
      <c r="BP91" s="102" t="s">
        <v>92</v>
      </c>
      <c r="BQ91" s="102">
        <v>1</v>
      </c>
      <c r="BR91" s="103">
        <v>1</v>
      </c>
    </row>
    <row r="92" spans="1:70" ht="11.85">
      <c r="A92" s="99" t="str">
        <f>IF(COUNTIFS(T_ULIS[[#This Row],[Secteur]],"  *"),A91,T_ULIS[[#This Row],[Secteur]])</f>
        <v>SEINE-SAINT-DENIS</v>
      </c>
      <c r="B92" s="99" t="str">
        <f>IF(COUNTIFS(T_ULIS[[#This Row],[Secteur]],"    *"),B91,T_ULIS[[#This Row],[Secteur]])</f>
        <v>SEINE-SAINT-DENIS</v>
      </c>
      <c r="C92" s="100" t="s">
        <v>93</v>
      </c>
      <c r="D92" s="100" t="s">
        <v>93</v>
      </c>
      <c r="E92" s="101">
        <v>67</v>
      </c>
      <c r="F92" s="101">
        <v>164</v>
      </c>
      <c r="G92" s="101">
        <v>231</v>
      </c>
      <c r="H92" s="101">
        <v>0</v>
      </c>
      <c r="I92" s="101">
        <v>5</v>
      </c>
      <c r="J92" s="101">
        <v>5</v>
      </c>
      <c r="K92" s="101">
        <v>58</v>
      </c>
      <c r="L92" s="101">
        <v>124</v>
      </c>
      <c r="M92" s="101">
        <v>182</v>
      </c>
      <c r="N92" s="102">
        <v>0.86567164179104472</v>
      </c>
      <c r="O92" s="102">
        <v>0.78658536585365857</v>
      </c>
      <c r="P92" s="102">
        <v>0.80952380952380953</v>
      </c>
      <c r="Q92" s="101">
        <v>0</v>
      </c>
      <c r="R92" s="101">
        <v>2</v>
      </c>
      <c r="S92" s="101">
        <v>2</v>
      </c>
      <c r="T92" s="102">
        <v>0</v>
      </c>
      <c r="U92" s="102">
        <v>1.6129032258064516E-2</v>
      </c>
      <c r="V92" s="102">
        <v>1.098901098901099E-2</v>
      </c>
      <c r="W92" s="101">
        <v>58</v>
      </c>
      <c r="X92" s="101">
        <v>122</v>
      </c>
      <c r="Y92" s="101">
        <v>180</v>
      </c>
      <c r="Z92" s="102">
        <v>1</v>
      </c>
      <c r="AA92" s="102">
        <v>0.9838709677419355</v>
      </c>
      <c r="AB92" s="102">
        <v>0.98901098901098905</v>
      </c>
      <c r="AC92" s="101">
        <v>11</v>
      </c>
      <c r="AD92" s="101">
        <v>25</v>
      </c>
      <c r="AE92" s="101">
        <v>36</v>
      </c>
      <c r="AF92" s="102">
        <v>0.18965517241379309</v>
      </c>
      <c r="AG92" s="102">
        <v>0.20161290322580644</v>
      </c>
      <c r="AH92" s="102">
        <v>0.19780219780219779</v>
      </c>
      <c r="AI92" s="101">
        <v>47</v>
      </c>
      <c r="AJ92" s="101">
        <v>97</v>
      </c>
      <c r="AK92" s="101">
        <v>144</v>
      </c>
      <c r="AL92" s="102">
        <v>0.81034482758620685</v>
      </c>
      <c r="AM92" s="102">
        <v>0.782258064516129</v>
      </c>
      <c r="AN92" s="102">
        <v>0.79120879120879117</v>
      </c>
      <c r="AO92" s="101">
        <v>57</v>
      </c>
      <c r="AP92" s="101">
        <v>118</v>
      </c>
      <c r="AQ92" s="101">
        <v>175</v>
      </c>
      <c r="AR92" s="102">
        <v>0.85074626865671643</v>
      </c>
      <c r="AS92" s="102">
        <v>0.75</v>
      </c>
      <c r="AT92" s="102">
        <v>0.77922077922077926</v>
      </c>
      <c r="AU92" s="101">
        <v>0</v>
      </c>
      <c r="AV92" s="101">
        <v>2</v>
      </c>
      <c r="AW92" s="101">
        <v>2</v>
      </c>
      <c r="AX92" s="102">
        <v>0</v>
      </c>
      <c r="AY92" s="102">
        <v>1.6949152542372881E-2</v>
      </c>
      <c r="AZ92" s="102">
        <v>1.1428571428571429E-2</v>
      </c>
      <c r="BA92" s="101">
        <v>57</v>
      </c>
      <c r="BB92" s="101">
        <v>116</v>
      </c>
      <c r="BC92" s="101">
        <v>173</v>
      </c>
      <c r="BD92" s="102">
        <v>1</v>
      </c>
      <c r="BE92" s="102">
        <v>0.98305084745762716</v>
      </c>
      <c r="BF92" s="102">
        <v>0.98857142857142855</v>
      </c>
      <c r="BG92" s="101">
        <v>9</v>
      </c>
      <c r="BH92" s="101">
        <v>20</v>
      </c>
      <c r="BI92" s="101">
        <v>29</v>
      </c>
      <c r="BJ92" s="102">
        <v>0.15789473684210525</v>
      </c>
      <c r="BK92" s="102">
        <v>0.16949152542372881</v>
      </c>
      <c r="BL92" s="102">
        <v>0.1657142857142857</v>
      </c>
      <c r="BM92" s="101">
        <v>48</v>
      </c>
      <c r="BN92" s="101">
        <v>96</v>
      </c>
      <c r="BO92" s="101">
        <v>144</v>
      </c>
      <c r="BP92" s="102">
        <v>0.84210526315789469</v>
      </c>
      <c r="BQ92" s="102">
        <v>0.81355932203389836</v>
      </c>
      <c r="BR92" s="103">
        <v>0.82285714285714284</v>
      </c>
    </row>
    <row r="93" spans="1:70" ht="11.85">
      <c r="A93" s="99" t="str">
        <f>IF(COUNTIFS(T_ULIS[[#This Row],[Secteur]],"  *"),A92,T_ULIS[[#This Row],[Secteur]])</f>
        <v>SEINE-SAINT-DENIS</v>
      </c>
      <c r="B93" s="99" t="str">
        <f>IF(COUNTIFS(T_ULIS[[#This Row],[Secteur]],"    *"),B92,T_ULIS[[#This Row],[Secteur]])</f>
        <v xml:space="preserve">   D01 - Saint-Denis</v>
      </c>
      <c r="C93" s="100" t="s">
        <v>494</v>
      </c>
      <c r="D93" s="100" t="s">
        <v>495</v>
      </c>
      <c r="E93" s="101">
        <v>11</v>
      </c>
      <c r="F93" s="101">
        <v>22</v>
      </c>
      <c r="G93" s="101">
        <v>33</v>
      </c>
      <c r="H93" s="101">
        <v>0</v>
      </c>
      <c r="I93" s="101">
        <v>0</v>
      </c>
      <c r="J93" s="101">
        <v>0</v>
      </c>
      <c r="K93" s="101">
        <v>8</v>
      </c>
      <c r="L93" s="101">
        <v>15</v>
      </c>
      <c r="M93" s="101">
        <v>23</v>
      </c>
      <c r="N93" s="102">
        <v>0.72727272727272729</v>
      </c>
      <c r="O93" s="102">
        <v>0.68181818181818177</v>
      </c>
      <c r="P93" s="102">
        <v>0.69696969696969702</v>
      </c>
      <c r="Q93" s="101">
        <v>0</v>
      </c>
      <c r="R93" s="101">
        <v>0</v>
      </c>
      <c r="S93" s="101">
        <v>0</v>
      </c>
      <c r="T93" s="102">
        <v>0</v>
      </c>
      <c r="U93" s="102">
        <v>0</v>
      </c>
      <c r="V93" s="102">
        <v>0</v>
      </c>
      <c r="W93" s="101">
        <v>8</v>
      </c>
      <c r="X93" s="101">
        <v>15</v>
      </c>
      <c r="Y93" s="101">
        <v>23</v>
      </c>
      <c r="Z93" s="102">
        <v>1</v>
      </c>
      <c r="AA93" s="102">
        <v>1</v>
      </c>
      <c r="AB93" s="102">
        <v>1</v>
      </c>
      <c r="AC93" s="101">
        <v>2</v>
      </c>
      <c r="AD93" s="101">
        <v>4</v>
      </c>
      <c r="AE93" s="101">
        <v>6</v>
      </c>
      <c r="AF93" s="102">
        <v>0.25</v>
      </c>
      <c r="AG93" s="102">
        <v>0.26666666666666666</v>
      </c>
      <c r="AH93" s="102">
        <v>0.2608695652173913</v>
      </c>
      <c r="AI93" s="101">
        <v>6</v>
      </c>
      <c r="AJ93" s="101">
        <v>11</v>
      </c>
      <c r="AK93" s="101">
        <v>17</v>
      </c>
      <c r="AL93" s="102">
        <v>0.75</v>
      </c>
      <c r="AM93" s="102">
        <v>0.73333333333333328</v>
      </c>
      <c r="AN93" s="102">
        <v>0.73913043478260865</v>
      </c>
      <c r="AO93" s="101">
        <v>8</v>
      </c>
      <c r="AP93" s="101">
        <v>13</v>
      </c>
      <c r="AQ93" s="101">
        <v>21</v>
      </c>
      <c r="AR93" s="102">
        <v>0.72727272727272729</v>
      </c>
      <c r="AS93" s="102">
        <v>0.59090909090909094</v>
      </c>
      <c r="AT93" s="102">
        <v>0.63636363636363635</v>
      </c>
      <c r="AU93" s="101">
        <v>0</v>
      </c>
      <c r="AV93" s="101">
        <v>0</v>
      </c>
      <c r="AW93" s="101">
        <v>0</v>
      </c>
      <c r="AX93" s="102">
        <v>0</v>
      </c>
      <c r="AY93" s="102">
        <v>0</v>
      </c>
      <c r="AZ93" s="102">
        <v>0</v>
      </c>
      <c r="BA93" s="101">
        <v>8</v>
      </c>
      <c r="BB93" s="101">
        <v>13</v>
      </c>
      <c r="BC93" s="101">
        <v>21</v>
      </c>
      <c r="BD93" s="102">
        <v>1</v>
      </c>
      <c r="BE93" s="102">
        <v>1</v>
      </c>
      <c r="BF93" s="102">
        <v>1</v>
      </c>
      <c r="BG93" s="101">
        <v>2</v>
      </c>
      <c r="BH93" s="101">
        <v>2</v>
      </c>
      <c r="BI93" s="101">
        <v>4</v>
      </c>
      <c r="BJ93" s="102">
        <v>0.25</v>
      </c>
      <c r="BK93" s="102">
        <v>0.15384615384615385</v>
      </c>
      <c r="BL93" s="102">
        <v>0.19047619047619047</v>
      </c>
      <c r="BM93" s="101">
        <v>6</v>
      </c>
      <c r="BN93" s="101">
        <v>11</v>
      </c>
      <c r="BO93" s="101">
        <v>17</v>
      </c>
      <c r="BP93" s="102">
        <v>0.75</v>
      </c>
      <c r="BQ93" s="102">
        <v>0.84615384615384615</v>
      </c>
      <c r="BR93" s="103">
        <v>0.80952380952380953</v>
      </c>
    </row>
    <row r="94" spans="1:70" ht="11.85">
      <c r="A94" s="99" t="str">
        <f>IF(COUNTIFS(T_ULIS[[#This Row],[Secteur]],"  *"),A93,T_ULIS[[#This Row],[Secteur]])</f>
        <v>SEINE-SAINT-DENIS</v>
      </c>
      <c r="B94" s="99" t="str">
        <f>IF(COUNTIFS(T_ULIS[[#This Row],[Secteur]],"    *"),B93,T_ULIS[[#This Row],[Secteur]])</f>
        <v xml:space="preserve">   D01 - Saint-Denis</v>
      </c>
      <c r="C94" s="100" t="s">
        <v>498</v>
      </c>
      <c r="D94" s="100" t="s">
        <v>499</v>
      </c>
      <c r="E94" s="101">
        <v>1</v>
      </c>
      <c r="F94" s="101">
        <v>2</v>
      </c>
      <c r="G94" s="101">
        <v>3</v>
      </c>
      <c r="H94" s="101">
        <v>0</v>
      </c>
      <c r="I94" s="101">
        <v>0</v>
      </c>
      <c r="J94" s="101">
        <v>0</v>
      </c>
      <c r="K94" s="101">
        <v>1</v>
      </c>
      <c r="L94" s="101">
        <v>1</v>
      </c>
      <c r="M94" s="101">
        <v>2</v>
      </c>
      <c r="N94" s="102">
        <v>1</v>
      </c>
      <c r="O94" s="102">
        <v>0.5</v>
      </c>
      <c r="P94" s="102">
        <v>0.66666666666666663</v>
      </c>
      <c r="Q94" s="101">
        <v>0</v>
      </c>
      <c r="R94" s="101">
        <v>0</v>
      </c>
      <c r="S94" s="101">
        <v>0</v>
      </c>
      <c r="T94" s="102">
        <v>0</v>
      </c>
      <c r="U94" s="102">
        <v>0</v>
      </c>
      <c r="V94" s="102">
        <v>0</v>
      </c>
      <c r="W94" s="101">
        <v>1</v>
      </c>
      <c r="X94" s="101">
        <v>1</v>
      </c>
      <c r="Y94" s="101">
        <v>2</v>
      </c>
      <c r="Z94" s="102">
        <v>1</v>
      </c>
      <c r="AA94" s="102">
        <v>1</v>
      </c>
      <c r="AB94" s="102">
        <v>1</v>
      </c>
      <c r="AC94" s="101">
        <v>0</v>
      </c>
      <c r="AD94" s="101">
        <v>0</v>
      </c>
      <c r="AE94" s="101">
        <v>0</v>
      </c>
      <c r="AF94" s="102">
        <v>0</v>
      </c>
      <c r="AG94" s="102">
        <v>0</v>
      </c>
      <c r="AH94" s="102">
        <v>0</v>
      </c>
      <c r="AI94" s="101">
        <v>1</v>
      </c>
      <c r="AJ94" s="101">
        <v>1</v>
      </c>
      <c r="AK94" s="101">
        <v>2</v>
      </c>
      <c r="AL94" s="102">
        <v>1</v>
      </c>
      <c r="AM94" s="102">
        <v>1</v>
      </c>
      <c r="AN94" s="102">
        <v>1</v>
      </c>
      <c r="AO94" s="101">
        <v>1</v>
      </c>
      <c r="AP94" s="101">
        <v>1</v>
      </c>
      <c r="AQ94" s="101">
        <v>2</v>
      </c>
      <c r="AR94" s="102">
        <v>1</v>
      </c>
      <c r="AS94" s="102">
        <v>0.5</v>
      </c>
      <c r="AT94" s="102">
        <v>0.66666666666666663</v>
      </c>
      <c r="AU94" s="101">
        <v>0</v>
      </c>
      <c r="AV94" s="101">
        <v>0</v>
      </c>
      <c r="AW94" s="101">
        <v>0</v>
      </c>
      <c r="AX94" s="102">
        <v>0</v>
      </c>
      <c r="AY94" s="102">
        <v>0</v>
      </c>
      <c r="AZ94" s="102">
        <v>0</v>
      </c>
      <c r="BA94" s="101">
        <v>1</v>
      </c>
      <c r="BB94" s="101">
        <v>1</v>
      </c>
      <c r="BC94" s="101">
        <v>2</v>
      </c>
      <c r="BD94" s="102">
        <v>1</v>
      </c>
      <c r="BE94" s="102">
        <v>1</v>
      </c>
      <c r="BF94" s="102">
        <v>1</v>
      </c>
      <c r="BG94" s="101">
        <v>0</v>
      </c>
      <c r="BH94" s="101">
        <v>0</v>
      </c>
      <c r="BI94" s="101">
        <v>0</v>
      </c>
      <c r="BJ94" s="102">
        <v>0</v>
      </c>
      <c r="BK94" s="102">
        <v>0</v>
      </c>
      <c r="BL94" s="102">
        <v>0</v>
      </c>
      <c r="BM94" s="101">
        <v>1</v>
      </c>
      <c r="BN94" s="101">
        <v>1</v>
      </c>
      <c r="BO94" s="101">
        <v>2</v>
      </c>
      <c r="BP94" s="102">
        <v>1</v>
      </c>
      <c r="BQ94" s="102">
        <v>1</v>
      </c>
      <c r="BR94" s="103">
        <v>1</v>
      </c>
    </row>
    <row r="95" spans="1:70" ht="11.85">
      <c r="A95" s="99" t="str">
        <f>IF(COUNTIFS(T_ULIS[[#This Row],[Secteur]],"  *"),A94,T_ULIS[[#This Row],[Secteur]])</f>
        <v>SEINE-SAINT-DENIS</v>
      </c>
      <c r="B95" s="99" t="str">
        <f>IF(COUNTIFS(T_ULIS[[#This Row],[Secteur]],"    *"),B94,T_ULIS[[#This Row],[Secteur]])</f>
        <v xml:space="preserve">   D01 - Saint-Denis</v>
      </c>
      <c r="C95" s="100" t="s">
        <v>500</v>
      </c>
      <c r="D95" s="100" t="s">
        <v>501</v>
      </c>
      <c r="E95" s="101">
        <v>1</v>
      </c>
      <c r="F95" s="101">
        <v>3</v>
      </c>
      <c r="G95" s="101">
        <v>4</v>
      </c>
      <c r="H95" s="101">
        <v>0</v>
      </c>
      <c r="I95" s="101">
        <v>0</v>
      </c>
      <c r="J95" s="101">
        <v>0</v>
      </c>
      <c r="K95" s="101">
        <v>0</v>
      </c>
      <c r="L95" s="101">
        <v>0</v>
      </c>
      <c r="M95" s="101">
        <v>0</v>
      </c>
      <c r="N95" s="102">
        <v>0</v>
      </c>
      <c r="O95" s="102">
        <v>0</v>
      </c>
      <c r="P95" s="102">
        <v>0</v>
      </c>
      <c r="Q95" s="101">
        <v>0</v>
      </c>
      <c r="R95" s="101">
        <v>0</v>
      </c>
      <c r="S95" s="101">
        <v>0</v>
      </c>
      <c r="T95" s="102" t="s">
        <v>92</v>
      </c>
      <c r="U95" s="102" t="s">
        <v>92</v>
      </c>
      <c r="V95" s="102" t="s">
        <v>92</v>
      </c>
      <c r="W95" s="101">
        <v>0</v>
      </c>
      <c r="X95" s="101">
        <v>0</v>
      </c>
      <c r="Y95" s="101">
        <v>0</v>
      </c>
      <c r="Z95" s="102" t="s">
        <v>92</v>
      </c>
      <c r="AA95" s="102" t="s">
        <v>92</v>
      </c>
      <c r="AB95" s="102" t="s">
        <v>92</v>
      </c>
      <c r="AC95" s="101">
        <v>0</v>
      </c>
      <c r="AD95" s="101">
        <v>0</v>
      </c>
      <c r="AE95" s="101">
        <v>0</v>
      </c>
      <c r="AF95" s="102" t="s">
        <v>92</v>
      </c>
      <c r="AG95" s="102" t="s">
        <v>92</v>
      </c>
      <c r="AH95" s="102" t="s">
        <v>92</v>
      </c>
      <c r="AI95" s="101">
        <v>0</v>
      </c>
      <c r="AJ95" s="101">
        <v>0</v>
      </c>
      <c r="AK95" s="101">
        <v>0</v>
      </c>
      <c r="AL95" s="102" t="s">
        <v>92</v>
      </c>
      <c r="AM95" s="102" t="s">
        <v>92</v>
      </c>
      <c r="AN95" s="102" t="s">
        <v>92</v>
      </c>
      <c r="AO95" s="101">
        <v>0</v>
      </c>
      <c r="AP95" s="101">
        <v>0</v>
      </c>
      <c r="AQ95" s="101">
        <v>0</v>
      </c>
      <c r="AR95" s="102">
        <v>0</v>
      </c>
      <c r="AS95" s="102">
        <v>0</v>
      </c>
      <c r="AT95" s="102">
        <v>0</v>
      </c>
      <c r="AU95" s="101">
        <v>0</v>
      </c>
      <c r="AV95" s="101">
        <v>0</v>
      </c>
      <c r="AW95" s="101">
        <v>0</v>
      </c>
      <c r="AX95" s="102" t="s">
        <v>92</v>
      </c>
      <c r="AY95" s="102" t="s">
        <v>92</v>
      </c>
      <c r="AZ95" s="102" t="s">
        <v>92</v>
      </c>
      <c r="BA95" s="101">
        <v>0</v>
      </c>
      <c r="BB95" s="101">
        <v>0</v>
      </c>
      <c r="BC95" s="101">
        <v>0</v>
      </c>
      <c r="BD95" s="102" t="s">
        <v>92</v>
      </c>
      <c r="BE95" s="102" t="s">
        <v>92</v>
      </c>
      <c r="BF95" s="102" t="s">
        <v>92</v>
      </c>
      <c r="BG95" s="101">
        <v>0</v>
      </c>
      <c r="BH95" s="101">
        <v>0</v>
      </c>
      <c r="BI95" s="101">
        <v>0</v>
      </c>
      <c r="BJ95" s="102" t="s">
        <v>92</v>
      </c>
      <c r="BK95" s="102" t="s">
        <v>92</v>
      </c>
      <c r="BL95" s="102" t="s">
        <v>92</v>
      </c>
      <c r="BM95" s="101">
        <v>0</v>
      </c>
      <c r="BN95" s="101">
        <v>0</v>
      </c>
      <c r="BO95" s="101">
        <v>0</v>
      </c>
      <c r="BP95" s="102" t="s">
        <v>92</v>
      </c>
      <c r="BQ95" s="102" t="s">
        <v>92</v>
      </c>
      <c r="BR95" s="103" t="s">
        <v>92</v>
      </c>
    </row>
    <row r="96" spans="1:70" ht="11.85">
      <c r="A96" s="99" t="str">
        <f>IF(COUNTIFS(T_ULIS[[#This Row],[Secteur]],"  *"),A95,T_ULIS[[#This Row],[Secteur]])</f>
        <v>SEINE-SAINT-DENIS</v>
      </c>
      <c r="B96" s="99" t="str">
        <f>IF(COUNTIFS(T_ULIS[[#This Row],[Secteur]],"    *"),B95,T_ULIS[[#This Row],[Secteur]])</f>
        <v xml:space="preserve">   D01 - Saint-Denis</v>
      </c>
      <c r="C96" s="100" t="s">
        <v>503</v>
      </c>
      <c r="D96" s="100" t="s">
        <v>504</v>
      </c>
      <c r="E96" s="101">
        <v>0</v>
      </c>
      <c r="F96" s="101">
        <v>3</v>
      </c>
      <c r="G96" s="101">
        <v>3</v>
      </c>
      <c r="H96" s="101">
        <v>0</v>
      </c>
      <c r="I96" s="101">
        <v>0</v>
      </c>
      <c r="J96" s="101">
        <v>0</v>
      </c>
      <c r="K96" s="101">
        <v>0</v>
      </c>
      <c r="L96" s="101">
        <v>2</v>
      </c>
      <c r="M96" s="101">
        <v>2</v>
      </c>
      <c r="N96" s="102" t="s">
        <v>92</v>
      </c>
      <c r="O96" s="102">
        <v>0.66666666666666663</v>
      </c>
      <c r="P96" s="102">
        <v>0.66666666666666663</v>
      </c>
      <c r="Q96" s="101">
        <v>0</v>
      </c>
      <c r="R96" s="101">
        <v>0</v>
      </c>
      <c r="S96" s="101">
        <v>0</v>
      </c>
      <c r="T96" s="102" t="s">
        <v>92</v>
      </c>
      <c r="U96" s="102">
        <v>0</v>
      </c>
      <c r="V96" s="102">
        <v>0</v>
      </c>
      <c r="W96" s="101">
        <v>0</v>
      </c>
      <c r="X96" s="101">
        <v>2</v>
      </c>
      <c r="Y96" s="101">
        <v>2</v>
      </c>
      <c r="Z96" s="102" t="s">
        <v>92</v>
      </c>
      <c r="AA96" s="102">
        <v>1</v>
      </c>
      <c r="AB96" s="102">
        <v>1</v>
      </c>
      <c r="AC96" s="101">
        <v>0</v>
      </c>
      <c r="AD96" s="101">
        <v>2</v>
      </c>
      <c r="AE96" s="101">
        <v>2</v>
      </c>
      <c r="AF96" s="102" t="s">
        <v>92</v>
      </c>
      <c r="AG96" s="102">
        <v>1</v>
      </c>
      <c r="AH96" s="102">
        <v>1</v>
      </c>
      <c r="AI96" s="101">
        <v>0</v>
      </c>
      <c r="AJ96" s="101">
        <v>0</v>
      </c>
      <c r="AK96" s="101">
        <v>0</v>
      </c>
      <c r="AL96" s="102" t="s">
        <v>92</v>
      </c>
      <c r="AM96" s="102">
        <v>0</v>
      </c>
      <c r="AN96" s="102">
        <v>0</v>
      </c>
      <c r="AO96" s="101">
        <v>0</v>
      </c>
      <c r="AP96" s="101">
        <v>0</v>
      </c>
      <c r="AQ96" s="101">
        <v>0</v>
      </c>
      <c r="AR96" s="102" t="s">
        <v>92</v>
      </c>
      <c r="AS96" s="102">
        <v>0</v>
      </c>
      <c r="AT96" s="102">
        <v>0</v>
      </c>
      <c r="AU96" s="101">
        <v>0</v>
      </c>
      <c r="AV96" s="101">
        <v>0</v>
      </c>
      <c r="AW96" s="101">
        <v>0</v>
      </c>
      <c r="AX96" s="102" t="s">
        <v>92</v>
      </c>
      <c r="AY96" s="102" t="s">
        <v>92</v>
      </c>
      <c r="AZ96" s="102" t="s">
        <v>92</v>
      </c>
      <c r="BA96" s="101">
        <v>0</v>
      </c>
      <c r="BB96" s="101">
        <v>0</v>
      </c>
      <c r="BC96" s="101">
        <v>0</v>
      </c>
      <c r="BD96" s="102" t="s">
        <v>92</v>
      </c>
      <c r="BE96" s="102" t="s">
        <v>92</v>
      </c>
      <c r="BF96" s="102" t="s">
        <v>92</v>
      </c>
      <c r="BG96" s="101">
        <v>0</v>
      </c>
      <c r="BH96" s="101">
        <v>0</v>
      </c>
      <c r="BI96" s="101">
        <v>0</v>
      </c>
      <c r="BJ96" s="102" t="s">
        <v>92</v>
      </c>
      <c r="BK96" s="102" t="s">
        <v>92</v>
      </c>
      <c r="BL96" s="102" t="s">
        <v>92</v>
      </c>
      <c r="BM96" s="101">
        <v>0</v>
      </c>
      <c r="BN96" s="101">
        <v>0</v>
      </c>
      <c r="BO96" s="101">
        <v>0</v>
      </c>
      <c r="BP96" s="102" t="s">
        <v>92</v>
      </c>
      <c r="BQ96" s="102" t="s">
        <v>92</v>
      </c>
      <c r="BR96" s="103" t="s">
        <v>92</v>
      </c>
    </row>
    <row r="97" spans="1:70" ht="11.85">
      <c r="A97" s="99" t="str">
        <f>IF(COUNTIFS(T_ULIS[[#This Row],[Secteur]],"  *"),A96,T_ULIS[[#This Row],[Secteur]])</f>
        <v>SEINE-SAINT-DENIS</v>
      </c>
      <c r="B97" s="99" t="str">
        <f>IF(COUNTIFS(T_ULIS[[#This Row],[Secteur]],"    *"),B96,T_ULIS[[#This Row],[Secteur]])</f>
        <v xml:space="preserve">   D01 - Saint-Denis</v>
      </c>
      <c r="C97" s="100" t="s">
        <v>507</v>
      </c>
      <c r="D97" s="100" t="s">
        <v>430</v>
      </c>
      <c r="E97" s="101">
        <v>2</v>
      </c>
      <c r="F97" s="101">
        <v>0</v>
      </c>
      <c r="G97" s="101">
        <v>2</v>
      </c>
      <c r="H97" s="101">
        <v>0</v>
      </c>
      <c r="I97" s="101">
        <v>0</v>
      </c>
      <c r="J97" s="101">
        <v>0</v>
      </c>
      <c r="K97" s="101">
        <v>2</v>
      </c>
      <c r="L97" s="101">
        <v>0</v>
      </c>
      <c r="M97" s="101">
        <v>2</v>
      </c>
      <c r="N97" s="102">
        <v>1</v>
      </c>
      <c r="O97" s="102" t="s">
        <v>92</v>
      </c>
      <c r="P97" s="102">
        <v>1</v>
      </c>
      <c r="Q97" s="101">
        <v>0</v>
      </c>
      <c r="R97" s="101">
        <v>0</v>
      </c>
      <c r="S97" s="101">
        <v>0</v>
      </c>
      <c r="T97" s="102">
        <v>0</v>
      </c>
      <c r="U97" s="102" t="s">
        <v>92</v>
      </c>
      <c r="V97" s="102">
        <v>0</v>
      </c>
      <c r="W97" s="101">
        <v>2</v>
      </c>
      <c r="X97" s="101">
        <v>0</v>
      </c>
      <c r="Y97" s="101">
        <v>2</v>
      </c>
      <c r="Z97" s="102">
        <v>1</v>
      </c>
      <c r="AA97" s="102" t="s">
        <v>92</v>
      </c>
      <c r="AB97" s="102">
        <v>1</v>
      </c>
      <c r="AC97" s="101">
        <v>0</v>
      </c>
      <c r="AD97" s="101">
        <v>0</v>
      </c>
      <c r="AE97" s="101">
        <v>0</v>
      </c>
      <c r="AF97" s="102">
        <v>0</v>
      </c>
      <c r="AG97" s="102" t="s">
        <v>92</v>
      </c>
      <c r="AH97" s="102">
        <v>0</v>
      </c>
      <c r="AI97" s="101">
        <v>2</v>
      </c>
      <c r="AJ97" s="101">
        <v>0</v>
      </c>
      <c r="AK97" s="101">
        <v>2</v>
      </c>
      <c r="AL97" s="102">
        <v>1</v>
      </c>
      <c r="AM97" s="102" t="s">
        <v>92</v>
      </c>
      <c r="AN97" s="102">
        <v>1</v>
      </c>
      <c r="AO97" s="101">
        <v>2</v>
      </c>
      <c r="AP97" s="101">
        <v>0</v>
      </c>
      <c r="AQ97" s="101">
        <v>2</v>
      </c>
      <c r="AR97" s="102">
        <v>1</v>
      </c>
      <c r="AS97" s="102" t="s">
        <v>92</v>
      </c>
      <c r="AT97" s="102">
        <v>1</v>
      </c>
      <c r="AU97" s="101">
        <v>0</v>
      </c>
      <c r="AV97" s="101">
        <v>0</v>
      </c>
      <c r="AW97" s="101">
        <v>0</v>
      </c>
      <c r="AX97" s="102">
        <v>0</v>
      </c>
      <c r="AY97" s="102" t="s">
        <v>92</v>
      </c>
      <c r="AZ97" s="102">
        <v>0</v>
      </c>
      <c r="BA97" s="101">
        <v>2</v>
      </c>
      <c r="BB97" s="101">
        <v>0</v>
      </c>
      <c r="BC97" s="101">
        <v>2</v>
      </c>
      <c r="BD97" s="102">
        <v>1</v>
      </c>
      <c r="BE97" s="102" t="s">
        <v>92</v>
      </c>
      <c r="BF97" s="102">
        <v>1</v>
      </c>
      <c r="BG97" s="101">
        <v>0</v>
      </c>
      <c r="BH97" s="101">
        <v>0</v>
      </c>
      <c r="BI97" s="101">
        <v>0</v>
      </c>
      <c r="BJ97" s="102">
        <v>0</v>
      </c>
      <c r="BK97" s="102" t="s">
        <v>92</v>
      </c>
      <c r="BL97" s="102">
        <v>0</v>
      </c>
      <c r="BM97" s="101">
        <v>2</v>
      </c>
      <c r="BN97" s="101">
        <v>0</v>
      </c>
      <c r="BO97" s="101">
        <v>2</v>
      </c>
      <c r="BP97" s="102">
        <v>1</v>
      </c>
      <c r="BQ97" s="102" t="s">
        <v>92</v>
      </c>
      <c r="BR97" s="103">
        <v>1</v>
      </c>
    </row>
    <row r="98" spans="1:70" ht="11.85">
      <c r="A98" s="99" t="str">
        <f>IF(COUNTIFS(T_ULIS[[#This Row],[Secteur]],"  *"),A97,T_ULIS[[#This Row],[Secteur]])</f>
        <v>SEINE-SAINT-DENIS</v>
      </c>
      <c r="B98" s="99" t="str">
        <f>IF(COUNTIFS(T_ULIS[[#This Row],[Secteur]],"    *"),B97,T_ULIS[[#This Row],[Secteur]])</f>
        <v xml:space="preserve">   D01 - Saint-Denis</v>
      </c>
      <c r="C98" s="100" t="s">
        <v>508</v>
      </c>
      <c r="D98" s="100" t="s">
        <v>509</v>
      </c>
      <c r="E98" s="101">
        <v>1</v>
      </c>
      <c r="F98" s="101">
        <v>3</v>
      </c>
      <c r="G98" s="101">
        <v>4</v>
      </c>
      <c r="H98" s="101">
        <v>0</v>
      </c>
      <c r="I98" s="101">
        <v>0</v>
      </c>
      <c r="J98" s="101">
        <v>0</v>
      </c>
      <c r="K98" s="101">
        <v>1</v>
      </c>
      <c r="L98" s="101">
        <v>3</v>
      </c>
      <c r="M98" s="101">
        <v>4</v>
      </c>
      <c r="N98" s="102">
        <v>1</v>
      </c>
      <c r="O98" s="102">
        <v>1</v>
      </c>
      <c r="P98" s="102">
        <v>1</v>
      </c>
      <c r="Q98" s="101">
        <v>0</v>
      </c>
      <c r="R98" s="101">
        <v>0</v>
      </c>
      <c r="S98" s="101">
        <v>0</v>
      </c>
      <c r="T98" s="102">
        <v>0</v>
      </c>
      <c r="U98" s="102">
        <v>0</v>
      </c>
      <c r="V98" s="102">
        <v>0</v>
      </c>
      <c r="W98" s="101">
        <v>1</v>
      </c>
      <c r="X98" s="101">
        <v>3</v>
      </c>
      <c r="Y98" s="101">
        <v>4</v>
      </c>
      <c r="Z98" s="102">
        <v>1</v>
      </c>
      <c r="AA98" s="102">
        <v>1</v>
      </c>
      <c r="AB98" s="102">
        <v>1</v>
      </c>
      <c r="AC98" s="101">
        <v>0</v>
      </c>
      <c r="AD98" s="101">
        <v>0</v>
      </c>
      <c r="AE98" s="101">
        <v>0</v>
      </c>
      <c r="AF98" s="102">
        <v>0</v>
      </c>
      <c r="AG98" s="102">
        <v>0</v>
      </c>
      <c r="AH98" s="102">
        <v>0</v>
      </c>
      <c r="AI98" s="101">
        <v>1</v>
      </c>
      <c r="AJ98" s="101">
        <v>3</v>
      </c>
      <c r="AK98" s="101">
        <v>4</v>
      </c>
      <c r="AL98" s="102">
        <v>1</v>
      </c>
      <c r="AM98" s="102">
        <v>1</v>
      </c>
      <c r="AN98" s="102">
        <v>1</v>
      </c>
      <c r="AO98" s="101">
        <v>1</v>
      </c>
      <c r="AP98" s="101">
        <v>3</v>
      </c>
      <c r="AQ98" s="101">
        <v>4</v>
      </c>
      <c r="AR98" s="102">
        <v>1</v>
      </c>
      <c r="AS98" s="102">
        <v>1</v>
      </c>
      <c r="AT98" s="102">
        <v>1</v>
      </c>
      <c r="AU98" s="101">
        <v>0</v>
      </c>
      <c r="AV98" s="101">
        <v>0</v>
      </c>
      <c r="AW98" s="101">
        <v>0</v>
      </c>
      <c r="AX98" s="102">
        <v>0</v>
      </c>
      <c r="AY98" s="102">
        <v>0</v>
      </c>
      <c r="AZ98" s="102">
        <v>0</v>
      </c>
      <c r="BA98" s="101">
        <v>1</v>
      </c>
      <c r="BB98" s="101">
        <v>3</v>
      </c>
      <c r="BC98" s="101">
        <v>4</v>
      </c>
      <c r="BD98" s="102">
        <v>1</v>
      </c>
      <c r="BE98" s="102">
        <v>1</v>
      </c>
      <c r="BF98" s="102">
        <v>1</v>
      </c>
      <c r="BG98" s="101">
        <v>0</v>
      </c>
      <c r="BH98" s="101">
        <v>0</v>
      </c>
      <c r="BI98" s="101">
        <v>0</v>
      </c>
      <c r="BJ98" s="102">
        <v>0</v>
      </c>
      <c r="BK98" s="102">
        <v>0</v>
      </c>
      <c r="BL98" s="102">
        <v>0</v>
      </c>
      <c r="BM98" s="101">
        <v>1</v>
      </c>
      <c r="BN98" s="101">
        <v>3</v>
      </c>
      <c r="BO98" s="101">
        <v>4</v>
      </c>
      <c r="BP98" s="102">
        <v>1</v>
      </c>
      <c r="BQ98" s="102">
        <v>1</v>
      </c>
      <c r="BR98" s="103">
        <v>1</v>
      </c>
    </row>
    <row r="99" spans="1:70" ht="11.85">
      <c r="A99" s="99" t="str">
        <f>IF(COUNTIFS(T_ULIS[[#This Row],[Secteur]],"  *"),A98,T_ULIS[[#This Row],[Secteur]])</f>
        <v>SEINE-SAINT-DENIS</v>
      </c>
      <c r="B99" s="99" t="str">
        <f>IF(COUNTIFS(T_ULIS[[#This Row],[Secteur]],"    *"),B98,T_ULIS[[#This Row],[Secteur]])</f>
        <v xml:space="preserve">   D01 - Saint-Denis</v>
      </c>
      <c r="C99" s="100" t="s">
        <v>519</v>
      </c>
      <c r="D99" s="100" t="s">
        <v>520</v>
      </c>
      <c r="E99" s="101">
        <v>0</v>
      </c>
      <c r="F99" s="101">
        <v>1</v>
      </c>
      <c r="G99" s="101">
        <v>1</v>
      </c>
      <c r="H99" s="101">
        <v>0</v>
      </c>
      <c r="I99" s="101">
        <v>0</v>
      </c>
      <c r="J99" s="101">
        <v>0</v>
      </c>
      <c r="K99" s="101">
        <v>0</v>
      </c>
      <c r="L99" s="101">
        <v>1</v>
      </c>
      <c r="M99" s="101">
        <v>1</v>
      </c>
      <c r="N99" s="102" t="s">
        <v>92</v>
      </c>
      <c r="O99" s="102">
        <v>1</v>
      </c>
      <c r="P99" s="102">
        <v>1</v>
      </c>
      <c r="Q99" s="101">
        <v>0</v>
      </c>
      <c r="R99" s="101">
        <v>0</v>
      </c>
      <c r="S99" s="101">
        <v>0</v>
      </c>
      <c r="T99" s="102" t="s">
        <v>92</v>
      </c>
      <c r="U99" s="102">
        <v>0</v>
      </c>
      <c r="V99" s="102">
        <v>0</v>
      </c>
      <c r="W99" s="101">
        <v>0</v>
      </c>
      <c r="X99" s="101">
        <v>1</v>
      </c>
      <c r="Y99" s="101">
        <v>1</v>
      </c>
      <c r="Z99" s="102" t="s">
        <v>92</v>
      </c>
      <c r="AA99" s="102">
        <v>1</v>
      </c>
      <c r="AB99" s="102">
        <v>1</v>
      </c>
      <c r="AC99" s="101">
        <v>0</v>
      </c>
      <c r="AD99" s="101">
        <v>1</v>
      </c>
      <c r="AE99" s="101">
        <v>1</v>
      </c>
      <c r="AF99" s="102" t="s">
        <v>92</v>
      </c>
      <c r="AG99" s="102">
        <v>1</v>
      </c>
      <c r="AH99" s="102">
        <v>1</v>
      </c>
      <c r="AI99" s="101">
        <v>0</v>
      </c>
      <c r="AJ99" s="101">
        <v>0</v>
      </c>
      <c r="AK99" s="101">
        <v>0</v>
      </c>
      <c r="AL99" s="102" t="s">
        <v>92</v>
      </c>
      <c r="AM99" s="102">
        <v>0</v>
      </c>
      <c r="AN99" s="102">
        <v>0</v>
      </c>
      <c r="AO99" s="101">
        <v>0</v>
      </c>
      <c r="AP99" s="101">
        <v>1</v>
      </c>
      <c r="AQ99" s="101">
        <v>1</v>
      </c>
      <c r="AR99" s="102" t="s">
        <v>92</v>
      </c>
      <c r="AS99" s="102">
        <v>1</v>
      </c>
      <c r="AT99" s="102">
        <v>1</v>
      </c>
      <c r="AU99" s="101">
        <v>0</v>
      </c>
      <c r="AV99" s="101">
        <v>0</v>
      </c>
      <c r="AW99" s="101">
        <v>0</v>
      </c>
      <c r="AX99" s="102" t="s">
        <v>92</v>
      </c>
      <c r="AY99" s="102">
        <v>0</v>
      </c>
      <c r="AZ99" s="102">
        <v>0</v>
      </c>
      <c r="BA99" s="101">
        <v>0</v>
      </c>
      <c r="BB99" s="101">
        <v>1</v>
      </c>
      <c r="BC99" s="101">
        <v>1</v>
      </c>
      <c r="BD99" s="102" t="s">
        <v>92</v>
      </c>
      <c r="BE99" s="102">
        <v>1</v>
      </c>
      <c r="BF99" s="102">
        <v>1</v>
      </c>
      <c r="BG99" s="101">
        <v>0</v>
      </c>
      <c r="BH99" s="101">
        <v>1</v>
      </c>
      <c r="BI99" s="101">
        <v>1</v>
      </c>
      <c r="BJ99" s="102" t="s">
        <v>92</v>
      </c>
      <c r="BK99" s="102">
        <v>1</v>
      </c>
      <c r="BL99" s="102">
        <v>1</v>
      </c>
      <c r="BM99" s="101">
        <v>0</v>
      </c>
      <c r="BN99" s="101">
        <v>0</v>
      </c>
      <c r="BO99" s="101">
        <v>0</v>
      </c>
      <c r="BP99" s="102" t="s">
        <v>92</v>
      </c>
      <c r="BQ99" s="102">
        <v>0</v>
      </c>
      <c r="BR99" s="103">
        <v>0</v>
      </c>
    </row>
    <row r="100" spans="1:70" ht="11.85">
      <c r="A100" s="99" t="str">
        <f>IF(COUNTIFS(T_ULIS[[#This Row],[Secteur]],"  *"),A99,T_ULIS[[#This Row],[Secteur]])</f>
        <v>SEINE-SAINT-DENIS</v>
      </c>
      <c r="B100" s="99" t="str">
        <f>IF(COUNTIFS(T_ULIS[[#This Row],[Secteur]],"    *"),B99,T_ULIS[[#This Row],[Secteur]])</f>
        <v xml:space="preserve">   D01 - Saint-Denis</v>
      </c>
      <c r="C100" s="100" t="s">
        <v>523</v>
      </c>
      <c r="D100" s="100" t="s">
        <v>475</v>
      </c>
      <c r="E100" s="101">
        <v>2</v>
      </c>
      <c r="F100" s="101">
        <v>4</v>
      </c>
      <c r="G100" s="101">
        <v>6</v>
      </c>
      <c r="H100" s="101">
        <v>0</v>
      </c>
      <c r="I100" s="101">
        <v>0</v>
      </c>
      <c r="J100" s="101">
        <v>0</v>
      </c>
      <c r="K100" s="101">
        <v>2</v>
      </c>
      <c r="L100" s="101">
        <v>4</v>
      </c>
      <c r="M100" s="101">
        <v>6</v>
      </c>
      <c r="N100" s="102">
        <v>1</v>
      </c>
      <c r="O100" s="102">
        <v>1</v>
      </c>
      <c r="P100" s="102">
        <v>1</v>
      </c>
      <c r="Q100" s="101">
        <v>0</v>
      </c>
      <c r="R100" s="101">
        <v>0</v>
      </c>
      <c r="S100" s="101">
        <v>0</v>
      </c>
      <c r="T100" s="102">
        <v>0</v>
      </c>
      <c r="U100" s="102">
        <v>0</v>
      </c>
      <c r="V100" s="102">
        <v>0</v>
      </c>
      <c r="W100" s="101">
        <v>2</v>
      </c>
      <c r="X100" s="101">
        <v>4</v>
      </c>
      <c r="Y100" s="101">
        <v>6</v>
      </c>
      <c r="Z100" s="102">
        <v>1</v>
      </c>
      <c r="AA100" s="102">
        <v>1</v>
      </c>
      <c r="AB100" s="102">
        <v>1</v>
      </c>
      <c r="AC100" s="101">
        <v>0</v>
      </c>
      <c r="AD100" s="101">
        <v>0</v>
      </c>
      <c r="AE100" s="101">
        <v>0</v>
      </c>
      <c r="AF100" s="102">
        <v>0</v>
      </c>
      <c r="AG100" s="102">
        <v>0</v>
      </c>
      <c r="AH100" s="102">
        <v>0</v>
      </c>
      <c r="AI100" s="101">
        <v>2</v>
      </c>
      <c r="AJ100" s="101">
        <v>4</v>
      </c>
      <c r="AK100" s="101">
        <v>6</v>
      </c>
      <c r="AL100" s="102">
        <v>1</v>
      </c>
      <c r="AM100" s="102">
        <v>1</v>
      </c>
      <c r="AN100" s="102">
        <v>1</v>
      </c>
      <c r="AO100" s="101">
        <v>2</v>
      </c>
      <c r="AP100" s="101">
        <v>4</v>
      </c>
      <c r="AQ100" s="101">
        <v>6</v>
      </c>
      <c r="AR100" s="102">
        <v>1</v>
      </c>
      <c r="AS100" s="102">
        <v>1</v>
      </c>
      <c r="AT100" s="102">
        <v>1</v>
      </c>
      <c r="AU100" s="101">
        <v>0</v>
      </c>
      <c r="AV100" s="101">
        <v>0</v>
      </c>
      <c r="AW100" s="101">
        <v>0</v>
      </c>
      <c r="AX100" s="102">
        <v>0</v>
      </c>
      <c r="AY100" s="102">
        <v>0</v>
      </c>
      <c r="AZ100" s="102">
        <v>0</v>
      </c>
      <c r="BA100" s="101">
        <v>2</v>
      </c>
      <c r="BB100" s="101">
        <v>4</v>
      </c>
      <c r="BC100" s="101">
        <v>6</v>
      </c>
      <c r="BD100" s="102">
        <v>1</v>
      </c>
      <c r="BE100" s="102">
        <v>1</v>
      </c>
      <c r="BF100" s="102">
        <v>1</v>
      </c>
      <c r="BG100" s="101">
        <v>0</v>
      </c>
      <c r="BH100" s="101">
        <v>0</v>
      </c>
      <c r="BI100" s="101">
        <v>0</v>
      </c>
      <c r="BJ100" s="102">
        <v>0</v>
      </c>
      <c r="BK100" s="102">
        <v>0</v>
      </c>
      <c r="BL100" s="102">
        <v>0</v>
      </c>
      <c r="BM100" s="101">
        <v>2</v>
      </c>
      <c r="BN100" s="101">
        <v>4</v>
      </c>
      <c r="BO100" s="101">
        <v>6</v>
      </c>
      <c r="BP100" s="102">
        <v>1</v>
      </c>
      <c r="BQ100" s="102">
        <v>1</v>
      </c>
      <c r="BR100" s="103">
        <v>1</v>
      </c>
    </row>
    <row r="101" spans="1:70" ht="11.85">
      <c r="A101" s="99" t="str">
        <f>IF(COUNTIFS(T_ULIS[[#This Row],[Secteur]],"  *"),A100,T_ULIS[[#This Row],[Secteur]])</f>
        <v>SEINE-SAINT-DENIS</v>
      </c>
      <c r="B101" s="99" t="str">
        <f>IF(COUNTIFS(T_ULIS[[#This Row],[Secteur]],"    *"),B100,T_ULIS[[#This Row],[Secteur]])</f>
        <v xml:space="preserve">   D01 - Saint-Denis</v>
      </c>
      <c r="C101" s="100" t="s">
        <v>524</v>
      </c>
      <c r="D101" s="100" t="s">
        <v>525</v>
      </c>
      <c r="E101" s="101">
        <v>1</v>
      </c>
      <c r="F101" s="101">
        <v>2</v>
      </c>
      <c r="G101" s="101">
        <v>3</v>
      </c>
      <c r="H101" s="101">
        <v>0</v>
      </c>
      <c r="I101" s="101">
        <v>0</v>
      </c>
      <c r="J101" s="101">
        <v>0</v>
      </c>
      <c r="K101" s="101">
        <v>0</v>
      </c>
      <c r="L101" s="101">
        <v>0</v>
      </c>
      <c r="M101" s="101">
        <v>0</v>
      </c>
      <c r="N101" s="102">
        <v>0</v>
      </c>
      <c r="O101" s="102">
        <v>0</v>
      </c>
      <c r="P101" s="102">
        <v>0</v>
      </c>
      <c r="Q101" s="101">
        <v>0</v>
      </c>
      <c r="R101" s="101">
        <v>0</v>
      </c>
      <c r="S101" s="101">
        <v>0</v>
      </c>
      <c r="T101" s="102" t="s">
        <v>92</v>
      </c>
      <c r="U101" s="102" t="s">
        <v>92</v>
      </c>
      <c r="V101" s="102" t="s">
        <v>92</v>
      </c>
      <c r="W101" s="101">
        <v>0</v>
      </c>
      <c r="X101" s="101">
        <v>0</v>
      </c>
      <c r="Y101" s="101">
        <v>0</v>
      </c>
      <c r="Z101" s="102" t="s">
        <v>92</v>
      </c>
      <c r="AA101" s="102" t="s">
        <v>92</v>
      </c>
      <c r="AB101" s="102" t="s">
        <v>92</v>
      </c>
      <c r="AC101" s="101">
        <v>0</v>
      </c>
      <c r="AD101" s="101">
        <v>0</v>
      </c>
      <c r="AE101" s="101">
        <v>0</v>
      </c>
      <c r="AF101" s="102" t="s">
        <v>92</v>
      </c>
      <c r="AG101" s="102" t="s">
        <v>92</v>
      </c>
      <c r="AH101" s="102" t="s">
        <v>92</v>
      </c>
      <c r="AI101" s="101">
        <v>0</v>
      </c>
      <c r="AJ101" s="101">
        <v>0</v>
      </c>
      <c r="AK101" s="101">
        <v>0</v>
      </c>
      <c r="AL101" s="102" t="s">
        <v>92</v>
      </c>
      <c r="AM101" s="102" t="s">
        <v>92</v>
      </c>
      <c r="AN101" s="102" t="s">
        <v>92</v>
      </c>
      <c r="AO101" s="101">
        <v>0</v>
      </c>
      <c r="AP101" s="101">
        <v>0</v>
      </c>
      <c r="AQ101" s="101">
        <v>0</v>
      </c>
      <c r="AR101" s="102">
        <v>0</v>
      </c>
      <c r="AS101" s="102">
        <v>0</v>
      </c>
      <c r="AT101" s="102">
        <v>0</v>
      </c>
      <c r="AU101" s="101">
        <v>0</v>
      </c>
      <c r="AV101" s="101">
        <v>0</v>
      </c>
      <c r="AW101" s="101">
        <v>0</v>
      </c>
      <c r="AX101" s="102" t="s">
        <v>92</v>
      </c>
      <c r="AY101" s="102" t="s">
        <v>92</v>
      </c>
      <c r="AZ101" s="102" t="s">
        <v>92</v>
      </c>
      <c r="BA101" s="101">
        <v>0</v>
      </c>
      <c r="BB101" s="101">
        <v>0</v>
      </c>
      <c r="BC101" s="101">
        <v>0</v>
      </c>
      <c r="BD101" s="102" t="s">
        <v>92</v>
      </c>
      <c r="BE101" s="102" t="s">
        <v>92</v>
      </c>
      <c r="BF101" s="102" t="s">
        <v>92</v>
      </c>
      <c r="BG101" s="101">
        <v>0</v>
      </c>
      <c r="BH101" s="101">
        <v>0</v>
      </c>
      <c r="BI101" s="101">
        <v>0</v>
      </c>
      <c r="BJ101" s="102" t="s">
        <v>92</v>
      </c>
      <c r="BK101" s="102" t="s">
        <v>92</v>
      </c>
      <c r="BL101" s="102" t="s">
        <v>92</v>
      </c>
      <c r="BM101" s="101">
        <v>0</v>
      </c>
      <c r="BN101" s="101">
        <v>0</v>
      </c>
      <c r="BO101" s="101">
        <v>0</v>
      </c>
      <c r="BP101" s="102" t="s">
        <v>92</v>
      </c>
      <c r="BQ101" s="102" t="s">
        <v>92</v>
      </c>
      <c r="BR101" s="103" t="s">
        <v>92</v>
      </c>
    </row>
    <row r="102" spans="1:70" ht="11.85">
      <c r="A102" s="99" t="str">
        <f>IF(COUNTIFS(T_ULIS[[#This Row],[Secteur]],"  *"),A101,T_ULIS[[#This Row],[Secteur]])</f>
        <v>SEINE-SAINT-DENIS</v>
      </c>
      <c r="B102" s="99" t="str">
        <f>IF(COUNTIFS(T_ULIS[[#This Row],[Secteur]],"    *"),B101,T_ULIS[[#This Row],[Secteur]])</f>
        <v xml:space="preserve">   D01 - Saint-Denis</v>
      </c>
      <c r="C102" s="100" t="s">
        <v>526</v>
      </c>
      <c r="D102" s="100" t="s">
        <v>527</v>
      </c>
      <c r="E102" s="101">
        <v>2</v>
      </c>
      <c r="F102" s="101">
        <v>4</v>
      </c>
      <c r="G102" s="101">
        <v>6</v>
      </c>
      <c r="H102" s="101">
        <v>0</v>
      </c>
      <c r="I102" s="101">
        <v>0</v>
      </c>
      <c r="J102" s="101">
        <v>0</v>
      </c>
      <c r="K102" s="101">
        <v>2</v>
      </c>
      <c r="L102" s="101">
        <v>4</v>
      </c>
      <c r="M102" s="101">
        <v>6</v>
      </c>
      <c r="N102" s="102">
        <v>1</v>
      </c>
      <c r="O102" s="102">
        <v>1</v>
      </c>
      <c r="P102" s="102">
        <v>1</v>
      </c>
      <c r="Q102" s="101">
        <v>0</v>
      </c>
      <c r="R102" s="101">
        <v>0</v>
      </c>
      <c r="S102" s="101">
        <v>0</v>
      </c>
      <c r="T102" s="102">
        <v>0</v>
      </c>
      <c r="U102" s="102">
        <v>0</v>
      </c>
      <c r="V102" s="102">
        <v>0</v>
      </c>
      <c r="W102" s="101">
        <v>2</v>
      </c>
      <c r="X102" s="101">
        <v>4</v>
      </c>
      <c r="Y102" s="101">
        <v>6</v>
      </c>
      <c r="Z102" s="102">
        <v>1</v>
      </c>
      <c r="AA102" s="102">
        <v>1</v>
      </c>
      <c r="AB102" s="102">
        <v>1</v>
      </c>
      <c r="AC102" s="101">
        <v>2</v>
      </c>
      <c r="AD102" s="101">
        <v>1</v>
      </c>
      <c r="AE102" s="101">
        <v>3</v>
      </c>
      <c r="AF102" s="102">
        <v>1</v>
      </c>
      <c r="AG102" s="102">
        <v>0.25</v>
      </c>
      <c r="AH102" s="102">
        <v>0.5</v>
      </c>
      <c r="AI102" s="101">
        <v>0</v>
      </c>
      <c r="AJ102" s="101">
        <v>3</v>
      </c>
      <c r="AK102" s="101">
        <v>3</v>
      </c>
      <c r="AL102" s="102">
        <v>0</v>
      </c>
      <c r="AM102" s="102">
        <v>0.75</v>
      </c>
      <c r="AN102" s="102">
        <v>0.5</v>
      </c>
      <c r="AO102" s="101">
        <v>2</v>
      </c>
      <c r="AP102" s="101">
        <v>4</v>
      </c>
      <c r="AQ102" s="101">
        <v>6</v>
      </c>
      <c r="AR102" s="102">
        <v>1</v>
      </c>
      <c r="AS102" s="102">
        <v>1</v>
      </c>
      <c r="AT102" s="102">
        <v>1</v>
      </c>
      <c r="AU102" s="101">
        <v>0</v>
      </c>
      <c r="AV102" s="101">
        <v>0</v>
      </c>
      <c r="AW102" s="101">
        <v>0</v>
      </c>
      <c r="AX102" s="102">
        <v>0</v>
      </c>
      <c r="AY102" s="102">
        <v>0</v>
      </c>
      <c r="AZ102" s="102">
        <v>0</v>
      </c>
      <c r="BA102" s="101">
        <v>2</v>
      </c>
      <c r="BB102" s="101">
        <v>4</v>
      </c>
      <c r="BC102" s="101">
        <v>6</v>
      </c>
      <c r="BD102" s="102">
        <v>1</v>
      </c>
      <c r="BE102" s="102">
        <v>1</v>
      </c>
      <c r="BF102" s="102">
        <v>1</v>
      </c>
      <c r="BG102" s="101">
        <v>2</v>
      </c>
      <c r="BH102" s="101">
        <v>1</v>
      </c>
      <c r="BI102" s="101">
        <v>3</v>
      </c>
      <c r="BJ102" s="102">
        <v>1</v>
      </c>
      <c r="BK102" s="102">
        <v>0.25</v>
      </c>
      <c r="BL102" s="102">
        <v>0.5</v>
      </c>
      <c r="BM102" s="101">
        <v>0</v>
      </c>
      <c r="BN102" s="101">
        <v>3</v>
      </c>
      <c r="BO102" s="101">
        <v>3</v>
      </c>
      <c r="BP102" s="102">
        <v>0</v>
      </c>
      <c r="BQ102" s="102">
        <v>0.75</v>
      </c>
      <c r="BR102" s="103">
        <v>0.5</v>
      </c>
    </row>
    <row r="103" spans="1:70" ht="11.85">
      <c r="A103" s="99" t="str">
        <f>IF(COUNTIFS(T_ULIS[[#This Row],[Secteur]],"  *"),A102,T_ULIS[[#This Row],[Secteur]])</f>
        <v>SEINE-SAINT-DENIS</v>
      </c>
      <c r="B103" s="99" t="str">
        <f>IF(COUNTIFS(T_ULIS[[#This Row],[Secteur]],"    *"),B102,T_ULIS[[#This Row],[Secteur]])</f>
        <v xml:space="preserve">   D01 - Saint-Denis</v>
      </c>
      <c r="C103" s="100" t="s">
        <v>529</v>
      </c>
      <c r="D103" s="100" t="s">
        <v>530</v>
      </c>
      <c r="E103" s="101">
        <v>1</v>
      </c>
      <c r="F103" s="101">
        <v>0</v>
      </c>
      <c r="G103" s="101">
        <v>1</v>
      </c>
      <c r="H103" s="101">
        <v>0</v>
      </c>
      <c r="I103" s="101">
        <v>0</v>
      </c>
      <c r="J103" s="101">
        <v>0</v>
      </c>
      <c r="K103" s="101">
        <v>0</v>
      </c>
      <c r="L103" s="101">
        <v>0</v>
      </c>
      <c r="M103" s="101">
        <v>0</v>
      </c>
      <c r="N103" s="102">
        <v>0</v>
      </c>
      <c r="O103" s="102" t="s">
        <v>92</v>
      </c>
      <c r="P103" s="102">
        <v>0</v>
      </c>
      <c r="Q103" s="101">
        <v>0</v>
      </c>
      <c r="R103" s="101">
        <v>0</v>
      </c>
      <c r="S103" s="101">
        <v>0</v>
      </c>
      <c r="T103" s="102" t="s">
        <v>92</v>
      </c>
      <c r="U103" s="102" t="s">
        <v>92</v>
      </c>
      <c r="V103" s="102" t="s">
        <v>92</v>
      </c>
      <c r="W103" s="101">
        <v>0</v>
      </c>
      <c r="X103" s="101">
        <v>0</v>
      </c>
      <c r="Y103" s="101">
        <v>0</v>
      </c>
      <c r="Z103" s="102" t="s">
        <v>92</v>
      </c>
      <c r="AA103" s="102" t="s">
        <v>92</v>
      </c>
      <c r="AB103" s="102" t="s">
        <v>92</v>
      </c>
      <c r="AC103" s="101">
        <v>0</v>
      </c>
      <c r="AD103" s="101">
        <v>0</v>
      </c>
      <c r="AE103" s="101">
        <v>0</v>
      </c>
      <c r="AF103" s="102" t="s">
        <v>92</v>
      </c>
      <c r="AG103" s="102" t="s">
        <v>92</v>
      </c>
      <c r="AH103" s="102" t="s">
        <v>92</v>
      </c>
      <c r="AI103" s="101">
        <v>0</v>
      </c>
      <c r="AJ103" s="101">
        <v>0</v>
      </c>
      <c r="AK103" s="101">
        <v>0</v>
      </c>
      <c r="AL103" s="102" t="s">
        <v>92</v>
      </c>
      <c r="AM103" s="102" t="s">
        <v>92</v>
      </c>
      <c r="AN103" s="102" t="s">
        <v>92</v>
      </c>
      <c r="AO103" s="101">
        <v>0</v>
      </c>
      <c r="AP103" s="101">
        <v>0</v>
      </c>
      <c r="AQ103" s="101">
        <v>0</v>
      </c>
      <c r="AR103" s="102">
        <v>0</v>
      </c>
      <c r="AS103" s="102" t="s">
        <v>92</v>
      </c>
      <c r="AT103" s="102">
        <v>0</v>
      </c>
      <c r="AU103" s="101">
        <v>0</v>
      </c>
      <c r="AV103" s="101">
        <v>0</v>
      </c>
      <c r="AW103" s="101">
        <v>0</v>
      </c>
      <c r="AX103" s="102" t="s">
        <v>92</v>
      </c>
      <c r="AY103" s="102" t="s">
        <v>92</v>
      </c>
      <c r="AZ103" s="102" t="s">
        <v>92</v>
      </c>
      <c r="BA103" s="101">
        <v>0</v>
      </c>
      <c r="BB103" s="101">
        <v>0</v>
      </c>
      <c r="BC103" s="101">
        <v>0</v>
      </c>
      <c r="BD103" s="102" t="s">
        <v>92</v>
      </c>
      <c r="BE103" s="102" t="s">
        <v>92</v>
      </c>
      <c r="BF103" s="102" t="s">
        <v>92</v>
      </c>
      <c r="BG103" s="101">
        <v>0</v>
      </c>
      <c r="BH103" s="101">
        <v>0</v>
      </c>
      <c r="BI103" s="101">
        <v>0</v>
      </c>
      <c r="BJ103" s="102" t="s">
        <v>92</v>
      </c>
      <c r="BK103" s="102" t="s">
        <v>92</v>
      </c>
      <c r="BL103" s="102" t="s">
        <v>92</v>
      </c>
      <c r="BM103" s="101">
        <v>0</v>
      </c>
      <c r="BN103" s="101">
        <v>0</v>
      </c>
      <c r="BO103" s="101">
        <v>0</v>
      </c>
      <c r="BP103" s="102" t="s">
        <v>92</v>
      </c>
      <c r="BQ103" s="102" t="s">
        <v>92</v>
      </c>
      <c r="BR103" s="103" t="s">
        <v>92</v>
      </c>
    </row>
    <row r="104" spans="1:70" ht="11.85">
      <c r="A104" s="99" t="str">
        <f>IF(COUNTIFS(T_ULIS[[#This Row],[Secteur]],"  *"),A103,T_ULIS[[#This Row],[Secteur]])</f>
        <v>SEINE-SAINT-DENIS</v>
      </c>
      <c r="B104" s="99" t="str">
        <f>IF(COUNTIFS(T_ULIS[[#This Row],[Secteur]],"    *"),B103,T_ULIS[[#This Row],[Secteur]])</f>
        <v xml:space="preserve">   D02 - La Courneuve</v>
      </c>
      <c r="C104" s="100" t="s">
        <v>531</v>
      </c>
      <c r="D104" s="100" t="s">
        <v>532</v>
      </c>
      <c r="E104" s="101">
        <v>11</v>
      </c>
      <c r="F104" s="101">
        <v>29</v>
      </c>
      <c r="G104" s="101">
        <v>40</v>
      </c>
      <c r="H104" s="101">
        <v>0</v>
      </c>
      <c r="I104" s="101">
        <v>2</v>
      </c>
      <c r="J104" s="101">
        <v>2</v>
      </c>
      <c r="K104" s="101">
        <v>8</v>
      </c>
      <c r="L104" s="101">
        <v>22</v>
      </c>
      <c r="M104" s="101">
        <v>30</v>
      </c>
      <c r="N104" s="102">
        <v>0.72727272727272729</v>
      </c>
      <c r="O104" s="102">
        <v>0.82758620689655171</v>
      </c>
      <c r="P104" s="102">
        <v>0.8</v>
      </c>
      <c r="Q104" s="101">
        <v>0</v>
      </c>
      <c r="R104" s="101">
        <v>1</v>
      </c>
      <c r="S104" s="101">
        <v>1</v>
      </c>
      <c r="T104" s="102">
        <v>0</v>
      </c>
      <c r="U104" s="102">
        <v>4.5454545454545456E-2</v>
      </c>
      <c r="V104" s="102">
        <v>3.3333333333333333E-2</v>
      </c>
      <c r="W104" s="101">
        <v>8</v>
      </c>
      <c r="X104" s="101">
        <v>21</v>
      </c>
      <c r="Y104" s="101">
        <v>29</v>
      </c>
      <c r="Z104" s="102">
        <v>1</v>
      </c>
      <c r="AA104" s="102">
        <v>0.95454545454545459</v>
      </c>
      <c r="AB104" s="102">
        <v>0.96666666666666667</v>
      </c>
      <c r="AC104" s="101">
        <v>1</v>
      </c>
      <c r="AD104" s="101">
        <v>5</v>
      </c>
      <c r="AE104" s="101">
        <v>6</v>
      </c>
      <c r="AF104" s="102">
        <v>0.125</v>
      </c>
      <c r="AG104" s="102">
        <v>0.22727272727272727</v>
      </c>
      <c r="AH104" s="102">
        <v>0.2</v>
      </c>
      <c r="AI104" s="101">
        <v>7</v>
      </c>
      <c r="AJ104" s="101">
        <v>16</v>
      </c>
      <c r="AK104" s="101">
        <v>23</v>
      </c>
      <c r="AL104" s="102">
        <v>0.875</v>
      </c>
      <c r="AM104" s="102">
        <v>0.72727272727272729</v>
      </c>
      <c r="AN104" s="102">
        <v>0.76666666666666672</v>
      </c>
      <c r="AO104" s="101">
        <v>8</v>
      </c>
      <c r="AP104" s="101">
        <v>21</v>
      </c>
      <c r="AQ104" s="101">
        <v>29</v>
      </c>
      <c r="AR104" s="102">
        <v>0.72727272727272729</v>
      </c>
      <c r="AS104" s="102">
        <v>0.7931034482758621</v>
      </c>
      <c r="AT104" s="102">
        <v>0.77500000000000002</v>
      </c>
      <c r="AU104" s="101">
        <v>0</v>
      </c>
      <c r="AV104" s="101">
        <v>1</v>
      </c>
      <c r="AW104" s="101">
        <v>1</v>
      </c>
      <c r="AX104" s="102">
        <v>0</v>
      </c>
      <c r="AY104" s="102">
        <v>4.7619047619047616E-2</v>
      </c>
      <c r="AZ104" s="102">
        <v>3.4482758620689655E-2</v>
      </c>
      <c r="BA104" s="101">
        <v>8</v>
      </c>
      <c r="BB104" s="101">
        <v>20</v>
      </c>
      <c r="BC104" s="101">
        <v>28</v>
      </c>
      <c r="BD104" s="102">
        <v>1</v>
      </c>
      <c r="BE104" s="102">
        <v>0.95238095238095233</v>
      </c>
      <c r="BF104" s="102">
        <v>0.96551724137931039</v>
      </c>
      <c r="BG104" s="101">
        <v>1</v>
      </c>
      <c r="BH104" s="101">
        <v>5</v>
      </c>
      <c r="BI104" s="101">
        <v>6</v>
      </c>
      <c r="BJ104" s="102">
        <v>0.125</v>
      </c>
      <c r="BK104" s="102">
        <v>0.23809523809523808</v>
      </c>
      <c r="BL104" s="102">
        <v>0.20689655172413793</v>
      </c>
      <c r="BM104" s="101">
        <v>7</v>
      </c>
      <c r="BN104" s="101">
        <v>15</v>
      </c>
      <c r="BO104" s="101">
        <v>22</v>
      </c>
      <c r="BP104" s="102">
        <v>0.875</v>
      </c>
      <c r="BQ104" s="102">
        <v>0.7142857142857143</v>
      </c>
      <c r="BR104" s="103">
        <v>0.75862068965517238</v>
      </c>
    </row>
    <row r="105" spans="1:70" ht="11.85">
      <c r="A105" s="99" t="str">
        <f>IF(COUNTIFS(T_ULIS[[#This Row],[Secteur]],"  *"),A104,T_ULIS[[#This Row],[Secteur]])</f>
        <v>SEINE-SAINT-DENIS</v>
      </c>
      <c r="B105" s="99" t="str">
        <f>IF(COUNTIFS(T_ULIS[[#This Row],[Secteur]],"    *"),B104,T_ULIS[[#This Row],[Secteur]])</f>
        <v xml:space="preserve">   D02 - La Courneuve</v>
      </c>
      <c r="C105" s="100" t="s">
        <v>537</v>
      </c>
      <c r="D105" s="100" t="s">
        <v>538</v>
      </c>
      <c r="E105" s="101">
        <v>1</v>
      </c>
      <c r="F105" s="101">
        <v>3</v>
      </c>
      <c r="G105" s="101">
        <v>4</v>
      </c>
      <c r="H105" s="101">
        <v>0</v>
      </c>
      <c r="I105" s="101">
        <v>0</v>
      </c>
      <c r="J105" s="101">
        <v>0</v>
      </c>
      <c r="K105" s="101">
        <v>1</v>
      </c>
      <c r="L105" s="101">
        <v>3</v>
      </c>
      <c r="M105" s="101">
        <v>4</v>
      </c>
      <c r="N105" s="102">
        <v>1</v>
      </c>
      <c r="O105" s="102">
        <v>1</v>
      </c>
      <c r="P105" s="102">
        <v>1</v>
      </c>
      <c r="Q105" s="101">
        <v>0</v>
      </c>
      <c r="R105" s="101">
        <v>0</v>
      </c>
      <c r="S105" s="101">
        <v>0</v>
      </c>
      <c r="T105" s="102">
        <v>0</v>
      </c>
      <c r="U105" s="102">
        <v>0</v>
      </c>
      <c r="V105" s="102">
        <v>0</v>
      </c>
      <c r="W105" s="101">
        <v>1</v>
      </c>
      <c r="X105" s="101">
        <v>3</v>
      </c>
      <c r="Y105" s="101">
        <v>4</v>
      </c>
      <c r="Z105" s="102">
        <v>1</v>
      </c>
      <c r="AA105" s="102">
        <v>1</v>
      </c>
      <c r="AB105" s="102">
        <v>1</v>
      </c>
      <c r="AC105" s="101">
        <v>0</v>
      </c>
      <c r="AD105" s="101">
        <v>2</v>
      </c>
      <c r="AE105" s="101">
        <v>2</v>
      </c>
      <c r="AF105" s="102">
        <v>0</v>
      </c>
      <c r="AG105" s="102">
        <v>0.66666666666666663</v>
      </c>
      <c r="AH105" s="102">
        <v>0.5</v>
      </c>
      <c r="AI105" s="101">
        <v>1</v>
      </c>
      <c r="AJ105" s="101">
        <v>1</v>
      </c>
      <c r="AK105" s="101">
        <v>2</v>
      </c>
      <c r="AL105" s="102">
        <v>1</v>
      </c>
      <c r="AM105" s="102">
        <v>0.33333333333333331</v>
      </c>
      <c r="AN105" s="102">
        <v>0.5</v>
      </c>
      <c r="AO105" s="101">
        <v>1</v>
      </c>
      <c r="AP105" s="101">
        <v>3</v>
      </c>
      <c r="AQ105" s="101">
        <v>4</v>
      </c>
      <c r="AR105" s="102">
        <v>1</v>
      </c>
      <c r="AS105" s="102">
        <v>1</v>
      </c>
      <c r="AT105" s="102">
        <v>1</v>
      </c>
      <c r="AU105" s="101">
        <v>0</v>
      </c>
      <c r="AV105" s="101">
        <v>0</v>
      </c>
      <c r="AW105" s="101">
        <v>0</v>
      </c>
      <c r="AX105" s="102">
        <v>0</v>
      </c>
      <c r="AY105" s="102">
        <v>0</v>
      </c>
      <c r="AZ105" s="102">
        <v>0</v>
      </c>
      <c r="BA105" s="101">
        <v>1</v>
      </c>
      <c r="BB105" s="101">
        <v>3</v>
      </c>
      <c r="BC105" s="101">
        <v>4</v>
      </c>
      <c r="BD105" s="102">
        <v>1</v>
      </c>
      <c r="BE105" s="102">
        <v>1</v>
      </c>
      <c r="BF105" s="102">
        <v>1</v>
      </c>
      <c r="BG105" s="101">
        <v>0</v>
      </c>
      <c r="BH105" s="101">
        <v>2</v>
      </c>
      <c r="BI105" s="101">
        <v>2</v>
      </c>
      <c r="BJ105" s="102">
        <v>0</v>
      </c>
      <c r="BK105" s="102">
        <v>0.66666666666666663</v>
      </c>
      <c r="BL105" s="102">
        <v>0.5</v>
      </c>
      <c r="BM105" s="101">
        <v>1</v>
      </c>
      <c r="BN105" s="101">
        <v>1</v>
      </c>
      <c r="BO105" s="101">
        <v>2</v>
      </c>
      <c r="BP105" s="102">
        <v>1</v>
      </c>
      <c r="BQ105" s="102">
        <v>0.33333333333333331</v>
      </c>
      <c r="BR105" s="103">
        <v>0.5</v>
      </c>
    </row>
    <row r="106" spans="1:70" ht="11.85">
      <c r="A106" s="99" t="str">
        <f>IF(COUNTIFS(T_ULIS[[#This Row],[Secteur]],"  *"),A105,T_ULIS[[#This Row],[Secteur]])</f>
        <v>SEINE-SAINT-DENIS</v>
      </c>
      <c r="B106" s="99" t="str">
        <f>IF(COUNTIFS(T_ULIS[[#This Row],[Secteur]],"    *"),B105,T_ULIS[[#This Row],[Secteur]])</f>
        <v xml:space="preserve">   D02 - La Courneuve</v>
      </c>
      <c r="C106" s="100" t="s">
        <v>539</v>
      </c>
      <c r="D106" s="100" t="s">
        <v>394</v>
      </c>
      <c r="E106" s="101">
        <v>1</v>
      </c>
      <c r="F106" s="101">
        <v>1</v>
      </c>
      <c r="G106" s="101">
        <v>2</v>
      </c>
      <c r="H106" s="101">
        <v>0</v>
      </c>
      <c r="I106" s="101">
        <v>0</v>
      </c>
      <c r="J106" s="101">
        <v>0</v>
      </c>
      <c r="K106" s="101">
        <v>1</v>
      </c>
      <c r="L106" s="101">
        <v>1</v>
      </c>
      <c r="M106" s="101">
        <v>2</v>
      </c>
      <c r="N106" s="102">
        <v>1</v>
      </c>
      <c r="O106" s="102">
        <v>1</v>
      </c>
      <c r="P106" s="102">
        <v>1</v>
      </c>
      <c r="Q106" s="101">
        <v>0</v>
      </c>
      <c r="R106" s="101">
        <v>0</v>
      </c>
      <c r="S106" s="101">
        <v>0</v>
      </c>
      <c r="T106" s="102">
        <v>0</v>
      </c>
      <c r="U106" s="102">
        <v>0</v>
      </c>
      <c r="V106" s="102">
        <v>0</v>
      </c>
      <c r="W106" s="101">
        <v>1</v>
      </c>
      <c r="X106" s="101">
        <v>1</v>
      </c>
      <c r="Y106" s="101">
        <v>2</v>
      </c>
      <c r="Z106" s="102">
        <v>1</v>
      </c>
      <c r="AA106" s="102">
        <v>1</v>
      </c>
      <c r="AB106" s="102">
        <v>1</v>
      </c>
      <c r="AC106" s="101">
        <v>0</v>
      </c>
      <c r="AD106" s="101">
        <v>0</v>
      </c>
      <c r="AE106" s="101">
        <v>0</v>
      </c>
      <c r="AF106" s="102">
        <v>0</v>
      </c>
      <c r="AG106" s="102">
        <v>0</v>
      </c>
      <c r="AH106" s="102">
        <v>0</v>
      </c>
      <c r="AI106" s="101">
        <v>1</v>
      </c>
      <c r="AJ106" s="101">
        <v>1</v>
      </c>
      <c r="AK106" s="101">
        <v>2</v>
      </c>
      <c r="AL106" s="102">
        <v>1</v>
      </c>
      <c r="AM106" s="102">
        <v>1</v>
      </c>
      <c r="AN106" s="102">
        <v>1</v>
      </c>
      <c r="AO106" s="101">
        <v>1</v>
      </c>
      <c r="AP106" s="101">
        <v>1</v>
      </c>
      <c r="AQ106" s="101">
        <v>2</v>
      </c>
      <c r="AR106" s="102">
        <v>1</v>
      </c>
      <c r="AS106" s="102">
        <v>1</v>
      </c>
      <c r="AT106" s="102">
        <v>1</v>
      </c>
      <c r="AU106" s="101">
        <v>0</v>
      </c>
      <c r="AV106" s="101">
        <v>0</v>
      </c>
      <c r="AW106" s="101">
        <v>0</v>
      </c>
      <c r="AX106" s="102">
        <v>0</v>
      </c>
      <c r="AY106" s="102">
        <v>0</v>
      </c>
      <c r="AZ106" s="102">
        <v>0</v>
      </c>
      <c r="BA106" s="101">
        <v>1</v>
      </c>
      <c r="BB106" s="101">
        <v>1</v>
      </c>
      <c r="BC106" s="101">
        <v>2</v>
      </c>
      <c r="BD106" s="102">
        <v>1</v>
      </c>
      <c r="BE106" s="102">
        <v>1</v>
      </c>
      <c r="BF106" s="102">
        <v>1</v>
      </c>
      <c r="BG106" s="101">
        <v>0</v>
      </c>
      <c r="BH106" s="101">
        <v>0</v>
      </c>
      <c r="BI106" s="101">
        <v>0</v>
      </c>
      <c r="BJ106" s="102">
        <v>0</v>
      </c>
      <c r="BK106" s="102">
        <v>0</v>
      </c>
      <c r="BL106" s="102">
        <v>0</v>
      </c>
      <c r="BM106" s="101">
        <v>1</v>
      </c>
      <c r="BN106" s="101">
        <v>1</v>
      </c>
      <c r="BO106" s="101">
        <v>2</v>
      </c>
      <c r="BP106" s="102">
        <v>1</v>
      </c>
      <c r="BQ106" s="102">
        <v>1</v>
      </c>
      <c r="BR106" s="103">
        <v>1</v>
      </c>
    </row>
    <row r="107" spans="1:70" ht="11.85">
      <c r="A107" s="99" t="str">
        <f>IF(COUNTIFS(T_ULIS[[#This Row],[Secteur]],"  *"),A106,T_ULIS[[#This Row],[Secteur]])</f>
        <v>SEINE-SAINT-DENIS</v>
      </c>
      <c r="B107" s="99" t="str">
        <f>IF(COUNTIFS(T_ULIS[[#This Row],[Secteur]],"    *"),B106,T_ULIS[[#This Row],[Secteur]])</f>
        <v xml:space="preserve">   D02 - La Courneuve</v>
      </c>
      <c r="C107" s="100" t="s">
        <v>545</v>
      </c>
      <c r="D107" s="100" t="s">
        <v>546</v>
      </c>
      <c r="E107" s="101">
        <v>2</v>
      </c>
      <c r="F107" s="101">
        <v>3</v>
      </c>
      <c r="G107" s="101">
        <v>5</v>
      </c>
      <c r="H107" s="101">
        <v>0</v>
      </c>
      <c r="I107" s="101">
        <v>0</v>
      </c>
      <c r="J107" s="101">
        <v>0</v>
      </c>
      <c r="K107" s="101">
        <v>0</v>
      </c>
      <c r="L107" s="101">
        <v>1</v>
      </c>
      <c r="M107" s="101">
        <v>1</v>
      </c>
      <c r="N107" s="102">
        <v>0</v>
      </c>
      <c r="O107" s="102">
        <v>0.33333333333333331</v>
      </c>
      <c r="P107" s="102">
        <v>0.2</v>
      </c>
      <c r="Q107" s="101">
        <v>0</v>
      </c>
      <c r="R107" s="101">
        <v>1</v>
      </c>
      <c r="S107" s="101">
        <v>1</v>
      </c>
      <c r="T107" s="102" t="s">
        <v>92</v>
      </c>
      <c r="U107" s="102">
        <v>1</v>
      </c>
      <c r="V107" s="102">
        <v>1</v>
      </c>
      <c r="W107" s="101">
        <v>0</v>
      </c>
      <c r="X107" s="101">
        <v>0</v>
      </c>
      <c r="Y107" s="101">
        <v>0</v>
      </c>
      <c r="Z107" s="102" t="s">
        <v>92</v>
      </c>
      <c r="AA107" s="102">
        <v>0</v>
      </c>
      <c r="AB107" s="102">
        <v>0</v>
      </c>
      <c r="AC107" s="101">
        <v>0</v>
      </c>
      <c r="AD107" s="101">
        <v>0</v>
      </c>
      <c r="AE107" s="101">
        <v>0</v>
      </c>
      <c r="AF107" s="102" t="s">
        <v>92</v>
      </c>
      <c r="AG107" s="102">
        <v>0</v>
      </c>
      <c r="AH107" s="102">
        <v>0</v>
      </c>
      <c r="AI107" s="101">
        <v>0</v>
      </c>
      <c r="AJ107" s="101">
        <v>0</v>
      </c>
      <c r="AK107" s="101">
        <v>0</v>
      </c>
      <c r="AL107" s="102" t="s">
        <v>92</v>
      </c>
      <c r="AM107" s="102">
        <v>0</v>
      </c>
      <c r="AN107" s="102">
        <v>0</v>
      </c>
      <c r="AO107" s="101">
        <v>0</v>
      </c>
      <c r="AP107" s="101">
        <v>1</v>
      </c>
      <c r="AQ107" s="101">
        <v>1</v>
      </c>
      <c r="AR107" s="102">
        <v>0</v>
      </c>
      <c r="AS107" s="102">
        <v>0.33333333333333331</v>
      </c>
      <c r="AT107" s="102">
        <v>0.2</v>
      </c>
      <c r="AU107" s="101">
        <v>0</v>
      </c>
      <c r="AV107" s="101">
        <v>1</v>
      </c>
      <c r="AW107" s="101">
        <v>1</v>
      </c>
      <c r="AX107" s="102" t="s">
        <v>92</v>
      </c>
      <c r="AY107" s="102">
        <v>1</v>
      </c>
      <c r="AZ107" s="102">
        <v>1</v>
      </c>
      <c r="BA107" s="101">
        <v>0</v>
      </c>
      <c r="BB107" s="101">
        <v>0</v>
      </c>
      <c r="BC107" s="101">
        <v>0</v>
      </c>
      <c r="BD107" s="102" t="s">
        <v>92</v>
      </c>
      <c r="BE107" s="102">
        <v>0</v>
      </c>
      <c r="BF107" s="102">
        <v>0</v>
      </c>
      <c r="BG107" s="101">
        <v>0</v>
      </c>
      <c r="BH107" s="101">
        <v>0</v>
      </c>
      <c r="BI107" s="101">
        <v>0</v>
      </c>
      <c r="BJ107" s="102" t="s">
        <v>92</v>
      </c>
      <c r="BK107" s="102">
        <v>0</v>
      </c>
      <c r="BL107" s="102">
        <v>0</v>
      </c>
      <c r="BM107" s="101">
        <v>0</v>
      </c>
      <c r="BN107" s="101">
        <v>0</v>
      </c>
      <c r="BO107" s="101">
        <v>0</v>
      </c>
      <c r="BP107" s="102" t="s">
        <v>92</v>
      </c>
      <c r="BQ107" s="102">
        <v>0</v>
      </c>
      <c r="BR107" s="103">
        <v>0</v>
      </c>
    </row>
    <row r="108" spans="1:70" ht="11.85">
      <c r="A108" s="99" t="str">
        <f>IF(COUNTIFS(T_ULIS[[#This Row],[Secteur]],"  *"),A107,T_ULIS[[#This Row],[Secteur]])</f>
        <v>SEINE-SAINT-DENIS</v>
      </c>
      <c r="B108" s="99" t="str">
        <f>IF(COUNTIFS(T_ULIS[[#This Row],[Secteur]],"    *"),B107,T_ULIS[[#This Row],[Secteur]])</f>
        <v xml:space="preserve">   D02 - La Courneuve</v>
      </c>
      <c r="C108" s="100" t="s">
        <v>547</v>
      </c>
      <c r="D108" s="100" t="s">
        <v>548</v>
      </c>
      <c r="E108" s="101">
        <v>0</v>
      </c>
      <c r="F108" s="101">
        <v>3</v>
      </c>
      <c r="G108" s="101">
        <v>3</v>
      </c>
      <c r="H108" s="101">
        <v>0</v>
      </c>
      <c r="I108" s="101">
        <v>1</v>
      </c>
      <c r="J108" s="101">
        <v>1</v>
      </c>
      <c r="K108" s="101">
        <v>0</v>
      </c>
      <c r="L108" s="101">
        <v>3</v>
      </c>
      <c r="M108" s="101">
        <v>3</v>
      </c>
      <c r="N108" s="102" t="s">
        <v>92</v>
      </c>
      <c r="O108" s="102">
        <v>1.3333333333333333</v>
      </c>
      <c r="P108" s="102">
        <v>1.3333333333333333</v>
      </c>
      <c r="Q108" s="101">
        <v>0</v>
      </c>
      <c r="R108" s="101">
        <v>0</v>
      </c>
      <c r="S108" s="101">
        <v>0</v>
      </c>
      <c r="T108" s="102" t="s">
        <v>92</v>
      </c>
      <c r="U108" s="102">
        <v>0</v>
      </c>
      <c r="V108" s="102">
        <v>0</v>
      </c>
      <c r="W108" s="101">
        <v>0</v>
      </c>
      <c r="X108" s="101">
        <v>3</v>
      </c>
      <c r="Y108" s="101">
        <v>3</v>
      </c>
      <c r="Z108" s="102" t="s">
        <v>92</v>
      </c>
      <c r="AA108" s="102">
        <v>1</v>
      </c>
      <c r="AB108" s="102">
        <v>1</v>
      </c>
      <c r="AC108" s="101">
        <v>0</v>
      </c>
      <c r="AD108" s="101">
        <v>0</v>
      </c>
      <c r="AE108" s="101">
        <v>0</v>
      </c>
      <c r="AF108" s="102" t="s">
        <v>92</v>
      </c>
      <c r="AG108" s="102">
        <v>0</v>
      </c>
      <c r="AH108" s="102">
        <v>0</v>
      </c>
      <c r="AI108" s="101">
        <v>0</v>
      </c>
      <c r="AJ108" s="101">
        <v>3</v>
      </c>
      <c r="AK108" s="101">
        <v>3</v>
      </c>
      <c r="AL108" s="102" t="s">
        <v>92</v>
      </c>
      <c r="AM108" s="102">
        <v>1</v>
      </c>
      <c r="AN108" s="102">
        <v>1</v>
      </c>
      <c r="AO108" s="101">
        <v>0</v>
      </c>
      <c r="AP108" s="101">
        <v>3</v>
      </c>
      <c r="AQ108" s="101">
        <v>3</v>
      </c>
      <c r="AR108" s="102" t="s">
        <v>92</v>
      </c>
      <c r="AS108" s="102">
        <v>1.3333333333333333</v>
      </c>
      <c r="AT108" s="102">
        <v>1.3333333333333333</v>
      </c>
      <c r="AU108" s="101">
        <v>0</v>
      </c>
      <c r="AV108" s="101">
        <v>0</v>
      </c>
      <c r="AW108" s="101">
        <v>0</v>
      </c>
      <c r="AX108" s="102" t="s">
        <v>92</v>
      </c>
      <c r="AY108" s="102">
        <v>0</v>
      </c>
      <c r="AZ108" s="102">
        <v>0</v>
      </c>
      <c r="BA108" s="101">
        <v>0</v>
      </c>
      <c r="BB108" s="101">
        <v>3</v>
      </c>
      <c r="BC108" s="101">
        <v>3</v>
      </c>
      <c r="BD108" s="102" t="s">
        <v>92</v>
      </c>
      <c r="BE108" s="102">
        <v>1</v>
      </c>
      <c r="BF108" s="102">
        <v>1</v>
      </c>
      <c r="BG108" s="101">
        <v>0</v>
      </c>
      <c r="BH108" s="101">
        <v>0</v>
      </c>
      <c r="BI108" s="101">
        <v>0</v>
      </c>
      <c r="BJ108" s="102" t="s">
        <v>92</v>
      </c>
      <c r="BK108" s="102">
        <v>0</v>
      </c>
      <c r="BL108" s="102">
        <v>0</v>
      </c>
      <c r="BM108" s="101">
        <v>0</v>
      </c>
      <c r="BN108" s="101">
        <v>3</v>
      </c>
      <c r="BO108" s="101">
        <v>3</v>
      </c>
      <c r="BP108" s="102" t="s">
        <v>92</v>
      </c>
      <c r="BQ108" s="102">
        <v>1</v>
      </c>
      <c r="BR108" s="103">
        <v>1</v>
      </c>
    </row>
    <row r="109" spans="1:70" ht="11.85">
      <c r="A109" s="99" t="str">
        <f>IF(COUNTIFS(T_ULIS[[#This Row],[Secteur]],"  *"),A108,T_ULIS[[#This Row],[Secteur]])</f>
        <v>SEINE-SAINT-DENIS</v>
      </c>
      <c r="B109" s="99" t="str">
        <f>IF(COUNTIFS(T_ULIS[[#This Row],[Secteur]],"    *"),B108,T_ULIS[[#This Row],[Secteur]])</f>
        <v xml:space="preserve">   D02 - La Courneuve</v>
      </c>
      <c r="C109" s="100" t="s">
        <v>549</v>
      </c>
      <c r="D109" s="100" t="s">
        <v>550</v>
      </c>
      <c r="E109" s="101">
        <v>1</v>
      </c>
      <c r="F109" s="101">
        <v>3</v>
      </c>
      <c r="G109" s="101">
        <v>4</v>
      </c>
      <c r="H109" s="101">
        <v>0</v>
      </c>
      <c r="I109" s="101">
        <v>0</v>
      </c>
      <c r="J109" s="101">
        <v>0</v>
      </c>
      <c r="K109" s="101">
        <v>1</v>
      </c>
      <c r="L109" s="101">
        <v>3</v>
      </c>
      <c r="M109" s="101">
        <v>4</v>
      </c>
      <c r="N109" s="102">
        <v>1</v>
      </c>
      <c r="O109" s="102">
        <v>1</v>
      </c>
      <c r="P109" s="102">
        <v>1</v>
      </c>
      <c r="Q109" s="101">
        <v>0</v>
      </c>
      <c r="R109" s="101">
        <v>0</v>
      </c>
      <c r="S109" s="101">
        <v>0</v>
      </c>
      <c r="T109" s="102">
        <v>0</v>
      </c>
      <c r="U109" s="102">
        <v>0</v>
      </c>
      <c r="V109" s="102">
        <v>0</v>
      </c>
      <c r="W109" s="101">
        <v>1</v>
      </c>
      <c r="X109" s="101">
        <v>3</v>
      </c>
      <c r="Y109" s="101">
        <v>4</v>
      </c>
      <c r="Z109" s="102">
        <v>1</v>
      </c>
      <c r="AA109" s="102">
        <v>1</v>
      </c>
      <c r="AB109" s="102">
        <v>1</v>
      </c>
      <c r="AC109" s="101">
        <v>0</v>
      </c>
      <c r="AD109" s="101">
        <v>1</v>
      </c>
      <c r="AE109" s="101">
        <v>1</v>
      </c>
      <c r="AF109" s="102">
        <v>0</v>
      </c>
      <c r="AG109" s="102">
        <v>0.33333333333333331</v>
      </c>
      <c r="AH109" s="102">
        <v>0.25</v>
      </c>
      <c r="AI109" s="101">
        <v>1</v>
      </c>
      <c r="AJ109" s="101">
        <v>2</v>
      </c>
      <c r="AK109" s="101">
        <v>3</v>
      </c>
      <c r="AL109" s="102">
        <v>1</v>
      </c>
      <c r="AM109" s="102">
        <v>0.66666666666666663</v>
      </c>
      <c r="AN109" s="102">
        <v>0.75</v>
      </c>
      <c r="AO109" s="101">
        <v>1</v>
      </c>
      <c r="AP109" s="101">
        <v>3</v>
      </c>
      <c r="AQ109" s="101">
        <v>4</v>
      </c>
      <c r="AR109" s="102">
        <v>1</v>
      </c>
      <c r="AS109" s="102">
        <v>1</v>
      </c>
      <c r="AT109" s="102">
        <v>1</v>
      </c>
      <c r="AU109" s="101">
        <v>0</v>
      </c>
      <c r="AV109" s="101">
        <v>0</v>
      </c>
      <c r="AW109" s="101">
        <v>0</v>
      </c>
      <c r="AX109" s="102">
        <v>0</v>
      </c>
      <c r="AY109" s="102">
        <v>0</v>
      </c>
      <c r="AZ109" s="102">
        <v>0</v>
      </c>
      <c r="BA109" s="101">
        <v>1</v>
      </c>
      <c r="BB109" s="101">
        <v>3</v>
      </c>
      <c r="BC109" s="101">
        <v>4</v>
      </c>
      <c r="BD109" s="102">
        <v>1</v>
      </c>
      <c r="BE109" s="102">
        <v>1</v>
      </c>
      <c r="BF109" s="102">
        <v>1</v>
      </c>
      <c r="BG109" s="101">
        <v>0</v>
      </c>
      <c r="BH109" s="101">
        <v>1</v>
      </c>
      <c r="BI109" s="101">
        <v>1</v>
      </c>
      <c r="BJ109" s="102">
        <v>0</v>
      </c>
      <c r="BK109" s="102">
        <v>0.33333333333333331</v>
      </c>
      <c r="BL109" s="102">
        <v>0.25</v>
      </c>
      <c r="BM109" s="101">
        <v>1</v>
      </c>
      <c r="BN109" s="101">
        <v>2</v>
      </c>
      <c r="BO109" s="101">
        <v>3</v>
      </c>
      <c r="BP109" s="102">
        <v>1</v>
      </c>
      <c r="BQ109" s="102">
        <v>0.66666666666666663</v>
      </c>
      <c r="BR109" s="103">
        <v>0.75</v>
      </c>
    </row>
    <row r="110" spans="1:70" ht="11.85">
      <c r="A110" s="99" t="str">
        <f>IF(COUNTIFS(T_ULIS[[#This Row],[Secteur]],"  *"),A109,T_ULIS[[#This Row],[Secteur]])</f>
        <v>SEINE-SAINT-DENIS</v>
      </c>
      <c r="B110" s="99" t="str">
        <f>IF(COUNTIFS(T_ULIS[[#This Row],[Secteur]],"    *"),B109,T_ULIS[[#This Row],[Secteur]])</f>
        <v xml:space="preserve">   D02 - La Courneuve</v>
      </c>
      <c r="C110" s="100" t="s">
        <v>553</v>
      </c>
      <c r="D110" s="100" t="s">
        <v>554</v>
      </c>
      <c r="E110" s="101">
        <v>1</v>
      </c>
      <c r="F110" s="101">
        <v>4</v>
      </c>
      <c r="G110" s="101">
        <v>5</v>
      </c>
      <c r="H110" s="101">
        <v>0</v>
      </c>
      <c r="I110" s="101">
        <v>0</v>
      </c>
      <c r="J110" s="101">
        <v>0</v>
      </c>
      <c r="K110" s="101">
        <v>1</v>
      </c>
      <c r="L110" s="101">
        <v>1</v>
      </c>
      <c r="M110" s="101">
        <v>2</v>
      </c>
      <c r="N110" s="102">
        <v>1</v>
      </c>
      <c r="O110" s="102">
        <v>0.25</v>
      </c>
      <c r="P110" s="102">
        <v>0.4</v>
      </c>
      <c r="Q110" s="101">
        <v>0</v>
      </c>
      <c r="R110" s="101">
        <v>0</v>
      </c>
      <c r="S110" s="101">
        <v>0</v>
      </c>
      <c r="T110" s="102">
        <v>0</v>
      </c>
      <c r="U110" s="102">
        <v>0</v>
      </c>
      <c r="V110" s="102">
        <v>0</v>
      </c>
      <c r="W110" s="101">
        <v>1</v>
      </c>
      <c r="X110" s="101">
        <v>1</v>
      </c>
      <c r="Y110" s="101">
        <v>2</v>
      </c>
      <c r="Z110" s="102">
        <v>1</v>
      </c>
      <c r="AA110" s="102">
        <v>1</v>
      </c>
      <c r="AB110" s="102">
        <v>1</v>
      </c>
      <c r="AC110" s="101">
        <v>0</v>
      </c>
      <c r="AD110" s="101">
        <v>0</v>
      </c>
      <c r="AE110" s="101">
        <v>0</v>
      </c>
      <c r="AF110" s="102">
        <v>0</v>
      </c>
      <c r="AG110" s="102">
        <v>0</v>
      </c>
      <c r="AH110" s="102">
        <v>0</v>
      </c>
      <c r="AI110" s="101">
        <v>1</v>
      </c>
      <c r="AJ110" s="101">
        <v>1</v>
      </c>
      <c r="AK110" s="101">
        <v>2</v>
      </c>
      <c r="AL110" s="102">
        <v>1</v>
      </c>
      <c r="AM110" s="102">
        <v>1</v>
      </c>
      <c r="AN110" s="102">
        <v>1</v>
      </c>
      <c r="AO110" s="101">
        <v>1</v>
      </c>
      <c r="AP110" s="101">
        <v>1</v>
      </c>
      <c r="AQ110" s="101">
        <v>2</v>
      </c>
      <c r="AR110" s="102">
        <v>1</v>
      </c>
      <c r="AS110" s="102">
        <v>0.25</v>
      </c>
      <c r="AT110" s="102">
        <v>0.4</v>
      </c>
      <c r="AU110" s="101">
        <v>0</v>
      </c>
      <c r="AV110" s="101">
        <v>0</v>
      </c>
      <c r="AW110" s="101">
        <v>0</v>
      </c>
      <c r="AX110" s="102">
        <v>0</v>
      </c>
      <c r="AY110" s="102">
        <v>0</v>
      </c>
      <c r="AZ110" s="102">
        <v>0</v>
      </c>
      <c r="BA110" s="101">
        <v>1</v>
      </c>
      <c r="BB110" s="101">
        <v>1</v>
      </c>
      <c r="BC110" s="101">
        <v>2</v>
      </c>
      <c r="BD110" s="102">
        <v>1</v>
      </c>
      <c r="BE110" s="102">
        <v>1</v>
      </c>
      <c r="BF110" s="102">
        <v>1</v>
      </c>
      <c r="BG110" s="101">
        <v>0</v>
      </c>
      <c r="BH110" s="101">
        <v>0</v>
      </c>
      <c r="BI110" s="101">
        <v>0</v>
      </c>
      <c r="BJ110" s="102">
        <v>0</v>
      </c>
      <c r="BK110" s="102">
        <v>0</v>
      </c>
      <c r="BL110" s="102">
        <v>0</v>
      </c>
      <c r="BM110" s="101">
        <v>1</v>
      </c>
      <c r="BN110" s="101">
        <v>1</v>
      </c>
      <c r="BO110" s="101">
        <v>2</v>
      </c>
      <c r="BP110" s="102">
        <v>1</v>
      </c>
      <c r="BQ110" s="102">
        <v>1</v>
      </c>
      <c r="BR110" s="103">
        <v>1</v>
      </c>
    </row>
    <row r="111" spans="1:70" ht="11.85">
      <c r="A111" s="99" t="str">
        <f>IF(COUNTIFS(T_ULIS[[#This Row],[Secteur]],"  *"),A110,T_ULIS[[#This Row],[Secteur]])</f>
        <v>SEINE-SAINT-DENIS</v>
      </c>
      <c r="B111" s="99" t="str">
        <f>IF(COUNTIFS(T_ULIS[[#This Row],[Secteur]],"    *"),B110,T_ULIS[[#This Row],[Secteur]])</f>
        <v xml:space="preserve">   D02 - La Courneuve</v>
      </c>
      <c r="C111" s="100" t="s">
        <v>556</v>
      </c>
      <c r="D111" s="100" t="s">
        <v>557</v>
      </c>
      <c r="E111" s="101">
        <v>2</v>
      </c>
      <c r="F111" s="101">
        <v>0</v>
      </c>
      <c r="G111" s="101">
        <v>2</v>
      </c>
      <c r="H111" s="101">
        <v>0</v>
      </c>
      <c r="I111" s="101">
        <v>0</v>
      </c>
      <c r="J111" s="101">
        <v>0</v>
      </c>
      <c r="K111" s="101">
        <v>2</v>
      </c>
      <c r="L111" s="101">
        <v>0</v>
      </c>
      <c r="M111" s="101">
        <v>2</v>
      </c>
      <c r="N111" s="102">
        <v>1</v>
      </c>
      <c r="O111" s="102" t="s">
        <v>92</v>
      </c>
      <c r="P111" s="102">
        <v>1</v>
      </c>
      <c r="Q111" s="101">
        <v>0</v>
      </c>
      <c r="R111" s="101">
        <v>0</v>
      </c>
      <c r="S111" s="101">
        <v>0</v>
      </c>
      <c r="T111" s="102">
        <v>0</v>
      </c>
      <c r="U111" s="102" t="s">
        <v>92</v>
      </c>
      <c r="V111" s="102">
        <v>0</v>
      </c>
      <c r="W111" s="101">
        <v>2</v>
      </c>
      <c r="X111" s="101">
        <v>0</v>
      </c>
      <c r="Y111" s="101">
        <v>2</v>
      </c>
      <c r="Z111" s="102">
        <v>1</v>
      </c>
      <c r="AA111" s="102" t="s">
        <v>92</v>
      </c>
      <c r="AB111" s="102">
        <v>1</v>
      </c>
      <c r="AC111" s="101">
        <v>0</v>
      </c>
      <c r="AD111" s="101">
        <v>0</v>
      </c>
      <c r="AE111" s="101">
        <v>0</v>
      </c>
      <c r="AF111" s="102">
        <v>0</v>
      </c>
      <c r="AG111" s="102" t="s">
        <v>92</v>
      </c>
      <c r="AH111" s="102">
        <v>0</v>
      </c>
      <c r="AI111" s="101">
        <v>2</v>
      </c>
      <c r="AJ111" s="101">
        <v>0</v>
      </c>
      <c r="AK111" s="101">
        <v>2</v>
      </c>
      <c r="AL111" s="102">
        <v>1</v>
      </c>
      <c r="AM111" s="102" t="s">
        <v>92</v>
      </c>
      <c r="AN111" s="102">
        <v>1</v>
      </c>
      <c r="AO111" s="101">
        <v>2</v>
      </c>
      <c r="AP111" s="101">
        <v>0</v>
      </c>
      <c r="AQ111" s="101">
        <v>2</v>
      </c>
      <c r="AR111" s="102">
        <v>1</v>
      </c>
      <c r="AS111" s="102" t="s">
        <v>92</v>
      </c>
      <c r="AT111" s="102">
        <v>1</v>
      </c>
      <c r="AU111" s="101">
        <v>0</v>
      </c>
      <c r="AV111" s="101">
        <v>0</v>
      </c>
      <c r="AW111" s="101">
        <v>0</v>
      </c>
      <c r="AX111" s="102">
        <v>0</v>
      </c>
      <c r="AY111" s="102" t="s">
        <v>92</v>
      </c>
      <c r="AZ111" s="102">
        <v>0</v>
      </c>
      <c r="BA111" s="101">
        <v>2</v>
      </c>
      <c r="BB111" s="101">
        <v>0</v>
      </c>
      <c r="BC111" s="101">
        <v>2</v>
      </c>
      <c r="BD111" s="102">
        <v>1</v>
      </c>
      <c r="BE111" s="102" t="s">
        <v>92</v>
      </c>
      <c r="BF111" s="102">
        <v>1</v>
      </c>
      <c r="BG111" s="101">
        <v>0</v>
      </c>
      <c r="BH111" s="101">
        <v>0</v>
      </c>
      <c r="BI111" s="101">
        <v>0</v>
      </c>
      <c r="BJ111" s="102">
        <v>0</v>
      </c>
      <c r="BK111" s="102" t="s">
        <v>92</v>
      </c>
      <c r="BL111" s="102">
        <v>0</v>
      </c>
      <c r="BM111" s="101">
        <v>2</v>
      </c>
      <c r="BN111" s="101">
        <v>0</v>
      </c>
      <c r="BO111" s="101">
        <v>2</v>
      </c>
      <c r="BP111" s="102">
        <v>1</v>
      </c>
      <c r="BQ111" s="102" t="s">
        <v>92</v>
      </c>
      <c r="BR111" s="103">
        <v>1</v>
      </c>
    </row>
    <row r="112" spans="1:70" ht="11.85">
      <c r="A112" s="99" t="str">
        <f>IF(COUNTIFS(T_ULIS[[#This Row],[Secteur]],"  *"),A111,T_ULIS[[#This Row],[Secteur]])</f>
        <v>SEINE-SAINT-DENIS</v>
      </c>
      <c r="B112" s="99" t="str">
        <f>IF(COUNTIFS(T_ULIS[[#This Row],[Secteur]],"    *"),B111,T_ULIS[[#This Row],[Secteur]])</f>
        <v xml:space="preserve">   D02 - La Courneuve</v>
      </c>
      <c r="C112" s="100" t="s">
        <v>558</v>
      </c>
      <c r="D112" s="100" t="s">
        <v>430</v>
      </c>
      <c r="E112" s="101">
        <v>1</v>
      </c>
      <c r="F112" s="101">
        <v>0</v>
      </c>
      <c r="G112" s="101">
        <v>1</v>
      </c>
      <c r="H112" s="101">
        <v>0</v>
      </c>
      <c r="I112" s="101">
        <v>0</v>
      </c>
      <c r="J112" s="101">
        <v>0</v>
      </c>
      <c r="K112" s="101">
        <v>0</v>
      </c>
      <c r="L112" s="101">
        <v>0</v>
      </c>
      <c r="M112" s="101">
        <v>0</v>
      </c>
      <c r="N112" s="102">
        <v>0</v>
      </c>
      <c r="O112" s="102" t="s">
        <v>92</v>
      </c>
      <c r="P112" s="102">
        <v>0</v>
      </c>
      <c r="Q112" s="101">
        <v>0</v>
      </c>
      <c r="R112" s="101">
        <v>0</v>
      </c>
      <c r="S112" s="101">
        <v>0</v>
      </c>
      <c r="T112" s="102" t="s">
        <v>92</v>
      </c>
      <c r="U112" s="102" t="s">
        <v>92</v>
      </c>
      <c r="V112" s="102" t="s">
        <v>92</v>
      </c>
      <c r="W112" s="101">
        <v>0</v>
      </c>
      <c r="X112" s="101">
        <v>0</v>
      </c>
      <c r="Y112" s="101">
        <v>0</v>
      </c>
      <c r="Z112" s="102" t="s">
        <v>92</v>
      </c>
      <c r="AA112" s="102" t="s">
        <v>92</v>
      </c>
      <c r="AB112" s="102" t="s">
        <v>92</v>
      </c>
      <c r="AC112" s="101">
        <v>0</v>
      </c>
      <c r="AD112" s="101">
        <v>0</v>
      </c>
      <c r="AE112" s="101">
        <v>0</v>
      </c>
      <c r="AF112" s="102" t="s">
        <v>92</v>
      </c>
      <c r="AG112" s="102" t="s">
        <v>92</v>
      </c>
      <c r="AH112" s="102" t="s">
        <v>92</v>
      </c>
      <c r="AI112" s="101">
        <v>0</v>
      </c>
      <c r="AJ112" s="101">
        <v>0</v>
      </c>
      <c r="AK112" s="101">
        <v>0</v>
      </c>
      <c r="AL112" s="102" t="s">
        <v>92</v>
      </c>
      <c r="AM112" s="102" t="s">
        <v>92</v>
      </c>
      <c r="AN112" s="102" t="s">
        <v>92</v>
      </c>
      <c r="AO112" s="101">
        <v>0</v>
      </c>
      <c r="AP112" s="101">
        <v>0</v>
      </c>
      <c r="AQ112" s="101">
        <v>0</v>
      </c>
      <c r="AR112" s="102">
        <v>0</v>
      </c>
      <c r="AS112" s="102" t="s">
        <v>92</v>
      </c>
      <c r="AT112" s="102">
        <v>0</v>
      </c>
      <c r="AU112" s="101">
        <v>0</v>
      </c>
      <c r="AV112" s="101">
        <v>0</v>
      </c>
      <c r="AW112" s="101">
        <v>0</v>
      </c>
      <c r="AX112" s="102" t="s">
        <v>92</v>
      </c>
      <c r="AY112" s="102" t="s">
        <v>92</v>
      </c>
      <c r="AZ112" s="102" t="s">
        <v>92</v>
      </c>
      <c r="BA112" s="101">
        <v>0</v>
      </c>
      <c r="BB112" s="101">
        <v>0</v>
      </c>
      <c r="BC112" s="101">
        <v>0</v>
      </c>
      <c r="BD112" s="102" t="s">
        <v>92</v>
      </c>
      <c r="BE112" s="102" t="s">
        <v>92</v>
      </c>
      <c r="BF112" s="102" t="s">
        <v>92</v>
      </c>
      <c r="BG112" s="101">
        <v>0</v>
      </c>
      <c r="BH112" s="101">
        <v>0</v>
      </c>
      <c r="BI112" s="101">
        <v>0</v>
      </c>
      <c r="BJ112" s="102" t="s">
        <v>92</v>
      </c>
      <c r="BK112" s="102" t="s">
        <v>92</v>
      </c>
      <c r="BL112" s="102" t="s">
        <v>92</v>
      </c>
      <c r="BM112" s="101">
        <v>0</v>
      </c>
      <c r="BN112" s="101">
        <v>0</v>
      </c>
      <c r="BO112" s="101">
        <v>0</v>
      </c>
      <c r="BP112" s="102" t="s">
        <v>92</v>
      </c>
      <c r="BQ112" s="102" t="s">
        <v>92</v>
      </c>
      <c r="BR112" s="103" t="s">
        <v>92</v>
      </c>
    </row>
    <row r="113" spans="1:70" ht="11.85">
      <c r="A113" s="99" t="str">
        <f>IF(COUNTIFS(T_ULIS[[#This Row],[Secteur]],"  *"),A112,T_ULIS[[#This Row],[Secteur]])</f>
        <v>SEINE-SAINT-DENIS</v>
      </c>
      <c r="B113" s="99" t="str">
        <f>IF(COUNTIFS(T_ULIS[[#This Row],[Secteur]],"    *"),B112,T_ULIS[[#This Row],[Secteur]])</f>
        <v xml:space="preserve">   D02 - La Courneuve</v>
      </c>
      <c r="C113" s="100" t="s">
        <v>565</v>
      </c>
      <c r="D113" s="100" t="s">
        <v>566</v>
      </c>
      <c r="E113" s="101">
        <v>1</v>
      </c>
      <c r="F113" s="101">
        <v>7</v>
      </c>
      <c r="G113" s="101">
        <v>8</v>
      </c>
      <c r="H113" s="101">
        <v>0</v>
      </c>
      <c r="I113" s="101">
        <v>1</v>
      </c>
      <c r="J113" s="101">
        <v>1</v>
      </c>
      <c r="K113" s="101">
        <v>1</v>
      </c>
      <c r="L113" s="101">
        <v>6</v>
      </c>
      <c r="M113" s="101">
        <v>7</v>
      </c>
      <c r="N113" s="102">
        <v>1</v>
      </c>
      <c r="O113" s="102">
        <v>1</v>
      </c>
      <c r="P113" s="102">
        <v>1</v>
      </c>
      <c r="Q113" s="101">
        <v>0</v>
      </c>
      <c r="R113" s="101">
        <v>0</v>
      </c>
      <c r="S113" s="101">
        <v>0</v>
      </c>
      <c r="T113" s="102">
        <v>0</v>
      </c>
      <c r="U113" s="102">
        <v>0</v>
      </c>
      <c r="V113" s="102">
        <v>0</v>
      </c>
      <c r="W113" s="101">
        <v>1</v>
      </c>
      <c r="X113" s="101">
        <v>6</v>
      </c>
      <c r="Y113" s="101">
        <v>7</v>
      </c>
      <c r="Z113" s="102">
        <v>1</v>
      </c>
      <c r="AA113" s="102">
        <v>1</v>
      </c>
      <c r="AB113" s="102">
        <v>1</v>
      </c>
      <c r="AC113" s="101">
        <v>0</v>
      </c>
      <c r="AD113" s="101">
        <v>1</v>
      </c>
      <c r="AE113" s="101">
        <v>1</v>
      </c>
      <c r="AF113" s="102">
        <v>0</v>
      </c>
      <c r="AG113" s="102">
        <v>0.16666666666666666</v>
      </c>
      <c r="AH113" s="102">
        <v>0.14285714285714285</v>
      </c>
      <c r="AI113" s="101">
        <v>1</v>
      </c>
      <c r="AJ113" s="101">
        <v>5</v>
      </c>
      <c r="AK113" s="101">
        <v>6</v>
      </c>
      <c r="AL113" s="102">
        <v>1</v>
      </c>
      <c r="AM113" s="102">
        <v>0.83333333333333337</v>
      </c>
      <c r="AN113" s="102">
        <v>0.8571428571428571</v>
      </c>
      <c r="AO113" s="101">
        <v>1</v>
      </c>
      <c r="AP113" s="101">
        <v>6</v>
      </c>
      <c r="AQ113" s="101">
        <v>7</v>
      </c>
      <c r="AR113" s="102">
        <v>1</v>
      </c>
      <c r="AS113" s="102">
        <v>1</v>
      </c>
      <c r="AT113" s="102">
        <v>1</v>
      </c>
      <c r="AU113" s="101">
        <v>0</v>
      </c>
      <c r="AV113" s="101">
        <v>0</v>
      </c>
      <c r="AW113" s="101">
        <v>0</v>
      </c>
      <c r="AX113" s="102">
        <v>0</v>
      </c>
      <c r="AY113" s="102">
        <v>0</v>
      </c>
      <c r="AZ113" s="102">
        <v>0</v>
      </c>
      <c r="BA113" s="101">
        <v>1</v>
      </c>
      <c r="BB113" s="101">
        <v>6</v>
      </c>
      <c r="BC113" s="101">
        <v>7</v>
      </c>
      <c r="BD113" s="102">
        <v>1</v>
      </c>
      <c r="BE113" s="102">
        <v>1</v>
      </c>
      <c r="BF113" s="102">
        <v>1</v>
      </c>
      <c r="BG113" s="101">
        <v>0</v>
      </c>
      <c r="BH113" s="101">
        <v>1</v>
      </c>
      <c r="BI113" s="101">
        <v>1</v>
      </c>
      <c r="BJ113" s="102">
        <v>0</v>
      </c>
      <c r="BK113" s="102">
        <v>0.16666666666666666</v>
      </c>
      <c r="BL113" s="102">
        <v>0.14285714285714285</v>
      </c>
      <c r="BM113" s="101">
        <v>1</v>
      </c>
      <c r="BN113" s="101">
        <v>5</v>
      </c>
      <c r="BO113" s="101">
        <v>6</v>
      </c>
      <c r="BP113" s="102">
        <v>1</v>
      </c>
      <c r="BQ113" s="102">
        <v>0.83333333333333337</v>
      </c>
      <c r="BR113" s="103">
        <v>0.8571428571428571</v>
      </c>
    </row>
    <row r="114" spans="1:70" ht="11.85">
      <c r="A114" s="99" t="str">
        <f>IF(COUNTIFS(T_ULIS[[#This Row],[Secteur]],"  *"),A113,T_ULIS[[#This Row],[Secteur]])</f>
        <v>SEINE-SAINT-DENIS</v>
      </c>
      <c r="B114" s="99" t="str">
        <f>IF(COUNTIFS(T_ULIS[[#This Row],[Secteur]],"    *"),B113,T_ULIS[[#This Row],[Secteur]])</f>
        <v xml:space="preserve">   D02 - La Courneuve</v>
      </c>
      <c r="C114" s="100" t="s">
        <v>567</v>
      </c>
      <c r="D114" s="100" t="s">
        <v>568</v>
      </c>
      <c r="E114" s="101">
        <v>1</v>
      </c>
      <c r="F114" s="101">
        <v>5</v>
      </c>
      <c r="G114" s="101">
        <v>6</v>
      </c>
      <c r="H114" s="101">
        <v>0</v>
      </c>
      <c r="I114" s="101">
        <v>0</v>
      </c>
      <c r="J114" s="101">
        <v>0</v>
      </c>
      <c r="K114" s="101">
        <v>1</v>
      </c>
      <c r="L114" s="101">
        <v>4</v>
      </c>
      <c r="M114" s="101">
        <v>5</v>
      </c>
      <c r="N114" s="102">
        <v>1</v>
      </c>
      <c r="O114" s="102">
        <v>0.8</v>
      </c>
      <c r="P114" s="102">
        <v>0.83333333333333337</v>
      </c>
      <c r="Q114" s="101">
        <v>0</v>
      </c>
      <c r="R114" s="101">
        <v>0</v>
      </c>
      <c r="S114" s="101">
        <v>0</v>
      </c>
      <c r="T114" s="102">
        <v>0</v>
      </c>
      <c r="U114" s="102">
        <v>0</v>
      </c>
      <c r="V114" s="102">
        <v>0</v>
      </c>
      <c r="W114" s="101">
        <v>1</v>
      </c>
      <c r="X114" s="101">
        <v>4</v>
      </c>
      <c r="Y114" s="101">
        <v>5</v>
      </c>
      <c r="Z114" s="102">
        <v>1</v>
      </c>
      <c r="AA114" s="102">
        <v>1</v>
      </c>
      <c r="AB114" s="102">
        <v>1</v>
      </c>
      <c r="AC114" s="101">
        <v>1</v>
      </c>
      <c r="AD114" s="101">
        <v>1</v>
      </c>
      <c r="AE114" s="101">
        <v>2</v>
      </c>
      <c r="AF114" s="102">
        <v>1</v>
      </c>
      <c r="AG114" s="102">
        <v>0.25</v>
      </c>
      <c r="AH114" s="102">
        <v>0.4</v>
      </c>
      <c r="AI114" s="101">
        <v>0</v>
      </c>
      <c r="AJ114" s="101">
        <v>3</v>
      </c>
      <c r="AK114" s="101">
        <v>3</v>
      </c>
      <c r="AL114" s="102">
        <v>0</v>
      </c>
      <c r="AM114" s="102">
        <v>0.75</v>
      </c>
      <c r="AN114" s="102">
        <v>0.6</v>
      </c>
      <c r="AO114" s="101">
        <v>1</v>
      </c>
      <c r="AP114" s="101">
        <v>3</v>
      </c>
      <c r="AQ114" s="101">
        <v>4</v>
      </c>
      <c r="AR114" s="102">
        <v>1</v>
      </c>
      <c r="AS114" s="102">
        <v>0.6</v>
      </c>
      <c r="AT114" s="102">
        <v>0.66666666666666663</v>
      </c>
      <c r="AU114" s="101">
        <v>0</v>
      </c>
      <c r="AV114" s="101">
        <v>0</v>
      </c>
      <c r="AW114" s="101">
        <v>0</v>
      </c>
      <c r="AX114" s="102">
        <v>0</v>
      </c>
      <c r="AY114" s="102">
        <v>0</v>
      </c>
      <c r="AZ114" s="102">
        <v>0</v>
      </c>
      <c r="BA114" s="101">
        <v>1</v>
      </c>
      <c r="BB114" s="101">
        <v>3</v>
      </c>
      <c r="BC114" s="101">
        <v>4</v>
      </c>
      <c r="BD114" s="102">
        <v>1</v>
      </c>
      <c r="BE114" s="102">
        <v>1</v>
      </c>
      <c r="BF114" s="102">
        <v>1</v>
      </c>
      <c r="BG114" s="101">
        <v>1</v>
      </c>
      <c r="BH114" s="101">
        <v>1</v>
      </c>
      <c r="BI114" s="101">
        <v>2</v>
      </c>
      <c r="BJ114" s="102">
        <v>1</v>
      </c>
      <c r="BK114" s="102">
        <v>0.33333333333333331</v>
      </c>
      <c r="BL114" s="102">
        <v>0.5</v>
      </c>
      <c r="BM114" s="101">
        <v>0</v>
      </c>
      <c r="BN114" s="101">
        <v>2</v>
      </c>
      <c r="BO114" s="101">
        <v>2</v>
      </c>
      <c r="BP114" s="102">
        <v>0</v>
      </c>
      <c r="BQ114" s="102">
        <v>0.66666666666666663</v>
      </c>
      <c r="BR114" s="103">
        <v>0.5</v>
      </c>
    </row>
    <row r="115" spans="1:70" ht="11.85">
      <c r="A115" s="99" t="str">
        <f>IF(COUNTIFS(T_ULIS[[#This Row],[Secteur]],"  *"),A114,T_ULIS[[#This Row],[Secteur]])</f>
        <v>SEINE-SAINT-DENIS</v>
      </c>
      <c r="B115" s="99" t="str">
        <f>IF(COUNTIFS(T_ULIS[[#This Row],[Secteur]],"    *"),B114,T_ULIS[[#This Row],[Secteur]])</f>
        <v xml:space="preserve">   D03 - Drancy</v>
      </c>
      <c r="C115" s="100" t="s">
        <v>569</v>
      </c>
      <c r="D115" s="100" t="s">
        <v>570</v>
      </c>
      <c r="E115" s="101">
        <v>4</v>
      </c>
      <c r="F115" s="101">
        <v>5</v>
      </c>
      <c r="G115" s="101">
        <v>9</v>
      </c>
      <c r="H115" s="101">
        <v>0</v>
      </c>
      <c r="I115" s="101">
        <v>0</v>
      </c>
      <c r="J115" s="101">
        <v>0</v>
      </c>
      <c r="K115" s="101">
        <v>4</v>
      </c>
      <c r="L115" s="101">
        <v>3</v>
      </c>
      <c r="M115" s="101">
        <v>7</v>
      </c>
      <c r="N115" s="102">
        <v>1</v>
      </c>
      <c r="O115" s="102">
        <v>0.6</v>
      </c>
      <c r="P115" s="102">
        <v>0.77777777777777779</v>
      </c>
      <c r="Q115" s="101">
        <v>0</v>
      </c>
      <c r="R115" s="101">
        <v>0</v>
      </c>
      <c r="S115" s="101">
        <v>0</v>
      </c>
      <c r="T115" s="102">
        <v>0</v>
      </c>
      <c r="U115" s="102">
        <v>0</v>
      </c>
      <c r="V115" s="102">
        <v>0</v>
      </c>
      <c r="W115" s="101">
        <v>4</v>
      </c>
      <c r="X115" s="101">
        <v>3</v>
      </c>
      <c r="Y115" s="101">
        <v>7</v>
      </c>
      <c r="Z115" s="102">
        <v>1</v>
      </c>
      <c r="AA115" s="102">
        <v>1</v>
      </c>
      <c r="AB115" s="102">
        <v>1</v>
      </c>
      <c r="AC115" s="101">
        <v>0</v>
      </c>
      <c r="AD115" s="101">
        <v>0</v>
      </c>
      <c r="AE115" s="101">
        <v>0</v>
      </c>
      <c r="AF115" s="102">
        <v>0</v>
      </c>
      <c r="AG115" s="102">
        <v>0</v>
      </c>
      <c r="AH115" s="102">
        <v>0</v>
      </c>
      <c r="AI115" s="101">
        <v>4</v>
      </c>
      <c r="AJ115" s="101">
        <v>3</v>
      </c>
      <c r="AK115" s="101">
        <v>7</v>
      </c>
      <c r="AL115" s="102">
        <v>1</v>
      </c>
      <c r="AM115" s="102">
        <v>1</v>
      </c>
      <c r="AN115" s="102">
        <v>1</v>
      </c>
      <c r="AO115" s="101">
        <v>4</v>
      </c>
      <c r="AP115" s="101">
        <v>3</v>
      </c>
      <c r="AQ115" s="101">
        <v>7</v>
      </c>
      <c r="AR115" s="102">
        <v>1</v>
      </c>
      <c r="AS115" s="102">
        <v>0.6</v>
      </c>
      <c r="AT115" s="102">
        <v>0.77777777777777779</v>
      </c>
      <c r="AU115" s="101">
        <v>0</v>
      </c>
      <c r="AV115" s="101">
        <v>0</v>
      </c>
      <c r="AW115" s="101">
        <v>0</v>
      </c>
      <c r="AX115" s="102">
        <v>0</v>
      </c>
      <c r="AY115" s="102">
        <v>0</v>
      </c>
      <c r="AZ115" s="102">
        <v>0</v>
      </c>
      <c r="BA115" s="101">
        <v>4</v>
      </c>
      <c r="BB115" s="101">
        <v>3</v>
      </c>
      <c r="BC115" s="101">
        <v>7</v>
      </c>
      <c r="BD115" s="102">
        <v>1</v>
      </c>
      <c r="BE115" s="102">
        <v>1</v>
      </c>
      <c r="BF115" s="102">
        <v>1</v>
      </c>
      <c r="BG115" s="101">
        <v>0</v>
      </c>
      <c r="BH115" s="101">
        <v>0</v>
      </c>
      <c r="BI115" s="101">
        <v>0</v>
      </c>
      <c r="BJ115" s="102">
        <v>0</v>
      </c>
      <c r="BK115" s="102">
        <v>0</v>
      </c>
      <c r="BL115" s="102">
        <v>0</v>
      </c>
      <c r="BM115" s="101">
        <v>4</v>
      </c>
      <c r="BN115" s="101">
        <v>3</v>
      </c>
      <c r="BO115" s="101">
        <v>7</v>
      </c>
      <c r="BP115" s="102">
        <v>1</v>
      </c>
      <c r="BQ115" s="102">
        <v>1</v>
      </c>
      <c r="BR115" s="103">
        <v>1</v>
      </c>
    </row>
    <row r="116" spans="1:70" ht="11.85">
      <c r="A116" s="99" t="str">
        <f>IF(COUNTIFS(T_ULIS[[#This Row],[Secteur]],"  *"),A115,T_ULIS[[#This Row],[Secteur]])</f>
        <v>SEINE-SAINT-DENIS</v>
      </c>
      <c r="B116" s="99" t="str">
        <f>IF(COUNTIFS(T_ULIS[[#This Row],[Secteur]],"    *"),B115,T_ULIS[[#This Row],[Secteur]])</f>
        <v xml:space="preserve">   D03 - Drancy</v>
      </c>
      <c r="C116" s="100" t="s">
        <v>577</v>
      </c>
      <c r="D116" s="100" t="s">
        <v>578</v>
      </c>
      <c r="E116" s="101">
        <v>3</v>
      </c>
      <c r="F116" s="101">
        <v>3</v>
      </c>
      <c r="G116" s="101">
        <v>6</v>
      </c>
      <c r="H116" s="101">
        <v>0</v>
      </c>
      <c r="I116" s="101">
        <v>0</v>
      </c>
      <c r="J116" s="101">
        <v>0</v>
      </c>
      <c r="K116" s="101">
        <v>3</v>
      </c>
      <c r="L116" s="101">
        <v>3</v>
      </c>
      <c r="M116" s="101">
        <v>6</v>
      </c>
      <c r="N116" s="102">
        <v>1</v>
      </c>
      <c r="O116" s="102">
        <v>1</v>
      </c>
      <c r="P116" s="102">
        <v>1</v>
      </c>
      <c r="Q116" s="101">
        <v>0</v>
      </c>
      <c r="R116" s="101">
        <v>0</v>
      </c>
      <c r="S116" s="101">
        <v>0</v>
      </c>
      <c r="T116" s="102">
        <v>0</v>
      </c>
      <c r="U116" s="102">
        <v>0</v>
      </c>
      <c r="V116" s="102">
        <v>0</v>
      </c>
      <c r="W116" s="101">
        <v>3</v>
      </c>
      <c r="X116" s="101">
        <v>3</v>
      </c>
      <c r="Y116" s="101">
        <v>6</v>
      </c>
      <c r="Z116" s="102">
        <v>1</v>
      </c>
      <c r="AA116" s="102">
        <v>1</v>
      </c>
      <c r="AB116" s="102">
        <v>1</v>
      </c>
      <c r="AC116" s="101">
        <v>0</v>
      </c>
      <c r="AD116" s="101">
        <v>0</v>
      </c>
      <c r="AE116" s="101">
        <v>0</v>
      </c>
      <c r="AF116" s="102">
        <v>0</v>
      </c>
      <c r="AG116" s="102">
        <v>0</v>
      </c>
      <c r="AH116" s="102">
        <v>0</v>
      </c>
      <c r="AI116" s="101">
        <v>3</v>
      </c>
      <c r="AJ116" s="101">
        <v>3</v>
      </c>
      <c r="AK116" s="101">
        <v>6</v>
      </c>
      <c r="AL116" s="102">
        <v>1</v>
      </c>
      <c r="AM116" s="102">
        <v>1</v>
      </c>
      <c r="AN116" s="102">
        <v>1</v>
      </c>
      <c r="AO116" s="101">
        <v>3</v>
      </c>
      <c r="AP116" s="101">
        <v>3</v>
      </c>
      <c r="AQ116" s="101">
        <v>6</v>
      </c>
      <c r="AR116" s="102">
        <v>1</v>
      </c>
      <c r="AS116" s="102">
        <v>1</v>
      </c>
      <c r="AT116" s="102">
        <v>1</v>
      </c>
      <c r="AU116" s="101">
        <v>0</v>
      </c>
      <c r="AV116" s="101">
        <v>0</v>
      </c>
      <c r="AW116" s="101">
        <v>0</v>
      </c>
      <c r="AX116" s="102">
        <v>0</v>
      </c>
      <c r="AY116" s="102">
        <v>0</v>
      </c>
      <c r="AZ116" s="102">
        <v>0</v>
      </c>
      <c r="BA116" s="101">
        <v>3</v>
      </c>
      <c r="BB116" s="101">
        <v>3</v>
      </c>
      <c r="BC116" s="101">
        <v>6</v>
      </c>
      <c r="BD116" s="102">
        <v>1</v>
      </c>
      <c r="BE116" s="102">
        <v>1</v>
      </c>
      <c r="BF116" s="102">
        <v>1</v>
      </c>
      <c r="BG116" s="101">
        <v>0</v>
      </c>
      <c r="BH116" s="101">
        <v>0</v>
      </c>
      <c r="BI116" s="101">
        <v>0</v>
      </c>
      <c r="BJ116" s="102">
        <v>0</v>
      </c>
      <c r="BK116" s="102">
        <v>0</v>
      </c>
      <c r="BL116" s="102">
        <v>0</v>
      </c>
      <c r="BM116" s="101">
        <v>3</v>
      </c>
      <c r="BN116" s="101">
        <v>3</v>
      </c>
      <c r="BO116" s="101">
        <v>6</v>
      </c>
      <c r="BP116" s="102">
        <v>1</v>
      </c>
      <c r="BQ116" s="102">
        <v>1</v>
      </c>
      <c r="BR116" s="103">
        <v>1</v>
      </c>
    </row>
    <row r="117" spans="1:70" ht="11.85">
      <c r="A117" s="99" t="str">
        <f>IF(COUNTIFS(T_ULIS[[#This Row],[Secteur]],"  *"),A116,T_ULIS[[#This Row],[Secteur]])</f>
        <v>SEINE-SAINT-DENIS</v>
      </c>
      <c r="B117" s="99" t="str">
        <f>IF(COUNTIFS(T_ULIS[[#This Row],[Secteur]],"    *"),B116,T_ULIS[[#This Row],[Secteur]])</f>
        <v xml:space="preserve">   D03 - Drancy</v>
      </c>
      <c r="C117" s="100" t="s">
        <v>581</v>
      </c>
      <c r="D117" s="100" t="s">
        <v>582</v>
      </c>
      <c r="E117" s="101">
        <v>1</v>
      </c>
      <c r="F117" s="101">
        <v>0</v>
      </c>
      <c r="G117" s="101">
        <v>1</v>
      </c>
      <c r="H117" s="101">
        <v>0</v>
      </c>
      <c r="I117" s="101">
        <v>0</v>
      </c>
      <c r="J117" s="101">
        <v>0</v>
      </c>
      <c r="K117" s="101">
        <v>1</v>
      </c>
      <c r="L117" s="101">
        <v>0</v>
      </c>
      <c r="M117" s="101">
        <v>1</v>
      </c>
      <c r="N117" s="102">
        <v>1</v>
      </c>
      <c r="O117" s="102" t="s">
        <v>92</v>
      </c>
      <c r="P117" s="102">
        <v>1</v>
      </c>
      <c r="Q117" s="101">
        <v>0</v>
      </c>
      <c r="R117" s="101">
        <v>0</v>
      </c>
      <c r="S117" s="101">
        <v>0</v>
      </c>
      <c r="T117" s="102">
        <v>0</v>
      </c>
      <c r="U117" s="102" t="s">
        <v>92</v>
      </c>
      <c r="V117" s="102">
        <v>0</v>
      </c>
      <c r="W117" s="101">
        <v>1</v>
      </c>
      <c r="X117" s="101">
        <v>0</v>
      </c>
      <c r="Y117" s="101">
        <v>1</v>
      </c>
      <c r="Z117" s="102">
        <v>1</v>
      </c>
      <c r="AA117" s="102" t="s">
        <v>92</v>
      </c>
      <c r="AB117" s="102">
        <v>1</v>
      </c>
      <c r="AC117" s="101">
        <v>0</v>
      </c>
      <c r="AD117" s="101">
        <v>0</v>
      </c>
      <c r="AE117" s="101">
        <v>0</v>
      </c>
      <c r="AF117" s="102">
        <v>0</v>
      </c>
      <c r="AG117" s="102" t="s">
        <v>92</v>
      </c>
      <c r="AH117" s="102">
        <v>0</v>
      </c>
      <c r="AI117" s="101">
        <v>1</v>
      </c>
      <c r="AJ117" s="101">
        <v>0</v>
      </c>
      <c r="AK117" s="101">
        <v>1</v>
      </c>
      <c r="AL117" s="102">
        <v>1</v>
      </c>
      <c r="AM117" s="102" t="s">
        <v>92</v>
      </c>
      <c r="AN117" s="102">
        <v>1</v>
      </c>
      <c r="AO117" s="101">
        <v>1</v>
      </c>
      <c r="AP117" s="101">
        <v>0</v>
      </c>
      <c r="AQ117" s="101">
        <v>1</v>
      </c>
      <c r="AR117" s="102">
        <v>1</v>
      </c>
      <c r="AS117" s="102" t="s">
        <v>92</v>
      </c>
      <c r="AT117" s="102">
        <v>1</v>
      </c>
      <c r="AU117" s="101">
        <v>0</v>
      </c>
      <c r="AV117" s="101">
        <v>0</v>
      </c>
      <c r="AW117" s="101">
        <v>0</v>
      </c>
      <c r="AX117" s="102">
        <v>0</v>
      </c>
      <c r="AY117" s="102" t="s">
        <v>92</v>
      </c>
      <c r="AZ117" s="102">
        <v>0</v>
      </c>
      <c r="BA117" s="101">
        <v>1</v>
      </c>
      <c r="BB117" s="101">
        <v>0</v>
      </c>
      <c r="BC117" s="101">
        <v>1</v>
      </c>
      <c r="BD117" s="102">
        <v>1</v>
      </c>
      <c r="BE117" s="102" t="s">
        <v>92</v>
      </c>
      <c r="BF117" s="102">
        <v>1</v>
      </c>
      <c r="BG117" s="101">
        <v>0</v>
      </c>
      <c r="BH117" s="101">
        <v>0</v>
      </c>
      <c r="BI117" s="101">
        <v>0</v>
      </c>
      <c r="BJ117" s="102">
        <v>0</v>
      </c>
      <c r="BK117" s="102" t="s">
        <v>92</v>
      </c>
      <c r="BL117" s="102">
        <v>0</v>
      </c>
      <c r="BM117" s="101">
        <v>1</v>
      </c>
      <c r="BN117" s="101">
        <v>0</v>
      </c>
      <c r="BO117" s="101">
        <v>1</v>
      </c>
      <c r="BP117" s="102">
        <v>1</v>
      </c>
      <c r="BQ117" s="102" t="s">
        <v>92</v>
      </c>
      <c r="BR117" s="103">
        <v>1</v>
      </c>
    </row>
    <row r="118" spans="1:70" ht="11.85">
      <c r="A118" s="99" t="str">
        <f>IF(COUNTIFS(T_ULIS[[#This Row],[Secteur]],"  *"),A117,T_ULIS[[#This Row],[Secteur]])</f>
        <v>SEINE-SAINT-DENIS</v>
      </c>
      <c r="B118" s="99" t="str">
        <f>IF(COUNTIFS(T_ULIS[[#This Row],[Secteur]],"    *"),B117,T_ULIS[[#This Row],[Secteur]])</f>
        <v xml:space="preserve">   D03 - Drancy</v>
      </c>
      <c r="C118" s="100" t="s">
        <v>593</v>
      </c>
      <c r="D118" s="100" t="s">
        <v>331</v>
      </c>
      <c r="E118" s="101">
        <v>0</v>
      </c>
      <c r="F118" s="101">
        <v>2</v>
      </c>
      <c r="G118" s="101">
        <v>2</v>
      </c>
      <c r="H118" s="101">
        <v>0</v>
      </c>
      <c r="I118" s="101">
        <v>0</v>
      </c>
      <c r="J118" s="101">
        <v>0</v>
      </c>
      <c r="K118" s="101">
        <v>0</v>
      </c>
      <c r="L118" s="101">
        <v>0</v>
      </c>
      <c r="M118" s="101">
        <v>0</v>
      </c>
      <c r="N118" s="102" t="s">
        <v>92</v>
      </c>
      <c r="O118" s="102">
        <v>0</v>
      </c>
      <c r="P118" s="102">
        <v>0</v>
      </c>
      <c r="Q118" s="101">
        <v>0</v>
      </c>
      <c r="R118" s="101">
        <v>0</v>
      </c>
      <c r="S118" s="101">
        <v>0</v>
      </c>
      <c r="T118" s="102" t="s">
        <v>92</v>
      </c>
      <c r="U118" s="102" t="s">
        <v>92</v>
      </c>
      <c r="V118" s="102" t="s">
        <v>92</v>
      </c>
      <c r="W118" s="101">
        <v>0</v>
      </c>
      <c r="X118" s="101">
        <v>0</v>
      </c>
      <c r="Y118" s="101">
        <v>0</v>
      </c>
      <c r="Z118" s="102" t="s">
        <v>92</v>
      </c>
      <c r="AA118" s="102" t="s">
        <v>92</v>
      </c>
      <c r="AB118" s="102" t="s">
        <v>92</v>
      </c>
      <c r="AC118" s="101">
        <v>0</v>
      </c>
      <c r="AD118" s="101">
        <v>0</v>
      </c>
      <c r="AE118" s="101">
        <v>0</v>
      </c>
      <c r="AF118" s="102" t="s">
        <v>92</v>
      </c>
      <c r="AG118" s="102" t="s">
        <v>92</v>
      </c>
      <c r="AH118" s="102" t="s">
        <v>92</v>
      </c>
      <c r="AI118" s="101">
        <v>0</v>
      </c>
      <c r="AJ118" s="101">
        <v>0</v>
      </c>
      <c r="AK118" s="101">
        <v>0</v>
      </c>
      <c r="AL118" s="102" t="s">
        <v>92</v>
      </c>
      <c r="AM118" s="102" t="s">
        <v>92</v>
      </c>
      <c r="AN118" s="102" t="s">
        <v>92</v>
      </c>
      <c r="AO118" s="101">
        <v>0</v>
      </c>
      <c r="AP118" s="101">
        <v>0</v>
      </c>
      <c r="AQ118" s="101">
        <v>0</v>
      </c>
      <c r="AR118" s="102" t="s">
        <v>92</v>
      </c>
      <c r="AS118" s="102">
        <v>0</v>
      </c>
      <c r="AT118" s="102">
        <v>0</v>
      </c>
      <c r="AU118" s="101">
        <v>0</v>
      </c>
      <c r="AV118" s="101">
        <v>0</v>
      </c>
      <c r="AW118" s="101">
        <v>0</v>
      </c>
      <c r="AX118" s="102" t="s">
        <v>92</v>
      </c>
      <c r="AY118" s="102" t="s">
        <v>92</v>
      </c>
      <c r="AZ118" s="102" t="s">
        <v>92</v>
      </c>
      <c r="BA118" s="101">
        <v>0</v>
      </c>
      <c r="BB118" s="101">
        <v>0</v>
      </c>
      <c r="BC118" s="101">
        <v>0</v>
      </c>
      <c r="BD118" s="102" t="s">
        <v>92</v>
      </c>
      <c r="BE118" s="102" t="s">
        <v>92</v>
      </c>
      <c r="BF118" s="102" t="s">
        <v>92</v>
      </c>
      <c r="BG118" s="101">
        <v>0</v>
      </c>
      <c r="BH118" s="101">
        <v>0</v>
      </c>
      <c r="BI118" s="101">
        <v>0</v>
      </c>
      <c r="BJ118" s="102" t="s">
        <v>92</v>
      </c>
      <c r="BK118" s="102" t="s">
        <v>92</v>
      </c>
      <c r="BL118" s="102" t="s">
        <v>92</v>
      </c>
      <c r="BM118" s="101">
        <v>0</v>
      </c>
      <c r="BN118" s="101">
        <v>0</v>
      </c>
      <c r="BO118" s="101">
        <v>0</v>
      </c>
      <c r="BP118" s="102" t="s">
        <v>92</v>
      </c>
      <c r="BQ118" s="102" t="s">
        <v>92</v>
      </c>
      <c r="BR118" s="103" t="s">
        <v>92</v>
      </c>
    </row>
    <row r="119" spans="1:70" ht="11.85">
      <c r="A119" s="99" t="str">
        <f>IF(COUNTIFS(T_ULIS[[#This Row],[Secteur]],"  *"),A118,T_ULIS[[#This Row],[Secteur]])</f>
        <v>SEINE-SAINT-DENIS</v>
      </c>
      <c r="B119" s="99" t="str">
        <f>IF(COUNTIFS(T_ULIS[[#This Row],[Secteur]],"    *"),B118,T_ULIS[[#This Row],[Secteur]])</f>
        <v xml:space="preserve">   D04 - Aulnay-Sous-Bois</v>
      </c>
      <c r="C119" s="100" t="s">
        <v>594</v>
      </c>
      <c r="D119" s="100" t="s">
        <v>595</v>
      </c>
      <c r="E119" s="101">
        <v>8</v>
      </c>
      <c r="F119" s="101">
        <v>26</v>
      </c>
      <c r="G119" s="101">
        <v>34</v>
      </c>
      <c r="H119" s="101">
        <v>0</v>
      </c>
      <c r="I119" s="101">
        <v>0</v>
      </c>
      <c r="J119" s="101">
        <v>0</v>
      </c>
      <c r="K119" s="101">
        <v>8</v>
      </c>
      <c r="L119" s="101">
        <v>21</v>
      </c>
      <c r="M119" s="101">
        <v>29</v>
      </c>
      <c r="N119" s="102">
        <v>1</v>
      </c>
      <c r="O119" s="102">
        <v>0.80769230769230771</v>
      </c>
      <c r="P119" s="102">
        <v>0.8529411764705882</v>
      </c>
      <c r="Q119" s="101">
        <v>0</v>
      </c>
      <c r="R119" s="101">
        <v>0</v>
      </c>
      <c r="S119" s="101">
        <v>0</v>
      </c>
      <c r="T119" s="102">
        <v>0</v>
      </c>
      <c r="U119" s="102">
        <v>0</v>
      </c>
      <c r="V119" s="102">
        <v>0</v>
      </c>
      <c r="W119" s="101">
        <v>8</v>
      </c>
      <c r="X119" s="101">
        <v>21</v>
      </c>
      <c r="Y119" s="101">
        <v>29</v>
      </c>
      <c r="Z119" s="102">
        <v>1</v>
      </c>
      <c r="AA119" s="102">
        <v>1</v>
      </c>
      <c r="AB119" s="102">
        <v>1</v>
      </c>
      <c r="AC119" s="101">
        <v>1</v>
      </c>
      <c r="AD119" s="101">
        <v>1</v>
      </c>
      <c r="AE119" s="101">
        <v>2</v>
      </c>
      <c r="AF119" s="102">
        <v>0.125</v>
      </c>
      <c r="AG119" s="102">
        <v>4.7619047619047616E-2</v>
      </c>
      <c r="AH119" s="102">
        <v>6.8965517241379309E-2</v>
      </c>
      <c r="AI119" s="101">
        <v>7</v>
      </c>
      <c r="AJ119" s="101">
        <v>20</v>
      </c>
      <c r="AK119" s="101">
        <v>27</v>
      </c>
      <c r="AL119" s="102">
        <v>0.875</v>
      </c>
      <c r="AM119" s="102">
        <v>0.95238095238095233</v>
      </c>
      <c r="AN119" s="102">
        <v>0.93103448275862066</v>
      </c>
      <c r="AO119" s="101">
        <v>7</v>
      </c>
      <c r="AP119" s="101">
        <v>20</v>
      </c>
      <c r="AQ119" s="101">
        <v>27</v>
      </c>
      <c r="AR119" s="102">
        <v>0.875</v>
      </c>
      <c r="AS119" s="102">
        <v>0.76923076923076927</v>
      </c>
      <c r="AT119" s="102">
        <v>0.79411764705882348</v>
      </c>
      <c r="AU119" s="101">
        <v>0</v>
      </c>
      <c r="AV119" s="101">
        <v>0</v>
      </c>
      <c r="AW119" s="101">
        <v>0</v>
      </c>
      <c r="AX119" s="102">
        <v>0</v>
      </c>
      <c r="AY119" s="102">
        <v>0</v>
      </c>
      <c r="AZ119" s="102">
        <v>0</v>
      </c>
      <c r="BA119" s="101">
        <v>7</v>
      </c>
      <c r="BB119" s="101">
        <v>20</v>
      </c>
      <c r="BC119" s="101">
        <v>27</v>
      </c>
      <c r="BD119" s="102">
        <v>1</v>
      </c>
      <c r="BE119" s="102">
        <v>1</v>
      </c>
      <c r="BF119" s="102">
        <v>1</v>
      </c>
      <c r="BG119" s="101">
        <v>1</v>
      </c>
      <c r="BH119" s="101">
        <v>0</v>
      </c>
      <c r="BI119" s="101">
        <v>1</v>
      </c>
      <c r="BJ119" s="102">
        <v>0.14285714285714285</v>
      </c>
      <c r="BK119" s="102">
        <v>0</v>
      </c>
      <c r="BL119" s="102">
        <v>3.7037037037037035E-2</v>
      </c>
      <c r="BM119" s="101">
        <v>6</v>
      </c>
      <c r="BN119" s="101">
        <v>20</v>
      </c>
      <c r="BO119" s="101">
        <v>26</v>
      </c>
      <c r="BP119" s="102">
        <v>0.8571428571428571</v>
      </c>
      <c r="BQ119" s="102">
        <v>1</v>
      </c>
      <c r="BR119" s="103">
        <v>0.96296296296296291</v>
      </c>
    </row>
    <row r="120" spans="1:70" ht="11.85">
      <c r="A120" s="99" t="str">
        <f>IF(COUNTIFS(T_ULIS[[#This Row],[Secteur]],"  *"),A119,T_ULIS[[#This Row],[Secteur]])</f>
        <v>SEINE-SAINT-DENIS</v>
      </c>
      <c r="B120" s="99" t="str">
        <f>IF(COUNTIFS(T_ULIS[[#This Row],[Secteur]],"    *"),B119,T_ULIS[[#This Row],[Secteur]])</f>
        <v xml:space="preserve">   D04 - Aulnay-Sous-Bois</v>
      </c>
      <c r="C120" s="100" t="s">
        <v>599</v>
      </c>
      <c r="D120" s="100" t="s">
        <v>600</v>
      </c>
      <c r="E120" s="101">
        <v>0</v>
      </c>
      <c r="F120" s="101">
        <v>1</v>
      </c>
      <c r="G120" s="101">
        <v>1</v>
      </c>
      <c r="H120" s="101">
        <v>0</v>
      </c>
      <c r="I120" s="101">
        <v>0</v>
      </c>
      <c r="J120" s="101">
        <v>0</v>
      </c>
      <c r="K120" s="101">
        <v>0</v>
      </c>
      <c r="L120" s="101">
        <v>1</v>
      </c>
      <c r="M120" s="101">
        <v>1</v>
      </c>
      <c r="N120" s="102" t="s">
        <v>92</v>
      </c>
      <c r="O120" s="102">
        <v>1</v>
      </c>
      <c r="P120" s="102">
        <v>1</v>
      </c>
      <c r="Q120" s="101">
        <v>0</v>
      </c>
      <c r="R120" s="101">
        <v>0</v>
      </c>
      <c r="S120" s="101">
        <v>0</v>
      </c>
      <c r="T120" s="102" t="s">
        <v>92</v>
      </c>
      <c r="U120" s="102">
        <v>0</v>
      </c>
      <c r="V120" s="102">
        <v>0</v>
      </c>
      <c r="W120" s="101">
        <v>0</v>
      </c>
      <c r="X120" s="101">
        <v>1</v>
      </c>
      <c r="Y120" s="101">
        <v>1</v>
      </c>
      <c r="Z120" s="102" t="s">
        <v>92</v>
      </c>
      <c r="AA120" s="102">
        <v>1</v>
      </c>
      <c r="AB120" s="102">
        <v>1</v>
      </c>
      <c r="AC120" s="101">
        <v>0</v>
      </c>
      <c r="AD120" s="101">
        <v>0</v>
      </c>
      <c r="AE120" s="101">
        <v>0</v>
      </c>
      <c r="AF120" s="102" t="s">
        <v>92</v>
      </c>
      <c r="AG120" s="102">
        <v>0</v>
      </c>
      <c r="AH120" s="102">
        <v>0</v>
      </c>
      <c r="AI120" s="101">
        <v>0</v>
      </c>
      <c r="AJ120" s="101">
        <v>1</v>
      </c>
      <c r="AK120" s="101">
        <v>1</v>
      </c>
      <c r="AL120" s="102" t="s">
        <v>92</v>
      </c>
      <c r="AM120" s="102">
        <v>1</v>
      </c>
      <c r="AN120" s="102">
        <v>1</v>
      </c>
      <c r="AO120" s="101">
        <v>0</v>
      </c>
      <c r="AP120" s="101">
        <v>1</v>
      </c>
      <c r="AQ120" s="101">
        <v>1</v>
      </c>
      <c r="AR120" s="102" t="s">
        <v>92</v>
      </c>
      <c r="AS120" s="102">
        <v>1</v>
      </c>
      <c r="AT120" s="102">
        <v>1</v>
      </c>
      <c r="AU120" s="101">
        <v>0</v>
      </c>
      <c r="AV120" s="101">
        <v>0</v>
      </c>
      <c r="AW120" s="101">
        <v>0</v>
      </c>
      <c r="AX120" s="102" t="s">
        <v>92</v>
      </c>
      <c r="AY120" s="102">
        <v>0</v>
      </c>
      <c r="AZ120" s="102">
        <v>0</v>
      </c>
      <c r="BA120" s="101">
        <v>0</v>
      </c>
      <c r="BB120" s="101">
        <v>1</v>
      </c>
      <c r="BC120" s="101">
        <v>1</v>
      </c>
      <c r="BD120" s="102" t="s">
        <v>92</v>
      </c>
      <c r="BE120" s="102">
        <v>1</v>
      </c>
      <c r="BF120" s="102">
        <v>1</v>
      </c>
      <c r="BG120" s="101">
        <v>0</v>
      </c>
      <c r="BH120" s="101">
        <v>0</v>
      </c>
      <c r="BI120" s="101">
        <v>0</v>
      </c>
      <c r="BJ120" s="102" t="s">
        <v>92</v>
      </c>
      <c r="BK120" s="102">
        <v>0</v>
      </c>
      <c r="BL120" s="102">
        <v>0</v>
      </c>
      <c r="BM120" s="101">
        <v>0</v>
      </c>
      <c r="BN120" s="101">
        <v>1</v>
      </c>
      <c r="BO120" s="101">
        <v>1</v>
      </c>
      <c r="BP120" s="102" t="s">
        <v>92</v>
      </c>
      <c r="BQ120" s="102">
        <v>1</v>
      </c>
      <c r="BR120" s="103">
        <v>1</v>
      </c>
    </row>
    <row r="121" spans="1:70" ht="11.85">
      <c r="A121" s="99" t="str">
        <f>IF(COUNTIFS(T_ULIS[[#This Row],[Secteur]],"  *"),A120,T_ULIS[[#This Row],[Secteur]])</f>
        <v>SEINE-SAINT-DENIS</v>
      </c>
      <c r="B121" s="99" t="str">
        <f>IF(COUNTIFS(T_ULIS[[#This Row],[Secteur]],"    *"),B120,T_ULIS[[#This Row],[Secteur]])</f>
        <v xml:space="preserve">   D04 - Aulnay-Sous-Bois</v>
      </c>
      <c r="C121" s="100" t="s">
        <v>601</v>
      </c>
      <c r="D121" s="100" t="s">
        <v>602</v>
      </c>
      <c r="E121" s="101">
        <v>0</v>
      </c>
      <c r="F121" s="101">
        <v>3</v>
      </c>
      <c r="G121" s="101">
        <v>3</v>
      </c>
      <c r="H121" s="101">
        <v>0</v>
      </c>
      <c r="I121" s="101">
        <v>0</v>
      </c>
      <c r="J121" s="101">
        <v>0</v>
      </c>
      <c r="K121" s="101">
        <v>0</v>
      </c>
      <c r="L121" s="101">
        <v>3</v>
      </c>
      <c r="M121" s="101">
        <v>3</v>
      </c>
      <c r="N121" s="102" t="s">
        <v>92</v>
      </c>
      <c r="O121" s="102">
        <v>1</v>
      </c>
      <c r="P121" s="102">
        <v>1</v>
      </c>
      <c r="Q121" s="101">
        <v>0</v>
      </c>
      <c r="R121" s="101">
        <v>0</v>
      </c>
      <c r="S121" s="101">
        <v>0</v>
      </c>
      <c r="T121" s="102" t="s">
        <v>92</v>
      </c>
      <c r="U121" s="102">
        <v>0</v>
      </c>
      <c r="V121" s="102">
        <v>0</v>
      </c>
      <c r="W121" s="101">
        <v>0</v>
      </c>
      <c r="X121" s="101">
        <v>3</v>
      </c>
      <c r="Y121" s="101">
        <v>3</v>
      </c>
      <c r="Z121" s="102" t="s">
        <v>92</v>
      </c>
      <c r="AA121" s="102">
        <v>1</v>
      </c>
      <c r="AB121" s="102">
        <v>1</v>
      </c>
      <c r="AC121" s="101">
        <v>0</v>
      </c>
      <c r="AD121" s="101">
        <v>0</v>
      </c>
      <c r="AE121" s="101">
        <v>0</v>
      </c>
      <c r="AF121" s="102" t="s">
        <v>92</v>
      </c>
      <c r="AG121" s="102">
        <v>0</v>
      </c>
      <c r="AH121" s="102">
        <v>0</v>
      </c>
      <c r="AI121" s="101">
        <v>0</v>
      </c>
      <c r="AJ121" s="101">
        <v>3</v>
      </c>
      <c r="AK121" s="101">
        <v>3</v>
      </c>
      <c r="AL121" s="102" t="s">
        <v>92</v>
      </c>
      <c r="AM121" s="102">
        <v>1</v>
      </c>
      <c r="AN121" s="102">
        <v>1</v>
      </c>
      <c r="AO121" s="101">
        <v>0</v>
      </c>
      <c r="AP121" s="101">
        <v>3</v>
      </c>
      <c r="AQ121" s="101">
        <v>3</v>
      </c>
      <c r="AR121" s="102" t="s">
        <v>92</v>
      </c>
      <c r="AS121" s="102">
        <v>1</v>
      </c>
      <c r="AT121" s="102">
        <v>1</v>
      </c>
      <c r="AU121" s="101">
        <v>0</v>
      </c>
      <c r="AV121" s="101">
        <v>0</v>
      </c>
      <c r="AW121" s="101">
        <v>0</v>
      </c>
      <c r="AX121" s="102" t="s">
        <v>92</v>
      </c>
      <c r="AY121" s="102">
        <v>0</v>
      </c>
      <c r="AZ121" s="102">
        <v>0</v>
      </c>
      <c r="BA121" s="101">
        <v>0</v>
      </c>
      <c r="BB121" s="101">
        <v>3</v>
      </c>
      <c r="BC121" s="101">
        <v>3</v>
      </c>
      <c r="BD121" s="102" t="s">
        <v>92</v>
      </c>
      <c r="BE121" s="102">
        <v>1</v>
      </c>
      <c r="BF121" s="102">
        <v>1</v>
      </c>
      <c r="BG121" s="101">
        <v>0</v>
      </c>
      <c r="BH121" s="101">
        <v>0</v>
      </c>
      <c r="BI121" s="101">
        <v>0</v>
      </c>
      <c r="BJ121" s="102" t="s">
        <v>92</v>
      </c>
      <c r="BK121" s="102">
        <v>0</v>
      </c>
      <c r="BL121" s="102">
        <v>0</v>
      </c>
      <c r="BM121" s="101">
        <v>0</v>
      </c>
      <c r="BN121" s="101">
        <v>3</v>
      </c>
      <c r="BO121" s="101">
        <v>3</v>
      </c>
      <c r="BP121" s="102" t="s">
        <v>92</v>
      </c>
      <c r="BQ121" s="102">
        <v>1</v>
      </c>
      <c r="BR121" s="103">
        <v>1</v>
      </c>
    </row>
    <row r="122" spans="1:70" ht="11.85">
      <c r="A122" s="99" t="str">
        <f>IF(COUNTIFS(T_ULIS[[#This Row],[Secteur]],"  *"),A121,T_ULIS[[#This Row],[Secteur]])</f>
        <v>SEINE-SAINT-DENIS</v>
      </c>
      <c r="B122" s="99" t="str">
        <f>IF(COUNTIFS(T_ULIS[[#This Row],[Secteur]],"    *"),B121,T_ULIS[[#This Row],[Secteur]])</f>
        <v xml:space="preserve">   D04 - Aulnay-Sous-Bois</v>
      </c>
      <c r="C122" s="100" t="s">
        <v>603</v>
      </c>
      <c r="D122" s="100" t="s">
        <v>604</v>
      </c>
      <c r="E122" s="101">
        <v>2</v>
      </c>
      <c r="F122" s="101">
        <v>1</v>
      </c>
      <c r="G122" s="101">
        <v>3</v>
      </c>
      <c r="H122" s="101">
        <v>0</v>
      </c>
      <c r="I122" s="101">
        <v>0</v>
      </c>
      <c r="J122" s="101">
        <v>0</v>
      </c>
      <c r="K122" s="101">
        <v>2</v>
      </c>
      <c r="L122" s="101">
        <v>1</v>
      </c>
      <c r="M122" s="101">
        <v>3</v>
      </c>
      <c r="N122" s="102">
        <v>1</v>
      </c>
      <c r="O122" s="102">
        <v>1</v>
      </c>
      <c r="P122" s="102">
        <v>1</v>
      </c>
      <c r="Q122" s="101">
        <v>0</v>
      </c>
      <c r="R122" s="101">
        <v>0</v>
      </c>
      <c r="S122" s="101">
        <v>0</v>
      </c>
      <c r="T122" s="102">
        <v>0</v>
      </c>
      <c r="U122" s="102">
        <v>0</v>
      </c>
      <c r="V122" s="102">
        <v>0</v>
      </c>
      <c r="W122" s="101">
        <v>2</v>
      </c>
      <c r="X122" s="101">
        <v>1</v>
      </c>
      <c r="Y122" s="101">
        <v>3</v>
      </c>
      <c r="Z122" s="102">
        <v>1</v>
      </c>
      <c r="AA122" s="102">
        <v>1</v>
      </c>
      <c r="AB122" s="102">
        <v>1</v>
      </c>
      <c r="AC122" s="101">
        <v>0</v>
      </c>
      <c r="AD122" s="101">
        <v>0</v>
      </c>
      <c r="AE122" s="101">
        <v>0</v>
      </c>
      <c r="AF122" s="102">
        <v>0</v>
      </c>
      <c r="AG122" s="102">
        <v>0</v>
      </c>
      <c r="AH122" s="102">
        <v>0</v>
      </c>
      <c r="AI122" s="101">
        <v>2</v>
      </c>
      <c r="AJ122" s="101">
        <v>1</v>
      </c>
      <c r="AK122" s="101">
        <v>3</v>
      </c>
      <c r="AL122" s="102">
        <v>1</v>
      </c>
      <c r="AM122" s="102">
        <v>1</v>
      </c>
      <c r="AN122" s="102">
        <v>1</v>
      </c>
      <c r="AO122" s="101">
        <v>2</v>
      </c>
      <c r="AP122" s="101">
        <v>1</v>
      </c>
      <c r="AQ122" s="101">
        <v>3</v>
      </c>
      <c r="AR122" s="102">
        <v>1</v>
      </c>
      <c r="AS122" s="102">
        <v>1</v>
      </c>
      <c r="AT122" s="102">
        <v>1</v>
      </c>
      <c r="AU122" s="101">
        <v>0</v>
      </c>
      <c r="AV122" s="101">
        <v>0</v>
      </c>
      <c r="AW122" s="101">
        <v>0</v>
      </c>
      <c r="AX122" s="102">
        <v>0</v>
      </c>
      <c r="AY122" s="102">
        <v>0</v>
      </c>
      <c r="AZ122" s="102">
        <v>0</v>
      </c>
      <c r="BA122" s="101">
        <v>2</v>
      </c>
      <c r="BB122" s="101">
        <v>1</v>
      </c>
      <c r="BC122" s="101">
        <v>3</v>
      </c>
      <c r="BD122" s="102">
        <v>1</v>
      </c>
      <c r="BE122" s="102">
        <v>1</v>
      </c>
      <c r="BF122" s="102">
        <v>1</v>
      </c>
      <c r="BG122" s="101">
        <v>0</v>
      </c>
      <c r="BH122" s="101">
        <v>0</v>
      </c>
      <c r="BI122" s="101">
        <v>0</v>
      </c>
      <c r="BJ122" s="102">
        <v>0</v>
      </c>
      <c r="BK122" s="102">
        <v>0</v>
      </c>
      <c r="BL122" s="102">
        <v>0</v>
      </c>
      <c r="BM122" s="101">
        <v>2</v>
      </c>
      <c r="BN122" s="101">
        <v>1</v>
      </c>
      <c r="BO122" s="101">
        <v>3</v>
      </c>
      <c r="BP122" s="102">
        <v>1</v>
      </c>
      <c r="BQ122" s="102">
        <v>1</v>
      </c>
      <c r="BR122" s="103">
        <v>1</v>
      </c>
    </row>
    <row r="123" spans="1:70" ht="11.85">
      <c r="A123" s="99" t="str">
        <f>IF(COUNTIFS(T_ULIS[[#This Row],[Secteur]],"  *"),A122,T_ULIS[[#This Row],[Secteur]])</f>
        <v>SEINE-SAINT-DENIS</v>
      </c>
      <c r="B123" s="99" t="str">
        <f>IF(COUNTIFS(T_ULIS[[#This Row],[Secteur]],"    *"),B122,T_ULIS[[#This Row],[Secteur]])</f>
        <v xml:space="preserve">   D04 - Aulnay-Sous-Bois</v>
      </c>
      <c r="C123" s="100" t="s">
        <v>605</v>
      </c>
      <c r="D123" s="100" t="s">
        <v>606</v>
      </c>
      <c r="E123" s="101">
        <v>1</v>
      </c>
      <c r="F123" s="101">
        <v>5</v>
      </c>
      <c r="G123" s="101">
        <v>6</v>
      </c>
      <c r="H123" s="101">
        <v>0</v>
      </c>
      <c r="I123" s="101">
        <v>0</v>
      </c>
      <c r="J123" s="101">
        <v>0</v>
      </c>
      <c r="K123" s="101">
        <v>1</v>
      </c>
      <c r="L123" s="101">
        <v>3</v>
      </c>
      <c r="M123" s="101">
        <v>4</v>
      </c>
      <c r="N123" s="102">
        <v>1</v>
      </c>
      <c r="O123" s="102">
        <v>0.6</v>
      </c>
      <c r="P123" s="102">
        <v>0.66666666666666663</v>
      </c>
      <c r="Q123" s="101">
        <v>0</v>
      </c>
      <c r="R123" s="101">
        <v>0</v>
      </c>
      <c r="S123" s="101">
        <v>0</v>
      </c>
      <c r="T123" s="102">
        <v>0</v>
      </c>
      <c r="U123" s="102">
        <v>0</v>
      </c>
      <c r="V123" s="102">
        <v>0</v>
      </c>
      <c r="W123" s="101">
        <v>1</v>
      </c>
      <c r="X123" s="101">
        <v>3</v>
      </c>
      <c r="Y123" s="101">
        <v>4</v>
      </c>
      <c r="Z123" s="102">
        <v>1</v>
      </c>
      <c r="AA123" s="102">
        <v>1</v>
      </c>
      <c r="AB123" s="102">
        <v>1</v>
      </c>
      <c r="AC123" s="101">
        <v>0</v>
      </c>
      <c r="AD123" s="101">
        <v>0</v>
      </c>
      <c r="AE123" s="101">
        <v>0</v>
      </c>
      <c r="AF123" s="102">
        <v>0</v>
      </c>
      <c r="AG123" s="102">
        <v>0</v>
      </c>
      <c r="AH123" s="102">
        <v>0</v>
      </c>
      <c r="AI123" s="101">
        <v>1</v>
      </c>
      <c r="AJ123" s="101">
        <v>3</v>
      </c>
      <c r="AK123" s="101">
        <v>4</v>
      </c>
      <c r="AL123" s="102">
        <v>1</v>
      </c>
      <c r="AM123" s="102">
        <v>1</v>
      </c>
      <c r="AN123" s="102">
        <v>1</v>
      </c>
      <c r="AO123" s="101">
        <v>1</v>
      </c>
      <c r="AP123" s="101">
        <v>3</v>
      </c>
      <c r="AQ123" s="101">
        <v>4</v>
      </c>
      <c r="AR123" s="102">
        <v>1</v>
      </c>
      <c r="AS123" s="102">
        <v>0.6</v>
      </c>
      <c r="AT123" s="102">
        <v>0.66666666666666663</v>
      </c>
      <c r="AU123" s="101">
        <v>0</v>
      </c>
      <c r="AV123" s="101">
        <v>0</v>
      </c>
      <c r="AW123" s="101">
        <v>0</v>
      </c>
      <c r="AX123" s="102">
        <v>0</v>
      </c>
      <c r="AY123" s="102">
        <v>0</v>
      </c>
      <c r="AZ123" s="102">
        <v>0</v>
      </c>
      <c r="BA123" s="101">
        <v>1</v>
      </c>
      <c r="BB123" s="101">
        <v>3</v>
      </c>
      <c r="BC123" s="101">
        <v>4</v>
      </c>
      <c r="BD123" s="102">
        <v>1</v>
      </c>
      <c r="BE123" s="102">
        <v>1</v>
      </c>
      <c r="BF123" s="102">
        <v>1</v>
      </c>
      <c r="BG123" s="101">
        <v>0</v>
      </c>
      <c r="BH123" s="101">
        <v>0</v>
      </c>
      <c r="BI123" s="101">
        <v>0</v>
      </c>
      <c r="BJ123" s="102">
        <v>0</v>
      </c>
      <c r="BK123" s="102">
        <v>0</v>
      </c>
      <c r="BL123" s="102">
        <v>0</v>
      </c>
      <c r="BM123" s="101">
        <v>1</v>
      </c>
      <c r="BN123" s="101">
        <v>3</v>
      </c>
      <c r="BO123" s="101">
        <v>4</v>
      </c>
      <c r="BP123" s="102">
        <v>1</v>
      </c>
      <c r="BQ123" s="102">
        <v>1</v>
      </c>
      <c r="BR123" s="103">
        <v>1</v>
      </c>
    </row>
    <row r="124" spans="1:70" ht="11.85">
      <c r="A124" s="99" t="str">
        <f>IF(COUNTIFS(T_ULIS[[#This Row],[Secteur]],"  *"),A123,T_ULIS[[#This Row],[Secteur]])</f>
        <v>SEINE-SAINT-DENIS</v>
      </c>
      <c r="B124" s="99" t="str">
        <f>IF(COUNTIFS(T_ULIS[[#This Row],[Secteur]],"    *"),B123,T_ULIS[[#This Row],[Secteur]])</f>
        <v xml:space="preserve">   D04 - Aulnay-Sous-Bois</v>
      </c>
      <c r="C124" s="100" t="s">
        <v>608</v>
      </c>
      <c r="D124" s="100" t="s">
        <v>609</v>
      </c>
      <c r="E124" s="101">
        <v>2</v>
      </c>
      <c r="F124" s="101">
        <v>3</v>
      </c>
      <c r="G124" s="101">
        <v>5</v>
      </c>
      <c r="H124" s="101">
        <v>0</v>
      </c>
      <c r="I124" s="101">
        <v>0</v>
      </c>
      <c r="J124" s="101">
        <v>0</v>
      </c>
      <c r="K124" s="101">
        <v>2</v>
      </c>
      <c r="L124" s="101">
        <v>3</v>
      </c>
      <c r="M124" s="101">
        <v>5</v>
      </c>
      <c r="N124" s="102">
        <v>1</v>
      </c>
      <c r="O124" s="102">
        <v>1</v>
      </c>
      <c r="P124" s="102">
        <v>1</v>
      </c>
      <c r="Q124" s="101">
        <v>0</v>
      </c>
      <c r="R124" s="101">
        <v>0</v>
      </c>
      <c r="S124" s="101">
        <v>0</v>
      </c>
      <c r="T124" s="102">
        <v>0</v>
      </c>
      <c r="U124" s="102">
        <v>0</v>
      </c>
      <c r="V124" s="102">
        <v>0</v>
      </c>
      <c r="W124" s="101">
        <v>2</v>
      </c>
      <c r="X124" s="101">
        <v>3</v>
      </c>
      <c r="Y124" s="101">
        <v>5</v>
      </c>
      <c r="Z124" s="102">
        <v>1</v>
      </c>
      <c r="AA124" s="102">
        <v>1</v>
      </c>
      <c r="AB124" s="102">
        <v>1</v>
      </c>
      <c r="AC124" s="101">
        <v>1</v>
      </c>
      <c r="AD124" s="101">
        <v>1</v>
      </c>
      <c r="AE124" s="101">
        <v>2</v>
      </c>
      <c r="AF124" s="102">
        <v>0.5</v>
      </c>
      <c r="AG124" s="102">
        <v>0.33333333333333331</v>
      </c>
      <c r="AH124" s="102">
        <v>0.4</v>
      </c>
      <c r="AI124" s="101">
        <v>1</v>
      </c>
      <c r="AJ124" s="101">
        <v>2</v>
      </c>
      <c r="AK124" s="101">
        <v>3</v>
      </c>
      <c r="AL124" s="102">
        <v>0.5</v>
      </c>
      <c r="AM124" s="102">
        <v>0.66666666666666663</v>
      </c>
      <c r="AN124" s="102">
        <v>0.6</v>
      </c>
      <c r="AO124" s="101">
        <v>2</v>
      </c>
      <c r="AP124" s="101">
        <v>3</v>
      </c>
      <c r="AQ124" s="101">
        <v>5</v>
      </c>
      <c r="AR124" s="102">
        <v>1</v>
      </c>
      <c r="AS124" s="102">
        <v>1</v>
      </c>
      <c r="AT124" s="102">
        <v>1</v>
      </c>
      <c r="AU124" s="101">
        <v>0</v>
      </c>
      <c r="AV124" s="101">
        <v>0</v>
      </c>
      <c r="AW124" s="101">
        <v>0</v>
      </c>
      <c r="AX124" s="102">
        <v>0</v>
      </c>
      <c r="AY124" s="102">
        <v>0</v>
      </c>
      <c r="AZ124" s="102">
        <v>0</v>
      </c>
      <c r="BA124" s="101">
        <v>2</v>
      </c>
      <c r="BB124" s="101">
        <v>3</v>
      </c>
      <c r="BC124" s="101">
        <v>5</v>
      </c>
      <c r="BD124" s="102">
        <v>1</v>
      </c>
      <c r="BE124" s="102">
        <v>1</v>
      </c>
      <c r="BF124" s="102">
        <v>1</v>
      </c>
      <c r="BG124" s="101">
        <v>1</v>
      </c>
      <c r="BH124" s="101">
        <v>0</v>
      </c>
      <c r="BI124" s="101">
        <v>1</v>
      </c>
      <c r="BJ124" s="102">
        <v>0.5</v>
      </c>
      <c r="BK124" s="102">
        <v>0</v>
      </c>
      <c r="BL124" s="102">
        <v>0.2</v>
      </c>
      <c r="BM124" s="101">
        <v>1</v>
      </c>
      <c r="BN124" s="101">
        <v>3</v>
      </c>
      <c r="BO124" s="101">
        <v>4</v>
      </c>
      <c r="BP124" s="102">
        <v>0.5</v>
      </c>
      <c r="BQ124" s="102">
        <v>1</v>
      </c>
      <c r="BR124" s="103">
        <v>0.8</v>
      </c>
    </row>
    <row r="125" spans="1:70" ht="11.85">
      <c r="A125" s="99" t="str">
        <f>IF(COUNTIFS(T_ULIS[[#This Row],[Secteur]],"  *"),A124,T_ULIS[[#This Row],[Secteur]])</f>
        <v>SEINE-SAINT-DENIS</v>
      </c>
      <c r="B125" s="99" t="str">
        <f>IF(COUNTIFS(T_ULIS[[#This Row],[Secteur]],"    *"),B124,T_ULIS[[#This Row],[Secteur]])</f>
        <v xml:space="preserve">   D04 - Aulnay-Sous-Bois</v>
      </c>
      <c r="C125" s="100" t="s">
        <v>610</v>
      </c>
      <c r="D125" s="100" t="s">
        <v>611</v>
      </c>
      <c r="E125" s="101">
        <v>0</v>
      </c>
      <c r="F125" s="101">
        <v>1</v>
      </c>
      <c r="G125" s="101">
        <v>1</v>
      </c>
      <c r="H125" s="101">
        <v>0</v>
      </c>
      <c r="I125" s="101">
        <v>0</v>
      </c>
      <c r="J125" s="101">
        <v>0</v>
      </c>
      <c r="K125" s="101">
        <v>0</v>
      </c>
      <c r="L125" s="101">
        <v>1</v>
      </c>
      <c r="M125" s="101">
        <v>1</v>
      </c>
      <c r="N125" s="102" t="s">
        <v>92</v>
      </c>
      <c r="O125" s="102">
        <v>1</v>
      </c>
      <c r="P125" s="102">
        <v>1</v>
      </c>
      <c r="Q125" s="101">
        <v>0</v>
      </c>
      <c r="R125" s="101">
        <v>0</v>
      </c>
      <c r="S125" s="101">
        <v>0</v>
      </c>
      <c r="T125" s="102" t="s">
        <v>92</v>
      </c>
      <c r="U125" s="102">
        <v>0</v>
      </c>
      <c r="V125" s="102">
        <v>0</v>
      </c>
      <c r="W125" s="101">
        <v>0</v>
      </c>
      <c r="X125" s="101">
        <v>1</v>
      </c>
      <c r="Y125" s="101">
        <v>1</v>
      </c>
      <c r="Z125" s="102" t="s">
        <v>92</v>
      </c>
      <c r="AA125" s="102">
        <v>1</v>
      </c>
      <c r="AB125" s="102">
        <v>1</v>
      </c>
      <c r="AC125" s="101">
        <v>0</v>
      </c>
      <c r="AD125" s="101">
        <v>0</v>
      </c>
      <c r="AE125" s="101">
        <v>0</v>
      </c>
      <c r="AF125" s="102" t="s">
        <v>92</v>
      </c>
      <c r="AG125" s="102">
        <v>0</v>
      </c>
      <c r="AH125" s="102">
        <v>0</v>
      </c>
      <c r="AI125" s="101">
        <v>0</v>
      </c>
      <c r="AJ125" s="101">
        <v>1</v>
      </c>
      <c r="AK125" s="101">
        <v>1</v>
      </c>
      <c r="AL125" s="102" t="s">
        <v>92</v>
      </c>
      <c r="AM125" s="102">
        <v>1</v>
      </c>
      <c r="AN125" s="102">
        <v>1</v>
      </c>
      <c r="AO125" s="101">
        <v>0</v>
      </c>
      <c r="AP125" s="101">
        <v>1</v>
      </c>
      <c r="AQ125" s="101">
        <v>1</v>
      </c>
      <c r="AR125" s="102" t="s">
        <v>92</v>
      </c>
      <c r="AS125" s="102">
        <v>1</v>
      </c>
      <c r="AT125" s="102">
        <v>1</v>
      </c>
      <c r="AU125" s="101">
        <v>0</v>
      </c>
      <c r="AV125" s="101">
        <v>0</v>
      </c>
      <c r="AW125" s="101">
        <v>0</v>
      </c>
      <c r="AX125" s="102" t="s">
        <v>92</v>
      </c>
      <c r="AY125" s="102">
        <v>0</v>
      </c>
      <c r="AZ125" s="102">
        <v>0</v>
      </c>
      <c r="BA125" s="101">
        <v>0</v>
      </c>
      <c r="BB125" s="101">
        <v>1</v>
      </c>
      <c r="BC125" s="101">
        <v>1</v>
      </c>
      <c r="BD125" s="102" t="s">
        <v>92</v>
      </c>
      <c r="BE125" s="102">
        <v>1</v>
      </c>
      <c r="BF125" s="102">
        <v>1</v>
      </c>
      <c r="BG125" s="101">
        <v>0</v>
      </c>
      <c r="BH125" s="101">
        <v>0</v>
      </c>
      <c r="BI125" s="101">
        <v>0</v>
      </c>
      <c r="BJ125" s="102" t="s">
        <v>92</v>
      </c>
      <c r="BK125" s="102">
        <v>0</v>
      </c>
      <c r="BL125" s="102">
        <v>0</v>
      </c>
      <c r="BM125" s="101">
        <v>0</v>
      </c>
      <c r="BN125" s="101">
        <v>1</v>
      </c>
      <c r="BO125" s="101">
        <v>1</v>
      </c>
      <c r="BP125" s="102" t="s">
        <v>92</v>
      </c>
      <c r="BQ125" s="102">
        <v>1</v>
      </c>
      <c r="BR125" s="103">
        <v>1</v>
      </c>
    </row>
    <row r="126" spans="1:70" ht="11.85">
      <c r="A126" s="99" t="str">
        <f>IF(COUNTIFS(T_ULIS[[#This Row],[Secteur]],"  *"),A125,T_ULIS[[#This Row],[Secteur]])</f>
        <v>SEINE-SAINT-DENIS</v>
      </c>
      <c r="B126" s="99" t="str">
        <f>IF(COUNTIFS(T_ULIS[[#This Row],[Secteur]],"    *"),B125,T_ULIS[[#This Row],[Secteur]])</f>
        <v xml:space="preserve">   D04 - Aulnay-Sous-Bois</v>
      </c>
      <c r="C126" s="100" t="s">
        <v>613</v>
      </c>
      <c r="D126" s="100" t="s">
        <v>614</v>
      </c>
      <c r="E126" s="101">
        <v>2</v>
      </c>
      <c r="F126" s="101">
        <v>5</v>
      </c>
      <c r="G126" s="101">
        <v>7</v>
      </c>
      <c r="H126" s="101">
        <v>0</v>
      </c>
      <c r="I126" s="101">
        <v>0</v>
      </c>
      <c r="J126" s="101">
        <v>0</v>
      </c>
      <c r="K126" s="101">
        <v>2</v>
      </c>
      <c r="L126" s="101">
        <v>5</v>
      </c>
      <c r="M126" s="101">
        <v>7</v>
      </c>
      <c r="N126" s="102">
        <v>1</v>
      </c>
      <c r="O126" s="102">
        <v>1</v>
      </c>
      <c r="P126" s="102">
        <v>1</v>
      </c>
      <c r="Q126" s="101">
        <v>0</v>
      </c>
      <c r="R126" s="101">
        <v>0</v>
      </c>
      <c r="S126" s="101">
        <v>0</v>
      </c>
      <c r="T126" s="102">
        <v>0</v>
      </c>
      <c r="U126" s="102">
        <v>0</v>
      </c>
      <c r="V126" s="102">
        <v>0</v>
      </c>
      <c r="W126" s="101">
        <v>2</v>
      </c>
      <c r="X126" s="101">
        <v>5</v>
      </c>
      <c r="Y126" s="101">
        <v>7</v>
      </c>
      <c r="Z126" s="102">
        <v>1</v>
      </c>
      <c r="AA126" s="102">
        <v>1</v>
      </c>
      <c r="AB126" s="102">
        <v>1</v>
      </c>
      <c r="AC126" s="101">
        <v>0</v>
      </c>
      <c r="AD126" s="101">
        <v>0</v>
      </c>
      <c r="AE126" s="101">
        <v>0</v>
      </c>
      <c r="AF126" s="102">
        <v>0</v>
      </c>
      <c r="AG126" s="102">
        <v>0</v>
      </c>
      <c r="AH126" s="102">
        <v>0</v>
      </c>
      <c r="AI126" s="101">
        <v>2</v>
      </c>
      <c r="AJ126" s="101">
        <v>5</v>
      </c>
      <c r="AK126" s="101">
        <v>7</v>
      </c>
      <c r="AL126" s="102">
        <v>1</v>
      </c>
      <c r="AM126" s="102">
        <v>1</v>
      </c>
      <c r="AN126" s="102">
        <v>1</v>
      </c>
      <c r="AO126" s="101">
        <v>2</v>
      </c>
      <c r="AP126" s="101">
        <v>5</v>
      </c>
      <c r="AQ126" s="101">
        <v>7</v>
      </c>
      <c r="AR126" s="102">
        <v>1</v>
      </c>
      <c r="AS126" s="102">
        <v>1</v>
      </c>
      <c r="AT126" s="102">
        <v>1</v>
      </c>
      <c r="AU126" s="101">
        <v>0</v>
      </c>
      <c r="AV126" s="101">
        <v>0</v>
      </c>
      <c r="AW126" s="101">
        <v>0</v>
      </c>
      <c r="AX126" s="102">
        <v>0</v>
      </c>
      <c r="AY126" s="102">
        <v>0</v>
      </c>
      <c r="AZ126" s="102">
        <v>0</v>
      </c>
      <c r="BA126" s="101">
        <v>2</v>
      </c>
      <c r="BB126" s="101">
        <v>5</v>
      </c>
      <c r="BC126" s="101">
        <v>7</v>
      </c>
      <c r="BD126" s="102">
        <v>1</v>
      </c>
      <c r="BE126" s="102">
        <v>1</v>
      </c>
      <c r="BF126" s="102">
        <v>1</v>
      </c>
      <c r="BG126" s="101">
        <v>0</v>
      </c>
      <c r="BH126" s="101">
        <v>0</v>
      </c>
      <c r="BI126" s="101">
        <v>0</v>
      </c>
      <c r="BJ126" s="102">
        <v>0</v>
      </c>
      <c r="BK126" s="102">
        <v>0</v>
      </c>
      <c r="BL126" s="102">
        <v>0</v>
      </c>
      <c r="BM126" s="101">
        <v>2</v>
      </c>
      <c r="BN126" s="101">
        <v>5</v>
      </c>
      <c r="BO126" s="101">
        <v>7</v>
      </c>
      <c r="BP126" s="102">
        <v>1</v>
      </c>
      <c r="BQ126" s="102">
        <v>1</v>
      </c>
      <c r="BR126" s="103">
        <v>1</v>
      </c>
    </row>
    <row r="127" spans="1:70" ht="11.85">
      <c r="A127" s="99" t="str">
        <f>IF(COUNTIFS(T_ULIS[[#This Row],[Secteur]],"  *"),A126,T_ULIS[[#This Row],[Secteur]])</f>
        <v>SEINE-SAINT-DENIS</v>
      </c>
      <c r="B127" s="99" t="str">
        <f>IF(COUNTIFS(T_ULIS[[#This Row],[Secteur]],"    *"),B126,T_ULIS[[#This Row],[Secteur]])</f>
        <v xml:space="preserve">   D04 - Aulnay-Sous-Bois</v>
      </c>
      <c r="C127" s="100" t="s">
        <v>615</v>
      </c>
      <c r="D127" s="100" t="s">
        <v>616</v>
      </c>
      <c r="E127" s="101">
        <v>0</v>
      </c>
      <c r="F127" s="101">
        <v>1</v>
      </c>
      <c r="G127" s="101">
        <v>1</v>
      </c>
      <c r="H127" s="101">
        <v>0</v>
      </c>
      <c r="I127" s="101">
        <v>0</v>
      </c>
      <c r="J127" s="101">
        <v>0</v>
      </c>
      <c r="K127" s="101">
        <v>0</v>
      </c>
      <c r="L127" s="101">
        <v>0</v>
      </c>
      <c r="M127" s="101">
        <v>0</v>
      </c>
      <c r="N127" s="102" t="s">
        <v>92</v>
      </c>
      <c r="O127" s="102">
        <v>0</v>
      </c>
      <c r="P127" s="102">
        <v>0</v>
      </c>
      <c r="Q127" s="101">
        <v>0</v>
      </c>
      <c r="R127" s="101">
        <v>0</v>
      </c>
      <c r="S127" s="101">
        <v>0</v>
      </c>
      <c r="T127" s="102" t="s">
        <v>92</v>
      </c>
      <c r="U127" s="102" t="s">
        <v>92</v>
      </c>
      <c r="V127" s="102" t="s">
        <v>92</v>
      </c>
      <c r="W127" s="101">
        <v>0</v>
      </c>
      <c r="X127" s="101">
        <v>0</v>
      </c>
      <c r="Y127" s="101">
        <v>0</v>
      </c>
      <c r="Z127" s="102" t="s">
        <v>92</v>
      </c>
      <c r="AA127" s="102" t="s">
        <v>92</v>
      </c>
      <c r="AB127" s="102" t="s">
        <v>92</v>
      </c>
      <c r="AC127" s="101">
        <v>0</v>
      </c>
      <c r="AD127" s="101">
        <v>0</v>
      </c>
      <c r="AE127" s="101">
        <v>0</v>
      </c>
      <c r="AF127" s="102" t="s">
        <v>92</v>
      </c>
      <c r="AG127" s="102" t="s">
        <v>92</v>
      </c>
      <c r="AH127" s="102" t="s">
        <v>92</v>
      </c>
      <c r="AI127" s="101">
        <v>0</v>
      </c>
      <c r="AJ127" s="101">
        <v>0</v>
      </c>
      <c r="AK127" s="101">
        <v>0</v>
      </c>
      <c r="AL127" s="102" t="s">
        <v>92</v>
      </c>
      <c r="AM127" s="102" t="s">
        <v>92</v>
      </c>
      <c r="AN127" s="102" t="s">
        <v>92</v>
      </c>
      <c r="AO127" s="101">
        <v>0</v>
      </c>
      <c r="AP127" s="101">
        <v>0</v>
      </c>
      <c r="AQ127" s="101">
        <v>0</v>
      </c>
      <c r="AR127" s="102" t="s">
        <v>92</v>
      </c>
      <c r="AS127" s="102">
        <v>0</v>
      </c>
      <c r="AT127" s="102">
        <v>0</v>
      </c>
      <c r="AU127" s="101">
        <v>0</v>
      </c>
      <c r="AV127" s="101">
        <v>0</v>
      </c>
      <c r="AW127" s="101">
        <v>0</v>
      </c>
      <c r="AX127" s="102" t="s">
        <v>92</v>
      </c>
      <c r="AY127" s="102" t="s">
        <v>92</v>
      </c>
      <c r="AZ127" s="102" t="s">
        <v>92</v>
      </c>
      <c r="BA127" s="101">
        <v>0</v>
      </c>
      <c r="BB127" s="101">
        <v>0</v>
      </c>
      <c r="BC127" s="101">
        <v>0</v>
      </c>
      <c r="BD127" s="102" t="s">
        <v>92</v>
      </c>
      <c r="BE127" s="102" t="s">
        <v>92</v>
      </c>
      <c r="BF127" s="102" t="s">
        <v>92</v>
      </c>
      <c r="BG127" s="101">
        <v>0</v>
      </c>
      <c r="BH127" s="101">
        <v>0</v>
      </c>
      <c r="BI127" s="101">
        <v>0</v>
      </c>
      <c r="BJ127" s="102" t="s">
        <v>92</v>
      </c>
      <c r="BK127" s="102" t="s">
        <v>92</v>
      </c>
      <c r="BL127" s="102" t="s">
        <v>92</v>
      </c>
      <c r="BM127" s="101">
        <v>0</v>
      </c>
      <c r="BN127" s="101">
        <v>0</v>
      </c>
      <c r="BO127" s="101">
        <v>0</v>
      </c>
      <c r="BP127" s="102" t="s">
        <v>92</v>
      </c>
      <c r="BQ127" s="102" t="s">
        <v>92</v>
      </c>
      <c r="BR127" s="103" t="s">
        <v>92</v>
      </c>
    </row>
    <row r="128" spans="1:70" ht="11.85">
      <c r="A128" s="99" t="str">
        <f>IF(COUNTIFS(T_ULIS[[#This Row],[Secteur]],"  *"),A127,T_ULIS[[#This Row],[Secteur]])</f>
        <v>SEINE-SAINT-DENIS</v>
      </c>
      <c r="B128" s="99" t="str">
        <f>IF(COUNTIFS(T_ULIS[[#This Row],[Secteur]],"    *"),B127,T_ULIS[[#This Row],[Secteur]])</f>
        <v xml:space="preserve">   D04 - Aulnay-Sous-Bois</v>
      </c>
      <c r="C128" s="100" t="s">
        <v>617</v>
      </c>
      <c r="D128" s="100" t="s">
        <v>213</v>
      </c>
      <c r="E128" s="101">
        <v>1</v>
      </c>
      <c r="F128" s="101">
        <v>3</v>
      </c>
      <c r="G128" s="101">
        <v>4</v>
      </c>
      <c r="H128" s="101">
        <v>0</v>
      </c>
      <c r="I128" s="101">
        <v>0</v>
      </c>
      <c r="J128" s="101">
        <v>0</v>
      </c>
      <c r="K128" s="101">
        <v>1</v>
      </c>
      <c r="L128" s="101">
        <v>1</v>
      </c>
      <c r="M128" s="101">
        <v>2</v>
      </c>
      <c r="N128" s="102">
        <v>1</v>
      </c>
      <c r="O128" s="102">
        <v>0.33333333333333331</v>
      </c>
      <c r="P128" s="102">
        <v>0.5</v>
      </c>
      <c r="Q128" s="101">
        <v>0</v>
      </c>
      <c r="R128" s="101">
        <v>0</v>
      </c>
      <c r="S128" s="101">
        <v>0</v>
      </c>
      <c r="T128" s="102">
        <v>0</v>
      </c>
      <c r="U128" s="102">
        <v>0</v>
      </c>
      <c r="V128" s="102">
        <v>0</v>
      </c>
      <c r="W128" s="101">
        <v>1</v>
      </c>
      <c r="X128" s="101">
        <v>1</v>
      </c>
      <c r="Y128" s="101">
        <v>2</v>
      </c>
      <c r="Z128" s="102">
        <v>1</v>
      </c>
      <c r="AA128" s="102">
        <v>1</v>
      </c>
      <c r="AB128" s="102">
        <v>1</v>
      </c>
      <c r="AC128" s="101">
        <v>0</v>
      </c>
      <c r="AD128" s="101">
        <v>0</v>
      </c>
      <c r="AE128" s="101">
        <v>0</v>
      </c>
      <c r="AF128" s="102">
        <v>0</v>
      </c>
      <c r="AG128" s="102">
        <v>0</v>
      </c>
      <c r="AH128" s="102">
        <v>0</v>
      </c>
      <c r="AI128" s="101">
        <v>1</v>
      </c>
      <c r="AJ128" s="101">
        <v>1</v>
      </c>
      <c r="AK128" s="101">
        <v>2</v>
      </c>
      <c r="AL128" s="102">
        <v>1</v>
      </c>
      <c r="AM128" s="102">
        <v>1</v>
      </c>
      <c r="AN128" s="102">
        <v>1</v>
      </c>
      <c r="AO128" s="101">
        <v>0</v>
      </c>
      <c r="AP128" s="101">
        <v>0</v>
      </c>
      <c r="AQ128" s="101">
        <v>0</v>
      </c>
      <c r="AR128" s="102">
        <v>0</v>
      </c>
      <c r="AS128" s="102">
        <v>0</v>
      </c>
      <c r="AT128" s="102">
        <v>0</v>
      </c>
      <c r="AU128" s="101">
        <v>0</v>
      </c>
      <c r="AV128" s="101">
        <v>0</v>
      </c>
      <c r="AW128" s="101">
        <v>0</v>
      </c>
      <c r="AX128" s="102" t="s">
        <v>92</v>
      </c>
      <c r="AY128" s="102" t="s">
        <v>92</v>
      </c>
      <c r="AZ128" s="102" t="s">
        <v>92</v>
      </c>
      <c r="BA128" s="101">
        <v>0</v>
      </c>
      <c r="BB128" s="101">
        <v>0</v>
      </c>
      <c r="BC128" s="101">
        <v>0</v>
      </c>
      <c r="BD128" s="102" t="s">
        <v>92</v>
      </c>
      <c r="BE128" s="102" t="s">
        <v>92</v>
      </c>
      <c r="BF128" s="102" t="s">
        <v>92</v>
      </c>
      <c r="BG128" s="101">
        <v>0</v>
      </c>
      <c r="BH128" s="101">
        <v>0</v>
      </c>
      <c r="BI128" s="101">
        <v>0</v>
      </c>
      <c r="BJ128" s="102" t="s">
        <v>92</v>
      </c>
      <c r="BK128" s="102" t="s">
        <v>92</v>
      </c>
      <c r="BL128" s="102" t="s">
        <v>92</v>
      </c>
      <c r="BM128" s="101">
        <v>0</v>
      </c>
      <c r="BN128" s="101">
        <v>0</v>
      </c>
      <c r="BO128" s="101">
        <v>0</v>
      </c>
      <c r="BP128" s="102" t="s">
        <v>92</v>
      </c>
      <c r="BQ128" s="102" t="s">
        <v>92</v>
      </c>
      <c r="BR128" s="103" t="s">
        <v>92</v>
      </c>
    </row>
    <row r="129" spans="1:70" ht="11.85">
      <c r="A129" s="99" t="str">
        <f>IF(COUNTIFS(T_ULIS[[#This Row],[Secteur]],"  *"),A128,T_ULIS[[#This Row],[Secteur]])</f>
        <v>SEINE-SAINT-DENIS</v>
      </c>
      <c r="B129" s="99" t="str">
        <f>IF(COUNTIFS(T_ULIS[[#This Row],[Secteur]],"    *"),B128,T_ULIS[[#This Row],[Secteur]])</f>
        <v xml:space="preserve">   D04 - Aulnay-Sous-Bois</v>
      </c>
      <c r="C129" s="100" t="s">
        <v>618</v>
      </c>
      <c r="D129" s="100" t="s">
        <v>239</v>
      </c>
      <c r="E129" s="101">
        <v>0</v>
      </c>
      <c r="F129" s="101">
        <v>3</v>
      </c>
      <c r="G129" s="101">
        <v>3</v>
      </c>
      <c r="H129" s="101">
        <v>0</v>
      </c>
      <c r="I129" s="101">
        <v>0</v>
      </c>
      <c r="J129" s="101">
        <v>0</v>
      </c>
      <c r="K129" s="101">
        <v>0</v>
      </c>
      <c r="L129" s="101">
        <v>3</v>
      </c>
      <c r="M129" s="101">
        <v>3</v>
      </c>
      <c r="N129" s="102" t="s">
        <v>92</v>
      </c>
      <c r="O129" s="102">
        <v>1</v>
      </c>
      <c r="P129" s="102">
        <v>1</v>
      </c>
      <c r="Q129" s="101">
        <v>0</v>
      </c>
      <c r="R129" s="101">
        <v>0</v>
      </c>
      <c r="S129" s="101">
        <v>0</v>
      </c>
      <c r="T129" s="102" t="s">
        <v>92</v>
      </c>
      <c r="U129" s="102">
        <v>0</v>
      </c>
      <c r="V129" s="102">
        <v>0</v>
      </c>
      <c r="W129" s="101">
        <v>0</v>
      </c>
      <c r="X129" s="101">
        <v>3</v>
      </c>
      <c r="Y129" s="101">
        <v>3</v>
      </c>
      <c r="Z129" s="102" t="s">
        <v>92</v>
      </c>
      <c r="AA129" s="102">
        <v>1</v>
      </c>
      <c r="AB129" s="102">
        <v>1</v>
      </c>
      <c r="AC129" s="101">
        <v>0</v>
      </c>
      <c r="AD129" s="101">
        <v>0</v>
      </c>
      <c r="AE129" s="101">
        <v>0</v>
      </c>
      <c r="AF129" s="102" t="s">
        <v>92</v>
      </c>
      <c r="AG129" s="102">
        <v>0</v>
      </c>
      <c r="AH129" s="102">
        <v>0</v>
      </c>
      <c r="AI129" s="101">
        <v>0</v>
      </c>
      <c r="AJ129" s="101">
        <v>3</v>
      </c>
      <c r="AK129" s="101">
        <v>3</v>
      </c>
      <c r="AL129" s="102" t="s">
        <v>92</v>
      </c>
      <c r="AM129" s="102">
        <v>1</v>
      </c>
      <c r="AN129" s="102">
        <v>1</v>
      </c>
      <c r="AO129" s="101">
        <v>0</v>
      </c>
      <c r="AP129" s="101">
        <v>3</v>
      </c>
      <c r="AQ129" s="101">
        <v>3</v>
      </c>
      <c r="AR129" s="102" t="s">
        <v>92</v>
      </c>
      <c r="AS129" s="102">
        <v>1</v>
      </c>
      <c r="AT129" s="102">
        <v>1</v>
      </c>
      <c r="AU129" s="101">
        <v>0</v>
      </c>
      <c r="AV129" s="101">
        <v>0</v>
      </c>
      <c r="AW129" s="101">
        <v>0</v>
      </c>
      <c r="AX129" s="102" t="s">
        <v>92</v>
      </c>
      <c r="AY129" s="102">
        <v>0</v>
      </c>
      <c r="AZ129" s="102">
        <v>0</v>
      </c>
      <c r="BA129" s="101">
        <v>0</v>
      </c>
      <c r="BB129" s="101">
        <v>3</v>
      </c>
      <c r="BC129" s="101">
        <v>3</v>
      </c>
      <c r="BD129" s="102" t="s">
        <v>92</v>
      </c>
      <c r="BE129" s="102">
        <v>1</v>
      </c>
      <c r="BF129" s="102">
        <v>1</v>
      </c>
      <c r="BG129" s="101">
        <v>0</v>
      </c>
      <c r="BH129" s="101">
        <v>0</v>
      </c>
      <c r="BI129" s="101">
        <v>0</v>
      </c>
      <c r="BJ129" s="102" t="s">
        <v>92</v>
      </c>
      <c r="BK129" s="102">
        <v>0</v>
      </c>
      <c r="BL129" s="102">
        <v>0</v>
      </c>
      <c r="BM129" s="101">
        <v>0</v>
      </c>
      <c r="BN129" s="101">
        <v>3</v>
      </c>
      <c r="BO129" s="101">
        <v>3</v>
      </c>
      <c r="BP129" s="102" t="s">
        <v>92</v>
      </c>
      <c r="BQ129" s="102">
        <v>1</v>
      </c>
      <c r="BR129" s="103">
        <v>1</v>
      </c>
    </row>
    <row r="130" spans="1:70" ht="11.85">
      <c r="A130" s="99" t="str">
        <f>IF(COUNTIFS(T_ULIS[[#This Row],[Secteur]],"  *"),A129,T_ULIS[[#This Row],[Secteur]])</f>
        <v>SEINE-SAINT-DENIS</v>
      </c>
      <c r="B130" s="99" t="str">
        <f>IF(COUNTIFS(T_ULIS[[#This Row],[Secteur]],"    *"),B129,T_ULIS[[#This Row],[Secteur]])</f>
        <v xml:space="preserve">   D05 - Bobigny</v>
      </c>
      <c r="C130" s="100" t="s">
        <v>629</v>
      </c>
      <c r="D130" s="100" t="s">
        <v>630</v>
      </c>
      <c r="E130" s="101">
        <v>4</v>
      </c>
      <c r="F130" s="101">
        <v>9</v>
      </c>
      <c r="G130" s="101">
        <v>13</v>
      </c>
      <c r="H130" s="101">
        <v>0</v>
      </c>
      <c r="I130" s="101">
        <v>0</v>
      </c>
      <c r="J130" s="101">
        <v>0</v>
      </c>
      <c r="K130" s="101">
        <v>4</v>
      </c>
      <c r="L130" s="101">
        <v>7</v>
      </c>
      <c r="M130" s="101">
        <v>11</v>
      </c>
      <c r="N130" s="102">
        <v>1</v>
      </c>
      <c r="O130" s="102">
        <v>0.77777777777777779</v>
      </c>
      <c r="P130" s="102">
        <v>0.84615384615384615</v>
      </c>
      <c r="Q130" s="101">
        <v>0</v>
      </c>
      <c r="R130" s="101">
        <v>0</v>
      </c>
      <c r="S130" s="101">
        <v>0</v>
      </c>
      <c r="T130" s="102">
        <v>0</v>
      </c>
      <c r="U130" s="102">
        <v>0</v>
      </c>
      <c r="V130" s="102">
        <v>0</v>
      </c>
      <c r="W130" s="101">
        <v>4</v>
      </c>
      <c r="X130" s="101">
        <v>7</v>
      </c>
      <c r="Y130" s="101">
        <v>11</v>
      </c>
      <c r="Z130" s="102">
        <v>1</v>
      </c>
      <c r="AA130" s="102">
        <v>1</v>
      </c>
      <c r="AB130" s="102">
        <v>1</v>
      </c>
      <c r="AC130" s="101">
        <v>2</v>
      </c>
      <c r="AD130" s="101">
        <v>1</v>
      </c>
      <c r="AE130" s="101">
        <v>3</v>
      </c>
      <c r="AF130" s="102">
        <v>0.5</v>
      </c>
      <c r="AG130" s="102">
        <v>0.14285714285714285</v>
      </c>
      <c r="AH130" s="102">
        <v>0.27272727272727271</v>
      </c>
      <c r="AI130" s="101">
        <v>2</v>
      </c>
      <c r="AJ130" s="101">
        <v>6</v>
      </c>
      <c r="AK130" s="101">
        <v>8</v>
      </c>
      <c r="AL130" s="102">
        <v>0.5</v>
      </c>
      <c r="AM130" s="102">
        <v>0.8571428571428571</v>
      </c>
      <c r="AN130" s="102">
        <v>0.72727272727272729</v>
      </c>
      <c r="AO130" s="101">
        <v>4</v>
      </c>
      <c r="AP130" s="101">
        <v>7</v>
      </c>
      <c r="AQ130" s="101">
        <v>11</v>
      </c>
      <c r="AR130" s="102">
        <v>1</v>
      </c>
      <c r="AS130" s="102">
        <v>0.77777777777777779</v>
      </c>
      <c r="AT130" s="102">
        <v>0.84615384615384615</v>
      </c>
      <c r="AU130" s="101">
        <v>0</v>
      </c>
      <c r="AV130" s="101">
        <v>0</v>
      </c>
      <c r="AW130" s="101">
        <v>0</v>
      </c>
      <c r="AX130" s="102">
        <v>0</v>
      </c>
      <c r="AY130" s="102">
        <v>0</v>
      </c>
      <c r="AZ130" s="102">
        <v>0</v>
      </c>
      <c r="BA130" s="101">
        <v>4</v>
      </c>
      <c r="BB130" s="101">
        <v>7</v>
      </c>
      <c r="BC130" s="101">
        <v>11</v>
      </c>
      <c r="BD130" s="102">
        <v>1</v>
      </c>
      <c r="BE130" s="102">
        <v>1</v>
      </c>
      <c r="BF130" s="102">
        <v>1</v>
      </c>
      <c r="BG130" s="101">
        <v>2</v>
      </c>
      <c r="BH130" s="101">
        <v>1</v>
      </c>
      <c r="BI130" s="101">
        <v>3</v>
      </c>
      <c r="BJ130" s="102">
        <v>0.5</v>
      </c>
      <c r="BK130" s="102">
        <v>0.14285714285714285</v>
      </c>
      <c r="BL130" s="102">
        <v>0.27272727272727271</v>
      </c>
      <c r="BM130" s="101">
        <v>2</v>
      </c>
      <c r="BN130" s="101">
        <v>6</v>
      </c>
      <c r="BO130" s="101">
        <v>8</v>
      </c>
      <c r="BP130" s="102">
        <v>0.5</v>
      </c>
      <c r="BQ130" s="102">
        <v>0.8571428571428571</v>
      </c>
      <c r="BR130" s="103">
        <v>0.72727272727272729</v>
      </c>
    </row>
    <row r="131" spans="1:70" ht="11.85">
      <c r="A131" s="99" t="str">
        <f>IF(COUNTIFS(T_ULIS[[#This Row],[Secteur]],"  *"),A130,T_ULIS[[#This Row],[Secteur]])</f>
        <v>SEINE-SAINT-DENIS</v>
      </c>
      <c r="B131" s="99" t="str">
        <f>IF(COUNTIFS(T_ULIS[[#This Row],[Secteur]],"    *"),B130,T_ULIS[[#This Row],[Secteur]])</f>
        <v xml:space="preserve">   D05 - Bobigny</v>
      </c>
      <c r="C131" s="100" t="s">
        <v>633</v>
      </c>
      <c r="D131" s="100" t="s">
        <v>536</v>
      </c>
      <c r="E131" s="101">
        <v>0</v>
      </c>
      <c r="F131" s="101">
        <v>1</v>
      </c>
      <c r="G131" s="101">
        <v>1</v>
      </c>
      <c r="H131" s="101">
        <v>0</v>
      </c>
      <c r="I131" s="101">
        <v>0</v>
      </c>
      <c r="J131" s="101">
        <v>0</v>
      </c>
      <c r="K131" s="101">
        <v>0</v>
      </c>
      <c r="L131" s="101">
        <v>1</v>
      </c>
      <c r="M131" s="101">
        <v>1</v>
      </c>
      <c r="N131" s="102" t="s">
        <v>92</v>
      </c>
      <c r="O131" s="102">
        <v>1</v>
      </c>
      <c r="P131" s="102">
        <v>1</v>
      </c>
      <c r="Q131" s="101">
        <v>0</v>
      </c>
      <c r="R131" s="101">
        <v>0</v>
      </c>
      <c r="S131" s="101">
        <v>0</v>
      </c>
      <c r="T131" s="102" t="s">
        <v>92</v>
      </c>
      <c r="U131" s="102">
        <v>0</v>
      </c>
      <c r="V131" s="102">
        <v>0</v>
      </c>
      <c r="W131" s="101">
        <v>0</v>
      </c>
      <c r="X131" s="101">
        <v>1</v>
      </c>
      <c r="Y131" s="101">
        <v>1</v>
      </c>
      <c r="Z131" s="102" t="s">
        <v>92</v>
      </c>
      <c r="AA131" s="102">
        <v>1</v>
      </c>
      <c r="AB131" s="102">
        <v>1</v>
      </c>
      <c r="AC131" s="101">
        <v>0</v>
      </c>
      <c r="AD131" s="101">
        <v>0</v>
      </c>
      <c r="AE131" s="101">
        <v>0</v>
      </c>
      <c r="AF131" s="102" t="s">
        <v>92</v>
      </c>
      <c r="AG131" s="102">
        <v>0</v>
      </c>
      <c r="AH131" s="102">
        <v>0</v>
      </c>
      <c r="AI131" s="101">
        <v>0</v>
      </c>
      <c r="AJ131" s="101">
        <v>1</v>
      </c>
      <c r="AK131" s="101">
        <v>1</v>
      </c>
      <c r="AL131" s="102" t="s">
        <v>92</v>
      </c>
      <c r="AM131" s="102">
        <v>1</v>
      </c>
      <c r="AN131" s="102">
        <v>1</v>
      </c>
      <c r="AO131" s="101">
        <v>0</v>
      </c>
      <c r="AP131" s="101">
        <v>1</v>
      </c>
      <c r="AQ131" s="101">
        <v>1</v>
      </c>
      <c r="AR131" s="102" t="s">
        <v>92</v>
      </c>
      <c r="AS131" s="102">
        <v>1</v>
      </c>
      <c r="AT131" s="102">
        <v>1</v>
      </c>
      <c r="AU131" s="101">
        <v>0</v>
      </c>
      <c r="AV131" s="101">
        <v>0</v>
      </c>
      <c r="AW131" s="101">
        <v>0</v>
      </c>
      <c r="AX131" s="102" t="s">
        <v>92</v>
      </c>
      <c r="AY131" s="102">
        <v>0</v>
      </c>
      <c r="AZ131" s="102">
        <v>0</v>
      </c>
      <c r="BA131" s="101">
        <v>0</v>
      </c>
      <c r="BB131" s="101">
        <v>1</v>
      </c>
      <c r="BC131" s="101">
        <v>1</v>
      </c>
      <c r="BD131" s="102" t="s">
        <v>92</v>
      </c>
      <c r="BE131" s="102">
        <v>1</v>
      </c>
      <c r="BF131" s="102">
        <v>1</v>
      </c>
      <c r="BG131" s="101">
        <v>0</v>
      </c>
      <c r="BH131" s="101">
        <v>0</v>
      </c>
      <c r="BI131" s="101">
        <v>0</v>
      </c>
      <c r="BJ131" s="102" t="s">
        <v>92</v>
      </c>
      <c r="BK131" s="102">
        <v>0</v>
      </c>
      <c r="BL131" s="102">
        <v>0</v>
      </c>
      <c r="BM131" s="101">
        <v>0</v>
      </c>
      <c r="BN131" s="101">
        <v>1</v>
      </c>
      <c r="BO131" s="101">
        <v>1</v>
      </c>
      <c r="BP131" s="102" t="s">
        <v>92</v>
      </c>
      <c r="BQ131" s="102">
        <v>1</v>
      </c>
      <c r="BR131" s="103">
        <v>1</v>
      </c>
    </row>
    <row r="132" spans="1:70" ht="11.85">
      <c r="A132" s="99" t="str">
        <f>IF(COUNTIFS(T_ULIS[[#This Row],[Secteur]],"  *"),A131,T_ULIS[[#This Row],[Secteur]])</f>
        <v>SEINE-SAINT-DENIS</v>
      </c>
      <c r="B132" s="99" t="str">
        <f>IF(COUNTIFS(T_ULIS[[#This Row],[Secteur]],"    *"),B131,T_ULIS[[#This Row],[Secteur]])</f>
        <v xml:space="preserve">   D05 - Bobigny</v>
      </c>
      <c r="C132" s="100" t="s">
        <v>634</v>
      </c>
      <c r="D132" s="100" t="s">
        <v>635</v>
      </c>
      <c r="E132" s="101">
        <v>2</v>
      </c>
      <c r="F132" s="101">
        <v>2</v>
      </c>
      <c r="G132" s="101">
        <v>4</v>
      </c>
      <c r="H132" s="101">
        <v>0</v>
      </c>
      <c r="I132" s="101">
        <v>0</v>
      </c>
      <c r="J132" s="101">
        <v>0</v>
      </c>
      <c r="K132" s="101">
        <v>2</v>
      </c>
      <c r="L132" s="101">
        <v>2</v>
      </c>
      <c r="M132" s="101">
        <v>4</v>
      </c>
      <c r="N132" s="102">
        <v>1</v>
      </c>
      <c r="O132" s="102">
        <v>1</v>
      </c>
      <c r="P132" s="102">
        <v>1</v>
      </c>
      <c r="Q132" s="101">
        <v>0</v>
      </c>
      <c r="R132" s="101">
        <v>0</v>
      </c>
      <c r="S132" s="101">
        <v>0</v>
      </c>
      <c r="T132" s="102">
        <v>0</v>
      </c>
      <c r="U132" s="102">
        <v>0</v>
      </c>
      <c r="V132" s="102">
        <v>0</v>
      </c>
      <c r="W132" s="101">
        <v>2</v>
      </c>
      <c r="X132" s="101">
        <v>2</v>
      </c>
      <c r="Y132" s="101">
        <v>4</v>
      </c>
      <c r="Z132" s="102">
        <v>1</v>
      </c>
      <c r="AA132" s="102">
        <v>1</v>
      </c>
      <c r="AB132" s="102">
        <v>1</v>
      </c>
      <c r="AC132" s="101">
        <v>0</v>
      </c>
      <c r="AD132" s="101">
        <v>0</v>
      </c>
      <c r="AE132" s="101">
        <v>0</v>
      </c>
      <c r="AF132" s="102">
        <v>0</v>
      </c>
      <c r="AG132" s="102">
        <v>0</v>
      </c>
      <c r="AH132" s="102">
        <v>0</v>
      </c>
      <c r="AI132" s="101">
        <v>2</v>
      </c>
      <c r="AJ132" s="101">
        <v>2</v>
      </c>
      <c r="AK132" s="101">
        <v>4</v>
      </c>
      <c r="AL132" s="102">
        <v>1</v>
      </c>
      <c r="AM132" s="102">
        <v>1</v>
      </c>
      <c r="AN132" s="102">
        <v>1</v>
      </c>
      <c r="AO132" s="101">
        <v>2</v>
      </c>
      <c r="AP132" s="101">
        <v>2</v>
      </c>
      <c r="AQ132" s="101">
        <v>4</v>
      </c>
      <c r="AR132" s="102">
        <v>1</v>
      </c>
      <c r="AS132" s="102">
        <v>1</v>
      </c>
      <c r="AT132" s="102">
        <v>1</v>
      </c>
      <c r="AU132" s="101">
        <v>0</v>
      </c>
      <c r="AV132" s="101">
        <v>0</v>
      </c>
      <c r="AW132" s="101">
        <v>0</v>
      </c>
      <c r="AX132" s="102">
        <v>0</v>
      </c>
      <c r="AY132" s="102">
        <v>0</v>
      </c>
      <c r="AZ132" s="102">
        <v>0</v>
      </c>
      <c r="BA132" s="101">
        <v>2</v>
      </c>
      <c r="BB132" s="101">
        <v>2</v>
      </c>
      <c r="BC132" s="101">
        <v>4</v>
      </c>
      <c r="BD132" s="102">
        <v>1</v>
      </c>
      <c r="BE132" s="102">
        <v>1</v>
      </c>
      <c r="BF132" s="102">
        <v>1</v>
      </c>
      <c r="BG132" s="101">
        <v>0</v>
      </c>
      <c r="BH132" s="101">
        <v>0</v>
      </c>
      <c r="BI132" s="101">
        <v>0</v>
      </c>
      <c r="BJ132" s="102">
        <v>0</v>
      </c>
      <c r="BK132" s="102">
        <v>0</v>
      </c>
      <c r="BL132" s="102">
        <v>0</v>
      </c>
      <c r="BM132" s="101">
        <v>2</v>
      </c>
      <c r="BN132" s="101">
        <v>2</v>
      </c>
      <c r="BO132" s="101">
        <v>4</v>
      </c>
      <c r="BP132" s="102">
        <v>1</v>
      </c>
      <c r="BQ132" s="102">
        <v>1</v>
      </c>
      <c r="BR132" s="103">
        <v>1</v>
      </c>
    </row>
    <row r="133" spans="1:70" ht="11.85">
      <c r="A133" s="99" t="str">
        <f>IF(COUNTIFS(T_ULIS[[#This Row],[Secteur]],"  *"),A132,T_ULIS[[#This Row],[Secteur]])</f>
        <v>SEINE-SAINT-DENIS</v>
      </c>
      <c r="B133" s="99" t="str">
        <f>IF(COUNTIFS(T_ULIS[[#This Row],[Secteur]],"    *"),B132,T_ULIS[[#This Row],[Secteur]])</f>
        <v xml:space="preserve">   D05 - Bobigny</v>
      </c>
      <c r="C133" s="100" t="s">
        <v>636</v>
      </c>
      <c r="D133" s="100" t="s">
        <v>637</v>
      </c>
      <c r="E133" s="101">
        <v>0</v>
      </c>
      <c r="F133" s="101">
        <v>2</v>
      </c>
      <c r="G133" s="101">
        <v>2</v>
      </c>
      <c r="H133" s="101">
        <v>0</v>
      </c>
      <c r="I133" s="101">
        <v>0</v>
      </c>
      <c r="J133" s="101">
        <v>0</v>
      </c>
      <c r="K133" s="101">
        <v>0</v>
      </c>
      <c r="L133" s="101">
        <v>0</v>
      </c>
      <c r="M133" s="101">
        <v>0</v>
      </c>
      <c r="N133" s="102" t="s">
        <v>92</v>
      </c>
      <c r="O133" s="102">
        <v>0</v>
      </c>
      <c r="P133" s="102">
        <v>0</v>
      </c>
      <c r="Q133" s="101">
        <v>0</v>
      </c>
      <c r="R133" s="101">
        <v>0</v>
      </c>
      <c r="S133" s="101">
        <v>0</v>
      </c>
      <c r="T133" s="102" t="s">
        <v>92</v>
      </c>
      <c r="U133" s="102" t="s">
        <v>92</v>
      </c>
      <c r="V133" s="102" t="s">
        <v>92</v>
      </c>
      <c r="W133" s="101">
        <v>0</v>
      </c>
      <c r="X133" s="101">
        <v>0</v>
      </c>
      <c r="Y133" s="101">
        <v>0</v>
      </c>
      <c r="Z133" s="102" t="s">
        <v>92</v>
      </c>
      <c r="AA133" s="102" t="s">
        <v>92</v>
      </c>
      <c r="AB133" s="102" t="s">
        <v>92</v>
      </c>
      <c r="AC133" s="101">
        <v>0</v>
      </c>
      <c r="AD133" s="101">
        <v>0</v>
      </c>
      <c r="AE133" s="101">
        <v>0</v>
      </c>
      <c r="AF133" s="102" t="s">
        <v>92</v>
      </c>
      <c r="AG133" s="102" t="s">
        <v>92</v>
      </c>
      <c r="AH133" s="102" t="s">
        <v>92</v>
      </c>
      <c r="AI133" s="101">
        <v>0</v>
      </c>
      <c r="AJ133" s="101">
        <v>0</v>
      </c>
      <c r="AK133" s="101">
        <v>0</v>
      </c>
      <c r="AL133" s="102" t="s">
        <v>92</v>
      </c>
      <c r="AM133" s="102" t="s">
        <v>92</v>
      </c>
      <c r="AN133" s="102" t="s">
        <v>92</v>
      </c>
      <c r="AO133" s="101">
        <v>0</v>
      </c>
      <c r="AP133" s="101">
        <v>0</v>
      </c>
      <c r="AQ133" s="101">
        <v>0</v>
      </c>
      <c r="AR133" s="102" t="s">
        <v>92</v>
      </c>
      <c r="AS133" s="102">
        <v>0</v>
      </c>
      <c r="AT133" s="102">
        <v>0</v>
      </c>
      <c r="AU133" s="101">
        <v>0</v>
      </c>
      <c r="AV133" s="101">
        <v>0</v>
      </c>
      <c r="AW133" s="101">
        <v>0</v>
      </c>
      <c r="AX133" s="102" t="s">
        <v>92</v>
      </c>
      <c r="AY133" s="102" t="s">
        <v>92</v>
      </c>
      <c r="AZ133" s="102" t="s">
        <v>92</v>
      </c>
      <c r="BA133" s="101">
        <v>0</v>
      </c>
      <c r="BB133" s="101">
        <v>0</v>
      </c>
      <c r="BC133" s="101">
        <v>0</v>
      </c>
      <c r="BD133" s="102" t="s">
        <v>92</v>
      </c>
      <c r="BE133" s="102" t="s">
        <v>92</v>
      </c>
      <c r="BF133" s="102" t="s">
        <v>92</v>
      </c>
      <c r="BG133" s="101">
        <v>0</v>
      </c>
      <c r="BH133" s="101">
        <v>0</v>
      </c>
      <c r="BI133" s="101">
        <v>0</v>
      </c>
      <c r="BJ133" s="102" t="s">
        <v>92</v>
      </c>
      <c r="BK133" s="102" t="s">
        <v>92</v>
      </c>
      <c r="BL133" s="102" t="s">
        <v>92</v>
      </c>
      <c r="BM133" s="101">
        <v>0</v>
      </c>
      <c r="BN133" s="101">
        <v>0</v>
      </c>
      <c r="BO133" s="101">
        <v>0</v>
      </c>
      <c r="BP133" s="102" t="s">
        <v>92</v>
      </c>
      <c r="BQ133" s="102" t="s">
        <v>92</v>
      </c>
      <c r="BR133" s="103" t="s">
        <v>92</v>
      </c>
    </row>
    <row r="134" spans="1:70" ht="11.85">
      <c r="A134" s="99" t="str">
        <f>IF(COUNTIFS(T_ULIS[[#This Row],[Secteur]],"  *"),A133,T_ULIS[[#This Row],[Secteur]])</f>
        <v>SEINE-SAINT-DENIS</v>
      </c>
      <c r="B134" s="99" t="str">
        <f>IF(COUNTIFS(T_ULIS[[#This Row],[Secteur]],"    *"),B133,T_ULIS[[#This Row],[Secteur]])</f>
        <v xml:space="preserve">   D05 - Bobigny</v>
      </c>
      <c r="C134" s="100" t="s">
        <v>642</v>
      </c>
      <c r="D134" s="100" t="s">
        <v>643</v>
      </c>
      <c r="E134" s="101">
        <v>0</v>
      </c>
      <c r="F134" s="101">
        <v>3</v>
      </c>
      <c r="G134" s="101">
        <v>3</v>
      </c>
      <c r="H134" s="101">
        <v>0</v>
      </c>
      <c r="I134" s="101">
        <v>0</v>
      </c>
      <c r="J134" s="101">
        <v>0</v>
      </c>
      <c r="K134" s="101">
        <v>0</v>
      </c>
      <c r="L134" s="101">
        <v>3</v>
      </c>
      <c r="M134" s="101">
        <v>3</v>
      </c>
      <c r="N134" s="102" t="s">
        <v>92</v>
      </c>
      <c r="O134" s="102">
        <v>1</v>
      </c>
      <c r="P134" s="102">
        <v>1</v>
      </c>
      <c r="Q134" s="101">
        <v>0</v>
      </c>
      <c r="R134" s="101">
        <v>0</v>
      </c>
      <c r="S134" s="101">
        <v>0</v>
      </c>
      <c r="T134" s="102" t="s">
        <v>92</v>
      </c>
      <c r="U134" s="102">
        <v>0</v>
      </c>
      <c r="V134" s="102">
        <v>0</v>
      </c>
      <c r="W134" s="101">
        <v>0</v>
      </c>
      <c r="X134" s="101">
        <v>3</v>
      </c>
      <c r="Y134" s="101">
        <v>3</v>
      </c>
      <c r="Z134" s="102" t="s">
        <v>92</v>
      </c>
      <c r="AA134" s="102">
        <v>1</v>
      </c>
      <c r="AB134" s="102">
        <v>1</v>
      </c>
      <c r="AC134" s="101">
        <v>0</v>
      </c>
      <c r="AD134" s="101">
        <v>0</v>
      </c>
      <c r="AE134" s="101">
        <v>0</v>
      </c>
      <c r="AF134" s="102" t="s">
        <v>92</v>
      </c>
      <c r="AG134" s="102">
        <v>0</v>
      </c>
      <c r="AH134" s="102">
        <v>0</v>
      </c>
      <c r="AI134" s="101">
        <v>0</v>
      </c>
      <c r="AJ134" s="101">
        <v>3</v>
      </c>
      <c r="AK134" s="101">
        <v>3</v>
      </c>
      <c r="AL134" s="102" t="s">
        <v>92</v>
      </c>
      <c r="AM134" s="102">
        <v>1</v>
      </c>
      <c r="AN134" s="102">
        <v>1</v>
      </c>
      <c r="AO134" s="101">
        <v>0</v>
      </c>
      <c r="AP134" s="101">
        <v>3</v>
      </c>
      <c r="AQ134" s="101">
        <v>3</v>
      </c>
      <c r="AR134" s="102" t="s">
        <v>92</v>
      </c>
      <c r="AS134" s="102">
        <v>1</v>
      </c>
      <c r="AT134" s="102">
        <v>1</v>
      </c>
      <c r="AU134" s="101">
        <v>0</v>
      </c>
      <c r="AV134" s="101">
        <v>0</v>
      </c>
      <c r="AW134" s="101">
        <v>0</v>
      </c>
      <c r="AX134" s="102" t="s">
        <v>92</v>
      </c>
      <c r="AY134" s="102">
        <v>0</v>
      </c>
      <c r="AZ134" s="102">
        <v>0</v>
      </c>
      <c r="BA134" s="101">
        <v>0</v>
      </c>
      <c r="BB134" s="101">
        <v>3</v>
      </c>
      <c r="BC134" s="101">
        <v>3</v>
      </c>
      <c r="BD134" s="102" t="s">
        <v>92</v>
      </c>
      <c r="BE134" s="102">
        <v>1</v>
      </c>
      <c r="BF134" s="102">
        <v>1</v>
      </c>
      <c r="BG134" s="101">
        <v>0</v>
      </c>
      <c r="BH134" s="101">
        <v>0</v>
      </c>
      <c r="BI134" s="101">
        <v>0</v>
      </c>
      <c r="BJ134" s="102" t="s">
        <v>92</v>
      </c>
      <c r="BK134" s="102">
        <v>0</v>
      </c>
      <c r="BL134" s="102">
        <v>0</v>
      </c>
      <c r="BM134" s="101">
        <v>0</v>
      </c>
      <c r="BN134" s="101">
        <v>3</v>
      </c>
      <c r="BO134" s="101">
        <v>3</v>
      </c>
      <c r="BP134" s="102" t="s">
        <v>92</v>
      </c>
      <c r="BQ134" s="102">
        <v>1</v>
      </c>
      <c r="BR134" s="103">
        <v>1</v>
      </c>
    </row>
    <row r="135" spans="1:70" ht="11.85">
      <c r="A135" s="99" t="str">
        <f>IF(COUNTIFS(T_ULIS[[#This Row],[Secteur]],"  *"),A134,T_ULIS[[#This Row],[Secteur]])</f>
        <v>SEINE-SAINT-DENIS</v>
      </c>
      <c r="B135" s="99" t="str">
        <f>IF(COUNTIFS(T_ULIS[[#This Row],[Secteur]],"    *"),B134,T_ULIS[[#This Row],[Secteur]])</f>
        <v xml:space="preserve">   D05 - Bobigny</v>
      </c>
      <c r="C135" s="100" t="s">
        <v>644</v>
      </c>
      <c r="D135" s="100" t="s">
        <v>645</v>
      </c>
      <c r="E135" s="101">
        <v>2</v>
      </c>
      <c r="F135" s="101">
        <v>1</v>
      </c>
      <c r="G135" s="101">
        <v>3</v>
      </c>
      <c r="H135" s="101">
        <v>0</v>
      </c>
      <c r="I135" s="101">
        <v>0</v>
      </c>
      <c r="J135" s="101">
        <v>0</v>
      </c>
      <c r="K135" s="101">
        <v>2</v>
      </c>
      <c r="L135" s="101">
        <v>1</v>
      </c>
      <c r="M135" s="101">
        <v>3</v>
      </c>
      <c r="N135" s="102">
        <v>1</v>
      </c>
      <c r="O135" s="102">
        <v>1</v>
      </c>
      <c r="P135" s="102">
        <v>1</v>
      </c>
      <c r="Q135" s="101">
        <v>0</v>
      </c>
      <c r="R135" s="101">
        <v>0</v>
      </c>
      <c r="S135" s="101">
        <v>0</v>
      </c>
      <c r="T135" s="102">
        <v>0</v>
      </c>
      <c r="U135" s="102">
        <v>0</v>
      </c>
      <c r="V135" s="102">
        <v>0</v>
      </c>
      <c r="W135" s="101">
        <v>2</v>
      </c>
      <c r="X135" s="101">
        <v>1</v>
      </c>
      <c r="Y135" s="101">
        <v>3</v>
      </c>
      <c r="Z135" s="102">
        <v>1</v>
      </c>
      <c r="AA135" s="102">
        <v>1</v>
      </c>
      <c r="AB135" s="102">
        <v>1</v>
      </c>
      <c r="AC135" s="101">
        <v>2</v>
      </c>
      <c r="AD135" s="101">
        <v>1</v>
      </c>
      <c r="AE135" s="101">
        <v>3</v>
      </c>
      <c r="AF135" s="102">
        <v>1</v>
      </c>
      <c r="AG135" s="102">
        <v>1</v>
      </c>
      <c r="AH135" s="102">
        <v>1</v>
      </c>
      <c r="AI135" s="101">
        <v>0</v>
      </c>
      <c r="AJ135" s="101">
        <v>0</v>
      </c>
      <c r="AK135" s="101">
        <v>0</v>
      </c>
      <c r="AL135" s="102">
        <v>0</v>
      </c>
      <c r="AM135" s="102">
        <v>0</v>
      </c>
      <c r="AN135" s="102">
        <v>0</v>
      </c>
      <c r="AO135" s="101">
        <v>2</v>
      </c>
      <c r="AP135" s="101">
        <v>1</v>
      </c>
      <c r="AQ135" s="101">
        <v>3</v>
      </c>
      <c r="AR135" s="102">
        <v>1</v>
      </c>
      <c r="AS135" s="102">
        <v>1</v>
      </c>
      <c r="AT135" s="102">
        <v>1</v>
      </c>
      <c r="AU135" s="101">
        <v>0</v>
      </c>
      <c r="AV135" s="101">
        <v>0</v>
      </c>
      <c r="AW135" s="101">
        <v>0</v>
      </c>
      <c r="AX135" s="102">
        <v>0</v>
      </c>
      <c r="AY135" s="102">
        <v>0</v>
      </c>
      <c r="AZ135" s="102">
        <v>0</v>
      </c>
      <c r="BA135" s="101">
        <v>2</v>
      </c>
      <c r="BB135" s="101">
        <v>1</v>
      </c>
      <c r="BC135" s="101">
        <v>3</v>
      </c>
      <c r="BD135" s="102">
        <v>1</v>
      </c>
      <c r="BE135" s="102">
        <v>1</v>
      </c>
      <c r="BF135" s="102">
        <v>1</v>
      </c>
      <c r="BG135" s="101">
        <v>2</v>
      </c>
      <c r="BH135" s="101">
        <v>1</v>
      </c>
      <c r="BI135" s="101">
        <v>3</v>
      </c>
      <c r="BJ135" s="102">
        <v>1</v>
      </c>
      <c r="BK135" s="102">
        <v>1</v>
      </c>
      <c r="BL135" s="102">
        <v>1</v>
      </c>
      <c r="BM135" s="101">
        <v>0</v>
      </c>
      <c r="BN135" s="101">
        <v>0</v>
      </c>
      <c r="BO135" s="101">
        <v>0</v>
      </c>
      <c r="BP135" s="102">
        <v>0</v>
      </c>
      <c r="BQ135" s="102">
        <v>0</v>
      </c>
      <c r="BR135" s="103">
        <v>0</v>
      </c>
    </row>
    <row r="136" spans="1:70" ht="11.85">
      <c r="A136" s="99" t="str">
        <f>IF(COUNTIFS(T_ULIS[[#This Row],[Secteur]],"  *"),A135,T_ULIS[[#This Row],[Secteur]])</f>
        <v>SEINE-SAINT-DENIS</v>
      </c>
      <c r="B136" s="99" t="str">
        <f>IF(COUNTIFS(T_ULIS[[#This Row],[Secteur]],"    *"),B135,T_ULIS[[#This Row],[Secteur]])</f>
        <v xml:space="preserve">   D06 - Montreuil</v>
      </c>
      <c r="C136" s="100" t="s">
        <v>652</v>
      </c>
      <c r="D136" s="100" t="s">
        <v>653</v>
      </c>
      <c r="E136" s="101">
        <v>9</v>
      </c>
      <c r="F136" s="101">
        <v>34</v>
      </c>
      <c r="G136" s="101">
        <v>43</v>
      </c>
      <c r="H136" s="101">
        <v>0</v>
      </c>
      <c r="I136" s="101">
        <v>1</v>
      </c>
      <c r="J136" s="101">
        <v>1</v>
      </c>
      <c r="K136" s="101">
        <v>9</v>
      </c>
      <c r="L136" s="101">
        <v>24</v>
      </c>
      <c r="M136" s="101">
        <v>33</v>
      </c>
      <c r="N136" s="102">
        <v>1</v>
      </c>
      <c r="O136" s="102">
        <v>0.73529411764705888</v>
      </c>
      <c r="P136" s="102">
        <v>0.79069767441860461</v>
      </c>
      <c r="Q136" s="101">
        <v>0</v>
      </c>
      <c r="R136" s="101">
        <v>0</v>
      </c>
      <c r="S136" s="101">
        <v>0</v>
      </c>
      <c r="T136" s="102">
        <v>0</v>
      </c>
      <c r="U136" s="102">
        <v>0</v>
      </c>
      <c r="V136" s="102">
        <v>0</v>
      </c>
      <c r="W136" s="101">
        <v>9</v>
      </c>
      <c r="X136" s="101">
        <v>24</v>
      </c>
      <c r="Y136" s="101">
        <v>33</v>
      </c>
      <c r="Z136" s="102">
        <v>1</v>
      </c>
      <c r="AA136" s="102">
        <v>1</v>
      </c>
      <c r="AB136" s="102">
        <v>1</v>
      </c>
      <c r="AC136" s="101">
        <v>4</v>
      </c>
      <c r="AD136" s="101">
        <v>9</v>
      </c>
      <c r="AE136" s="101">
        <v>13</v>
      </c>
      <c r="AF136" s="102">
        <v>0.44444444444444442</v>
      </c>
      <c r="AG136" s="102">
        <v>0.375</v>
      </c>
      <c r="AH136" s="102">
        <v>0.39393939393939392</v>
      </c>
      <c r="AI136" s="101">
        <v>5</v>
      </c>
      <c r="AJ136" s="101">
        <v>15</v>
      </c>
      <c r="AK136" s="101">
        <v>20</v>
      </c>
      <c r="AL136" s="102">
        <v>0.55555555555555558</v>
      </c>
      <c r="AM136" s="102">
        <v>0.625</v>
      </c>
      <c r="AN136" s="102">
        <v>0.60606060606060608</v>
      </c>
      <c r="AO136" s="101">
        <v>9</v>
      </c>
      <c r="AP136" s="101">
        <v>24</v>
      </c>
      <c r="AQ136" s="101">
        <v>33</v>
      </c>
      <c r="AR136" s="102">
        <v>1</v>
      </c>
      <c r="AS136" s="102">
        <v>0.73529411764705888</v>
      </c>
      <c r="AT136" s="102">
        <v>0.79069767441860461</v>
      </c>
      <c r="AU136" s="101">
        <v>0</v>
      </c>
      <c r="AV136" s="101">
        <v>0</v>
      </c>
      <c r="AW136" s="101">
        <v>0</v>
      </c>
      <c r="AX136" s="102">
        <v>0</v>
      </c>
      <c r="AY136" s="102">
        <v>0</v>
      </c>
      <c r="AZ136" s="102">
        <v>0</v>
      </c>
      <c r="BA136" s="101">
        <v>9</v>
      </c>
      <c r="BB136" s="101">
        <v>24</v>
      </c>
      <c r="BC136" s="101">
        <v>33</v>
      </c>
      <c r="BD136" s="102">
        <v>1</v>
      </c>
      <c r="BE136" s="102">
        <v>1</v>
      </c>
      <c r="BF136" s="102">
        <v>1</v>
      </c>
      <c r="BG136" s="101">
        <v>2</v>
      </c>
      <c r="BH136" s="101">
        <v>9</v>
      </c>
      <c r="BI136" s="101">
        <v>11</v>
      </c>
      <c r="BJ136" s="102">
        <v>0.22222222222222221</v>
      </c>
      <c r="BK136" s="102">
        <v>0.375</v>
      </c>
      <c r="BL136" s="102">
        <v>0.33333333333333331</v>
      </c>
      <c r="BM136" s="101">
        <v>7</v>
      </c>
      <c r="BN136" s="101">
        <v>15</v>
      </c>
      <c r="BO136" s="101">
        <v>22</v>
      </c>
      <c r="BP136" s="102">
        <v>0.77777777777777779</v>
      </c>
      <c r="BQ136" s="102">
        <v>0.625</v>
      </c>
      <c r="BR136" s="103">
        <v>0.66666666666666663</v>
      </c>
    </row>
    <row r="137" spans="1:70" ht="11.85">
      <c r="A137" s="99" t="str">
        <f>IF(COUNTIFS(T_ULIS[[#This Row],[Secteur]],"  *"),A136,T_ULIS[[#This Row],[Secteur]])</f>
        <v>SEINE-SAINT-DENIS</v>
      </c>
      <c r="B137" s="99" t="str">
        <f>IF(COUNTIFS(T_ULIS[[#This Row],[Secteur]],"    *"),B136,T_ULIS[[#This Row],[Secteur]])</f>
        <v xml:space="preserve">   D06 - Montreuil</v>
      </c>
      <c r="C137" s="100" t="s">
        <v>656</v>
      </c>
      <c r="D137" s="100" t="s">
        <v>260</v>
      </c>
      <c r="E137" s="101">
        <v>1</v>
      </c>
      <c r="F137" s="101">
        <v>5</v>
      </c>
      <c r="G137" s="101">
        <v>6</v>
      </c>
      <c r="H137" s="101">
        <v>0</v>
      </c>
      <c r="I137" s="101">
        <v>0</v>
      </c>
      <c r="J137" s="101">
        <v>0</v>
      </c>
      <c r="K137" s="101">
        <v>1</v>
      </c>
      <c r="L137" s="101">
        <v>5</v>
      </c>
      <c r="M137" s="101">
        <v>6</v>
      </c>
      <c r="N137" s="102">
        <v>1</v>
      </c>
      <c r="O137" s="102">
        <v>1</v>
      </c>
      <c r="P137" s="102">
        <v>1</v>
      </c>
      <c r="Q137" s="101">
        <v>0</v>
      </c>
      <c r="R137" s="101">
        <v>0</v>
      </c>
      <c r="S137" s="101">
        <v>0</v>
      </c>
      <c r="T137" s="102">
        <v>0</v>
      </c>
      <c r="U137" s="102">
        <v>0</v>
      </c>
      <c r="V137" s="102">
        <v>0</v>
      </c>
      <c r="W137" s="101">
        <v>1</v>
      </c>
      <c r="X137" s="101">
        <v>5</v>
      </c>
      <c r="Y137" s="101">
        <v>6</v>
      </c>
      <c r="Z137" s="102">
        <v>1</v>
      </c>
      <c r="AA137" s="102">
        <v>1</v>
      </c>
      <c r="AB137" s="102">
        <v>1</v>
      </c>
      <c r="AC137" s="101">
        <v>1</v>
      </c>
      <c r="AD137" s="101">
        <v>5</v>
      </c>
      <c r="AE137" s="101">
        <v>6</v>
      </c>
      <c r="AF137" s="102">
        <v>1</v>
      </c>
      <c r="AG137" s="102">
        <v>1</v>
      </c>
      <c r="AH137" s="102">
        <v>1</v>
      </c>
      <c r="AI137" s="101">
        <v>0</v>
      </c>
      <c r="AJ137" s="101">
        <v>0</v>
      </c>
      <c r="AK137" s="101">
        <v>0</v>
      </c>
      <c r="AL137" s="102">
        <v>0</v>
      </c>
      <c r="AM137" s="102">
        <v>0</v>
      </c>
      <c r="AN137" s="102">
        <v>0</v>
      </c>
      <c r="AO137" s="101">
        <v>1</v>
      </c>
      <c r="AP137" s="101">
        <v>5</v>
      </c>
      <c r="AQ137" s="101">
        <v>6</v>
      </c>
      <c r="AR137" s="102">
        <v>1</v>
      </c>
      <c r="AS137" s="102">
        <v>1</v>
      </c>
      <c r="AT137" s="102">
        <v>1</v>
      </c>
      <c r="AU137" s="101">
        <v>0</v>
      </c>
      <c r="AV137" s="101">
        <v>0</v>
      </c>
      <c r="AW137" s="101">
        <v>0</v>
      </c>
      <c r="AX137" s="102">
        <v>0</v>
      </c>
      <c r="AY137" s="102">
        <v>0</v>
      </c>
      <c r="AZ137" s="102">
        <v>0</v>
      </c>
      <c r="BA137" s="101">
        <v>1</v>
      </c>
      <c r="BB137" s="101">
        <v>5</v>
      </c>
      <c r="BC137" s="101">
        <v>6</v>
      </c>
      <c r="BD137" s="102">
        <v>1</v>
      </c>
      <c r="BE137" s="102">
        <v>1</v>
      </c>
      <c r="BF137" s="102">
        <v>1</v>
      </c>
      <c r="BG137" s="101">
        <v>1</v>
      </c>
      <c r="BH137" s="101">
        <v>5</v>
      </c>
      <c r="BI137" s="101">
        <v>6</v>
      </c>
      <c r="BJ137" s="102">
        <v>1</v>
      </c>
      <c r="BK137" s="102">
        <v>1</v>
      </c>
      <c r="BL137" s="102">
        <v>1</v>
      </c>
      <c r="BM137" s="101">
        <v>0</v>
      </c>
      <c r="BN137" s="101">
        <v>0</v>
      </c>
      <c r="BO137" s="101">
        <v>0</v>
      </c>
      <c r="BP137" s="102">
        <v>0</v>
      </c>
      <c r="BQ137" s="102">
        <v>0</v>
      </c>
      <c r="BR137" s="103">
        <v>0</v>
      </c>
    </row>
    <row r="138" spans="1:70" ht="11.85">
      <c r="A138" s="99" t="str">
        <f>IF(COUNTIFS(T_ULIS[[#This Row],[Secteur]],"  *"),A137,T_ULIS[[#This Row],[Secteur]])</f>
        <v>SEINE-SAINT-DENIS</v>
      </c>
      <c r="B138" s="99" t="str">
        <f>IF(COUNTIFS(T_ULIS[[#This Row],[Secteur]],"    *"),B137,T_ULIS[[#This Row],[Secteur]])</f>
        <v xml:space="preserve">   D06 - Montreuil</v>
      </c>
      <c r="C138" s="100" t="s">
        <v>660</v>
      </c>
      <c r="D138" s="100" t="s">
        <v>661</v>
      </c>
      <c r="E138" s="101">
        <v>0</v>
      </c>
      <c r="F138" s="101">
        <v>3</v>
      </c>
      <c r="G138" s="101">
        <v>3</v>
      </c>
      <c r="H138" s="101">
        <v>0</v>
      </c>
      <c r="I138" s="101">
        <v>0</v>
      </c>
      <c r="J138" s="101">
        <v>0</v>
      </c>
      <c r="K138" s="101">
        <v>0</v>
      </c>
      <c r="L138" s="101">
        <v>0</v>
      </c>
      <c r="M138" s="101">
        <v>0</v>
      </c>
      <c r="N138" s="102" t="s">
        <v>92</v>
      </c>
      <c r="O138" s="102">
        <v>0</v>
      </c>
      <c r="P138" s="102">
        <v>0</v>
      </c>
      <c r="Q138" s="101">
        <v>0</v>
      </c>
      <c r="R138" s="101">
        <v>0</v>
      </c>
      <c r="S138" s="101">
        <v>0</v>
      </c>
      <c r="T138" s="102" t="s">
        <v>92</v>
      </c>
      <c r="U138" s="102" t="s">
        <v>92</v>
      </c>
      <c r="V138" s="102" t="s">
        <v>92</v>
      </c>
      <c r="W138" s="101">
        <v>0</v>
      </c>
      <c r="X138" s="101">
        <v>0</v>
      </c>
      <c r="Y138" s="101">
        <v>0</v>
      </c>
      <c r="Z138" s="102" t="s">
        <v>92</v>
      </c>
      <c r="AA138" s="102" t="s">
        <v>92</v>
      </c>
      <c r="AB138" s="102" t="s">
        <v>92</v>
      </c>
      <c r="AC138" s="101">
        <v>0</v>
      </c>
      <c r="AD138" s="101">
        <v>0</v>
      </c>
      <c r="AE138" s="101">
        <v>0</v>
      </c>
      <c r="AF138" s="102" t="s">
        <v>92</v>
      </c>
      <c r="AG138" s="102" t="s">
        <v>92</v>
      </c>
      <c r="AH138" s="102" t="s">
        <v>92</v>
      </c>
      <c r="AI138" s="101">
        <v>0</v>
      </c>
      <c r="AJ138" s="101">
        <v>0</v>
      </c>
      <c r="AK138" s="101">
        <v>0</v>
      </c>
      <c r="AL138" s="102" t="s">
        <v>92</v>
      </c>
      <c r="AM138" s="102" t="s">
        <v>92</v>
      </c>
      <c r="AN138" s="102" t="s">
        <v>92</v>
      </c>
      <c r="AO138" s="101">
        <v>0</v>
      </c>
      <c r="AP138" s="101">
        <v>0</v>
      </c>
      <c r="AQ138" s="101">
        <v>0</v>
      </c>
      <c r="AR138" s="102" t="s">
        <v>92</v>
      </c>
      <c r="AS138" s="102">
        <v>0</v>
      </c>
      <c r="AT138" s="102">
        <v>0</v>
      </c>
      <c r="AU138" s="101">
        <v>0</v>
      </c>
      <c r="AV138" s="101">
        <v>0</v>
      </c>
      <c r="AW138" s="101">
        <v>0</v>
      </c>
      <c r="AX138" s="102" t="s">
        <v>92</v>
      </c>
      <c r="AY138" s="102" t="s">
        <v>92</v>
      </c>
      <c r="AZ138" s="102" t="s">
        <v>92</v>
      </c>
      <c r="BA138" s="101">
        <v>0</v>
      </c>
      <c r="BB138" s="101">
        <v>0</v>
      </c>
      <c r="BC138" s="101">
        <v>0</v>
      </c>
      <c r="BD138" s="102" t="s">
        <v>92</v>
      </c>
      <c r="BE138" s="102" t="s">
        <v>92</v>
      </c>
      <c r="BF138" s="102" t="s">
        <v>92</v>
      </c>
      <c r="BG138" s="101">
        <v>0</v>
      </c>
      <c r="BH138" s="101">
        <v>0</v>
      </c>
      <c r="BI138" s="101">
        <v>0</v>
      </c>
      <c r="BJ138" s="102" t="s">
        <v>92</v>
      </c>
      <c r="BK138" s="102" t="s">
        <v>92</v>
      </c>
      <c r="BL138" s="102" t="s">
        <v>92</v>
      </c>
      <c r="BM138" s="101">
        <v>0</v>
      </c>
      <c r="BN138" s="101">
        <v>0</v>
      </c>
      <c r="BO138" s="101">
        <v>0</v>
      </c>
      <c r="BP138" s="102" t="s">
        <v>92</v>
      </c>
      <c r="BQ138" s="102" t="s">
        <v>92</v>
      </c>
      <c r="BR138" s="103" t="s">
        <v>92</v>
      </c>
    </row>
    <row r="139" spans="1:70" ht="11.85">
      <c r="A139" s="99" t="str">
        <f>IF(COUNTIFS(T_ULIS[[#This Row],[Secteur]],"  *"),A138,T_ULIS[[#This Row],[Secteur]])</f>
        <v>SEINE-SAINT-DENIS</v>
      </c>
      <c r="B139" s="99" t="str">
        <f>IF(COUNTIFS(T_ULIS[[#This Row],[Secteur]],"    *"),B138,T_ULIS[[#This Row],[Secteur]])</f>
        <v xml:space="preserve">   D06 - Montreuil</v>
      </c>
      <c r="C139" s="100" t="s">
        <v>664</v>
      </c>
      <c r="D139" s="100" t="s">
        <v>665</v>
      </c>
      <c r="E139" s="101">
        <v>0</v>
      </c>
      <c r="F139" s="101">
        <v>2</v>
      </c>
      <c r="G139" s="101">
        <v>2</v>
      </c>
      <c r="H139" s="101">
        <v>0</v>
      </c>
      <c r="I139" s="101">
        <v>0</v>
      </c>
      <c r="J139" s="101">
        <v>0</v>
      </c>
      <c r="K139" s="101">
        <v>0</v>
      </c>
      <c r="L139" s="101">
        <v>0</v>
      </c>
      <c r="M139" s="101">
        <v>0</v>
      </c>
      <c r="N139" s="102" t="s">
        <v>92</v>
      </c>
      <c r="O139" s="102">
        <v>0</v>
      </c>
      <c r="P139" s="102">
        <v>0</v>
      </c>
      <c r="Q139" s="101">
        <v>0</v>
      </c>
      <c r="R139" s="101">
        <v>0</v>
      </c>
      <c r="S139" s="101">
        <v>0</v>
      </c>
      <c r="T139" s="102" t="s">
        <v>92</v>
      </c>
      <c r="U139" s="102" t="s">
        <v>92</v>
      </c>
      <c r="V139" s="102" t="s">
        <v>92</v>
      </c>
      <c r="W139" s="101">
        <v>0</v>
      </c>
      <c r="X139" s="101">
        <v>0</v>
      </c>
      <c r="Y139" s="101">
        <v>0</v>
      </c>
      <c r="Z139" s="102" t="s">
        <v>92</v>
      </c>
      <c r="AA139" s="102" t="s">
        <v>92</v>
      </c>
      <c r="AB139" s="102" t="s">
        <v>92</v>
      </c>
      <c r="AC139" s="101">
        <v>0</v>
      </c>
      <c r="AD139" s="101">
        <v>0</v>
      </c>
      <c r="AE139" s="101">
        <v>0</v>
      </c>
      <c r="AF139" s="102" t="s">
        <v>92</v>
      </c>
      <c r="AG139" s="102" t="s">
        <v>92</v>
      </c>
      <c r="AH139" s="102" t="s">
        <v>92</v>
      </c>
      <c r="AI139" s="101">
        <v>0</v>
      </c>
      <c r="AJ139" s="101">
        <v>0</v>
      </c>
      <c r="AK139" s="101">
        <v>0</v>
      </c>
      <c r="AL139" s="102" t="s">
        <v>92</v>
      </c>
      <c r="AM139" s="102" t="s">
        <v>92</v>
      </c>
      <c r="AN139" s="102" t="s">
        <v>92</v>
      </c>
      <c r="AO139" s="101">
        <v>0</v>
      </c>
      <c r="AP139" s="101">
        <v>0</v>
      </c>
      <c r="AQ139" s="101">
        <v>0</v>
      </c>
      <c r="AR139" s="102" t="s">
        <v>92</v>
      </c>
      <c r="AS139" s="102">
        <v>0</v>
      </c>
      <c r="AT139" s="102">
        <v>0</v>
      </c>
      <c r="AU139" s="101">
        <v>0</v>
      </c>
      <c r="AV139" s="101">
        <v>0</v>
      </c>
      <c r="AW139" s="101">
        <v>0</v>
      </c>
      <c r="AX139" s="102" t="s">
        <v>92</v>
      </c>
      <c r="AY139" s="102" t="s">
        <v>92</v>
      </c>
      <c r="AZ139" s="102" t="s">
        <v>92</v>
      </c>
      <c r="BA139" s="101">
        <v>0</v>
      </c>
      <c r="BB139" s="101">
        <v>0</v>
      </c>
      <c r="BC139" s="101">
        <v>0</v>
      </c>
      <c r="BD139" s="102" t="s">
        <v>92</v>
      </c>
      <c r="BE139" s="102" t="s">
        <v>92</v>
      </c>
      <c r="BF139" s="102" t="s">
        <v>92</v>
      </c>
      <c r="BG139" s="101">
        <v>0</v>
      </c>
      <c r="BH139" s="101">
        <v>0</v>
      </c>
      <c r="BI139" s="101">
        <v>0</v>
      </c>
      <c r="BJ139" s="102" t="s">
        <v>92</v>
      </c>
      <c r="BK139" s="102" t="s">
        <v>92</v>
      </c>
      <c r="BL139" s="102" t="s">
        <v>92</v>
      </c>
      <c r="BM139" s="101">
        <v>0</v>
      </c>
      <c r="BN139" s="101">
        <v>0</v>
      </c>
      <c r="BO139" s="101">
        <v>0</v>
      </c>
      <c r="BP139" s="102" t="s">
        <v>92</v>
      </c>
      <c r="BQ139" s="102" t="s">
        <v>92</v>
      </c>
      <c r="BR139" s="103" t="s">
        <v>92</v>
      </c>
    </row>
    <row r="140" spans="1:70" ht="11.85">
      <c r="A140" s="99" t="str">
        <f>IF(COUNTIFS(T_ULIS[[#This Row],[Secteur]],"  *"),A139,T_ULIS[[#This Row],[Secteur]])</f>
        <v>SEINE-SAINT-DENIS</v>
      </c>
      <c r="B140" s="99" t="str">
        <f>IF(COUNTIFS(T_ULIS[[#This Row],[Secteur]],"    *"),B139,T_ULIS[[#This Row],[Secteur]])</f>
        <v xml:space="preserve">   D06 - Montreuil</v>
      </c>
      <c r="C140" s="100" t="s">
        <v>668</v>
      </c>
      <c r="D140" s="100" t="s">
        <v>669</v>
      </c>
      <c r="E140" s="101">
        <v>2</v>
      </c>
      <c r="F140" s="101">
        <v>4</v>
      </c>
      <c r="G140" s="101">
        <v>6</v>
      </c>
      <c r="H140" s="101">
        <v>0</v>
      </c>
      <c r="I140" s="101">
        <v>0</v>
      </c>
      <c r="J140" s="101">
        <v>0</v>
      </c>
      <c r="K140" s="101">
        <v>2</v>
      </c>
      <c r="L140" s="101">
        <v>4</v>
      </c>
      <c r="M140" s="101">
        <v>6</v>
      </c>
      <c r="N140" s="102">
        <v>1</v>
      </c>
      <c r="O140" s="102">
        <v>1</v>
      </c>
      <c r="P140" s="102">
        <v>1</v>
      </c>
      <c r="Q140" s="101">
        <v>0</v>
      </c>
      <c r="R140" s="101">
        <v>0</v>
      </c>
      <c r="S140" s="101">
        <v>0</v>
      </c>
      <c r="T140" s="102">
        <v>0</v>
      </c>
      <c r="U140" s="102">
        <v>0</v>
      </c>
      <c r="V140" s="102">
        <v>0</v>
      </c>
      <c r="W140" s="101">
        <v>2</v>
      </c>
      <c r="X140" s="101">
        <v>4</v>
      </c>
      <c r="Y140" s="101">
        <v>6</v>
      </c>
      <c r="Z140" s="102">
        <v>1</v>
      </c>
      <c r="AA140" s="102">
        <v>1</v>
      </c>
      <c r="AB140" s="102">
        <v>1</v>
      </c>
      <c r="AC140" s="101">
        <v>0</v>
      </c>
      <c r="AD140" s="101">
        <v>0</v>
      </c>
      <c r="AE140" s="101">
        <v>0</v>
      </c>
      <c r="AF140" s="102">
        <v>0</v>
      </c>
      <c r="AG140" s="102">
        <v>0</v>
      </c>
      <c r="AH140" s="102">
        <v>0</v>
      </c>
      <c r="AI140" s="101">
        <v>2</v>
      </c>
      <c r="AJ140" s="101">
        <v>4</v>
      </c>
      <c r="AK140" s="101">
        <v>6</v>
      </c>
      <c r="AL140" s="102">
        <v>1</v>
      </c>
      <c r="AM140" s="102">
        <v>1</v>
      </c>
      <c r="AN140" s="102">
        <v>1</v>
      </c>
      <c r="AO140" s="101">
        <v>2</v>
      </c>
      <c r="AP140" s="101">
        <v>4</v>
      </c>
      <c r="AQ140" s="101">
        <v>6</v>
      </c>
      <c r="AR140" s="102">
        <v>1</v>
      </c>
      <c r="AS140" s="102">
        <v>1</v>
      </c>
      <c r="AT140" s="102">
        <v>1</v>
      </c>
      <c r="AU140" s="101">
        <v>0</v>
      </c>
      <c r="AV140" s="101">
        <v>0</v>
      </c>
      <c r="AW140" s="101">
        <v>0</v>
      </c>
      <c r="AX140" s="102">
        <v>0</v>
      </c>
      <c r="AY140" s="102">
        <v>0</v>
      </c>
      <c r="AZ140" s="102">
        <v>0</v>
      </c>
      <c r="BA140" s="101">
        <v>2</v>
      </c>
      <c r="BB140" s="101">
        <v>4</v>
      </c>
      <c r="BC140" s="101">
        <v>6</v>
      </c>
      <c r="BD140" s="102">
        <v>1</v>
      </c>
      <c r="BE140" s="102">
        <v>1</v>
      </c>
      <c r="BF140" s="102">
        <v>1</v>
      </c>
      <c r="BG140" s="101">
        <v>0</v>
      </c>
      <c r="BH140" s="101">
        <v>0</v>
      </c>
      <c r="BI140" s="101">
        <v>0</v>
      </c>
      <c r="BJ140" s="102">
        <v>0</v>
      </c>
      <c r="BK140" s="102">
        <v>0</v>
      </c>
      <c r="BL140" s="102">
        <v>0</v>
      </c>
      <c r="BM140" s="101">
        <v>2</v>
      </c>
      <c r="BN140" s="101">
        <v>4</v>
      </c>
      <c r="BO140" s="101">
        <v>6</v>
      </c>
      <c r="BP140" s="102">
        <v>1</v>
      </c>
      <c r="BQ140" s="102">
        <v>1</v>
      </c>
      <c r="BR140" s="103">
        <v>1</v>
      </c>
    </row>
    <row r="141" spans="1:70" ht="11.85">
      <c r="A141" s="99" t="str">
        <f>IF(COUNTIFS(T_ULIS[[#This Row],[Secteur]],"  *"),A140,T_ULIS[[#This Row],[Secteur]])</f>
        <v>SEINE-SAINT-DENIS</v>
      </c>
      <c r="B141" s="99" t="str">
        <f>IF(COUNTIFS(T_ULIS[[#This Row],[Secteur]],"    *"),B140,T_ULIS[[#This Row],[Secteur]])</f>
        <v xml:space="preserve">   D06 - Montreuil</v>
      </c>
      <c r="C141" s="100" t="s">
        <v>674</v>
      </c>
      <c r="D141" s="100" t="s">
        <v>675</v>
      </c>
      <c r="E141" s="101">
        <v>1</v>
      </c>
      <c r="F141" s="101">
        <v>2</v>
      </c>
      <c r="G141" s="101">
        <v>3</v>
      </c>
      <c r="H141" s="101">
        <v>0</v>
      </c>
      <c r="I141" s="101">
        <v>0</v>
      </c>
      <c r="J141" s="101">
        <v>0</v>
      </c>
      <c r="K141" s="101">
        <v>1</v>
      </c>
      <c r="L141" s="101">
        <v>2</v>
      </c>
      <c r="M141" s="101">
        <v>3</v>
      </c>
      <c r="N141" s="102">
        <v>1</v>
      </c>
      <c r="O141" s="102">
        <v>1</v>
      </c>
      <c r="P141" s="102">
        <v>1</v>
      </c>
      <c r="Q141" s="101">
        <v>0</v>
      </c>
      <c r="R141" s="101">
        <v>0</v>
      </c>
      <c r="S141" s="101">
        <v>0</v>
      </c>
      <c r="T141" s="102">
        <v>0</v>
      </c>
      <c r="U141" s="102">
        <v>0</v>
      </c>
      <c r="V141" s="102">
        <v>0</v>
      </c>
      <c r="W141" s="101">
        <v>1</v>
      </c>
      <c r="X141" s="101">
        <v>2</v>
      </c>
      <c r="Y141" s="101">
        <v>3</v>
      </c>
      <c r="Z141" s="102">
        <v>1</v>
      </c>
      <c r="AA141" s="102">
        <v>1</v>
      </c>
      <c r="AB141" s="102">
        <v>1</v>
      </c>
      <c r="AC141" s="101">
        <v>1</v>
      </c>
      <c r="AD141" s="101">
        <v>2</v>
      </c>
      <c r="AE141" s="101">
        <v>3</v>
      </c>
      <c r="AF141" s="102">
        <v>1</v>
      </c>
      <c r="AG141" s="102">
        <v>1</v>
      </c>
      <c r="AH141" s="102">
        <v>1</v>
      </c>
      <c r="AI141" s="101">
        <v>0</v>
      </c>
      <c r="AJ141" s="101">
        <v>0</v>
      </c>
      <c r="AK141" s="101">
        <v>0</v>
      </c>
      <c r="AL141" s="102">
        <v>0</v>
      </c>
      <c r="AM141" s="102">
        <v>0</v>
      </c>
      <c r="AN141" s="102">
        <v>0</v>
      </c>
      <c r="AO141" s="101">
        <v>1</v>
      </c>
      <c r="AP141" s="101">
        <v>2</v>
      </c>
      <c r="AQ141" s="101">
        <v>3</v>
      </c>
      <c r="AR141" s="102">
        <v>1</v>
      </c>
      <c r="AS141" s="102">
        <v>1</v>
      </c>
      <c r="AT141" s="102">
        <v>1</v>
      </c>
      <c r="AU141" s="101">
        <v>0</v>
      </c>
      <c r="AV141" s="101">
        <v>0</v>
      </c>
      <c r="AW141" s="101">
        <v>0</v>
      </c>
      <c r="AX141" s="102">
        <v>0</v>
      </c>
      <c r="AY141" s="102">
        <v>0</v>
      </c>
      <c r="AZ141" s="102">
        <v>0</v>
      </c>
      <c r="BA141" s="101">
        <v>1</v>
      </c>
      <c r="BB141" s="101">
        <v>2</v>
      </c>
      <c r="BC141" s="101">
        <v>3</v>
      </c>
      <c r="BD141" s="102">
        <v>1</v>
      </c>
      <c r="BE141" s="102">
        <v>1</v>
      </c>
      <c r="BF141" s="102">
        <v>1</v>
      </c>
      <c r="BG141" s="101">
        <v>1</v>
      </c>
      <c r="BH141" s="101">
        <v>2</v>
      </c>
      <c r="BI141" s="101">
        <v>3</v>
      </c>
      <c r="BJ141" s="102">
        <v>1</v>
      </c>
      <c r="BK141" s="102">
        <v>1</v>
      </c>
      <c r="BL141" s="102">
        <v>1</v>
      </c>
      <c r="BM141" s="101">
        <v>0</v>
      </c>
      <c r="BN141" s="101">
        <v>0</v>
      </c>
      <c r="BO141" s="101">
        <v>0</v>
      </c>
      <c r="BP141" s="102">
        <v>0</v>
      </c>
      <c r="BQ141" s="102">
        <v>0</v>
      </c>
      <c r="BR141" s="103">
        <v>0</v>
      </c>
    </row>
    <row r="142" spans="1:70" ht="11.85">
      <c r="A142" s="99" t="str">
        <f>IF(COUNTIFS(T_ULIS[[#This Row],[Secteur]],"  *"),A141,T_ULIS[[#This Row],[Secteur]])</f>
        <v>SEINE-SAINT-DENIS</v>
      </c>
      <c r="B142" s="99" t="str">
        <f>IF(COUNTIFS(T_ULIS[[#This Row],[Secteur]],"    *"),B141,T_ULIS[[#This Row],[Secteur]])</f>
        <v xml:space="preserve">   D06 - Montreuil</v>
      </c>
      <c r="C142" s="100" t="s">
        <v>678</v>
      </c>
      <c r="D142" s="100" t="s">
        <v>347</v>
      </c>
      <c r="E142" s="101">
        <v>0</v>
      </c>
      <c r="F142" s="101">
        <v>3</v>
      </c>
      <c r="G142" s="101">
        <v>3</v>
      </c>
      <c r="H142" s="101">
        <v>0</v>
      </c>
      <c r="I142" s="101">
        <v>0</v>
      </c>
      <c r="J142" s="101">
        <v>0</v>
      </c>
      <c r="K142" s="101">
        <v>0</v>
      </c>
      <c r="L142" s="101">
        <v>3</v>
      </c>
      <c r="M142" s="101">
        <v>3</v>
      </c>
      <c r="N142" s="102" t="s">
        <v>92</v>
      </c>
      <c r="O142" s="102">
        <v>1</v>
      </c>
      <c r="P142" s="102">
        <v>1</v>
      </c>
      <c r="Q142" s="101">
        <v>0</v>
      </c>
      <c r="R142" s="101">
        <v>0</v>
      </c>
      <c r="S142" s="101">
        <v>0</v>
      </c>
      <c r="T142" s="102" t="s">
        <v>92</v>
      </c>
      <c r="U142" s="102">
        <v>0</v>
      </c>
      <c r="V142" s="102">
        <v>0</v>
      </c>
      <c r="W142" s="101">
        <v>0</v>
      </c>
      <c r="X142" s="101">
        <v>3</v>
      </c>
      <c r="Y142" s="101">
        <v>3</v>
      </c>
      <c r="Z142" s="102" t="s">
        <v>92</v>
      </c>
      <c r="AA142" s="102">
        <v>1</v>
      </c>
      <c r="AB142" s="102">
        <v>1</v>
      </c>
      <c r="AC142" s="101">
        <v>0</v>
      </c>
      <c r="AD142" s="101">
        <v>0</v>
      </c>
      <c r="AE142" s="101">
        <v>0</v>
      </c>
      <c r="AF142" s="102" t="s">
        <v>92</v>
      </c>
      <c r="AG142" s="102">
        <v>0</v>
      </c>
      <c r="AH142" s="102">
        <v>0</v>
      </c>
      <c r="AI142" s="101">
        <v>0</v>
      </c>
      <c r="AJ142" s="101">
        <v>3</v>
      </c>
      <c r="AK142" s="101">
        <v>3</v>
      </c>
      <c r="AL142" s="102" t="s">
        <v>92</v>
      </c>
      <c r="AM142" s="102">
        <v>1</v>
      </c>
      <c r="AN142" s="102">
        <v>1</v>
      </c>
      <c r="AO142" s="101">
        <v>0</v>
      </c>
      <c r="AP142" s="101">
        <v>3</v>
      </c>
      <c r="AQ142" s="101">
        <v>3</v>
      </c>
      <c r="AR142" s="102" t="s">
        <v>92</v>
      </c>
      <c r="AS142" s="102">
        <v>1</v>
      </c>
      <c r="AT142" s="102">
        <v>1</v>
      </c>
      <c r="AU142" s="101">
        <v>0</v>
      </c>
      <c r="AV142" s="101">
        <v>0</v>
      </c>
      <c r="AW142" s="101">
        <v>0</v>
      </c>
      <c r="AX142" s="102" t="s">
        <v>92</v>
      </c>
      <c r="AY142" s="102">
        <v>0</v>
      </c>
      <c r="AZ142" s="102">
        <v>0</v>
      </c>
      <c r="BA142" s="101">
        <v>0</v>
      </c>
      <c r="BB142" s="101">
        <v>3</v>
      </c>
      <c r="BC142" s="101">
        <v>3</v>
      </c>
      <c r="BD142" s="102" t="s">
        <v>92</v>
      </c>
      <c r="BE142" s="102">
        <v>1</v>
      </c>
      <c r="BF142" s="102">
        <v>1</v>
      </c>
      <c r="BG142" s="101">
        <v>0</v>
      </c>
      <c r="BH142" s="101">
        <v>0</v>
      </c>
      <c r="BI142" s="101">
        <v>0</v>
      </c>
      <c r="BJ142" s="102" t="s">
        <v>92</v>
      </c>
      <c r="BK142" s="102">
        <v>0</v>
      </c>
      <c r="BL142" s="102">
        <v>0</v>
      </c>
      <c r="BM142" s="101">
        <v>0</v>
      </c>
      <c r="BN142" s="101">
        <v>3</v>
      </c>
      <c r="BO142" s="101">
        <v>3</v>
      </c>
      <c r="BP142" s="102" t="s">
        <v>92</v>
      </c>
      <c r="BQ142" s="102">
        <v>1</v>
      </c>
      <c r="BR142" s="103">
        <v>1</v>
      </c>
    </row>
    <row r="143" spans="1:70" ht="11.85">
      <c r="A143" s="99" t="str">
        <f>IF(COUNTIFS(T_ULIS[[#This Row],[Secteur]],"  *"),A142,T_ULIS[[#This Row],[Secteur]])</f>
        <v>SEINE-SAINT-DENIS</v>
      </c>
      <c r="B143" s="99" t="str">
        <f>IF(COUNTIFS(T_ULIS[[#This Row],[Secteur]],"    *"),B142,T_ULIS[[#This Row],[Secteur]])</f>
        <v xml:space="preserve">   D06 - Montreuil</v>
      </c>
      <c r="C143" s="100" t="s">
        <v>682</v>
      </c>
      <c r="D143" s="100" t="s">
        <v>683</v>
      </c>
      <c r="E143" s="101">
        <v>0</v>
      </c>
      <c r="F143" s="101">
        <v>3</v>
      </c>
      <c r="G143" s="101">
        <v>3</v>
      </c>
      <c r="H143" s="101">
        <v>0</v>
      </c>
      <c r="I143" s="101">
        <v>0</v>
      </c>
      <c r="J143" s="101">
        <v>0</v>
      </c>
      <c r="K143" s="101">
        <v>0</v>
      </c>
      <c r="L143" s="101">
        <v>3</v>
      </c>
      <c r="M143" s="101">
        <v>3</v>
      </c>
      <c r="N143" s="102" t="s">
        <v>92</v>
      </c>
      <c r="O143" s="102">
        <v>1</v>
      </c>
      <c r="P143" s="102">
        <v>1</v>
      </c>
      <c r="Q143" s="101">
        <v>0</v>
      </c>
      <c r="R143" s="101">
        <v>0</v>
      </c>
      <c r="S143" s="101">
        <v>0</v>
      </c>
      <c r="T143" s="102" t="s">
        <v>92</v>
      </c>
      <c r="U143" s="102">
        <v>0</v>
      </c>
      <c r="V143" s="102">
        <v>0</v>
      </c>
      <c r="W143" s="101">
        <v>0</v>
      </c>
      <c r="X143" s="101">
        <v>3</v>
      </c>
      <c r="Y143" s="101">
        <v>3</v>
      </c>
      <c r="Z143" s="102" t="s">
        <v>92</v>
      </c>
      <c r="AA143" s="102">
        <v>1</v>
      </c>
      <c r="AB143" s="102">
        <v>1</v>
      </c>
      <c r="AC143" s="101">
        <v>0</v>
      </c>
      <c r="AD143" s="101">
        <v>0</v>
      </c>
      <c r="AE143" s="101">
        <v>0</v>
      </c>
      <c r="AF143" s="102" t="s">
        <v>92</v>
      </c>
      <c r="AG143" s="102">
        <v>0</v>
      </c>
      <c r="AH143" s="102">
        <v>0</v>
      </c>
      <c r="AI143" s="101">
        <v>0</v>
      </c>
      <c r="AJ143" s="101">
        <v>3</v>
      </c>
      <c r="AK143" s="101">
        <v>3</v>
      </c>
      <c r="AL143" s="102" t="s">
        <v>92</v>
      </c>
      <c r="AM143" s="102">
        <v>1</v>
      </c>
      <c r="AN143" s="102">
        <v>1</v>
      </c>
      <c r="AO143" s="101">
        <v>0</v>
      </c>
      <c r="AP143" s="101">
        <v>3</v>
      </c>
      <c r="AQ143" s="101">
        <v>3</v>
      </c>
      <c r="AR143" s="102" t="s">
        <v>92</v>
      </c>
      <c r="AS143" s="102">
        <v>1</v>
      </c>
      <c r="AT143" s="102">
        <v>1</v>
      </c>
      <c r="AU143" s="101">
        <v>0</v>
      </c>
      <c r="AV143" s="101">
        <v>0</v>
      </c>
      <c r="AW143" s="101">
        <v>0</v>
      </c>
      <c r="AX143" s="102" t="s">
        <v>92</v>
      </c>
      <c r="AY143" s="102">
        <v>0</v>
      </c>
      <c r="AZ143" s="102">
        <v>0</v>
      </c>
      <c r="BA143" s="101">
        <v>0</v>
      </c>
      <c r="BB143" s="101">
        <v>3</v>
      </c>
      <c r="BC143" s="101">
        <v>3</v>
      </c>
      <c r="BD143" s="102" t="s">
        <v>92</v>
      </c>
      <c r="BE143" s="102">
        <v>1</v>
      </c>
      <c r="BF143" s="102">
        <v>1</v>
      </c>
      <c r="BG143" s="101">
        <v>0</v>
      </c>
      <c r="BH143" s="101">
        <v>0</v>
      </c>
      <c r="BI143" s="101">
        <v>0</v>
      </c>
      <c r="BJ143" s="102" t="s">
        <v>92</v>
      </c>
      <c r="BK143" s="102">
        <v>0</v>
      </c>
      <c r="BL143" s="102">
        <v>0</v>
      </c>
      <c r="BM143" s="101">
        <v>0</v>
      </c>
      <c r="BN143" s="101">
        <v>3</v>
      </c>
      <c r="BO143" s="101">
        <v>3</v>
      </c>
      <c r="BP143" s="102" t="s">
        <v>92</v>
      </c>
      <c r="BQ143" s="102">
        <v>1</v>
      </c>
      <c r="BR143" s="103">
        <v>1</v>
      </c>
    </row>
    <row r="144" spans="1:70" ht="11.85">
      <c r="A144" s="99" t="str">
        <f>IF(COUNTIFS(T_ULIS[[#This Row],[Secteur]],"  *"),A143,T_ULIS[[#This Row],[Secteur]])</f>
        <v>SEINE-SAINT-DENIS</v>
      </c>
      <c r="B144" s="99" t="str">
        <f>IF(COUNTIFS(T_ULIS[[#This Row],[Secteur]],"    *"),B143,T_ULIS[[#This Row],[Secteur]])</f>
        <v xml:space="preserve">   D06 - Montreuil</v>
      </c>
      <c r="C144" s="100" t="s">
        <v>685</v>
      </c>
      <c r="D144" s="100" t="s">
        <v>686</v>
      </c>
      <c r="E144" s="101">
        <v>2</v>
      </c>
      <c r="F144" s="101">
        <v>3</v>
      </c>
      <c r="G144" s="101">
        <v>5</v>
      </c>
      <c r="H144" s="101">
        <v>0</v>
      </c>
      <c r="I144" s="101">
        <v>1</v>
      </c>
      <c r="J144" s="101">
        <v>1</v>
      </c>
      <c r="K144" s="101">
        <v>2</v>
      </c>
      <c r="L144" s="101">
        <v>2</v>
      </c>
      <c r="M144" s="101">
        <v>4</v>
      </c>
      <c r="N144" s="102">
        <v>1</v>
      </c>
      <c r="O144" s="102">
        <v>1</v>
      </c>
      <c r="P144" s="102">
        <v>1</v>
      </c>
      <c r="Q144" s="101">
        <v>0</v>
      </c>
      <c r="R144" s="101">
        <v>0</v>
      </c>
      <c r="S144" s="101">
        <v>0</v>
      </c>
      <c r="T144" s="102">
        <v>0</v>
      </c>
      <c r="U144" s="102">
        <v>0</v>
      </c>
      <c r="V144" s="102">
        <v>0</v>
      </c>
      <c r="W144" s="101">
        <v>2</v>
      </c>
      <c r="X144" s="101">
        <v>2</v>
      </c>
      <c r="Y144" s="101">
        <v>4</v>
      </c>
      <c r="Z144" s="102">
        <v>1</v>
      </c>
      <c r="AA144" s="102">
        <v>1</v>
      </c>
      <c r="AB144" s="102">
        <v>1</v>
      </c>
      <c r="AC144" s="101">
        <v>0</v>
      </c>
      <c r="AD144" s="101">
        <v>0</v>
      </c>
      <c r="AE144" s="101">
        <v>0</v>
      </c>
      <c r="AF144" s="102">
        <v>0</v>
      </c>
      <c r="AG144" s="102">
        <v>0</v>
      </c>
      <c r="AH144" s="102">
        <v>0</v>
      </c>
      <c r="AI144" s="101">
        <v>2</v>
      </c>
      <c r="AJ144" s="101">
        <v>2</v>
      </c>
      <c r="AK144" s="101">
        <v>4</v>
      </c>
      <c r="AL144" s="102">
        <v>1</v>
      </c>
      <c r="AM144" s="102">
        <v>1</v>
      </c>
      <c r="AN144" s="102">
        <v>1</v>
      </c>
      <c r="AO144" s="101">
        <v>2</v>
      </c>
      <c r="AP144" s="101">
        <v>2</v>
      </c>
      <c r="AQ144" s="101">
        <v>4</v>
      </c>
      <c r="AR144" s="102">
        <v>1</v>
      </c>
      <c r="AS144" s="102">
        <v>1</v>
      </c>
      <c r="AT144" s="102">
        <v>1</v>
      </c>
      <c r="AU144" s="101">
        <v>0</v>
      </c>
      <c r="AV144" s="101">
        <v>0</v>
      </c>
      <c r="AW144" s="101">
        <v>0</v>
      </c>
      <c r="AX144" s="102">
        <v>0</v>
      </c>
      <c r="AY144" s="102">
        <v>0</v>
      </c>
      <c r="AZ144" s="102">
        <v>0</v>
      </c>
      <c r="BA144" s="101">
        <v>2</v>
      </c>
      <c r="BB144" s="101">
        <v>2</v>
      </c>
      <c r="BC144" s="101">
        <v>4</v>
      </c>
      <c r="BD144" s="102">
        <v>1</v>
      </c>
      <c r="BE144" s="102">
        <v>1</v>
      </c>
      <c r="BF144" s="102">
        <v>1</v>
      </c>
      <c r="BG144" s="101">
        <v>0</v>
      </c>
      <c r="BH144" s="101">
        <v>0</v>
      </c>
      <c r="BI144" s="101">
        <v>0</v>
      </c>
      <c r="BJ144" s="102">
        <v>0</v>
      </c>
      <c r="BK144" s="102">
        <v>0</v>
      </c>
      <c r="BL144" s="102">
        <v>0</v>
      </c>
      <c r="BM144" s="101">
        <v>2</v>
      </c>
      <c r="BN144" s="101">
        <v>2</v>
      </c>
      <c r="BO144" s="101">
        <v>4</v>
      </c>
      <c r="BP144" s="102">
        <v>1</v>
      </c>
      <c r="BQ144" s="102">
        <v>1</v>
      </c>
      <c r="BR144" s="103">
        <v>1</v>
      </c>
    </row>
    <row r="145" spans="1:70" ht="11.85">
      <c r="A145" s="99" t="str">
        <f>IF(COUNTIFS(T_ULIS[[#This Row],[Secteur]],"  *"),A144,T_ULIS[[#This Row],[Secteur]])</f>
        <v>SEINE-SAINT-DENIS</v>
      </c>
      <c r="B145" s="99" t="str">
        <f>IF(COUNTIFS(T_ULIS[[#This Row],[Secteur]],"    *"),B144,T_ULIS[[#This Row],[Secteur]])</f>
        <v xml:space="preserve">   D06 - Montreuil</v>
      </c>
      <c r="C145" s="100" t="s">
        <v>688</v>
      </c>
      <c r="D145" s="100" t="s">
        <v>689</v>
      </c>
      <c r="E145" s="101">
        <v>0</v>
      </c>
      <c r="F145" s="101">
        <v>3</v>
      </c>
      <c r="G145" s="101">
        <v>3</v>
      </c>
      <c r="H145" s="101">
        <v>0</v>
      </c>
      <c r="I145" s="101">
        <v>0</v>
      </c>
      <c r="J145" s="101">
        <v>0</v>
      </c>
      <c r="K145" s="101">
        <v>0</v>
      </c>
      <c r="L145" s="101">
        <v>0</v>
      </c>
      <c r="M145" s="101">
        <v>0</v>
      </c>
      <c r="N145" s="102" t="s">
        <v>92</v>
      </c>
      <c r="O145" s="102">
        <v>0</v>
      </c>
      <c r="P145" s="102">
        <v>0</v>
      </c>
      <c r="Q145" s="101">
        <v>0</v>
      </c>
      <c r="R145" s="101">
        <v>0</v>
      </c>
      <c r="S145" s="101">
        <v>0</v>
      </c>
      <c r="T145" s="102" t="s">
        <v>92</v>
      </c>
      <c r="U145" s="102" t="s">
        <v>92</v>
      </c>
      <c r="V145" s="102" t="s">
        <v>92</v>
      </c>
      <c r="W145" s="101">
        <v>0</v>
      </c>
      <c r="X145" s="101">
        <v>0</v>
      </c>
      <c r="Y145" s="101">
        <v>0</v>
      </c>
      <c r="Z145" s="102" t="s">
        <v>92</v>
      </c>
      <c r="AA145" s="102" t="s">
        <v>92</v>
      </c>
      <c r="AB145" s="102" t="s">
        <v>92</v>
      </c>
      <c r="AC145" s="101">
        <v>0</v>
      </c>
      <c r="AD145" s="101">
        <v>0</v>
      </c>
      <c r="AE145" s="101">
        <v>0</v>
      </c>
      <c r="AF145" s="102" t="s">
        <v>92</v>
      </c>
      <c r="AG145" s="102" t="s">
        <v>92</v>
      </c>
      <c r="AH145" s="102" t="s">
        <v>92</v>
      </c>
      <c r="AI145" s="101">
        <v>0</v>
      </c>
      <c r="AJ145" s="101">
        <v>0</v>
      </c>
      <c r="AK145" s="101">
        <v>0</v>
      </c>
      <c r="AL145" s="102" t="s">
        <v>92</v>
      </c>
      <c r="AM145" s="102" t="s">
        <v>92</v>
      </c>
      <c r="AN145" s="102" t="s">
        <v>92</v>
      </c>
      <c r="AO145" s="101">
        <v>0</v>
      </c>
      <c r="AP145" s="101">
        <v>0</v>
      </c>
      <c r="AQ145" s="101">
        <v>0</v>
      </c>
      <c r="AR145" s="102" t="s">
        <v>92</v>
      </c>
      <c r="AS145" s="102">
        <v>0</v>
      </c>
      <c r="AT145" s="102">
        <v>0</v>
      </c>
      <c r="AU145" s="101">
        <v>0</v>
      </c>
      <c r="AV145" s="101">
        <v>0</v>
      </c>
      <c r="AW145" s="101">
        <v>0</v>
      </c>
      <c r="AX145" s="102" t="s">
        <v>92</v>
      </c>
      <c r="AY145" s="102" t="s">
        <v>92</v>
      </c>
      <c r="AZ145" s="102" t="s">
        <v>92</v>
      </c>
      <c r="BA145" s="101">
        <v>0</v>
      </c>
      <c r="BB145" s="101">
        <v>0</v>
      </c>
      <c r="BC145" s="101">
        <v>0</v>
      </c>
      <c r="BD145" s="102" t="s">
        <v>92</v>
      </c>
      <c r="BE145" s="102" t="s">
        <v>92</v>
      </c>
      <c r="BF145" s="102" t="s">
        <v>92</v>
      </c>
      <c r="BG145" s="101">
        <v>0</v>
      </c>
      <c r="BH145" s="101">
        <v>0</v>
      </c>
      <c r="BI145" s="101">
        <v>0</v>
      </c>
      <c r="BJ145" s="102" t="s">
        <v>92</v>
      </c>
      <c r="BK145" s="102" t="s">
        <v>92</v>
      </c>
      <c r="BL145" s="102" t="s">
        <v>92</v>
      </c>
      <c r="BM145" s="101">
        <v>0</v>
      </c>
      <c r="BN145" s="101">
        <v>0</v>
      </c>
      <c r="BO145" s="101">
        <v>0</v>
      </c>
      <c r="BP145" s="102" t="s">
        <v>92</v>
      </c>
      <c r="BQ145" s="102" t="s">
        <v>92</v>
      </c>
      <c r="BR145" s="103" t="s">
        <v>92</v>
      </c>
    </row>
    <row r="146" spans="1:70" ht="11.85">
      <c r="A146" s="99" t="str">
        <f>IF(COUNTIFS(T_ULIS[[#This Row],[Secteur]],"  *"),A145,T_ULIS[[#This Row],[Secteur]])</f>
        <v>SEINE-SAINT-DENIS</v>
      </c>
      <c r="B146" s="99" t="str">
        <f>IF(COUNTIFS(T_ULIS[[#This Row],[Secteur]],"    *"),B145,T_ULIS[[#This Row],[Secteur]])</f>
        <v xml:space="preserve">   D06 - Montreuil</v>
      </c>
      <c r="C146" s="100" t="s">
        <v>690</v>
      </c>
      <c r="D146" s="100" t="s">
        <v>691</v>
      </c>
      <c r="E146" s="101">
        <v>1</v>
      </c>
      <c r="F146" s="101">
        <v>2</v>
      </c>
      <c r="G146" s="101">
        <v>3</v>
      </c>
      <c r="H146" s="101">
        <v>0</v>
      </c>
      <c r="I146" s="101">
        <v>0</v>
      </c>
      <c r="J146" s="101">
        <v>0</v>
      </c>
      <c r="K146" s="101">
        <v>1</v>
      </c>
      <c r="L146" s="101">
        <v>1</v>
      </c>
      <c r="M146" s="101">
        <v>2</v>
      </c>
      <c r="N146" s="102">
        <v>1</v>
      </c>
      <c r="O146" s="102">
        <v>0.5</v>
      </c>
      <c r="P146" s="102">
        <v>0.66666666666666663</v>
      </c>
      <c r="Q146" s="101">
        <v>0</v>
      </c>
      <c r="R146" s="101">
        <v>0</v>
      </c>
      <c r="S146" s="101">
        <v>0</v>
      </c>
      <c r="T146" s="102">
        <v>0</v>
      </c>
      <c r="U146" s="102">
        <v>0</v>
      </c>
      <c r="V146" s="102">
        <v>0</v>
      </c>
      <c r="W146" s="101">
        <v>1</v>
      </c>
      <c r="X146" s="101">
        <v>1</v>
      </c>
      <c r="Y146" s="101">
        <v>2</v>
      </c>
      <c r="Z146" s="102">
        <v>1</v>
      </c>
      <c r="AA146" s="102">
        <v>1</v>
      </c>
      <c r="AB146" s="102">
        <v>1</v>
      </c>
      <c r="AC146" s="101">
        <v>0</v>
      </c>
      <c r="AD146" s="101">
        <v>0</v>
      </c>
      <c r="AE146" s="101">
        <v>0</v>
      </c>
      <c r="AF146" s="102">
        <v>0</v>
      </c>
      <c r="AG146" s="102">
        <v>0</v>
      </c>
      <c r="AH146" s="102">
        <v>0</v>
      </c>
      <c r="AI146" s="101">
        <v>1</v>
      </c>
      <c r="AJ146" s="101">
        <v>1</v>
      </c>
      <c r="AK146" s="101">
        <v>2</v>
      </c>
      <c r="AL146" s="102">
        <v>1</v>
      </c>
      <c r="AM146" s="102">
        <v>1</v>
      </c>
      <c r="AN146" s="102">
        <v>1</v>
      </c>
      <c r="AO146" s="101">
        <v>1</v>
      </c>
      <c r="AP146" s="101">
        <v>1</v>
      </c>
      <c r="AQ146" s="101">
        <v>2</v>
      </c>
      <c r="AR146" s="102">
        <v>1</v>
      </c>
      <c r="AS146" s="102">
        <v>0.5</v>
      </c>
      <c r="AT146" s="102">
        <v>0.66666666666666663</v>
      </c>
      <c r="AU146" s="101">
        <v>0</v>
      </c>
      <c r="AV146" s="101">
        <v>0</v>
      </c>
      <c r="AW146" s="101">
        <v>0</v>
      </c>
      <c r="AX146" s="102">
        <v>0</v>
      </c>
      <c r="AY146" s="102">
        <v>0</v>
      </c>
      <c r="AZ146" s="102">
        <v>0</v>
      </c>
      <c r="BA146" s="101">
        <v>1</v>
      </c>
      <c r="BB146" s="101">
        <v>1</v>
      </c>
      <c r="BC146" s="101">
        <v>2</v>
      </c>
      <c r="BD146" s="102">
        <v>1</v>
      </c>
      <c r="BE146" s="102">
        <v>1</v>
      </c>
      <c r="BF146" s="102">
        <v>1</v>
      </c>
      <c r="BG146" s="101">
        <v>0</v>
      </c>
      <c r="BH146" s="101">
        <v>0</v>
      </c>
      <c r="BI146" s="101">
        <v>0</v>
      </c>
      <c r="BJ146" s="102">
        <v>0</v>
      </c>
      <c r="BK146" s="102">
        <v>0</v>
      </c>
      <c r="BL146" s="102">
        <v>0</v>
      </c>
      <c r="BM146" s="101">
        <v>1</v>
      </c>
      <c r="BN146" s="101">
        <v>1</v>
      </c>
      <c r="BO146" s="101">
        <v>2</v>
      </c>
      <c r="BP146" s="102">
        <v>1</v>
      </c>
      <c r="BQ146" s="102">
        <v>1</v>
      </c>
      <c r="BR146" s="103">
        <v>1</v>
      </c>
    </row>
    <row r="147" spans="1:70" ht="11.85">
      <c r="A147" s="99" t="str">
        <f>IF(COUNTIFS(T_ULIS[[#This Row],[Secteur]],"  *"),A146,T_ULIS[[#This Row],[Secteur]])</f>
        <v>SEINE-SAINT-DENIS</v>
      </c>
      <c r="B147" s="99" t="str">
        <f>IF(COUNTIFS(T_ULIS[[#This Row],[Secteur]],"    *"),B146,T_ULIS[[#This Row],[Secteur]])</f>
        <v xml:space="preserve">   D06 - Montreuil</v>
      </c>
      <c r="C147" s="100" t="s">
        <v>692</v>
      </c>
      <c r="D147" s="100" t="s">
        <v>693</v>
      </c>
      <c r="E147" s="101">
        <v>2</v>
      </c>
      <c r="F147" s="101">
        <v>4</v>
      </c>
      <c r="G147" s="101">
        <v>6</v>
      </c>
      <c r="H147" s="101">
        <v>0</v>
      </c>
      <c r="I147" s="101">
        <v>0</v>
      </c>
      <c r="J147" s="101">
        <v>0</v>
      </c>
      <c r="K147" s="101">
        <v>2</v>
      </c>
      <c r="L147" s="101">
        <v>4</v>
      </c>
      <c r="M147" s="101">
        <v>6</v>
      </c>
      <c r="N147" s="102">
        <v>1</v>
      </c>
      <c r="O147" s="102">
        <v>1</v>
      </c>
      <c r="P147" s="102">
        <v>1</v>
      </c>
      <c r="Q147" s="101">
        <v>0</v>
      </c>
      <c r="R147" s="101">
        <v>0</v>
      </c>
      <c r="S147" s="101">
        <v>0</v>
      </c>
      <c r="T147" s="102">
        <v>0</v>
      </c>
      <c r="U147" s="102">
        <v>0</v>
      </c>
      <c r="V147" s="102">
        <v>0</v>
      </c>
      <c r="W147" s="101">
        <v>2</v>
      </c>
      <c r="X147" s="101">
        <v>4</v>
      </c>
      <c r="Y147" s="101">
        <v>6</v>
      </c>
      <c r="Z147" s="102">
        <v>1</v>
      </c>
      <c r="AA147" s="102">
        <v>1</v>
      </c>
      <c r="AB147" s="102">
        <v>1</v>
      </c>
      <c r="AC147" s="101">
        <v>2</v>
      </c>
      <c r="AD147" s="101">
        <v>2</v>
      </c>
      <c r="AE147" s="101">
        <v>4</v>
      </c>
      <c r="AF147" s="102">
        <v>1</v>
      </c>
      <c r="AG147" s="102">
        <v>0.5</v>
      </c>
      <c r="AH147" s="102">
        <v>0.66666666666666663</v>
      </c>
      <c r="AI147" s="101">
        <v>0</v>
      </c>
      <c r="AJ147" s="101">
        <v>2</v>
      </c>
      <c r="AK147" s="101">
        <v>2</v>
      </c>
      <c r="AL147" s="102">
        <v>0</v>
      </c>
      <c r="AM147" s="102">
        <v>0.5</v>
      </c>
      <c r="AN147" s="102">
        <v>0.33333333333333331</v>
      </c>
      <c r="AO147" s="101">
        <v>2</v>
      </c>
      <c r="AP147" s="101">
        <v>4</v>
      </c>
      <c r="AQ147" s="101">
        <v>6</v>
      </c>
      <c r="AR147" s="102">
        <v>1</v>
      </c>
      <c r="AS147" s="102">
        <v>1</v>
      </c>
      <c r="AT147" s="102">
        <v>1</v>
      </c>
      <c r="AU147" s="101">
        <v>0</v>
      </c>
      <c r="AV147" s="101">
        <v>0</v>
      </c>
      <c r="AW147" s="101">
        <v>0</v>
      </c>
      <c r="AX147" s="102">
        <v>0</v>
      </c>
      <c r="AY147" s="102">
        <v>0</v>
      </c>
      <c r="AZ147" s="102">
        <v>0</v>
      </c>
      <c r="BA147" s="101">
        <v>2</v>
      </c>
      <c r="BB147" s="101">
        <v>4</v>
      </c>
      <c r="BC147" s="101">
        <v>6</v>
      </c>
      <c r="BD147" s="102">
        <v>1</v>
      </c>
      <c r="BE147" s="102">
        <v>1</v>
      </c>
      <c r="BF147" s="102">
        <v>1</v>
      </c>
      <c r="BG147" s="101">
        <v>0</v>
      </c>
      <c r="BH147" s="101">
        <v>2</v>
      </c>
      <c r="BI147" s="101">
        <v>2</v>
      </c>
      <c r="BJ147" s="102">
        <v>0</v>
      </c>
      <c r="BK147" s="102">
        <v>0.5</v>
      </c>
      <c r="BL147" s="102">
        <v>0.33333333333333331</v>
      </c>
      <c r="BM147" s="101">
        <v>2</v>
      </c>
      <c r="BN147" s="101">
        <v>2</v>
      </c>
      <c r="BO147" s="101">
        <v>4</v>
      </c>
      <c r="BP147" s="102">
        <v>1</v>
      </c>
      <c r="BQ147" s="102">
        <v>0.5</v>
      </c>
      <c r="BR147" s="103">
        <v>0.66666666666666663</v>
      </c>
    </row>
    <row r="148" spans="1:70" ht="11.85">
      <c r="A148" s="99" t="str">
        <f>IF(COUNTIFS(T_ULIS[[#This Row],[Secteur]],"  *"),A147,T_ULIS[[#This Row],[Secteur]])</f>
        <v>SEINE-SAINT-DENIS</v>
      </c>
      <c r="B148" s="99" t="str">
        <f>IF(COUNTIFS(T_ULIS[[#This Row],[Secteur]],"    *"),B147,T_ULIS[[#This Row],[Secteur]])</f>
        <v xml:space="preserve">   D07 - Le Raincy</v>
      </c>
      <c r="C148" s="100" t="s">
        <v>694</v>
      </c>
      <c r="D148" s="100" t="s">
        <v>695</v>
      </c>
      <c r="E148" s="101">
        <v>10</v>
      </c>
      <c r="F148" s="101">
        <v>16</v>
      </c>
      <c r="G148" s="101">
        <v>26</v>
      </c>
      <c r="H148" s="101">
        <v>0</v>
      </c>
      <c r="I148" s="101">
        <v>1</v>
      </c>
      <c r="J148" s="101">
        <v>1</v>
      </c>
      <c r="K148" s="101">
        <v>7</v>
      </c>
      <c r="L148" s="101">
        <v>13</v>
      </c>
      <c r="M148" s="101">
        <v>20</v>
      </c>
      <c r="N148" s="102">
        <v>0.7</v>
      </c>
      <c r="O148" s="102">
        <v>0.875</v>
      </c>
      <c r="P148" s="102">
        <v>0.80769230769230771</v>
      </c>
      <c r="Q148" s="101">
        <v>0</v>
      </c>
      <c r="R148" s="101">
        <v>0</v>
      </c>
      <c r="S148" s="101">
        <v>0</v>
      </c>
      <c r="T148" s="102">
        <v>0</v>
      </c>
      <c r="U148" s="102">
        <v>0</v>
      </c>
      <c r="V148" s="102">
        <v>0</v>
      </c>
      <c r="W148" s="101">
        <v>7</v>
      </c>
      <c r="X148" s="101">
        <v>13</v>
      </c>
      <c r="Y148" s="101">
        <v>20</v>
      </c>
      <c r="Z148" s="102">
        <v>1</v>
      </c>
      <c r="AA148" s="102">
        <v>1</v>
      </c>
      <c r="AB148" s="102">
        <v>1</v>
      </c>
      <c r="AC148" s="101">
        <v>0</v>
      </c>
      <c r="AD148" s="101">
        <v>4</v>
      </c>
      <c r="AE148" s="101">
        <v>4</v>
      </c>
      <c r="AF148" s="102">
        <v>0</v>
      </c>
      <c r="AG148" s="102">
        <v>0.30769230769230771</v>
      </c>
      <c r="AH148" s="102">
        <v>0.2</v>
      </c>
      <c r="AI148" s="101">
        <v>7</v>
      </c>
      <c r="AJ148" s="101">
        <v>9</v>
      </c>
      <c r="AK148" s="101">
        <v>16</v>
      </c>
      <c r="AL148" s="102">
        <v>1</v>
      </c>
      <c r="AM148" s="102">
        <v>0.69230769230769229</v>
      </c>
      <c r="AN148" s="102">
        <v>0.8</v>
      </c>
      <c r="AO148" s="101">
        <v>7</v>
      </c>
      <c r="AP148" s="101">
        <v>11</v>
      </c>
      <c r="AQ148" s="101">
        <v>18</v>
      </c>
      <c r="AR148" s="102">
        <v>0.7</v>
      </c>
      <c r="AS148" s="102">
        <v>0.75</v>
      </c>
      <c r="AT148" s="102">
        <v>0.73076923076923073</v>
      </c>
      <c r="AU148" s="101">
        <v>0</v>
      </c>
      <c r="AV148" s="101">
        <v>0</v>
      </c>
      <c r="AW148" s="101">
        <v>0</v>
      </c>
      <c r="AX148" s="102">
        <v>0</v>
      </c>
      <c r="AY148" s="102">
        <v>0</v>
      </c>
      <c r="AZ148" s="102">
        <v>0</v>
      </c>
      <c r="BA148" s="101">
        <v>7</v>
      </c>
      <c r="BB148" s="101">
        <v>11</v>
      </c>
      <c r="BC148" s="101">
        <v>18</v>
      </c>
      <c r="BD148" s="102">
        <v>1</v>
      </c>
      <c r="BE148" s="102">
        <v>1</v>
      </c>
      <c r="BF148" s="102">
        <v>1</v>
      </c>
      <c r="BG148" s="101">
        <v>0</v>
      </c>
      <c r="BH148" s="101">
        <v>2</v>
      </c>
      <c r="BI148" s="101">
        <v>2</v>
      </c>
      <c r="BJ148" s="102">
        <v>0</v>
      </c>
      <c r="BK148" s="102">
        <v>0.18181818181818182</v>
      </c>
      <c r="BL148" s="102">
        <v>0.1111111111111111</v>
      </c>
      <c r="BM148" s="101">
        <v>7</v>
      </c>
      <c r="BN148" s="101">
        <v>9</v>
      </c>
      <c r="BO148" s="101">
        <v>16</v>
      </c>
      <c r="BP148" s="102">
        <v>1</v>
      </c>
      <c r="BQ148" s="102">
        <v>0.81818181818181823</v>
      </c>
      <c r="BR148" s="103">
        <v>0.88888888888888884</v>
      </c>
    </row>
    <row r="149" spans="1:70" ht="11.85">
      <c r="A149" s="99" t="str">
        <f>IF(COUNTIFS(T_ULIS[[#This Row],[Secteur]],"  *"),A148,T_ULIS[[#This Row],[Secteur]])</f>
        <v>SEINE-SAINT-DENIS</v>
      </c>
      <c r="B149" s="99" t="str">
        <f>IF(COUNTIFS(T_ULIS[[#This Row],[Secteur]],"    *"),B148,T_ULIS[[#This Row],[Secteur]])</f>
        <v xml:space="preserve">   D07 - Le Raincy</v>
      </c>
      <c r="C149" s="100" t="s">
        <v>696</v>
      </c>
      <c r="D149" s="100" t="s">
        <v>697</v>
      </c>
      <c r="E149" s="101">
        <v>1</v>
      </c>
      <c r="F149" s="101">
        <v>4</v>
      </c>
      <c r="G149" s="101">
        <v>5</v>
      </c>
      <c r="H149" s="101">
        <v>0</v>
      </c>
      <c r="I149" s="101">
        <v>0</v>
      </c>
      <c r="J149" s="101">
        <v>0</v>
      </c>
      <c r="K149" s="101">
        <v>1</v>
      </c>
      <c r="L149" s="101">
        <v>3</v>
      </c>
      <c r="M149" s="101">
        <v>4</v>
      </c>
      <c r="N149" s="102">
        <v>1</v>
      </c>
      <c r="O149" s="102">
        <v>0.75</v>
      </c>
      <c r="P149" s="102">
        <v>0.8</v>
      </c>
      <c r="Q149" s="101">
        <v>0</v>
      </c>
      <c r="R149" s="101">
        <v>0</v>
      </c>
      <c r="S149" s="101">
        <v>0</v>
      </c>
      <c r="T149" s="102">
        <v>0</v>
      </c>
      <c r="U149" s="102">
        <v>0</v>
      </c>
      <c r="V149" s="102">
        <v>0</v>
      </c>
      <c r="W149" s="101">
        <v>1</v>
      </c>
      <c r="X149" s="101">
        <v>3</v>
      </c>
      <c r="Y149" s="101">
        <v>4</v>
      </c>
      <c r="Z149" s="102">
        <v>1</v>
      </c>
      <c r="AA149" s="102">
        <v>1</v>
      </c>
      <c r="AB149" s="102">
        <v>1</v>
      </c>
      <c r="AC149" s="101">
        <v>0</v>
      </c>
      <c r="AD149" s="101">
        <v>0</v>
      </c>
      <c r="AE149" s="101">
        <v>0</v>
      </c>
      <c r="AF149" s="102">
        <v>0</v>
      </c>
      <c r="AG149" s="102">
        <v>0</v>
      </c>
      <c r="AH149" s="102">
        <v>0</v>
      </c>
      <c r="AI149" s="101">
        <v>1</v>
      </c>
      <c r="AJ149" s="101">
        <v>3</v>
      </c>
      <c r="AK149" s="101">
        <v>4</v>
      </c>
      <c r="AL149" s="102">
        <v>1</v>
      </c>
      <c r="AM149" s="102">
        <v>1</v>
      </c>
      <c r="AN149" s="102">
        <v>1</v>
      </c>
      <c r="AO149" s="101">
        <v>1</v>
      </c>
      <c r="AP149" s="101">
        <v>2</v>
      </c>
      <c r="AQ149" s="101">
        <v>3</v>
      </c>
      <c r="AR149" s="102">
        <v>1</v>
      </c>
      <c r="AS149" s="102">
        <v>0.5</v>
      </c>
      <c r="AT149" s="102">
        <v>0.6</v>
      </c>
      <c r="AU149" s="101">
        <v>0</v>
      </c>
      <c r="AV149" s="101">
        <v>0</v>
      </c>
      <c r="AW149" s="101">
        <v>0</v>
      </c>
      <c r="AX149" s="102">
        <v>0</v>
      </c>
      <c r="AY149" s="102">
        <v>0</v>
      </c>
      <c r="AZ149" s="102">
        <v>0</v>
      </c>
      <c r="BA149" s="101">
        <v>1</v>
      </c>
      <c r="BB149" s="101">
        <v>2</v>
      </c>
      <c r="BC149" s="101">
        <v>3</v>
      </c>
      <c r="BD149" s="102">
        <v>1</v>
      </c>
      <c r="BE149" s="102">
        <v>1</v>
      </c>
      <c r="BF149" s="102">
        <v>1</v>
      </c>
      <c r="BG149" s="101">
        <v>0</v>
      </c>
      <c r="BH149" s="101">
        <v>0</v>
      </c>
      <c r="BI149" s="101">
        <v>0</v>
      </c>
      <c r="BJ149" s="102">
        <v>0</v>
      </c>
      <c r="BK149" s="102">
        <v>0</v>
      </c>
      <c r="BL149" s="102">
        <v>0</v>
      </c>
      <c r="BM149" s="101">
        <v>1</v>
      </c>
      <c r="BN149" s="101">
        <v>2</v>
      </c>
      <c r="BO149" s="101">
        <v>3</v>
      </c>
      <c r="BP149" s="102">
        <v>1</v>
      </c>
      <c r="BQ149" s="102">
        <v>1</v>
      </c>
      <c r="BR149" s="103">
        <v>1</v>
      </c>
    </row>
    <row r="150" spans="1:70" ht="11.85">
      <c r="A150" s="99" t="str">
        <f>IF(COUNTIFS(T_ULIS[[#This Row],[Secteur]],"  *"),A149,T_ULIS[[#This Row],[Secteur]])</f>
        <v>SEINE-SAINT-DENIS</v>
      </c>
      <c r="B150" s="99" t="str">
        <f>IF(COUNTIFS(T_ULIS[[#This Row],[Secteur]],"    *"),B149,T_ULIS[[#This Row],[Secteur]])</f>
        <v xml:space="preserve">   D07 - Le Raincy</v>
      </c>
      <c r="C150" s="100" t="s">
        <v>698</v>
      </c>
      <c r="D150" s="100" t="s">
        <v>699</v>
      </c>
      <c r="E150" s="101">
        <v>0</v>
      </c>
      <c r="F150" s="101">
        <v>1</v>
      </c>
      <c r="G150" s="101">
        <v>1</v>
      </c>
      <c r="H150" s="101">
        <v>0</v>
      </c>
      <c r="I150" s="101">
        <v>0</v>
      </c>
      <c r="J150" s="101">
        <v>0</v>
      </c>
      <c r="K150" s="101">
        <v>0</v>
      </c>
      <c r="L150" s="101">
        <v>1</v>
      </c>
      <c r="M150" s="101">
        <v>1</v>
      </c>
      <c r="N150" s="102" t="s">
        <v>92</v>
      </c>
      <c r="O150" s="102">
        <v>1</v>
      </c>
      <c r="P150" s="102">
        <v>1</v>
      </c>
      <c r="Q150" s="101">
        <v>0</v>
      </c>
      <c r="R150" s="101">
        <v>0</v>
      </c>
      <c r="S150" s="101">
        <v>0</v>
      </c>
      <c r="T150" s="102" t="s">
        <v>92</v>
      </c>
      <c r="U150" s="102">
        <v>0</v>
      </c>
      <c r="V150" s="102">
        <v>0</v>
      </c>
      <c r="W150" s="101">
        <v>0</v>
      </c>
      <c r="X150" s="101">
        <v>1</v>
      </c>
      <c r="Y150" s="101">
        <v>1</v>
      </c>
      <c r="Z150" s="102" t="s">
        <v>92</v>
      </c>
      <c r="AA150" s="102">
        <v>1</v>
      </c>
      <c r="AB150" s="102">
        <v>1</v>
      </c>
      <c r="AC150" s="101">
        <v>0</v>
      </c>
      <c r="AD150" s="101">
        <v>1</v>
      </c>
      <c r="AE150" s="101">
        <v>1</v>
      </c>
      <c r="AF150" s="102" t="s">
        <v>92</v>
      </c>
      <c r="AG150" s="102">
        <v>1</v>
      </c>
      <c r="AH150" s="102">
        <v>1</v>
      </c>
      <c r="AI150" s="101">
        <v>0</v>
      </c>
      <c r="AJ150" s="101">
        <v>0</v>
      </c>
      <c r="AK150" s="101">
        <v>0</v>
      </c>
      <c r="AL150" s="102" t="s">
        <v>92</v>
      </c>
      <c r="AM150" s="102">
        <v>0</v>
      </c>
      <c r="AN150" s="102">
        <v>0</v>
      </c>
      <c r="AO150" s="101">
        <v>0</v>
      </c>
      <c r="AP150" s="101">
        <v>1</v>
      </c>
      <c r="AQ150" s="101">
        <v>1</v>
      </c>
      <c r="AR150" s="102" t="s">
        <v>92</v>
      </c>
      <c r="AS150" s="102">
        <v>1</v>
      </c>
      <c r="AT150" s="102">
        <v>1</v>
      </c>
      <c r="AU150" s="101">
        <v>0</v>
      </c>
      <c r="AV150" s="101">
        <v>0</v>
      </c>
      <c r="AW150" s="101">
        <v>0</v>
      </c>
      <c r="AX150" s="102" t="s">
        <v>92</v>
      </c>
      <c r="AY150" s="102">
        <v>0</v>
      </c>
      <c r="AZ150" s="102">
        <v>0</v>
      </c>
      <c r="BA150" s="101">
        <v>0</v>
      </c>
      <c r="BB150" s="101">
        <v>1</v>
      </c>
      <c r="BC150" s="101">
        <v>1</v>
      </c>
      <c r="BD150" s="102" t="s">
        <v>92</v>
      </c>
      <c r="BE150" s="102">
        <v>1</v>
      </c>
      <c r="BF150" s="102">
        <v>1</v>
      </c>
      <c r="BG150" s="101">
        <v>0</v>
      </c>
      <c r="BH150" s="101">
        <v>1</v>
      </c>
      <c r="BI150" s="101">
        <v>1</v>
      </c>
      <c r="BJ150" s="102" t="s">
        <v>92</v>
      </c>
      <c r="BK150" s="102">
        <v>1</v>
      </c>
      <c r="BL150" s="102">
        <v>1</v>
      </c>
      <c r="BM150" s="101">
        <v>0</v>
      </c>
      <c r="BN150" s="101">
        <v>0</v>
      </c>
      <c r="BO150" s="101">
        <v>0</v>
      </c>
      <c r="BP150" s="102" t="s">
        <v>92</v>
      </c>
      <c r="BQ150" s="102">
        <v>0</v>
      </c>
      <c r="BR150" s="103">
        <v>0</v>
      </c>
    </row>
    <row r="151" spans="1:70" ht="11.85">
      <c r="A151" s="99" t="str">
        <f>IF(COUNTIFS(T_ULIS[[#This Row],[Secteur]],"  *"),A150,T_ULIS[[#This Row],[Secteur]])</f>
        <v>SEINE-SAINT-DENIS</v>
      </c>
      <c r="B151" s="99" t="str">
        <f>IF(COUNTIFS(T_ULIS[[#This Row],[Secteur]],"    *"),B150,T_ULIS[[#This Row],[Secteur]])</f>
        <v xml:space="preserve">   D07 - Le Raincy</v>
      </c>
      <c r="C151" s="100" t="s">
        <v>702</v>
      </c>
      <c r="D151" s="100" t="s">
        <v>609</v>
      </c>
      <c r="E151" s="101">
        <v>1</v>
      </c>
      <c r="F151" s="101">
        <v>4</v>
      </c>
      <c r="G151" s="101">
        <v>5</v>
      </c>
      <c r="H151" s="101">
        <v>0</v>
      </c>
      <c r="I151" s="101">
        <v>0</v>
      </c>
      <c r="J151" s="101">
        <v>0</v>
      </c>
      <c r="K151" s="101">
        <v>1</v>
      </c>
      <c r="L151" s="101">
        <v>4</v>
      </c>
      <c r="M151" s="101">
        <v>5</v>
      </c>
      <c r="N151" s="102">
        <v>1</v>
      </c>
      <c r="O151" s="102">
        <v>1</v>
      </c>
      <c r="P151" s="102">
        <v>1</v>
      </c>
      <c r="Q151" s="101">
        <v>0</v>
      </c>
      <c r="R151" s="101">
        <v>0</v>
      </c>
      <c r="S151" s="101">
        <v>0</v>
      </c>
      <c r="T151" s="102">
        <v>0</v>
      </c>
      <c r="U151" s="102">
        <v>0</v>
      </c>
      <c r="V151" s="102">
        <v>0</v>
      </c>
      <c r="W151" s="101">
        <v>1</v>
      </c>
      <c r="X151" s="101">
        <v>4</v>
      </c>
      <c r="Y151" s="101">
        <v>5</v>
      </c>
      <c r="Z151" s="102">
        <v>1</v>
      </c>
      <c r="AA151" s="102">
        <v>1</v>
      </c>
      <c r="AB151" s="102">
        <v>1</v>
      </c>
      <c r="AC151" s="101">
        <v>0</v>
      </c>
      <c r="AD151" s="101">
        <v>2</v>
      </c>
      <c r="AE151" s="101">
        <v>2</v>
      </c>
      <c r="AF151" s="102">
        <v>0</v>
      </c>
      <c r="AG151" s="102">
        <v>0.5</v>
      </c>
      <c r="AH151" s="102">
        <v>0.4</v>
      </c>
      <c r="AI151" s="101">
        <v>1</v>
      </c>
      <c r="AJ151" s="101">
        <v>2</v>
      </c>
      <c r="AK151" s="101">
        <v>3</v>
      </c>
      <c r="AL151" s="102">
        <v>1</v>
      </c>
      <c r="AM151" s="102">
        <v>0.5</v>
      </c>
      <c r="AN151" s="102">
        <v>0.6</v>
      </c>
      <c r="AO151" s="101">
        <v>1</v>
      </c>
      <c r="AP151" s="101">
        <v>3</v>
      </c>
      <c r="AQ151" s="101">
        <v>4</v>
      </c>
      <c r="AR151" s="102">
        <v>1</v>
      </c>
      <c r="AS151" s="102">
        <v>0.75</v>
      </c>
      <c r="AT151" s="102">
        <v>0.8</v>
      </c>
      <c r="AU151" s="101">
        <v>0</v>
      </c>
      <c r="AV151" s="101">
        <v>0</v>
      </c>
      <c r="AW151" s="101">
        <v>0</v>
      </c>
      <c r="AX151" s="102">
        <v>0</v>
      </c>
      <c r="AY151" s="102">
        <v>0</v>
      </c>
      <c r="AZ151" s="102">
        <v>0</v>
      </c>
      <c r="BA151" s="101">
        <v>1</v>
      </c>
      <c r="BB151" s="101">
        <v>3</v>
      </c>
      <c r="BC151" s="101">
        <v>4</v>
      </c>
      <c r="BD151" s="102">
        <v>1</v>
      </c>
      <c r="BE151" s="102">
        <v>1</v>
      </c>
      <c r="BF151" s="102">
        <v>1</v>
      </c>
      <c r="BG151" s="101">
        <v>0</v>
      </c>
      <c r="BH151" s="101">
        <v>1</v>
      </c>
      <c r="BI151" s="101">
        <v>1</v>
      </c>
      <c r="BJ151" s="102">
        <v>0</v>
      </c>
      <c r="BK151" s="102">
        <v>0.33333333333333331</v>
      </c>
      <c r="BL151" s="102">
        <v>0.25</v>
      </c>
      <c r="BM151" s="101">
        <v>1</v>
      </c>
      <c r="BN151" s="101">
        <v>2</v>
      </c>
      <c r="BO151" s="101">
        <v>3</v>
      </c>
      <c r="BP151" s="102">
        <v>1</v>
      </c>
      <c r="BQ151" s="102">
        <v>0.66666666666666663</v>
      </c>
      <c r="BR151" s="103">
        <v>0.75</v>
      </c>
    </row>
    <row r="152" spans="1:70" ht="11.85">
      <c r="A152" s="99" t="str">
        <f>IF(COUNTIFS(T_ULIS[[#This Row],[Secteur]],"  *"),A151,T_ULIS[[#This Row],[Secteur]])</f>
        <v>SEINE-SAINT-DENIS</v>
      </c>
      <c r="B152" s="99" t="str">
        <f>IF(COUNTIFS(T_ULIS[[#This Row],[Secteur]],"    *"),B151,T_ULIS[[#This Row],[Secteur]])</f>
        <v xml:space="preserve">   D07 - Le Raincy</v>
      </c>
      <c r="C152" s="100" t="s">
        <v>703</v>
      </c>
      <c r="D152" s="100" t="s">
        <v>704</v>
      </c>
      <c r="E152" s="101">
        <v>2</v>
      </c>
      <c r="F152" s="101">
        <v>0</v>
      </c>
      <c r="G152" s="101">
        <v>2</v>
      </c>
      <c r="H152" s="101">
        <v>0</v>
      </c>
      <c r="I152" s="101">
        <v>0</v>
      </c>
      <c r="J152" s="101">
        <v>0</v>
      </c>
      <c r="K152" s="101">
        <v>0</v>
      </c>
      <c r="L152" s="101">
        <v>0</v>
      </c>
      <c r="M152" s="101">
        <v>0</v>
      </c>
      <c r="N152" s="102">
        <v>0</v>
      </c>
      <c r="O152" s="102" t="s">
        <v>92</v>
      </c>
      <c r="P152" s="102">
        <v>0</v>
      </c>
      <c r="Q152" s="101">
        <v>0</v>
      </c>
      <c r="R152" s="101">
        <v>0</v>
      </c>
      <c r="S152" s="101">
        <v>0</v>
      </c>
      <c r="T152" s="102" t="s">
        <v>92</v>
      </c>
      <c r="U152" s="102" t="s">
        <v>92</v>
      </c>
      <c r="V152" s="102" t="s">
        <v>92</v>
      </c>
      <c r="W152" s="101">
        <v>0</v>
      </c>
      <c r="X152" s="101">
        <v>0</v>
      </c>
      <c r="Y152" s="101">
        <v>0</v>
      </c>
      <c r="Z152" s="102" t="s">
        <v>92</v>
      </c>
      <c r="AA152" s="102" t="s">
        <v>92</v>
      </c>
      <c r="AB152" s="102" t="s">
        <v>92</v>
      </c>
      <c r="AC152" s="101">
        <v>0</v>
      </c>
      <c r="AD152" s="101">
        <v>0</v>
      </c>
      <c r="AE152" s="101">
        <v>0</v>
      </c>
      <c r="AF152" s="102" t="s">
        <v>92</v>
      </c>
      <c r="AG152" s="102" t="s">
        <v>92</v>
      </c>
      <c r="AH152" s="102" t="s">
        <v>92</v>
      </c>
      <c r="AI152" s="101">
        <v>0</v>
      </c>
      <c r="AJ152" s="101">
        <v>0</v>
      </c>
      <c r="AK152" s="101">
        <v>0</v>
      </c>
      <c r="AL152" s="102" t="s">
        <v>92</v>
      </c>
      <c r="AM152" s="102" t="s">
        <v>92</v>
      </c>
      <c r="AN152" s="102" t="s">
        <v>92</v>
      </c>
      <c r="AO152" s="101">
        <v>0</v>
      </c>
      <c r="AP152" s="101">
        <v>0</v>
      </c>
      <c r="AQ152" s="101">
        <v>0</v>
      </c>
      <c r="AR152" s="102">
        <v>0</v>
      </c>
      <c r="AS152" s="102" t="s">
        <v>92</v>
      </c>
      <c r="AT152" s="102">
        <v>0</v>
      </c>
      <c r="AU152" s="101">
        <v>0</v>
      </c>
      <c r="AV152" s="101">
        <v>0</v>
      </c>
      <c r="AW152" s="101">
        <v>0</v>
      </c>
      <c r="AX152" s="102" t="s">
        <v>92</v>
      </c>
      <c r="AY152" s="102" t="s">
        <v>92</v>
      </c>
      <c r="AZ152" s="102" t="s">
        <v>92</v>
      </c>
      <c r="BA152" s="101">
        <v>0</v>
      </c>
      <c r="BB152" s="101">
        <v>0</v>
      </c>
      <c r="BC152" s="101">
        <v>0</v>
      </c>
      <c r="BD152" s="102" t="s">
        <v>92</v>
      </c>
      <c r="BE152" s="102" t="s">
        <v>92</v>
      </c>
      <c r="BF152" s="102" t="s">
        <v>92</v>
      </c>
      <c r="BG152" s="101">
        <v>0</v>
      </c>
      <c r="BH152" s="101">
        <v>0</v>
      </c>
      <c r="BI152" s="101">
        <v>0</v>
      </c>
      <c r="BJ152" s="102" t="s">
        <v>92</v>
      </c>
      <c r="BK152" s="102" t="s">
        <v>92</v>
      </c>
      <c r="BL152" s="102" t="s">
        <v>92</v>
      </c>
      <c r="BM152" s="101">
        <v>0</v>
      </c>
      <c r="BN152" s="101">
        <v>0</v>
      </c>
      <c r="BO152" s="101">
        <v>0</v>
      </c>
      <c r="BP152" s="102" t="s">
        <v>92</v>
      </c>
      <c r="BQ152" s="102" t="s">
        <v>92</v>
      </c>
      <c r="BR152" s="103" t="s">
        <v>92</v>
      </c>
    </row>
    <row r="153" spans="1:70" ht="11.85">
      <c r="A153" s="99" t="str">
        <f>IF(COUNTIFS(T_ULIS[[#This Row],[Secteur]],"  *"),A152,T_ULIS[[#This Row],[Secteur]])</f>
        <v>SEINE-SAINT-DENIS</v>
      </c>
      <c r="B153" s="99" t="str">
        <f>IF(COUNTIFS(T_ULIS[[#This Row],[Secteur]],"    *"),B152,T_ULIS[[#This Row],[Secteur]])</f>
        <v xml:space="preserve">   D07 - Le Raincy</v>
      </c>
      <c r="C153" s="100" t="s">
        <v>709</v>
      </c>
      <c r="D153" s="100" t="s">
        <v>710</v>
      </c>
      <c r="E153" s="101">
        <v>0</v>
      </c>
      <c r="F153" s="101">
        <v>1</v>
      </c>
      <c r="G153" s="101">
        <v>1</v>
      </c>
      <c r="H153" s="101">
        <v>0</v>
      </c>
      <c r="I153" s="101">
        <v>0</v>
      </c>
      <c r="J153" s="101">
        <v>0</v>
      </c>
      <c r="K153" s="101">
        <v>0</v>
      </c>
      <c r="L153" s="101">
        <v>1</v>
      </c>
      <c r="M153" s="101">
        <v>1</v>
      </c>
      <c r="N153" s="102" t="s">
        <v>92</v>
      </c>
      <c r="O153" s="102">
        <v>1</v>
      </c>
      <c r="P153" s="102">
        <v>1</v>
      </c>
      <c r="Q153" s="101">
        <v>0</v>
      </c>
      <c r="R153" s="101">
        <v>0</v>
      </c>
      <c r="S153" s="101">
        <v>0</v>
      </c>
      <c r="T153" s="102" t="s">
        <v>92</v>
      </c>
      <c r="U153" s="102">
        <v>0</v>
      </c>
      <c r="V153" s="102">
        <v>0</v>
      </c>
      <c r="W153" s="101">
        <v>0</v>
      </c>
      <c r="X153" s="101">
        <v>1</v>
      </c>
      <c r="Y153" s="101">
        <v>1</v>
      </c>
      <c r="Z153" s="102" t="s">
        <v>92</v>
      </c>
      <c r="AA153" s="102">
        <v>1</v>
      </c>
      <c r="AB153" s="102">
        <v>1</v>
      </c>
      <c r="AC153" s="101">
        <v>0</v>
      </c>
      <c r="AD153" s="101">
        <v>0</v>
      </c>
      <c r="AE153" s="101">
        <v>0</v>
      </c>
      <c r="AF153" s="102" t="s">
        <v>92</v>
      </c>
      <c r="AG153" s="102">
        <v>0</v>
      </c>
      <c r="AH153" s="102">
        <v>0</v>
      </c>
      <c r="AI153" s="101">
        <v>0</v>
      </c>
      <c r="AJ153" s="101">
        <v>1</v>
      </c>
      <c r="AK153" s="101">
        <v>1</v>
      </c>
      <c r="AL153" s="102" t="s">
        <v>92</v>
      </c>
      <c r="AM153" s="102">
        <v>1</v>
      </c>
      <c r="AN153" s="102">
        <v>1</v>
      </c>
      <c r="AO153" s="101">
        <v>0</v>
      </c>
      <c r="AP153" s="101">
        <v>1</v>
      </c>
      <c r="AQ153" s="101">
        <v>1</v>
      </c>
      <c r="AR153" s="102" t="s">
        <v>92</v>
      </c>
      <c r="AS153" s="102">
        <v>1</v>
      </c>
      <c r="AT153" s="102">
        <v>1</v>
      </c>
      <c r="AU153" s="101">
        <v>0</v>
      </c>
      <c r="AV153" s="101">
        <v>0</v>
      </c>
      <c r="AW153" s="101">
        <v>0</v>
      </c>
      <c r="AX153" s="102" t="s">
        <v>92</v>
      </c>
      <c r="AY153" s="102">
        <v>0</v>
      </c>
      <c r="AZ153" s="102">
        <v>0</v>
      </c>
      <c r="BA153" s="101">
        <v>0</v>
      </c>
      <c r="BB153" s="101">
        <v>1</v>
      </c>
      <c r="BC153" s="101">
        <v>1</v>
      </c>
      <c r="BD153" s="102" t="s">
        <v>92</v>
      </c>
      <c r="BE153" s="102">
        <v>1</v>
      </c>
      <c r="BF153" s="102">
        <v>1</v>
      </c>
      <c r="BG153" s="101">
        <v>0</v>
      </c>
      <c r="BH153" s="101">
        <v>0</v>
      </c>
      <c r="BI153" s="101">
        <v>0</v>
      </c>
      <c r="BJ153" s="102" t="s">
        <v>92</v>
      </c>
      <c r="BK153" s="102">
        <v>0</v>
      </c>
      <c r="BL153" s="102">
        <v>0</v>
      </c>
      <c r="BM153" s="101">
        <v>0</v>
      </c>
      <c r="BN153" s="101">
        <v>1</v>
      </c>
      <c r="BO153" s="101">
        <v>1</v>
      </c>
      <c r="BP153" s="102" t="s">
        <v>92</v>
      </c>
      <c r="BQ153" s="102">
        <v>1</v>
      </c>
      <c r="BR153" s="103">
        <v>1</v>
      </c>
    </row>
    <row r="154" spans="1:70" ht="11.85">
      <c r="A154" s="99" t="str">
        <f>IF(COUNTIFS(T_ULIS[[#This Row],[Secteur]],"  *"),A153,T_ULIS[[#This Row],[Secteur]])</f>
        <v>SEINE-SAINT-DENIS</v>
      </c>
      <c r="B154" s="99" t="str">
        <f>IF(COUNTIFS(T_ULIS[[#This Row],[Secteur]],"    *"),B153,T_ULIS[[#This Row],[Secteur]])</f>
        <v xml:space="preserve">   D07 - Le Raincy</v>
      </c>
      <c r="C154" s="100" t="s">
        <v>712</v>
      </c>
      <c r="D154" s="100" t="s">
        <v>213</v>
      </c>
      <c r="E154" s="101">
        <v>1</v>
      </c>
      <c r="F154" s="101">
        <v>3</v>
      </c>
      <c r="G154" s="101">
        <v>4</v>
      </c>
      <c r="H154" s="101">
        <v>0</v>
      </c>
      <c r="I154" s="101">
        <v>0</v>
      </c>
      <c r="J154" s="101">
        <v>0</v>
      </c>
      <c r="K154" s="101">
        <v>1</v>
      </c>
      <c r="L154" s="101">
        <v>2</v>
      </c>
      <c r="M154" s="101">
        <v>3</v>
      </c>
      <c r="N154" s="102">
        <v>1</v>
      </c>
      <c r="O154" s="102">
        <v>0.66666666666666663</v>
      </c>
      <c r="P154" s="102">
        <v>0.75</v>
      </c>
      <c r="Q154" s="101">
        <v>0</v>
      </c>
      <c r="R154" s="101">
        <v>0</v>
      </c>
      <c r="S154" s="101">
        <v>0</v>
      </c>
      <c r="T154" s="102">
        <v>0</v>
      </c>
      <c r="U154" s="102">
        <v>0</v>
      </c>
      <c r="V154" s="102">
        <v>0</v>
      </c>
      <c r="W154" s="101">
        <v>1</v>
      </c>
      <c r="X154" s="101">
        <v>2</v>
      </c>
      <c r="Y154" s="101">
        <v>3</v>
      </c>
      <c r="Z154" s="102">
        <v>1</v>
      </c>
      <c r="AA154" s="102">
        <v>1</v>
      </c>
      <c r="AB154" s="102">
        <v>1</v>
      </c>
      <c r="AC154" s="101">
        <v>0</v>
      </c>
      <c r="AD154" s="101">
        <v>1</v>
      </c>
      <c r="AE154" s="101">
        <v>1</v>
      </c>
      <c r="AF154" s="102">
        <v>0</v>
      </c>
      <c r="AG154" s="102">
        <v>0.5</v>
      </c>
      <c r="AH154" s="102">
        <v>0.33333333333333331</v>
      </c>
      <c r="AI154" s="101">
        <v>1</v>
      </c>
      <c r="AJ154" s="101">
        <v>1</v>
      </c>
      <c r="AK154" s="101">
        <v>2</v>
      </c>
      <c r="AL154" s="102">
        <v>1</v>
      </c>
      <c r="AM154" s="102">
        <v>0.5</v>
      </c>
      <c r="AN154" s="102">
        <v>0.66666666666666663</v>
      </c>
      <c r="AO154" s="101">
        <v>1</v>
      </c>
      <c r="AP154" s="101">
        <v>2</v>
      </c>
      <c r="AQ154" s="101">
        <v>3</v>
      </c>
      <c r="AR154" s="102">
        <v>1</v>
      </c>
      <c r="AS154" s="102">
        <v>0.66666666666666663</v>
      </c>
      <c r="AT154" s="102">
        <v>0.75</v>
      </c>
      <c r="AU154" s="101">
        <v>0</v>
      </c>
      <c r="AV154" s="101">
        <v>0</v>
      </c>
      <c r="AW154" s="101">
        <v>0</v>
      </c>
      <c r="AX154" s="102">
        <v>0</v>
      </c>
      <c r="AY154" s="102">
        <v>0</v>
      </c>
      <c r="AZ154" s="102">
        <v>0</v>
      </c>
      <c r="BA154" s="101">
        <v>1</v>
      </c>
      <c r="BB154" s="101">
        <v>2</v>
      </c>
      <c r="BC154" s="101">
        <v>3</v>
      </c>
      <c r="BD154" s="102">
        <v>1</v>
      </c>
      <c r="BE154" s="102">
        <v>1</v>
      </c>
      <c r="BF154" s="102">
        <v>1</v>
      </c>
      <c r="BG154" s="101">
        <v>0</v>
      </c>
      <c r="BH154" s="101">
        <v>0</v>
      </c>
      <c r="BI154" s="101">
        <v>0</v>
      </c>
      <c r="BJ154" s="102">
        <v>0</v>
      </c>
      <c r="BK154" s="102">
        <v>0</v>
      </c>
      <c r="BL154" s="102">
        <v>0</v>
      </c>
      <c r="BM154" s="101">
        <v>1</v>
      </c>
      <c r="BN154" s="101">
        <v>2</v>
      </c>
      <c r="BO154" s="101">
        <v>3</v>
      </c>
      <c r="BP154" s="102">
        <v>1</v>
      </c>
      <c r="BQ154" s="102">
        <v>1</v>
      </c>
      <c r="BR154" s="103">
        <v>1</v>
      </c>
    </row>
    <row r="155" spans="1:70" ht="11.85">
      <c r="A155" s="99" t="str">
        <f>IF(COUNTIFS(T_ULIS[[#This Row],[Secteur]],"  *"),A154,T_ULIS[[#This Row],[Secteur]])</f>
        <v>SEINE-SAINT-DENIS</v>
      </c>
      <c r="B155" s="99" t="str">
        <f>IF(COUNTIFS(T_ULIS[[#This Row],[Secteur]],"    *"),B154,T_ULIS[[#This Row],[Secteur]])</f>
        <v xml:space="preserve">   D07 - Le Raincy</v>
      </c>
      <c r="C155" s="100" t="s">
        <v>718</v>
      </c>
      <c r="D155" s="100" t="s">
        <v>719</v>
      </c>
      <c r="E155" s="101">
        <v>1</v>
      </c>
      <c r="F155" s="101">
        <v>0</v>
      </c>
      <c r="G155" s="101">
        <v>1</v>
      </c>
      <c r="H155" s="101">
        <v>0</v>
      </c>
      <c r="I155" s="101">
        <v>0</v>
      </c>
      <c r="J155" s="101">
        <v>0</v>
      </c>
      <c r="K155" s="101">
        <v>1</v>
      </c>
      <c r="L155" s="101">
        <v>0</v>
      </c>
      <c r="M155" s="101">
        <v>1</v>
      </c>
      <c r="N155" s="102">
        <v>1</v>
      </c>
      <c r="O155" s="102" t="s">
        <v>92</v>
      </c>
      <c r="P155" s="102">
        <v>1</v>
      </c>
      <c r="Q155" s="101">
        <v>0</v>
      </c>
      <c r="R155" s="101">
        <v>0</v>
      </c>
      <c r="S155" s="101">
        <v>0</v>
      </c>
      <c r="T155" s="102">
        <v>0</v>
      </c>
      <c r="U155" s="102" t="s">
        <v>92</v>
      </c>
      <c r="V155" s="102">
        <v>0</v>
      </c>
      <c r="W155" s="101">
        <v>1</v>
      </c>
      <c r="X155" s="101">
        <v>0</v>
      </c>
      <c r="Y155" s="101">
        <v>1</v>
      </c>
      <c r="Z155" s="102">
        <v>1</v>
      </c>
      <c r="AA155" s="102" t="s">
        <v>92</v>
      </c>
      <c r="AB155" s="102">
        <v>1</v>
      </c>
      <c r="AC155" s="101">
        <v>0</v>
      </c>
      <c r="AD155" s="101">
        <v>0</v>
      </c>
      <c r="AE155" s="101">
        <v>0</v>
      </c>
      <c r="AF155" s="102">
        <v>0</v>
      </c>
      <c r="AG155" s="102" t="s">
        <v>92</v>
      </c>
      <c r="AH155" s="102">
        <v>0</v>
      </c>
      <c r="AI155" s="101">
        <v>1</v>
      </c>
      <c r="AJ155" s="101">
        <v>0</v>
      </c>
      <c r="AK155" s="101">
        <v>1</v>
      </c>
      <c r="AL155" s="102">
        <v>1</v>
      </c>
      <c r="AM155" s="102" t="s">
        <v>92</v>
      </c>
      <c r="AN155" s="102">
        <v>1</v>
      </c>
      <c r="AO155" s="101">
        <v>1</v>
      </c>
      <c r="AP155" s="101">
        <v>0</v>
      </c>
      <c r="AQ155" s="101">
        <v>1</v>
      </c>
      <c r="AR155" s="102">
        <v>1</v>
      </c>
      <c r="AS155" s="102" t="s">
        <v>92</v>
      </c>
      <c r="AT155" s="102">
        <v>1</v>
      </c>
      <c r="AU155" s="101">
        <v>0</v>
      </c>
      <c r="AV155" s="101">
        <v>0</v>
      </c>
      <c r="AW155" s="101">
        <v>0</v>
      </c>
      <c r="AX155" s="102">
        <v>0</v>
      </c>
      <c r="AY155" s="102" t="s">
        <v>92</v>
      </c>
      <c r="AZ155" s="102">
        <v>0</v>
      </c>
      <c r="BA155" s="101">
        <v>1</v>
      </c>
      <c r="BB155" s="101">
        <v>0</v>
      </c>
      <c r="BC155" s="101">
        <v>1</v>
      </c>
      <c r="BD155" s="102">
        <v>1</v>
      </c>
      <c r="BE155" s="102" t="s">
        <v>92</v>
      </c>
      <c r="BF155" s="102">
        <v>1</v>
      </c>
      <c r="BG155" s="101">
        <v>0</v>
      </c>
      <c r="BH155" s="101">
        <v>0</v>
      </c>
      <c r="BI155" s="101">
        <v>0</v>
      </c>
      <c r="BJ155" s="102">
        <v>0</v>
      </c>
      <c r="BK155" s="102" t="s">
        <v>92</v>
      </c>
      <c r="BL155" s="102">
        <v>0</v>
      </c>
      <c r="BM155" s="101">
        <v>1</v>
      </c>
      <c r="BN155" s="101">
        <v>0</v>
      </c>
      <c r="BO155" s="101">
        <v>1</v>
      </c>
      <c r="BP155" s="102">
        <v>1</v>
      </c>
      <c r="BQ155" s="102" t="s">
        <v>92</v>
      </c>
      <c r="BR155" s="103">
        <v>1</v>
      </c>
    </row>
    <row r="156" spans="1:70" ht="11.85">
      <c r="A156" s="99" t="str">
        <f>IF(COUNTIFS(T_ULIS[[#This Row],[Secteur]],"  *"),A155,T_ULIS[[#This Row],[Secteur]])</f>
        <v>SEINE-SAINT-DENIS</v>
      </c>
      <c r="B156" s="99" t="str">
        <f>IF(COUNTIFS(T_ULIS[[#This Row],[Secteur]],"    *"),B155,T_ULIS[[#This Row],[Secteur]])</f>
        <v xml:space="preserve">   D07 - Le Raincy</v>
      </c>
      <c r="C156" s="100" t="s">
        <v>720</v>
      </c>
      <c r="D156" s="100" t="s">
        <v>721</v>
      </c>
      <c r="E156" s="101">
        <v>1</v>
      </c>
      <c r="F156" s="101">
        <v>1</v>
      </c>
      <c r="G156" s="101">
        <v>2</v>
      </c>
      <c r="H156" s="101">
        <v>0</v>
      </c>
      <c r="I156" s="101">
        <v>1</v>
      </c>
      <c r="J156" s="101">
        <v>1</v>
      </c>
      <c r="K156" s="101">
        <v>0</v>
      </c>
      <c r="L156" s="101">
        <v>0</v>
      </c>
      <c r="M156" s="101">
        <v>0</v>
      </c>
      <c r="N156" s="102">
        <v>0</v>
      </c>
      <c r="O156" s="102">
        <v>1</v>
      </c>
      <c r="P156" s="102">
        <v>0.5</v>
      </c>
      <c r="Q156" s="101">
        <v>0</v>
      </c>
      <c r="R156" s="101">
        <v>0</v>
      </c>
      <c r="S156" s="101">
        <v>0</v>
      </c>
      <c r="T156" s="102" t="s">
        <v>92</v>
      </c>
      <c r="U156" s="102" t="s">
        <v>92</v>
      </c>
      <c r="V156" s="102" t="s">
        <v>92</v>
      </c>
      <c r="W156" s="101">
        <v>0</v>
      </c>
      <c r="X156" s="101">
        <v>0</v>
      </c>
      <c r="Y156" s="101">
        <v>0</v>
      </c>
      <c r="Z156" s="102" t="s">
        <v>92</v>
      </c>
      <c r="AA156" s="102" t="s">
        <v>92</v>
      </c>
      <c r="AB156" s="102" t="s">
        <v>92</v>
      </c>
      <c r="AC156" s="101">
        <v>0</v>
      </c>
      <c r="AD156" s="101">
        <v>0</v>
      </c>
      <c r="AE156" s="101">
        <v>0</v>
      </c>
      <c r="AF156" s="102" t="s">
        <v>92</v>
      </c>
      <c r="AG156" s="102" t="s">
        <v>92</v>
      </c>
      <c r="AH156" s="102" t="s">
        <v>92</v>
      </c>
      <c r="AI156" s="101">
        <v>0</v>
      </c>
      <c r="AJ156" s="101">
        <v>0</v>
      </c>
      <c r="AK156" s="101">
        <v>0</v>
      </c>
      <c r="AL156" s="102" t="s">
        <v>92</v>
      </c>
      <c r="AM156" s="102" t="s">
        <v>92</v>
      </c>
      <c r="AN156" s="102" t="s">
        <v>92</v>
      </c>
      <c r="AO156" s="101">
        <v>0</v>
      </c>
      <c r="AP156" s="101">
        <v>0</v>
      </c>
      <c r="AQ156" s="101">
        <v>0</v>
      </c>
      <c r="AR156" s="102">
        <v>0</v>
      </c>
      <c r="AS156" s="102">
        <v>1</v>
      </c>
      <c r="AT156" s="102">
        <v>0.5</v>
      </c>
      <c r="AU156" s="101">
        <v>0</v>
      </c>
      <c r="AV156" s="101">
        <v>0</v>
      </c>
      <c r="AW156" s="101">
        <v>0</v>
      </c>
      <c r="AX156" s="102" t="s">
        <v>92</v>
      </c>
      <c r="AY156" s="102" t="s">
        <v>92</v>
      </c>
      <c r="AZ156" s="102" t="s">
        <v>92</v>
      </c>
      <c r="BA156" s="101">
        <v>0</v>
      </c>
      <c r="BB156" s="101">
        <v>0</v>
      </c>
      <c r="BC156" s="101">
        <v>0</v>
      </c>
      <c r="BD156" s="102" t="s">
        <v>92</v>
      </c>
      <c r="BE156" s="102" t="s">
        <v>92</v>
      </c>
      <c r="BF156" s="102" t="s">
        <v>92</v>
      </c>
      <c r="BG156" s="101">
        <v>0</v>
      </c>
      <c r="BH156" s="101">
        <v>0</v>
      </c>
      <c r="BI156" s="101">
        <v>0</v>
      </c>
      <c r="BJ156" s="102" t="s">
        <v>92</v>
      </c>
      <c r="BK156" s="102" t="s">
        <v>92</v>
      </c>
      <c r="BL156" s="102" t="s">
        <v>92</v>
      </c>
      <c r="BM156" s="101">
        <v>0</v>
      </c>
      <c r="BN156" s="101">
        <v>0</v>
      </c>
      <c r="BO156" s="101">
        <v>0</v>
      </c>
      <c r="BP156" s="102" t="s">
        <v>92</v>
      </c>
      <c r="BQ156" s="102" t="s">
        <v>92</v>
      </c>
      <c r="BR156" s="103" t="s">
        <v>92</v>
      </c>
    </row>
    <row r="157" spans="1:70" ht="11.85">
      <c r="A157" s="99" t="str">
        <f>IF(COUNTIFS(T_ULIS[[#This Row],[Secteur]],"  *"),A156,T_ULIS[[#This Row],[Secteur]])</f>
        <v>SEINE-SAINT-DENIS</v>
      </c>
      <c r="B157" s="99" t="str">
        <f>IF(COUNTIFS(T_ULIS[[#This Row],[Secteur]],"    *"),B156,T_ULIS[[#This Row],[Secteur]])</f>
        <v xml:space="preserve">   D07 - Le Raincy</v>
      </c>
      <c r="C157" s="100" t="s">
        <v>727</v>
      </c>
      <c r="D157" s="100" t="s">
        <v>728</v>
      </c>
      <c r="E157" s="101">
        <v>3</v>
      </c>
      <c r="F157" s="101">
        <v>2</v>
      </c>
      <c r="G157" s="101">
        <v>5</v>
      </c>
      <c r="H157" s="101">
        <v>0</v>
      </c>
      <c r="I157" s="101">
        <v>0</v>
      </c>
      <c r="J157" s="101">
        <v>0</v>
      </c>
      <c r="K157" s="101">
        <v>3</v>
      </c>
      <c r="L157" s="101">
        <v>2</v>
      </c>
      <c r="M157" s="101">
        <v>5</v>
      </c>
      <c r="N157" s="102">
        <v>1</v>
      </c>
      <c r="O157" s="102">
        <v>1</v>
      </c>
      <c r="P157" s="102">
        <v>1</v>
      </c>
      <c r="Q157" s="101">
        <v>0</v>
      </c>
      <c r="R157" s="101">
        <v>0</v>
      </c>
      <c r="S157" s="101">
        <v>0</v>
      </c>
      <c r="T157" s="102">
        <v>0</v>
      </c>
      <c r="U157" s="102">
        <v>0</v>
      </c>
      <c r="V157" s="102">
        <v>0</v>
      </c>
      <c r="W157" s="101">
        <v>3</v>
      </c>
      <c r="X157" s="101">
        <v>2</v>
      </c>
      <c r="Y157" s="101">
        <v>5</v>
      </c>
      <c r="Z157" s="102">
        <v>1</v>
      </c>
      <c r="AA157" s="102">
        <v>1</v>
      </c>
      <c r="AB157" s="102">
        <v>1</v>
      </c>
      <c r="AC157" s="101">
        <v>0</v>
      </c>
      <c r="AD157" s="101">
        <v>0</v>
      </c>
      <c r="AE157" s="101">
        <v>0</v>
      </c>
      <c r="AF157" s="102">
        <v>0</v>
      </c>
      <c r="AG157" s="102">
        <v>0</v>
      </c>
      <c r="AH157" s="102">
        <v>0</v>
      </c>
      <c r="AI157" s="101">
        <v>3</v>
      </c>
      <c r="AJ157" s="101">
        <v>2</v>
      </c>
      <c r="AK157" s="101">
        <v>5</v>
      </c>
      <c r="AL157" s="102">
        <v>1</v>
      </c>
      <c r="AM157" s="102">
        <v>1</v>
      </c>
      <c r="AN157" s="102">
        <v>1</v>
      </c>
      <c r="AO157" s="101">
        <v>3</v>
      </c>
      <c r="AP157" s="101">
        <v>2</v>
      </c>
      <c r="AQ157" s="101">
        <v>5</v>
      </c>
      <c r="AR157" s="102">
        <v>1</v>
      </c>
      <c r="AS157" s="102">
        <v>1</v>
      </c>
      <c r="AT157" s="102">
        <v>1</v>
      </c>
      <c r="AU157" s="101">
        <v>0</v>
      </c>
      <c r="AV157" s="101">
        <v>0</v>
      </c>
      <c r="AW157" s="101">
        <v>0</v>
      </c>
      <c r="AX157" s="102">
        <v>0</v>
      </c>
      <c r="AY157" s="102">
        <v>0</v>
      </c>
      <c r="AZ157" s="102">
        <v>0</v>
      </c>
      <c r="BA157" s="101">
        <v>3</v>
      </c>
      <c r="BB157" s="101">
        <v>2</v>
      </c>
      <c r="BC157" s="101">
        <v>5</v>
      </c>
      <c r="BD157" s="102">
        <v>1</v>
      </c>
      <c r="BE157" s="102">
        <v>1</v>
      </c>
      <c r="BF157" s="102">
        <v>1</v>
      </c>
      <c r="BG157" s="101">
        <v>0</v>
      </c>
      <c r="BH157" s="101">
        <v>0</v>
      </c>
      <c r="BI157" s="101">
        <v>0</v>
      </c>
      <c r="BJ157" s="102">
        <v>0</v>
      </c>
      <c r="BK157" s="102">
        <v>0</v>
      </c>
      <c r="BL157" s="102">
        <v>0</v>
      </c>
      <c r="BM157" s="101">
        <v>3</v>
      </c>
      <c r="BN157" s="101">
        <v>2</v>
      </c>
      <c r="BO157" s="101">
        <v>5</v>
      </c>
      <c r="BP157" s="102">
        <v>1</v>
      </c>
      <c r="BQ157" s="102">
        <v>1</v>
      </c>
      <c r="BR157" s="103">
        <v>1</v>
      </c>
    </row>
    <row r="158" spans="1:70" ht="11.85">
      <c r="A158" s="99" t="str">
        <f>IF(COUNTIFS(T_ULIS[[#This Row],[Secteur]],"  *"),A157,T_ULIS[[#This Row],[Secteur]])</f>
        <v>SEINE-SAINT-DENIS</v>
      </c>
      <c r="B158" s="99" t="str">
        <f>IF(COUNTIFS(T_ULIS[[#This Row],[Secteur]],"    *"),B157,T_ULIS[[#This Row],[Secteur]])</f>
        <v xml:space="preserve">   D08 - Noisy-Le-Grand</v>
      </c>
      <c r="C158" s="100" t="s">
        <v>729</v>
      </c>
      <c r="D158" s="100" t="s">
        <v>730</v>
      </c>
      <c r="E158" s="101">
        <v>10</v>
      </c>
      <c r="F158" s="101">
        <v>23</v>
      </c>
      <c r="G158" s="101">
        <v>33</v>
      </c>
      <c r="H158" s="101">
        <v>0</v>
      </c>
      <c r="I158" s="101">
        <v>1</v>
      </c>
      <c r="J158" s="101">
        <v>1</v>
      </c>
      <c r="K158" s="101">
        <v>10</v>
      </c>
      <c r="L158" s="101">
        <v>19</v>
      </c>
      <c r="M158" s="101">
        <v>29</v>
      </c>
      <c r="N158" s="102">
        <v>1</v>
      </c>
      <c r="O158" s="102">
        <v>0.86956521739130432</v>
      </c>
      <c r="P158" s="102">
        <v>0.90909090909090906</v>
      </c>
      <c r="Q158" s="101">
        <v>0</v>
      </c>
      <c r="R158" s="101">
        <v>1</v>
      </c>
      <c r="S158" s="101">
        <v>1</v>
      </c>
      <c r="T158" s="102">
        <v>0</v>
      </c>
      <c r="U158" s="102">
        <v>5.2631578947368418E-2</v>
      </c>
      <c r="V158" s="102">
        <v>3.4482758620689655E-2</v>
      </c>
      <c r="W158" s="101">
        <v>10</v>
      </c>
      <c r="X158" s="101">
        <v>18</v>
      </c>
      <c r="Y158" s="101">
        <v>28</v>
      </c>
      <c r="Z158" s="102">
        <v>1</v>
      </c>
      <c r="AA158" s="102">
        <v>0.94736842105263153</v>
      </c>
      <c r="AB158" s="102">
        <v>0.96551724137931039</v>
      </c>
      <c r="AC158" s="101">
        <v>1</v>
      </c>
      <c r="AD158" s="101">
        <v>1</v>
      </c>
      <c r="AE158" s="101">
        <v>2</v>
      </c>
      <c r="AF158" s="102">
        <v>0.1</v>
      </c>
      <c r="AG158" s="102">
        <v>5.2631578947368418E-2</v>
      </c>
      <c r="AH158" s="102">
        <v>6.8965517241379309E-2</v>
      </c>
      <c r="AI158" s="101">
        <v>9</v>
      </c>
      <c r="AJ158" s="101">
        <v>17</v>
      </c>
      <c r="AK158" s="101">
        <v>26</v>
      </c>
      <c r="AL158" s="102">
        <v>0.9</v>
      </c>
      <c r="AM158" s="102">
        <v>0.89473684210526316</v>
      </c>
      <c r="AN158" s="102">
        <v>0.89655172413793105</v>
      </c>
      <c r="AO158" s="101">
        <v>10</v>
      </c>
      <c r="AP158" s="101">
        <v>19</v>
      </c>
      <c r="AQ158" s="101">
        <v>29</v>
      </c>
      <c r="AR158" s="102">
        <v>1</v>
      </c>
      <c r="AS158" s="102">
        <v>0.86956521739130432</v>
      </c>
      <c r="AT158" s="102">
        <v>0.90909090909090906</v>
      </c>
      <c r="AU158" s="101">
        <v>0</v>
      </c>
      <c r="AV158" s="101">
        <v>1</v>
      </c>
      <c r="AW158" s="101">
        <v>1</v>
      </c>
      <c r="AX158" s="102">
        <v>0</v>
      </c>
      <c r="AY158" s="102">
        <v>5.2631578947368418E-2</v>
      </c>
      <c r="AZ158" s="102">
        <v>3.4482758620689655E-2</v>
      </c>
      <c r="BA158" s="101">
        <v>10</v>
      </c>
      <c r="BB158" s="101">
        <v>18</v>
      </c>
      <c r="BC158" s="101">
        <v>28</v>
      </c>
      <c r="BD158" s="102">
        <v>1</v>
      </c>
      <c r="BE158" s="102">
        <v>0.94736842105263153</v>
      </c>
      <c r="BF158" s="102">
        <v>0.96551724137931039</v>
      </c>
      <c r="BG158" s="101">
        <v>1</v>
      </c>
      <c r="BH158" s="101">
        <v>1</v>
      </c>
      <c r="BI158" s="101">
        <v>2</v>
      </c>
      <c r="BJ158" s="102">
        <v>0.1</v>
      </c>
      <c r="BK158" s="102">
        <v>5.2631578947368418E-2</v>
      </c>
      <c r="BL158" s="102">
        <v>6.8965517241379309E-2</v>
      </c>
      <c r="BM158" s="101">
        <v>9</v>
      </c>
      <c r="BN158" s="101">
        <v>17</v>
      </c>
      <c r="BO158" s="101">
        <v>26</v>
      </c>
      <c r="BP158" s="102">
        <v>0.9</v>
      </c>
      <c r="BQ158" s="102">
        <v>0.89473684210526316</v>
      </c>
      <c r="BR158" s="103">
        <v>0.89655172413793105</v>
      </c>
    </row>
    <row r="159" spans="1:70" ht="11.85">
      <c r="A159" s="99" t="str">
        <f>IF(COUNTIFS(T_ULIS[[#This Row],[Secteur]],"  *"),A158,T_ULIS[[#This Row],[Secteur]])</f>
        <v>SEINE-SAINT-DENIS</v>
      </c>
      <c r="B159" s="99" t="str">
        <f>IF(COUNTIFS(T_ULIS[[#This Row],[Secteur]],"    *"),B158,T_ULIS[[#This Row],[Secteur]])</f>
        <v xml:space="preserve">   D08 - Noisy-Le-Grand</v>
      </c>
      <c r="C159" s="100" t="s">
        <v>733</v>
      </c>
      <c r="D159" s="100" t="s">
        <v>295</v>
      </c>
      <c r="E159" s="101">
        <v>2</v>
      </c>
      <c r="F159" s="101">
        <v>4</v>
      </c>
      <c r="G159" s="101">
        <v>6</v>
      </c>
      <c r="H159" s="101">
        <v>0</v>
      </c>
      <c r="I159" s="101">
        <v>1</v>
      </c>
      <c r="J159" s="101">
        <v>1</v>
      </c>
      <c r="K159" s="101">
        <v>2</v>
      </c>
      <c r="L159" s="101">
        <v>3</v>
      </c>
      <c r="M159" s="101">
        <v>5</v>
      </c>
      <c r="N159" s="102">
        <v>1</v>
      </c>
      <c r="O159" s="102">
        <v>1</v>
      </c>
      <c r="P159" s="102">
        <v>1</v>
      </c>
      <c r="Q159" s="101">
        <v>0</v>
      </c>
      <c r="R159" s="101">
        <v>0</v>
      </c>
      <c r="S159" s="101">
        <v>0</v>
      </c>
      <c r="T159" s="102">
        <v>0</v>
      </c>
      <c r="U159" s="102">
        <v>0</v>
      </c>
      <c r="V159" s="102">
        <v>0</v>
      </c>
      <c r="W159" s="101">
        <v>2</v>
      </c>
      <c r="X159" s="101">
        <v>3</v>
      </c>
      <c r="Y159" s="101">
        <v>5</v>
      </c>
      <c r="Z159" s="102">
        <v>1</v>
      </c>
      <c r="AA159" s="102">
        <v>1</v>
      </c>
      <c r="AB159" s="102">
        <v>1</v>
      </c>
      <c r="AC159" s="101">
        <v>0</v>
      </c>
      <c r="AD159" s="101">
        <v>0</v>
      </c>
      <c r="AE159" s="101">
        <v>0</v>
      </c>
      <c r="AF159" s="102">
        <v>0</v>
      </c>
      <c r="AG159" s="102">
        <v>0</v>
      </c>
      <c r="AH159" s="102">
        <v>0</v>
      </c>
      <c r="AI159" s="101">
        <v>2</v>
      </c>
      <c r="AJ159" s="101">
        <v>3</v>
      </c>
      <c r="AK159" s="101">
        <v>5</v>
      </c>
      <c r="AL159" s="102">
        <v>1</v>
      </c>
      <c r="AM159" s="102">
        <v>1</v>
      </c>
      <c r="AN159" s="102">
        <v>1</v>
      </c>
      <c r="AO159" s="101">
        <v>2</v>
      </c>
      <c r="AP159" s="101">
        <v>3</v>
      </c>
      <c r="AQ159" s="101">
        <v>5</v>
      </c>
      <c r="AR159" s="102">
        <v>1</v>
      </c>
      <c r="AS159" s="102">
        <v>1</v>
      </c>
      <c r="AT159" s="102">
        <v>1</v>
      </c>
      <c r="AU159" s="101">
        <v>0</v>
      </c>
      <c r="AV159" s="101">
        <v>0</v>
      </c>
      <c r="AW159" s="101">
        <v>0</v>
      </c>
      <c r="AX159" s="102">
        <v>0</v>
      </c>
      <c r="AY159" s="102">
        <v>0</v>
      </c>
      <c r="AZ159" s="102">
        <v>0</v>
      </c>
      <c r="BA159" s="101">
        <v>2</v>
      </c>
      <c r="BB159" s="101">
        <v>3</v>
      </c>
      <c r="BC159" s="101">
        <v>5</v>
      </c>
      <c r="BD159" s="102">
        <v>1</v>
      </c>
      <c r="BE159" s="102">
        <v>1</v>
      </c>
      <c r="BF159" s="102">
        <v>1</v>
      </c>
      <c r="BG159" s="101">
        <v>0</v>
      </c>
      <c r="BH159" s="101">
        <v>0</v>
      </c>
      <c r="BI159" s="101">
        <v>0</v>
      </c>
      <c r="BJ159" s="102">
        <v>0</v>
      </c>
      <c r="BK159" s="102">
        <v>0</v>
      </c>
      <c r="BL159" s="102">
        <v>0</v>
      </c>
      <c r="BM159" s="101">
        <v>2</v>
      </c>
      <c r="BN159" s="101">
        <v>3</v>
      </c>
      <c r="BO159" s="101">
        <v>5</v>
      </c>
      <c r="BP159" s="102">
        <v>1</v>
      </c>
      <c r="BQ159" s="102">
        <v>1</v>
      </c>
      <c r="BR159" s="103">
        <v>1</v>
      </c>
    </row>
    <row r="160" spans="1:70" ht="11.85">
      <c r="A160" s="99" t="str">
        <f>IF(COUNTIFS(T_ULIS[[#This Row],[Secteur]],"  *"),A159,T_ULIS[[#This Row],[Secteur]])</f>
        <v>SEINE-SAINT-DENIS</v>
      </c>
      <c r="B160" s="99" t="str">
        <f>IF(COUNTIFS(T_ULIS[[#This Row],[Secteur]],"    *"),B159,T_ULIS[[#This Row],[Secteur]])</f>
        <v xml:space="preserve">   D08 - Noisy-Le-Grand</v>
      </c>
      <c r="C160" s="100" t="s">
        <v>735</v>
      </c>
      <c r="D160" s="100" t="s">
        <v>658</v>
      </c>
      <c r="E160" s="101">
        <v>0</v>
      </c>
      <c r="F160" s="101">
        <v>3</v>
      </c>
      <c r="G160" s="101">
        <v>3</v>
      </c>
      <c r="H160" s="101">
        <v>0</v>
      </c>
      <c r="I160" s="101">
        <v>0</v>
      </c>
      <c r="J160" s="101">
        <v>0</v>
      </c>
      <c r="K160" s="101">
        <v>0</v>
      </c>
      <c r="L160" s="101">
        <v>0</v>
      </c>
      <c r="M160" s="101">
        <v>0</v>
      </c>
      <c r="N160" s="102" t="s">
        <v>92</v>
      </c>
      <c r="O160" s="102">
        <v>0</v>
      </c>
      <c r="P160" s="102">
        <v>0</v>
      </c>
      <c r="Q160" s="101">
        <v>0</v>
      </c>
      <c r="R160" s="101">
        <v>0</v>
      </c>
      <c r="S160" s="101">
        <v>0</v>
      </c>
      <c r="T160" s="102" t="s">
        <v>92</v>
      </c>
      <c r="U160" s="102" t="s">
        <v>92</v>
      </c>
      <c r="V160" s="102" t="s">
        <v>92</v>
      </c>
      <c r="W160" s="101">
        <v>0</v>
      </c>
      <c r="X160" s="101">
        <v>0</v>
      </c>
      <c r="Y160" s="101">
        <v>0</v>
      </c>
      <c r="Z160" s="102" t="s">
        <v>92</v>
      </c>
      <c r="AA160" s="102" t="s">
        <v>92</v>
      </c>
      <c r="AB160" s="102" t="s">
        <v>92</v>
      </c>
      <c r="AC160" s="101">
        <v>0</v>
      </c>
      <c r="AD160" s="101">
        <v>0</v>
      </c>
      <c r="AE160" s="101">
        <v>0</v>
      </c>
      <c r="AF160" s="102" t="s">
        <v>92</v>
      </c>
      <c r="AG160" s="102" t="s">
        <v>92</v>
      </c>
      <c r="AH160" s="102" t="s">
        <v>92</v>
      </c>
      <c r="AI160" s="101">
        <v>0</v>
      </c>
      <c r="AJ160" s="101">
        <v>0</v>
      </c>
      <c r="AK160" s="101">
        <v>0</v>
      </c>
      <c r="AL160" s="102" t="s">
        <v>92</v>
      </c>
      <c r="AM160" s="102" t="s">
        <v>92</v>
      </c>
      <c r="AN160" s="102" t="s">
        <v>92</v>
      </c>
      <c r="AO160" s="101">
        <v>0</v>
      </c>
      <c r="AP160" s="101">
        <v>0</v>
      </c>
      <c r="AQ160" s="101">
        <v>0</v>
      </c>
      <c r="AR160" s="102" t="s">
        <v>92</v>
      </c>
      <c r="AS160" s="102">
        <v>0</v>
      </c>
      <c r="AT160" s="102">
        <v>0</v>
      </c>
      <c r="AU160" s="101">
        <v>0</v>
      </c>
      <c r="AV160" s="101">
        <v>0</v>
      </c>
      <c r="AW160" s="101">
        <v>0</v>
      </c>
      <c r="AX160" s="102" t="s">
        <v>92</v>
      </c>
      <c r="AY160" s="102" t="s">
        <v>92</v>
      </c>
      <c r="AZ160" s="102" t="s">
        <v>92</v>
      </c>
      <c r="BA160" s="101">
        <v>0</v>
      </c>
      <c r="BB160" s="101">
        <v>0</v>
      </c>
      <c r="BC160" s="101">
        <v>0</v>
      </c>
      <c r="BD160" s="102" t="s">
        <v>92</v>
      </c>
      <c r="BE160" s="102" t="s">
        <v>92</v>
      </c>
      <c r="BF160" s="102" t="s">
        <v>92</v>
      </c>
      <c r="BG160" s="101">
        <v>0</v>
      </c>
      <c r="BH160" s="101">
        <v>0</v>
      </c>
      <c r="BI160" s="101">
        <v>0</v>
      </c>
      <c r="BJ160" s="102" t="s">
        <v>92</v>
      </c>
      <c r="BK160" s="102" t="s">
        <v>92</v>
      </c>
      <c r="BL160" s="102" t="s">
        <v>92</v>
      </c>
      <c r="BM160" s="101">
        <v>0</v>
      </c>
      <c r="BN160" s="101">
        <v>0</v>
      </c>
      <c r="BO160" s="101">
        <v>0</v>
      </c>
      <c r="BP160" s="102" t="s">
        <v>92</v>
      </c>
      <c r="BQ160" s="102" t="s">
        <v>92</v>
      </c>
      <c r="BR160" s="103" t="s">
        <v>92</v>
      </c>
    </row>
    <row r="161" spans="1:70" ht="11.85">
      <c r="A161" s="99" t="str">
        <f>IF(COUNTIFS(T_ULIS[[#This Row],[Secteur]],"  *"),A160,T_ULIS[[#This Row],[Secteur]])</f>
        <v>SEINE-SAINT-DENIS</v>
      </c>
      <c r="B161" s="99" t="str">
        <f>IF(COUNTIFS(T_ULIS[[#This Row],[Secteur]],"    *"),B160,T_ULIS[[#This Row],[Secteur]])</f>
        <v xml:space="preserve">   D08 - Noisy-Le-Grand</v>
      </c>
      <c r="C161" s="100" t="s">
        <v>736</v>
      </c>
      <c r="D161" s="100" t="s">
        <v>489</v>
      </c>
      <c r="E161" s="101">
        <v>2</v>
      </c>
      <c r="F161" s="101">
        <v>4</v>
      </c>
      <c r="G161" s="101">
        <v>6</v>
      </c>
      <c r="H161" s="101">
        <v>0</v>
      </c>
      <c r="I161" s="101">
        <v>0</v>
      </c>
      <c r="J161" s="101">
        <v>0</v>
      </c>
      <c r="K161" s="101">
        <v>2</v>
      </c>
      <c r="L161" s="101">
        <v>4</v>
      </c>
      <c r="M161" s="101">
        <v>6</v>
      </c>
      <c r="N161" s="102">
        <v>1</v>
      </c>
      <c r="O161" s="102">
        <v>1</v>
      </c>
      <c r="P161" s="102">
        <v>1</v>
      </c>
      <c r="Q161" s="101">
        <v>0</v>
      </c>
      <c r="R161" s="101">
        <v>0</v>
      </c>
      <c r="S161" s="101">
        <v>0</v>
      </c>
      <c r="T161" s="102">
        <v>0</v>
      </c>
      <c r="U161" s="102">
        <v>0</v>
      </c>
      <c r="V161" s="102">
        <v>0</v>
      </c>
      <c r="W161" s="101">
        <v>2</v>
      </c>
      <c r="X161" s="101">
        <v>4</v>
      </c>
      <c r="Y161" s="101">
        <v>6</v>
      </c>
      <c r="Z161" s="102">
        <v>1</v>
      </c>
      <c r="AA161" s="102">
        <v>1</v>
      </c>
      <c r="AB161" s="102">
        <v>1</v>
      </c>
      <c r="AC161" s="101">
        <v>0</v>
      </c>
      <c r="AD161" s="101">
        <v>0</v>
      </c>
      <c r="AE161" s="101">
        <v>0</v>
      </c>
      <c r="AF161" s="102">
        <v>0</v>
      </c>
      <c r="AG161" s="102">
        <v>0</v>
      </c>
      <c r="AH161" s="102">
        <v>0</v>
      </c>
      <c r="AI161" s="101">
        <v>2</v>
      </c>
      <c r="AJ161" s="101">
        <v>4</v>
      </c>
      <c r="AK161" s="101">
        <v>6</v>
      </c>
      <c r="AL161" s="102">
        <v>1</v>
      </c>
      <c r="AM161" s="102">
        <v>1</v>
      </c>
      <c r="AN161" s="102">
        <v>1</v>
      </c>
      <c r="AO161" s="101">
        <v>2</v>
      </c>
      <c r="AP161" s="101">
        <v>4</v>
      </c>
      <c r="AQ161" s="101">
        <v>6</v>
      </c>
      <c r="AR161" s="102">
        <v>1</v>
      </c>
      <c r="AS161" s="102">
        <v>1</v>
      </c>
      <c r="AT161" s="102">
        <v>1</v>
      </c>
      <c r="AU161" s="101">
        <v>0</v>
      </c>
      <c r="AV161" s="101">
        <v>0</v>
      </c>
      <c r="AW161" s="101">
        <v>0</v>
      </c>
      <c r="AX161" s="102">
        <v>0</v>
      </c>
      <c r="AY161" s="102">
        <v>0</v>
      </c>
      <c r="AZ161" s="102">
        <v>0</v>
      </c>
      <c r="BA161" s="101">
        <v>2</v>
      </c>
      <c r="BB161" s="101">
        <v>4</v>
      </c>
      <c r="BC161" s="101">
        <v>6</v>
      </c>
      <c r="BD161" s="102">
        <v>1</v>
      </c>
      <c r="BE161" s="102">
        <v>1</v>
      </c>
      <c r="BF161" s="102">
        <v>1</v>
      </c>
      <c r="BG161" s="101">
        <v>0</v>
      </c>
      <c r="BH161" s="101">
        <v>0</v>
      </c>
      <c r="BI161" s="101">
        <v>0</v>
      </c>
      <c r="BJ161" s="102">
        <v>0</v>
      </c>
      <c r="BK161" s="102">
        <v>0</v>
      </c>
      <c r="BL161" s="102">
        <v>0</v>
      </c>
      <c r="BM161" s="101">
        <v>2</v>
      </c>
      <c r="BN161" s="101">
        <v>4</v>
      </c>
      <c r="BO161" s="101">
        <v>6</v>
      </c>
      <c r="BP161" s="102">
        <v>1</v>
      </c>
      <c r="BQ161" s="102">
        <v>1</v>
      </c>
      <c r="BR161" s="103">
        <v>1</v>
      </c>
    </row>
    <row r="162" spans="1:70" ht="11.85">
      <c r="A162" s="99" t="str">
        <f>IF(COUNTIFS(T_ULIS[[#This Row],[Secteur]],"  *"),A161,T_ULIS[[#This Row],[Secteur]])</f>
        <v>SEINE-SAINT-DENIS</v>
      </c>
      <c r="B162" s="99" t="str">
        <f>IF(COUNTIFS(T_ULIS[[#This Row],[Secteur]],"    *"),B161,T_ULIS[[#This Row],[Secteur]])</f>
        <v xml:space="preserve">   D08 - Noisy-Le-Grand</v>
      </c>
      <c r="C162" s="100" t="s">
        <v>737</v>
      </c>
      <c r="D162" s="100" t="s">
        <v>738</v>
      </c>
      <c r="E162" s="101">
        <v>0</v>
      </c>
      <c r="F162" s="101">
        <v>1</v>
      </c>
      <c r="G162" s="101">
        <v>1</v>
      </c>
      <c r="H162" s="101">
        <v>0</v>
      </c>
      <c r="I162" s="101">
        <v>0</v>
      </c>
      <c r="J162" s="101">
        <v>0</v>
      </c>
      <c r="K162" s="101">
        <v>0</v>
      </c>
      <c r="L162" s="101">
        <v>1</v>
      </c>
      <c r="M162" s="101">
        <v>1</v>
      </c>
      <c r="N162" s="102" t="s">
        <v>92</v>
      </c>
      <c r="O162" s="102">
        <v>1</v>
      </c>
      <c r="P162" s="102">
        <v>1</v>
      </c>
      <c r="Q162" s="101">
        <v>0</v>
      </c>
      <c r="R162" s="101">
        <v>1</v>
      </c>
      <c r="S162" s="101">
        <v>1</v>
      </c>
      <c r="T162" s="102" t="s">
        <v>92</v>
      </c>
      <c r="U162" s="102">
        <v>1</v>
      </c>
      <c r="V162" s="102">
        <v>1</v>
      </c>
      <c r="W162" s="101">
        <v>0</v>
      </c>
      <c r="X162" s="101">
        <v>0</v>
      </c>
      <c r="Y162" s="101">
        <v>0</v>
      </c>
      <c r="Z162" s="102" t="s">
        <v>92</v>
      </c>
      <c r="AA162" s="102">
        <v>0</v>
      </c>
      <c r="AB162" s="102">
        <v>0</v>
      </c>
      <c r="AC162" s="101">
        <v>0</v>
      </c>
      <c r="AD162" s="101">
        <v>0</v>
      </c>
      <c r="AE162" s="101">
        <v>0</v>
      </c>
      <c r="AF162" s="102" t="s">
        <v>92</v>
      </c>
      <c r="AG162" s="102">
        <v>0</v>
      </c>
      <c r="AH162" s="102">
        <v>0</v>
      </c>
      <c r="AI162" s="101">
        <v>0</v>
      </c>
      <c r="AJ162" s="101">
        <v>0</v>
      </c>
      <c r="AK162" s="101">
        <v>0</v>
      </c>
      <c r="AL162" s="102" t="s">
        <v>92</v>
      </c>
      <c r="AM162" s="102">
        <v>0</v>
      </c>
      <c r="AN162" s="102">
        <v>0</v>
      </c>
      <c r="AO162" s="101">
        <v>0</v>
      </c>
      <c r="AP162" s="101">
        <v>1</v>
      </c>
      <c r="AQ162" s="101">
        <v>1</v>
      </c>
      <c r="AR162" s="102" t="s">
        <v>92</v>
      </c>
      <c r="AS162" s="102">
        <v>1</v>
      </c>
      <c r="AT162" s="102">
        <v>1</v>
      </c>
      <c r="AU162" s="101">
        <v>0</v>
      </c>
      <c r="AV162" s="101">
        <v>1</v>
      </c>
      <c r="AW162" s="101">
        <v>1</v>
      </c>
      <c r="AX162" s="102" t="s">
        <v>92</v>
      </c>
      <c r="AY162" s="102">
        <v>1</v>
      </c>
      <c r="AZ162" s="102">
        <v>1</v>
      </c>
      <c r="BA162" s="101">
        <v>0</v>
      </c>
      <c r="BB162" s="101">
        <v>0</v>
      </c>
      <c r="BC162" s="101">
        <v>0</v>
      </c>
      <c r="BD162" s="102" t="s">
        <v>92</v>
      </c>
      <c r="BE162" s="102">
        <v>0</v>
      </c>
      <c r="BF162" s="102">
        <v>0</v>
      </c>
      <c r="BG162" s="101">
        <v>0</v>
      </c>
      <c r="BH162" s="101">
        <v>0</v>
      </c>
      <c r="BI162" s="101">
        <v>0</v>
      </c>
      <c r="BJ162" s="102" t="s">
        <v>92</v>
      </c>
      <c r="BK162" s="102">
        <v>0</v>
      </c>
      <c r="BL162" s="102">
        <v>0</v>
      </c>
      <c r="BM162" s="101">
        <v>0</v>
      </c>
      <c r="BN162" s="101">
        <v>0</v>
      </c>
      <c r="BO162" s="101">
        <v>0</v>
      </c>
      <c r="BP162" s="102" t="s">
        <v>92</v>
      </c>
      <c r="BQ162" s="102">
        <v>0</v>
      </c>
      <c r="BR162" s="103">
        <v>0</v>
      </c>
    </row>
    <row r="163" spans="1:70" ht="11.85">
      <c r="A163" s="99" t="str">
        <f>IF(COUNTIFS(T_ULIS[[#This Row],[Secteur]],"  *"),A162,T_ULIS[[#This Row],[Secteur]])</f>
        <v>SEINE-SAINT-DENIS</v>
      </c>
      <c r="B163" s="99" t="str">
        <f>IF(COUNTIFS(T_ULIS[[#This Row],[Secteur]],"    *"),B162,T_ULIS[[#This Row],[Secteur]])</f>
        <v xml:space="preserve">   D08 - Noisy-Le-Grand</v>
      </c>
      <c r="C163" s="100" t="s">
        <v>739</v>
      </c>
      <c r="D163" s="100" t="s">
        <v>740</v>
      </c>
      <c r="E163" s="101">
        <v>1</v>
      </c>
      <c r="F163" s="101">
        <v>1</v>
      </c>
      <c r="G163" s="101">
        <v>2</v>
      </c>
      <c r="H163" s="101">
        <v>0</v>
      </c>
      <c r="I163" s="101">
        <v>0</v>
      </c>
      <c r="J163" s="101">
        <v>0</v>
      </c>
      <c r="K163" s="101">
        <v>1</v>
      </c>
      <c r="L163" s="101">
        <v>1</v>
      </c>
      <c r="M163" s="101">
        <v>2</v>
      </c>
      <c r="N163" s="102">
        <v>1</v>
      </c>
      <c r="O163" s="102">
        <v>1</v>
      </c>
      <c r="P163" s="102">
        <v>1</v>
      </c>
      <c r="Q163" s="101">
        <v>0</v>
      </c>
      <c r="R163" s="101">
        <v>0</v>
      </c>
      <c r="S163" s="101">
        <v>0</v>
      </c>
      <c r="T163" s="102">
        <v>0</v>
      </c>
      <c r="U163" s="102">
        <v>0</v>
      </c>
      <c r="V163" s="102">
        <v>0</v>
      </c>
      <c r="W163" s="101">
        <v>1</v>
      </c>
      <c r="X163" s="101">
        <v>1</v>
      </c>
      <c r="Y163" s="101">
        <v>2</v>
      </c>
      <c r="Z163" s="102">
        <v>1</v>
      </c>
      <c r="AA163" s="102">
        <v>1</v>
      </c>
      <c r="AB163" s="102">
        <v>1</v>
      </c>
      <c r="AC163" s="101">
        <v>1</v>
      </c>
      <c r="AD163" s="101">
        <v>1</v>
      </c>
      <c r="AE163" s="101">
        <v>2</v>
      </c>
      <c r="AF163" s="102">
        <v>1</v>
      </c>
      <c r="AG163" s="102">
        <v>1</v>
      </c>
      <c r="AH163" s="102">
        <v>1</v>
      </c>
      <c r="AI163" s="101">
        <v>0</v>
      </c>
      <c r="AJ163" s="101">
        <v>0</v>
      </c>
      <c r="AK163" s="101">
        <v>0</v>
      </c>
      <c r="AL163" s="102">
        <v>0</v>
      </c>
      <c r="AM163" s="102">
        <v>0</v>
      </c>
      <c r="AN163" s="102">
        <v>0</v>
      </c>
      <c r="AO163" s="101">
        <v>1</v>
      </c>
      <c r="AP163" s="101">
        <v>1</v>
      </c>
      <c r="AQ163" s="101">
        <v>2</v>
      </c>
      <c r="AR163" s="102">
        <v>1</v>
      </c>
      <c r="AS163" s="102">
        <v>1</v>
      </c>
      <c r="AT163" s="102">
        <v>1</v>
      </c>
      <c r="AU163" s="101">
        <v>0</v>
      </c>
      <c r="AV163" s="101">
        <v>0</v>
      </c>
      <c r="AW163" s="101">
        <v>0</v>
      </c>
      <c r="AX163" s="102">
        <v>0</v>
      </c>
      <c r="AY163" s="102">
        <v>0</v>
      </c>
      <c r="AZ163" s="102">
        <v>0</v>
      </c>
      <c r="BA163" s="101">
        <v>1</v>
      </c>
      <c r="BB163" s="101">
        <v>1</v>
      </c>
      <c r="BC163" s="101">
        <v>2</v>
      </c>
      <c r="BD163" s="102">
        <v>1</v>
      </c>
      <c r="BE163" s="102">
        <v>1</v>
      </c>
      <c r="BF163" s="102">
        <v>1</v>
      </c>
      <c r="BG163" s="101">
        <v>1</v>
      </c>
      <c r="BH163" s="101">
        <v>1</v>
      </c>
      <c r="BI163" s="101">
        <v>2</v>
      </c>
      <c r="BJ163" s="102">
        <v>1</v>
      </c>
      <c r="BK163" s="102">
        <v>1</v>
      </c>
      <c r="BL163" s="102">
        <v>1</v>
      </c>
      <c r="BM163" s="101">
        <v>0</v>
      </c>
      <c r="BN163" s="101">
        <v>0</v>
      </c>
      <c r="BO163" s="101">
        <v>0</v>
      </c>
      <c r="BP163" s="102">
        <v>0</v>
      </c>
      <c r="BQ163" s="102">
        <v>0</v>
      </c>
      <c r="BR163" s="103">
        <v>0</v>
      </c>
    </row>
    <row r="164" spans="1:70" ht="11.85">
      <c r="A164" s="99" t="str">
        <f>IF(COUNTIFS(T_ULIS[[#This Row],[Secteur]],"  *"),A163,T_ULIS[[#This Row],[Secteur]])</f>
        <v>SEINE-SAINT-DENIS</v>
      </c>
      <c r="B164" s="99" t="str">
        <f>IF(COUNTIFS(T_ULIS[[#This Row],[Secteur]],"    *"),B163,T_ULIS[[#This Row],[Secteur]])</f>
        <v xml:space="preserve">   D08 - Noisy-Le-Grand</v>
      </c>
      <c r="C164" s="100" t="s">
        <v>741</v>
      </c>
      <c r="D164" s="100" t="s">
        <v>742</v>
      </c>
      <c r="E164" s="101">
        <v>3</v>
      </c>
      <c r="F164" s="101">
        <v>0</v>
      </c>
      <c r="G164" s="101">
        <v>3</v>
      </c>
      <c r="H164" s="101">
        <v>0</v>
      </c>
      <c r="I164" s="101">
        <v>0</v>
      </c>
      <c r="J164" s="101">
        <v>0</v>
      </c>
      <c r="K164" s="101">
        <v>3</v>
      </c>
      <c r="L164" s="101">
        <v>0</v>
      </c>
      <c r="M164" s="101">
        <v>3</v>
      </c>
      <c r="N164" s="102">
        <v>1</v>
      </c>
      <c r="O164" s="102" t="s">
        <v>92</v>
      </c>
      <c r="P164" s="102">
        <v>1</v>
      </c>
      <c r="Q164" s="101">
        <v>0</v>
      </c>
      <c r="R164" s="101">
        <v>0</v>
      </c>
      <c r="S164" s="101">
        <v>0</v>
      </c>
      <c r="T164" s="102">
        <v>0</v>
      </c>
      <c r="U164" s="102" t="s">
        <v>92</v>
      </c>
      <c r="V164" s="102">
        <v>0</v>
      </c>
      <c r="W164" s="101">
        <v>3</v>
      </c>
      <c r="X164" s="101">
        <v>0</v>
      </c>
      <c r="Y164" s="101">
        <v>3</v>
      </c>
      <c r="Z164" s="102">
        <v>1</v>
      </c>
      <c r="AA164" s="102" t="s">
        <v>92</v>
      </c>
      <c r="AB164" s="102">
        <v>1</v>
      </c>
      <c r="AC164" s="101">
        <v>0</v>
      </c>
      <c r="AD164" s="101">
        <v>0</v>
      </c>
      <c r="AE164" s="101">
        <v>0</v>
      </c>
      <c r="AF164" s="102">
        <v>0</v>
      </c>
      <c r="AG164" s="102" t="s">
        <v>92</v>
      </c>
      <c r="AH164" s="102">
        <v>0</v>
      </c>
      <c r="AI164" s="101">
        <v>3</v>
      </c>
      <c r="AJ164" s="101">
        <v>0</v>
      </c>
      <c r="AK164" s="101">
        <v>3</v>
      </c>
      <c r="AL164" s="102">
        <v>1</v>
      </c>
      <c r="AM164" s="102" t="s">
        <v>92</v>
      </c>
      <c r="AN164" s="102">
        <v>1</v>
      </c>
      <c r="AO164" s="101">
        <v>3</v>
      </c>
      <c r="AP164" s="101">
        <v>0</v>
      </c>
      <c r="AQ164" s="101">
        <v>3</v>
      </c>
      <c r="AR164" s="102">
        <v>1</v>
      </c>
      <c r="AS164" s="102" t="s">
        <v>92</v>
      </c>
      <c r="AT164" s="102">
        <v>1</v>
      </c>
      <c r="AU164" s="101">
        <v>0</v>
      </c>
      <c r="AV164" s="101">
        <v>0</v>
      </c>
      <c r="AW164" s="101">
        <v>0</v>
      </c>
      <c r="AX164" s="102">
        <v>0</v>
      </c>
      <c r="AY164" s="102" t="s">
        <v>92</v>
      </c>
      <c r="AZ164" s="102">
        <v>0</v>
      </c>
      <c r="BA164" s="101">
        <v>3</v>
      </c>
      <c r="BB164" s="101">
        <v>0</v>
      </c>
      <c r="BC164" s="101">
        <v>3</v>
      </c>
      <c r="BD164" s="102">
        <v>1</v>
      </c>
      <c r="BE164" s="102" t="s">
        <v>92</v>
      </c>
      <c r="BF164" s="102">
        <v>1</v>
      </c>
      <c r="BG164" s="101">
        <v>0</v>
      </c>
      <c r="BH164" s="101">
        <v>0</v>
      </c>
      <c r="BI164" s="101">
        <v>0</v>
      </c>
      <c r="BJ164" s="102">
        <v>0</v>
      </c>
      <c r="BK164" s="102" t="s">
        <v>92</v>
      </c>
      <c r="BL164" s="102">
        <v>0</v>
      </c>
      <c r="BM164" s="101">
        <v>3</v>
      </c>
      <c r="BN164" s="101">
        <v>0</v>
      </c>
      <c r="BO164" s="101">
        <v>3</v>
      </c>
      <c r="BP164" s="102">
        <v>1</v>
      </c>
      <c r="BQ164" s="102" t="s">
        <v>92</v>
      </c>
      <c r="BR164" s="103">
        <v>1</v>
      </c>
    </row>
    <row r="165" spans="1:70" ht="11.85">
      <c r="A165" s="99" t="str">
        <f>IF(COUNTIFS(T_ULIS[[#This Row],[Secteur]],"  *"),A164,T_ULIS[[#This Row],[Secteur]])</f>
        <v>SEINE-SAINT-DENIS</v>
      </c>
      <c r="B165" s="99" t="str">
        <f>IF(COUNTIFS(T_ULIS[[#This Row],[Secteur]],"    *"),B164,T_ULIS[[#This Row],[Secteur]])</f>
        <v xml:space="preserve">   D08 - Noisy-Le-Grand</v>
      </c>
      <c r="C165" s="100" t="s">
        <v>743</v>
      </c>
      <c r="D165" s="100" t="s">
        <v>260</v>
      </c>
      <c r="E165" s="101">
        <v>1</v>
      </c>
      <c r="F165" s="101">
        <v>1</v>
      </c>
      <c r="G165" s="101">
        <v>2</v>
      </c>
      <c r="H165" s="101">
        <v>0</v>
      </c>
      <c r="I165" s="101">
        <v>0</v>
      </c>
      <c r="J165" s="101">
        <v>0</v>
      </c>
      <c r="K165" s="101">
        <v>1</v>
      </c>
      <c r="L165" s="101">
        <v>1</v>
      </c>
      <c r="M165" s="101">
        <v>2</v>
      </c>
      <c r="N165" s="102">
        <v>1</v>
      </c>
      <c r="O165" s="102">
        <v>1</v>
      </c>
      <c r="P165" s="102">
        <v>1</v>
      </c>
      <c r="Q165" s="101">
        <v>0</v>
      </c>
      <c r="R165" s="101">
        <v>0</v>
      </c>
      <c r="S165" s="101">
        <v>0</v>
      </c>
      <c r="T165" s="102">
        <v>0</v>
      </c>
      <c r="U165" s="102">
        <v>0</v>
      </c>
      <c r="V165" s="102">
        <v>0</v>
      </c>
      <c r="W165" s="101">
        <v>1</v>
      </c>
      <c r="X165" s="101">
        <v>1</v>
      </c>
      <c r="Y165" s="101">
        <v>2</v>
      </c>
      <c r="Z165" s="102">
        <v>1</v>
      </c>
      <c r="AA165" s="102">
        <v>1</v>
      </c>
      <c r="AB165" s="102">
        <v>1</v>
      </c>
      <c r="AC165" s="101">
        <v>0</v>
      </c>
      <c r="AD165" s="101">
        <v>0</v>
      </c>
      <c r="AE165" s="101">
        <v>0</v>
      </c>
      <c r="AF165" s="102">
        <v>0</v>
      </c>
      <c r="AG165" s="102">
        <v>0</v>
      </c>
      <c r="AH165" s="102">
        <v>0</v>
      </c>
      <c r="AI165" s="101">
        <v>1</v>
      </c>
      <c r="AJ165" s="101">
        <v>1</v>
      </c>
      <c r="AK165" s="101">
        <v>2</v>
      </c>
      <c r="AL165" s="102">
        <v>1</v>
      </c>
      <c r="AM165" s="102">
        <v>1</v>
      </c>
      <c r="AN165" s="102">
        <v>1</v>
      </c>
      <c r="AO165" s="101">
        <v>1</v>
      </c>
      <c r="AP165" s="101">
        <v>1</v>
      </c>
      <c r="AQ165" s="101">
        <v>2</v>
      </c>
      <c r="AR165" s="102">
        <v>1</v>
      </c>
      <c r="AS165" s="102">
        <v>1</v>
      </c>
      <c r="AT165" s="102">
        <v>1</v>
      </c>
      <c r="AU165" s="101">
        <v>0</v>
      </c>
      <c r="AV165" s="101">
        <v>0</v>
      </c>
      <c r="AW165" s="101">
        <v>0</v>
      </c>
      <c r="AX165" s="102">
        <v>0</v>
      </c>
      <c r="AY165" s="102">
        <v>0</v>
      </c>
      <c r="AZ165" s="102">
        <v>0</v>
      </c>
      <c r="BA165" s="101">
        <v>1</v>
      </c>
      <c r="BB165" s="101">
        <v>1</v>
      </c>
      <c r="BC165" s="101">
        <v>2</v>
      </c>
      <c r="BD165" s="102">
        <v>1</v>
      </c>
      <c r="BE165" s="102">
        <v>1</v>
      </c>
      <c r="BF165" s="102">
        <v>1</v>
      </c>
      <c r="BG165" s="101">
        <v>0</v>
      </c>
      <c r="BH165" s="101">
        <v>0</v>
      </c>
      <c r="BI165" s="101">
        <v>0</v>
      </c>
      <c r="BJ165" s="102">
        <v>0</v>
      </c>
      <c r="BK165" s="102">
        <v>0</v>
      </c>
      <c r="BL165" s="102">
        <v>0</v>
      </c>
      <c r="BM165" s="101">
        <v>1</v>
      </c>
      <c r="BN165" s="101">
        <v>1</v>
      </c>
      <c r="BO165" s="101">
        <v>2</v>
      </c>
      <c r="BP165" s="102">
        <v>1</v>
      </c>
      <c r="BQ165" s="102">
        <v>1</v>
      </c>
      <c r="BR165" s="103">
        <v>1</v>
      </c>
    </row>
    <row r="166" spans="1:70" ht="11.85">
      <c r="A166" s="99" t="str">
        <f>IF(COUNTIFS(T_ULIS[[#This Row],[Secteur]],"  *"),A165,T_ULIS[[#This Row],[Secteur]])</f>
        <v>SEINE-SAINT-DENIS</v>
      </c>
      <c r="B166" s="99" t="str">
        <f>IF(COUNTIFS(T_ULIS[[#This Row],[Secteur]],"    *"),B165,T_ULIS[[#This Row],[Secteur]])</f>
        <v xml:space="preserve">   D08 - Noisy-Le-Grand</v>
      </c>
      <c r="C166" s="100" t="s">
        <v>746</v>
      </c>
      <c r="D166" s="100" t="s">
        <v>747</v>
      </c>
      <c r="E166" s="101">
        <v>0</v>
      </c>
      <c r="F166" s="101">
        <v>1</v>
      </c>
      <c r="G166" s="101">
        <v>1</v>
      </c>
      <c r="H166" s="101">
        <v>0</v>
      </c>
      <c r="I166" s="101">
        <v>0</v>
      </c>
      <c r="J166" s="101">
        <v>0</v>
      </c>
      <c r="K166" s="101">
        <v>0</v>
      </c>
      <c r="L166" s="101">
        <v>1</v>
      </c>
      <c r="M166" s="101">
        <v>1</v>
      </c>
      <c r="N166" s="102" t="s">
        <v>92</v>
      </c>
      <c r="O166" s="102">
        <v>1</v>
      </c>
      <c r="P166" s="102">
        <v>1</v>
      </c>
      <c r="Q166" s="101">
        <v>0</v>
      </c>
      <c r="R166" s="101">
        <v>0</v>
      </c>
      <c r="S166" s="101">
        <v>0</v>
      </c>
      <c r="T166" s="102" t="s">
        <v>92</v>
      </c>
      <c r="U166" s="102">
        <v>0</v>
      </c>
      <c r="V166" s="102">
        <v>0</v>
      </c>
      <c r="W166" s="101">
        <v>0</v>
      </c>
      <c r="X166" s="101">
        <v>1</v>
      </c>
      <c r="Y166" s="101">
        <v>1</v>
      </c>
      <c r="Z166" s="102" t="s">
        <v>92</v>
      </c>
      <c r="AA166" s="102">
        <v>1</v>
      </c>
      <c r="AB166" s="102">
        <v>1</v>
      </c>
      <c r="AC166" s="101">
        <v>0</v>
      </c>
      <c r="AD166" s="101">
        <v>0</v>
      </c>
      <c r="AE166" s="101">
        <v>0</v>
      </c>
      <c r="AF166" s="102" t="s">
        <v>92</v>
      </c>
      <c r="AG166" s="102">
        <v>0</v>
      </c>
      <c r="AH166" s="102">
        <v>0</v>
      </c>
      <c r="AI166" s="101">
        <v>0</v>
      </c>
      <c r="AJ166" s="101">
        <v>1</v>
      </c>
      <c r="AK166" s="101">
        <v>1</v>
      </c>
      <c r="AL166" s="102" t="s">
        <v>92</v>
      </c>
      <c r="AM166" s="102">
        <v>1</v>
      </c>
      <c r="AN166" s="102">
        <v>1</v>
      </c>
      <c r="AO166" s="101">
        <v>0</v>
      </c>
      <c r="AP166" s="101">
        <v>1</v>
      </c>
      <c r="AQ166" s="101">
        <v>1</v>
      </c>
      <c r="AR166" s="102" t="s">
        <v>92</v>
      </c>
      <c r="AS166" s="102">
        <v>1</v>
      </c>
      <c r="AT166" s="102">
        <v>1</v>
      </c>
      <c r="AU166" s="101">
        <v>0</v>
      </c>
      <c r="AV166" s="101">
        <v>0</v>
      </c>
      <c r="AW166" s="101">
        <v>0</v>
      </c>
      <c r="AX166" s="102" t="s">
        <v>92</v>
      </c>
      <c r="AY166" s="102">
        <v>0</v>
      </c>
      <c r="AZ166" s="102">
        <v>0</v>
      </c>
      <c r="BA166" s="101">
        <v>0</v>
      </c>
      <c r="BB166" s="101">
        <v>1</v>
      </c>
      <c r="BC166" s="101">
        <v>1</v>
      </c>
      <c r="BD166" s="102" t="s">
        <v>92</v>
      </c>
      <c r="BE166" s="102">
        <v>1</v>
      </c>
      <c r="BF166" s="102">
        <v>1</v>
      </c>
      <c r="BG166" s="101">
        <v>0</v>
      </c>
      <c r="BH166" s="101">
        <v>0</v>
      </c>
      <c r="BI166" s="101">
        <v>0</v>
      </c>
      <c r="BJ166" s="102" t="s">
        <v>92</v>
      </c>
      <c r="BK166" s="102">
        <v>0</v>
      </c>
      <c r="BL166" s="102">
        <v>0</v>
      </c>
      <c r="BM166" s="101">
        <v>0</v>
      </c>
      <c r="BN166" s="101">
        <v>1</v>
      </c>
      <c r="BO166" s="101">
        <v>1</v>
      </c>
      <c r="BP166" s="102" t="s">
        <v>92</v>
      </c>
      <c r="BQ166" s="102">
        <v>1</v>
      </c>
      <c r="BR166" s="103">
        <v>1</v>
      </c>
    </row>
    <row r="167" spans="1:70" ht="11.85">
      <c r="A167" s="99" t="str">
        <f>IF(COUNTIFS(T_ULIS[[#This Row],[Secteur]],"  *"),A166,T_ULIS[[#This Row],[Secteur]])</f>
        <v>SEINE-SAINT-DENIS</v>
      </c>
      <c r="B167" s="99" t="str">
        <f>IF(COUNTIFS(T_ULIS[[#This Row],[Secteur]],"    *"),B166,T_ULIS[[#This Row],[Secteur]])</f>
        <v xml:space="preserve">   D08 - Noisy-Le-Grand</v>
      </c>
      <c r="C167" s="100" t="s">
        <v>750</v>
      </c>
      <c r="D167" s="100" t="s">
        <v>655</v>
      </c>
      <c r="E167" s="101">
        <v>0</v>
      </c>
      <c r="F167" s="101">
        <v>3</v>
      </c>
      <c r="G167" s="101">
        <v>3</v>
      </c>
      <c r="H167" s="101">
        <v>0</v>
      </c>
      <c r="I167" s="101">
        <v>0</v>
      </c>
      <c r="J167" s="101">
        <v>0</v>
      </c>
      <c r="K167" s="101">
        <v>0</v>
      </c>
      <c r="L167" s="101">
        <v>3</v>
      </c>
      <c r="M167" s="101">
        <v>3</v>
      </c>
      <c r="N167" s="102" t="s">
        <v>92</v>
      </c>
      <c r="O167" s="102">
        <v>1</v>
      </c>
      <c r="P167" s="102">
        <v>1</v>
      </c>
      <c r="Q167" s="101">
        <v>0</v>
      </c>
      <c r="R167" s="101">
        <v>0</v>
      </c>
      <c r="S167" s="101">
        <v>0</v>
      </c>
      <c r="T167" s="102" t="s">
        <v>92</v>
      </c>
      <c r="U167" s="102">
        <v>0</v>
      </c>
      <c r="V167" s="102">
        <v>0</v>
      </c>
      <c r="W167" s="101">
        <v>0</v>
      </c>
      <c r="X167" s="101">
        <v>3</v>
      </c>
      <c r="Y167" s="101">
        <v>3</v>
      </c>
      <c r="Z167" s="102" t="s">
        <v>92</v>
      </c>
      <c r="AA167" s="102">
        <v>1</v>
      </c>
      <c r="AB167" s="102">
        <v>1</v>
      </c>
      <c r="AC167" s="101">
        <v>0</v>
      </c>
      <c r="AD167" s="101">
        <v>0</v>
      </c>
      <c r="AE167" s="101">
        <v>0</v>
      </c>
      <c r="AF167" s="102" t="s">
        <v>92</v>
      </c>
      <c r="AG167" s="102">
        <v>0</v>
      </c>
      <c r="AH167" s="102">
        <v>0</v>
      </c>
      <c r="AI167" s="101">
        <v>0</v>
      </c>
      <c r="AJ167" s="101">
        <v>3</v>
      </c>
      <c r="AK167" s="101">
        <v>3</v>
      </c>
      <c r="AL167" s="102" t="s">
        <v>92</v>
      </c>
      <c r="AM167" s="102">
        <v>1</v>
      </c>
      <c r="AN167" s="102">
        <v>1</v>
      </c>
      <c r="AO167" s="101">
        <v>0</v>
      </c>
      <c r="AP167" s="101">
        <v>3</v>
      </c>
      <c r="AQ167" s="101">
        <v>3</v>
      </c>
      <c r="AR167" s="102" t="s">
        <v>92</v>
      </c>
      <c r="AS167" s="102">
        <v>1</v>
      </c>
      <c r="AT167" s="102">
        <v>1</v>
      </c>
      <c r="AU167" s="101">
        <v>0</v>
      </c>
      <c r="AV167" s="101">
        <v>0</v>
      </c>
      <c r="AW167" s="101">
        <v>0</v>
      </c>
      <c r="AX167" s="102" t="s">
        <v>92</v>
      </c>
      <c r="AY167" s="102">
        <v>0</v>
      </c>
      <c r="AZ167" s="102">
        <v>0</v>
      </c>
      <c r="BA167" s="101">
        <v>0</v>
      </c>
      <c r="BB167" s="101">
        <v>3</v>
      </c>
      <c r="BC167" s="101">
        <v>3</v>
      </c>
      <c r="BD167" s="102" t="s">
        <v>92</v>
      </c>
      <c r="BE167" s="102">
        <v>1</v>
      </c>
      <c r="BF167" s="102">
        <v>1</v>
      </c>
      <c r="BG167" s="101">
        <v>0</v>
      </c>
      <c r="BH167" s="101">
        <v>0</v>
      </c>
      <c r="BI167" s="101">
        <v>0</v>
      </c>
      <c r="BJ167" s="102" t="s">
        <v>92</v>
      </c>
      <c r="BK167" s="102">
        <v>0</v>
      </c>
      <c r="BL167" s="102">
        <v>0</v>
      </c>
      <c r="BM167" s="101">
        <v>0</v>
      </c>
      <c r="BN167" s="101">
        <v>3</v>
      </c>
      <c r="BO167" s="101">
        <v>3</v>
      </c>
      <c r="BP167" s="102" t="s">
        <v>92</v>
      </c>
      <c r="BQ167" s="102">
        <v>1</v>
      </c>
      <c r="BR167" s="103">
        <v>1</v>
      </c>
    </row>
    <row r="168" spans="1:70" ht="11.85">
      <c r="A168" s="99" t="str">
        <f>IF(COUNTIFS(T_ULIS[[#This Row],[Secteur]],"  *"),A167,T_ULIS[[#This Row],[Secteur]])</f>
        <v>SEINE-SAINT-DENIS</v>
      </c>
      <c r="B168" s="99" t="str">
        <f>IF(COUNTIFS(T_ULIS[[#This Row],[Secteur]],"    *"),B167,T_ULIS[[#This Row],[Secteur]])</f>
        <v xml:space="preserve">   D08 - Noisy-Le-Grand</v>
      </c>
      <c r="C168" s="100" t="s">
        <v>751</v>
      </c>
      <c r="D168" s="100" t="s">
        <v>752</v>
      </c>
      <c r="E168" s="101">
        <v>0</v>
      </c>
      <c r="F168" s="101">
        <v>2</v>
      </c>
      <c r="G168" s="101">
        <v>2</v>
      </c>
      <c r="H168" s="101">
        <v>0</v>
      </c>
      <c r="I168" s="101">
        <v>0</v>
      </c>
      <c r="J168" s="101">
        <v>0</v>
      </c>
      <c r="K168" s="101">
        <v>0</v>
      </c>
      <c r="L168" s="101">
        <v>2</v>
      </c>
      <c r="M168" s="101">
        <v>2</v>
      </c>
      <c r="N168" s="102" t="s">
        <v>92</v>
      </c>
      <c r="O168" s="102">
        <v>1</v>
      </c>
      <c r="P168" s="102">
        <v>1</v>
      </c>
      <c r="Q168" s="101">
        <v>0</v>
      </c>
      <c r="R168" s="101">
        <v>0</v>
      </c>
      <c r="S168" s="101">
        <v>0</v>
      </c>
      <c r="T168" s="102" t="s">
        <v>92</v>
      </c>
      <c r="U168" s="102">
        <v>0</v>
      </c>
      <c r="V168" s="102">
        <v>0</v>
      </c>
      <c r="W168" s="101">
        <v>0</v>
      </c>
      <c r="X168" s="101">
        <v>2</v>
      </c>
      <c r="Y168" s="101">
        <v>2</v>
      </c>
      <c r="Z168" s="102" t="s">
        <v>92</v>
      </c>
      <c r="AA168" s="102">
        <v>1</v>
      </c>
      <c r="AB168" s="102">
        <v>1</v>
      </c>
      <c r="AC168" s="101">
        <v>0</v>
      </c>
      <c r="AD168" s="101">
        <v>0</v>
      </c>
      <c r="AE168" s="101">
        <v>0</v>
      </c>
      <c r="AF168" s="102" t="s">
        <v>92</v>
      </c>
      <c r="AG168" s="102">
        <v>0</v>
      </c>
      <c r="AH168" s="102">
        <v>0</v>
      </c>
      <c r="AI168" s="101">
        <v>0</v>
      </c>
      <c r="AJ168" s="101">
        <v>2</v>
      </c>
      <c r="AK168" s="101">
        <v>2</v>
      </c>
      <c r="AL168" s="102" t="s">
        <v>92</v>
      </c>
      <c r="AM168" s="102">
        <v>1</v>
      </c>
      <c r="AN168" s="102">
        <v>1</v>
      </c>
      <c r="AO168" s="101">
        <v>0</v>
      </c>
      <c r="AP168" s="101">
        <v>2</v>
      </c>
      <c r="AQ168" s="101">
        <v>2</v>
      </c>
      <c r="AR168" s="102" t="s">
        <v>92</v>
      </c>
      <c r="AS168" s="102">
        <v>1</v>
      </c>
      <c r="AT168" s="102">
        <v>1</v>
      </c>
      <c r="AU168" s="101">
        <v>0</v>
      </c>
      <c r="AV168" s="101">
        <v>0</v>
      </c>
      <c r="AW168" s="101">
        <v>0</v>
      </c>
      <c r="AX168" s="102" t="s">
        <v>92</v>
      </c>
      <c r="AY168" s="102">
        <v>0</v>
      </c>
      <c r="AZ168" s="102">
        <v>0</v>
      </c>
      <c r="BA168" s="101">
        <v>0</v>
      </c>
      <c r="BB168" s="101">
        <v>2</v>
      </c>
      <c r="BC168" s="101">
        <v>2</v>
      </c>
      <c r="BD168" s="102" t="s">
        <v>92</v>
      </c>
      <c r="BE168" s="102">
        <v>1</v>
      </c>
      <c r="BF168" s="102">
        <v>1</v>
      </c>
      <c r="BG168" s="101">
        <v>0</v>
      </c>
      <c r="BH168" s="101">
        <v>0</v>
      </c>
      <c r="BI168" s="101">
        <v>0</v>
      </c>
      <c r="BJ168" s="102" t="s">
        <v>92</v>
      </c>
      <c r="BK168" s="102">
        <v>0</v>
      </c>
      <c r="BL168" s="102">
        <v>0</v>
      </c>
      <c r="BM168" s="101">
        <v>0</v>
      </c>
      <c r="BN168" s="101">
        <v>2</v>
      </c>
      <c r="BO168" s="101">
        <v>2</v>
      </c>
      <c r="BP168" s="102" t="s">
        <v>92</v>
      </c>
      <c r="BQ168" s="102">
        <v>1</v>
      </c>
      <c r="BR168" s="103">
        <v>1</v>
      </c>
    </row>
    <row r="169" spans="1:70" ht="11.85">
      <c r="A169" s="99" t="str">
        <f>IF(COUNTIFS(T_ULIS[[#This Row],[Secteur]],"  *"),A168,T_ULIS[[#This Row],[Secteur]])</f>
        <v>SEINE-SAINT-DENIS</v>
      </c>
      <c r="B169" s="99" t="str">
        <f>IF(COUNTIFS(T_ULIS[[#This Row],[Secteur]],"    *"),B168,T_ULIS[[#This Row],[Secteur]])</f>
        <v xml:space="preserve">   D08 - Noisy-Le-Grand</v>
      </c>
      <c r="C169" s="100" t="s">
        <v>753</v>
      </c>
      <c r="D169" s="100" t="s">
        <v>754</v>
      </c>
      <c r="E169" s="101">
        <v>1</v>
      </c>
      <c r="F169" s="101">
        <v>3</v>
      </c>
      <c r="G169" s="101">
        <v>4</v>
      </c>
      <c r="H169" s="101">
        <v>0</v>
      </c>
      <c r="I169" s="101">
        <v>0</v>
      </c>
      <c r="J169" s="101">
        <v>0</v>
      </c>
      <c r="K169" s="101">
        <v>1</v>
      </c>
      <c r="L169" s="101">
        <v>3</v>
      </c>
      <c r="M169" s="101">
        <v>4</v>
      </c>
      <c r="N169" s="102">
        <v>1</v>
      </c>
      <c r="O169" s="102">
        <v>1</v>
      </c>
      <c r="P169" s="102">
        <v>1</v>
      </c>
      <c r="Q169" s="101">
        <v>0</v>
      </c>
      <c r="R169" s="101">
        <v>0</v>
      </c>
      <c r="S169" s="101">
        <v>0</v>
      </c>
      <c r="T169" s="102">
        <v>0</v>
      </c>
      <c r="U169" s="102">
        <v>0</v>
      </c>
      <c r="V169" s="102">
        <v>0</v>
      </c>
      <c r="W169" s="101">
        <v>1</v>
      </c>
      <c r="X169" s="101">
        <v>3</v>
      </c>
      <c r="Y169" s="101">
        <v>4</v>
      </c>
      <c r="Z169" s="102">
        <v>1</v>
      </c>
      <c r="AA169" s="102">
        <v>1</v>
      </c>
      <c r="AB169" s="102">
        <v>1</v>
      </c>
      <c r="AC169" s="101">
        <v>0</v>
      </c>
      <c r="AD169" s="101">
        <v>0</v>
      </c>
      <c r="AE169" s="101">
        <v>0</v>
      </c>
      <c r="AF169" s="102">
        <v>0</v>
      </c>
      <c r="AG169" s="102">
        <v>0</v>
      </c>
      <c r="AH169" s="102">
        <v>0</v>
      </c>
      <c r="AI169" s="101">
        <v>1</v>
      </c>
      <c r="AJ169" s="101">
        <v>3</v>
      </c>
      <c r="AK169" s="101">
        <v>4</v>
      </c>
      <c r="AL169" s="102">
        <v>1</v>
      </c>
      <c r="AM169" s="102">
        <v>1</v>
      </c>
      <c r="AN169" s="102">
        <v>1</v>
      </c>
      <c r="AO169" s="101">
        <v>1</v>
      </c>
      <c r="AP169" s="101">
        <v>3</v>
      </c>
      <c r="AQ169" s="101">
        <v>4</v>
      </c>
      <c r="AR169" s="102">
        <v>1</v>
      </c>
      <c r="AS169" s="102">
        <v>1</v>
      </c>
      <c r="AT169" s="102">
        <v>1</v>
      </c>
      <c r="AU169" s="101">
        <v>0</v>
      </c>
      <c r="AV169" s="101">
        <v>0</v>
      </c>
      <c r="AW169" s="101">
        <v>0</v>
      </c>
      <c r="AX169" s="102">
        <v>0</v>
      </c>
      <c r="AY169" s="102">
        <v>0</v>
      </c>
      <c r="AZ169" s="102">
        <v>0</v>
      </c>
      <c r="BA169" s="101">
        <v>1</v>
      </c>
      <c r="BB169" s="101">
        <v>3</v>
      </c>
      <c r="BC169" s="101">
        <v>4</v>
      </c>
      <c r="BD169" s="102">
        <v>1</v>
      </c>
      <c r="BE169" s="102">
        <v>1</v>
      </c>
      <c r="BF169" s="102">
        <v>1</v>
      </c>
      <c r="BG169" s="101">
        <v>0</v>
      </c>
      <c r="BH169" s="101">
        <v>0</v>
      </c>
      <c r="BI169" s="101">
        <v>0</v>
      </c>
      <c r="BJ169" s="102">
        <v>0</v>
      </c>
      <c r="BK169" s="102">
        <v>0</v>
      </c>
      <c r="BL169" s="102">
        <v>0</v>
      </c>
      <c r="BM169" s="101">
        <v>1</v>
      </c>
      <c r="BN169" s="101">
        <v>3</v>
      </c>
      <c r="BO169" s="101">
        <v>4</v>
      </c>
      <c r="BP169" s="102">
        <v>1</v>
      </c>
      <c r="BQ169" s="102">
        <v>1</v>
      </c>
      <c r="BR169" s="103">
        <v>1</v>
      </c>
    </row>
    <row r="170" spans="1:70" ht="11.85">
      <c r="A170" s="99" t="str">
        <f>IF(COUNTIFS(T_ULIS[[#This Row],[Secteur]],"  *"),A169,T_ULIS[[#This Row],[Secteur]])</f>
        <v>VAL-DE-MARNE</v>
      </c>
      <c r="B170" s="99" t="str">
        <f>IF(COUNTIFS(T_ULIS[[#This Row],[Secteur]],"    *"),B169,T_ULIS[[#This Row],[Secteur]])</f>
        <v>VAL-DE-MARNE</v>
      </c>
      <c r="C170" s="100" t="s">
        <v>94</v>
      </c>
      <c r="D170" s="100" t="s">
        <v>94</v>
      </c>
      <c r="E170" s="101">
        <v>41</v>
      </c>
      <c r="F170" s="101">
        <v>83</v>
      </c>
      <c r="G170" s="101">
        <v>124</v>
      </c>
      <c r="H170" s="101">
        <v>0</v>
      </c>
      <c r="I170" s="101">
        <v>2</v>
      </c>
      <c r="J170" s="101">
        <v>2</v>
      </c>
      <c r="K170" s="101">
        <v>39</v>
      </c>
      <c r="L170" s="101">
        <v>72</v>
      </c>
      <c r="M170" s="101">
        <v>111</v>
      </c>
      <c r="N170" s="102">
        <v>0.95121951219512191</v>
      </c>
      <c r="O170" s="102">
        <v>0.89156626506024095</v>
      </c>
      <c r="P170" s="102">
        <v>0.91129032258064513</v>
      </c>
      <c r="Q170" s="101">
        <v>2</v>
      </c>
      <c r="R170" s="101">
        <v>4</v>
      </c>
      <c r="S170" s="101">
        <v>6</v>
      </c>
      <c r="T170" s="102">
        <v>5.128205128205128E-2</v>
      </c>
      <c r="U170" s="102">
        <v>5.5555555555555552E-2</v>
      </c>
      <c r="V170" s="102">
        <v>5.4054054054054057E-2</v>
      </c>
      <c r="W170" s="101">
        <v>37</v>
      </c>
      <c r="X170" s="101">
        <v>68</v>
      </c>
      <c r="Y170" s="101">
        <v>105</v>
      </c>
      <c r="Z170" s="102">
        <v>0.94871794871794868</v>
      </c>
      <c r="AA170" s="102">
        <v>0.94444444444444442</v>
      </c>
      <c r="AB170" s="102">
        <v>0.94594594594594594</v>
      </c>
      <c r="AC170" s="101">
        <v>8</v>
      </c>
      <c r="AD170" s="101">
        <v>22</v>
      </c>
      <c r="AE170" s="101">
        <v>30</v>
      </c>
      <c r="AF170" s="102">
        <v>0.20512820512820512</v>
      </c>
      <c r="AG170" s="102">
        <v>0.30555555555555558</v>
      </c>
      <c r="AH170" s="102">
        <v>0.27027027027027029</v>
      </c>
      <c r="AI170" s="101">
        <v>29</v>
      </c>
      <c r="AJ170" s="101">
        <v>46</v>
      </c>
      <c r="AK170" s="101">
        <v>75</v>
      </c>
      <c r="AL170" s="102">
        <v>0.74358974358974361</v>
      </c>
      <c r="AM170" s="102">
        <v>0.63888888888888884</v>
      </c>
      <c r="AN170" s="102">
        <v>0.67567567567567566</v>
      </c>
      <c r="AO170" s="101">
        <v>35</v>
      </c>
      <c r="AP170" s="101">
        <v>71</v>
      </c>
      <c r="AQ170" s="101">
        <v>106</v>
      </c>
      <c r="AR170" s="102">
        <v>0.85365853658536583</v>
      </c>
      <c r="AS170" s="102">
        <v>0.87951807228915657</v>
      </c>
      <c r="AT170" s="102">
        <v>0.87096774193548387</v>
      </c>
      <c r="AU170" s="101">
        <v>2</v>
      </c>
      <c r="AV170" s="101">
        <v>4</v>
      </c>
      <c r="AW170" s="101">
        <v>6</v>
      </c>
      <c r="AX170" s="102">
        <v>5.7142857142857141E-2</v>
      </c>
      <c r="AY170" s="102">
        <v>5.6338028169014086E-2</v>
      </c>
      <c r="AZ170" s="102">
        <v>5.6603773584905662E-2</v>
      </c>
      <c r="BA170" s="101">
        <v>33</v>
      </c>
      <c r="BB170" s="101">
        <v>67</v>
      </c>
      <c r="BC170" s="101">
        <v>100</v>
      </c>
      <c r="BD170" s="102">
        <v>0.94285714285714284</v>
      </c>
      <c r="BE170" s="102">
        <v>0.94366197183098588</v>
      </c>
      <c r="BF170" s="102">
        <v>0.94339622641509435</v>
      </c>
      <c r="BG170" s="101">
        <v>8</v>
      </c>
      <c r="BH170" s="101">
        <v>16</v>
      </c>
      <c r="BI170" s="101">
        <v>24</v>
      </c>
      <c r="BJ170" s="102">
        <v>0.22857142857142856</v>
      </c>
      <c r="BK170" s="102">
        <v>0.22535211267605634</v>
      </c>
      <c r="BL170" s="102">
        <v>0.22641509433962265</v>
      </c>
      <c r="BM170" s="101">
        <v>25</v>
      </c>
      <c r="BN170" s="101">
        <v>51</v>
      </c>
      <c r="BO170" s="101">
        <v>76</v>
      </c>
      <c r="BP170" s="102">
        <v>0.7142857142857143</v>
      </c>
      <c r="BQ170" s="102">
        <v>0.71830985915492962</v>
      </c>
      <c r="BR170" s="103">
        <v>0.71698113207547165</v>
      </c>
    </row>
    <row r="171" spans="1:70" ht="11.85">
      <c r="A171" s="99" t="str">
        <f>IF(COUNTIFS(T_ULIS[[#This Row],[Secteur]],"  *"),A170,T_ULIS[[#This Row],[Secteur]])</f>
        <v>VAL-DE-MARNE</v>
      </c>
      <c r="B171" s="99" t="str">
        <f>IF(COUNTIFS(T_ULIS[[#This Row],[Secteur]],"    *"),B170,T_ULIS[[#This Row],[Secteur]])</f>
        <v xml:space="preserve">   D01 - Vincennes</v>
      </c>
      <c r="C171" s="100" t="s">
        <v>755</v>
      </c>
      <c r="D171" s="100" t="s">
        <v>756</v>
      </c>
      <c r="E171" s="101">
        <v>1</v>
      </c>
      <c r="F171" s="101">
        <v>10</v>
      </c>
      <c r="G171" s="101">
        <v>11</v>
      </c>
      <c r="H171" s="101">
        <v>0</v>
      </c>
      <c r="I171" s="101">
        <v>0</v>
      </c>
      <c r="J171" s="101">
        <v>0</v>
      </c>
      <c r="K171" s="101">
        <v>1</v>
      </c>
      <c r="L171" s="101">
        <v>8</v>
      </c>
      <c r="M171" s="101">
        <v>9</v>
      </c>
      <c r="N171" s="102">
        <v>1</v>
      </c>
      <c r="O171" s="102">
        <v>0.8</v>
      </c>
      <c r="P171" s="102">
        <v>0.81818181818181823</v>
      </c>
      <c r="Q171" s="101">
        <v>0</v>
      </c>
      <c r="R171" s="101">
        <v>0</v>
      </c>
      <c r="S171" s="101">
        <v>0</v>
      </c>
      <c r="T171" s="102">
        <v>0</v>
      </c>
      <c r="U171" s="102">
        <v>0</v>
      </c>
      <c r="V171" s="102">
        <v>0</v>
      </c>
      <c r="W171" s="101">
        <v>1</v>
      </c>
      <c r="X171" s="101">
        <v>8</v>
      </c>
      <c r="Y171" s="101">
        <v>9</v>
      </c>
      <c r="Z171" s="102">
        <v>1</v>
      </c>
      <c r="AA171" s="102">
        <v>1</v>
      </c>
      <c r="AB171" s="102">
        <v>1</v>
      </c>
      <c r="AC171" s="101">
        <v>0</v>
      </c>
      <c r="AD171" s="101">
        <v>1</v>
      </c>
      <c r="AE171" s="101">
        <v>1</v>
      </c>
      <c r="AF171" s="102">
        <v>0</v>
      </c>
      <c r="AG171" s="102">
        <v>0.125</v>
      </c>
      <c r="AH171" s="102">
        <v>0.1111111111111111</v>
      </c>
      <c r="AI171" s="101">
        <v>1</v>
      </c>
      <c r="AJ171" s="101">
        <v>7</v>
      </c>
      <c r="AK171" s="101">
        <v>8</v>
      </c>
      <c r="AL171" s="102">
        <v>1</v>
      </c>
      <c r="AM171" s="102">
        <v>0.875</v>
      </c>
      <c r="AN171" s="102">
        <v>0.88888888888888884</v>
      </c>
      <c r="AO171" s="101">
        <v>1</v>
      </c>
      <c r="AP171" s="101">
        <v>8</v>
      </c>
      <c r="AQ171" s="101">
        <v>9</v>
      </c>
      <c r="AR171" s="102">
        <v>1</v>
      </c>
      <c r="AS171" s="102">
        <v>0.8</v>
      </c>
      <c r="AT171" s="102">
        <v>0.81818181818181823</v>
      </c>
      <c r="AU171" s="101">
        <v>0</v>
      </c>
      <c r="AV171" s="101">
        <v>0</v>
      </c>
      <c r="AW171" s="101">
        <v>0</v>
      </c>
      <c r="AX171" s="102">
        <v>0</v>
      </c>
      <c r="AY171" s="102">
        <v>0</v>
      </c>
      <c r="AZ171" s="102">
        <v>0</v>
      </c>
      <c r="BA171" s="101">
        <v>1</v>
      </c>
      <c r="BB171" s="101">
        <v>8</v>
      </c>
      <c r="BC171" s="101">
        <v>9</v>
      </c>
      <c r="BD171" s="102">
        <v>1</v>
      </c>
      <c r="BE171" s="102">
        <v>1</v>
      </c>
      <c r="BF171" s="102">
        <v>1</v>
      </c>
      <c r="BG171" s="101">
        <v>0</v>
      </c>
      <c r="BH171" s="101">
        <v>1</v>
      </c>
      <c r="BI171" s="101">
        <v>1</v>
      </c>
      <c r="BJ171" s="102">
        <v>0</v>
      </c>
      <c r="BK171" s="102">
        <v>0.125</v>
      </c>
      <c r="BL171" s="102">
        <v>0.1111111111111111</v>
      </c>
      <c r="BM171" s="101">
        <v>1</v>
      </c>
      <c r="BN171" s="101">
        <v>7</v>
      </c>
      <c r="BO171" s="101">
        <v>8</v>
      </c>
      <c r="BP171" s="102">
        <v>1</v>
      </c>
      <c r="BQ171" s="102">
        <v>0.875</v>
      </c>
      <c r="BR171" s="103">
        <v>0.88888888888888884</v>
      </c>
    </row>
    <row r="172" spans="1:70" ht="11.85">
      <c r="A172" s="99" t="str">
        <f>IF(COUNTIFS(T_ULIS[[#This Row],[Secteur]],"  *"),A171,T_ULIS[[#This Row],[Secteur]])</f>
        <v>VAL-DE-MARNE</v>
      </c>
      <c r="B172" s="99" t="str">
        <f>IF(COUNTIFS(T_ULIS[[#This Row],[Secteur]],"    *"),B171,T_ULIS[[#This Row],[Secteur]])</f>
        <v xml:space="preserve">   D01 - Vincennes</v>
      </c>
      <c r="C172" s="100" t="s">
        <v>763</v>
      </c>
      <c r="D172" s="100" t="s">
        <v>392</v>
      </c>
      <c r="E172" s="101">
        <v>0</v>
      </c>
      <c r="F172" s="101">
        <v>3</v>
      </c>
      <c r="G172" s="101">
        <v>3</v>
      </c>
      <c r="H172" s="101">
        <v>0</v>
      </c>
      <c r="I172" s="101">
        <v>0</v>
      </c>
      <c r="J172" s="101">
        <v>0</v>
      </c>
      <c r="K172" s="101">
        <v>0</v>
      </c>
      <c r="L172" s="101">
        <v>1</v>
      </c>
      <c r="M172" s="101">
        <v>1</v>
      </c>
      <c r="N172" s="102" t="s">
        <v>92</v>
      </c>
      <c r="O172" s="102">
        <v>0.33333333333333331</v>
      </c>
      <c r="P172" s="102">
        <v>0.33333333333333331</v>
      </c>
      <c r="Q172" s="101">
        <v>0</v>
      </c>
      <c r="R172" s="101">
        <v>0</v>
      </c>
      <c r="S172" s="101">
        <v>0</v>
      </c>
      <c r="T172" s="102" t="s">
        <v>92</v>
      </c>
      <c r="U172" s="102">
        <v>0</v>
      </c>
      <c r="V172" s="102">
        <v>0</v>
      </c>
      <c r="W172" s="101">
        <v>0</v>
      </c>
      <c r="X172" s="101">
        <v>1</v>
      </c>
      <c r="Y172" s="101">
        <v>1</v>
      </c>
      <c r="Z172" s="102" t="s">
        <v>92</v>
      </c>
      <c r="AA172" s="102">
        <v>1</v>
      </c>
      <c r="AB172" s="102">
        <v>1</v>
      </c>
      <c r="AC172" s="101">
        <v>0</v>
      </c>
      <c r="AD172" s="101">
        <v>0</v>
      </c>
      <c r="AE172" s="101">
        <v>0</v>
      </c>
      <c r="AF172" s="102" t="s">
        <v>92</v>
      </c>
      <c r="AG172" s="102">
        <v>0</v>
      </c>
      <c r="AH172" s="102">
        <v>0</v>
      </c>
      <c r="AI172" s="101">
        <v>0</v>
      </c>
      <c r="AJ172" s="101">
        <v>1</v>
      </c>
      <c r="AK172" s="101">
        <v>1</v>
      </c>
      <c r="AL172" s="102" t="s">
        <v>92</v>
      </c>
      <c r="AM172" s="102">
        <v>1</v>
      </c>
      <c r="AN172" s="102">
        <v>1</v>
      </c>
      <c r="AO172" s="101">
        <v>0</v>
      </c>
      <c r="AP172" s="101">
        <v>1</v>
      </c>
      <c r="AQ172" s="101">
        <v>1</v>
      </c>
      <c r="AR172" s="102" t="s">
        <v>92</v>
      </c>
      <c r="AS172" s="102">
        <v>0.33333333333333331</v>
      </c>
      <c r="AT172" s="102">
        <v>0.33333333333333331</v>
      </c>
      <c r="AU172" s="101">
        <v>0</v>
      </c>
      <c r="AV172" s="101">
        <v>0</v>
      </c>
      <c r="AW172" s="101">
        <v>0</v>
      </c>
      <c r="AX172" s="102" t="s">
        <v>92</v>
      </c>
      <c r="AY172" s="102">
        <v>0</v>
      </c>
      <c r="AZ172" s="102">
        <v>0</v>
      </c>
      <c r="BA172" s="101">
        <v>0</v>
      </c>
      <c r="BB172" s="101">
        <v>1</v>
      </c>
      <c r="BC172" s="101">
        <v>1</v>
      </c>
      <c r="BD172" s="102" t="s">
        <v>92</v>
      </c>
      <c r="BE172" s="102">
        <v>1</v>
      </c>
      <c r="BF172" s="102">
        <v>1</v>
      </c>
      <c r="BG172" s="101">
        <v>0</v>
      </c>
      <c r="BH172" s="101">
        <v>0</v>
      </c>
      <c r="BI172" s="101">
        <v>0</v>
      </c>
      <c r="BJ172" s="102" t="s">
        <v>92</v>
      </c>
      <c r="BK172" s="102">
        <v>0</v>
      </c>
      <c r="BL172" s="102">
        <v>0</v>
      </c>
      <c r="BM172" s="101">
        <v>0</v>
      </c>
      <c r="BN172" s="101">
        <v>1</v>
      </c>
      <c r="BO172" s="101">
        <v>1</v>
      </c>
      <c r="BP172" s="102" t="s">
        <v>92</v>
      </c>
      <c r="BQ172" s="102">
        <v>1</v>
      </c>
      <c r="BR172" s="103">
        <v>1</v>
      </c>
    </row>
    <row r="173" spans="1:70" ht="11.85">
      <c r="A173" s="99" t="str">
        <f>IF(COUNTIFS(T_ULIS[[#This Row],[Secteur]],"  *"),A172,T_ULIS[[#This Row],[Secteur]])</f>
        <v>VAL-DE-MARNE</v>
      </c>
      <c r="B173" s="99" t="str">
        <f>IF(COUNTIFS(T_ULIS[[#This Row],[Secteur]],"    *"),B172,T_ULIS[[#This Row],[Secteur]])</f>
        <v xml:space="preserve">   D01 - Vincennes</v>
      </c>
      <c r="C173" s="100" t="s">
        <v>766</v>
      </c>
      <c r="D173" s="100" t="s">
        <v>767</v>
      </c>
      <c r="E173" s="101">
        <v>1</v>
      </c>
      <c r="F173" s="101">
        <v>2</v>
      </c>
      <c r="G173" s="101">
        <v>3</v>
      </c>
      <c r="H173" s="101">
        <v>0</v>
      </c>
      <c r="I173" s="101">
        <v>0</v>
      </c>
      <c r="J173" s="101">
        <v>0</v>
      </c>
      <c r="K173" s="101">
        <v>1</v>
      </c>
      <c r="L173" s="101">
        <v>2</v>
      </c>
      <c r="M173" s="101">
        <v>3</v>
      </c>
      <c r="N173" s="102">
        <v>1</v>
      </c>
      <c r="O173" s="102">
        <v>1</v>
      </c>
      <c r="P173" s="102">
        <v>1</v>
      </c>
      <c r="Q173" s="101">
        <v>0</v>
      </c>
      <c r="R173" s="101">
        <v>0</v>
      </c>
      <c r="S173" s="101">
        <v>0</v>
      </c>
      <c r="T173" s="102">
        <v>0</v>
      </c>
      <c r="U173" s="102">
        <v>0</v>
      </c>
      <c r="V173" s="102">
        <v>0</v>
      </c>
      <c r="W173" s="101">
        <v>1</v>
      </c>
      <c r="X173" s="101">
        <v>2</v>
      </c>
      <c r="Y173" s="101">
        <v>3</v>
      </c>
      <c r="Z173" s="102">
        <v>1</v>
      </c>
      <c r="AA173" s="102">
        <v>1</v>
      </c>
      <c r="AB173" s="102">
        <v>1</v>
      </c>
      <c r="AC173" s="101">
        <v>0</v>
      </c>
      <c r="AD173" s="101">
        <v>0</v>
      </c>
      <c r="AE173" s="101">
        <v>0</v>
      </c>
      <c r="AF173" s="102">
        <v>0</v>
      </c>
      <c r="AG173" s="102">
        <v>0</v>
      </c>
      <c r="AH173" s="102">
        <v>0</v>
      </c>
      <c r="AI173" s="101">
        <v>1</v>
      </c>
      <c r="AJ173" s="101">
        <v>2</v>
      </c>
      <c r="AK173" s="101">
        <v>3</v>
      </c>
      <c r="AL173" s="102">
        <v>1</v>
      </c>
      <c r="AM173" s="102">
        <v>1</v>
      </c>
      <c r="AN173" s="102">
        <v>1</v>
      </c>
      <c r="AO173" s="101">
        <v>1</v>
      </c>
      <c r="AP173" s="101">
        <v>2</v>
      </c>
      <c r="AQ173" s="101">
        <v>3</v>
      </c>
      <c r="AR173" s="102">
        <v>1</v>
      </c>
      <c r="AS173" s="102">
        <v>1</v>
      </c>
      <c r="AT173" s="102">
        <v>1</v>
      </c>
      <c r="AU173" s="101">
        <v>0</v>
      </c>
      <c r="AV173" s="101">
        <v>0</v>
      </c>
      <c r="AW173" s="101">
        <v>0</v>
      </c>
      <c r="AX173" s="102">
        <v>0</v>
      </c>
      <c r="AY173" s="102">
        <v>0</v>
      </c>
      <c r="AZ173" s="102">
        <v>0</v>
      </c>
      <c r="BA173" s="101">
        <v>1</v>
      </c>
      <c r="BB173" s="101">
        <v>2</v>
      </c>
      <c r="BC173" s="101">
        <v>3</v>
      </c>
      <c r="BD173" s="102">
        <v>1</v>
      </c>
      <c r="BE173" s="102">
        <v>1</v>
      </c>
      <c r="BF173" s="102">
        <v>1</v>
      </c>
      <c r="BG173" s="101">
        <v>0</v>
      </c>
      <c r="BH173" s="101">
        <v>0</v>
      </c>
      <c r="BI173" s="101">
        <v>0</v>
      </c>
      <c r="BJ173" s="102">
        <v>0</v>
      </c>
      <c r="BK173" s="102">
        <v>0</v>
      </c>
      <c r="BL173" s="102">
        <v>0</v>
      </c>
      <c r="BM173" s="101">
        <v>1</v>
      </c>
      <c r="BN173" s="101">
        <v>2</v>
      </c>
      <c r="BO173" s="101">
        <v>3</v>
      </c>
      <c r="BP173" s="102">
        <v>1</v>
      </c>
      <c r="BQ173" s="102">
        <v>1</v>
      </c>
      <c r="BR173" s="103">
        <v>1</v>
      </c>
    </row>
    <row r="174" spans="1:70" ht="11.85">
      <c r="A174" s="99" t="str">
        <f>IF(COUNTIFS(T_ULIS[[#This Row],[Secteur]],"  *"),A173,T_ULIS[[#This Row],[Secteur]])</f>
        <v>VAL-DE-MARNE</v>
      </c>
      <c r="B174" s="99" t="str">
        <f>IF(COUNTIFS(T_ULIS[[#This Row],[Secteur]],"    *"),B173,T_ULIS[[#This Row],[Secteur]])</f>
        <v xml:space="preserve">   D01 - Vincennes</v>
      </c>
      <c r="C174" s="100" t="s">
        <v>774</v>
      </c>
      <c r="D174" s="100" t="s">
        <v>775</v>
      </c>
      <c r="E174" s="101">
        <v>0</v>
      </c>
      <c r="F174" s="101">
        <v>3</v>
      </c>
      <c r="G174" s="101">
        <v>3</v>
      </c>
      <c r="H174" s="101">
        <v>0</v>
      </c>
      <c r="I174" s="101">
        <v>0</v>
      </c>
      <c r="J174" s="101">
        <v>0</v>
      </c>
      <c r="K174" s="101">
        <v>0</v>
      </c>
      <c r="L174" s="101">
        <v>3</v>
      </c>
      <c r="M174" s="101">
        <v>3</v>
      </c>
      <c r="N174" s="102" t="s">
        <v>92</v>
      </c>
      <c r="O174" s="102">
        <v>1</v>
      </c>
      <c r="P174" s="102">
        <v>1</v>
      </c>
      <c r="Q174" s="101">
        <v>0</v>
      </c>
      <c r="R174" s="101">
        <v>0</v>
      </c>
      <c r="S174" s="101">
        <v>0</v>
      </c>
      <c r="T174" s="102" t="s">
        <v>92</v>
      </c>
      <c r="U174" s="102">
        <v>0</v>
      </c>
      <c r="V174" s="102">
        <v>0</v>
      </c>
      <c r="W174" s="101">
        <v>0</v>
      </c>
      <c r="X174" s="101">
        <v>3</v>
      </c>
      <c r="Y174" s="101">
        <v>3</v>
      </c>
      <c r="Z174" s="102" t="s">
        <v>92</v>
      </c>
      <c r="AA174" s="102">
        <v>1</v>
      </c>
      <c r="AB174" s="102">
        <v>1</v>
      </c>
      <c r="AC174" s="101">
        <v>0</v>
      </c>
      <c r="AD174" s="101">
        <v>1</v>
      </c>
      <c r="AE174" s="101">
        <v>1</v>
      </c>
      <c r="AF174" s="102" t="s">
        <v>92</v>
      </c>
      <c r="AG174" s="102">
        <v>0.33333333333333331</v>
      </c>
      <c r="AH174" s="102">
        <v>0.33333333333333331</v>
      </c>
      <c r="AI174" s="101">
        <v>0</v>
      </c>
      <c r="AJ174" s="101">
        <v>2</v>
      </c>
      <c r="AK174" s="101">
        <v>2</v>
      </c>
      <c r="AL174" s="102" t="s">
        <v>92</v>
      </c>
      <c r="AM174" s="102">
        <v>0.66666666666666663</v>
      </c>
      <c r="AN174" s="102">
        <v>0.66666666666666663</v>
      </c>
      <c r="AO174" s="101">
        <v>0</v>
      </c>
      <c r="AP174" s="101">
        <v>3</v>
      </c>
      <c r="AQ174" s="101">
        <v>3</v>
      </c>
      <c r="AR174" s="102" t="s">
        <v>92</v>
      </c>
      <c r="AS174" s="102">
        <v>1</v>
      </c>
      <c r="AT174" s="102">
        <v>1</v>
      </c>
      <c r="AU174" s="101">
        <v>0</v>
      </c>
      <c r="AV174" s="101">
        <v>0</v>
      </c>
      <c r="AW174" s="101">
        <v>0</v>
      </c>
      <c r="AX174" s="102" t="s">
        <v>92</v>
      </c>
      <c r="AY174" s="102">
        <v>0</v>
      </c>
      <c r="AZ174" s="102">
        <v>0</v>
      </c>
      <c r="BA174" s="101">
        <v>0</v>
      </c>
      <c r="BB174" s="101">
        <v>3</v>
      </c>
      <c r="BC174" s="101">
        <v>3</v>
      </c>
      <c r="BD174" s="102" t="s">
        <v>92</v>
      </c>
      <c r="BE174" s="102">
        <v>1</v>
      </c>
      <c r="BF174" s="102">
        <v>1</v>
      </c>
      <c r="BG174" s="101">
        <v>0</v>
      </c>
      <c r="BH174" s="101">
        <v>1</v>
      </c>
      <c r="BI174" s="101">
        <v>1</v>
      </c>
      <c r="BJ174" s="102" t="s">
        <v>92</v>
      </c>
      <c r="BK174" s="102">
        <v>0.33333333333333331</v>
      </c>
      <c r="BL174" s="102">
        <v>0.33333333333333331</v>
      </c>
      <c r="BM174" s="101">
        <v>0</v>
      </c>
      <c r="BN174" s="101">
        <v>2</v>
      </c>
      <c r="BO174" s="101">
        <v>2</v>
      </c>
      <c r="BP174" s="102" t="s">
        <v>92</v>
      </c>
      <c r="BQ174" s="102">
        <v>0.66666666666666663</v>
      </c>
      <c r="BR174" s="103">
        <v>0.66666666666666663</v>
      </c>
    </row>
    <row r="175" spans="1:70" ht="11.85">
      <c r="A175" s="99" t="str">
        <f>IF(COUNTIFS(T_ULIS[[#This Row],[Secteur]],"  *"),A174,T_ULIS[[#This Row],[Secteur]])</f>
        <v>VAL-DE-MARNE</v>
      </c>
      <c r="B175" s="99" t="str">
        <f>IF(COUNTIFS(T_ULIS[[#This Row],[Secteur]],"    *"),B174,T_ULIS[[#This Row],[Secteur]])</f>
        <v xml:space="preserve">   D01 - Vincennes</v>
      </c>
      <c r="C175" s="100" t="s">
        <v>782</v>
      </c>
      <c r="D175" s="100" t="s">
        <v>783</v>
      </c>
      <c r="E175" s="101">
        <v>0</v>
      </c>
      <c r="F175" s="101">
        <v>2</v>
      </c>
      <c r="G175" s="101">
        <v>2</v>
      </c>
      <c r="H175" s="101">
        <v>0</v>
      </c>
      <c r="I175" s="101">
        <v>0</v>
      </c>
      <c r="J175" s="101">
        <v>0</v>
      </c>
      <c r="K175" s="101">
        <v>0</v>
      </c>
      <c r="L175" s="101">
        <v>2</v>
      </c>
      <c r="M175" s="101">
        <v>2</v>
      </c>
      <c r="N175" s="102" t="s">
        <v>92</v>
      </c>
      <c r="O175" s="102">
        <v>1</v>
      </c>
      <c r="P175" s="102">
        <v>1</v>
      </c>
      <c r="Q175" s="101">
        <v>0</v>
      </c>
      <c r="R175" s="101">
        <v>0</v>
      </c>
      <c r="S175" s="101">
        <v>0</v>
      </c>
      <c r="T175" s="102" t="s">
        <v>92</v>
      </c>
      <c r="U175" s="102">
        <v>0</v>
      </c>
      <c r="V175" s="102">
        <v>0</v>
      </c>
      <c r="W175" s="101">
        <v>0</v>
      </c>
      <c r="X175" s="101">
        <v>2</v>
      </c>
      <c r="Y175" s="101">
        <v>2</v>
      </c>
      <c r="Z175" s="102" t="s">
        <v>92</v>
      </c>
      <c r="AA175" s="102">
        <v>1</v>
      </c>
      <c r="AB175" s="102">
        <v>1</v>
      </c>
      <c r="AC175" s="101">
        <v>0</v>
      </c>
      <c r="AD175" s="101">
        <v>0</v>
      </c>
      <c r="AE175" s="101">
        <v>0</v>
      </c>
      <c r="AF175" s="102" t="s">
        <v>92</v>
      </c>
      <c r="AG175" s="102">
        <v>0</v>
      </c>
      <c r="AH175" s="102">
        <v>0</v>
      </c>
      <c r="AI175" s="101">
        <v>0</v>
      </c>
      <c r="AJ175" s="101">
        <v>2</v>
      </c>
      <c r="AK175" s="101">
        <v>2</v>
      </c>
      <c r="AL175" s="102" t="s">
        <v>92</v>
      </c>
      <c r="AM175" s="102">
        <v>1</v>
      </c>
      <c r="AN175" s="102">
        <v>1</v>
      </c>
      <c r="AO175" s="101">
        <v>0</v>
      </c>
      <c r="AP175" s="101">
        <v>2</v>
      </c>
      <c r="AQ175" s="101">
        <v>2</v>
      </c>
      <c r="AR175" s="102" t="s">
        <v>92</v>
      </c>
      <c r="AS175" s="102">
        <v>1</v>
      </c>
      <c r="AT175" s="102">
        <v>1</v>
      </c>
      <c r="AU175" s="101">
        <v>0</v>
      </c>
      <c r="AV175" s="101">
        <v>0</v>
      </c>
      <c r="AW175" s="101">
        <v>0</v>
      </c>
      <c r="AX175" s="102" t="s">
        <v>92</v>
      </c>
      <c r="AY175" s="102">
        <v>0</v>
      </c>
      <c r="AZ175" s="102">
        <v>0</v>
      </c>
      <c r="BA175" s="101">
        <v>0</v>
      </c>
      <c r="BB175" s="101">
        <v>2</v>
      </c>
      <c r="BC175" s="101">
        <v>2</v>
      </c>
      <c r="BD175" s="102" t="s">
        <v>92</v>
      </c>
      <c r="BE175" s="102">
        <v>1</v>
      </c>
      <c r="BF175" s="102">
        <v>1</v>
      </c>
      <c r="BG175" s="101">
        <v>0</v>
      </c>
      <c r="BH175" s="101">
        <v>0</v>
      </c>
      <c r="BI175" s="101">
        <v>0</v>
      </c>
      <c r="BJ175" s="102" t="s">
        <v>92</v>
      </c>
      <c r="BK175" s="102">
        <v>0</v>
      </c>
      <c r="BL175" s="102">
        <v>0</v>
      </c>
      <c r="BM175" s="101">
        <v>0</v>
      </c>
      <c r="BN175" s="101">
        <v>2</v>
      </c>
      <c r="BO175" s="101">
        <v>2</v>
      </c>
      <c r="BP175" s="102" t="s">
        <v>92</v>
      </c>
      <c r="BQ175" s="102">
        <v>1</v>
      </c>
      <c r="BR175" s="103">
        <v>1</v>
      </c>
    </row>
    <row r="176" spans="1:70" ht="11.85">
      <c r="A176" s="99" t="str">
        <f>IF(COUNTIFS(T_ULIS[[#This Row],[Secteur]],"  *"),A175,T_ULIS[[#This Row],[Secteur]])</f>
        <v>VAL-DE-MARNE</v>
      </c>
      <c r="B176" s="99" t="str">
        <f>IF(COUNTIFS(T_ULIS[[#This Row],[Secteur]],"    *"),B175,T_ULIS[[#This Row],[Secteur]])</f>
        <v xml:space="preserve">   D02 - Champigny</v>
      </c>
      <c r="C176" s="100" t="s">
        <v>784</v>
      </c>
      <c r="D176" s="100" t="s">
        <v>785</v>
      </c>
      <c r="E176" s="101">
        <v>3</v>
      </c>
      <c r="F176" s="101">
        <v>9</v>
      </c>
      <c r="G176" s="101">
        <v>12</v>
      </c>
      <c r="H176" s="101">
        <v>0</v>
      </c>
      <c r="I176" s="101">
        <v>2</v>
      </c>
      <c r="J176" s="101">
        <v>2</v>
      </c>
      <c r="K176" s="101">
        <v>3</v>
      </c>
      <c r="L176" s="101">
        <v>6</v>
      </c>
      <c r="M176" s="101">
        <v>9</v>
      </c>
      <c r="N176" s="102">
        <v>1</v>
      </c>
      <c r="O176" s="102">
        <v>0.88888888888888884</v>
      </c>
      <c r="P176" s="102">
        <v>0.91666666666666663</v>
      </c>
      <c r="Q176" s="101">
        <v>0</v>
      </c>
      <c r="R176" s="101">
        <v>0</v>
      </c>
      <c r="S176" s="101">
        <v>0</v>
      </c>
      <c r="T176" s="102">
        <v>0</v>
      </c>
      <c r="U176" s="102">
        <v>0</v>
      </c>
      <c r="V176" s="102">
        <v>0</v>
      </c>
      <c r="W176" s="101">
        <v>3</v>
      </c>
      <c r="X176" s="101">
        <v>6</v>
      </c>
      <c r="Y176" s="101">
        <v>9</v>
      </c>
      <c r="Z176" s="102">
        <v>1</v>
      </c>
      <c r="AA176" s="102">
        <v>1</v>
      </c>
      <c r="AB176" s="102">
        <v>1</v>
      </c>
      <c r="AC176" s="101">
        <v>1</v>
      </c>
      <c r="AD176" s="101">
        <v>3</v>
      </c>
      <c r="AE176" s="101">
        <v>4</v>
      </c>
      <c r="AF176" s="102">
        <v>0.33333333333333331</v>
      </c>
      <c r="AG176" s="102">
        <v>0.5</v>
      </c>
      <c r="AH176" s="102">
        <v>0.44444444444444442</v>
      </c>
      <c r="AI176" s="101">
        <v>2</v>
      </c>
      <c r="AJ176" s="101">
        <v>3</v>
      </c>
      <c r="AK176" s="101">
        <v>5</v>
      </c>
      <c r="AL176" s="102">
        <v>0.66666666666666663</v>
      </c>
      <c r="AM176" s="102">
        <v>0.5</v>
      </c>
      <c r="AN176" s="102">
        <v>0.55555555555555558</v>
      </c>
      <c r="AO176" s="101">
        <v>3</v>
      </c>
      <c r="AP176" s="101">
        <v>6</v>
      </c>
      <c r="AQ176" s="101">
        <v>9</v>
      </c>
      <c r="AR176" s="102">
        <v>1</v>
      </c>
      <c r="AS176" s="102">
        <v>0.88888888888888884</v>
      </c>
      <c r="AT176" s="102">
        <v>0.91666666666666663</v>
      </c>
      <c r="AU176" s="101">
        <v>0</v>
      </c>
      <c r="AV176" s="101">
        <v>0</v>
      </c>
      <c r="AW176" s="101">
        <v>0</v>
      </c>
      <c r="AX176" s="102">
        <v>0</v>
      </c>
      <c r="AY176" s="102">
        <v>0</v>
      </c>
      <c r="AZ176" s="102">
        <v>0</v>
      </c>
      <c r="BA176" s="101">
        <v>3</v>
      </c>
      <c r="BB176" s="101">
        <v>6</v>
      </c>
      <c r="BC176" s="101">
        <v>9</v>
      </c>
      <c r="BD176" s="102">
        <v>1</v>
      </c>
      <c r="BE176" s="102">
        <v>1</v>
      </c>
      <c r="BF176" s="102">
        <v>1</v>
      </c>
      <c r="BG176" s="101">
        <v>1</v>
      </c>
      <c r="BH176" s="101">
        <v>0</v>
      </c>
      <c r="BI176" s="101">
        <v>1</v>
      </c>
      <c r="BJ176" s="102">
        <v>0.33333333333333331</v>
      </c>
      <c r="BK176" s="102">
        <v>0</v>
      </c>
      <c r="BL176" s="102">
        <v>0.1111111111111111</v>
      </c>
      <c r="BM176" s="101">
        <v>2</v>
      </c>
      <c r="BN176" s="101">
        <v>6</v>
      </c>
      <c r="BO176" s="101">
        <v>8</v>
      </c>
      <c r="BP176" s="102">
        <v>0.66666666666666663</v>
      </c>
      <c r="BQ176" s="102">
        <v>1</v>
      </c>
      <c r="BR176" s="103">
        <v>0.88888888888888884</v>
      </c>
    </row>
    <row r="177" spans="1:70" ht="11.85">
      <c r="A177" s="99" t="str">
        <f>IF(COUNTIFS(T_ULIS[[#This Row],[Secteur]],"  *"),A176,T_ULIS[[#This Row],[Secteur]])</f>
        <v>VAL-DE-MARNE</v>
      </c>
      <c r="B177" s="99" t="str">
        <f>IF(COUNTIFS(T_ULIS[[#This Row],[Secteur]],"    *"),B176,T_ULIS[[#This Row],[Secteur]])</f>
        <v xml:space="preserve">   D02 - Champigny</v>
      </c>
      <c r="C177" s="100" t="s">
        <v>787</v>
      </c>
      <c r="D177" s="100" t="s">
        <v>788</v>
      </c>
      <c r="E177" s="101">
        <v>1</v>
      </c>
      <c r="F177" s="101">
        <v>6</v>
      </c>
      <c r="G177" s="101">
        <v>7</v>
      </c>
      <c r="H177" s="101">
        <v>0</v>
      </c>
      <c r="I177" s="101">
        <v>2</v>
      </c>
      <c r="J177" s="101">
        <v>2</v>
      </c>
      <c r="K177" s="101">
        <v>1</v>
      </c>
      <c r="L177" s="101">
        <v>4</v>
      </c>
      <c r="M177" s="101">
        <v>5</v>
      </c>
      <c r="N177" s="102">
        <v>1</v>
      </c>
      <c r="O177" s="102">
        <v>1</v>
      </c>
      <c r="P177" s="102">
        <v>1</v>
      </c>
      <c r="Q177" s="101">
        <v>0</v>
      </c>
      <c r="R177" s="101">
        <v>0</v>
      </c>
      <c r="S177" s="101">
        <v>0</v>
      </c>
      <c r="T177" s="102">
        <v>0</v>
      </c>
      <c r="U177" s="102">
        <v>0</v>
      </c>
      <c r="V177" s="102">
        <v>0</v>
      </c>
      <c r="W177" s="101">
        <v>1</v>
      </c>
      <c r="X177" s="101">
        <v>4</v>
      </c>
      <c r="Y177" s="101">
        <v>5</v>
      </c>
      <c r="Z177" s="102">
        <v>1</v>
      </c>
      <c r="AA177" s="102">
        <v>1</v>
      </c>
      <c r="AB177" s="102">
        <v>1</v>
      </c>
      <c r="AC177" s="101">
        <v>0</v>
      </c>
      <c r="AD177" s="101">
        <v>2</v>
      </c>
      <c r="AE177" s="101">
        <v>2</v>
      </c>
      <c r="AF177" s="102">
        <v>0</v>
      </c>
      <c r="AG177" s="102">
        <v>0.5</v>
      </c>
      <c r="AH177" s="102">
        <v>0.4</v>
      </c>
      <c r="AI177" s="101">
        <v>1</v>
      </c>
      <c r="AJ177" s="101">
        <v>2</v>
      </c>
      <c r="AK177" s="101">
        <v>3</v>
      </c>
      <c r="AL177" s="102">
        <v>1</v>
      </c>
      <c r="AM177" s="102">
        <v>0.5</v>
      </c>
      <c r="AN177" s="102">
        <v>0.6</v>
      </c>
      <c r="AO177" s="101">
        <v>1</v>
      </c>
      <c r="AP177" s="101">
        <v>4</v>
      </c>
      <c r="AQ177" s="101">
        <v>5</v>
      </c>
      <c r="AR177" s="102">
        <v>1</v>
      </c>
      <c r="AS177" s="102">
        <v>1</v>
      </c>
      <c r="AT177" s="102">
        <v>1</v>
      </c>
      <c r="AU177" s="101">
        <v>0</v>
      </c>
      <c r="AV177" s="101">
        <v>0</v>
      </c>
      <c r="AW177" s="101">
        <v>0</v>
      </c>
      <c r="AX177" s="102">
        <v>0</v>
      </c>
      <c r="AY177" s="102">
        <v>0</v>
      </c>
      <c r="AZ177" s="102">
        <v>0</v>
      </c>
      <c r="BA177" s="101">
        <v>1</v>
      </c>
      <c r="BB177" s="101">
        <v>4</v>
      </c>
      <c r="BC177" s="101">
        <v>5</v>
      </c>
      <c r="BD177" s="102">
        <v>1</v>
      </c>
      <c r="BE177" s="102">
        <v>1</v>
      </c>
      <c r="BF177" s="102">
        <v>1</v>
      </c>
      <c r="BG177" s="101">
        <v>0</v>
      </c>
      <c r="BH177" s="101">
        <v>0</v>
      </c>
      <c r="BI177" s="101">
        <v>0</v>
      </c>
      <c r="BJ177" s="102">
        <v>0</v>
      </c>
      <c r="BK177" s="102">
        <v>0</v>
      </c>
      <c r="BL177" s="102">
        <v>0</v>
      </c>
      <c r="BM177" s="101">
        <v>1</v>
      </c>
      <c r="BN177" s="101">
        <v>4</v>
      </c>
      <c r="BO177" s="101">
        <v>5</v>
      </c>
      <c r="BP177" s="102">
        <v>1</v>
      </c>
      <c r="BQ177" s="102">
        <v>1</v>
      </c>
      <c r="BR177" s="103">
        <v>1</v>
      </c>
    </row>
    <row r="178" spans="1:70" ht="11.85">
      <c r="A178" s="99" t="str">
        <f>IF(COUNTIFS(T_ULIS[[#This Row],[Secteur]],"  *"),A177,T_ULIS[[#This Row],[Secteur]])</f>
        <v>VAL-DE-MARNE</v>
      </c>
      <c r="B178" s="99" t="str">
        <f>IF(COUNTIFS(T_ULIS[[#This Row],[Secteur]],"    *"),B177,T_ULIS[[#This Row],[Secteur]])</f>
        <v xml:space="preserve">   D02 - Champigny</v>
      </c>
      <c r="C178" s="100" t="s">
        <v>790</v>
      </c>
      <c r="D178" s="100" t="s">
        <v>791</v>
      </c>
      <c r="E178" s="101">
        <v>1</v>
      </c>
      <c r="F178" s="101">
        <v>2</v>
      </c>
      <c r="G178" s="101">
        <v>3</v>
      </c>
      <c r="H178" s="101">
        <v>0</v>
      </c>
      <c r="I178" s="101">
        <v>0</v>
      </c>
      <c r="J178" s="101">
        <v>0</v>
      </c>
      <c r="K178" s="101">
        <v>1</v>
      </c>
      <c r="L178" s="101">
        <v>1</v>
      </c>
      <c r="M178" s="101">
        <v>2</v>
      </c>
      <c r="N178" s="102">
        <v>1</v>
      </c>
      <c r="O178" s="102">
        <v>0.5</v>
      </c>
      <c r="P178" s="102">
        <v>0.66666666666666663</v>
      </c>
      <c r="Q178" s="101">
        <v>0</v>
      </c>
      <c r="R178" s="101">
        <v>0</v>
      </c>
      <c r="S178" s="101">
        <v>0</v>
      </c>
      <c r="T178" s="102">
        <v>0</v>
      </c>
      <c r="U178" s="102">
        <v>0</v>
      </c>
      <c r="V178" s="102">
        <v>0</v>
      </c>
      <c r="W178" s="101">
        <v>1</v>
      </c>
      <c r="X178" s="101">
        <v>1</v>
      </c>
      <c r="Y178" s="101">
        <v>2</v>
      </c>
      <c r="Z178" s="102">
        <v>1</v>
      </c>
      <c r="AA178" s="102">
        <v>1</v>
      </c>
      <c r="AB178" s="102">
        <v>1</v>
      </c>
      <c r="AC178" s="101">
        <v>1</v>
      </c>
      <c r="AD178" s="101">
        <v>1</v>
      </c>
      <c r="AE178" s="101">
        <v>2</v>
      </c>
      <c r="AF178" s="102">
        <v>1</v>
      </c>
      <c r="AG178" s="102">
        <v>1</v>
      </c>
      <c r="AH178" s="102">
        <v>1</v>
      </c>
      <c r="AI178" s="101">
        <v>0</v>
      </c>
      <c r="AJ178" s="101">
        <v>0</v>
      </c>
      <c r="AK178" s="101">
        <v>0</v>
      </c>
      <c r="AL178" s="102">
        <v>0</v>
      </c>
      <c r="AM178" s="102">
        <v>0</v>
      </c>
      <c r="AN178" s="102">
        <v>0</v>
      </c>
      <c r="AO178" s="101">
        <v>1</v>
      </c>
      <c r="AP178" s="101">
        <v>1</v>
      </c>
      <c r="AQ178" s="101">
        <v>2</v>
      </c>
      <c r="AR178" s="102">
        <v>1</v>
      </c>
      <c r="AS178" s="102">
        <v>0.5</v>
      </c>
      <c r="AT178" s="102">
        <v>0.66666666666666663</v>
      </c>
      <c r="AU178" s="101">
        <v>0</v>
      </c>
      <c r="AV178" s="101">
        <v>0</v>
      </c>
      <c r="AW178" s="101">
        <v>0</v>
      </c>
      <c r="AX178" s="102">
        <v>0</v>
      </c>
      <c r="AY178" s="102">
        <v>0</v>
      </c>
      <c r="AZ178" s="102">
        <v>0</v>
      </c>
      <c r="BA178" s="101">
        <v>1</v>
      </c>
      <c r="BB178" s="101">
        <v>1</v>
      </c>
      <c r="BC178" s="101">
        <v>2</v>
      </c>
      <c r="BD178" s="102">
        <v>1</v>
      </c>
      <c r="BE178" s="102">
        <v>1</v>
      </c>
      <c r="BF178" s="102">
        <v>1</v>
      </c>
      <c r="BG178" s="101">
        <v>1</v>
      </c>
      <c r="BH178" s="101">
        <v>0</v>
      </c>
      <c r="BI178" s="101">
        <v>1</v>
      </c>
      <c r="BJ178" s="102">
        <v>1</v>
      </c>
      <c r="BK178" s="102">
        <v>0</v>
      </c>
      <c r="BL178" s="102">
        <v>0.5</v>
      </c>
      <c r="BM178" s="101">
        <v>0</v>
      </c>
      <c r="BN178" s="101">
        <v>1</v>
      </c>
      <c r="BO178" s="101">
        <v>1</v>
      </c>
      <c r="BP178" s="102">
        <v>0</v>
      </c>
      <c r="BQ178" s="102">
        <v>1</v>
      </c>
      <c r="BR178" s="103">
        <v>0.5</v>
      </c>
    </row>
    <row r="179" spans="1:70" ht="11.85">
      <c r="A179" s="99" t="str">
        <f>IF(COUNTIFS(T_ULIS[[#This Row],[Secteur]],"  *"),A178,T_ULIS[[#This Row],[Secteur]])</f>
        <v>VAL-DE-MARNE</v>
      </c>
      <c r="B179" s="99" t="str">
        <f>IF(COUNTIFS(T_ULIS[[#This Row],[Secteur]],"    *"),B178,T_ULIS[[#This Row],[Secteur]])</f>
        <v xml:space="preserve">   D02 - Champigny</v>
      </c>
      <c r="C179" s="100" t="s">
        <v>794</v>
      </c>
      <c r="D179" s="100" t="s">
        <v>769</v>
      </c>
      <c r="E179" s="101">
        <v>1</v>
      </c>
      <c r="F179" s="101">
        <v>1</v>
      </c>
      <c r="G179" s="101">
        <v>2</v>
      </c>
      <c r="H179" s="101">
        <v>0</v>
      </c>
      <c r="I179" s="101">
        <v>0</v>
      </c>
      <c r="J179" s="101">
        <v>0</v>
      </c>
      <c r="K179" s="101">
        <v>1</v>
      </c>
      <c r="L179" s="101">
        <v>1</v>
      </c>
      <c r="M179" s="101">
        <v>2</v>
      </c>
      <c r="N179" s="102">
        <v>1</v>
      </c>
      <c r="O179" s="102">
        <v>1</v>
      </c>
      <c r="P179" s="102">
        <v>1</v>
      </c>
      <c r="Q179" s="101">
        <v>0</v>
      </c>
      <c r="R179" s="101">
        <v>0</v>
      </c>
      <c r="S179" s="101">
        <v>0</v>
      </c>
      <c r="T179" s="102">
        <v>0</v>
      </c>
      <c r="U179" s="102">
        <v>0</v>
      </c>
      <c r="V179" s="102">
        <v>0</v>
      </c>
      <c r="W179" s="101">
        <v>1</v>
      </c>
      <c r="X179" s="101">
        <v>1</v>
      </c>
      <c r="Y179" s="101">
        <v>2</v>
      </c>
      <c r="Z179" s="102">
        <v>1</v>
      </c>
      <c r="AA179" s="102">
        <v>1</v>
      </c>
      <c r="AB179" s="102">
        <v>1</v>
      </c>
      <c r="AC179" s="101">
        <v>0</v>
      </c>
      <c r="AD179" s="101">
        <v>0</v>
      </c>
      <c r="AE179" s="101">
        <v>0</v>
      </c>
      <c r="AF179" s="102">
        <v>0</v>
      </c>
      <c r="AG179" s="102">
        <v>0</v>
      </c>
      <c r="AH179" s="102">
        <v>0</v>
      </c>
      <c r="AI179" s="101">
        <v>1</v>
      </c>
      <c r="AJ179" s="101">
        <v>1</v>
      </c>
      <c r="AK179" s="101">
        <v>2</v>
      </c>
      <c r="AL179" s="102">
        <v>1</v>
      </c>
      <c r="AM179" s="102">
        <v>1</v>
      </c>
      <c r="AN179" s="102">
        <v>1</v>
      </c>
      <c r="AO179" s="101">
        <v>1</v>
      </c>
      <c r="AP179" s="101">
        <v>1</v>
      </c>
      <c r="AQ179" s="101">
        <v>2</v>
      </c>
      <c r="AR179" s="102">
        <v>1</v>
      </c>
      <c r="AS179" s="102">
        <v>1</v>
      </c>
      <c r="AT179" s="102">
        <v>1</v>
      </c>
      <c r="AU179" s="101">
        <v>0</v>
      </c>
      <c r="AV179" s="101">
        <v>0</v>
      </c>
      <c r="AW179" s="101">
        <v>0</v>
      </c>
      <c r="AX179" s="102">
        <v>0</v>
      </c>
      <c r="AY179" s="102">
        <v>0</v>
      </c>
      <c r="AZ179" s="102">
        <v>0</v>
      </c>
      <c r="BA179" s="101">
        <v>1</v>
      </c>
      <c r="BB179" s="101">
        <v>1</v>
      </c>
      <c r="BC179" s="101">
        <v>2</v>
      </c>
      <c r="BD179" s="102">
        <v>1</v>
      </c>
      <c r="BE179" s="102">
        <v>1</v>
      </c>
      <c r="BF179" s="102">
        <v>1</v>
      </c>
      <c r="BG179" s="101">
        <v>0</v>
      </c>
      <c r="BH179" s="101">
        <v>0</v>
      </c>
      <c r="BI179" s="101">
        <v>0</v>
      </c>
      <c r="BJ179" s="102">
        <v>0</v>
      </c>
      <c r="BK179" s="102">
        <v>0</v>
      </c>
      <c r="BL179" s="102">
        <v>0</v>
      </c>
      <c r="BM179" s="101">
        <v>1</v>
      </c>
      <c r="BN179" s="101">
        <v>1</v>
      </c>
      <c r="BO179" s="101">
        <v>2</v>
      </c>
      <c r="BP179" s="102">
        <v>1</v>
      </c>
      <c r="BQ179" s="102">
        <v>1</v>
      </c>
      <c r="BR179" s="103">
        <v>1</v>
      </c>
    </row>
    <row r="180" spans="1:70" ht="11.85">
      <c r="A180" s="99" t="str">
        <f>IF(COUNTIFS(T_ULIS[[#This Row],[Secteur]],"  *"),A179,T_ULIS[[#This Row],[Secteur]])</f>
        <v>VAL-DE-MARNE</v>
      </c>
      <c r="B180" s="99" t="str">
        <f>IF(COUNTIFS(T_ULIS[[#This Row],[Secteur]],"    *"),B179,T_ULIS[[#This Row],[Secteur]])</f>
        <v xml:space="preserve">   D03 - Saint-Maur</v>
      </c>
      <c r="C180" s="100" t="s">
        <v>806</v>
      </c>
      <c r="D180" s="100" t="s">
        <v>807</v>
      </c>
      <c r="E180" s="101">
        <v>0</v>
      </c>
      <c r="F180" s="101">
        <v>2</v>
      </c>
      <c r="G180" s="101">
        <v>2</v>
      </c>
      <c r="H180" s="101">
        <v>0</v>
      </c>
      <c r="I180" s="101">
        <v>0</v>
      </c>
      <c r="J180" s="101">
        <v>0</v>
      </c>
      <c r="K180" s="101">
        <v>0</v>
      </c>
      <c r="L180" s="101">
        <v>2</v>
      </c>
      <c r="M180" s="101">
        <v>2</v>
      </c>
      <c r="N180" s="102" t="s">
        <v>92</v>
      </c>
      <c r="O180" s="102">
        <v>1</v>
      </c>
      <c r="P180" s="102">
        <v>1</v>
      </c>
      <c r="Q180" s="101">
        <v>0</v>
      </c>
      <c r="R180" s="101">
        <v>0</v>
      </c>
      <c r="S180" s="101">
        <v>0</v>
      </c>
      <c r="T180" s="102" t="s">
        <v>92</v>
      </c>
      <c r="U180" s="102">
        <v>0</v>
      </c>
      <c r="V180" s="102">
        <v>0</v>
      </c>
      <c r="W180" s="101">
        <v>0</v>
      </c>
      <c r="X180" s="101">
        <v>2</v>
      </c>
      <c r="Y180" s="101">
        <v>2</v>
      </c>
      <c r="Z180" s="102" t="s">
        <v>92</v>
      </c>
      <c r="AA180" s="102">
        <v>1</v>
      </c>
      <c r="AB180" s="102">
        <v>1</v>
      </c>
      <c r="AC180" s="101">
        <v>0</v>
      </c>
      <c r="AD180" s="101">
        <v>1</v>
      </c>
      <c r="AE180" s="101">
        <v>1</v>
      </c>
      <c r="AF180" s="102" t="s">
        <v>92</v>
      </c>
      <c r="AG180" s="102">
        <v>0.5</v>
      </c>
      <c r="AH180" s="102">
        <v>0.5</v>
      </c>
      <c r="AI180" s="101">
        <v>0</v>
      </c>
      <c r="AJ180" s="101">
        <v>1</v>
      </c>
      <c r="AK180" s="101">
        <v>1</v>
      </c>
      <c r="AL180" s="102" t="s">
        <v>92</v>
      </c>
      <c r="AM180" s="102">
        <v>0.5</v>
      </c>
      <c r="AN180" s="102">
        <v>0.5</v>
      </c>
      <c r="AO180" s="101">
        <v>0</v>
      </c>
      <c r="AP180" s="101">
        <v>2</v>
      </c>
      <c r="AQ180" s="101">
        <v>2</v>
      </c>
      <c r="AR180" s="102" t="s">
        <v>92</v>
      </c>
      <c r="AS180" s="102">
        <v>1</v>
      </c>
      <c r="AT180" s="102">
        <v>1</v>
      </c>
      <c r="AU180" s="101">
        <v>0</v>
      </c>
      <c r="AV180" s="101">
        <v>0</v>
      </c>
      <c r="AW180" s="101">
        <v>0</v>
      </c>
      <c r="AX180" s="102" t="s">
        <v>92</v>
      </c>
      <c r="AY180" s="102">
        <v>0</v>
      </c>
      <c r="AZ180" s="102">
        <v>0</v>
      </c>
      <c r="BA180" s="101">
        <v>0</v>
      </c>
      <c r="BB180" s="101">
        <v>2</v>
      </c>
      <c r="BC180" s="101">
        <v>2</v>
      </c>
      <c r="BD180" s="102" t="s">
        <v>92</v>
      </c>
      <c r="BE180" s="102">
        <v>1</v>
      </c>
      <c r="BF180" s="102">
        <v>1</v>
      </c>
      <c r="BG180" s="101">
        <v>0</v>
      </c>
      <c r="BH180" s="101">
        <v>1</v>
      </c>
      <c r="BI180" s="101">
        <v>1</v>
      </c>
      <c r="BJ180" s="102" t="s">
        <v>92</v>
      </c>
      <c r="BK180" s="102">
        <v>0.5</v>
      </c>
      <c r="BL180" s="102">
        <v>0.5</v>
      </c>
      <c r="BM180" s="101">
        <v>0</v>
      </c>
      <c r="BN180" s="101">
        <v>1</v>
      </c>
      <c r="BO180" s="101">
        <v>1</v>
      </c>
      <c r="BP180" s="102" t="s">
        <v>92</v>
      </c>
      <c r="BQ180" s="102">
        <v>0.5</v>
      </c>
      <c r="BR180" s="103">
        <v>0.5</v>
      </c>
    </row>
    <row r="181" spans="1:70" ht="11.85">
      <c r="A181" s="99" t="str">
        <f>IF(COUNTIFS(T_ULIS[[#This Row],[Secteur]],"  *"),A180,T_ULIS[[#This Row],[Secteur]])</f>
        <v>VAL-DE-MARNE</v>
      </c>
      <c r="B181" s="99" t="str">
        <f>IF(COUNTIFS(T_ULIS[[#This Row],[Secteur]],"    *"),B180,T_ULIS[[#This Row],[Secteur]])</f>
        <v xml:space="preserve">   D03 - Saint-Maur</v>
      </c>
      <c r="C181" s="100" t="s">
        <v>817</v>
      </c>
      <c r="D181" s="100" t="s">
        <v>562</v>
      </c>
      <c r="E181" s="101">
        <v>0</v>
      </c>
      <c r="F181" s="101">
        <v>2</v>
      </c>
      <c r="G181" s="101">
        <v>2</v>
      </c>
      <c r="H181" s="101">
        <v>0</v>
      </c>
      <c r="I181" s="101">
        <v>0</v>
      </c>
      <c r="J181" s="101">
        <v>0</v>
      </c>
      <c r="K181" s="101">
        <v>0</v>
      </c>
      <c r="L181" s="101">
        <v>2</v>
      </c>
      <c r="M181" s="101">
        <v>2</v>
      </c>
      <c r="N181" s="102" t="s">
        <v>92</v>
      </c>
      <c r="O181" s="102">
        <v>1</v>
      </c>
      <c r="P181" s="102">
        <v>1</v>
      </c>
      <c r="Q181" s="101">
        <v>0</v>
      </c>
      <c r="R181" s="101">
        <v>0</v>
      </c>
      <c r="S181" s="101">
        <v>0</v>
      </c>
      <c r="T181" s="102" t="s">
        <v>92</v>
      </c>
      <c r="U181" s="102">
        <v>0</v>
      </c>
      <c r="V181" s="102">
        <v>0</v>
      </c>
      <c r="W181" s="101">
        <v>0</v>
      </c>
      <c r="X181" s="101">
        <v>2</v>
      </c>
      <c r="Y181" s="101">
        <v>2</v>
      </c>
      <c r="Z181" s="102" t="s">
        <v>92</v>
      </c>
      <c r="AA181" s="102">
        <v>1</v>
      </c>
      <c r="AB181" s="102">
        <v>1</v>
      </c>
      <c r="AC181" s="101">
        <v>0</v>
      </c>
      <c r="AD181" s="101">
        <v>1</v>
      </c>
      <c r="AE181" s="101">
        <v>1</v>
      </c>
      <c r="AF181" s="102" t="s">
        <v>92</v>
      </c>
      <c r="AG181" s="102">
        <v>0.5</v>
      </c>
      <c r="AH181" s="102">
        <v>0.5</v>
      </c>
      <c r="AI181" s="101">
        <v>0</v>
      </c>
      <c r="AJ181" s="101">
        <v>1</v>
      </c>
      <c r="AK181" s="101">
        <v>1</v>
      </c>
      <c r="AL181" s="102" t="s">
        <v>92</v>
      </c>
      <c r="AM181" s="102">
        <v>0.5</v>
      </c>
      <c r="AN181" s="102">
        <v>0.5</v>
      </c>
      <c r="AO181" s="101">
        <v>0</v>
      </c>
      <c r="AP181" s="101">
        <v>2</v>
      </c>
      <c r="AQ181" s="101">
        <v>2</v>
      </c>
      <c r="AR181" s="102" t="s">
        <v>92</v>
      </c>
      <c r="AS181" s="102">
        <v>1</v>
      </c>
      <c r="AT181" s="102">
        <v>1</v>
      </c>
      <c r="AU181" s="101">
        <v>0</v>
      </c>
      <c r="AV181" s="101">
        <v>0</v>
      </c>
      <c r="AW181" s="101">
        <v>0</v>
      </c>
      <c r="AX181" s="102" t="s">
        <v>92</v>
      </c>
      <c r="AY181" s="102">
        <v>0</v>
      </c>
      <c r="AZ181" s="102">
        <v>0</v>
      </c>
      <c r="BA181" s="101">
        <v>0</v>
      </c>
      <c r="BB181" s="101">
        <v>2</v>
      </c>
      <c r="BC181" s="101">
        <v>2</v>
      </c>
      <c r="BD181" s="102" t="s">
        <v>92</v>
      </c>
      <c r="BE181" s="102">
        <v>1</v>
      </c>
      <c r="BF181" s="102">
        <v>1</v>
      </c>
      <c r="BG181" s="101">
        <v>0</v>
      </c>
      <c r="BH181" s="101">
        <v>1</v>
      </c>
      <c r="BI181" s="101">
        <v>1</v>
      </c>
      <c r="BJ181" s="102" t="s">
        <v>92</v>
      </c>
      <c r="BK181" s="102">
        <v>0.5</v>
      </c>
      <c r="BL181" s="102">
        <v>0.5</v>
      </c>
      <c r="BM181" s="101">
        <v>0</v>
      </c>
      <c r="BN181" s="101">
        <v>1</v>
      </c>
      <c r="BO181" s="101">
        <v>1</v>
      </c>
      <c r="BP181" s="102" t="s">
        <v>92</v>
      </c>
      <c r="BQ181" s="102">
        <v>0.5</v>
      </c>
      <c r="BR181" s="103">
        <v>0.5</v>
      </c>
    </row>
    <row r="182" spans="1:70" ht="11.85">
      <c r="A182" s="99" t="str">
        <f>IF(COUNTIFS(T_ULIS[[#This Row],[Secteur]],"  *"),A181,T_ULIS[[#This Row],[Secteur]])</f>
        <v>VAL-DE-MARNE</v>
      </c>
      <c r="B182" s="99" t="str">
        <f>IF(COUNTIFS(T_ULIS[[#This Row],[Secteur]],"    *"),B181,T_ULIS[[#This Row],[Secteur]])</f>
        <v xml:space="preserve">   D04 - Creteil</v>
      </c>
      <c r="C182" s="100" t="s">
        <v>820</v>
      </c>
      <c r="D182" s="100" t="s">
        <v>821</v>
      </c>
      <c r="E182" s="101">
        <v>9</v>
      </c>
      <c r="F182" s="101">
        <v>15</v>
      </c>
      <c r="G182" s="101">
        <v>24</v>
      </c>
      <c r="H182" s="101">
        <v>0</v>
      </c>
      <c r="I182" s="101">
        <v>0</v>
      </c>
      <c r="J182" s="101">
        <v>0</v>
      </c>
      <c r="K182" s="101">
        <v>9</v>
      </c>
      <c r="L182" s="101">
        <v>12</v>
      </c>
      <c r="M182" s="101">
        <v>21</v>
      </c>
      <c r="N182" s="102">
        <v>1</v>
      </c>
      <c r="O182" s="102">
        <v>0.8</v>
      </c>
      <c r="P182" s="102">
        <v>0.875</v>
      </c>
      <c r="Q182" s="101">
        <v>1</v>
      </c>
      <c r="R182" s="101">
        <v>2</v>
      </c>
      <c r="S182" s="101">
        <v>3</v>
      </c>
      <c r="T182" s="102">
        <v>0.1111111111111111</v>
      </c>
      <c r="U182" s="102">
        <v>0.16666666666666666</v>
      </c>
      <c r="V182" s="102">
        <v>0.14285714285714285</v>
      </c>
      <c r="W182" s="101">
        <v>8</v>
      </c>
      <c r="X182" s="101">
        <v>10</v>
      </c>
      <c r="Y182" s="101">
        <v>18</v>
      </c>
      <c r="Z182" s="102">
        <v>0.88888888888888884</v>
      </c>
      <c r="AA182" s="102">
        <v>0.83333333333333337</v>
      </c>
      <c r="AB182" s="102">
        <v>0.8571428571428571</v>
      </c>
      <c r="AC182" s="101">
        <v>1</v>
      </c>
      <c r="AD182" s="101">
        <v>7</v>
      </c>
      <c r="AE182" s="101">
        <v>8</v>
      </c>
      <c r="AF182" s="102">
        <v>0.1111111111111111</v>
      </c>
      <c r="AG182" s="102">
        <v>0.58333333333333337</v>
      </c>
      <c r="AH182" s="102">
        <v>0.38095238095238093</v>
      </c>
      <c r="AI182" s="101">
        <v>7</v>
      </c>
      <c r="AJ182" s="101">
        <v>3</v>
      </c>
      <c r="AK182" s="101">
        <v>10</v>
      </c>
      <c r="AL182" s="102">
        <v>0.77777777777777779</v>
      </c>
      <c r="AM182" s="102">
        <v>0.25</v>
      </c>
      <c r="AN182" s="102">
        <v>0.47619047619047616</v>
      </c>
      <c r="AO182" s="101">
        <v>6</v>
      </c>
      <c r="AP182" s="101">
        <v>11</v>
      </c>
      <c r="AQ182" s="101">
        <v>17</v>
      </c>
      <c r="AR182" s="102">
        <v>0.66666666666666663</v>
      </c>
      <c r="AS182" s="102">
        <v>0.73333333333333328</v>
      </c>
      <c r="AT182" s="102">
        <v>0.70833333333333337</v>
      </c>
      <c r="AU182" s="101">
        <v>1</v>
      </c>
      <c r="AV182" s="101">
        <v>2</v>
      </c>
      <c r="AW182" s="101">
        <v>3</v>
      </c>
      <c r="AX182" s="102">
        <v>0.16666666666666666</v>
      </c>
      <c r="AY182" s="102">
        <v>0.18181818181818182</v>
      </c>
      <c r="AZ182" s="102">
        <v>0.17647058823529413</v>
      </c>
      <c r="BA182" s="101">
        <v>5</v>
      </c>
      <c r="BB182" s="101">
        <v>9</v>
      </c>
      <c r="BC182" s="101">
        <v>14</v>
      </c>
      <c r="BD182" s="102">
        <v>0.83333333333333337</v>
      </c>
      <c r="BE182" s="102">
        <v>0.81818181818181823</v>
      </c>
      <c r="BF182" s="102">
        <v>0.82352941176470584</v>
      </c>
      <c r="BG182" s="101">
        <v>1</v>
      </c>
      <c r="BH182" s="101">
        <v>6</v>
      </c>
      <c r="BI182" s="101">
        <v>7</v>
      </c>
      <c r="BJ182" s="102">
        <v>0.16666666666666666</v>
      </c>
      <c r="BK182" s="102">
        <v>0.54545454545454541</v>
      </c>
      <c r="BL182" s="102">
        <v>0.41176470588235292</v>
      </c>
      <c r="BM182" s="101">
        <v>4</v>
      </c>
      <c r="BN182" s="101">
        <v>3</v>
      </c>
      <c r="BO182" s="101">
        <v>7</v>
      </c>
      <c r="BP182" s="102">
        <v>0.66666666666666663</v>
      </c>
      <c r="BQ182" s="102">
        <v>0.27272727272727271</v>
      </c>
      <c r="BR182" s="103">
        <v>0.41176470588235292</v>
      </c>
    </row>
    <row r="183" spans="1:70" ht="11.85">
      <c r="A183" s="99" t="str">
        <f>IF(COUNTIFS(T_ULIS[[#This Row],[Secteur]],"  *"),A182,T_ULIS[[#This Row],[Secteur]])</f>
        <v>VAL-DE-MARNE</v>
      </c>
      <c r="B183" s="99" t="str">
        <f>IF(COUNTIFS(T_ULIS[[#This Row],[Secteur]],"    *"),B182,T_ULIS[[#This Row],[Secteur]])</f>
        <v xml:space="preserve">   D04 - Creteil</v>
      </c>
      <c r="C183" s="100" t="s">
        <v>822</v>
      </c>
      <c r="D183" s="100" t="s">
        <v>823</v>
      </c>
      <c r="E183" s="101">
        <v>2</v>
      </c>
      <c r="F183" s="101">
        <v>1</v>
      </c>
      <c r="G183" s="101">
        <v>3</v>
      </c>
      <c r="H183" s="101">
        <v>0</v>
      </c>
      <c r="I183" s="101">
        <v>0</v>
      </c>
      <c r="J183" s="101">
        <v>0</v>
      </c>
      <c r="K183" s="101">
        <v>2</v>
      </c>
      <c r="L183" s="101">
        <v>1</v>
      </c>
      <c r="M183" s="101">
        <v>3</v>
      </c>
      <c r="N183" s="102">
        <v>1</v>
      </c>
      <c r="O183" s="102">
        <v>1</v>
      </c>
      <c r="P183" s="102">
        <v>1</v>
      </c>
      <c r="Q183" s="101">
        <v>0</v>
      </c>
      <c r="R183" s="101">
        <v>0</v>
      </c>
      <c r="S183" s="101">
        <v>0</v>
      </c>
      <c r="T183" s="102">
        <v>0</v>
      </c>
      <c r="U183" s="102">
        <v>0</v>
      </c>
      <c r="V183" s="102">
        <v>0</v>
      </c>
      <c r="W183" s="101">
        <v>2</v>
      </c>
      <c r="X183" s="101">
        <v>1</v>
      </c>
      <c r="Y183" s="101">
        <v>3</v>
      </c>
      <c r="Z183" s="102">
        <v>1</v>
      </c>
      <c r="AA183" s="102">
        <v>1</v>
      </c>
      <c r="AB183" s="102">
        <v>1</v>
      </c>
      <c r="AC183" s="101">
        <v>0</v>
      </c>
      <c r="AD183" s="101">
        <v>1</v>
      </c>
      <c r="AE183" s="101">
        <v>1</v>
      </c>
      <c r="AF183" s="102">
        <v>0</v>
      </c>
      <c r="AG183" s="102">
        <v>1</v>
      </c>
      <c r="AH183" s="102">
        <v>0.33333333333333331</v>
      </c>
      <c r="AI183" s="101">
        <v>2</v>
      </c>
      <c r="AJ183" s="101">
        <v>0</v>
      </c>
      <c r="AK183" s="101">
        <v>2</v>
      </c>
      <c r="AL183" s="102">
        <v>1</v>
      </c>
      <c r="AM183" s="102">
        <v>0</v>
      </c>
      <c r="AN183" s="102">
        <v>0.66666666666666663</v>
      </c>
      <c r="AO183" s="101">
        <v>2</v>
      </c>
      <c r="AP183" s="101">
        <v>1</v>
      </c>
      <c r="AQ183" s="101">
        <v>3</v>
      </c>
      <c r="AR183" s="102">
        <v>1</v>
      </c>
      <c r="AS183" s="102">
        <v>1</v>
      </c>
      <c r="AT183" s="102">
        <v>1</v>
      </c>
      <c r="AU183" s="101">
        <v>0</v>
      </c>
      <c r="AV183" s="101">
        <v>0</v>
      </c>
      <c r="AW183" s="101">
        <v>0</v>
      </c>
      <c r="AX183" s="102">
        <v>0</v>
      </c>
      <c r="AY183" s="102">
        <v>0</v>
      </c>
      <c r="AZ183" s="102">
        <v>0</v>
      </c>
      <c r="BA183" s="101">
        <v>2</v>
      </c>
      <c r="BB183" s="101">
        <v>1</v>
      </c>
      <c r="BC183" s="101">
        <v>3</v>
      </c>
      <c r="BD183" s="102">
        <v>1</v>
      </c>
      <c r="BE183" s="102">
        <v>1</v>
      </c>
      <c r="BF183" s="102">
        <v>1</v>
      </c>
      <c r="BG183" s="101">
        <v>0</v>
      </c>
      <c r="BH183" s="101">
        <v>1</v>
      </c>
      <c r="BI183" s="101">
        <v>1</v>
      </c>
      <c r="BJ183" s="102">
        <v>0</v>
      </c>
      <c r="BK183" s="102">
        <v>1</v>
      </c>
      <c r="BL183" s="102">
        <v>0.33333333333333331</v>
      </c>
      <c r="BM183" s="101">
        <v>2</v>
      </c>
      <c r="BN183" s="101">
        <v>0</v>
      </c>
      <c r="BO183" s="101">
        <v>2</v>
      </c>
      <c r="BP183" s="102">
        <v>1</v>
      </c>
      <c r="BQ183" s="102">
        <v>0</v>
      </c>
      <c r="BR183" s="103">
        <v>0.66666666666666663</v>
      </c>
    </row>
    <row r="184" spans="1:70" ht="11.85">
      <c r="A184" s="99" t="str">
        <f>IF(COUNTIFS(T_ULIS[[#This Row],[Secteur]],"  *"),A183,T_ULIS[[#This Row],[Secteur]])</f>
        <v>VAL-DE-MARNE</v>
      </c>
      <c r="B184" s="99" t="str">
        <f>IF(COUNTIFS(T_ULIS[[#This Row],[Secteur]],"    *"),B183,T_ULIS[[#This Row],[Secteur]])</f>
        <v xml:space="preserve">   D04 - Creteil</v>
      </c>
      <c r="C184" s="100" t="s">
        <v>824</v>
      </c>
      <c r="D184" s="100" t="s">
        <v>825</v>
      </c>
      <c r="E184" s="101">
        <v>3</v>
      </c>
      <c r="F184" s="101">
        <v>2</v>
      </c>
      <c r="G184" s="101">
        <v>5</v>
      </c>
      <c r="H184" s="101">
        <v>0</v>
      </c>
      <c r="I184" s="101">
        <v>0</v>
      </c>
      <c r="J184" s="101">
        <v>0</v>
      </c>
      <c r="K184" s="101">
        <v>3</v>
      </c>
      <c r="L184" s="101">
        <v>2</v>
      </c>
      <c r="M184" s="101">
        <v>5</v>
      </c>
      <c r="N184" s="102">
        <v>1</v>
      </c>
      <c r="O184" s="102">
        <v>1</v>
      </c>
      <c r="P184" s="102">
        <v>1</v>
      </c>
      <c r="Q184" s="101">
        <v>0</v>
      </c>
      <c r="R184" s="101">
        <v>0</v>
      </c>
      <c r="S184" s="101">
        <v>0</v>
      </c>
      <c r="T184" s="102">
        <v>0</v>
      </c>
      <c r="U184" s="102">
        <v>0</v>
      </c>
      <c r="V184" s="102">
        <v>0</v>
      </c>
      <c r="W184" s="101">
        <v>3</v>
      </c>
      <c r="X184" s="101">
        <v>2</v>
      </c>
      <c r="Y184" s="101">
        <v>5</v>
      </c>
      <c r="Z184" s="102">
        <v>1</v>
      </c>
      <c r="AA184" s="102">
        <v>1</v>
      </c>
      <c r="AB184" s="102">
        <v>1</v>
      </c>
      <c r="AC184" s="101">
        <v>0</v>
      </c>
      <c r="AD184" s="101">
        <v>1</v>
      </c>
      <c r="AE184" s="101">
        <v>1</v>
      </c>
      <c r="AF184" s="102">
        <v>0</v>
      </c>
      <c r="AG184" s="102">
        <v>0.5</v>
      </c>
      <c r="AH184" s="102">
        <v>0.2</v>
      </c>
      <c r="AI184" s="101">
        <v>3</v>
      </c>
      <c r="AJ184" s="101">
        <v>1</v>
      </c>
      <c r="AK184" s="101">
        <v>4</v>
      </c>
      <c r="AL184" s="102">
        <v>1</v>
      </c>
      <c r="AM184" s="102">
        <v>0.5</v>
      </c>
      <c r="AN184" s="102">
        <v>0.8</v>
      </c>
      <c r="AO184" s="101">
        <v>0</v>
      </c>
      <c r="AP184" s="101">
        <v>1</v>
      </c>
      <c r="AQ184" s="101">
        <v>1</v>
      </c>
      <c r="AR184" s="102">
        <v>0</v>
      </c>
      <c r="AS184" s="102">
        <v>0.5</v>
      </c>
      <c r="AT184" s="102">
        <v>0.2</v>
      </c>
      <c r="AU184" s="101">
        <v>0</v>
      </c>
      <c r="AV184" s="101">
        <v>0</v>
      </c>
      <c r="AW184" s="101">
        <v>0</v>
      </c>
      <c r="AX184" s="102" t="s">
        <v>92</v>
      </c>
      <c r="AY184" s="102">
        <v>0</v>
      </c>
      <c r="AZ184" s="102">
        <v>0</v>
      </c>
      <c r="BA184" s="101">
        <v>0</v>
      </c>
      <c r="BB184" s="101">
        <v>1</v>
      </c>
      <c r="BC184" s="101">
        <v>1</v>
      </c>
      <c r="BD184" s="102" t="s">
        <v>92</v>
      </c>
      <c r="BE184" s="102">
        <v>1</v>
      </c>
      <c r="BF184" s="102">
        <v>1</v>
      </c>
      <c r="BG184" s="101">
        <v>0</v>
      </c>
      <c r="BH184" s="101">
        <v>0</v>
      </c>
      <c r="BI184" s="101">
        <v>0</v>
      </c>
      <c r="BJ184" s="102" t="s">
        <v>92</v>
      </c>
      <c r="BK184" s="102">
        <v>0</v>
      </c>
      <c r="BL184" s="102">
        <v>0</v>
      </c>
      <c r="BM184" s="101">
        <v>0</v>
      </c>
      <c r="BN184" s="101">
        <v>1</v>
      </c>
      <c r="BO184" s="101">
        <v>1</v>
      </c>
      <c r="BP184" s="102" t="s">
        <v>92</v>
      </c>
      <c r="BQ184" s="102">
        <v>1</v>
      </c>
      <c r="BR184" s="103">
        <v>1</v>
      </c>
    </row>
    <row r="185" spans="1:70" ht="11.85">
      <c r="A185" s="99" t="str">
        <f>IF(COUNTIFS(T_ULIS[[#This Row],[Secteur]],"  *"),A184,T_ULIS[[#This Row],[Secteur]])</f>
        <v>VAL-DE-MARNE</v>
      </c>
      <c r="B185" s="99" t="str">
        <f>IF(COUNTIFS(T_ULIS[[#This Row],[Secteur]],"    *"),B184,T_ULIS[[#This Row],[Secteur]])</f>
        <v xml:space="preserve">   D04 - Creteil</v>
      </c>
      <c r="C185" s="100" t="s">
        <v>832</v>
      </c>
      <c r="D185" s="100" t="s">
        <v>462</v>
      </c>
      <c r="E185" s="101">
        <v>0</v>
      </c>
      <c r="F185" s="101">
        <v>2</v>
      </c>
      <c r="G185" s="101">
        <v>2</v>
      </c>
      <c r="H185" s="101">
        <v>0</v>
      </c>
      <c r="I185" s="101">
        <v>0</v>
      </c>
      <c r="J185" s="101">
        <v>0</v>
      </c>
      <c r="K185" s="101">
        <v>0</v>
      </c>
      <c r="L185" s="101">
        <v>2</v>
      </c>
      <c r="M185" s="101">
        <v>2</v>
      </c>
      <c r="N185" s="102" t="s">
        <v>92</v>
      </c>
      <c r="O185" s="102">
        <v>1</v>
      </c>
      <c r="P185" s="102">
        <v>1</v>
      </c>
      <c r="Q185" s="101">
        <v>0</v>
      </c>
      <c r="R185" s="101">
        <v>0</v>
      </c>
      <c r="S185" s="101">
        <v>0</v>
      </c>
      <c r="T185" s="102" t="s">
        <v>92</v>
      </c>
      <c r="U185" s="102">
        <v>0</v>
      </c>
      <c r="V185" s="102">
        <v>0</v>
      </c>
      <c r="W185" s="101">
        <v>0</v>
      </c>
      <c r="X185" s="101">
        <v>2</v>
      </c>
      <c r="Y185" s="101">
        <v>2</v>
      </c>
      <c r="Z185" s="102" t="s">
        <v>92</v>
      </c>
      <c r="AA185" s="102">
        <v>1</v>
      </c>
      <c r="AB185" s="102">
        <v>1</v>
      </c>
      <c r="AC185" s="101">
        <v>0</v>
      </c>
      <c r="AD185" s="101">
        <v>1</v>
      </c>
      <c r="AE185" s="101">
        <v>1</v>
      </c>
      <c r="AF185" s="102" t="s">
        <v>92</v>
      </c>
      <c r="AG185" s="102">
        <v>0.5</v>
      </c>
      <c r="AH185" s="102">
        <v>0.5</v>
      </c>
      <c r="AI185" s="101">
        <v>0</v>
      </c>
      <c r="AJ185" s="101">
        <v>1</v>
      </c>
      <c r="AK185" s="101">
        <v>1</v>
      </c>
      <c r="AL185" s="102" t="s">
        <v>92</v>
      </c>
      <c r="AM185" s="102">
        <v>0.5</v>
      </c>
      <c r="AN185" s="102">
        <v>0.5</v>
      </c>
      <c r="AO185" s="101">
        <v>0</v>
      </c>
      <c r="AP185" s="101">
        <v>2</v>
      </c>
      <c r="AQ185" s="101">
        <v>2</v>
      </c>
      <c r="AR185" s="102" t="s">
        <v>92</v>
      </c>
      <c r="AS185" s="102">
        <v>1</v>
      </c>
      <c r="AT185" s="102">
        <v>1</v>
      </c>
      <c r="AU185" s="101">
        <v>0</v>
      </c>
      <c r="AV185" s="101">
        <v>0</v>
      </c>
      <c r="AW185" s="101">
        <v>0</v>
      </c>
      <c r="AX185" s="102" t="s">
        <v>92</v>
      </c>
      <c r="AY185" s="102">
        <v>0</v>
      </c>
      <c r="AZ185" s="102">
        <v>0</v>
      </c>
      <c r="BA185" s="101">
        <v>0</v>
      </c>
      <c r="BB185" s="101">
        <v>2</v>
      </c>
      <c r="BC185" s="101">
        <v>2</v>
      </c>
      <c r="BD185" s="102" t="s">
        <v>92</v>
      </c>
      <c r="BE185" s="102">
        <v>1</v>
      </c>
      <c r="BF185" s="102">
        <v>1</v>
      </c>
      <c r="BG185" s="101">
        <v>0</v>
      </c>
      <c r="BH185" s="101">
        <v>1</v>
      </c>
      <c r="BI185" s="101">
        <v>1</v>
      </c>
      <c r="BJ185" s="102" t="s">
        <v>92</v>
      </c>
      <c r="BK185" s="102">
        <v>0.5</v>
      </c>
      <c r="BL185" s="102">
        <v>0.5</v>
      </c>
      <c r="BM185" s="101">
        <v>0</v>
      </c>
      <c r="BN185" s="101">
        <v>1</v>
      </c>
      <c r="BO185" s="101">
        <v>1</v>
      </c>
      <c r="BP185" s="102" t="s">
        <v>92</v>
      </c>
      <c r="BQ185" s="102">
        <v>0.5</v>
      </c>
      <c r="BR185" s="103">
        <v>0.5</v>
      </c>
    </row>
    <row r="186" spans="1:70" ht="11.85">
      <c r="A186" s="99" t="str">
        <f>IF(COUNTIFS(T_ULIS[[#This Row],[Secteur]],"  *"),A185,T_ULIS[[#This Row],[Secteur]])</f>
        <v>VAL-DE-MARNE</v>
      </c>
      <c r="B186" s="99" t="str">
        <f>IF(COUNTIFS(T_ULIS[[#This Row],[Secteur]],"    *"),B185,T_ULIS[[#This Row],[Secteur]])</f>
        <v xml:space="preserve">   D04 - Creteil</v>
      </c>
      <c r="C186" s="100" t="s">
        <v>833</v>
      </c>
      <c r="D186" s="100" t="s">
        <v>834</v>
      </c>
      <c r="E186" s="101">
        <v>1</v>
      </c>
      <c r="F186" s="101">
        <v>2</v>
      </c>
      <c r="G186" s="101">
        <v>3</v>
      </c>
      <c r="H186" s="101">
        <v>0</v>
      </c>
      <c r="I186" s="101">
        <v>0</v>
      </c>
      <c r="J186" s="101">
        <v>0</v>
      </c>
      <c r="K186" s="101">
        <v>1</v>
      </c>
      <c r="L186" s="101">
        <v>0</v>
      </c>
      <c r="M186" s="101">
        <v>1</v>
      </c>
      <c r="N186" s="102">
        <v>1</v>
      </c>
      <c r="O186" s="102">
        <v>0</v>
      </c>
      <c r="P186" s="102">
        <v>0.33333333333333331</v>
      </c>
      <c r="Q186" s="101">
        <v>0</v>
      </c>
      <c r="R186" s="101">
        <v>0</v>
      </c>
      <c r="S186" s="101">
        <v>0</v>
      </c>
      <c r="T186" s="102">
        <v>0</v>
      </c>
      <c r="U186" s="102" t="s">
        <v>92</v>
      </c>
      <c r="V186" s="102">
        <v>0</v>
      </c>
      <c r="W186" s="101">
        <v>1</v>
      </c>
      <c r="X186" s="101">
        <v>0</v>
      </c>
      <c r="Y186" s="101">
        <v>1</v>
      </c>
      <c r="Z186" s="102">
        <v>1</v>
      </c>
      <c r="AA186" s="102" t="s">
        <v>92</v>
      </c>
      <c r="AB186" s="102">
        <v>1</v>
      </c>
      <c r="AC186" s="101">
        <v>0</v>
      </c>
      <c r="AD186" s="101">
        <v>0</v>
      </c>
      <c r="AE186" s="101">
        <v>0</v>
      </c>
      <c r="AF186" s="102">
        <v>0</v>
      </c>
      <c r="AG186" s="102" t="s">
        <v>92</v>
      </c>
      <c r="AH186" s="102">
        <v>0</v>
      </c>
      <c r="AI186" s="101">
        <v>1</v>
      </c>
      <c r="AJ186" s="101">
        <v>0</v>
      </c>
      <c r="AK186" s="101">
        <v>1</v>
      </c>
      <c r="AL186" s="102">
        <v>1</v>
      </c>
      <c r="AM186" s="102" t="s">
        <v>92</v>
      </c>
      <c r="AN186" s="102">
        <v>1</v>
      </c>
      <c r="AO186" s="101">
        <v>1</v>
      </c>
      <c r="AP186" s="101">
        <v>0</v>
      </c>
      <c r="AQ186" s="101">
        <v>1</v>
      </c>
      <c r="AR186" s="102">
        <v>1</v>
      </c>
      <c r="AS186" s="102">
        <v>0</v>
      </c>
      <c r="AT186" s="102">
        <v>0.33333333333333331</v>
      </c>
      <c r="AU186" s="101">
        <v>0</v>
      </c>
      <c r="AV186" s="101">
        <v>0</v>
      </c>
      <c r="AW186" s="101">
        <v>0</v>
      </c>
      <c r="AX186" s="102">
        <v>0</v>
      </c>
      <c r="AY186" s="102" t="s">
        <v>92</v>
      </c>
      <c r="AZ186" s="102">
        <v>0</v>
      </c>
      <c r="BA186" s="101">
        <v>1</v>
      </c>
      <c r="BB186" s="101">
        <v>0</v>
      </c>
      <c r="BC186" s="101">
        <v>1</v>
      </c>
      <c r="BD186" s="102">
        <v>1</v>
      </c>
      <c r="BE186" s="102" t="s">
        <v>92</v>
      </c>
      <c r="BF186" s="102">
        <v>1</v>
      </c>
      <c r="BG186" s="101">
        <v>0</v>
      </c>
      <c r="BH186" s="101">
        <v>0</v>
      </c>
      <c r="BI186" s="101">
        <v>0</v>
      </c>
      <c r="BJ186" s="102">
        <v>0</v>
      </c>
      <c r="BK186" s="102" t="s">
        <v>92</v>
      </c>
      <c r="BL186" s="102">
        <v>0</v>
      </c>
      <c r="BM186" s="101">
        <v>1</v>
      </c>
      <c r="BN186" s="101">
        <v>0</v>
      </c>
      <c r="BO186" s="101">
        <v>1</v>
      </c>
      <c r="BP186" s="102">
        <v>1</v>
      </c>
      <c r="BQ186" s="102" t="s">
        <v>92</v>
      </c>
      <c r="BR186" s="103">
        <v>1</v>
      </c>
    </row>
    <row r="187" spans="1:70" ht="11.85">
      <c r="A187" s="99" t="str">
        <f>IF(COUNTIFS(T_ULIS[[#This Row],[Secteur]],"  *"),A186,T_ULIS[[#This Row],[Secteur]])</f>
        <v>VAL-DE-MARNE</v>
      </c>
      <c r="B187" s="99" t="str">
        <f>IF(COUNTIFS(T_ULIS[[#This Row],[Secteur]],"    *"),B186,T_ULIS[[#This Row],[Secteur]])</f>
        <v xml:space="preserve">   D04 - Creteil</v>
      </c>
      <c r="C187" s="100" t="s">
        <v>835</v>
      </c>
      <c r="D187" s="100" t="s">
        <v>836</v>
      </c>
      <c r="E187" s="101">
        <v>3</v>
      </c>
      <c r="F187" s="101">
        <v>5</v>
      </c>
      <c r="G187" s="101">
        <v>8</v>
      </c>
      <c r="H187" s="101">
        <v>0</v>
      </c>
      <c r="I187" s="101">
        <v>0</v>
      </c>
      <c r="J187" s="101">
        <v>0</v>
      </c>
      <c r="K187" s="101">
        <v>3</v>
      </c>
      <c r="L187" s="101">
        <v>4</v>
      </c>
      <c r="M187" s="101">
        <v>7</v>
      </c>
      <c r="N187" s="102">
        <v>1</v>
      </c>
      <c r="O187" s="102">
        <v>0.8</v>
      </c>
      <c r="P187" s="102">
        <v>0.875</v>
      </c>
      <c r="Q187" s="101">
        <v>1</v>
      </c>
      <c r="R187" s="101">
        <v>1</v>
      </c>
      <c r="S187" s="101">
        <v>2</v>
      </c>
      <c r="T187" s="102">
        <v>0.33333333333333331</v>
      </c>
      <c r="U187" s="102">
        <v>0.25</v>
      </c>
      <c r="V187" s="102">
        <v>0.2857142857142857</v>
      </c>
      <c r="W187" s="101">
        <v>2</v>
      </c>
      <c r="X187" s="101">
        <v>3</v>
      </c>
      <c r="Y187" s="101">
        <v>5</v>
      </c>
      <c r="Z187" s="102">
        <v>0.66666666666666663</v>
      </c>
      <c r="AA187" s="102">
        <v>0.75</v>
      </c>
      <c r="AB187" s="102">
        <v>0.7142857142857143</v>
      </c>
      <c r="AC187" s="101">
        <v>1</v>
      </c>
      <c r="AD187" s="101">
        <v>2</v>
      </c>
      <c r="AE187" s="101">
        <v>3</v>
      </c>
      <c r="AF187" s="102">
        <v>0.33333333333333331</v>
      </c>
      <c r="AG187" s="102">
        <v>0.5</v>
      </c>
      <c r="AH187" s="102">
        <v>0.42857142857142855</v>
      </c>
      <c r="AI187" s="101">
        <v>1</v>
      </c>
      <c r="AJ187" s="101">
        <v>1</v>
      </c>
      <c r="AK187" s="101">
        <v>2</v>
      </c>
      <c r="AL187" s="102">
        <v>0.33333333333333331</v>
      </c>
      <c r="AM187" s="102">
        <v>0.25</v>
      </c>
      <c r="AN187" s="102">
        <v>0.2857142857142857</v>
      </c>
      <c r="AO187" s="101">
        <v>3</v>
      </c>
      <c r="AP187" s="101">
        <v>4</v>
      </c>
      <c r="AQ187" s="101">
        <v>7</v>
      </c>
      <c r="AR187" s="102">
        <v>1</v>
      </c>
      <c r="AS187" s="102">
        <v>0.8</v>
      </c>
      <c r="AT187" s="102">
        <v>0.875</v>
      </c>
      <c r="AU187" s="101">
        <v>1</v>
      </c>
      <c r="AV187" s="101">
        <v>1</v>
      </c>
      <c r="AW187" s="101">
        <v>2</v>
      </c>
      <c r="AX187" s="102">
        <v>0.33333333333333331</v>
      </c>
      <c r="AY187" s="102">
        <v>0.25</v>
      </c>
      <c r="AZ187" s="102">
        <v>0.2857142857142857</v>
      </c>
      <c r="BA187" s="101">
        <v>2</v>
      </c>
      <c r="BB187" s="101">
        <v>3</v>
      </c>
      <c r="BC187" s="101">
        <v>5</v>
      </c>
      <c r="BD187" s="102">
        <v>0.66666666666666663</v>
      </c>
      <c r="BE187" s="102">
        <v>0.75</v>
      </c>
      <c r="BF187" s="102">
        <v>0.7142857142857143</v>
      </c>
      <c r="BG187" s="101">
        <v>1</v>
      </c>
      <c r="BH187" s="101">
        <v>2</v>
      </c>
      <c r="BI187" s="101">
        <v>3</v>
      </c>
      <c r="BJ187" s="102">
        <v>0.33333333333333331</v>
      </c>
      <c r="BK187" s="102">
        <v>0.5</v>
      </c>
      <c r="BL187" s="102">
        <v>0.42857142857142855</v>
      </c>
      <c r="BM187" s="101">
        <v>1</v>
      </c>
      <c r="BN187" s="101">
        <v>1</v>
      </c>
      <c r="BO187" s="101">
        <v>2</v>
      </c>
      <c r="BP187" s="102">
        <v>0.33333333333333331</v>
      </c>
      <c r="BQ187" s="102">
        <v>0.25</v>
      </c>
      <c r="BR187" s="103">
        <v>0.2857142857142857</v>
      </c>
    </row>
    <row r="188" spans="1:70" ht="11.85">
      <c r="A188" s="99" t="str">
        <f>IF(COUNTIFS(T_ULIS[[#This Row],[Secteur]],"  *"),A187,T_ULIS[[#This Row],[Secteur]])</f>
        <v>VAL-DE-MARNE</v>
      </c>
      <c r="B188" s="99" t="str">
        <f>IF(COUNTIFS(T_ULIS[[#This Row],[Secteur]],"    *"),B187,T_ULIS[[#This Row],[Secteur]])</f>
        <v xml:space="preserve">   D04 - Creteil</v>
      </c>
      <c r="C188" s="100" t="s">
        <v>837</v>
      </c>
      <c r="D188" s="100" t="s">
        <v>838</v>
      </c>
      <c r="E188" s="101">
        <v>0</v>
      </c>
      <c r="F188" s="101">
        <v>3</v>
      </c>
      <c r="G188" s="101">
        <v>3</v>
      </c>
      <c r="H188" s="101">
        <v>0</v>
      </c>
      <c r="I188" s="101">
        <v>0</v>
      </c>
      <c r="J188" s="101">
        <v>0</v>
      </c>
      <c r="K188" s="101">
        <v>0</v>
      </c>
      <c r="L188" s="101">
        <v>3</v>
      </c>
      <c r="M188" s="101">
        <v>3</v>
      </c>
      <c r="N188" s="102" t="s">
        <v>92</v>
      </c>
      <c r="O188" s="102">
        <v>1</v>
      </c>
      <c r="P188" s="102">
        <v>1</v>
      </c>
      <c r="Q188" s="101">
        <v>0</v>
      </c>
      <c r="R188" s="101">
        <v>1</v>
      </c>
      <c r="S188" s="101">
        <v>1</v>
      </c>
      <c r="T188" s="102" t="s">
        <v>92</v>
      </c>
      <c r="U188" s="102">
        <v>0.33333333333333331</v>
      </c>
      <c r="V188" s="102">
        <v>0.33333333333333331</v>
      </c>
      <c r="W188" s="101">
        <v>0</v>
      </c>
      <c r="X188" s="101">
        <v>2</v>
      </c>
      <c r="Y188" s="101">
        <v>2</v>
      </c>
      <c r="Z188" s="102" t="s">
        <v>92</v>
      </c>
      <c r="AA188" s="102">
        <v>0.66666666666666663</v>
      </c>
      <c r="AB188" s="102">
        <v>0.66666666666666663</v>
      </c>
      <c r="AC188" s="101">
        <v>0</v>
      </c>
      <c r="AD188" s="101">
        <v>2</v>
      </c>
      <c r="AE188" s="101">
        <v>2</v>
      </c>
      <c r="AF188" s="102" t="s">
        <v>92</v>
      </c>
      <c r="AG188" s="102">
        <v>0.66666666666666663</v>
      </c>
      <c r="AH188" s="102">
        <v>0.66666666666666663</v>
      </c>
      <c r="AI188" s="101">
        <v>0</v>
      </c>
      <c r="AJ188" s="101">
        <v>0</v>
      </c>
      <c r="AK188" s="101">
        <v>0</v>
      </c>
      <c r="AL188" s="102" t="s">
        <v>92</v>
      </c>
      <c r="AM188" s="102">
        <v>0</v>
      </c>
      <c r="AN188" s="102">
        <v>0</v>
      </c>
      <c r="AO188" s="101">
        <v>0</v>
      </c>
      <c r="AP188" s="101">
        <v>3</v>
      </c>
      <c r="AQ188" s="101">
        <v>3</v>
      </c>
      <c r="AR188" s="102" t="s">
        <v>92</v>
      </c>
      <c r="AS188" s="102">
        <v>1</v>
      </c>
      <c r="AT188" s="102">
        <v>1</v>
      </c>
      <c r="AU188" s="101">
        <v>0</v>
      </c>
      <c r="AV188" s="101">
        <v>1</v>
      </c>
      <c r="AW188" s="101">
        <v>1</v>
      </c>
      <c r="AX188" s="102" t="s">
        <v>92</v>
      </c>
      <c r="AY188" s="102">
        <v>0.33333333333333331</v>
      </c>
      <c r="AZ188" s="102">
        <v>0.33333333333333331</v>
      </c>
      <c r="BA188" s="101">
        <v>0</v>
      </c>
      <c r="BB188" s="101">
        <v>2</v>
      </c>
      <c r="BC188" s="101">
        <v>2</v>
      </c>
      <c r="BD188" s="102" t="s">
        <v>92</v>
      </c>
      <c r="BE188" s="102">
        <v>0.66666666666666663</v>
      </c>
      <c r="BF188" s="102">
        <v>0.66666666666666663</v>
      </c>
      <c r="BG188" s="101">
        <v>0</v>
      </c>
      <c r="BH188" s="101">
        <v>2</v>
      </c>
      <c r="BI188" s="101">
        <v>2</v>
      </c>
      <c r="BJ188" s="102" t="s">
        <v>92</v>
      </c>
      <c r="BK188" s="102">
        <v>0.66666666666666663</v>
      </c>
      <c r="BL188" s="102">
        <v>0.66666666666666663</v>
      </c>
      <c r="BM188" s="101">
        <v>0</v>
      </c>
      <c r="BN188" s="101">
        <v>0</v>
      </c>
      <c r="BO188" s="101">
        <v>0</v>
      </c>
      <c r="BP188" s="102" t="s">
        <v>92</v>
      </c>
      <c r="BQ188" s="102">
        <v>0</v>
      </c>
      <c r="BR188" s="103">
        <v>0</v>
      </c>
    </row>
    <row r="189" spans="1:70" ht="11.85">
      <c r="A189" s="99" t="str">
        <f>IF(COUNTIFS(T_ULIS[[#This Row],[Secteur]],"  *"),A188,T_ULIS[[#This Row],[Secteur]])</f>
        <v>VAL-DE-MARNE</v>
      </c>
      <c r="B189" s="99" t="str">
        <f>IF(COUNTIFS(T_ULIS[[#This Row],[Secteur]],"    *"),B188,T_ULIS[[#This Row],[Secteur]])</f>
        <v xml:space="preserve">   D05 - Maisons-Alfort</v>
      </c>
      <c r="C189" s="100" t="s">
        <v>839</v>
      </c>
      <c r="D189" s="100" t="s">
        <v>840</v>
      </c>
      <c r="E189" s="101">
        <v>5</v>
      </c>
      <c r="F189" s="101">
        <v>4</v>
      </c>
      <c r="G189" s="101">
        <v>9</v>
      </c>
      <c r="H189" s="101">
        <v>0</v>
      </c>
      <c r="I189" s="101">
        <v>0</v>
      </c>
      <c r="J189" s="101">
        <v>0</v>
      </c>
      <c r="K189" s="101">
        <v>3</v>
      </c>
      <c r="L189" s="101">
        <v>3</v>
      </c>
      <c r="M189" s="101">
        <v>6</v>
      </c>
      <c r="N189" s="102">
        <v>0.6</v>
      </c>
      <c r="O189" s="102">
        <v>0.75</v>
      </c>
      <c r="P189" s="102">
        <v>0.66666666666666663</v>
      </c>
      <c r="Q189" s="101">
        <v>0</v>
      </c>
      <c r="R189" s="101">
        <v>0</v>
      </c>
      <c r="S189" s="101">
        <v>0</v>
      </c>
      <c r="T189" s="102">
        <v>0</v>
      </c>
      <c r="U189" s="102">
        <v>0</v>
      </c>
      <c r="V189" s="102">
        <v>0</v>
      </c>
      <c r="W189" s="101">
        <v>3</v>
      </c>
      <c r="X189" s="101">
        <v>3</v>
      </c>
      <c r="Y189" s="101">
        <v>6</v>
      </c>
      <c r="Z189" s="102">
        <v>1</v>
      </c>
      <c r="AA189" s="102">
        <v>1</v>
      </c>
      <c r="AB189" s="102">
        <v>1</v>
      </c>
      <c r="AC189" s="101">
        <v>1</v>
      </c>
      <c r="AD189" s="101">
        <v>0</v>
      </c>
      <c r="AE189" s="101">
        <v>1</v>
      </c>
      <c r="AF189" s="102">
        <v>0.33333333333333331</v>
      </c>
      <c r="AG189" s="102">
        <v>0</v>
      </c>
      <c r="AH189" s="102">
        <v>0.16666666666666666</v>
      </c>
      <c r="AI189" s="101">
        <v>2</v>
      </c>
      <c r="AJ189" s="101">
        <v>3</v>
      </c>
      <c r="AK189" s="101">
        <v>5</v>
      </c>
      <c r="AL189" s="102">
        <v>0.66666666666666663</v>
      </c>
      <c r="AM189" s="102">
        <v>1</v>
      </c>
      <c r="AN189" s="102">
        <v>0.83333333333333337</v>
      </c>
      <c r="AO189" s="101">
        <v>3</v>
      </c>
      <c r="AP189" s="101">
        <v>3</v>
      </c>
      <c r="AQ189" s="101">
        <v>6</v>
      </c>
      <c r="AR189" s="102">
        <v>0.6</v>
      </c>
      <c r="AS189" s="102">
        <v>0.75</v>
      </c>
      <c r="AT189" s="102">
        <v>0.66666666666666663</v>
      </c>
      <c r="AU189" s="101">
        <v>0</v>
      </c>
      <c r="AV189" s="101">
        <v>0</v>
      </c>
      <c r="AW189" s="101">
        <v>0</v>
      </c>
      <c r="AX189" s="102">
        <v>0</v>
      </c>
      <c r="AY189" s="102">
        <v>0</v>
      </c>
      <c r="AZ189" s="102">
        <v>0</v>
      </c>
      <c r="BA189" s="101">
        <v>3</v>
      </c>
      <c r="BB189" s="101">
        <v>3</v>
      </c>
      <c r="BC189" s="101">
        <v>6</v>
      </c>
      <c r="BD189" s="102">
        <v>1</v>
      </c>
      <c r="BE189" s="102">
        <v>1</v>
      </c>
      <c r="BF189" s="102">
        <v>1</v>
      </c>
      <c r="BG189" s="101">
        <v>1</v>
      </c>
      <c r="BH189" s="101">
        <v>0</v>
      </c>
      <c r="BI189" s="101">
        <v>1</v>
      </c>
      <c r="BJ189" s="102">
        <v>0.33333333333333331</v>
      </c>
      <c r="BK189" s="102">
        <v>0</v>
      </c>
      <c r="BL189" s="102">
        <v>0.16666666666666666</v>
      </c>
      <c r="BM189" s="101">
        <v>2</v>
      </c>
      <c r="BN189" s="101">
        <v>3</v>
      </c>
      <c r="BO189" s="101">
        <v>5</v>
      </c>
      <c r="BP189" s="102">
        <v>0.66666666666666663</v>
      </c>
      <c r="BQ189" s="102">
        <v>1</v>
      </c>
      <c r="BR189" s="103">
        <v>0.83333333333333337</v>
      </c>
    </row>
    <row r="190" spans="1:70" ht="11.85">
      <c r="A190" s="99" t="str">
        <f>IF(COUNTIFS(T_ULIS[[#This Row],[Secteur]],"  *"),A189,T_ULIS[[#This Row],[Secteur]])</f>
        <v>VAL-DE-MARNE</v>
      </c>
      <c r="B190" s="99" t="str">
        <f>IF(COUNTIFS(T_ULIS[[#This Row],[Secteur]],"    *"),B189,T_ULIS[[#This Row],[Secteur]])</f>
        <v xml:space="preserve">   D05 - Maisons-Alfort</v>
      </c>
      <c r="C190" s="100" t="s">
        <v>843</v>
      </c>
      <c r="D190" s="100" t="s">
        <v>516</v>
      </c>
      <c r="E190" s="101">
        <v>2</v>
      </c>
      <c r="F190" s="101">
        <v>1</v>
      </c>
      <c r="G190" s="101">
        <v>3</v>
      </c>
      <c r="H190" s="101">
        <v>0</v>
      </c>
      <c r="I190" s="101">
        <v>0</v>
      </c>
      <c r="J190" s="101">
        <v>0</v>
      </c>
      <c r="K190" s="101">
        <v>2</v>
      </c>
      <c r="L190" s="101">
        <v>1</v>
      </c>
      <c r="M190" s="101">
        <v>3</v>
      </c>
      <c r="N190" s="102">
        <v>1</v>
      </c>
      <c r="O190" s="102">
        <v>1</v>
      </c>
      <c r="P190" s="102">
        <v>1</v>
      </c>
      <c r="Q190" s="101">
        <v>0</v>
      </c>
      <c r="R190" s="101">
        <v>0</v>
      </c>
      <c r="S190" s="101">
        <v>0</v>
      </c>
      <c r="T190" s="102">
        <v>0</v>
      </c>
      <c r="U190" s="102">
        <v>0</v>
      </c>
      <c r="V190" s="102">
        <v>0</v>
      </c>
      <c r="W190" s="101">
        <v>2</v>
      </c>
      <c r="X190" s="101">
        <v>1</v>
      </c>
      <c r="Y190" s="101">
        <v>3</v>
      </c>
      <c r="Z190" s="102">
        <v>1</v>
      </c>
      <c r="AA190" s="102">
        <v>1</v>
      </c>
      <c r="AB190" s="102">
        <v>1</v>
      </c>
      <c r="AC190" s="101">
        <v>0</v>
      </c>
      <c r="AD190" s="101">
        <v>0</v>
      </c>
      <c r="AE190" s="101">
        <v>0</v>
      </c>
      <c r="AF190" s="102">
        <v>0</v>
      </c>
      <c r="AG190" s="102">
        <v>0</v>
      </c>
      <c r="AH190" s="102">
        <v>0</v>
      </c>
      <c r="AI190" s="101">
        <v>2</v>
      </c>
      <c r="AJ190" s="101">
        <v>1</v>
      </c>
      <c r="AK190" s="101">
        <v>3</v>
      </c>
      <c r="AL190" s="102">
        <v>1</v>
      </c>
      <c r="AM190" s="102">
        <v>1</v>
      </c>
      <c r="AN190" s="102">
        <v>1</v>
      </c>
      <c r="AO190" s="101">
        <v>2</v>
      </c>
      <c r="AP190" s="101">
        <v>1</v>
      </c>
      <c r="AQ190" s="101">
        <v>3</v>
      </c>
      <c r="AR190" s="102">
        <v>1</v>
      </c>
      <c r="AS190" s="102">
        <v>1</v>
      </c>
      <c r="AT190" s="102">
        <v>1</v>
      </c>
      <c r="AU190" s="101">
        <v>0</v>
      </c>
      <c r="AV190" s="101">
        <v>0</v>
      </c>
      <c r="AW190" s="101">
        <v>0</v>
      </c>
      <c r="AX190" s="102">
        <v>0</v>
      </c>
      <c r="AY190" s="102">
        <v>0</v>
      </c>
      <c r="AZ190" s="102">
        <v>0</v>
      </c>
      <c r="BA190" s="101">
        <v>2</v>
      </c>
      <c r="BB190" s="101">
        <v>1</v>
      </c>
      <c r="BC190" s="101">
        <v>3</v>
      </c>
      <c r="BD190" s="102">
        <v>1</v>
      </c>
      <c r="BE190" s="102">
        <v>1</v>
      </c>
      <c r="BF190" s="102">
        <v>1</v>
      </c>
      <c r="BG190" s="101">
        <v>0</v>
      </c>
      <c r="BH190" s="101">
        <v>0</v>
      </c>
      <c r="BI190" s="101">
        <v>0</v>
      </c>
      <c r="BJ190" s="102">
        <v>0</v>
      </c>
      <c r="BK190" s="102">
        <v>0</v>
      </c>
      <c r="BL190" s="102">
        <v>0</v>
      </c>
      <c r="BM190" s="101">
        <v>2</v>
      </c>
      <c r="BN190" s="101">
        <v>1</v>
      </c>
      <c r="BO190" s="101">
        <v>3</v>
      </c>
      <c r="BP190" s="102">
        <v>1</v>
      </c>
      <c r="BQ190" s="102">
        <v>1</v>
      </c>
      <c r="BR190" s="103">
        <v>1</v>
      </c>
    </row>
    <row r="191" spans="1:70" ht="11.85">
      <c r="A191" s="99" t="str">
        <f>IF(COUNTIFS(T_ULIS[[#This Row],[Secteur]],"  *"),A190,T_ULIS[[#This Row],[Secteur]])</f>
        <v>VAL-DE-MARNE</v>
      </c>
      <c r="B191" s="99" t="str">
        <f>IF(COUNTIFS(T_ULIS[[#This Row],[Secteur]],"    *"),B190,T_ULIS[[#This Row],[Secteur]])</f>
        <v xml:space="preserve">   D05 - Maisons-Alfort</v>
      </c>
      <c r="C191" s="100" t="s">
        <v>844</v>
      </c>
      <c r="D191" s="100" t="s">
        <v>233</v>
      </c>
      <c r="E191" s="101">
        <v>2</v>
      </c>
      <c r="F191" s="101">
        <v>1</v>
      </c>
      <c r="G191" s="101">
        <v>3</v>
      </c>
      <c r="H191" s="101">
        <v>0</v>
      </c>
      <c r="I191" s="101">
        <v>0</v>
      </c>
      <c r="J191" s="101">
        <v>0</v>
      </c>
      <c r="K191" s="101">
        <v>0</v>
      </c>
      <c r="L191" s="101">
        <v>0</v>
      </c>
      <c r="M191" s="101">
        <v>0</v>
      </c>
      <c r="N191" s="102">
        <v>0</v>
      </c>
      <c r="O191" s="102">
        <v>0</v>
      </c>
      <c r="P191" s="102">
        <v>0</v>
      </c>
      <c r="Q191" s="101">
        <v>0</v>
      </c>
      <c r="R191" s="101">
        <v>0</v>
      </c>
      <c r="S191" s="101">
        <v>0</v>
      </c>
      <c r="T191" s="102" t="s">
        <v>92</v>
      </c>
      <c r="U191" s="102" t="s">
        <v>92</v>
      </c>
      <c r="V191" s="102" t="s">
        <v>92</v>
      </c>
      <c r="W191" s="101">
        <v>0</v>
      </c>
      <c r="X191" s="101">
        <v>0</v>
      </c>
      <c r="Y191" s="101">
        <v>0</v>
      </c>
      <c r="Z191" s="102" t="s">
        <v>92</v>
      </c>
      <c r="AA191" s="102" t="s">
        <v>92</v>
      </c>
      <c r="AB191" s="102" t="s">
        <v>92</v>
      </c>
      <c r="AC191" s="101">
        <v>0</v>
      </c>
      <c r="AD191" s="101">
        <v>0</v>
      </c>
      <c r="AE191" s="101">
        <v>0</v>
      </c>
      <c r="AF191" s="102" t="s">
        <v>92</v>
      </c>
      <c r="AG191" s="102" t="s">
        <v>92</v>
      </c>
      <c r="AH191" s="102" t="s">
        <v>92</v>
      </c>
      <c r="AI191" s="101">
        <v>0</v>
      </c>
      <c r="AJ191" s="101">
        <v>0</v>
      </c>
      <c r="AK191" s="101">
        <v>0</v>
      </c>
      <c r="AL191" s="102" t="s">
        <v>92</v>
      </c>
      <c r="AM191" s="102" t="s">
        <v>92</v>
      </c>
      <c r="AN191" s="102" t="s">
        <v>92</v>
      </c>
      <c r="AO191" s="101">
        <v>0</v>
      </c>
      <c r="AP191" s="101">
        <v>0</v>
      </c>
      <c r="AQ191" s="101">
        <v>0</v>
      </c>
      <c r="AR191" s="102">
        <v>0</v>
      </c>
      <c r="AS191" s="102">
        <v>0</v>
      </c>
      <c r="AT191" s="102">
        <v>0</v>
      </c>
      <c r="AU191" s="101">
        <v>0</v>
      </c>
      <c r="AV191" s="101">
        <v>0</v>
      </c>
      <c r="AW191" s="101">
        <v>0</v>
      </c>
      <c r="AX191" s="102" t="s">
        <v>92</v>
      </c>
      <c r="AY191" s="102" t="s">
        <v>92</v>
      </c>
      <c r="AZ191" s="102" t="s">
        <v>92</v>
      </c>
      <c r="BA191" s="101">
        <v>0</v>
      </c>
      <c r="BB191" s="101">
        <v>0</v>
      </c>
      <c r="BC191" s="101">
        <v>0</v>
      </c>
      <c r="BD191" s="102" t="s">
        <v>92</v>
      </c>
      <c r="BE191" s="102" t="s">
        <v>92</v>
      </c>
      <c r="BF191" s="102" t="s">
        <v>92</v>
      </c>
      <c r="BG191" s="101">
        <v>0</v>
      </c>
      <c r="BH191" s="101">
        <v>0</v>
      </c>
      <c r="BI191" s="101">
        <v>0</v>
      </c>
      <c r="BJ191" s="102" t="s">
        <v>92</v>
      </c>
      <c r="BK191" s="102" t="s">
        <v>92</v>
      </c>
      <c r="BL191" s="102" t="s">
        <v>92</v>
      </c>
      <c r="BM191" s="101">
        <v>0</v>
      </c>
      <c r="BN191" s="101">
        <v>0</v>
      </c>
      <c r="BO191" s="101">
        <v>0</v>
      </c>
      <c r="BP191" s="102" t="s">
        <v>92</v>
      </c>
      <c r="BQ191" s="102" t="s">
        <v>92</v>
      </c>
      <c r="BR191" s="103" t="s">
        <v>92</v>
      </c>
    </row>
    <row r="192" spans="1:70" ht="11.85">
      <c r="A192" s="99" t="str">
        <f>IF(COUNTIFS(T_ULIS[[#This Row],[Secteur]],"  *"),A191,T_ULIS[[#This Row],[Secteur]])</f>
        <v>VAL-DE-MARNE</v>
      </c>
      <c r="B192" s="99" t="str">
        <f>IF(COUNTIFS(T_ULIS[[#This Row],[Secteur]],"    *"),B191,T_ULIS[[#This Row],[Secteur]])</f>
        <v xml:space="preserve">   D05 - Maisons-Alfort</v>
      </c>
      <c r="C192" s="100" t="s">
        <v>850</v>
      </c>
      <c r="D192" s="100" t="s">
        <v>851</v>
      </c>
      <c r="E192" s="101">
        <v>0</v>
      </c>
      <c r="F192" s="101">
        <v>2</v>
      </c>
      <c r="G192" s="101">
        <v>2</v>
      </c>
      <c r="H192" s="101">
        <v>0</v>
      </c>
      <c r="I192" s="101">
        <v>0</v>
      </c>
      <c r="J192" s="101">
        <v>0</v>
      </c>
      <c r="K192" s="101">
        <v>0</v>
      </c>
      <c r="L192" s="101">
        <v>2</v>
      </c>
      <c r="M192" s="101">
        <v>2</v>
      </c>
      <c r="N192" s="102" t="s">
        <v>92</v>
      </c>
      <c r="O192" s="102">
        <v>1</v>
      </c>
      <c r="P192" s="102">
        <v>1</v>
      </c>
      <c r="Q192" s="101">
        <v>0</v>
      </c>
      <c r="R192" s="101">
        <v>0</v>
      </c>
      <c r="S192" s="101">
        <v>0</v>
      </c>
      <c r="T192" s="102" t="s">
        <v>92</v>
      </c>
      <c r="U192" s="102">
        <v>0</v>
      </c>
      <c r="V192" s="102">
        <v>0</v>
      </c>
      <c r="W192" s="101">
        <v>0</v>
      </c>
      <c r="X192" s="101">
        <v>2</v>
      </c>
      <c r="Y192" s="101">
        <v>2</v>
      </c>
      <c r="Z192" s="102" t="s">
        <v>92</v>
      </c>
      <c r="AA192" s="102">
        <v>1</v>
      </c>
      <c r="AB192" s="102">
        <v>1</v>
      </c>
      <c r="AC192" s="101">
        <v>0</v>
      </c>
      <c r="AD192" s="101">
        <v>0</v>
      </c>
      <c r="AE192" s="101">
        <v>0</v>
      </c>
      <c r="AF192" s="102" t="s">
        <v>92</v>
      </c>
      <c r="AG192" s="102">
        <v>0</v>
      </c>
      <c r="AH192" s="102">
        <v>0</v>
      </c>
      <c r="AI192" s="101">
        <v>0</v>
      </c>
      <c r="AJ192" s="101">
        <v>2</v>
      </c>
      <c r="AK192" s="101">
        <v>2</v>
      </c>
      <c r="AL192" s="102" t="s">
        <v>92</v>
      </c>
      <c r="AM192" s="102">
        <v>1</v>
      </c>
      <c r="AN192" s="102">
        <v>1</v>
      </c>
      <c r="AO192" s="101">
        <v>0</v>
      </c>
      <c r="AP192" s="101">
        <v>2</v>
      </c>
      <c r="AQ192" s="101">
        <v>2</v>
      </c>
      <c r="AR192" s="102" t="s">
        <v>92</v>
      </c>
      <c r="AS192" s="102">
        <v>1</v>
      </c>
      <c r="AT192" s="102">
        <v>1</v>
      </c>
      <c r="AU192" s="101">
        <v>0</v>
      </c>
      <c r="AV192" s="101">
        <v>0</v>
      </c>
      <c r="AW192" s="101">
        <v>0</v>
      </c>
      <c r="AX192" s="102" t="s">
        <v>92</v>
      </c>
      <c r="AY192" s="102">
        <v>0</v>
      </c>
      <c r="AZ192" s="102">
        <v>0</v>
      </c>
      <c r="BA192" s="101">
        <v>0</v>
      </c>
      <c r="BB192" s="101">
        <v>2</v>
      </c>
      <c r="BC192" s="101">
        <v>2</v>
      </c>
      <c r="BD192" s="102" t="s">
        <v>92</v>
      </c>
      <c r="BE192" s="102">
        <v>1</v>
      </c>
      <c r="BF192" s="102">
        <v>1</v>
      </c>
      <c r="BG192" s="101">
        <v>0</v>
      </c>
      <c r="BH192" s="101">
        <v>0</v>
      </c>
      <c r="BI192" s="101">
        <v>0</v>
      </c>
      <c r="BJ192" s="102" t="s">
        <v>92</v>
      </c>
      <c r="BK192" s="102">
        <v>0</v>
      </c>
      <c r="BL192" s="102">
        <v>0</v>
      </c>
      <c r="BM192" s="101">
        <v>0</v>
      </c>
      <c r="BN192" s="101">
        <v>2</v>
      </c>
      <c r="BO192" s="101">
        <v>2</v>
      </c>
      <c r="BP192" s="102" t="s">
        <v>92</v>
      </c>
      <c r="BQ192" s="102">
        <v>1</v>
      </c>
      <c r="BR192" s="103">
        <v>1</v>
      </c>
    </row>
    <row r="193" spans="1:70" ht="11.85">
      <c r="A193" s="99" t="str">
        <f>IF(COUNTIFS(T_ULIS[[#This Row],[Secteur]],"  *"),A192,T_ULIS[[#This Row],[Secteur]])</f>
        <v>VAL-DE-MARNE</v>
      </c>
      <c r="B193" s="99" t="str">
        <f>IF(COUNTIFS(T_ULIS[[#This Row],[Secteur]],"    *"),B192,T_ULIS[[#This Row],[Secteur]])</f>
        <v xml:space="preserve">   D05 - Maisons-Alfort</v>
      </c>
      <c r="C193" s="100" t="s">
        <v>852</v>
      </c>
      <c r="D193" s="100" t="s">
        <v>853</v>
      </c>
      <c r="E193" s="101">
        <v>1</v>
      </c>
      <c r="F193" s="101">
        <v>0</v>
      </c>
      <c r="G193" s="101">
        <v>1</v>
      </c>
      <c r="H193" s="101">
        <v>0</v>
      </c>
      <c r="I193" s="101">
        <v>0</v>
      </c>
      <c r="J193" s="101">
        <v>0</v>
      </c>
      <c r="K193" s="101">
        <v>1</v>
      </c>
      <c r="L193" s="101">
        <v>0</v>
      </c>
      <c r="M193" s="101">
        <v>1</v>
      </c>
      <c r="N193" s="102">
        <v>1</v>
      </c>
      <c r="O193" s="102" t="s">
        <v>92</v>
      </c>
      <c r="P193" s="102">
        <v>1</v>
      </c>
      <c r="Q193" s="101">
        <v>0</v>
      </c>
      <c r="R193" s="101">
        <v>0</v>
      </c>
      <c r="S193" s="101">
        <v>0</v>
      </c>
      <c r="T193" s="102">
        <v>0</v>
      </c>
      <c r="U193" s="102" t="s">
        <v>92</v>
      </c>
      <c r="V193" s="102">
        <v>0</v>
      </c>
      <c r="W193" s="101">
        <v>1</v>
      </c>
      <c r="X193" s="101">
        <v>0</v>
      </c>
      <c r="Y193" s="101">
        <v>1</v>
      </c>
      <c r="Z193" s="102">
        <v>1</v>
      </c>
      <c r="AA193" s="102" t="s">
        <v>92</v>
      </c>
      <c r="AB193" s="102">
        <v>1</v>
      </c>
      <c r="AC193" s="101">
        <v>1</v>
      </c>
      <c r="AD193" s="101">
        <v>0</v>
      </c>
      <c r="AE193" s="101">
        <v>1</v>
      </c>
      <c r="AF193" s="102">
        <v>1</v>
      </c>
      <c r="AG193" s="102" t="s">
        <v>92</v>
      </c>
      <c r="AH193" s="102">
        <v>1</v>
      </c>
      <c r="AI193" s="101">
        <v>0</v>
      </c>
      <c r="AJ193" s="101">
        <v>0</v>
      </c>
      <c r="AK193" s="101">
        <v>0</v>
      </c>
      <c r="AL193" s="102">
        <v>0</v>
      </c>
      <c r="AM193" s="102" t="s">
        <v>92</v>
      </c>
      <c r="AN193" s="102">
        <v>0</v>
      </c>
      <c r="AO193" s="101">
        <v>1</v>
      </c>
      <c r="AP193" s="101">
        <v>0</v>
      </c>
      <c r="AQ193" s="101">
        <v>1</v>
      </c>
      <c r="AR193" s="102">
        <v>1</v>
      </c>
      <c r="AS193" s="102" t="s">
        <v>92</v>
      </c>
      <c r="AT193" s="102">
        <v>1</v>
      </c>
      <c r="AU193" s="101">
        <v>0</v>
      </c>
      <c r="AV193" s="101">
        <v>0</v>
      </c>
      <c r="AW193" s="101">
        <v>0</v>
      </c>
      <c r="AX193" s="102">
        <v>0</v>
      </c>
      <c r="AY193" s="102" t="s">
        <v>92</v>
      </c>
      <c r="AZ193" s="102">
        <v>0</v>
      </c>
      <c r="BA193" s="101">
        <v>1</v>
      </c>
      <c r="BB193" s="101">
        <v>0</v>
      </c>
      <c r="BC193" s="101">
        <v>1</v>
      </c>
      <c r="BD193" s="102">
        <v>1</v>
      </c>
      <c r="BE193" s="102" t="s">
        <v>92</v>
      </c>
      <c r="BF193" s="102">
        <v>1</v>
      </c>
      <c r="BG193" s="101">
        <v>1</v>
      </c>
      <c r="BH193" s="101">
        <v>0</v>
      </c>
      <c r="BI193" s="101">
        <v>1</v>
      </c>
      <c r="BJ193" s="102">
        <v>1</v>
      </c>
      <c r="BK193" s="102" t="s">
        <v>92</v>
      </c>
      <c r="BL193" s="102">
        <v>1</v>
      </c>
      <c r="BM193" s="101">
        <v>0</v>
      </c>
      <c r="BN193" s="101">
        <v>0</v>
      </c>
      <c r="BO193" s="101">
        <v>0</v>
      </c>
      <c r="BP193" s="102">
        <v>0</v>
      </c>
      <c r="BQ193" s="102" t="s">
        <v>92</v>
      </c>
      <c r="BR193" s="103">
        <v>0</v>
      </c>
    </row>
    <row r="194" spans="1:70" ht="11.85">
      <c r="A194" s="99" t="str">
        <f>IF(COUNTIFS(T_ULIS[[#This Row],[Secteur]],"  *"),A193,T_ULIS[[#This Row],[Secteur]])</f>
        <v>VAL-DE-MARNE</v>
      </c>
      <c r="B194" s="99" t="str">
        <f>IF(COUNTIFS(T_ULIS[[#This Row],[Secteur]],"    *"),B193,T_ULIS[[#This Row],[Secteur]])</f>
        <v xml:space="preserve">   D06 - Ivry</v>
      </c>
      <c r="C194" s="100" t="s">
        <v>856</v>
      </c>
      <c r="D194" s="100" t="s">
        <v>857</v>
      </c>
      <c r="E194" s="101">
        <v>2</v>
      </c>
      <c r="F194" s="101">
        <v>11</v>
      </c>
      <c r="G194" s="101">
        <v>13</v>
      </c>
      <c r="H194" s="101">
        <v>0</v>
      </c>
      <c r="I194" s="101">
        <v>0</v>
      </c>
      <c r="J194" s="101">
        <v>0</v>
      </c>
      <c r="K194" s="101">
        <v>2</v>
      </c>
      <c r="L194" s="101">
        <v>11</v>
      </c>
      <c r="M194" s="101">
        <v>13</v>
      </c>
      <c r="N194" s="102">
        <v>1</v>
      </c>
      <c r="O194" s="102">
        <v>1</v>
      </c>
      <c r="P194" s="102">
        <v>1</v>
      </c>
      <c r="Q194" s="101">
        <v>0</v>
      </c>
      <c r="R194" s="101">
        <v>1</v>
      </c>
      <c r="S194" s="101">
        <v>1</v>
      </c>
      <c r="T194" s="102">
        <v>0</v>
      </c>
      <c r="U194" s="102">
        <v>9.0909090909090912E-2</v>
      </c>
      <c r="V194" s="102">
        <v>7.6923076923076927E-2</v>
      </c>
      <c r="W194" s="101">
        <v>2</v>
      </c>
      <c r="X194" s="101">
        <v>10</v>
      </c>
      <c r="Y194" s="101">
        <v>12</v>
      </c>
      <c r="Z194" s="102">
        <v>1</v>
      </c>
      <c r="AA194" s="102">
        <v>0.90909090909090906</v>
      </c>
      <c r="AB194" s="102">
        <v>0.92307692307692313</v>
      </c>
      <c r="AC194" s="101">
        <v>0</v>
      </c>
      <c r="AD194" s="101">
        <v>2</v>
      </c>
      <c r="AE194" s="101">
        <v>2</v>
      </c>
      <c r="AF194" s="102">
        <v>0</v>
      </c>
      <c r="AG194" s="102">
        <v>0.18181818181818182</v>
      </c>
      <c r="AH194" s="102">
        <v>0.15384615384615385</v>
      </c>
      <c r="AI194" s="101">
        <v>2</v>
      </c>
      <c r="AJ194" s="101">
        <v>8</v>
      </c>
      <c r="AK194" s="101">
        <v>10</v>
      </c>
      <c r="AL194" s="102">
        <v>1</v>
      </c>
      <c r="AM194" s="102">
        <v>0.72727272727272729</v>
      </c>
      <c r="AN194" s="102">
        <v>0.76923076923076927</v>
      </c>
      <c r="AO194" s="101">
        <v>2</v>
      </c>
      <c r="AP194" s="101">
        <v>11</v>
      </c>
      <c r="AQ194" s="101">
        <v>13</v>
      </c>
      <c r="AR194" s="102">
        <v>1</v>
      </c>
      <c r="AS194" s="102">
        <v>1</v>
      </c>
      <c r="AT194" s="102">
        <v>1</v>
      </c>
      <c r="AU194" s="101">
        <v>0</v>
      </c>
      <c r="AV194" s="101">
        <v>1</v>
      </c>
      <c r="AW194" s="101">
        <v>1</v>
      </c>
      <c r="AX194" s="102">
        <v>0</v>
      </c>
      <c r="AY194" s="102">
        <v>9.0909090909090912E-2</v>
      </c>
      <c r="AZ194" s="102">
        <v>7.6923076923076927E-2</v>
      </c>
      <c r="BA194" s="101">
        <v>2</v>
      </c>
      <c r="BB194" s="101">
        <v>10</v>
      </c>
      <c r="BC194" s="101">
        <v>12</v>
      </c>
      <c r="BD194" s="102">
        <v>1</v>
      </c>
      <c r="BE194" s="102">
        <v>0.90909090909090906</v>
      </c>
      <c r="BF194" s="102">
        <v>0.92307692307692313</v>
      </c>
      <c r="BG194" s="101">
        <v>0</v>
      </c>
      <c r="BH194" s="101">
        <v>1</v>
      </c>
      <c r="BI194" s="101">
        <v>1</v>
      </c>
      <c r="BJ194" s="102">
        <v>0</v>
      </c>
      <c r="BK194" s="102">
        <v>9.0909090909090912E-2</v>
      </c>
      <c r="BL194" s="102">
        <v>7.6923076923076927E-2</v>
      </c>
      <c r="BM194" s="101">
        <v>2</v>
      </c>
      <c r="BN194" s="101">
        <v>9</v>
      </c>
      <c r="BO194" s="101">
        <v>11</v>
      </c>
      <c r="BP194" s="102">
        <v>1</v>
      </c>
      <c r="BQ194" s="102">
        <v>0.81818181818181823</v>
      </c>
      <c r="BR194" s="103">
        <v>0.84615384615384615</v>
      </c>
    </row>
    <row r="195" spans="1:70" ht="11.85">
      <c r="A195" s="99" t="str">
        <f>IF(COUNTIFS(T_ULIS[[#This Row],[Secteur]],"  *"),A194,T_ULIS[[#This Row],[Secteur]])</f>
        <v>VAL-DE-MARNE</v>
      </c>
      <c r="B195" s="99" t="str">
        <f>IF(COUNTIFS(T_ULIS[[#This Row],[Secteur]],"    *"),B194,T_ULIS[[#This Row],[Secteur]])</f>
        <v xml:space="preserve">   D06 - Ivry</v>
      </c>
      <c r="C195" s="100" t="s">
        <v>858</v>
      </c>
      <c r="D195" s="100" t="s">
        <v>859</v>
      </c>
      <c r="E195" s="101">
        <v>0</v>
      </c>
      <c r="F195" s="101">
        <v>2</v>
      </c>
      <c r="G195" s="101">
        <v>2</v>
      </c>
      <c r="H195" s="101">
        <v>0</v>
      </c>
      <c r="I195" s="101">
        <v>0</v>
      </c>
      <c r="J195" s="101">
        <v>0</v>
      </c>
      <c r="K195" s="101">
        <v>0</v>
      </c>
      <c r="L195" s="101">
        <v>2</v>
      </c>
      <c r="M195" s="101">
        <v>2</v>
      </c>
      <c r="N195" s="102" t="s">
        <v>92</v>
      </c>
      <c r="O195" s="102">
        <v>1</v>
      </c>
      <c r="P195" s="102">
        <v>1</v>
      </c>
      <c r="Q195" s="101">
        <v>0</v>
      </c>
      <c r="R195" s="101">
        <v>0</v>
      </c>
      <c r="S195" s="101">
        <v>0</v>
      </c>
      <c r="T195" s="102" t="s">
        <v>92</v>
      </c>
      <c r="U195" s="102">
        <v>0</v>
      </c>
      <c r="V195" s="102">
        <v>0</v>
      </c>
      <c r="W195" s="101">
        <v>0</v>
      </c>
      <c r="X195" s="101">
        <v>2</v>
      </c>
      <c r="Y195" s="101">
        <v>2</v>
      </c>
      <c r="Z195" s="102" t="s">
        <v>92</v>
      </c>
      <c r="AA195" s="102">
        <v>1</v>
      </c>
      <c r="AB195" s="102">
        <v>1</v>
      </c>
      <c r="AC195" s="101">
        <v>0</v>
      </c>
      <c r="AD195" s="101">
        <v>0</v>
      </c>
      <c r="AE195" s="101">
        <v>0</v>
      </c>
      <c r="AF195" s="102" t="s">
        <v>92</v>
      </c>
      <c r="AG195" s="102">
        <v>0</v>
      </c>
      <c r="AH195" s="102">
        <v>0</v>
      </c>
      <c r="AI195" s="101">
        <v>0</v>
      </c>
      <c r="AJ195" s="101">
        <v>2</v>
      </c>
      <c r="AK195" s="101">
        <v>2</v>
      </c>
      <c r="AL195" s="102" t="s">
        <v>92</v>
      </c>
      <c r="AM195" s="102">
        <v>1</v>
      </c>
      <c r="AN195" s="102">
        <v>1</v>
      </c>
      <c r="AO195" s="101">
        <v>0</v>
      </c>
      <c r="AP195" s="101">
        <v>2</v>
      </c>
      <c r="AQ195" s="101">
        <v>2</v>
      </c>
      <c r="AR195" s="102" t="s">
        <v>92</v>
      </c>
      <c r="AS195" s="102">
        <v>1</v>
      </c>
      <c r="AT195" s="102">
        <v>1</v>
      </c>
      <c r="AU195" s="101">
        <v>0</v>
      </c>
      <c r="AV195" s="101">
        <v>0</v>
      </c>
      <c r="AW195" s="101">
        <v>0</v>
      </c>
      <c r="AX195" s="102" t="s">
        <v>92</v>
      </c>
      <c r="AY195" s="102">
        <v>0</v>
      </c>
      <c r="AZ195" s="102">
        <v>0</v>
      </c>
      <c r="BA195" s="101">
        <v>0</v>
      </c>
      <c r="BB195" s="101">
        <v>2</v>
      </c>
      <c r="BC195" s="101">
        <v>2</v>
      </c>
      <c r="BD195" s="102" t="s">
        <v>92</v>
      </c>
      <c r="BE195" s="102">
        <v>1</v>
      </c>
      <c r="BF195" s="102">
        <v>1</v>
      </c>
      <c r="BG195" s="101">
        <v>0</v>
      </c>
      <c r="BH195" s="101">
        <v>0</v>
      </c>
      <c r="BI195" s="101">
        <v>0</v>
      </c>
      <c r="BJ195" s="102" t="s">
        <v>92</v>
      </c>
      <c r="BK195" s="102">
        <v>0</v>
      </c>
      <c r="BL195" s="102">
        <v>0</v>
      </c>
      <c r="BM195" s="101">
        <v>0</v>
      </c>
      <c r="BN195" s="101">
        <v>2</v>
      </c>
      <c r="BO195" s="101">
        <v>2</v>
      </c>
      <c r="BP195" s="102" t="s">
        <v>92</v>
      </c>
      <c r="BQ195" s="102">
        <v>1</v>
      </c>
      <c r="BR195" s="103">
        <v>1</v>
      </c>
    </row>
    <row r="196" spans="1:70" ht="11.85">
      <c r="A196" s="99" t="str">
        <f>IF(COUNTIFS(T_ULIS[[#This Row],[Secteur]],"  *"),A195,T_ULIS[[#This Row],[Secteur]])</f>
        <v>VAL-DE-MARNE</v>
      </c>
      <c r="B196" s="99" t="str">
        <f>IF(COUNTIFS(T_ULIS[[#This Row],[Secteur]],"    *"),B195,T_ULIS[[#This Row],[Secteur]])</f>
        <v xml:space="preserve">   D06 - Ivry</v>
      </c>
      <c r="C196" s="100" t="s">
        <v>864</v>
      </c>
      <c r="D196" s="100" t="s">
        <v>865</v>
      </c>
      <c r="E196" s="101">
        <v>1</v>
      </c>
      <c r="F196" s="101">
        <v>2</v>
      </c>
      <c r="G196" s="101">
        <v>3</v>
      </c>
      <c r="H196" s="101">
        <v>0</v>
      </c>
      <c r="I196" s="101">
        <v>0</v>
      </c>
      <c r="J196" s="101">
        <v>0</v>
      </c>
      <c r="K196" s="101">
        <v>1</v>
      </c>
      <c r="L196" s="101">
        <v>2</v>
      </c>
      <c r="M196" s="101">
        <v>3</v>
      </c>
      <c r="N196" s="102">
        <v>1</v>
      </c>
      <c r="O196" s="102">
        <v>1</v>
      </c>
      <c r="P196" s="102">
        <v>1</v>
      </c>
      <c r="Q196" s="101">
        <v>0</v>
      </c>
      <c r="R196" s="101">
        <v>1</v>
      </c>
      <c r="S196" s="101">
        <v>1</v>
      </c>
      <c r="T196" s="102">
        <v>0</v>
      </c>
      <c r="U196" s="102">
        <v>0.5</v>
      </c>
      <c r="V196" s="102">
        <v>0.33333333333333331</v>
      </c>
      <c r="W196" s="101">
        <v>1</v>
      </c>
      <c r="X196" s="101">
        <v>1</v>
      </c>
      <c r="Y196" s="101">
        <v>2</v>
      </c>
      <c r="Z196" s="102">
        <v>1</v>
      </c>
      <c r="AA196" s="102">
        <v>0.5</v>
      </c>
      <c r="AB196" s="102">
        <v>0.66666666666666663</v>
      </c>
      <c r="AC196" s="101">
        <v>0</v>
      </c>
      <c r="AD196" s="101">
        <v>0</v>
      </c>
      <c r="AE196" s="101">
        <v>0</v>
      </c>
      <c r="AF196" s="102">
        <v>0</v>
      </c>
      <c r="AG196" s="102">
        <v>0</v>
      </c>
      <c r="AH196" s="102">
        <v>0</v>
      </c>
      <c r="AI196" s="101">
        <v>1</v>
      </c>
      <c r="AJ196" s="101">
        <v>1</v>
      </c>
      <c r="AK196" s="101">
        <v>2</v>
      </c>
      <c r="AL196" s="102">
        <v>1</v>
      </c>
      <c r="AM196" s="102">
        <v>0.5</v>
      </c>
      <c r="AN196" s="102">
        <v>0.66666666666666663</v>
      </c>
      <c r="AO196" s="101">
        <v>1</v>
      </c>
      <c r="AP196" s="101">
        <v>2</v>
      </c>
      <c r="AQ196" s="101">
        <v>3</v>
      </c>
      <c r="AR196" s="102">
        <v>1</v>
      </c>
      <c r="AS196" s="102">
        <v>1</v>
      </c>
      <c r="AT196" s="102">
        <v>1</v>
      </c>
      <c r="AU196" s="101">
        <v>0</v>
      </c>
      <c r="AV196" s="101">
        <v>1</v>
      </c>
      <c r="AW196" s="101">
        <v>1</v>
      </c>
      <c r="AX196" s="102">
        <v>0</v>
      </c>
      <c r="AY196" s="102">
        <v>0.5</v>
      </c>
      <c r="AZ196" s="102">
        <v>0.33333333333333331</v>
      </c>
      <c r="BA196" s="101">
        <v>1</v>
      </c>
      <c r="BB196" s="101">
        <v>1</v>
      </c>
      <c r="BC196" s="101">
        <v>2</v>
      </c>
      <c r="BD196" s="102">
        <v>1</v>
      </c>
      <c r="BE196" s="102">
        <v>0.5</v>
      </c>
      <c r="BF196" s="102">
        <v>0.66666666666666663</v>
      </c>
      <c r="BG196" s="101">
        <v>0</v>
      </c>
      <c r="BH196" s="101">
        <v>0</v>
      </c>
      <c r="BI196" s="101">
        <v>0</v>
      </c>
      <c r="BJ196" s="102">
        <v>0</v>
      </c>
      <c r="BK196" s="102">
        <v>0</v>
      </c>
      <c r="BL196" s="102">
        <v>0</v>
      </c>
      <c r="BM196" s="101">
        <v>1</v>
      </c>
      <c r="BN196" s="101">
        <v>1</v>
      </c>
      <c r="BO196" s="101">
        <v>2</v>
      </c>
      <c r="BP196" s="102">
        <v>1</v>
      </c>
      <c r="BQ196" s="102">
        <v>0.5</v>
      </c>
      <c r="BR196" s="103">
        <v>0.66666666666666663</v>
      </c>
    </row>
    <row r="197" spans="1:70" ht="11.85">
      <c r="A197" s="99" t="str">
        <f>IF(COUNTIFS(T_ULIS[[#This Row],[Secteur]],"  *"),A196,T_ULIS[[#This Row],[Secteur]])</f>
        <v>VAL-DE-MARNE</v>
      </c>
      <c r="B197" s="99" t="str">
        <f>IF(COUNTIFS(T_ULIS[[#This Row],[Secteur]],"    *"),B196,T_ULIS[[#This Row],[Secteur]])</f>
        <v xml:space="preserve">   D06 - Ivry</v>
      </c>
      <c r="C197" s="100" t="s">
        <v>873</v>
      </c>
      <c r="D197" s="100" t="s">
        <v>609</v>
      </c>
      <c r="E197" s="101">
        <v>1</v>
      </c>
      <c r="F197" s="101">
        <v>1</v>
      </c>
      <c r="G197" s="101">
        <v>2</v>
      </c>
      <c r="H197" s="101">
        <v>0</v>
      </c>
      <c r="I197" s="101">
        <v>0</v>
      </c>
      <c r="J197" s="101">
        <v>0</v>
      </c>
      <c r="K197" s="101">
        <v>1</v>
      </c>
      <c r="L197" s="101">
        <v>1</v>
      </c>
      <c r="M197" s="101">
        <v>2</v>
      </c>
      <c r="N197" s="102">
        <v>1</v>
      </c>
      <c r="O197" s="102">
        <v>1</v>
      </c>
      <c r="P197" s="102">
        <v>1</v>
      </c>
      <c r="Q197" s="101">
        <v>0</v>
      </c>
      <c r="R197" s="101">
        <v>0</v>
      </c>
      <c r="S197" s="101">
        <v>0</v>
      </c>
      <c r="T197" s="102">
        <v>0</v>
      </c>
      <c r="U197" s="102">
        <v>0</v>
      </c>
      <c r="V197" s="102">
        <v>0</v>
      </c>
      <c r="W197" s="101">
        <v>1</v>
      </c>
      <c r="X197" s="101">
        <v>1</v>
      </c>
      <c r="Y197" s="101">
        <v>2</v>
      </c>
      <c r="Z197" s="102">
        <v>1</v>
      </c>
      <c r="AA197" s="102">
        <v>1</v>
      </c>
      <c r="AB197" s="102">
        <v>1</v>
      </c>
      <c r="AC197" s="101">
        <v>0</v>
      </c>
      <c r="AD197" s="101">
        <v>0</v>
      </c>
      <c r="AE197" s="101">
        <v>0</v>
      </c>
      <c r="AF197" s="102">
        <v>0</v>
      </c>
      <c r="AG197" s="102">
        <v>0</v>
      </c>
      <c r="AH197" s="102">
        <v>0</v>
      </c>
      <c r="AI197" s="101">
        <v>1</v>
      </c>
      <c r="AJ197" s="101">
        <v>1</v>
      </c>
      <c r="AK197" s="101">
        <v>2</v>
      </c>
      <c r="AL197" s="102">
        <v>1</v>
      </c>
      <c r="AM197" s="102">
        <v>1</v>
      </c>
      <c r="AN197" s="102">
        <v>1</v>
      </c>
      <c r="AO197" s="101">
        <v>1</v>
      </c>
      <c r="AP197" s="101">
        <v>1</v>
      </c>
      <c r="AQ197" s="101">
        <v>2</v>
      </c>
      <c r="AR197" s="102">
        <v>1</v>
      </c>
      <c r="AS197" s="102">
        <v>1</v>
      </c>
      <c r="AT197" s="102">
        <v>1</v>
      </c>
      <c r="AU197" s="101">
        <v>0</v>
      </c>
      <c r="AV197" s="101">
        <v>0</v>
      </c>
      <c r="AW197" s="101">
        <v>0</v>
      </c>
      <c r="AX197" s="102">
        <v>0</v>
      </c>
      <c r="AY197" s="102">
        <v>0</v>
      </c>
      <c r="AZ197" s="102">
        <v>0</v>
      </c>
      <c r="BA197" s="101">
        <v>1</v>
      </c>
      <c r="BB197" s="101">
        <v>1</v>
      </c>
      <c r="BC197" s="101">
        <v>2</v>
      </c>
      <c r="BD197" s="102">
        <v>1</v>
      </c>
      <c r="BE197" s="102">
        <v>1</v>
      </c>
      <c r="BF197" s="102">
        <v>1</v>
      </c>
      <c r="BG197" s="101">
        <v>0</v>
      </c>
      <c r="BH197" s="101">
        <v>0</v>
      </c>
      <c r="BI197" s="101">
        <v>0</v>
      </c>
      <c r="BJ197" s="102">
        <v>0</v>
      </c>
      <c r="BK197" s="102">
        <v>0</v>
      </c>
      <c r="BL197" s="102">
        <v>0</v>
      </c>
      <c r="BM197" s="101">
        <v>1</v>
      </c>
      <c r="BN197" s="101">
        <v>1</v>
      </c>
      <c r="BO197" s="101">
        <v>2</v>
      </c>
      <c r="BP197" s="102">
        <v>1</v>
      </c>
      <c r="BQ197" s="102">
        <v>1</v>
      </c>
      <c r="BR197" s="103">
        <v>1</v>
      </c>
    </row>
    <row r="198" spans="1:70" ht="11.85">
      <c r="A198" s="99" t="str">
        <f>IF(COUNTIFS(T_ULIS[[#This Row],[Secteur]],"  *"),A197,T_ULIS[[#This Row],[Secteur]])</f>
        <v>VAL-DE-MARNE</v>
      </c>
      <c r="B198" s="99" t="str">
        <f>IF(COUNTIFS(T_ULIS[[#This Row],[Secteur]],"    *"),B197,T_ULIS[[#This Row],[Secteur]])</f>
        <v xml:space="preserve">   D06 - Ivry</v>
      </c>
      <c r="C198" s="100" t="s">
        <v>877</v>
      </c>
      <c r="D198" s="100" t="s">
        <v>878</v>
      </c>
      <c r="E198" s="101">
        <v>0</v>
      </c>
      <c r="F198" s="101">
        <v>6</v>
      </c>
      <c r="G198" s="101">
        <v>6</v>
      </c>
      <c r="H198" s="101">
        <v>0</v>
      </c>
      <c r="I198" s="101">
        <v>0</v>
      </c>
      <c r="J198" s="101">
        <v>0</v>
      </c>
      <c r="K198" s="101">
        <v>0</v>
      </c>
      <c r="L198" s="101">
        <v>6</v>
      </c>
      <c r="M198" s="101">
        <v>6</v>
      </c>
      <c r="N198" s="102" t="s">
        <v>92</v>
      </c>
      <c r="O198" s="102">
        <v>1</v>
      </c>
      <c r="P198" s="102">
        <v>1</v>
      </c>
      <c r="Q198" s="101">
        <v>0</v>
      </c>
      <c r="R198" s="101">
        <v>0</v>
      </c>
      <c r="S198" s="101">
        <v>0</v>
      </c>
      <c r="T198" s="102" t="s">
        <v>92</v>
      </c>
      <c r="U198" s="102">
        <v>0</v>
      </c>
      <c r="V198" s="102">
        <v>0</v>
      </c>
      <c r="W198" s="101">
        <v>0</v>
      </c>
      <c r="X198" s="101">
        <v>6</v>
      </c>
      <c r="Y198" s="101">
        <v>6</v>
      </c>
      <c r="Z198" s="102" t="s">
        <v>92</v>
      </c>
      <c r="AA198" s="102">
        <v>1</v>
      </c>
      <c r="AB198" s="102">
        <v>1</v>
      </c>
      <c r="AC198" s="101">
        <v>0</v>
      </c>
      <c r="AD198" s="101">
        <v>2</v>
      </c>
      <c r="AE198" s="101">
        <v>2</v>
      </c>
      <c r="AF198" s="102" t="s">
        <v>92</v>
      </c>
      <c r="AG198" s="102">
        <v>0.33333333333333331</v>
      </c>
      <c r="AH198" s="102">
        <v>0.33333333333333331</v>
      </c>
      <c r="AI198" s="101">
        <v>0</v>
      </c>
      <c r="AJ198" s="101">
        <v>4</v>
      </c>
      <c r="AK198" s="101">
        <v>4</v>
      </c>
      <c r="AL198" s="102" t="s">
        <v>92</v>
      </c>
      <c r="AM198" s="102">
        <v>0.66666666666666663</v>
      </c>
      <c r="AN198" s="102">
        <v>0.66666666666666663</v>
      </c>
      <c r="AO198" s="101">
        <v>0</v>
      </c>
      <c r="AP198" s="101">
        <v>6</v>
      </c>
      <c r="AQ198" s="101">
        <v>6</v>
      </c>
      <c r="AR198" s="102" t="s">
        <v>92</v>
      </c>
      <c r="AS198" s="102">
        <v>1</v>
      </c>
      <c r="AT198" s="102">
        <v>1</v>
      </c>
      <c r="AU198" s="101">
        <v>0</v>
      </c>
      <c r="AV198" s="101">
        <v>0</v>
      </c>
      <c r="AW198" s="101">
        <v>0</v>
      </c>
      <c r="AX198" s="102" t="s">
        <v>92</v>
      </c>
      <c r="AY198" s="102">
        <v>0</v>
      </c>
      <c r="AZ198" s="102">
        <v>0</v>
      </c>
      <c r="BA198" s="101">
        <v>0</v>
      </c>
      <c r="BB198" s="101">
        <v>6</v>
      </c>
      <c r="BC198" s="101">
        <v>6</v>
      </c>
      <c r="BD198" s="102" t="s">
        <v>92</v>
      </c>
      <c r="BE198" s="102">
        <v>1</v>
      </c>
      <c r="BF198" s="102">
        <v>1</v>
      </c>
      <c r="BG198" s="101">
        <v>0</v>
      </c>
      <c r="BH198" s="101">
        <v>1</v>
      </c>
      <c r="BI198" s="101">
        <v>1</v>
      </c>
      <c r="BJ198" s="102" t="s">
        <v>92</v>
      </c>
      <c r="BK198" s="102">
        <v>0.16666666666666666</v>
      </c>
      <c r="BL198" s="102">
        <v>0.16666666666666666</v>
      </c>
      <c r="BM198" s="101">
        <v>0</v>
      </c>
      <c r="BN198" s="101">
        <v>5</v>
      </c>
      <c r="BO198" s="101">
        <v>5</v>
      </c>
      <c r="BP198" s="102" t="s">
        <v>92</v>
      </c>
      <c r="BQ198" s="102">
        <v>0.83333333333333337</v>
      </c>
      <c r="BR198" s="103">
        <v>0.83333333333333337</v>
      </c>
    </row>
    <row r="199" spans="1:70" ht="11.85">
      <c r="A199" s="99" t="str">
        <f>IF(COUNTIFS(T_ULIS[[#This Row],[Secteur]],"  *"),A198,T_ULIS[[#This Row],[Secteur]])</f>
        <v>VAL-DE-MARNE</v>
      </c>
      <c r="B199" s="99" t="str">
        <f>IF(COUNTIFS(T_ULIS[[#This Row],[Secteur]],"    *"),B198,T_ULIS[[#This Row],[Secteur]])</f>
        <v xml:space="preserve">   D07 - Villejuif</v>
      </c>
      <c r="C199" s="100" t="s">
        <v>879</v>
      </c>
      <c r="D199" s="100" t="s">
        <v>880</v>
      </c>
      <c r="E199" s="101">
        <v>1</v>
      </c>
      <c r="F199" s="101">
        <v>7</v>
      </c>
      <c r="G199" s="101">
        <v>8</v>
      </c>
      <c r="H199" s="101">
        <v>0</v>
      </c>
      <c r="I199" s="101">
        <v>0</v>
      </c>
      <c r="J199" s="101">
        <v>0</v>
      </c>
      <c r="K199" s="101">
        <v>1</v>
      </c>
      <c r="L199" s="101">
        <v>7</v>
      </c>
      <c r="M199" s="101">
        <v>8</v>
      </c>
      <c r="N199" s="102">
        <v>1</v>
      </c>
      <c r="O199" s="102">
        <v>1</v>
      </c>
      <c r="P199" s="102">
        <v>1</v>
      </c>
      <c r="Q199" s="101">
        <v>0</v>
      </c>
      <c r="R199" s="101">
        <v>0</v>
      </c>
      <c r="S199" s="101">
        <v>0</v>
      </c>
      <c r="T199" s="102">
        <v>0</v>
      </c>
      <c r="U199" s="102">
        <v>0</v>
      </c>
      <c r="V199" s="102">
        <v>0</v>
      </c>
      <c r="W199" s="101">
        <v>1</v>
      </c>
      <c r="X199" s="101">
        <v>7</v>
      </c>
      <c r="Y199" s="101">
        <v>8</v>
      </c>
      <c r="Z199" s="102">
        <v>1</v>
      </c>
      <c r="AA199" s="102">
        <v>1</v>
      </c>
      <c r="AB199" s="102">
        <v>1</v>
      </c>
      <c r="AC199" s="101">
        <v>0</v>
      </c>
      <c r="AD199" s="101">
        <v>1</v>
      </c>
      <c r="AE199" s="101">
        <v>1</v>
      </c>
      <c r="AF199" s="102">
        <v>0</v>
      </c>
      <c r="AG199" s="102">
        <v>0.14285714285714285</v>
      </c>
      <c r="AH199" s="102">
        <v>0.125</v>
      </c>
      <c r="AI199" s="101">
        <v>1</v>
      </c>
      <c r="AJ199" s="101">
        <v>6</v>
      </c>
      <c r="AK199" s="101">
        <v>7</v>
      </c>
      <c r="AL199" s="102">
        <v>1</v>
      </c>
      <c r="AM199" s="102">
        <v>0.8571428571428571</v>
      </c>
      <c r="AN199" s="102">
        <v>0.875</v>
      </c>
      <c r="AO199" s="101">
        <v>1</v>
      </c>
      <c r="AP199" s="101">
        <v>7</v>
      </c>
      <c r="AQ199" s="101">
        <v>8</v>
      </c>
      <c r="AR199" s="102">
        <v>1</v>
      </c>
      <c r="AS199" s="102">
        <v>1</v>
      </c>
      <c r="AT199" s="102">
        <v>1</v>
      </c>
      <c r="AU199" s="101">
        <v>0</v>
      </c>
      <c r="AV199" s="101">
        <v>0</v>
      </c>
      <c r="AW199" s="101">
        <v>0</v>
      </c>
      <c r="AX199" s="102">
        <v>0</v>
      </c>
      <c r="AY199" s="102">
        <v>0</v>
      </c>
      <c r="AZ199" s="102">
        <v>0</v>
      </c>
      <c r="BA199" s="101">
        <v>1</v>
      </c>
      <c r="BB199" s="101">
        <v>7</v>
      </c>
      <c r="BC199" s="101">
        <v>8</v>
      </c>
      <c r="BD199" s="102">
        <v>1</v>
      </c>
      <c r="BE199" s="102">
        <v>1</v>
      </c>
      <c r="BF199" s="102">
        <v>1</v>
      </c>
      <c r="BG199" s="101">
        <v>0</v>
      </c>
      <c r="BH199" s="101">
        <v>1</v>
      </c>
      <c r="BI199" s="101">
        <v>1</v>
      </c>
      <c r="BJ199" s="102">
        <v>0</v>
      </c>
      <c r="BK199" s="102">
        <v>0.14285714285714285</v>
      </c>
      <c r="BL199" s="102">
        <v>0.125</v>
      </c>
      <c r="BM199" s="101">
        <v>1</v>
      </c>
      <c r="BN199" s="101">
        <v>6</v>
      </c>
      <c r="BO199" s="101">
        <v>7</v>
      </c>
      <c r="BP199" s="102">
        <v>1</v>
      </c>
      <c r="BQ199" s="102">
        <v>0.8571428571428571</v>
      </c>
      <c r="BR199" s="103">
        <v>0.875</v>
      </c>
    </row>
    <row r="200" spans="1:70" ht="11.85">
      <c r="A200" s="99" t="str">
        <f>IF(COUNTIFS(T_ULIS[[#This Row],[Secteur]],"  *"),A199,T_ULIS[[#This Row],[Secteur]])</f>
        <v>VAL-DE-MARNE</v>
      </c>
      <c r="B200" s="99" t="str">
        <f>IF(COUNTIFS(T_ULIS[[#This Row],[Secteur]],"    *"),B199,T_ULIS[[#This Row],[Secteur]])</f>
        <v xml:space="preserve">   D07 - Villejuif</v>
      </c>
      <c r="C200" s="100" t="s">
        <v>888</v>
      </c>
      <c r="D200" s="100" t="s">
        <v>889</v>
      </c>
      <c r="E200" s="101">
        <v>0</v>
      </c>
      <c r="F200" s="101">
        <v>5</v>
      </c>
      <c r="G200" s="101">
        <v>5</v>
      </c>
      <c r="H200" s="101">
        <v>0</v>
      </c>
      <c r="I200" s="101">
        <v>0</v>
      </c>
      <c r="J200" s="101">
        <v>0</v>
      </c>
      <c r="K200" s="101">
        <v>0</v>
      </c>
      <c r="L200" s="101">
        <v>5</v>
      </c>
      <c r="M200" s="101">
        <v>5</v>
      </c>
      <c r="N200" s="102" t="s">
        <v>92</v>
      </c>
      <c r="O200" s="102">
        <v>1</v>
      </c>
      <c r="P200" s="102">
        <v>1</v>
      </c>
      <c r="Q200" s="101">
        <v>0</v>
      </c>
      <c r="R200" s="101">
        <v>0</v>
      </c>
      <c r="S200" s="101">
        <v>0</v>
      </c>
      <c r="T200" s="102" t="s">
        <v>92</v>
      </c>
      <c r="U200" s="102">
        <v>0</v>
      </c>
      <c r="V200" s="102">
        <v>0</v>
      </c>
      <c r="W200" s="101">
        <v>0</v>
      </c>
      <c r="X200" s="101">
        <v>5</v>
      </c>
      <c r="Y200" s="101">
        <v>5</v>
      </c>
      <c r="Z200" s="102" t="s">
        <v>92</v>
      </c>
      <c r="AA200" s="102">
        <v>1</v>
      </c>
      <c r="AB200" s="102">
        <v>1</v>
      </c>
      <c r="AC200" s="101">
        <v>0</v>
      </c>
      <c r="AD200" s="101">
        <v>0</v>
      </c>
      <c r="AE200" s="101">
        <v>0</v>
      </c>
      <c r="AF200" s="102" t="s">
        <v>92</v>
      </c>
      <c r="AG200" s="102">
        <v>0</v>
      </c>
      <c r="AH200" s="102">
        <v>0</v>
      </c>
      <c r="AI200" s="101">
        <v>0</v>
      </c>
      <c r="AJ200" s="101">
        <v>5</v>
      </c>
      <c r="AK200" s="101">
        <v>5</v>
      </c>
      <c r="AL200" s="102" t="s">
        <v>92</v>
      </c>
      <c r="AM200" s="102">
        <v>1</v>
      </c>
      <c r="AN200" s="102">
        <v>1</v>
      </c>
      <c r="AO200" s="101">
        <v>0</v>
      </c>
      <c r="AP200" s="101">
        <v>5</v>
      </c>
      <c r="AQ200" s="101">
        <v>5</v>
      </c>
      <c r="AR200" s="102" t="s">
        <v>92</v>
      </c>
      <c r="AS200" s="102">
        <v>1</v>
      </c>
      <c r="AT200" s="102">
        <v>1</v>
      </c>
      <c r="AU200" s="101">
        <v>0</v>
      </c>
      <c r="AV200" s="101">
        <v>0</v>
      </c>
      <c r="AW200" s="101">
        <v>0</v>
      </c>
      <c r="AX200" s="102" t="s">
        <v>92</v>
      </c>
      <c r="AY200" s="102">
        <v>0</v>
      </c>
      <c r="AZ200" s="102">
        <v>0</v>
      </c>
      <c r="BA200" s="101">
        <v>0</v>
      </c>
      <c r="BB200" s="101">
        <v>5</v>
      </c>
      <c r="BC200" s="101">
        <v>5</v>
      </c>
      <c r="BD200" s="102" t="s">
        <v>92</v>
      </c>
      <c r="BE200" s="102">
        <v>1</v>
      </c>
      <c r="BF200" s="102">
        <v>1</v>
      </c>
      <c r="BG200" s="101">
        <v>0</v>
      </c>
      <c r="BH200" s="101">
        <v>0</v>
      </c>
      <c r="BI200" s="101">
        <v>0</v>
      </c>
      <c r="BJ200" s="102" t="s">
        <v>92</v>
      </c>
      <c r="BK200" s="102">
        <v>0</v>
      </c>
      <c r="BL200" s="102">
        <v>0</v>
      </c>
      <c r="BM200" s="101">
        <v>0</v>
      </c>
      <c r="BN200" s="101">
        <v>5</v>
      </c>
      <c r="BO200" s="101">
        <v>5</v>
      </c>
      <c r="BP200" s="102" t="s">
        <v>92</v>
      </c>
      <c r="BQ200" s="102">
        <v>1</v>
      </c>
      <c r="BR200" s="103">
        <v>1</v>
      </c>
    </row>
    <row r="201" spans="1:70" ht="11.85">
      <c r="A201" s="99" t="str">
        <f>IF(COUNTIFS(T_ULIS[[#This Row],[Secteur]],"  *"),A200,T_ULIS[[#This Row],[Secteur]])</f>
        <v>VAL-DE-MARNE</v>
      </c>
      <c r="B201" s="99" t="str">
        <f>IF(COUNTIFS(T_ULIS[[#This Row],[Secteur]],"    *"),B200,T_ULIS[[#This Row],[Secteur]])</f>
        <v xml:space="preserve">   D07 - Villejuif</v>
      </c>
      <c r="C201" s="100" t="s">
        <v>894</v>
      </c>
      <c r="D201" s="100" t="s">
        <v>895</v>
      </c>
      <c r="E201" s="101">
        <v>1</v>
      </c>
      <c r="F201" s="101">
        <v>2</v>
      </c>
      <c r="G201" s="101">
        <v>3</v>
      </c>
      <c r="H201" s="101">
        <v>0</v>
      </c>
      <c r="I201" s="101">
        <v>0</v>
      </c>
      <c r="J201" s="101">
        <v>0</v>
      </c>
      <c r="K201" s="101">
        <v>1</v>
      </c>
      <c r="L201" s="101">
        <v>2</v>
      </c>
      <c r="M201" s="101">
        <v>3</v>
      </c>
      <c r="N201" s="102">
        <v>1</v>
      </c>
      <c r="O201" s="102">
        <v>1</v>
      </c>
      <c r="P201" s="102">
        <v>1</v>
      </c>
      <c r="Q201" s="101">
        <v>0</v>
      </c>
      <c r="R201" s="101">
        <v>0</v>
      </c>
      <c r="S201" s="101">
        <v>0</v>
      </c>
      <c r="T201" s="102">
        <v>0</v>
      </c>
      <c r="U201" s="102">
        <v>0</v>
      </c>
      <c r="V201" s="102">
        <v>0</v>
      </c>
      <c r="W201" s="101">
        <v>1</v>
      </c>
      <c r="X201" s="101">
        <v>2</v>
      </c>
      <c r="Y201" s="101">
        <v>3</v>
      </c>
      <c r="Z201" s="102">
        <v>1</v>
      </c>
      <c r="AA201" s="102">
        <v>1</v>
      </c>
      <c r="AB201" s="102">
        <v>1</v>
      </c>
      <c r="AC201" s="101">
        <v>0</v>
      </c>
      <c r="AD201" s="101">
        <v>1</v>
      </c>
      <c r="AE201" s="101">
        <v>1</v>
      </c>
      <c r="AF201" s="102">
        <v>0</v>
      </c>
      <c r="AG201" s="102">
        <v>0.5</v>
      </c>
      <c r="AH201" s="102">
        <v>0.33333333333333331</v>
      </c>
      <c r="AI201" s="101">
        <v>1</v>
      </c>
      <c r="AJ201" s="101">
        <v>1</v>
      </c>
      <c r="AK201" s="101">
        <v>2</v>
      </c>
      <c r="AL201" s="102">
        <v>1</v>
      </c>
      <c r="AM201" s="102">
        <v>0.5</v>
      </c>
      <c r="AN201" s="102">
        <v>0.66666666666666663</v>
      </c>
      <c r="AO201" s="101">
        <v>1</v>
      </c>
      <c r="AP201" s="101">
        <v>2</v>
      </c>
      <c r="AQ201" s="101">
        <v>3</v>
      </c>
      <c r="AR201" s="102">
        <v>1</v>
      </c>
      <c r="AS201" s="102">
        <v>1</v>
      </c>
      <c r="AT201" s="102">
        <v>1</v>
      </c>
      <c r="AU201" s="101">
        <v>0</v>
      </c>
      <c r="AV201" s="101">
        <v>0</v>
      </c>
      <c r="AW201" s="101">
        <v>0</v>
      </c>
      <c r="AX201" s="102">
        <v>0</v>
      </c>
      <c r="AY201" s="102">
        <v>0</v>
      </c>
      <c r="AZ201" s="102">
        <v>0</v>
      </c>
      <c r="BA201" s="101">
        <v>1</v>
      </c>
      <c r="BB201" s="101">
        <v>2</v>
      </c>
      <c r="BC201" s="101">
        <v>3</v>
      </c>
      <c r="BD201" s="102">
        <v>1</v>
      </c>
      <c r="BE201" s="102">
        <v>1</v>
      </c>
      <c r="BF201" s="102">
        <v>1</v>
      </c>
      <c r="BG201" s="101">
        <v>0</v>
      </c>
      <c r="BH201" s="101">
        <v>1</v>
      </c>
      <c r="BI201" s="101">
        <v>1</v>
      </c>
      <c r="BJ201" s="102">
        <v>0</v>
      </c>
      <c r="BK201" s="102">
        <v>0.5</v>
      </c>
      <c r="BL201" s="102">
        <v>0.33333333333333331</v>
      </c>
      <c r="BM201" s="101">
        <v>1</v>
      </c>
      <c r="BN201" s="101">
        <v>1</v>
      </c>
      <c r="BO201" s="101">
        <v>2</v>
      </c>
      <c r="BP201" s="102">
        <v>1</v>
      </c>
      <c r="BQ201" s="102">
        <v>0.5</v>
      </c>
      <c r="BR201" s="103">
        <v>0.66666666666666663</v>
      </c>
    </row>
    <row r="202" spans="1:70" ht="11.85">
      <c r="A202" s="99" t="str">
        <f>IF(COUNTIFS(T_ULIS[[#This Row],[Secteur]],"  *"),A201,T_ULIS[[#This Row],[Secteur]])</f>
        <v>VAL-DE-MARNE</v>
      </c>
      <c r="B202" s="99" t="str">
        <f>IF(COUNTIFS(T_ULIS[[#This Row],[Secteur]],"    *"),B201,T_ULIS[[#This Row],[Secteur]])</f>
        <v xml:space="preserve">   D08 - L'Hay-Les-Roses</v>
      </c>
      <c r="C202" s="100" t="s">
        <v>896</v>
      </c>
      <c r="D202" s="100" t="s">
        <v>897</v>
      </c>
      <c r="E202" s="101">
        <v>4</v>
      </c>
      <c r="F202" s="101">
        <v>3</v>
      </c>
      <c r="G202" s="101">
        <v>7</v>
      </c>
      <c r="H202" s="101">
        <v>0</v>
      </c>
      <c r="I202" s="101">
        <v>0</v>
      </c>
      <c r="J202" s="101">
        <v>0</v>
      </c>
      <c r="K202" s="101">
        <v>4</v>
      </c>
      <c r="L202" s="101">
        <v>2</v>
      </c>
      <c r="M202" s="101">
        <v>6</v>
      </c>
      <c r="N202" s="102">
        <v>1</v>
      </c>
      <c r="O202" s="102">
        <v>0.66666666666666663</v>
      </c>
      <c r="P202" s="102">
        <v>0.8571428571428571</v>
      </c>
      <c r="Q202" s="101">
        <v>0</v>
      </c>
      <c r="R202" s="101">
        <v>0</v>
      </c>
      <c r="S202" s="101">
        <v>0</v>
      </c>
      <c r="T202" s="102">
        <v>0</v>
      </c>
      <c r="U202" s="102">
        <v>0</v>
      </c>
      <c r="V202" s="102">
        <v>0</v>
      </c>
      <c r="W202" s="101">
        <v>4</v>
      </c>
      <c r="X202" s="101">
        <v>2</v>
      </c>
      <c r="Y202" s="101">
        <v>6</v>
      </c>
      <c r="Z202" s="102">
        <v>1</v>
      </c>
      <c r="AA202" s="102">
        <v>1</v>
      </c>
      <c r="AB202" s="102">
        <v>1</v>
      </c>
      <c r="AC202" s="101">
        <v>1</v>
      </c>
      <c r="AD202" s="101">
        <v>0</v>
      </c>
      <c r="AE202" s="101">
        <v>1</v>
      </c>
      <c r="AF202" s="102">
        <v>0.25</v>
      </c>
      <c r="AG202" s="102">
        <v>0</v>
      </c>
      <c r="AH202" s="102">
        <v>0.16666666666666666</v>
      </c>
      <c r="AI202" s="101">
        <v>3</v>
      </c>
      <c r="AJ202" s="101">
        <v>2</v>
      </c>
      <c r="AK202" s="101">
        <v>5</v>
      </c>
      <c r="AL202" s="102">
        <v>0.75</v>
      </c>
      <c r="AM202" s="102">
        <v>1</v>
      </c>
      <c r="AN202" s="102">
        <v>0.83333333333333337</v>
      </c>
      <c r="AO202" s="101">
        <v>3</v>
      </c>
      <c r="AP202" s="101">
        <v>2</v>
      </c>
      <c r="AQ202" s="101">
        <v>5</v>
      </c>
      <c r="AR202" s="102">
        <v>0.75</v>
      </c>
      <c r="AS202" s="102">
        <v>0.66666666666666663</v>
      </c>
      <c r="AT202" s="102">
        <v>0.7142857142857143</v>
      </c>
      <c r="AU202" s="101">
        <v>0</v>
      </c>
      <c r="AV202" s="101">
        <v>0</v>
      </c>
      <c r="AW202" s="101">
        <v>0</v>
      </c>
      <c r="AX202" s="102">
        <v>0</v>
      </c>
      <c r="AY202" s="102">
        <v>0</v>
      </c>
      <c r="AZ202" s="102">
        <v>0</v>
      </c>
      <c r="BA202" s="101">
        <v>3</v>
      </c>
      <c r="BB202" s="101">
        <v>2</v>
      </c>
      <c r="BC202" s="101">
        <v>5</v>
      </c>
      <c r="BD202" s="102">
        <v>1</v>
      </c>
      <c r="BE202" s="102">
        <v>1</v>
      </c>
      <c r="BF202" s="102">
        <v>1</v>
      </c>
      <c r="BG202" s="101">
        <v>1</v>
      </c>
      <c r="BH202" s="101">
        <v>0</v>
      </c>
      <c r="BI202" s="101">
        <v>1</v>
      </c>
      <c r="BJ202" s="102">
        <v>0.33333333333333331</v>
      </c>
      <c r="BK202" s="102">
        <v>0</v>
      </c>
      <c r="BL202" s="102">
        <v>0.2</v>
      </c>
      <c r="BM202" s="101">
        <v>2</v>
      </c>
      <c r="BN202" s="101">
        <v>2</v>
      </c>
      <c r="BO202" s="101">
        <v>4</v>
      </c>
      <c r="BP202" s="102">
        <v>0.66666666666666663</v>
      </c>
      <c r="BQ202" s="102">
        <v>1</v>
      </c>
      <c r="BR202" s="103">
        <v>0.8</v>
      </c>
    </row>
    <row r="203" spans="1:70" ht="11.85">
      <c r="A203" s="99" t="str">
        <f>IF(COUNTIFS(T_ULIS[[#This Row],[Secteur]],"  *"),A202,T_ULIS[[#This Row],[Secteur]])</f>
        <v>VAL-DE-MARNE</v>
      </c>
      <c r="B203" s="99" t="str">
        <f>IF(COUNTIFS(T_ULIS[[#This Row],[Secteur]],"    *"),B202,T_ULIS[[#This Row],[Secteur]])</f>
        <v xml:space="preserve">   D08 - L'Hay-Les-Roses</v>
      </c>
      <c r="C203" s="100" t="s">
        <v>898</v>
      </c>
      <c r="D203" s="100" t="s">
        <v>584</v>
      </c>
      <c r="E203" s="101">
        <v>0</v>
      </c>
      <c r="F203" s="101">
        <v>1</v>
      </c>
      <c r="G203" s="101">
        <v>1</v>
      </c>
      <c r="H203" s="101">
        <v>0</v>
      </c>
      <c r="I203" s="101">
        <v>0</v>
      </c>
      <c r="J203" s="101">
        <v>0</v>
      </c>
      <c r="K203" s="101">
        <v>0</v>
      </c>
      <c r="L203" s="101">
        <v>1</v>
      </c>
      <c r="M203" s="101">
        <v>1</v>
      </c>
      <c r="N203" s="102" t="s">
        <v>92</v>
      </c>
      <c r="O203" s="102">
        <v>1</v>
      </c>
      <c r="P203" s="102">
        <v>1</v>
      </c>
      <c r="Q203" s="101">
        <v>0</v>
      </c>
      <c r="R203" s="101">
        <v>0</v>
      </c>
      <c r="S203" s="101">
        <v>0</v>
      </c>
      <c r="T203" s="102" t="s">
        <v>92</v>
      </c>
      <c r="U203" s="102">
        <v>0</v>
      </c>
      <c r="V203" s="102">
        <v>0</v>
      </c>
      <c r="W203" s="101">
        <v>0</v>
      </c>
      <c r="X203" s="101">
        <v>1</v>
      </c>
      <c r="Y203" s="101">
        <v>1</v>
      </c>
      <c r="Z203" s="102" t="s">
        <v>92</v>
      </c>
      <c r="AA203" s="102">
        <v>1</v>
      </c>
      <c r="AB203" s="102">
        <v>1</v>
      </c>
      <c r="AC203" s="101">
        <v>0</v>
      </c>
      <c r="AD203" s="101">
        <v>0</v>
      </c>
      <c r="AE203" s="101">
        <v>0</v>
      </c>
      <c r="AF203" s="102" t="s">
        <v>92</v>
      </c>
      <c r="AG203" s="102">
        <v>0</v>
      </c>
      <c r="AH203" s="102">
        <v>0</v>
      </c>
      <c r="AI203" s="101">
        <v>0</v>
      </c>
      <c r="AJ203" s="101">
        <v>1</v>
      </c>
      <c r="AK203" s="101">
        <v>1</v>
      </c>
      <c r="AL203" s="102" t="s">
        <v>92</v>
      </c>
      <c r="AM203" s="102">
        <v>1</v>
      </c>
      <c r="AN203" s="102">
        <v>1</v>
      </c>
      <c r="AO203" s="101">
        <v>0</v>
      </c>
      <c r="AP203" s="101">
        <v>1</v>
      </c>
      <c r="AQ203" s="101">
        <v>1</v>
      </c>
      <c r="AR203" s="102" t="s">
        <v>92</v>
      </c>
      <c r="AS203" s="102">
        <v>1</v>
      </c>
      <c r="AT203" s="102">
        <v>1</v>
      </c>
      <c r="AU203" s="101">
        <v>0</v>
      </c>
      <c r="AV203" s="101">
        <v>0</v>
      </c>
      <c r="AW203" s="101">
        <v>0</v>
      </c>
      <c r="AX203" s="102" t="s">
        <v>92</v>
      </c>
      <c r="AY203" s="102">
        <v>0</v>
      </c>
      <c r="AZ203" s="102">
        <v>0</v>
      </c>
      <c r="BA203" s="101">
        <v>0</v>
      </c>
      <c r="BB203" s="101">
        <v>1</v>
      </c>
      <c r="BC203" s="101">
        <v>1</v>
      </c>
      <c r="BD203" s="102" t="s">
        <v>92</v>
      </c>
      <c r="BE203" s="102">
        <v>1</v>
      </c>
      <c r="BF203" s="102">
        <v>1</v>
      </c>
      <c r="BG203" s="101">
        <v>0</v>
      </c>
      <c r="BH203" s="101">
        <v>0</v>
      </c>
      <c r="BI203" s="101">
        <v>0</v>
      </c>
      <c r="BJ203" s="102" t="s">
        <v>92</v>
      </c>
      <c r="BK203" s="102">
        <v>0</v>
      </c>
      <c r="BL203" s="102">
        <v>0</v>
      </c>
      <c r="BM203" s="101">
        <v>0</v>
      </c>
      <c r="BN203" s="101">
        <v>1</v>
      </c>
      <c r="BO203" s="101">
        <v>1</v>
      </c>
      <c r="BP203" s="102" t="s">
        <v>92</v>
      </c>
      <c r="BQ203" s="102">
        <v>1</v>
      </c>
      <c r="BR203" s="103">
        <v>1</v>
      </c>
    </row>
    <row r="204" spans="1:70" ht="11.85">
      <c r="A204" s="99" t="str">
        <f>IF(COUNTIFS(T_ULIS[[#This Row],[Secteur]],"  *"),A203,T_ULIS[[#This Row],[Secteur]])</f>
        <v>VAL-DE-MARNE</v>
      </c>
      <c r="B204" s="99" t="str">
        <f>IF(COUNTIFS(T_ULIS[[#This Row],[Secteur]],"    *"),B203,T_ULIS[[#This Row],[Secteur]])</f>
        <v xml:space="preserve">   D08 - L'Hay-Les-Roses</v>
      </c>
      <c r="C204" s="100" t="s">
        <v>908</v>
      </c>
      <c r="D204" s="100" t="s">
        <v>814</v>
      </c>
      <c r="E204" s="101">
        <v>2</v>
      </c>
      <c r="F204" s="101">
        <v>1</v>
      </c>
      <c r="G204" s="101">
        <v>3</v>
      </c>
      <c r="H204" s="101">
        <v>0</v>
      </c>
      <c r="I204" s="101">
        <v>0</v>
      </c>
      <c r="J204" s="101">
        <v>0</v>
      </c>
      <c r="K204" s="101">
        <v>2</v>
      </c>
      <c r="L204" s="101">
        <v>0</v>
      </c>
      <c r="M204" s="101">
        <v>2</v>
      </c>
      <c r="N204" s="102">
        <v>1</v>
      </c>
      <c r="O204" s="102">
        <v>0</v>
      </c>
      <c r="P204" s="102">
        <v>0.66666666666666663</v>
      </c>
      <c r="Q204" s="101">
        <v>0</v>
      </c>
      <c r="R204" s="101">
        <v>0</v>
      </c>
      <c r="S204" s="101">
        <v>0</v>
      </c>
      <c r="T204" s="102">
        <v>0</v>
      </c>
      <c r="U204" s="102" t="s">
        <v>92</v>
      </c>
      <c r="V204" s="102">
        <v>0</v>
      </c>
      <c r="W204" s="101">
        <v>2</v>
      </c>
      <c r="X204" s="101">
        <v>0</v>
      </c>
      <c r="Y204" s="101">
        <v>2</v>
      </c>
      <c r="Z204" s="102">
        <v>1</v>
      </c>
      <c r="AA204" s="102" t="s">
        <v>92</v>
      </c>
      <c r="AB204" s="102">
        <v>1</v>
      </c>
      <c r="AC204" s="101">
        <v>1</v>
      </c>
      <c r="AD204" s="101">
        <v>0</v>
      </c>
      <c r="AE204" s="101">
        <v>1</v>
      </c>
      <c r="AF204" s="102">
        <v>0.5</v>
      </c>
      <c r="AG204" s="102" t="s">
        <v>92</v>
      </c>
      <c r="AH204" s="102">
        <v>0.5</v>
      </c>
      <c r="AI204" s="101">
        <v>1</v>
      </c>
      <c r="AJ204" s="101">
        <v>0</v>
      </c>
      <c r="AK204" s="101">
        <v>1</v>
      </c>
      <c r="AL204" s="102">
        <v>0.5</v>
      </c>
      <c r="AM204" s="102" t="s">
        <v>92</v>
      </c>
      <c r="AN204" s="102">
        <v>0.5</v>
      </c>
      <c r="AO204" s="101">
        <v>2</v>
      </c>
      <c r="AP204" s="101">
        <v>0</v>
      </c>
      <c r="AQ204" s="101">
        <v>2</v>
      </c>
      <c r="AR204" s="102">
        <v>1</v>
      </c>
      <c r="AS204" s="102">
        <v>0</v>
      </c>
      <c r="AT204" s="102">
        <v>0.66666666666666663</v>
      </c>
      <c r="AU204" s="101">
        <v>0</v>
      </c>
      <c r="AV204" s="101">
        <v>0</v>
      </c>
      <c r="AW204" s="101">
        <v>0</v>
      </c>
      <c r="AX204" s="102">
        <v>0</v>
      </c>
      <c r="AY204" s="102" t="s">
        <v>92</v>
      </c>
      <c r="AZ204" s="102">
        <v>0</v>
      </c>
      <c r="BA204" s="101">
        <v>2</v>
      </c>
      <c r="BB204" s="101">
        <v>0</v>
      </c>
      <c r="BC204" s="101">
        <v>2</v>
      </c>
      <c r="BD204" s="102">
        <v>1</v>
      </c>
      <c r="BE204" s="102" t="s">
        <v>92</v>
      </c>
      <c r="BF204" s="102">
        <v>1</v>
      </c>
      <c r="BG204" s="101">
        <v>1</v>
      </c>
      <c r="BH204" s="101">
        <v>0</v>
      </c>
      <c r="BI204" s="101">
        <v>1</v>
      </c>
      <c r="BJ204" s="102">
        <v>0.5</v>
      </c>
      <c r="BK204" s="102" t="s">
        <v>92</v>
      </c>
      <c r="BL204" s="102">
        <v>0.5</v>
      </c>
      <c r="BM204" s="101">
        <v>1</v>
      </c>
      <c r="BN204" s="101">
        <v>0</v>
      </c>
      <c r="BO204" s="101">
        <v>1</v>
      </c>
      <c r="BP204" s="102">
        <v>0.5</v>
      </c>
      <c r="BQ204" s="102" t="s">
        <v>92</v>
      </c>
      <c r="BR204" s="103">
        <v>0.5</v>
      </c>
    </row>
    <row r="205" spans="1:70" ht="11.85">
      <c r="A205" s="99" t="str">
        <f>IF(COUNTIFS(T_ULIS[[#This Row],[Secteur]],"  *"),A204,T_ULIS[[#This Row],[Secteur]])</f>
        <v>VAL-DE-MARNE</v>
      </c>
      <c r="B205" s="99" t="str">
        <f>IF(COUNTIFS(T_ULIS[[#This Row],[Secteur]],"    *"),B204,T_ULIS[[#This Row],[Secteur]])</f>
        <v xml:space="preserve">   D08 - L'Hay-Les-Roses</v>
      </c>
      <c r="C205" s="100" t="s">
        <v>910</v>
      </c>
      <c r="D205" s="100" t="s">
        <v>600</v>
      </c>
      <c r="E205" s="101">
        <v>2</v>
      </c>
      <c r="F205" s="101">
        <v>1</v>
      </c>
      <c r="G205" s="101">
        <v>3</v>
      </c>
      <c r="H205" s="101">
        <v>0</v>
      </c>
      <c r="I205" s="101">
        <v>0</v>
      </c>
      <c r="J205" s="101">
        <v>0</v>
      </c>
      <c r="K205" s="101">
        <v>2</v>
      </c>
      <c r="L205" s="101">
        <v>1</v>
      </c>
      <c r="M205" s="101">
        <v>3</v>
      </c>
      <c r="N205" s="102">
        <v>1</v>
      </c>
      <c r="O205" s="102">
        <v>1</v>
      </c>
      <c r="P205" s="102">
        <v>1</v>
      </c>
      <c r="Q205" s="101">
        <v>0</v>
      </c>
      <c r="R205" s="101">
        <v>0</v>
      </c>
      <c r="S205" s="101">
        <v>0</v>
      </c>
      <c r="T205" s="102">
        <v>0</v>
      </c>
      <c r="U205" s="102">
        <v>0</v>
      </c>
      <c r="V205" s="102">
        <v>0</v>
      </c>
      <c r="W205" s="101">
        <v>2</v>
      </c>
      <c r="X205" s="101">
        <v>1</v>
      </c>
      <c r="Y205" s="101">
        <v>3</v>
      </c>
      <c r="Z205" s="102">
        <v>1</v>
      </c>
      <c r="AA205" s="102">
        <v>1</v>
      </c>
      <c r="AB205" s="102">
        <v>1</v>
      </c>
      <c r="AC205" s="101">
        <v>0</v>
      </c>
      <c r="AD205" s="101">
        <v>0</v>
      </c>
      <c r="AE205" s="101">
        <v>0</v>
      </c>
      <c r="AF205" s="102">
        <v>0</v>
      </c>
      <c r="AG205" s="102">
        <v>0</v>
      </c>
      <c r="AH205" s="102">
        <v>0</v>
      </c>
      <c r="AI205" s="101">
        <v>2</v>
      </c>
      <c r="AJ205" s="101">
        <v>1</v>
      </c>
      <c r="AK205" s="101">
        <v>3</v>
      </c>
      <c r="AL205" s="102">
        <v>1</v>
      </c>
      <c r="AM205" s="102">
        <v>1</v>
      </c>
      <c r="AN205" s="102">
        <v>1</v>
      </c>
      <c r="AO205" s="101">
        <v>1</v>
      </c>
      <c r="AP205" s="101">
        <v>1</v>
      </c>
      <c r="AQ205" s="101">
        <v>2</v>
      </c>
      <c r="AR205" s="102">
        <v>0.5</v>
      </c>
      <c r="AS205" s="102">
        <v>1</v>
      </c>
      <c r="AT205" s="102">
        <v>0.66666666666666663</v>
      </c>
      <c r="AU205" s="101">
        <v>0</v>
      </c>
      <c r="AV205" s="101">
        <v>0</v>
      </c>
      <c r="AW205" s="101">
        <v>0</v>
      </c>
      <c r="AX205" s="102">
        <v>0</v>
      </c>
      <c r="AY205" s="102">
        <v>0</v>
      </c>
      <c r="AZ205" s="102">
        <v>0</v>
      </c>
      <c r="BA205" s="101">
        <v>1</v>
      </c>
      <c r="BB205" s="101">
        <v>1</v>
      </c>
      <c r="BC205" s="101">
        <v>2</v>
      </c>
      <c r="BD205" s="102">
        <v>1</v>
      </c>
      <c r="BE205" s="102">
        <v>1</v>
      </c>
      <c r="BF205" s="102">
        <v>1</v>
      </c>
      <c r="BG205" s="101">
        <v>0</v>
      </c>
      <c r="BH205" s="101">
        <v>0</v>
      </c>
      <c r="BI205" s="101">
        <v>0</v>
      </c>
      <c r="BJ205" s="102">
        <v>0</v>
      </c>
      <c r="BK205" s="102">
        <v>0</v>
      </c>
      <c r="BL205" s="102">
        <v>0</v>
      </c>
      <c r="BM205" s="101">
        <v>1</v>
      </c>
      <c r="BN205" s="101">
        <v>1</v>
      </c>
      <c r="BO205" s="101">
        <v>2</v>
      </c>
      <c r="BP205" s="102">
        <v>1</v>
      </c>
      <c r="BQ205" s="102">
        <v>1</v>
      </c>
      <c r="BR205" s="103">
        <v>1</v>
      </c>
    </row>
    <row r="206" spans="1:70" ht="11.85">
      <c r="A206" s="99" t="str">
        <f>IF(COUNTIFS(T_ULIS[[#This Row],[Secteur]],"  *"),A205,T_ULIS[[#This Row],[Secteur]])</f>
        <v>VAL-DE-MARNE</v>
      </c>
      <c r="B206" s="99" t="str">
        <f>IF(COUNTIFS(T_ULIS[[#This Row],[Secteur]],"    *"),B205,T_ULIS[[#This Row],[Secteur]])</f>
        <v xml:space="preserve">   D09 - Villeneuve-Le-Roi</v>
      </c>
      <c r="C206" s="100" t="s">
        <v>911</v>
      </c>
      <c r="D206" s="100" t="s">
        <v>912</v>
      </c>
      <c r="E206" s="101">
        <v>6</v>
      </c>
      <c r="F206" s="101">
        <v>6</v>
      </c>
      <c r="G206" s="101">
        <v>12</v>
      </c>
      <c r="H206" s="101">
        <v>0</v>
      </c>
      <c r="I206" s="101">
        <v>0</v>
      </c>
      <c r="J206" s="101">
        <v>0</v>
      </c>
      <c r="K206" s="101">
        <v>6</v>
      </c>
      <c r="L206" s="101">
        <v>5</v>
      </c>
      <c r="M206" s="101">
        <v>11</v>
      </c>
      <c r="N206" s="102">
        <v>1</v>
      </c>
      <c r="O206" s="102">
        <v>0.83333333333333337</v>
      </c>
      <c r="P206" s="102">
        <v>0.91666666666666663</v>
      </c>
      <c r="Q206" s="101">
        <v>0</v>
      </c>
      <c r="R206" s="101">
        <v>0</v>
      </c>
      <c r="S206" s="101">
        <v>0</v>
      </c>
      <c r="T206" s="102">
        <v>0</v>
      </c>
      <c r="U206" s="102">
        <v>0</v>
      </c>
      <c r="V206" s="102">
        <v>0</v>
      </c>
      <c r="W206" s="101">
        <v>6</v>
      </c>
      <c r="X206" s="101">
        <v>5</v>
      </c>
      <c r="Y206" s="101">
        <v>11</v>
      </c>
      <c r="Z206" s="102">
        <v>1</v>
      </c>
      <c r="AA206" s="102">
        <v>1</v>
      </c>
      <c r="AB206" s="102">
        <v>1</v>
      </c>
      <c r="AC206" s="101">
        <v>3</v>
      </c>
      <c r="AD206" s="101">
        <v>2</v>
      </c>
      <c r="AE206" s="101">
        <v>5</v>
      </c>
      <c r="AF206" s="102">
        <v>0.5</v>
      </c>
      <c r="AG206" s="102">
        <v>0.4</v>
      </c>
      <c r="AH206" s="102">
        <v>0.45454545454545453</v>
      </c>
      <c r="AI206" s="101">
        <v>3</v>
      </c>
      <c r="AJ206" s="101">
        <v>3</v>
      </c>
      <c r="AK206" s="101">
        <v>6</v>
      </c>
      <c r="AL206" s="102">
        <v>0.5</v>
      </c>
      <c r="AM206" s="102">
        <v>0.6</v>
      </c>
      <c r="AN206" s="102">
        <v>0.54545454545454541</v>
      </c>
      <c r="AO206" s="101">
        <v>6</v>
      </c>
      <c r="AP206" s="101">
        <v>5</v>
      </c>
      <c r="AQ206" s="101">
        <v>11</v>
      </c>
      <c r="AR206" s="102">
        <v>1</v>
      </c>
      <c r="AS206" s="102">
        <v>0.83333333333333337</v>
      </c>
      <c r="AT206" s="102">
        <v>0.91666666666666663</v>
      </c>
      <c r="AU206" s="101">
        <v>0</v>
      </c>
      <c r="AV206" s="101">
        <v>0</v>
      </c>
      <c r="AW206" s="101">
        <v>0</v>
      </c>
      <c r="AX206" s="102">
        <v>0</v>
      </c>
      <c r="AY206" s="102">
        <v>0</v>
      </c>
      <c r="AZ206" s="102">
        <v>0</v>
      </c>
      <c r="BA206" s="101">
        <v>6</v>
      </c>
      <c r="BB206" s="101">
        <v>5</v>
      </c>
      <c r="BC206" s="101">
        <v>11</v>
      </c>
      <c r="BD206" s="102">
        <v>1</v>
      </c>
      <c r="BE206" s="102">
        <v>1</v>
      </c>
      <c r="BF206" s="102">
        <v>1</v>
      </c>
      <c r="BG206" s="101">
        <v>3</v>
      </c>
      <c r="BH206" s="101">
        <v>2</v>
      </c>
      <c r="BI206" s="101">
        <v>5</v>
      </c>
      <c r="BJ206" s="102">
        <v>0.5</v>
      </c>
      <c r="BK206" s="102">
        <v>0.4</v>
      </c>
      <c r="BL206" s="102">
        <v>0.45454545454545453</v>
      </c>
      <c r="BM206" s="101">
        <v>3</v>
      </c>
      <c r="BN206" s="101">
        <v>3</v>
      </c>
      <c r="BO206" s="101">
        <v>6</v>
      </c>
      <c r="BP206" s="102">
        <v>0.5</v>
      </c>
      <c r="BQ206" s="102">
        <v>0.6</v>
      </c>
      <c r="BR206" s="103">
        <v>0.54545454545454541</v>
      </c>
    </row>
    <row r="207" spans="1:70" ht="11.85">
      <c r="A207" s="99" t="str">
        <f>IF(COUNTIFS(T_ULIS[[#This Row],[Secteur]],"  *"),A206,T_ULIS[[#This Row],[Secteur]])</f>
        <v>VAL-DE-MARNE</v>
      </c>
      <c r="B207" s="99" t="str">
        <f>IF(COUNTIFS(T_ULIS[[#This Row],[Secteur]],"    *"),B206,T_ULIS[[#This Row],[Secteur]])</f>
        <v xml:space="preserve">   D09 - Villeneuve-Le-Roi</v>
      </c>
      <c r="C207" s="100" t="s">
        <v>919</v>
      </c>
      <c r="D207" s="100" t="s">
        <v>920</v>
      </c>
      <c r="E207" s="101">
        <v>2</v>
      </c>
      <c r="F207" s="101">
        <v>0</v>
      </c>
      <c r="G207" s="101">
        <v>2</v>
      </c>
      <c r="H207" s="101">
        <v>0</v>
      </c>
      <c r="I207" s="101">
        <v>0</v>
      </c>
      <c r="J207" s="101">
        <v>0</v>
      </c>
      <c r="K207" s="101">
        <v>2</v>
      </c>
      <c r="L207" s="101">
        <v>0</v>
      </c>
      <c r="M207" s="101">
        <v>2</v>
      </c>
      <c r="N207" s="102">
        <v>1</v>
      </c>
      <c r="O207" s="102" t="s">
        <v>92</v>
      </c>
      <c r="P207" s="102">
        <v>1</v>
      </c>
      <c r="Q207" s="101">
        <v>0</v>
      </c>
      <c r="R207" s="101">
        <v>0</v>
      </c>
      <c r="S207" s="101">
        <v>0</v>
      </c>
      <c r="T207" s="102">
        <v>0</v>
      </c>
      <c r="U207" s="102" t="s">
        <v>92</v>
      </c>
      <c r="V207" s="102">
        <v>0</v>
      </c>
      <c r="W207" s="101">
        <v>2</v>
      </c>
      <c r="X207" s="101">
        <v>0</v>
      </c>
      <c r="Y207" s="101">
        <v>2</v>
      </c>
      <c r="Z207" s="102">
        <v>1</v>
      </c>
      <c r="AA207" s="102" t="s">
        <v>92</v>
      </c>
      <c r="AB207" s="102">
        <v>1</v>
      </c>
      <c r="AC207" s="101">
        <v>2</v>
      </c>
      <c r="AD207" s="101">
        <v>0</v>
      </c>
      <c r="AE207" s="101">
        <v>2</v>
      </c>
      <c r="AF207" s="102">
        <v>1</v>
      </c>
      <c r="AG207" s="102" t="s">
        <v>92</v>
      </c>
      <c r="AH207" s="102">
        <v>1</v>
      </c>
      <c r="AI207" s="101">
        <v>0</v>
      </c>
      <c r="AJ207" s="101">
        <v>0</v>
      </c>
      <c r="AK207" s="101">
        <v>0</v>
      </c>
      <c r="AL207" s="102">
        <v>0</v>
      </c>
      <c r="AM207" s="102" t="s">
        <v>92</v>
      </c>
      <c r="AN207" s="102">
        <v>0</v>
      </c>
      <c r="AO207" s="101">
        <v>2</v>
      </c>
      <c r="AP207" s="101">
        <v>0</v>
      </c>
      <c r="AQ207" s="101">
        <v>2</v>
      </c>
      <c r="AR207" s="102">
        <v>1</v>
      </c>
      <c r="AS207" s="102" t="s">
        <v>92</v>
      </c>
      <c r="AT207" s="102">
        <v>1</v>
      </c>
      <c r="AU207" s="101">
        <v>0</v>
      </c>
      <c r="AV207" s="101">
        <v>0</v>
      </c>
      <c r="AW207" s="101">
        <v>0</v>
      </c>
      <c r="AX207" s="102">
        <v>0</v>
      </c>
      <c r="AY207" s="102" t="s">
        <v>92</v>
      </c>
      <c r="AZ207" s="102">
        <v>0</v>
      </c>
      <c r="BA207" s="101">
        <v>2</v>
      </c>
      <c r="BB207" s="101">
        <v>0</v>
      </c>
      <c r="BC207" s="101">
        <v>2</v>
      </c>
      <c r="BD207" s="102">
        <v>1</v>
      </c>
      <c r="BE207" s="102" t="s">
        <v>92</v>
      </c>
      <c r="BF207" s="102">
        <v>1</v>
      </c>
      <c r="BG207" s="101">
        <v>2</v>
      </c>
      <c r="BH207" s="101">
        <v>0</v>
      </c>
      <c r="BI207" s="101">
        <v>2</v>
      </c>
      <c r="BJ207" s="102">
        <v>1</v>
      </c>
      <c r="BK207" s="102" t="s">
        <v>92</v>
      </c>
      <c r="BL207" s="102">
        <v>1</v>
      </c>
      <c r="BM207" s="101">
        <v>0</v>
      </c>
      <c r="BN207" s="101">
        <v>0</v>
      </c>
      <c r="BO207" s="101">
        <v>0</v>
      </c>
      <c r="BP207" s="102">
        <v>0</v>
      </c>
      <c r="BQ207" s="102" t="s">
        <v>92</v>
      </c>
      <c r="BR207" s="103">
        <v>0</v>
      </c>
    </row>
    <row r="208" spans="1:70" ht="11.85">
      <c r="A208" s="99" t="str">
        <f>IF(COUNTIFS(T_ULIS[[#This Row],[Secteur]],"  *"),A207,T_ULIS[[#This Row],[Secteur]])</f>
        <v>VAL-DE-MARNE</v>
      </c>
      <c r="B208" s="99" t="str">
        <f>IF(COUNTIFS(T_ULIS[[#This Row],[Secteur]],"    *"),B207,T_ULIS[[#This Row],[Secteur]])</f>
        <v xml:space="preserve">   D09 - Villeneuve-Le-Roi</v>
      </c>
      <c r="C208" s="100" t="s">
        <v>923</v>
      </c>
      <c r="D208" s="100" t="s">
        <v>924</v>
      </c>
      <c r="E208" s="101">
        <v>2</v>
      </c>
      <c r="F208" s="101">
        <v>1</v>
      </c>
      <c r="G208" s="101">
        <v>3</v>
      </c>
      <c r="H208" s="101">
        <v>0</v>
      </c>
      <c r="I208" s="101">
        <v>0</v>
      </c>
      <c r="J208" s="101">
        <v>0</v>
      </c>
      <c r="K208" s="101">
        <v>2</v>
      </c>
      <c r="L208" s="101">
        <v>0</v>
      </c>
      <c r="M208" s="101">
        <v>2</v>
      </c>
      <c r="N208" s="102">
        <v>1</v>
      </c>
      <c r="O208" s="102">
        <v>0</v>
      </c>
      <c r="P208" s="102">
        <v>0.66666666666666663</v>
      </c>
      <c r="Q208" s="101">
        <v>0</v>
      </c>
      <c r="R208" s="101">
        <v>0</v>
      </c>
      <c r="S208" s="101">
        <v>0</v>
      </c>
      <c r="T208" s="102">
        <v>0</v>
      </c>
      <c r="U208" s="102" t="s">
        <v>92</v>
      </c>
      <c r="V208" s="102">
        <v>0</v>
      </c>
      <c r="W208" s="101">
        <v>2</v>
      </c>
      <c r="X208" s="101">
        <v>0</v>
      </c>
      <c r="Y208" s="101">
        <v>2</v>
      </c>
      <c r="Z208" s="102">
        <v>1</v>
      </c>
      <c r="AA208" s="102" t="s">
        <v>92</v>
      </c>
      <c r="AB208" s="102">
        <v>1</v>
      </c>
      <c r="AC208" s="101">
        <v>0</v>
      </c>
      <c r="AD208" s="101">
        <v>0</v>
      </c>
      <c r="AE208" s="101">
        <v>0</v>
      </c>
      <c r="AF208" s="102">
        <v>0</v>
      </c>
      <c r="AG208" s="102" t="s">
        <v>92</v>
      </c>
      <c r="AH208" s="102">
        <v>0</v>
      </c>
      <c r="AI208" s="101">
        <v>2</v>
      </c>
      <c r="AJ208" s="101">
        <v>0</v>
      </c>
      <c r="AK208" s="101">
        <v>2</v>
      </c>
      <c r="AL208" s="102">
        <v>1</v>
      </c>
      <c r="AM208" s="102" t="s">
        <v>92</v>
      </c>
      <c r="AN208" s="102">
        <v>1</v>
      </c>
      <c r="AO208" s="101">
        <v>2</v>
      </c>
      <c r="AP208" s="101">
        <v>0</v>
      </c>
      <c r="AQ208" s="101">
        <v>2</v>
      </c>
      <c r="AR208" s="102">
        <v>1</v>
      </c>
      <c r="AS208" s="102">
        <v>0</v>
      </c>
      <c r="AT208" s="102">
        <v>0.66666666666666663</v>
      </c>
      <c r="AU208" s="101">
        <v>0</v>
      </c>
      <c r="AV208" s="101">
        <v>0</v>
      </c>
      <c r="AW208" s="101">
        <v>0</v>
      </c>
      <c r="AX208" s="102">
        <v>0</v>
      </c>
      <c r="AY208" s="102" t="s">
        <v>92</v>
      </c>
      <c r="AZ208" s="102">
        <v>0</v>
      </c>
      <c r="BA208" s="101">
        <v>2</v>
      </c>
      <c r="BB208" s="101">
        <v>0</v>
      </c>
      <c r="BC208" s="101">
        <v>2</v>
      </c>
      <c r="BD208" s="102">
        <v>1</v>
      </c>
      <c r="BE208" s="102" t="s">
        <v>92</v>
      </c>
      <c r="BF208" s="102">
        <v>1</v>
      </c>
      <c r="BG208" s="101">
        <v>0</v>
      </c>
      <c r="BH208" s="101">
        <v>0</v>
      </c>
      <c r="BI208" s="101">
        <v>0</v>
      </c>
      <c r="BJ208" s="102">
        <v>0</v>
      </c>
      <c r="BK208" s="102" t="s">
        <v>92</v>
      </c>
      <c r="BL208" s="102">
        <v>0</v>
      </c>
      <c r="BM208" s="101">
        <v>2</v>
      </c>
      <c r="BN208" s="101">
        <v>0</v>
      </c>
      <c r="BO208" s="101">
        <v>2</v>
      </c>
      <c r="BP208" s="102">
        <v>1</v>
      </c>
      <c r="BQ208" s="102" t="s">
        <v>92</v>
      </c>
      <c r="BR208" s="103">
        <v>1</v>
      </c>
    </row>
    <row r="209" spans="1:70" ht="11.85">
      <c r="A209" s="99" t="str">
        <f>IF(COUNTIFS(T_ULIS[[#This Row],[Secteur]],"  *"),A208,T_ULIS[[#This Row],[Secteur]])</f>
        <v>VAL-DE-MARNE</v>
      </c>
      <c r="B209" s="99" t="str">
        <f>IF(COUNTIFS(T_ULIS[[#This Row],[Secteur]],"    *"),B208,T_ULIS[[#This Row],[Secteur]])</f>
        <v xml:space="preserve">   D09 - Villeneuve-Le-Roi</v>
      </c>
      <c r="C209" s="100" t="s">
        <v>929</v>
      </c>
      <c r="D209" s="100" t="s">
        <v>930</v>
      </c>
      <c r="E209" s="101">
        <v>0</v>
      </c>
      <c r="F209" s="101">
        <v>1</v>
      </c>
      <c r="G209" s="101">
        <v>1</v>
      </c>
      <c r="H209" s="101">
        <v>0</v>
      </c>
      <c r="I209" s="101">
        <v>0</v>
      </c>
      <c r="J209" s="101">
        <v>0</v>
      </c>
      <c r="K209" s="101">
        <v>0</v>
      </c>
      <c r="L209" s="101">
        <v>1</v>
      </c>
      <c r="M209" s="101">
        <v>1</v>
      </c>
      <c r="N209" s="102" t="s">
        <v>92</v>
      </c>
      <c r="O209" s="102">
        <v>1</v>
      </c>
      <c r="P209" s="102">
        <v>1</v>
      </c>
      <c r="Q209" s="101">
        <v>0</v>
      </c>
      <c r="R209" s="101">
        <v>0</v>
      </c>
      <c r="S209" s="101">
        <v>0</v>
      </c>
      <c r="T209" s="102" t="s">
        <v>92</v>
      </c>
      <c r="U209" s="102">
        <v>0</v>
      </c>
      <c r="V209" s="102">
        <v>0</v>
      </c>
      <c r="W209" s="101">
        <v>0</v>
      </c>
      <c r="X209" s="101">
        <v>1</v>
      </c>
      <c r="Y209" s="101">
        <v>1</v>
      </c>
      <c r="Z209" s="102" t="s">
        <v>92</v>
      </c>
      <c r="AA209" s="102">
        <v>1</v>
      </c>
      <c r="AB209" s="102">
        <v>1</v>
      </c>
      <c r="AC209" s="101">
        <v>0</v>
      </c>
      <c r="AD209" s="101">
        <v>0</v>
      </c>
      <c r="AE209" s="101">
        <v>0</v>
      </c>
      <c r="AF209" s="102" t="s">
        <v>92</v>
      </c>
      <c r="AG209" s="102">
        <v>0</v>
      </c>
      <c r="AH209" s="102">
        <v>0</v>
      </c>
      <c r="AI209" s="101">
        <v>0</v>
      </c>
      <c r="AJ209" s="101">
        <v>1</v>
      </c>
      <c r="AK209" s="101">
        <v>1</v>
      </c>
      <c r="AL209" s="102" t="s">
        <v>92</v>
      </c>
      <c r="AM209" s="102">
        <v>1</v>
      </c>
      <c r="AN209" s="102">
        <v>1</v>
      </c>
      <c r="AO209" s="101">
        <v>0</v>
      </c>
      <c r="AP209" s="101">
        <v>1</v>
      </c>
      <c r="AQ209" s="101">
        <v>1</v>
      </c>
      <c r="AR209" s="102" t="s">
        <v>92</v>
      </c>
      <c r="AS209" s="102">
        <v>1</v>
      </c>
      <c r="AT209" s="102">
        <v>1</v>
      </c>
      <c r="AU209" s="101">
        <v>0</v>
      </c>
      <c r="AV209" s="101">
        <v>0</v>
      </c>
      <c r="AW209" s="101">
        <v>0</v>
      </c>
      <c r="AX209" s="102" t="s">
        <v>92</v>
      </c>
      <c r="AY209" s="102">
        <v>0</v>
      </c>
      <c r="AZ209" s="102">
        <v>0</v>
      </c>
      <c r="BA209" s="101">
        <v>0</v>
      </c>
      <c r="BB209" s="101">
        <v>1</v>
      </c>
      <c r="BC209" s="101">
        <v>1</v>
      </c>
      <c r="BD209" s="102" t="s">
        <v>92</v>
      </c>
      <c r="BE209" s="102">
        <v>1</v>
      </c>
      <c r="BF209" s="102">
        <v>1</v>
      </c>
      <c r="BG209" s="101">
        <v>0</v>
      </c>
      <c r="BH209" s="101">
        <v>0</v>
      </c>
      <c r="BI209" s="101">
        <v>0</v>
      </c>
      <c r="BJ209" s="102" t="s">
        <v>92</v>
      </c>
      <c r="BK209" s="102">
        <v>0</v>
      </c>
      <c r="BL209" s="102">
        <v>0</v>
      </c>
      <c r="BM209" s="101">
        <v>0</v>
      </c>
      <c r="BN209" s="101">
        <v>1</v>
      </c>
      <c r="BO209" s="101">
        <v>1</v>
      </c>
      <c r="BP209" s="102" t="s">
        <v>92</v>
      </c>
      <c r="BQ209" s="102">
        <v>1</v>
      </c>
      <c r="BR209" s="103">
        <v>1</v>
      </c>
    </row>
    <row r="210" spans="1:70" ht="11.85">
      <c r="A210" s="99" t="str">
        <f>IF(COUNTIFS(T_ULIS[[#This Row],[Secteur]],"  *"),A209,T_ULIS[[#This Row],[Secteur]])</f>
        <v>VAL-DE-MARNE</v>
      </c>
      <c r="B210" s="99" t="str">
        <f>IF(COUNTIFS(T_ULIS[[#This Row],[Secteur]],"    *"),B209,T_ULIS[[#This Row],[Secteur]])</f>
        <v xml:space="preserve">   D09 - Villeneuve-Le-Roi</v>
      </c>
      <c r="C210" s="100" t="s">
        <v>931</v>
      </c>
      <c r="D210" s="100" t="s">
        <v>260</v>
      </c>
      <c r="E210" s="101">
        <v>2</v>
      </c>
      <c r="F210" s="101">
        <v>4</v>
      </c>
      <c r="G210" s="101">
        <v>6</v>
      </c>
      <c r="H210" s="101">
        <v>0</v>
      </c>
      <c r="I210" s="101">
        <v>0</v>
      </c>
      <c r="J210" s="101">
        <v>0</v>
      </c>
      <c r="K210" s="101">
        <v>2</v>
      </c>
      <c r="L210" s="101">
        <v>4</v>
      </c>
      <c r="M210" s="101">
        <v>6</v>
      </c>
      <c r="N210" s="102">
        <v>1</v>
      </c>
      <c r="O210" s="102">
        <v>1</v>
      </c>
      <c r="P210" s="102">
        <v>1</v>
      </c>
      <c r="Q210" s="101">
        <v>0</v>
      </c>
      <c r="R210" s="101">
        <v>0</v>
      </c>
      <c r="S210" s="101">
        <v>0</v>
      </c>
      <c r="T210" s="102">
        <v>0</v>
      </c>
      <c r="U210" s="102">
        <v>0</v>
      </c>
      <c r="V210" s="102">
        <v>0</v>
      </c>
      <c r="W210" s="101">
        <v>2</v>
      </c>
      <c r="X210" s="101">
        <v>4</v>
      </c>
      <c r="Y210" s="101">
        <v>6</v>
      </c>
      <c r="Z210" s="102">
        <v>1</v>
      </c>
      <c r="AA210" s="102">
        <v>1</v>
      </c>
      <c r="AB210" s="102">
        <v>1</v>
      </c>
      <c r="AC210" s="101">
        <v>1</v>
      </c>
      <c r="AD210" s="101">
        <v>2</v>
      </c>
      <c r="AE210" s="101">
        <v>3</v>
      </c>
      <c r="AF210" s="102">
        <v>0.5</v>
      </c>
      <c r="AG210" s="102">
        <v>0.5</v>
      </c>
      <c r="AH210" s="102">
        <v>0.5</v>
      </c>
      <c r="AI210" s="101">
        <v>1</v>
      </c>
      <c r="AJ210" s="101">
        <v>2</v>
      </c>
      <c r="AK210" s="101">
        <v>3</v>
      </c>
      <c r="AL210" s="102">
        <v>0.5</v>
      </c>
      <c r="AM210" s="102">
        <v>0.5</v>
      </c>
      <c r="AN210" s="102">
        <v>0.5</v>
      </c>
      <c r="AO210" s="101">
        <v>2</v>
      </c>
      <c r="AP210" s="101">
        <v>4</v>
      </c>
      <c r="AQ210" s="101">
        <v>6</v>
      </c>
      <c r="AR210" s="102">
        <v>1</v>
      </c>
      <c r="AS210" s="102">
        <v>1</v>
      </c>
      <c r="AT210" s="102">
        <v>1</v>
      </c>
      <c r="AU210" s="101">
        <v>0</v>
      </c>
      <c r="AV210" s="101">
        <v>0</v>
      </c>
      <c r="AW210" s="101">
        <v>0</v>
      </c>
      <c r="AX210" s="102">
        <v>0</v>
      </c>
      <c r="AY210" s="102">
        <v>0</v>
      </c>
      <c r="AZ210" s="102">
        <v>0</v>
      </c>
      <c r="BA210" s="101">
        <v>2</v>
      </c>
      <c r="BB210" s="101">
        <v>4</v>
      </c>
      <c r="BC210" s="101">
        <v>6</v>
      </c>
      <c r="BD210" s="102">
        <v>1</v>
      </c>
      <c r="BE210" s="102">
        <v>1</v>
      </c>
      <c r="BF210" s="102">
        <v>1</v>
      </c>
      <c r="BG210" s="101">
        <v>1</v>
      </c>
      <c r="BH210" s="101">
        <v>2</v>
      </c>
      <c r="BI210" s="101">
        <v>3</v>
      </c>
      <c r="BJ210" s="102">
        <v>0.5</v>
      </c>
      <c r="BK210" s="102">
        <v>0.5</v>
      </c>
      <c r="BL210" s="102">
        <v>0.5</v>
      </c>
      <c r="BM210" s="101">
        <v>1</v>
      </c>
      <c r="BN210" s="101">
        <v>2</v>
      </c>
      <c r="BO210" s="101">
        <v>3</v>
      </c>
      <c r="BP210" s="102">
        <v>0.5</v>
      </c>
      <c r="BQ210" s="102">
        <v>0.5</v>
      </c>
      <c r="BR210" s="103">
        <v>0.5</v>
      </c>
    </row>
    <row r="211" spans="1:70" ht="11.85">
      <c r="A211" s="99" t="str">
        <f>IF(COUNTIFS(T_ULIS[[#This Row],[Secteur]],"  *"),A210,T_ULIS[[#This Row],[Secteur]])</f>
        <v>VAL-DE-MARNE</v>
      </c>
      <c r="B211" s="99" t="str">
        <f>IF(COUNTIFS(T_ULIS[[#This Row],[Secteur]],"    *"),B210,T_ULIS[[#This Row],[Secteur]])</f>
        <v xml:space="preserve">   D10 - Limeil-Brevannes</v>
      </c>
      <c r="C211" s="100" t="s">
        <v>934</v>
      </c>
      <c r="D211" s="100" t="s">
        <v>935</v>
      </c>
      <c r="E211" s="101">
        <v>10</v>
      </c>
      <c r="F211" s="101">
        <v>16</v>
      </c>
      <c r="G211" s="101">
        <v>26</v>
      </c>
      <c r="H211" s="101">
        <v>0</v>
      </c>
      <c r="I211" s="101">
        <v>0</v>
      </c>
      <c r="J211" s="101">
        <v>0</v>
      </c>
      <c r="K211" s="101">
        <v>10</v>
      </c>
      <c r="L211" s="101">
        <v>16</v>
      </c>
      <c r="M211" s="101">
        <v>26</v>
      </c>
      <c r="N211" s="102">
        <v>1</v>
      </c>
      <c r="O211" s="102">
        <v>1</v>
      </c>
      <c r="P211" s="102">
        <v>1</v>
      </c>
      <c r="Q211" s="101">
        <v>1</v>
      </c>
      <c r="R211" s="101">
        <v>1</v>
      </c>
      <c r="S211" s="101">
        <v>2</v>
      </c>
      <c r="T211" s="102">
        <v>0.1</v>
      </c>
      <c r="U211" s="102">
        <v>6.25E-2</v>
      </c>
      <c r="V211" s="102">
        <v>7.6923076923076927E-2</v>
      </c>
      <c r="W211" s="101">
        <v>9</v>
      </c>
      <c r="X211" s="101">
        <v>15</v>
      </c>
      <c r="Y211" s="101">
        <v>24</v>
      </c>
      <c r="Z211" s="102">
        <v>0.9</v>
      </c>
      <c r="AA211" s="102">
        <v>0.9375</v>
      </c>
      <c r="AB211" s="102">
        <v>0.92307692307692313</v>
      </c>
      <c r="AC211" s="101">
        <v>1</v>
      </c>
      <c r="AD211" s="101">
        <v>5</v>
      </c>
      <c r="AE211" s="101">
        <v>6</v>
      </c>
      <c r="AF211" s="102">
        <v>0.1</v>
      </c>
      <c r="AG211" s="102">
        <v>0.3125</v>
      </c>
      <c r="AH211" s="102">
        <v>0.23076923076923078</v>
      </c>
      <c r="AI211" s="101">
        <v>8</v>
      </c>
      <c r="AJ211" s="101">
        <v>10</v>
      </c>
      <c r="AK211" s="101">
        <v>18</v>
      </c>
      <c r="AL211" s="102">
        <v>0.8</v>
      </c>
      <c r="AM211" s="102">
        <v>0.625</v>
      </c>
      <c r="AN211" s="102">
        <v>0.69230769230769229</v>
      </c>
      <c r="AO211" s="101">
        <v>10</v>
      </c>
      <c r="AP211" s="101">
        <v>16</v>
      </c>
      <c r="AQ211" s="101">
        <v>26</v>
      </c>
      <c r="AR211" s="102">
        <v>1</v>
      </c>
      <c r="AS211" s="102">
        <v>1</v>
      </c>
      <c r="AT211" s="102">
        <v>1</v>
      </c>
      <c r="AU211" s="101">
        <v>1</v>
      </c>
      <c r="AV211" s="101">
        <v>1</v>
      </c>
      <c r="AW211" s="101">
        <v>2</v>
      </c>
      <c r="AX211" s="102">
        <v>0.1</v>
      </c>
      <c r="AY211" s="102">
        <v>6.25E-2</v>
      </c>
      <c r="AZ211" s="102">
        <v>7.6923076923076927E-2</v>
      </c>
      <c r="BA211" s="101">
        <v>9</v>
      </c>
      <c r="BB211" s="101">
        <v>15</v>
      </c>
      <c r="BC211" s="101">
        <v>24</v>
      </c>
      <c r="BD211" s="102">
        <v>0.9</v>
      </c>
      <c r="BE211" s="102">
        <v>0.9375</v>
      </c>
      <c r="BF211" s="102">
        <v>0.92307692307692313</v>
      </c>
      <c r="BG211" s="101">
        <v>1</v>
      </c>
      <c r="BH211" s="101">
        <v>4</v>
      </c>
      <c r="BI211" s="101">
        <v>5</v>
      </c>
      <c r="BJ211" s="102">
        <v>0.1</v>
      </c>
      <c r="BK211" s="102">
        <v>0.25</v>
      </c>
      <c r="BL211" s="102">
        <v>0.19230769230769232</v>
      </c>
      <c r="BM211" s="101">
        <v>8</v>
      </c>
      <c r="BN211" s="101">
        <v>11</v>
      </c>
      <c r="BO211" s="101">
        <v>19</v>
      </c>
      <c r="BP211" s="102">
        <v>0.8</v>
      </c>
      <c r="BQ211" s="102">
        <v>0.6875</v>
      </c>
      <c r="BR211" s="103">
        <v>0.73076923076923073</v>
      </c>
    </row>
    <row r="212" spans="1:70" ht="11.85">
      <c r="A212" s="99" t="str">
        <f>IF(COUNTIFS(T_ULIS[[#This Row],[Secteur]],"  *"),A211,T_ULIS[[#This Row],[Secteur]])</f>
        <v>VAL-DE-MARNE</v>
      </c>
      <c r="B212" s="99" t="str">
        <f>IF(COUNTIFS(T_ULIS[[#This Row],[Secteur]],"    *"),B211,T_ULIS[[#This Row],[Secteur]])</f>
        <v xml:space="preserve">   D10 - Limeil-Brevannes</v>
      </c>
      <c r="C212" s="100" t="s">
        <v>936</v>
      </c>
      <c r="D212" s="100" t="s">
        <v>937</v>
      </c>
      <c r="E212" s="101">
        <v>1</v>
      </c>
      <c r="F212" s="101">
        <v>2</v>
      </c>
      <c r="G212" s="101">
        <v>3</v>
      </c>
      <c r="H212" s="101">
        <v>0</v>
      </c>
      <c r="I212" s="101">
        <v>0</v>
      </c>
      <c r="J212" s="101">
        <v>0</v>
      </c>
      <c r="K212" s="101">
        <v>1</v>
      </c>
      <c r="L212" s="101">
        <v>2</v>
      </c>
      <c r="M212" s="101">
        <v>3</v>
      </c>
      <c r="N212" s="102">
        <v>1</v>
      </c>
      <c r="O212" s="102">
        <v>1</v>
      </c>
      <c r="P212" s="102">
        <v>1</v>
      </c>
      <c r="Q212" s="101">
        <v>0</v>
      </c>
      <c r="R212" s="101">
        <v>0</v>
      </c>
      <c r="S212" s="101">
        <v>0</v>
      </c>
      <c r="T212" s="102">
        <v>0</v>
      </c>
      <c r="U212" s="102">
        <v>0</v>
      </c>
      <c r="V212" s="102">
        <v>0</v>
      </c>
      <c r="W212" s="101">
        <v>1</v>
      </c>
      <c r="X212" s="101">
        <v>2</v>
      </c>
      <c r="Y212" s="101">
        <v>3</v>
      </c>
      <c r="Z212" s="102">
        <v>1</v>
      </c>
      <c r="AA212" s="102">
        <v>1</v>
      </c>
      <c r="AB212" s="102">
        <v>1</v>
      </c>
      <c r="AC212" s="101">
        <v>0</v>
      </c>
      <c r="AD212" s="101">
        <v>1</v>
      </c>
      <c r="AE212" s="101">
        <v>1</v>
      </c>
      <c r="AF212" s="102">
        <v>0</v>
      </c>
      <c r="AG212" s="102">
        <v>0.5</v>
      </c>
      <c r="AH212" s="102">
        <v>0.33333333333333331</v>
      </c>
      <c r="AI212" s="101">
        <v>1</v>
      </c>
      <c r="AJ212" s="101">
        <v>1</v>
      </c>
      <c r="AK212" s="101">
        <v>2</v>
      </c>
      <c r="AL212" s="102">
        <v>1</v>
      </c>
      <c r="AM212" s="102">
        <v>0.5</v>
      </c>
      <c r="AN212" s="102">
        <v>0.66666666666666663</v>
      </c>
      <c r="AO212" s="101">
        <v>1</v>
      </c>
      <c r="AP212" s="101">
        <v>2</v>
      </c>
      <c r="AQ212" s="101">
        <v>3</v>
      </c>
      <c r="AR212" s="102">
        <v>1</v>
      </c>
      <c r="AS212" s="102">
        <v>1</v>
      </c>
      <c r="AT212" s="102">
        <v>1</v>
      </c>
      <c r="AU212" s="101">
        <v>0</v>
      </c>
      <c r="AV212" s="101">
        <v>0</v>
      </c>
      <c r="AW212" s="101">
        <v>0</v>
      </c>
      <c r="AX212" s="102">
        <v>0</v>
      </c>
      <c r="AY212" s="102">
        <v>0</v>
      </c>
      <c r="AZ212" s="102">
        <v>0</v>
      </c>
      <c r="BA212" s="101">
        <v>1</v>
      </c>
      <c r="BB212" s="101">
        <v>2</v>
      </c>
      <c r="BC212" s="101">
        <v>3</v>
      </c>
      <c r="BD212" s="102">
        <v>1</v>
      </c>
      <c r="BE212" s="102">
        <v>1</v>
      </c>
      <c r="BF212" s="102">
        <v>1</v>
      </c>
      <c r="BG212" s="101">
        <v>0</v>
      </c>
      <c r="BH212" s="101">
        <v>1</v>
      </c>
      <c r="BI212" s="101">
        <v>1</v>
      </c>
      <c r="BJ212" s="102">
        <v>0</v>
      </c>
      <c r="BK212" s="102">
        <v>0.5</v>
      </c>
      <c r="BL212" s="102">
        <v>0.33333333333333331</v>
      </c>
      <c r="BM212" s="101">
        <v>1</v>
      </c>
      <c r="BN212" s="101">
        <v>1</v>
      </c>
      <c r="BO212" s="101">
        <v>2</v>
      </c>
      <c r="BP212" s="102">
        <v>1</v>
      </c>
      <c r="BQ212" s="102">
        <v>0.5</v>
      </c>
      <c r="BR212" s="103">
        <v>0.66666666666666663</v>
      </c>
    </row>
    <row r="213" spans="1:70" ht="11.85">
      <c r="A213" s="99" t="str">
        <f>IF(COUNTIFS(T_ULIS[[#This Row],[Secteur]],"  *"),A212,T_ULIS[[#This Row],[Secteur]])</f>
        <v>VAL-DE-MARNE</v>
      </c>
      <c r="B213" s="99" t="str">
        <f>IF(COUNTIFS(T_ULIS[[#This Row],[Secteur]],"    *"),B212,T_ULIS[[#This Row],[Secteur]])</f>
        <v xml:space="preserve">   D10 - Limeil-Brevannes</v>
      </c>
      <c r="C213" s="100" t="s">
        <v>940</v>
      </c>
      <c r="D213" s="100" t="s">
        <v>941</v>
      </c>
      <c r="E213" s="101">
        <v>1</v>
      </c>
      <c r="F213" s="101">
        <v>3</v>
      </c>
      <c r="G213" s="101">
        <v>4</v>
      </c>
      <c r="H213" s="101">
        <v>0</v>
      </c>
      <c r="I213" s="101">
        <v>0</v>
      </c>
      <c r="J213" s="101">
        <v>0</v>
      </c>
      <c r="K213" s="101">
        <v>1</v>
      </c>
      <c r="L213" s="101">
        <v>3</v>
      </c>
      <c r="M213" s="101">
        <v>4</v>
      </c>
      <c r="N213" s="102">
        <v>1</v>
      </c>
      <c r="O213" s="102">
        <v>1</v>
      </c>
      <c r="P213" s="102">
        <v>1</v>
      </c>
      <c r="Q213" s="101">
        <v>0</v>
      </c>
      <c r="R213" s="101">
        <v>0</v>
      </c>
      <c r="S213" s="101">
        <v>0</v>
      </c>
      <c r="T213" s="102">
        <v>0</v>
      </c>
      <c r="U213" s="102">
        <v>0</v>
      </c>
      <c r="V213" s="102">
        <v>0</v>
      </c>
      <c r="W213" s="101">
        <v>1</v>
      </c>
      <c r="X213" s="101">
        <v>3</v>
      </c>
      <c r="Y213" s="101">
        <v>4</v>
      </c>
      <c r="Z213" s="102">
        <v>1</v>
      </c>
      <c r="AA213" s="102">
        <v>1</v>
      </c>
      <c r="AB213" s="102">
        <v>1</v>
      </c>
      <c r="AC213" s="101">
        <v>0</v>
      </c>
      <c r="AD213" s="101">
        <v>0</v>
      </c>
      <c r="AE213" s="101">
        <v>0</v>
      </c>
      <c r="AF213" s="102">
        <v>0</v>
      </c>
      <c r="AG213" s="102">
        <v>0</v>
      </c>
      <c r="AH213" s="102">
        <v>0</v>
      </c>
      <c r="AI213" s="101">
        <v>1</v>
      </c>
      <c r="AJ213" s="101">
        <v>3</v>
      </c>
      <c r="AK213" s="101">
        <v>4</v>
      </c>
      <c r="AL213" s="102">
        <v>1</v>
      </c>
      <c r="AM213" s="102">
        <v>1</v>
      </c>
      <c r="AN213" s="102">
        <v>1</v>
      </c>
      <c r="AO213" s="101">
        <v>1</v>
      </c>
      <c r="AP213" s="101">
        <v>3</v>
      </c>
      <c r="AQ213" s="101">
        <v>4</v>
      </c>
      <c r="AR213" s="102">
        <v>1</v>
      </c>
      <c r="AS213" s="102">
        <v>1</v>
      </c>
      <c r="AT213" s="102">
        <v>1</v>
      </c>
      <c r="AU213" s="101">
        <v>0</v>
      </c>
      <c r="AV213" s="101">
        <v>0</v>
      </c>
      <c r="AW213" s="101">
        <v>0</v>
      </c>
      <c r="AX213" s="102">
        <v>0</v>
      </c>
      <c r="AY213" s="102">
        <v>0</v>
      </c>
      <c r="AZ213" s="102">
        <v>0</v>
      </c>
      <c r="BA213" s="101">
        <v>1</v>
      </c>
      <c r="BB213" s="101">
        <v>3</v>
      </c>
      <c r="BC213" s="101">
        <v>4</v>
      </c>
      <c r="BD213" s="102">
        <v>1</v>
      </c>
      <c r="BE213" s="102">
        <v>1</v>
      </c>
      <c r="BF213" s="102">
        <v>1</v>
      </c>
      <c r="BG213" s="101">
        <v>0</v>
      </c>
      <c r="BH213" s="101">
        <v>0</v>
      </c>
      <c r="BI213" s="101">
        <v>0</v>
      </c>
      <c r="BJ213" s="102">
        <v>0</v>
      </c>
      <c r="BK213" s="102">
        <v>0</v>
      </c>
      <c r="BL213" s="102">
        <v>0</v>
      </c>
      <c r="BM213" s="101">
        <v>1</v>
      </c>
      <c r="BN213" s="101">
        <v>3</v>
      </c>
      <c r="BO213" s="101">
        <v>4</v>
      </c>
      <c r="BP213" s="102">
        <v>1</v>
      </c>
      <c r="BQ213" s="102">
        <v>1</v>
      </c>
      <c r="BR213" s="103">
        <v>1</v>
      </c>
    </row>
    <row r="214" spans="1:70" ht="11.85">
      <c r="A214" s="99" t="str">
        <f>IF(COUNTIFS(T_ULIS[[#This Row],[Secteur]],"  *"),A213,T_ULIS[[#This Row],[Secteur]])</f>
        <v>VAL-DE-MARNE</v>
      </c>
      <c r="B214" s="99" t="str">
        <f>IF(COUNTIFS(T_ULIS[[#This Row],[Secteur]],"    *"),B213,T_ULIS[[#This Row],[Secteur]])</f>
        <v xml:space="preserve">   D10 - Limeil-Brevannes</v>
      </c>
      <c r="C214" s="100" t="s">
        <v>942</v>
      </c>
      <c r="D214" s="100" t="s">
        <v>943</v>
      </c>
      <c r="E214" s="101">
        <v>2</v>
      </c>
      <c r="F214" s="101">
        <v>1</v>
      </c>
      <c r="G214" s="101">
        <v>3</v>
      </c>
      <c r="H214" s="101">
        <v>0</v>
      </c>
      <c r="I214" s="101">
        <v>0</v>
      </c>
      <c r="J214" s="101">
        <v>0</v>
      </c>
      <c r="K214" s="101">
        <v>2</v>
      </c>
      <c r="L214" s="101">
        <v>1</v>
      </c>
      <c r="M214" s="101">
        <v>3</v>
      </c>
      <c r="N214" s="102">
        <v>1</v>
      </c>
      <c r="O214" s="102">
        <v>1</v>
      </c>
      <c r="P214" s="102">
        <v>1</v>
      </c>
      <c r="Q214" s="101">
        <v>0</v>
      </c>
      <c r="R214" s="101">
        <v>1</v>
      </c>
      <c r="S214" s="101">
        <v>1</v>
      </c>
      <c r="T214" s="102">
        <v>0</v>
      </c>
      <c r="U214" s="102">
        <v>1</v>
      </c>
      <c r="V214" s="102">
        <v>0.33333333333333331</v>
      </c>
      <c r="W214" s="101">
        <v>2</v>
      </c>
      <c r="X214" s="101">
        <v>0</v>
      </c>
      <c r="Y214" s="101">
        <v>2</v>
      </c>
      <c r="Z214" s="102">
        <v>1</v>
      </c>
      <c r="AA214" s="102">
        <v>0</v>
      </c>
      <c r="AB214" s="102">
        <v>0.66666666666666663</v>
      </c>
      <c r="AC214" s="101">
        <v>0</v>
      </c>
      <c r="AD214" s="101">
        <v>0</v>
      </c>
      <c r="AE214" s="101">
        <v>0</v>
      </c>
      <c r="AF214" s="102">
        <v>0</v>
      </c>
      <c r="AG214" s="102">
        <v>0</v>
      </c>
      <c r="AH214" s="102">
        <v>0</v>
      </c>
      <c r="AI214" s="101">
        <v>2</v>
      </c>
      <c r="AJ214" s="101">
        <v>0</v>
      </c>
      <c r="AK214" s="101">
        <v>2</v>
      </c>
      <c r="AL214" s="102">
        <v>1</v>
      </c>
      <c r="AM214" s="102">
        <v>0</v>
      </c>
      <c r="AN214" s="102">
        <v>0.66666666666666663</v>
      </c>
      <c r="AO214" s="101">
        <v>2</v>
      </c>
      <c r="AP214" s="101">
        <v>1</v>
      </c>
      <c r="AQ214" s="101">
        <v>3</v>
      </c>
      <c r="AR214" s="102">
        <v>1</v>
      </c>
      <c r="AS214" s="102">
        <v>1</v>
      </c>
      <c r="AT214" s="102">
        <v>1</v>
      </c>
      <c r="AU214" s="101">
        <v>0</v>
      </c>
      <c r="AV214" s="101">
        <v>1</v>
      </c>
      <c r="AW214" s="101">
        <v>1</v>
      </c>
      <c r="AX214" s="102">
        <v>0</v>
      </c>
      <c r="AY214" s="102">
        <v>1</v>
      </c>
      <c r="AZ214" s="102">
        <v>0.33333333333333331</v>
      </c>
      <c r="BA214" s="101">
        <v>2</v>
      </c>
      <c r="BB214" s="101">
        <v>0</v>
      </c>
      <c r="BC214" s="101">
        <v>2</v>
      </c>
      <c r="BD214" s="102">
        <v>1</v>
      </c>
      <c r="BE214" s="102">
        <v>0</v>
      </c>
      <c r="BF214" s="102">
        <v>0.66666666666666663</v>
      </c>
      <c r="BG214" s="101">
        <v>0</v>
      </c>
      <c r="BH214" s="101">
        <v>0</v>
      </c>
      <c r="BI214" s="101">
        <v>0</v>
      </c>
      <c r="BJ214" s="102">
        <v>0</v>
      </c>
      <c r="BK214" s="102">
        <v>0</v>
      </c>
      <c r="BL214" s="102">
        <v>0</v>
      </c>
      <c r="BM214" s="101">
        <v>2</v>
      </c>
      <c r="BN214" s="101">
        <v>0</v>
      </c>
      <c r="BO214" s="101">
        <v>2</v>
      </c>
      <c r="BP214" s="102">
        <v>1</v>
      </c>
      <c r="BQ214" s="102">
        <v>0</v>
      </c>
      <c r="BR214" s="103">
        <v>0.66666666666666663</v>
      </c>
    </row>
    <row r="215" spans="1:70" ht="11.85">
      <c r="A215" s="99" t="str">
        <f>IF(COUNTIFS(T_ULIS[[#This Row],[Secteur]],"  *"),A214,T_ULIS[[#This Row],[Secteur]])</f>
        <v>VAL-DE-MARNE</v>
      </c>
      <c r="B215" s="99" t="str">
        <f>IF(COUNTIFS(T_ULIS[[#This Row],[Secteur]],"    *"),B214,T_ULIS[[#This Row],[Secteur]])</f>
        <v xml:space="preserve">   D10 - Limeil-Brevannes</v>
      </c>
      <c r="C215" s="100" t="s">
        <v>945</v>
      </c>
      <c r="D215" s="100" t="s">
        <v>809</v>
      </c>
      <c r="E215" s="101">
        <v>0</v>
      </c>
      <c r="F215" s="101">
        <v>3</v>
      </c>
      <c r="G215" s="101">
        <v>3</v>
      </c>
      <c r="H215" s="101">
        <v>0</v>
      </c>
      <c r="I215" s="101">
        <v>0</v>
      </c>
      <c r="J215" s="101">
        <v>0</v>
      </c>
      <c r="K215" s="101">
        <v>0</v>
      </c>
      <c r="L215" s="101">
        <v>3</v>
      </c>
      <c r="M215" s="101">
        <v>3</v>
      </c>
      <c r="N215" s="102" t="s">
        <v>92</v>
      </c>
      <c r="O215" s="102">
        <v>1</v>
      </c>
      <c r="P215" s="102">
        <v>1</v>
      </c>
      <c r="Q215" s="101">
        <v>0</v>
      </c>
      <c r="R215" s="101">
        <v>0</v>
      </c>
      <c r="S215" s="101">
        <v>0</v>
      </c>
      <c r="T215" s="102" t="s">
        <v>92</v>
      </c>
      <c r="U215" s="102">
        <v>0</v>
      </c>
      <c r="V215" s="102">
        <v>0</v>
      </c>
      <c r="W215" s="101">
        <v>0</v>
      </c>
      <c r="X215" s="101">
        <v>3</v>
      </c>
      <c r="Y215" s="101">
        <v>3</v>
      </c>
      <c r="Z215" s="102" t="s">
        <v>92</v>
      </c>
      <c r="AA215" s="102">
        <v>1</v>
      </c>
      <c r="AB215" s="102">
        <v>1</v>
      </c>
      <c r="AC215" s="101">
        <v>0</v>
      </c>
      <c r="AD215" s="101">
        <v>0</v>
      </c>
      <c r="AE215" s="101">
        <v>0</v>
      </c>
      <c r="AF215" s="102" t="s">
        <v>92</v>
      </c>
      <c r="AG215" s="102">
        <v>0</v>
      </c>
      <c r="AH215" s="102">
        <v>0</v>
      </c>
      <c r="AI215" s="101">
        <v>0</v>
      </c>
      <c r="AJ215" s="101">
        <v>3</v>
      </c>
      <c r="AK215" s="101">
        <v>3</v>
      </c>
      <c r="AL215" s="102" t="s">
        <v>92</v>
      </c>
      <c r="AM215" s="102">
        <v>1</v>
      </c>
      <c r="AN215" s="102">
        <v>1</v>
      </c>
      <c r="AO215" s="101">
        <v>0</v>
      </c>
      <c r="AP215" s="101">
        <v>3</v>
      </c>
      <c r="AQ215" s="101">
        <v>3</v>
      </c>
      <c r="AR215" s="102" t="s">
        <v>92</v>
      </c>
      <c r="AS215" s="102">
        <v>1</v>
      </c>
      <c r="AT215" s="102">
        <v>1</v>
      </c>
      <c r="AU215" s="101">
        <v>0</v>
      </c>
      <c r="AV215" s="101">
        <v>0</v>
      </c>
      <c r="AW215" s="101">
        <v>0</v>
      </c>
      <c r="AX215" s="102" t="s">
        <v>92</v>
      </c>
      <c r="AY215" s="102">
        <v>0</v>
      </c>
      <c r="AZ215" s="102">
        <v>0</v>
      </c>
      <c r="BA215" s="101">
        <v>0</v>
      </c>
      <c r="BB215" s="101">
        <v>3</v>
      </c>
      <c r="BC215" s="101">
        <v>3</v>
      </c>
      <c r="BD215" s="102" t="s">
        <v>92</v>
      </c>
      <c r="BE215" s="102">
        <v>1</v>
      </c>
      <c r="BF215" s="102">
        <v>1</v>
      </c>
      <c r="BG215" s="101">
        <v>0</v>
      </c>
      <c r="BH215" s="101">
        <v>0</v>
      </c>
      <c r="BI215" s="101">
        <v>0</v>
      </c>
      <c r="BJ215" s="102" t="s">
        <v>92</v>
      </c>
      <c r="BK215" s="102">
        <v>0</v>
      </c>
      <c r="BL215" s="102">
        <v>0</v>
      </c>
      <c r="BM215" s="101">
        <v>0</v>
      </c>
      <c r="BN215" s="101">
        <v>3</v>
      </c>
      <c r="BO215" s="101">
        <v>3</v>
      </c>
      <c r="BP215" s="102" t="s">
        <v>92</v>
      </c>
      <c r="BQ215" s="102">
        <v>1</v>
      </c>
      <c r="BR215" s="103">
        <v>1</v>
      </c>
    </row>
    <row r="216" spans="1:70" ht="11.85">
      <c r="A216" s="99" t="str">
        <f>IF(COUNTIFS(T_ULIS[[#This Row],[Secteur]],"  *"),A215,T_ULIS[[#This Row],[Secteur]])</f>
        <v>VAL-DE-MARNE</v>
      </c>
      <c r="B216" s="99" t="str">
        <f>IF(COUNTIFS(T_ULIS[[#This Row],[Secteur]],"    *"),B215,T_ULIS[[#This Row],[Secteur]])</f>
        <v xml:space="preserve">   D10 - Limeil-Brevannes</v>
      </c>
      <c r="C216" s="100" t="s">
        <v>952</v>
      </c>
      <c r="D216" s="100" t="s">
        <v>953</v>
      </c>
      <c r="E216" s="101">
        <v>1</v>
      </c>
      <c r="F216" s="101">
        <v>3</v>
      </c>
      <c r="G216" s="101">
        <v>4</v>
      </c>
      <c r="H216" s="101">
        <v>0</v>
      </c>
      <c r="I216" s="101">
        <v>0</v>
      </c>
      <c r="J216" s="101">
        <v>0</v>
      </c>
      <c r="K216" s="101">
        <v>1</v>
      </c>
      <c r="L216" s="101">
        <v>3</v>
      </c>
      <c r="M216" s="101">
        <v>4</v>
      </c>
      <c r="N216" s="102">
        <v>1</v>
      </c>
      <c r="O216" s="102">
        <v>1</v>
      </c>
      <c r="P216" s="102">
        <v>1</v>
      </c>
      <c r="Q216" s="101">
        <v>0</v>
      </c>
      <c r="R216" s="101">
        <v>0</v>
      </c>
      <c r="S216" s="101">
        <v>0</v>
      </c>
      <c r="T216" s="102">
        <v>0</v>
      </c>
      <c r="U216" s="102">
        <v>0</v>
      </c>
      <c r="V216" s="102">
        <v>0</v>
      </c>
      <c r="W216" s="101">
        <v>1</v>
      </c>
      <c r="X216" s="101">
        <v>3</v>
      </c>
      <c r="Y216" s="101">
        <v>4</v>
      </c>
      <c r="Z216" s="102">
        <v>1</v>
      </c>
      <c r="AA216" s="102">
        <v>1</v>
      </c>
      <c r="AB216" s="102">
        <v>1</v>
      </c>
      <c r="AC216" s="101">
        <v>0</v>
      </c>
      <c r="AD216" s="101">
        <v>1</v>
      </c>
      <c r="AE216" s="101">
        <v>1</v>
      </c>
      <c r="AF216" s="102">
        <v>0</v>
      </c>
      <c r="AG216" s="102">
        <v>0.33333333333333331</v>
      </c>
      <c r="AH216" s="102">
        <v>0.25</v>
      </c>
      <c r="AI216" s="101">
        <v>1</v>
      </c>
      <c r="AJ216" s="101">
        <v>2</v>
      </c>
      <c r="AK216" s="101">
        <v>3</v>
      </c>
      <c r="AL216" s="102">
        <v>1</v>
      </c>
      <c r="AM216" s="102">
        <v>0.66666666666666663</v>
      </c>
      <c r="AN216" s="102">
        <v>0.75</v>
      </c>
      <c r="AO216" s="101">
        <v>1</v>
      </c>
      <c r="AP216" s="101">
        <v>3</v>
      </c>
      <c r="AQ216" s="101">
        <v>4</v>
      </c>
      <c r="AR216" s="102">
        <v>1</v>
      </c>
      <c r="AS216" s="102">
        <v>1</v>
      </c>
      <c r="AT216" s="102">
        <v>1</v>
      </c>
      <c r="AU216" s="101">
        <v>0</v>
      </c>
      <c r="AV216" s="101">
        <v>0</v>
      </c>
      <c r="AW216" s="101">
        <v>0</v>
      </c>
      <c r="AX216" s="102">
        <v>0</v>
      </c>
      <c r="AY216" s="102">
        <v>0</v>
      </c>
      <c r="AZ216" s="102">
        <v>0</v>
      </c>
      <c r="BA216" s="101">
        <v>1</v>
      </c>
      <c r="BB216" s="101">
        <v>3</v>
      </c>
      <c r="BC216" s="101">
        <v>4</v>
      </c>
      <c r="BD216" s="102">
        <v>1</v>
      </c>
      <c r="BE216" s="102">
        <v>1</v>
      </c>
      <c r="BF216" s="102">
        <v>1</v>
      </c>
      <c r="BG216" s="101">
        <v>0</v>
      </c>
      <c r="BH216" s="101">
        <v>0</v>
      </c>
      <c r="BI216" s="101">
        <v>0</v>
      </c>
      <c r="BJ216" s="102">
        <v>0</v>
      </c>
      <c r="BK216" s="102">
        <v>0</v>
      </c>
      <c r="BL216" s="102">
        <v>0</v>
      </c>
      <c r="BM216" s="101">
        <v>1</v>
      </c>
      <c r="BN216" s="101">
        <v>3</v>
      </c>
      <c r="BO216" s="101">
        <v>4</v>
      </c>
      <c r="BP216" s="102">
        <v>1</v>
      </c>
      <c r="BQ216" s="102">
        <v>1</v>
      </c>
      <c r="BR216" s="103">
        <v>1</v>
      </c>
    </row>
    <row r="217" spans="1:70" ht="11.85">
      <c r="A217" s="99" t="str">
        <f>IF(COUNTIFS(T_ULIS[[#This Row],[Secteur]],"  *"),A216,T_ULIS[[#This Row],[Secteur]])</f>
        <v>VAL-DE-MARNE</v>
      </c>
      <c r="B217" s="99" t="str">
        <f>IF(COUNTIFS(T_ULIS[[#This Row],[Secteur]],"    *"),B216,T_ULIS[[#This Row],[Secteur]])</f>
        <v xml:space="preserve">   D10 - Limeil-Brevannes</v>
      </c>
      <c r="C217" s="100" t="s">
        <v>954</v>
      </c>
      <c r="D217" s="100" t="s">
        <v>239</v>
      </c>
      <c r="E217" s="101">
        <v>3</v>
      </c>
      <c r="F217" s="101">
        <v>1</v>
      </c>
      <c r="G217" s="101">
        <v>4</v>
      </c>
      <c r="H217" s="101">
        <v>0</v>
      </c>
      <c r="I217" s="101">
        <v>0</v>
      </c>
      <c r="J217" s="101">
        <v>0</v>
      </c>
      <c r="K217" s="101">
        <v>3</v>
      </c>
      <c r="L217" s="101">
        <v>1</v>
      </c>
      <c r="M217" s="101">
        <v>4</v>
      </c>
      <c r="N217" s="102">
        <v>1</v>
      </c>
      <c r="O217" s="102">
        <v>1</v>
      </c>
      <c r="P217" s="102">
        <v>1</v>
      </c>
      <c r="Q217" s="101">
        <v>0</v>
      </c>
      <c r="R217" s="101">
        <v>0</v>
      </c>
      <c r="S217" s="101">
        <v>0</v>
      </c>
      <c r="T217" s="102">
        <v>0</v>
      </c>
      <c r="U217" s="102">
        <v>0</v>
      </c>
      <c r="V217" s="102">
        <v>0</v>
      </c>
      <c r="W217" s="101">
        <v>3</v>
      </c>
      <c r="X217" s="101">
        <v>1</v>
      </c>
      <c r="Y217" s="101">
        <v>4</v>
      </c>
      <c r="Z217" s="102">
        <v>1</v>
      </c>
      <c r="AA217" s="102">
        <v>1</v>
      </c>
      <c r="AB217" s="102">
        <v>1</v>
      </c>
      <c r="AC217" s="101">
        <v>1</v>
      </c>
      <c r="AD217" s="101">
        <v>0</v>
      </c>
      <c r="AE217" s="101">
        <v>1</v>
      </c>
      <c r="AF217" s="102">
        <v>0.33333333333333331</v>
      </c>
      <c r="AG217" s="102">
        <v>0</v>
      </c>
      <c r="AH217" s="102">
        <v>0.25</v>
      </c>
      <c r="AI217" s="101">
        <v>2</v>
      </c>
      <c r="AJ217" s="101">
        <v>1</v>
      </c>
      <c r="AK217" s="101">
        <v>3</v>
      </c>
      <c r="AL217" s="102">
        <v>0.66666666666666663</v>
      </c>
      <c r="AM217" s="102">
        <v>1</v>
      </c>
      <c r="AN217" s="102">
        <v>0.75</v>
      </c>
      <c r="AO217" s="101">
        <v>3</v>
      </c>
      <c r="AP217" s="101">
        <v>1</v>
      </c>
      <c r="AQ217" s="101">
        <v>4</v>
      </c>
      <c r="AR217" s="102">
        <v>1</v>
      </c>
      <c r="AS217" s="102">
        <v>1</v>
      </c>
      <c r="AT217" s="102">
        <v>1</v>
      </c>
      <c r="AU217" s="101">
        <v>0</v>
      </c>
      <c r="AV217" s="101">
        <v>0</v>
      </c>
      <c r="AW217" s="101">
        <v>0</v>
      </c>
      <c r="AX217" s="102">
        <v>0</v>
      </c>
      <c r="AY217" s="102">
        <v>0</v>
      </c>
      <c r="AZ217" s="102">
        <v>0</v>
      </c>
      <c r="BA217" s="101">
        <v>3</v>
      </c>
      <c r="BB217" s="101">
        <v>1</v>
      </c>
      <c r="BC217" s="101">
        <v>4</v>
      </c>
      <c r="BD217" s="102">
        <v>1</v>
      </c>
      <c r="BE217" s="102">
        <v>1</v>
      </c>
      <c r="BF217" s="102">
        <v>1</v>
      </c>
      <c r="BG217" s="101">
        <v>1</v>
      </c>
      <c r="BH217" s="101">
        <v>0</v>
      </c>
      <c r="BI217" s="101">
        <v>1</v>
      </c>
      <c r="BJ217" s="102">
        <v>0.33333333333333331</v>
      </c>
      <c r="BK217" s="102">
        <v>0</v>
      </c>
      <c r="BL217" s="102">
        <v>0.25</v>
      </c>
      <c r="BM217" s="101">
        <v>2</v>
      </c>
      <c r="BN217" s="101">
        <v>1</v>
      </c>
      <c r="BO217" s="101">
        <v>3</v>
      </c>
      <c r="BP217" s="102">
        <v>0.66666666666666663</v>
      </c>
      <c r="BQ217" s="102">
        <v>1</v>
      </c>
      <c r="BR217" s="103">
        <v>0.75</v>
      </c>
    </row>
    <row r="218" spans="1:70" ht="11.85">
      <c r="A218" s="99" t="str">
        <f>IF(COUNTIFS(T_ULIS[[#This Row],[Secteur]],"  *"),A217,T_ULIS[[#This Row],[Secteur]])</f>
        <v>VAL-DE-MARNE</v>
      </c>
      <c r="B218" s="99" t="str">
        <f>IF(COUNTIFS(T_ULIS[[#This Row],[Secteur]],"    *"),B217,T_ULIS[[#This Row],[Secteur]])</f>
        <v xml:space="preserve">   D10 - Limeil-Brevannes</v>
      </c>
      <c r="C218" s="100" t="s">
        <v>955</v>
      </c>
      <c r="D218" s="100" t="s">
        <v>956</v>
      </c>
      <c r="E218" s="101">
        <v>2</v>
      </c>
      <c r="F218" s="101">
        <v>3</v>
      </c>
      <c r="G218" s="101">
        <v>5</v>
      </c>
      <c r="H218" s="101">
        <v>0</v>
      </c>
      <c r="I218" s="101">
        <v>0</v>
      </c>
      <c r="J218" s="101">
        <v>0</v>
      </c>
      <c r="K218" s="101">
        <v>2</v>
      </c>
      <c r="L218" s="101">
        <v>3</v>
      </c>
      <c r="M218" s="101">
        <v>5</v>
      </c>
      <c r="N218" s="102">
        <v>1</v>
      </c>
      <c r="O218" s="102">
        <v>1</v>
      </c>
      <c r="P218" s="102">
        <v>1</v>
      </c>
      <c r="Q218" s="101">
        <v>1</v>
      </c>
      <c r="R218" s="101">
        <v>0</v>
      </c>
      <c r="S218" s="101">
        <v>1</v>
      </c>
      <c r="T218" s="102">
        <v>0.5</v>
      </c>
      <c r="U218" s="102">
        <v>0</v>
      </c>
      <c r="V218" s="102">
        <v>0.2</v>
      </c>
      <c r="W218" s="101">
        <v>1</v>
      </c>
      <c r="X218" s="101">
        <v>3</v>
      </c>
      <c r="Y218" s="101">
        <v>4</v>
      </c>
      <c r="Z218" s="102">
        <v>0.5</v>
      </c>
      <c r="AA218" s="102">
        <v>1</v>
      </c>
      <c r="AB218" s="102">
        <v>0.8</v>
      </c>
      <c r="AC218" s="101">
        <v>0</v>
      </c>
      <c r="AD218" s="101">
        <v>3</v>
      </c>
      <c r="AE218" s="101">
        <v>3</v>
      </c>
      <c r="AF218" s="102">
        <v>0</v>
      </c>
      <c r="AG218" s="102">
        <v>1</v>
      </c>
      <c r="AH218" s="102">
        <v>0.6</v>
      </c>
      <c r="AI218" s="101">
        <v>1</v>
      </c>
      <c r="AJ218" s="101">
        <v>0</v>
      </c>
      <c r="AK218" s="101">
        <v>1</v>
      </c>
      <c r="AL218" s="102">
        <v>0.5</v>
      </c>
      <c r="AM218" s="102">
        <v>0</v>
      </c>
      <c r="AN218" s="102">
        <v>0.2</v>
      </c>
      <c r="AO218" s="101">
        <v>2</v>
      </c>
      <c r="AP218" s="101">
        <v>3</v>
      </c>
      <c r="AQ218" s="101">
        <v>5</v>
      </c>
      <c r="AR218" s="102">
        <v>1</v>
      </c>
      <c r="AS218" s="102">
        <v>1</v>
      </c>
      <c r="AT218" s="102">
        <v>1</v>
      </c>
      <c r="AU218" s="101">
        <v>1</v>
      </c>
      <c r="AV218" s="101">
        <v>0</v>
      </c>
      <c r="AW218" s="101">
        <v>1</v>
      </c>
      <c r="AX218" s="102">
        <v>0.5</v>
      </c>
      <c r="AY218" s="102">
        <v>0</v>
      </c>
      <c r="AZ218" s="102">
        <v>0.2</v>
      </c>
      <c r="BA218" s="101">
        <v>1</v>
      </c>
      <c r="BB218" s="101">
        <v>3</v>
      </c>
      <c r="BC218" s="101">
        <v>4</v>
      </c>
      <c r="BD218" s="102">
        <v>0.5</v>
      </c>
      <c r="BE218" s="102">
        <v>1</v>
      </c>
      <c r="BF218" s="102">
        <v>0.8</v>
      </c>
      <c r="BG218" s="101">
        <v>0</v>
      </c>
      <c r="BH218" s="101">
        <v>3</v>
      </c>
      <c r="BI218" s="101">
        <v>3</v>
      </c>
      <c r="BJ218" s="102">
        <v>0</v>
      </c>
      <c r="BK218" s="102">
        <v>1</v>
      </c>
      <c r="BL218" s="102">
        <v>0.6</v>
      </c>
      <c r="BM218" s="101">
        <v>1</v>
      </c>
      <c r="BN218" s="101">
        <v>0</v>
      </c>
      <c r="BO218" s="101">
        <v>1</v>
      </c>
      <c r="BP218" s="102">
        <v>0.5</v>
      </c>
      <c r="BQ218" s="102">
        <v>0</v>
      </c>
      <c r="BR218" s="103">
        <v>0.2</v>
      </c>
    </row>
  </sheetData>
  <sheetProtection sheet="1" objects="1" scenarios="1"/>
  <phoneticPr fontId="5" type="noConversion"/>
  <conditionalFormatting sqref="A5:BR218">
    <cfRule type="expression" dxfId="5" priority="1">
      <formula>COUNTIFS($D5,"   *")=0</formula>
    </cfRule>
    <cfRule type="expression" dxfId="4" priority="2">
      <formula>COUNTIFS($D5,"   D*")&gt;0</formula>
    </cfRule>
  </conditionalFormatting>
  <hyperlinks>
    <hyperlink ref="D1" location="Accueil!C1" display="¡ Retour" xr:uid="{00000000-0004-0000-0700-000000000000}"/>
  </hyperlinks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9"/>
  <dimension ref="A1:BR185"/>
  <sheetViews>
    <sheetView workbookViewId="0">
      <pane xSplit="4" ySplit="4" topLeftCell="E26" activePane="bottomRight" state="frozen"/>
      <selection activeCell="H1" sqref="H1:J1048576"/>
      <selection pane="topRight" activeCell="H1" sqref="H1:J1048576"/>
      <selection pane="bottomLeft" activeCell="H1" sqref="H1:J1048576"/>
      <selection pane="bottomRight" activeCell="D1" sqref="D1"/>
    </sheetView>
  </sheetViews>
  <sheetFormatPr baseColWidth="10" defaultColWidth="11" defaultRowHeight="10.25"/>
  <cols>
    <col min="1" max="1" width="16.90625" style="21" hidden="1" customWidth="1"/>
    <col min="2" max="2" width="22.6328125" style="21" hidden="1" customWidth="1"/>
    <col min="3" max="3" width="13.26953125" style="21" hidden="1" customWidth="1"/>
    <col min="4" max="4" width="22" style="21" bestFit="1" customWidth="1"/>
    <col min="5" max="70" width="8.7265625" style="21" customWidth="1"/>
    <col min="71" max="71" width="11" style="21" customWidth="1"/>
    <col min="72" max="16384" width="11" style="21"/>
  </cols>
  <sheetData>
    <row r="1" spans="1:70" ht="11.95" customHeight="1">
      <c r="A1" s="55"/>
      <c r="B1" s="55"/>
      <c r="C1" s="54"/>
      <c r="D1" s="123" t="s">
        <v>1415</v>
      </c>
      <c r="E1" s="47" t="s">
        <v>0</v>
      </c>
      <c r="F1" s="48"/>
      <c r="G1" s="49"/>
      <c r="H1" s="48" t="s">
        <v>2030</v>
      </c>
      <c r="I1" s="48"/>
      <c r="J1" s="48"/>
      <c r="K1" s="104" t="s">
        <v>1</v>
      </c>
      <c r="L1" s="37"/>
      <c r="M1" s="37"/>
      <c r="N1" s="37"/>
      <c r="O1" s="37"/>
      <c r="P1" s="38"/>
      <c r="Q1" s="104" t="s">
        <v>1</v>
      </c>
      <c r="R1" s="37"/>
      <c r="S1" s="37"/>
      <c r="T1" s="37"/>
      <c r="U1" s="37"/>
      <c r="V1" s="38"/>
      <c r="W1" s="104" t="s">
        <v>1</v>
      </c>
      <c r="X1" s="37"/>
      <c r="Y1" s="37"/>
      <c r="Z1" s="37"/>
      <c r="AA1" s="37"/>
      <c r="AB1" s="38"/>
      <c r="AC1" s="104" t="s">
        <v>1</v>
      </c>
      <c r="AD1" s="37"/>
      <c r="AE1" s="37"/>
      <c r="AF1" s="37"/>
      <c r="AG1" s="37"/>
      <c r="AH1" s="38"/>
      <c r="AI1" s="104" t="s">
        <v>1</v>
      </c>
      <c r="AJ1" s="37"/>
      <c r="AK1" s="37"/>
      <c r="AL1" s="37"/>
      <c r="AM1" s="37"/>
      <c r="AN1" s="38"/>
      <c r="AO1" s="39" t="s">
        <v>2</v>
      </c>
      <c r="AP1" s="40"/>
      <c r="AQ1" s="40"/>
      <c r="AR1" s="40"/>
      <c r="AS1" s="40"/>
      <c r="AT1" s="41"/>
      <c r="AU1" s="39" t="s">
        <v>2</v>
      </c>
      <c r="AV1" s="40"/>
      <c r="AW1" s="40"/>
      <c r="AX1" s="40"/>
      <c r="AY1" s="40"/>
      <c r="AZ1" s="41"/>
      <c r="BA1" s="39" t="s">
        <v>2</v>
      </c>
      <c r="BB1" s="40"/>
      <c r="BC1" s="40"/>
      <c r="BD1" s="40"/>
      <c r="BE1" s="40"/>
      <c r="BF1" s="41"/>
      <c r="BG1" s="39" t="s">
        <v>2</v>
      </c>
      <c r="BH1" s="40"/>
      <c r="BI1" s="40"/>
      <c r="BJ1" s="40"/>
      <c r="BK1" s="40"/>
      <c r="BL1" s="41"/>
      <c r="BM1" s="39" t="s">
        <v>2</v>
      </c>
      <c r="BN1" s="40"/>
      <c r="BO1" s="40"/>
      <c r="BP1" s="40"/>
      <c r="BQ1" s="40"/>
      <c r="BR1" s="41"/>
    </row>
    <row r="2" spans="1:70" ht="10.75">
      <c r="A2" s="55"/>
      <c r="B2" s="55"/>
      <c r="C2" s="54"/>
      <c r="D2" s="61" t="s">
        <v>101</v>
      </c>
      <c r="E2" s="50"/>
      <c r="F2" s="51"/>
      <c r="G2" s="52"/>
      <c r="H2" s="50"/>
      <c r="I2" s="51"/>
      <c r="J2" s="52"/>
      <c r="K2" s="38" t="s">
        <v>3</v>
      </c>
      <c r="L2" s="42"/>
      <c r="M2" s="42"/>
      <c r="N2" s="42" t="s">
        <v>4</v>
      </c>
      <c r="O2" s="42"/>
      <c r="P2" s="42"/>
      <c r="Q2" s="42" t="s">
        <v>5</v>
      </c>
      <c r="R2" s="42"/>
      <c r="S2" s="42"/>
      <c r="T2" s="42" t="s">
        <v>6</v>
      </c>
      <c r="U2" s="42"/>
      <c r="V2" s="42"/>
      <c r="W2" s="42" t="s">
        <v>7</v>
      </c>
      <c r="X2" s="42"/>
      <c r="Y2" s="42"/>
      <c r="Z2" s="42" t="s">
        <v>8</v>
      </c>
      <c r="AA2" s="42"/>
      <c r="AB2" s="42"/>
      <c r="AC2" s="42" t="s">
        <v>9</v>
      </c>
      <c r="AD2" s="42"/>
      <c r="AE2" s="42"/>
      <c r="AF2" s="42" t="s">
        <v>10</v>
      </c>
      <c r="AG2" s="42"/>
      <c r="AH2" s="42"/>
      <c r="AI2" s="42" t="s">
        <v>11</v>
      </c>
      <c r="AJ2" s="42"/>
      <c r="AK2" s="42"/>
      <c r="AL2" s="42" t="s">
        <v>12</v>
      </c>
      <c r="AM2" s="42"/>
      <c r="AN2" s="42"/>
      <c r="AO2" s="43" t="s">
        <v>13</v>
      </c>
      <c r="AP2" s="43"/>
      <c r="AQ2" s="43"/>
      <c r="AR2" s="43" t="s">
        <v>14</v>
      </c>
      <c r="AS2" s="43"/>
      <c r="AT2" s="43"/>
      <c r="AU2" s="43" t="s">
        <v>15</v>
      </c>
      <c r="AV2" s="43"/>
      <c r="AW2" s="43"/>
      <c r="AX2" s="43" t="s">
        <v>16</v>
      </c>
      <c r="AY2" s="43"/>
      <c r="AZ2" s="43"/>
      <c r="BA2" s="43" t="s">
        <v>17</v>
      </c>
      <c r="BB2" s="43"/>
      <c r="BC2" s="43"/>
      <c r="BD2" s="43" t="s">
        <v>18</v>
      </c>
      <c r="BE2" s="43"/>
      <c r="BF2" s="43"/>
      <c r="BG2" s="43" t="s">
        <v>19</v>
      </c>
      <c r="BH2" s="43"/>
      <c r="BI2" s="43"/>
      <c r="BJ2" s="43" t="s">
        <v>20</v>
      </c>
      <c r="BK2" s="43"/>
      <c r="BL2" s="43"/>
      <c r="BM2" s="43" t="s">
        <v>21</v>
      </c>
      <c r="BN2" s="43"/>
      <c r="BO2" s="43"/>
      <c r="BP2" s="43" t="s">
        <v>22</v>
      </c>
      <c r="BQ2" s="43"/>
      <c r="BR2" s="43"/>
    </row>
    <row r="3" spans="1:70" ht="10.75">
      <c r="A3" s="55"/>
      <c r="B3" s="55"/>
      <c r="C3" s="55"/>
      <c r="D3" s="61" t="s">
        <v>962</v>
      </c>
      <c r="E3" s="53" t="s">
        <v>23</v>
      </c>
      <c r="F3" s="53" t="s">
        <v>24</v>
      </c>
      <c r="G3" s="53" t="s">
        <v>25</v>
      </c>
      <c r="H3" s="53" t="s">
        <v>23</v>
      </c>
      <c r="I3" s="53" t="s">
        <v>24</v>
      </c>
      <c r="J3" s="53" t="s">
        <v>25</v>
      </c>
      <c r="K3" s="44" t="s">
        <v>23</v>
      </c>
      <c r="L3" s="44" t="s">
        <v>24</v>
      </c>
      <c r="M3" s="44" t="s">
        <v>25</v>
      </c>
      <c r="N3" s="44" t="s">
        <v>23</v>
      </c>
      <c r="O3" s="44" t="s">
        <v>24</v>
      </c>
      <c r="P3" s="44" t="s">
        <v>25</v>
      </c>
      <c r="Q3" s="44" t="s">
        <v>23</v>
      </c>
      <c r="R3" s="44" t="s">
        <v>24</v>
      </c>
      <c r="S3" s="44" t="s">
        <v>25</v>
      </c>
      <c r="T3" s="44" t="s">
        <v>23</v>
      </c>
      <c r="U3" s="44" t="s">
        <v>24</v>
      </c>
      <c r="V3" s="44" t="s">
        <v>25</v>
      </c>
      <c r="W3" s="44" t="s">
        <v>23</v>
      </c>
      <c r="X3" s="44" t="s">
        <v>24</v>
      </c>
      <c r="Y3" s="44" t="s">
        <v>25</v>
      </c>
      <c r="Z3" s="44" t="s">
        <v>23</v>
      </c>
      <c r="AA3" s="44" t="s">
        <v>24</v>
      </c>
      <c r="AB3" s="44" t="s">
        <v>25</v>
      </c>
      <c r="AC3" s="44" t="s">
        <v>23</v>
      </c>
      <c r="AD3" s="44" t="s">
        <v>24</v>
      </c>
      <c r="AE3" s="44" t="s">
        <v>25</v>
      </c>
      <c r="AF3" s="44" t="s">
        <v>23</v>
      </c>
      <c r="AG3" s="44" t="s">
        <v>24</v>
      </c>
      <c r="AH3" s="44" t="s">
        <v>25</v>
      </c>
      <c r="AI3" s="44" t="s">
        <v>23</v>
      </c>
      <c r="AJ3" s="44" t="s">
        <v>24</v>
      </c>
      <c r="AK3" s="44" t="s">
        <v>25</v>
      </c>
      <c r="AL3" s="44" t="s">
        <v>23</v>
      </c>
      <c r="AM3" s="44" t="s">
        <v>24</v>
      </c>
      <c r="AN3" s="44" t="s">
        <v>25</v>
      </c>
      <c r="AO3" s="45" t="s">
        <v>23</v>
      </c>
      <c r="AP3" s="45" t="s">
        <v>24</v>
      </c>
      <c r="AQ3" s="45" t="s">
        <v>25</v>
      </c>
      <c r="AR3" s="45" t="s">
        <v>23</v>
      </c>
      <c r="AS3" s="45" t="s">
        <v>24</v>
      </c>
      <c r="AT3" s="45" t="s">
        <v>25</v>
      </c>
      <c r="AU3" s="45" t="s">
        <v>23</v>
      </c>
      <c r="AV3" s="45" t="s">
        <v>24</v>
      </c>
      <c r="AW3" s="45" t="s">
        <v>25</v>
      </c>
      <c r="AX3" s="45" t="s">
        <v>23</v>
      </c>
      <c r="AY3" s="45" t="s">
        <v>24</v>
      </c>
      <c r="AZ3" s="45" t="s">
        <v>25</v>
      </c>
      <c r="BA3" s="45" t="s">
        <v>23</v>
      </c>
      <c r="BB3" s="45" t="s">
        <v>24</v>
      </c>
      <c r="BC3" s="45" t="s">
        <v>25</v>
      </c>
      <c r="BD3" s="45" t="s">
        <v>23</v>
      </c>
      <c r="BE3" s="45" t="s">
        <v>24</v>
      </c>
      <c r="BF3" s="45" t="s">
        <v>25</v>
      </c>
      <c r="BG3" s="45" t="s">
        <v>23</v>
      </c>
      <c r="BH3" s="45" t="s">
        <v>24</v>
      </c>
      <c r="BI3" s="45" t="s">
        <v>25</v>
      </c>
      <c r="BJ3" s="45" t="s">
        <v>23</v>
      </c>
      <c r="BK3" s="45" t="s">
        <v>24</v>
      </c>
      <c r="BL3" s="45" t="s">
        <v>25</v>
      </c>
      <c r="BM3" s="45" t="s">
        <v>23</v>
      </c>
      <c r="BN3" s="45" t="s">
        <v>24</v>
      </c>
      <c r="BO3" s="45" t="s">
        <v>25</v>
      </c>
      <c r="BP3" s="45" t="s">
        <v>23</v>
      </c>
      <c r="BQ3" s="45" t="s">
        <v>24</v>
      </c>
      <c r="BR3" s="45" t="s">
        <v>25</v>
      </c>
    </row>
    <row r="4" spans="1:70">
      <c r="A4" s="56" t="s">
        <v>136</v>
      </c>
      <c r="B4" s="56" t="s">
        <v>181</v>
      </c>
      <c r="C4" s="56" t="s">
        <v>208</v>
      </c>
      <c r="D4" s="57" t="s">
        <v>26</v>
      </c>
      <c r="E4" s="58" t="s">
        <v>27</v>
      </c>
      <c r="F4" s="58" t="s">
        <v>28</v>
      </c>
      <c r="G4" s="58" t="s">
        <v>29</v>
      </c>
      <c r="H4" s="58" t="s">
        <v>2031</v>
      </c>
      <c r="I4" s="58" t="s">
        <v>2032</v>
      </c>
      <c r="J4" s="58" t="s">
        <v>2033</v>
      </c>
      <c r="K4" s="59" t="s">
        <v>30</v>
      </c>
      <c r="L4" s="59" t="s">
        <v>31</v>
      </c>
      <c r="M4" s="59" t="s">
        <v>32</v>
      </c>
      <c r="N4" s="59" t="s">
        <v>33</v>
      </c>
      <c r="O4" s="59" t="s">
        <v>34</v>
      </c>
      <c r="P4" s="59" t="s">
        <v>35</v>
      </c>
      <c r="Q4" s="59" t="s">
        <v>36</v>
      </c>
      <c r="R4" s="59" t="s">
        <v>37</v>
      </c>
      <c r="S4" s="59" t="s">
        <v>38</v>
      </c>
      <c r="T4" s="59" t="s">
        <v>39</v>
      </c>
      <c r="U4" s="59" t="s">
        <v>40</v>
      </c>
      <c r="V4" s="59" t="s">
        <v>41</v>
      </c>
      <c r="W4" s="59" t="s">
        <v>42</v>
      </c>
      <c r="X4" s="59" t="s">
        <v>43</v>
      </c>
      <c r="Y4" s="59" t="s">
        <v>44</v>
      </c>
      <c r="Z4" s="59" t="s">
        <v>45</v>
      </c>
      <c r="AA4" s="59" t="s">
        <v>46</v>
      </c>
      <c r="AB4" s="59" t="s">
        <v>47</v>
      </c>
      <c r="AC4" s="59" t="s">
        <v>48</v>
      </c>
      <c r="AD4" s="59" t="s">
        <v>49</v>
      </c>
      <c r="AE4" s="59" t="s">
        <v>50</v>
      </c>
      <c r="AF4" s="59" t="s">
        <v>51</v>
      </c>
      <c r="AG4" s="59" t="s">
        <v>52</v>
      </c>
      <c r="AH4" s="59" t="s">
        <v>53</v>
      </c>
      <c r="AI4" s="59" t="s">
        <v>54</v>
      </c>
      <c r="AJ4" s="59" t="s">
        <v>55</v>
      </c>
      <c r="AK4" s="59" t="s">
        <v>56</v>
      </c>
      <c r="AL4" s="59" t="s">
        <v>57</v>
      </c>
      <c r="AM4" s="59" t="s">
        <v>58</v>
      </c>
      <c r="AN4" s="59" t="s">
        <v>59</v>
      </c>
      <c r="AO4" s="58" t="s">
        <v>60</v>
      </c>
      <c r="AP4" s="58" t="s">
        <v>61</v>
      </c>
      <c r="AQ4" s="58" t="s">
        <v>62</v>
      </c>
      <c r="AR4" s="58" t="s">
        <v>63</v>
      </c>
      <c r="AS4" s="58" t="s">
        <v>64</v>
      </c>
      <c r="AT4" s="58" t="s">
        <v>65</v>
      </c>
      <c r="AU4" s="58" t="s">
        <v>66</v>
      </c>
      <c r="AV4" s="58" t="s">
        <v>67</v>
      </c>
      <c r="AW4" s="58" t="s">
        <v>68</v>
      </c>
      <c r="AX4" s="58" t="s">
        <v>69</v>
      </c>
      <c r="AY4" s="58" t="s">
        <v>70</v>
      </c>
      <c r="AZ4" s="58" t="s">
        <v>71</v>
      </c>
      <c r="BA4" s="58" t="s">
        <v>72</v>
      </c>
      <c r="BB4" s="58" t="s">
        <v>73</v>
      </c>
      <c r="BC4" s="58" t="s">
        <v>74</v>
      </c>
      <c r="BD4" s="58" t="s">
        <v>75</v>
      </c>
      <c r="BE4" s="58" t="s">
        <v>76</v>
      </c>
      <c r="BF4" s="58" t="s">
        <v>77</v>
      </c>
      <c r="BG4" s="58" t="s">
        <v>78</v>
      </c>
      <c r="BH4" s="58" t="s">
        <v>79</v>
      </c>
      <c r="BI4" s="58" t="s">
        <v>80</v>
      </c>
      <c r="BJ4" s="58" t="s">
        <v>81</v>
      </c>
      <c r="BK4" s="58" t="s">
        <v>82</v>
      </c>
      <c r="BL4" s="58" t="s">
        <v>83</v>
      </c>
      <c r="BM4" s="58" t="s">
        <v>84</v>
      </c>
      <c r="BN4" s="58" t="s">
        <v>85</v>
      </c>
      <c r="BO4" s="58" t="s">
        <v>86</v>
      </c>
      <c r="BP4" s="58" t="s">
        <v>87</v>
      </c>
      <c r="BQ4" s="58" t="s">
        <v>88</v>
      </c>
      <c r="BR4" s="60" t="s">
        <v>89</v>
      </c>
    </row>
    <row r="5" spans="1:70" ht="11.85">
      <c r="A5" s="46" t="str">
        <f>IF(COUNTIFS(T_UPE2A[[#This Row],[Secteur]],"  *"),A4,T_UPE2A[[#This Row],[Secteur]])</f>
        <v>ACADEMIE DE CRETEIL</v>
      </c>
      <c r="B5" s="46" t="str">
        <f>IF(COUNTIFS(T_UPE2A[[#This Row],[Secteur]],"    *"),B4,T_UPE2A[[#This Row],[Secteur]])</f>
        <v>ACADEMIE DE CRETEIL</v>
      </c>
      <c r="C5" s="1" t="s">
        <v>209</v>
      </c>
      <c r="D5" s="1" t="s">
        <v>90</v>
      </c>
      <c r="E5" s="2">
        <v>474</v>
      </c>
      <c r="F5" s="2">
        <v>777</v>
      </c>
      <c r="G5" s="2">
        <v>1251</v>
      </c>
      <c r="H5" s="2">
        <v>24</v>
      </c>
      <c r="I5" s="2">
        <v>28</v>
      </c>
      <c r="J5" s="2">
        <v>52</v>
      </c>
      <c r="K5" s="2">
        <v>287</v>
      </c>
      <c r="L5" s="2">
        <v>442</v>
      </c>
      <c r="M5" s="2">
        <v>729</v>
      </c>
      <c r="N5" s="3">
        <v>0.65611814345991559</v>
      </c>
      <c r="O5" s="3">
        <v>0.60489060489060487</v>
      </c>
      <c r="P5" s="3">
        <v>0.62430055955235808</v>
      </c>
      <c r="Q5" s="2">
        <v>80</v>
      </c>
      <c r="R5" s="2">
        <v>64</v>
      </c>
      <c r="S5" s="2">
        <v>144</v>
      </c>
      <c r="T5" s="3">
        <v>0.27874564459930312</v>
      </c>
      <c r="U5" s="3">
        <v>0.14479638009049775</v>
      </c>
      <c r="V5" s="3">
        <v>0.19753086419753085</v>
      </c>
      <c r="W5" s="2">
        <v>207</v>
      </c>
      <c r="X5" s="2">
        <v>378</v>
      </c>
      <c r="Y5" s="2">
        <v>585</v>
      </c>
      <c r="Z5" s="3">
        <v>0.72125435540069682</v>
      </c>
      <c r="AA5" s="3">
        <v>0.85520361990950222</v>
      </c>
      <c r="AB5" s="3">
        <v>0.80246913580246915</v>
      </c>
      <c r="AC5" s="2">
        <v>107</v>
      </c>
      <c r="AD5" s="2">
        <v>118</v>
      </c>
      <c r="AE5" s="2">
        <v>225</v>
      </c>
      <c r="AF5" s="3">
        <v>0.37282229965156793</v>
      </c>
      <c r="AG5" s="3">
        <v>0.2669683257918552</v>
      </c>
      <c r="AH5" s="3">
        <v>0.30864197530864196</v>
      </c>
      <c r="AI5" s="2">
        <v>100</v>
      </c>
      <c r="AJ5" s="2">
        <v>260</v>
      </c>
      <c r="AK5" s="2">
        <v>360</v>
      </c>
      <c r="AL5" s="3">
        <v>0.34843205574912894</v>
      </c>
      <c r="AM5" s="3">
        <v>0.58823529411764708</v>
      </c>
      <c r="AN5" s="3">
        <v>0.49382716049382713</v>
      </c>
      <c r="AO5" s="2">
        <v>250</v>
      </c>
      <c r="AP5" s="2">
        <v>373</v>
      </c>
      <c r="AQ5" s="2">
        <v>623</v>
      </c>
      <c r="AR5" s="3">
        <v>0.57805907172995785</v>
      </c>
      <c r="AS5" s="3">
        <v>0.51608751608751613</v>
      </c>
      <c r="AT5" s="3">
        <v>0.53956834532374098</v>
      </c>
      <c r="AU5" s="2">
        <v>54</v>
      </c>
      <c r="AV5" s="2">
        <v>39</v>
      </c>
      <c r="AW5" s="2">
        <v>93</v>
      </c>
      <c r="AX5" s="3">
        <v>0.216</v>
      </c>
      <c r="AY5" s="3">
        <v>0.10455764075067024</v>
      </c>
      <c r="AZ5" s="3">
        <v>0.1492776886035313</v>
      </c>
      <c r="BA5" s="2">
        <v>196</v>
      </c>
      <c r="BB5" s="2">
        <v>334</v>
      </c>
      <c r="BC5" s="2">
        <v>530</v>
      </c>
      <c r="BD5" s="3">
        <v>0.78400000000000003</v>
      </c>
      <c r="BE5" s="3">
        <v>0.8954423592493298</v>
      </c>
      <c r="BF5" s="3">
        <v>0.8507223113964687</v>
      </c>
      <c r="BG5" s="2">
        <v>102</v>
      </c>
      <c r="BH5" s="2">
        <v>104</v>
      </c>
      <c r="BI5" s="2">
        <v>206</v>
      </c>
      <c r="BJ5" s="3">
        <v>0.40799999999999997</v>
      </c>
      <c r="BK5" s="3">
        <v>0.27882037533512066</v>
      </c>
      <c r="BL5" s="3">
        <v>0.3306581059390048</v>
      </c>
      <c r="BM5" s="2">
        <v>94</v>
      </c>
      <c r="BN5" s="2">
        <v>230</v>
      </c>
      <c r="BO5" s="2">
        <v>324</v>
      </c>
      <c r="BP5" s="3">
        <v>0.376</v>
      </c>
      <c r="BQ5" s="3">
        <v>0.61662198391420908</v>
      </c>
      <c r="BR5" s="4">
        <v>0.5200642054574639</v>
      </c>
    </row>
    <row r="6" spans="1:70" ht="11.85">
      <c r="A6" s="46" t="str">
        <f>IF(COUNTIFS(T_UPE2A[[#This Row],[Secteur]],"  *"),A5,T_UPE2A[[#This Row],[Secteur]])</f>
        <v>SEINE-ET-MARNE</v>
      </c>
      <c r="B6" s="46" t="str">
        <f>IF(COUNTIFS(T_UPE2A[[#This Row],[Secteur]],"    *"),B5,T_UPE2A[[#This Row],[Secteur]])</f>
        <v>SEINE-ET-MARNE</v>
      </c>
      <c r="C6" s="1" t="s">
        <v>91</v>
      </c>
      <c r="D6" s="1" t="s">
        <v>91</v>
      </c>
      <c r="E6" s="2">
        <v>115</v>
      </c>
      <c r="F6" s="2">
        <v>145</v>
      </c>
      <c r="G6" s="2">
        <v>260</v>
      </c>
      <c r="H6" s="2">
        <v>5</v>
      </c>
      <c r="I6" s="2">
        <v>6</v>
      </c>
      <c r="J6" s="2">
        <v>11</v>
      </c>
      <c r="K6" s="2">
        <v>87</v>
      </c>
      <c r="L6" s="2">
        <v>98</v>
      </c>
      <c r="M6" s="2">
        <v>185</v>
      </c>
      <c r="N6" s="5">
        <v>0.8</v>
      </c>
      <c r="O6" s="5">
        <v>0.71724137931034482</v>
      </c>
      <c r="P6" s="5">
        <v>0.75384615384615383</v>
      </c>
      <c r="Q6" s="2">
        <v>19</v>
      </c>
      <c r="R6" s="2">
        <v>10</v>
      </c>
      <c r="S6" s="2">
        <v>29</v>
      </c>
      <c r="T6" s="5">
        <v>0.21839080459770116</v>
      </c>
      <c r="U6" s="5">
        <v>0.10204081632653061</v>
      </c>
      <c r="V6" s="5">
        <v>0.15675675675675677</v>
      </c>
      <c r="W6" s="2">
        <v>68</v>
      </c>
      <c r="X6" s="2">
        <v>88</v>
      </c>
      <c r="Y6" s="2">
        <v>156</v>
      </c>
      <c r="Z6" s="5">
        <v>0.7816091954022989</v>
      </c>
      <c r="AA6" s="5">
        <v>0.89795918367346939</v>
      </c>
      <c r="AB6" s="5">
        <v>0.84324324324324329</v>
      </c>
      <c r="AC6" s="2">
        <v>38</v>
      </c>
      <c r="AD6" s="2">
        <v>21</v>
      </c>
      <c r="AE6" s="2">
        <v>59</v>
      </c>
      <c r="AF6" s="5">
        <v>0.43678160919540232</v>
      </c>
      <c r="AG6" s="5">
        <v>0.21428571428571427</v>
      </c>
      <c r="AH6" s="5">
        <v>0.31891891891891894</v>
      </c>
      <c r="AI6" s="2">
        <v>30</v>
      </c>
      <c r="AJ6" s="2">
        <v>67</v>
      </c>
      <c r="AK6" s="2">
        <v>97</v>
      </c>
      <c r="AL6" s="5">
        <v>0.34482758620689657</v>
      </c>
      <c r="AM6" s="5">
        <v>0.68367346938775508</v>
      </c>
      <c r="AN6" s="5">
        <v>0.5243243243243243</v>
      </c>
      <c r="AO6" s="2">
        <v>82</v>
      </c>
      <c r="AP6" s="2">
        <v>89</v>
      </c>
      <c r="AQ6" s="2">
        <v>171</v>
      </c>
      <c r="AR6" s="5">
        <v>0.75652173913043474</v>
      </c>
      <c r="AS6" s="5">
        <v>0.65517241379310343</v>
      </c>
      <c r="AT6" s="5">
        <v>0.7</v>
      </c>
      <c r="AU6" s="2">
        <v>14</v>
      </c>
      <c r="AV6" s="2">
        <v>5</v>
      </c>
      <c r="AW6" s="2">
        <v>19</v>
      </c>
      <c r="AX6" s="5">
        <v>0.17073170731707318</v>
      </c>
      <c r="AY6" s="5">
        <v>5.6179775280898875E-2</v>
      </c>
      <c r="AZ6" s="5">
        <v>0.1111111111111111</v>
      </c>
      <c r="BA6" s="2">
        <v>68</v>
      </c>
      <c r="BB6" s="2">
        <v>84</v>
      </c>
      <c r="BC6" s="2">
        <v>152</v>
      </c>
      <c r="BD6" s="5">
        <v>0.82926829268292679</v>
      </c>
      <c r="BE6" s="5">
        <v>0.9438202247191011</v>
      </c>
      <c r="BF6" s="5">
        <v>0.88888888888888884</v>
      </c>
      <c r="BG6" s="2">
        <v>37</v>
      </c>
      <c r="BH6" s="2">
        <v>22</v>
      </c>
      <c r="BI6" s="2">
        <v>59</v>
      </c>
      <c r="BJ6" s="5">
        <v>0.45121951219512196</v>
      </c>
      <c r="BK6" s="5">
        <v>0.24719101123595505</v>
      </c>
      <c r="BL6" s="5">
        <v>0.34502923976608185</v>
      </c>
      <c r="BM6" s="2">
        <v>31</v>
      </c>
      <c r="BN6" s="2">
        <v>62</v>
      </c>
      <c r="BO6" s="2">
        <v>93</v>
      </c>
      <c r="BP6" s="5">
        <v>0.37804878048780488</v>
      </c>
      <c r="BQ6" s="5">
        <v>0.6966292134831461</v>
      </c>
      <c r="BR6" s="6">
        <v>0.54385964912280704</v>
      </c>
    </row>
    <row r="7" spans="1:70" ht="11.85">
      <c r="A7" s="46" t="str">
        <f>IF(COUNTIFS(T_UPE2A[[#This Row],[Secteur]],"  *"),A6,T_UPE2A[[#This Row],[Secteur]])</f>
        <v>SEINE-ET-MARNE</v>
      </c>
      <c r="B7" s="46" t="str">
        <f>IF(COUNTIFS(T_UPE2A[[#This Row],[Secteur]],"    *"),B6,T_UPE2A[[#This Row],[Secteur]])</f>
        <v xml:space="preserve">   D01 - Chelles</v>
      </c>
      <c r="C7" s="1" t="s">
        <v>210</v>
      </c>
      <c r="D7" s="1" t="s">
        <v>211</v>
      </c>
      <c r="E7" s="2">
        <v>11</v>
      </c>
      <c r="F7" s="2">
        <v>13</v>
      </c>
      <c r="G7" s="2">
        <v>24</v>
      </c>
      <c r="H7" s="2">
        <v>0</v>
      </c>
      <c r="I7" s="2">
        <v>0</v>
      </c>
      <c r="J7" s="2">
        <v>0</v>
      </c>
      <c r="K7" s="2">
        <v>11</v>
      </c>
      <c r="L7" s="2">
        <v>10</v>
      </c>
      <c r="M7" s="2">
        <v>21</v>
      </c>
      <c r="N7" s="5">
        <v>1</v>
      </c>
      <c r="O7" s="5">
        <v>0.76923076923076927</v>
      </c>
      <c r="P7" s="5">
        <v>0.875</v>
      </c>
      <c r="Q7" s="2">
        <v>0</v>
      </c>
      <c r="R7" s="2">
        <v>0</v>
      </c>
      <c r="S7" s="2">
        <v>0</v>
      </c>
      <c r="T7" s="5">
        <v>0</v>
      </c>
      <c r="U7" s="5">
        <v>0</v>
      </c>
      <c r="V7" s="5">
        <v>0</v>
      </c>
      <c r="W7" s="2">
        <v>11</v>
      </c>
      <c r="X7" s="2">
        <v>10</v>
      </c>
      <c r="Y7" s="2">
        <v>21</v>
      </c>
      <c r="Z7" s="5">
        <v>1</v>
      </c>
      <c r="AA7" s="5">
        <v>1</v>
      </c>
      <c r="AB7" s="5">
        <v>1</v>
      </c>
      <c r="AC7" s="2">
        <v>8</v>
      </c>
      <c r="AD7" s="2">
        <v>7</v>
      </c>
      <c r="AE7" s="2">
        <v>15</v>
      </c>
      <c r="AF7" s="5">
        <v>0.72727272727272729</v>
      </c>
      <c r="AG7" s="5">
        <v>0.7</v>
      </c>
      <c r="AH7" s="5">
        <v>0.7142857142857143</v>
      </c>
      <c r="AI7" s="2">
        <v>3</v>
      </c>
      <c r="AJ7" s="2">
        <v>3</v>
      </c>
      <c r="AK7" s="2">
        <v>6</v>
      </c>
      <c r="AL7" s="5">
        <v>0.27272727272727271</v>
      </c>
      <c r="AM7" s="5">
        <v>0.3</v>
      </c>
      <c r="AN7" s="5">
        <v>0.2857142857142857</v>
      </c>
      <c r="AO7" s="2">
        <v>11</v>
      </c>
      <c r="AP7" s="2">
        <v>10</v>
      </c>
      <c r="AQ7" s="2">
        <v>21</v>
      </c>
      <c r="AR7" s="5">
        <v>1</v>
      </c>
      <c r="AS7" s="5">
        <v>0.76923076923076927</v>
      </c>
      <c r="AT7" s="5">
        <v>0.875</v>
      </c>
      <c r="AU7" s="2">
        <v>0</v>
      </c>
      <c r="AV7" s="2">
        <v>0</v>
      </c>
      <c r="AW7" s="2">
        <v>0</v>
      </c>
      <c r="AX7" s="5">
        <v>0</v>
      </c>
      <c r="AY7" s="5">
        <v>0</v>
      </c>
      <c r="AZ7" s="5">
        <v>0</v>
      </c>
      <c r="BA7" s="2">
        <v>11</v>
      </c>
      <c r="BB7" s="2">
        <v>10</v>
      </c>
      <c r="BC7" s="2">
        <v>21</v>
      </c>
      <c r="BD7" s="5">
        <v>1</v>
      </c>
      <c r="BE7" s="5">
        <v>1</v>
      </c>
      <c r="BF7" s="5">
        <v>1</v>
      </c>
      <c r="BG7" s="2">
        <v>8</v>
      </c>
      <c r="BH7" s="2">
        <v>7</v>
      </c>
      <c r="BI7" s="2">
        <v>15</v>
      </c>
      <c r="BJ7" s="5">
        <v>0.72727272727272729</v>
      </c>
      <c r="BK7" s="5">
        <v>0.7</v>
      </c>
      <c r="BL7" s="5">
        <v>0.7142857142857143</v>
      </c>
      <c r="BM7" s="2">
        <v>3</v>
      </c>
      <c r="BN7" s="2">
        <v>3</v>
      </c>
      <c r="BO7" s="2">
        <v>6</v>
      </c>
      <c r="BP7" s="5">
        <v>0.27272727272727271</v>
      </c>
      <c r="BQ7" s="5">
        <v>0.3</v>
      </c>
      <c r="BR7" s="6">
        <v>0.2857142857142857</v>
      </c>
    </row>
    <row r="8" spans="1:70" ht="11.85">
      <c r="A8" s="99" t="str">
        <f>IF(COUNTIFS(T_UPE2A[[#This Row],[Secteur]],"  *"),A7,T_UPE2A[[#This Row],[Secteur]])</f>
        <v>SEINE-ET-MARNE</v>
      </c>
      <c r="B8" s="99" t="str">
        <f>IF(COUNTIFS(T_UPE2A[[#This Row],[Secteur]],"    *"),B7,T_UPE2A[[#This Row],[Secteur]])</f>
        <v xml:space="preserve">   D01 - Chelles</v>
      </c>
      <c r="C8" s="100" t="s">
        <v>216</v>
      </c>
      <c r="D8" s="100" t="s">
        <v>217</v>
      </c>
      <c r="E8" s="101">
        <v>11</v>
      </c>
      <c r="F8" s="101">
        <v>13</v>
      </c>
      <c r="G8" s="101">
        <v>24</v>
      </c>
      <c r="H8" s="101">
        <v>0</v>
      </c>
      <c r="I8" s="101">
        <v>0</v>
      </c>
      <c r="J8" s="101">
        <v>0</v>
      </c>
      <c r="K8" s="101">
        <v>11</v>
      </c>
      <c r="L8" s="101">
        <v>10</v>
      </c>
      <c r="M8" s="101">
        <v>21</v>
      </c>
      <c r="N8" s="102">
        <v>1</v>
      </c>
      <c r="O8" s="102">
        <v>0.76923076923076927</v>
      </c>
      <c r="P8" s="102">
        <v>0.875</v>
      </c>
      <c r="Q8" s="101">
        <v>0</v>
      </c>
      <c r="R8" s="101">
        <v>0</v>
      </c>
      <c r="S8" s="101">
        <v>0</v>
      </c>
      <c r="T8" s="102">
        <v>0</v>
      </c>
      <c r="U8" s="102">
        <v>0</v>
      </c>
      <c r="V8" s="102">
        <v>0</v>
      </c>
      <c r="W8" s="101">
        <v>11</v>
      </c>
      <c r="X8" s="101">
        <v>10</v>
      </c>
      <c r="Y8" s="101">
        <v>21</v>
      </c>
      <c r="Z8" s="102">
        <v>1</v>
      </c>
      <c r="AA8" s="102">
        <v>1</v>
      </c>
      <c r="AB8" s="102">
        <v>1</v>
      </c>
      <c r="AC8" s="101">
        <v>8</v>
      </c>
      <c r="AD8" s="101">
        <v>7</v>
      </c>
      <c r="AE8" s="101">
        <v>15</v>
      </c>
      <c r="AF8" s="102">
        <v>0.72727272727272729</v>
      </c>
      <c r="AG8" s="102">
        <v>0.7</v>
      </c>
      <c r="AH8" s="102">
        <v>0.7142857142857143</v>
      </c>
      <c r="AI8" s="101">
        <v>3</v>
      </c>
      <c r="AJ8" s="101">
        <v>3</v>
      </c>
      <c r="AK8" s="101">
        <v>6</v>
      </c>
      <c r="AL8" s="102">
        <v>0.27272727272727271</v>
      </c>
      <c r="AM8" s="102">
        <v>0.3</v>
      </c>
      <c r="AN8" s="102">
        <v>0.2857142857142857</v>
      </c>
      <c r="AO8" s="101">
        <v>11</v>
      </c>
      <c r="AP8" s="101">
        <v>10</v>
      </c>
      <c r="AQ8" s="101">
        <v>21</v>
      </c>
      <c r="AR8" s="102">
        <v>1</v>
      </c>
      <c r="AS8" s="102">
        <v>0.76923076923076927</v>
      </c>
      <c r="AT8" s="102">
        <v>0.875</v>
      </c>
      <c r="AU8" s="101">
        <v>0</v>
      </c>
      <c r="AV8" s="101">
        <v>0</v>
      </c>
      <c r="AW8" s="101">
        <v>0</v>
      </c>
      <c r="AX8" s="102">
        <v>0</v>
      </c>
      <c r="AY8" s="102">
        <v>0</v>
      </c>
      <c r="AZ8" s="102">
        <v>0</v>
      </c>
      <c r="BA8" s="101">
        <v>11</v>
      </c>
      <c r="BB8" s="101">
        <v>10</v>
      </c>
      <c r="BC8" s="101">
        <v>21</v>
      </c>
      <c r="BD8" s="102">
        <v>1</v>
      </c>
      <c r="BE8" s="102">
        <v>1</v>
      </c>
      <c r="BF8" s="102">
        <v>1</v>
      </c>
      <c r="BG8" s="101">
        <v>8</v>
      </c>
      <c r="BH8" s="101">
        <v>7</v>
      </c>
      <c r="BI8" s="101">
        <v>15</v>
      </c>
      <c r="BJ8" s="102">
        <v>0.72727272727272729</v>
      </c>
      <c r="BK8" s="102">
        <v>0.7</v>
      </c>
      <c r="BL8" s="102">
        <v>0.7142857142857143</v>
      </c>
      <c r="BM8" s="101">
        <v>3</v>
      </c>
      <c r="BN8" s="101">
        <v>3</v>
      </c>
      <c r="BO8" s="101">
        <v>6</v>
      </c>
      <c r="BP8" s="102">
        <v>0.27272727272727271</v>
      </c>
      <c r="BQ8" s="102">
        <v>0.3</v>
      </c>
      <c r="BR8" s="103">
        <v>0.2857142857142857</v>
      </c>
    </row>
    <row r="9" spans="1:70" ht="11.85">
      <c r="A9" s="99" t="str">
        <f>IF(COUNTIFS(T_UPE2A[[#This Row],[Secteur]],"  *"),A8,T_UPE2A[[#This Row],[Secteur]])</f>
        <v>SEINE-ET-MARNE</v>
      </c>
      <c r="B9" s="99" t="str">
        <f>IF(COUNTIFS(T_UPE2A[[#This Row],[Secteur]],"    *"),B8,T_UPE2A[[#This Row],[Secteur]])</f>
        <v xml:space="preserve">   D02 - Mitry-Mory</v>
      </c>
      <c r="C9" s="100" t="s">
        <v>228</v>
      </c>
      <c r="D9" s="100" t="s">
        <v>229</v>
      </c>
      <c r="E9" s="101">
        <v>3</v>
      </c>
      <c r="F9" s="101">
        <v>6</v>
      </c>
      <c r="G9" s="101">
        <v>9</v>
      </c>
      <c r="H9" s="101">
        <v>0</v>
      </c>
      <c r="I9" s="101">
        <v>0</v>
      </c>
      <c r="J9" s="101">
        <v>0</v>
      </c>
      <c r="K9" s="101">
        <v>3</v>
      </c>
      <c r="L9" s="101">
        <v>6</v>
      </c>
      <c r="M9" s="101">
        <v>9</v>
      </c>
      <c r="N9" s="102">
        <v>1</v>
      </c>
      <c r="O9" s="102">
        <v>1</v>
      </c>
      <c r="P9" s="102">
        <v>1</v>
      </c>
      <c r="Q9" s="101">
        <v>0</v>
      </c>
      <c r="R9" s="101">
        <v>0</v>
      </c>
      <c r="S9" s="101">
        <v>0</v>
      </c>
      <c r="T9" s="102">
        <v>0</v>
      </c>
      <c r="U9" s="102">
        <v>0</v>
      </c>
      <c r="V9" s="102">
        <v>0</v>
      </c>
      <c r="W9" s="101">
        <v>3</v>
      </c>
      <c r="X9" s="101">
        <v>6</v>
      </c>
      <c r="Y9" s="101">
        <v>9</v>
      </c>
      <c r="Z9" s="102">
        <v>1</v>
      </c>
      <c r="AA9" s="102">
        <v>1</v>
      </c>
      <c r="AB9" s="102">
        <v>1</v>
      </c>
      <c r="AC9" s="101">
        <v>3</v>
      </c>
      <c r="AD9" s="101">
        <v>3</v>
      </c>
      <c r="AE9" s="101">
        <v>6</v>
      </c>
      <c r="AF9" s="102">
        <v>1</v>
      </c>
      <c r="AG9" s="102">
        <v>0.5</v>
      </c>
      <c r="AH9" s="102">
        <v>0.66666666666666663</v>
      </c>
      <c r="AI9" s="101">
        <v>0</v>
      </c>
      <c r="AJ9" s="101">
        <v>3</v>
      </c>
      <c r="AK9" s="101">
        <v>3</v>
      </c>
      <c r="AL9" s="102">
        <v>0</v>
      </c>
      <c r="AM9" s="102">
        <v>0.5</v>
      </c>
      <c r="AN9" s="102">
        <v>0.33333333333333331</v>
      </c>
      <c r="AO9" s="101">
        <v>3</v>
      </c>
      <c r="AP9" s="101">
        <v>6</v>
      </c>
      <c r="AQ9" s="101">
        <v>9</v>
      </c>
      <c r="AR9" s="102">
        <v>1</v>
      </c>
      <c r="AS9" s="102">
        <v>1</v>
      </c>
      <c r="AT9" s="102">
        <v>1</v>
      </c>
      <c r="AU9" s="101">
        <v>0</v>
      </c>
      <c r="AV9" s="101">
        <v>0</v>
      </c>
      <c r="AW9" s="101">
        <v>0</v>
      </c>
      <c r="AX9" s="102">
        <v>0</v>
      </c>
      <c r="AY9" s="102">
        <v>0</v>
      </c>
      <c r="AZ9" s="102">
        <v>0</v>
      </c>
      <c r="BA9" s="101">
        <v>3</v>
      </c>
      <c r="BB9" s="101">
        <v>6</v>
      </c>
      <c r="BC9" s="101">
        <v>9</v>
      </c>
      <c r="BD9" s="102">
        <v>1</v>
      </c>
      <c r="BE9" s="102">
        <v>1</v>
      </c>
      <c r="BF9" s="102">
        <v>1</v>
      </c>
      <c r="BG9" s="101">
        <v>3</v>
      </c>
      <c r="BH9" s="101">
        <v>4</v>
      </c>
      <c r="BI9" s="101">
        <v>7</v>
      </c>
      <c r="BJ9" s="102">
        <v>1</v>
      </c>
      <c r="BK9" s="102">
        <v>0.66666666666666663</v>
      </c>
      <c r="BL9" s="102">
        <v>0.77777777777777779</v>
      </c>
      <c r="BM9" s="101">
        <v>0</v>
      </c>
      <c r="BN9" s="101">
        <v>2</v>
      </c>
      <c r="BO9" s="101">
        <v>2</v>
      </c>
      <c r="BP9" s="102">
        <v>0</v>
      </c>
      <c r="BQ9" s="102">
        <v>0.33333333333333331</v>
      </c>
      <c r="BR9" s="103">
        <v>0.22222222222222221</v>
      </c>
    </row>
    <row r="10" spans="1:70" ht="11.85">
      <c r="A10" s="99" t="str">
        <f>IF(COUNTIFS(T_UPE2A[[#This Row],[Secteur]],"  *"),A9,T_UPE2A[[#This Row],[Secteur]])</f>
        <v>SEINE-ET-MARNE</v>
      </c>
      <c r="B10" s="99" t="str">
        <f>IF(COUNTIFS(T_UPE2A[[#This Row],[Secteur]],"    *"),B9,T_UPE2A[[#This Row],[Secteur]])</f>
        <v xml:space="preserve">   D02 - Mitry-Mory</v>
      </c>
      <c r="C10" s="100" t="s">
        <v>232</v>
      </c>
      <c r="D10" s="100" t="s">
        <v>233</v>
      </c>
      <c r="E10" s="101">
        <v>2</v>
      </c>
      <c r="F10" s="101">
        <v>4</v>
      </c>
      <c r="G10" s="101">
        <v>6</v>
      </c>
      <c r="H10" s="101">
        <v>0</v>
      </c>
      <c r="I10" s="101">
        <v>0</v>
      </c>
      <c r="J10" s="101">
        <v>0</v>
      </c>
      <c r="K10" s="101">
        <v>2</v>
      </c>
      <c r="L10" s="101">
        <v>4</v>
      </c>
      <c r="M10" s="101">
        <v>6</v>
      </c>
      <c r="N10" s="102">
        <v>1</v>
      </c>
      <c r="O10" s="102">
        <v>1</v>
      </c>
      <c r="P10" s="102">
        <v>1</v>
      </c>
      <c r="Q10" s="101">
        <v>0</v>
      </c>
      <c r="R10" s="101">
        <v>0</v>
      </c>
      <c r="S10" s="101">
        <v>0</v>
      </c>
      <c r="T10" s="102">
        <v>0</v>
      </c>
      <c r="U10" s="102">
        <v>0</v>
      </c>
      <c r="V10" s="102">
        <v>0</v>
      </c>
      <c r="W10" s="101">
        <v>2</v>
      </c>
      <c r="X10" s="101">
        <v>4</v>
      </c>
      <c r="Y10" s="101">
        <v>6</v>
      </c>
      <c r="Z10" s="102">
        <v>1</v>
      </c>
      <c r="AA10" s="102">
        <v>1</v>
      </c>
      <c r="AB10" s="102">
        <v>1</v>
      </c>
      <c r="AC10" s="101">
        <v>2</v>
      </c>
      <c r="AD10" s="101">
        <v>2</v>
      </c>
      <c r="AE10" s="101">
        <v>4</v>
      </c>
      <c r="AF10" s="102">
        <v>1</v>
      </c>
      <c r="AG10" s="102">
        <v>0.5</v>
      </c>
      <c r="AH10" s="102">
        <v>0.66666666666666663</v>
      </c>
      <c r="AI10" s="101">
        <v>0</v>
      </c>
      <c r="AJ10" s="101">
        <v>2</v>
      </c>
      <c r="AK10" s="101">
        <v>2</v>
      </c>
      <c r="AL10" s="102">
        <v>0</v>
      </c>
      <c r="AM10" s="102">
        <v>0.5</v>
      </c>
      <c r="AN10" s="102">
        <v>0.33333333333333331</v>
      </c>
      <c r="AO10" s="101">
        <v>2</v>
      </c>
      <c r="AP10" s="101">
        <v>4</v>
      </c>
      <c r="AQ10" s="101">
        <v>6</v>
      </c>
      <c r="AR10" s="102">
        <v>1</v>
      </c>
      <c r="AS10" s="102">
        <v>1</v>
      </c>
      <c r="AT10" s="102">
        <v>1</v>
      </c>
      <c r="AU10" s="101">
        <v>0</v>
      </c>
      <c r="AV10" s="101">
        <v>0</v>
      </c>
      <c r="AW10" s="101">
        <v>0</v>
      </c>
      <c r="AX10" s="102">
        <v>0</v>
      </c>
      <c r="AY10" s="102">
        <v>0</v>
      </c>
      <c r="AZ10" s="102">
        <v>0</v>
      </c>
      <c r="BA10" s="101">
        <v>2</v>
      </c>
      <c r="BB10" s="101">
        <v>4</v>
      </c>
      <c r="BC10" s="101">
        <v>6</v>
      </c>
      <c r="BD10" s="102">
        <v>1</v>
      </c>
      <c r="BE10" s="102">
        <v>1</v>
      </c>
      <c r="BF10" s="102">
        <v>1</v>
      </c>
      <c r="BG10" s="101">
        <v>2</v>
      </c>
      <c r="BH10" s="101">
        <v>2</v>
      </c>
      <c r="BI10" s="101">
        <v>4</v>
      </c>
      <c r="BJ10" s="102">
        <v>1</v>
      </c>
      <c r="BK10" s="102">
        <v>0.5</v>
      </c>
      <c r="BL10" s="102">
        <v>0.66666666666666663</v>
      </c>
      <c r="BM10" s="101">
        <v>0</v>
      </c>
      <c r="BN10" s="101">
        <v>2</v>
      </c>
      <c r="BO10" s="101">
        <v>2</v>
      </c>
      <c r="BP10" s="102">
        <v>0</v>
      </c>
      <c r="BQ10" s="102">
        <v>0.5</v>
      </c>
      <c r="BR10" s="103">
        <v>0.33333333333333331</v>
      </c>
    </row>
    <row r="11" spans="1:70" ht="11.85">
      <c r="A11" s="99" t="str">
        <f>IF(COUNTIFS(T_UPE2A[[#This Row],[Secteur]],"  *"),A10,T_UPE2A[[#This Row],[Secteur]])</f>
        <v>SEINE-ET-MARNE</v>
      </c>
      <c r="B11" s="99" t="str">
        <f>IF(COUNTIFS(T_UPE2A[[#This Row],[Secteur]],"    *"),B10,T_UPE2A[[#This Row],[Secteur]])</f>
        <v xml:space="preserve">   D02 - Mitry-Mory</v>
      </c>
      <c r="C11" s="100" t="s">
        <v>234</v>
      </c>
      <c r="D11" s="100" t="s">
        <v>235</v>
      </c>
      <c r="E11" s="101">
        <v>1</v>
      </c>
      <c r="F11" s="101">
        <v>2</v>
      </c>
      <c r="G11" s="101">
        <v>3</v>
      </c>
      <c r="H11" s="101">
        <v>0</v>
      </c>
      <c r="I11" s="101">
        <v>0</v>
      </c>
      <c r="J11" s="101">
        <v>0</v>
      </c>
      <c r="K11" s="101">
        <v>1</v>
      </c>
      <c r="L11" s="101">
        <v>2</v>
      </c>
      <c r="M11" s="101">
        <v>3</v>
      </c>
      <c r="N11" s="102">
        <v>1</v>
      </c>
      <c r="O11" s="102">
        <v>1</v>
      </c>
      <c r="P11" s="102">
        <v>1</v>
      </c>
      <c r="Q11" s="101">
        <v>0</v>
      </c>
      <c r="R11" s="101">
        <v>0</v>
      </c>
      <c r="S11" s="101">
        <v>0</v>
      </c>
      <c r="T11" s="102">
        <v>0</v>
      </c>
      <c r="U11" s="102">
        <v>0</v>
      </c>
      <c r="V11" s="102">
        <v>0</v>
      </c>
      <c r="W11" s="101">
        <v>1</v>
      </c>
      <c r="X11" s="101">
        <v>2</v>
      </c>
      <c r="Y11" s="101">
        <v>3</v>
      </c>
      <c r="Z11" s="102">
        <v>1</v>
      </c>
      <c r="AA11" s="102">
        <v>1</v>
      </c>
      <c r="AB11" s="102">
        <v>1</v>
      </c>
      <c r="AC11" s="101">
        <v>1</v>
      </c>
      <c r="AD11" s="101">
        <v>1</v>
      </c>
      <c r="AE11" s="101">
        <v>2</v>
      </c>
      <c r="AF11" s="102">
        <v>1</v>
      </c>
      <c r="AG11" s="102">
        <v>0.5</v>
      </c>
      <c r="AH11" s="102">
        <v>0.66666666666666663</v>
      </c>
      <c r="AI11" s="101">
        <v>0</v>
      </c>
      <c r="AJ11" s="101">
        <v>1</v>
      </c>
      <c r="AK11" s="101">
        <v>1</v>
      </c>
      <c r="AL11" s="102">
        <v>0</v>
      </c>
      <c r="AM11" s="102">
        <v>0.5</v>
      </c>
      <c r="AN11" s="102">
        <v>0.33333333333333331</v>
      </c>
      <c r="AO11" s="101">
        <v>1</v>
      </c>
      <c r="AP11" s="101">
        <v>2</v>
      </c>
      <c r="AQ11" s="101">
        <v>3</v>
      </c>
      <c r="AR11" s="102">
        <v>1</v>
      </c>
      <c r="AS11" s="102">
        <v>1</v>
      </c>
      <c r="AT11" s="102">
        <v>1</v>
      </c>
      <c r="AU11" s="101">
        <v>0</v>
      </c>
      <c r="AV11" s="101">
        <v>0</v>
      </c>
      <c r="AW11" s="101">
        <v>0</v>
      </c>
      <c r="AX11" s="102">
        <v>0</v>
      </c>
      <c r="AY11" s="102">
        <v>0</v>
      </c>
      <c r="AZ11" s="102">
        <v>0</v>
      </c>
      <c r="BA11" s="101">
        <v>1</v>
      </c>
      <c r="BB11" s="101">
        <v>2</v>
      </c>
      <c r="BC11" s="101">
        <v>3</v>
      </c>
      <c r="BD11" s="102">
        <v>1</v>
      </c>
      <c r="BE11" s="102">
        <v>1</v>
      </c>
      <c r="BF11" s="102">
        <v>1</v>
      </c>
      <c r="BG11" s="101">
        <v>1</v>
      </c>
      <c r="BH11" s="101">
        <v>2</v>
      </c>
      <c r="BI11" s="101">
        <v>3</v>
      </c>
      <c r="BJ11" s="102">
        <v>1</v>
      </c>
      <c r="BK11" s="102">
        <v>1</v>
      </c>
      <c r="BL11" s="102">
        <v>1</v>
      </c>
      <c r="BM11" s="101">
        <v>0</v>
      </c>
      <c r="BN11" s="101">
        <v>0</v>
      </c>
      <c r="BO11" s="101">
        <v>0</v>
      </c>
      <c r="BP11" s="102">
        <v>0</v>
      </c>
      <c r="BQ11" s="102">
        <v>0</v>
      </c>
      <c r="BR11" s="103">
        <v>0</v>
      </c>
    </row>
    <row r="12" spans="1:70" ht="11.85">
      <c r="A12" s="99" t="str">
        <f>IF(COUNTIFS(T_UPE2A[[#This Row],[Secteur]],"  *"),A11,T_UPE2A[[#This Row],[Secteur]])</f>
        <v>SEINE-ET-MARNE</v>
      </c>
      <c r="B12" s="99" t="str">
        <f>IF(COUNTIFS(T_UPE2A[[#This Row],[Secteur]],"    *"),B11,T_UPE2A[[#This Row],[Secteur]])</f>
        <v xml:space="preserve">   D03 - Meaux</v>
      </c>
      <c r="C12" s="100" t="s">
        <v>249</v>
      </c>
      <c r="D12" s="100" t="s">
        <v>250</v>
      </c>
      <c r="E12" s="101">
        <v>18</v>
      </c>
      <c r="F12" s="101">
        <v>34</v>
      </c>
      <c r="G12" s="101">
        <v>52</v>
      </c>
      <c r="H12" s="101">
        <v>1</v>
      </c>
      <c r="I12" s="101">
        <v>3</v>
      </c>
      <c r="J12" s="101">
        <v>4</v>
      </c>
      <c r="K12" s="101">
        <v>15</v>
      </c>
      <c r="L12" s="101">
        <v>29</v>
      </c>
      <c r="M12" s="101">
        <v>44</v>
      </c>
      <c r="N12" s="102">
        <v>0.88888888888888884</v>
      </c>
      <c r="O12" s="102">
        <v>0.94117647058823528</v>
      </c>
      <c r="P12" s="102">
        <v>0.92307692307692313</v>
      </c>
      <c r="Q12" s="101">
        <v>0</v>
      </c>
      <c r="R12" s="101">
        <v>0</v>
      </c>
      <c r="S12" s="101">
        <v>0</v>
      </c>
      <c r="T12" s="102">
        <v>0</v>
      </c>
      <c r="U12" s="102">
        <v>0</v>
      </c>
      <c r="V12" s="102">
        <v>0</v>
      </c>
      <c r="W12" s="101">
        <v>15</v>
      </c>
      <c r="X12" s="101">
        <v>29</v>
      </c>
      <c r="Y12" s="101">
        <v>44</v>
      </c>
      <c r="Z12" s="102">
        <v>1</v>
      </c>
      <c r="AA12" s="102">
        <v>1</v>
      </c>
      <c r="AB12" s="102">
        <v>1</v>
      </c>
      <c r="AC12" s="101">
        <v>2</v>
      </c>
      <c r="AD12" s="101">
        <v>1</v>
      </c>
      <c r="AE12" s="101">
        <v>3</v>
      </c>
      <c r="AF12" s="102">
        <v>0.13333333333333333</v>
      </c>
      <c r="AG12" s="102">
        <v>3.4482758620689655E-2</v>
      </c>
      <c r="AH12" s="102">
        <v>6.8181818181818177E-2</v>
      </c>
      <c r="AI12" s="101">
        <v>13</v>
      </c>
      <c r="AJ12" s="101">
        <v>28</v>
      </c>
      <c r="AK12" s="101">
        <v>41</v>
      </c>
      <c r="AL12" s="102">
        <v>0.8666666666666667</v>
      </c>
      <c r="AM12" s="102">
        <v>0.96551724137931039</v>
      </c>
      <c r="AN12" s="102">
        <v>0.93181818181818177</v>
      </c>
      <c r="AO12" s="101">
        <v>12</v>
      </c>
      <c r="AP12" s="101">
        <v>23</v>
      </c>
      <c r="AQ12" s="101">
        <v>35</v>
      </c>
      <c r="AR12" s="102">
        <v>0.72222222222222221</v>
      </c>
      <c r="AS12" s="102">
        <v>0.76470588235294112</v>
      </c>
      <c r="AT12" s="102">
        <v>0.75</v>
      </c>
      <c r="AU12" s="101">
        <v>0</v>
      </c>
      <c r="AV12" s="101">
        <v>0</v>
      </c>
      <c r="AW12" s="101">
        <v>0</v>
      </c>
      <c r="AX12" s="102">
        <v>0</v>
      </c>
      <c r="AY12" s="102">
        <v>0</v>
      </c>
      <c r="AZ12" s="102">
        <v>0</v>
      </c>
      <c r="BA12" s="101">
        <v>12</v>
      </c>
      <c r="BB12" s="101">
        <v>23</v>
      </c>
      <c r="BC12" s="101">
        <v>35</v>
      </c>
      <c r="BD12" s="102">
        <v>1</v>
      </c>
      <c r="BE12" s="102">
        <v>1</v>
      </c>
      <c r="BF12" s="102">
        <v>1</v>
      </c>
      <c r="BG12" s="101">
        <v>2</v>
      </c>
      <c r="BH12" s="101">
        <v>0</v>
      </c>
      <c r="BI12" s="101">
        <v>2</v>
      </c>
      <c r="BJ12" s="102">
        <v>0.16666666666666666</v>
      </c>
      <c r="BK12" s="102">
        <v>0</v>
      </c>
      <c r="BL12" s="102">
        <v>5.7142857142857141E-2</v>
      </c>
      <c r="BM12" s="101">
        <v>10</v>
      </c>
      <c r="BN12" s="101">
        <v>23</v>
      </c>
      <c r="BO12" s="101">
        <v>33</v>
      </c>
      <c r="BP12" s="102">
        <v>0.83333333333333337</v>
      </c>
      <c r="BQ12" s="102">
        <v>1</v>
      </c>
      <c r="BR12" s="103">
        <v>0.94285714285714284</v>
      </c>
    </row>
    <row r="13" spans="1:70" ht="11.85">
      <c r="A13" s="99" t="str">
        <f>IF(COUNTIFS(T_UPE2A[[#This Row],[Secteur]],"  *"),A12,T_UPE2A[[#This Row],[Secteur]])</f>
        <v>SEINE-ET-MARNE</v>
      </c>
      <c r="B13" s="99" t="str">
        <f>IF(COUNTIFS(T_UPE2A[[#This Row],[Secteur]],"    *"),B12,T_UPE2A[[#This Row],[Secteur]])</f>
        <v xml:space="preserve">   D03 - Meaux</v>
      </c>
      <c r="C13" s="100" t="s">
        <v>253</v>
      </c>
      <c r="D13" s="100" t="s">
        <v>254</v>
      </c>
      <c r="E13" s="101">
        <v>4</v>
      </c>
      <c r="F13" s="101">
        <v>10</v>
      </c>
      <c r="G13" s="101">
        <v>14</v>
      </c>
      <c r="H13" s="101">
        <v>0</v>
      </c>
      <c r="I13" s="101">
        <v>0</v>
      </c>
      <c r="J13" s="101">
        <v>0</v>
      </c>
      <c r="K13" s="101">
        <v>4</v>
      </c>
      <c r="L13" s="101">
        <v>10</v>
      </c>
      <c r="M13" s="101">
        <v>14</v>
      </c>
      <c r="N13" s="102">
        <v>1</v>
      </c>
      <c r="O13" s="102">
        <v>1</v>
      </c>
      <c r="P13" s="102">
        <v>1</v>
      </c>
      <c r="Q13" s="101">
        <v>0</v>
      </c>
      <c r="R13" s="101">
        <v>0</v>
      </c>
      <c r="S13" s="101">
        <v>0</v>
      </c>
      <c r="T13" s="102">
        <v>0</v>
      </c>
      <c r="U13" s="102">
        <v>0</v>
      </c>
      <c r="V13" s="102">
        <v>0</v>
      </c>
      <c r="W13" s="101">
        <v>4</v>
      </c>
      <c r="X13" s="101">
        <v>10</v>
      </c>
      <c r="Y13" s="101">
        <v>14</v>
      </c>
      <c r="Z13" s="102">
        <v>1</v>
      </c>
      <c r="AA13" s="102">
        <v>1</v>
      </c>
      <c r="AB13" s="102">
        <v>1</v>
      </c>
      <c r="AC13" s="101">
        <v>1</v>
      </c>
      <c r="AD13" s="101">
        <v>0</v>
      </c>
      <c r="AE13" s="101">
        <v>1</v>
      </c>
      <c r="AF13" s="102">
        <v>0.25</v>
      </c>
      <c r="AG13" s="102">
        <v>0</v>
      </c>
      <c r="AH13" s="102">
        <v>7.1428571428571425E-2</v>
      </c>
      <c r="AI13" s="101">
        <v>3</v>
      </c>
      <c r="AJ13" s="101">
        <v>10</v>
      </c>
      <c r="AK13" s="101">
        <v>13</v>
      </c>
      <c r="AL13" s="102">
        <v>0.75</v>
      </c>
      <c r="AM13" s="102">
        <v>1</v>
      </c>
      <c r="AN13" s="102">
        <v>0.9285714285714286</v>
      </c>
      <c r="AO13" s="101">
        <v>4</v>
      </c>
      <c r="AP13" s="101">
        <v>10</v>
      </c>
      <c r="AQ13" s="101">
        <v>14</v>
      </c>
      <c r="AR13" s="102">
        <v>1</v>
      </c>
      <c r="AS13" s="102">
        <v>1</v>
      </c>
      <c r="AT13" s="102">
        <v>1</v>
      </c>
      <c r="AU13" s="101">
        <v>0</v>
      </c>
      <c r="AV13" s="101">
        <v>0</v>
      </c>
      <c r="AW13" s="101">
        <v>0</v>
      </c>
      <c r="AX13" s="102">
        <v>0</v>
      </c>
      <c r="AY13" s="102">
        <v>0</v>
      </c>
      <c r="AZ13" s="102">
        <v>0</v>
      </c>
      <c r="BA13" s="101">
        <v>4</v>
      </c>
      <c r="BB13" s="101">
        <v>10</v>
      </c>
      <c r="BC13" s="101">
        <v>14</v>
      </c>
      <c r="BD13" s="102">
        <v>1</v>
      </c>
      <c r="BE13" s="102">
        <v>1</v>
      </c>
      <c r="BF13" s="102">
        <v>1</v>
      </c>
      <c r="BG13" s="101">
        <v>1</v>
      </c>
      <c r="BH13" s="101">
        <v>0</v>
      </c>
      <c r="BI13" s="101">
        <v>1</v>
      </c>
      <c r="BJ13" s="102">
        <v>0.25</v>
      </c>
      <c r="BK13" s="102">
        <v>0</v>
      </c>
      <c r="BL13" s="102">
        <v>7.1428571428571425E-2</v>
      </c>
      <c r="BM13" s="101">
        <v>3</v>
      </c>
      <c r="BN13" s="101">
        <v>10</v>
      </c>
      <c r="BO13" s="101">
        <v>13</v>
      </c>
      <c r="BP13" s="102">
        <v>0.75</v>
      </c>
      <c r="BQ13" s="102">
        <v>1</v>
      </c>
      <c r="BR13" s="103">
        <v>0.9285714285714286</v>
      </c>
    </row>
    <row r="14" spans="1:70" ht="11.85">
      <c r="A14" s="99" t="str">
        <f>IF(COUNTIFS(T_UPE2A[[#This Row],[Secteur]],"  *"),A13,T_UPE2A[[#This Row],[Secteur]])</f>
        <v>SEINE-ET-MARNE</v>
      </c>
      <c r="B14" s="99" t="str">
        <f>IF(COUNTIFS(T_UPE2A[[#This Row],[Secteur]],"    *"),B13,T_UPE2A[[#This Row],[Secteur]])</f>
        <v xml:space="preserve">   D03 - Meaux</v>
      </c>
      <c r="C14" s="100" t="s">
        <v>257</v>
      </c>
      <c r="D14" s="100" t="s">
        <v>258</v>
      </c>
      <c r="E14" s="101">
        <v>2</v>
      </c>
      <c r="F14" s="101">
        <v>6</v>
      </c>
      <c r="G14" s="101">
        <v>8</v>
      </c>
      <c r="H14" s="101">
        <v>0</v>
      </c>
      <c r="I14" s="101">
        <v>0</v>
      </c>
      <c r="J14" s="101">
        <v>0</v>
      </c>
      <c r="K14" s="101">
        <v>2</v>
      </c>
      <c r="L14" s="101">
        <v>6</v>
      </c>
      <c r="M14" s="101">
        <v>8</v>
      </c>
      <c r="N14" s="102">
        <v>1</v>
      </c>
      <c r="O14" s="102">
        <v>1</v>
      </c>
      <c r="P14" s="102">
        <v>1</v>
      </c>
      <c r="Q14" s="101">
        <v>0</v>
      </c>
      <c r="R14" s="101">
        <v>0</v>
      </c>
      <c r="S14" s="101">
        <v>0</v>
      </c>
      <c r="T14" s="102">
        <v>0</v>
      </c>
      <c r="U14" s="102">
        <v>0</v>
      </c>
      <c r="V14" s="102">
        <v>0</v>
      </c>
      <c r="W14" s="101">
        <v>2</v>
      </c>
      <c r="X14" s="101">
        <v>6</v>
      </c>
      <c r="Y14" s="101">
        <v>8</v>
      </c>
      <c r="Z14" s="102">
        <v>1</v>
      </c>
      <c r="AA14" s="102">
        <v>1</v>
      </c>
      <c r="AB14" s="102">
        <v>1</v>
      </c>
      <c r="AC14" s="101">
        <v>0</v>
      </c>
      <c r="AD14" s="101">
        <v>0</v>
      </c>
      <c r="AE14" s="101">
        <v>0</v>
      </c>
      <c r="AF14" s="102">
        <v>0</v>
      </c>
      <c r="AG14" s="102">
        <v>0</v>
      </c>
      <c r="AH14" s="102">
        <v>0</v>
      </c>
      <c r="AI14" s="101">
        <v>2</v>
      </c>
      <c r="AJ14" s="101">
        <v>6</v>
      </c>
      <c r="AK14" s="101">
        <v>8</v>
      </c>
      <c r="AL14" s="102">
        <v>1</v>
      </c>
      <c r="AM14" s="102">
        <v>1</v>
      </c>
      <c r="AN14" s="102">
        <v>1</v>
      </c>
      <c r="AO14" s="101">
        <v>2</v>
      </c>
      <c r="AP14" s="101">
        <v>6</v>
      </c>
      <c r="AQ14" s="101">
        <v>8</v>
      </c>
      <c r="AR14" s="102">
        <v>1</v>
      </c>
      <c r="AS14" s="102">
        <v>1</v>
      </c>
      <c r="AT14" s="102">
        <v>1</v>
      </c>
      <c r="AU14" s="101">
        <v>0</v>
      </c>
      <c r="AV14" s="101">
        <v>0</v>
      </c>
      <c r="AW14" s="101">
        <v>0</v>
      </c>
      <c r="AX14" s="102">
        <v>0</v>
      </c>
      <c r="AY14" s="102">
        <v>0</v>
      </c>
      <c r="AZ14" s="102">
        <v>0</v>
      </c>
      <c r="BA14" s="101">
        <v>2</v>
      </c>
      <c r="BB14" s="101">
        <v>6</v>
      </c>
      <c r="BC14" s="101">
        <v>8</v>
      </c>
      <c r="BD14" s="102">
        <v>1</v>
      </c>
      <c r="BE14" s="102">
        <v>1</v>
      </c>
      <c r="BF14" s="102">
        <v>1</v>
      </c>
      <c r="BG14" s="101">
        <v>0</v>
      </c>
      <c r="BH14" s="101">
        <v>0</v>
      </c>
      <c r="BI14" s="101">
        <v>0</v>
      </c>
      <c r="BJ14" s="102">
        <v>0</v>
      </c>
      <c r="BK14" s="102">
        <v>0</v>
      </c>
      <c r="BL14" s="102">
        <v>0</v>
      </c>
      <c r="BM14" s="101">
        <v>2</v>
      </c>
      <c r="BN14" s="101">
        <v>6</v>
      </c>
      <c r="BO14" s="101">
        <v>8</v>
      </c>
      <c r="BP14" s="102">
        <v>1</v>
      </c>
      <c r="BQ14" s="102">
        <v>1</v>
      </c>
      <c r="BR14" s="103">
        <v>1</v>
      </c>
    </row>
    <row r="15" spans="1:70" ht="11.85">
      <c r="A15" s="99" t="str">
        <f>IF(COUNTIFS(T_UPE2A[[#This Row],[Secteur]],"  *"),A14,T_UPE2A[[#This Row],[Secteur]])</f>
        <v>SEINE-ET-MARNE</v>
      </c>
      <c r="B15" s="99" t="str">
        <f>IF(COUNTIFS(T_UPE2A[[#This Row],[Secteur]],"    *"),B14,T_UPE2A[[#This Row],[Secteur]])</f>
        <v xml:space="preserve">   D03 - Meaux</v>
      </c>
      <c r="C15" s="100" t="s">
        <v>259</v>
      </c>
      <c r="D15" s="100" t="s">
        <v>260</v>
      </c>
      <c r="E15" s="101">
        <v>4</v>
      </c>
      <c r="F15" s="101">
        <v>3</v>
      </c>
      <c r="G15" s="101">
        <v>7</v>
      </c>
      <c r="H15" s="101">
        <v>0</v>
      </c>
      <c r="I15" s="101">
        <v>0</v>
      </c>
      <c r="J15" s="101">
        <v>0</v>
      </c>
      <c r="K15" s="101">
        <v>2</v>
      </c>
      <c r="L15" s="101">
        <v>3</v>
      </c>
      <c r="M15" s="101">
        <v>5</v>
      </c>
      <c r="N15" s="102">
        <v>0.5</v>
      </c>
      <c r="O15" s="102">
        <v>1</v>
      </c>
      <c r="P15" s="102">
        <v>0.7142857142857143</v>
      </c>
      <c r="Q15" s="101">
        <v>0</v>
      </c>
      <c r="R15" s="101">
        <v>0</v>
      </c>
      <c r="S15" s="101">
        <v>0</v>
      </c>
      <c r="T15" s="102">
        <v>0</v>
      </c>
      <c r="U15" s="102">
        <v>0</v>
      </c>
      <c r="V15" s="102">
        <v>0</v>
      </c>
      <c r="W15" s="101">
        <v>2</v>
      </c>
      <c r="X15" s="101">
        <v>3</v>
      </c>
      <c r="Y15" s="101">
        <v>5</v>
      </c>
      <c r="Z15" s="102">
        <v>1</v>
      </c>
      <c r="AA15" s="102">
        <v>1</v>
      </c>
      <c r="AB15" s="102">
        <v>1</v>
      </c>
      <c r="AC15" s="101">
        <v>0</v>
      </c>
      <c r="AD15" s="101">
        <v>0</v>
      </c>
      <c r="AE15" s="101">
        <v>0</v>
      </c>
      <c r="AF15" s="102">
        <v>0</v>
      </c>
      <c r="AG15" s="102">
        <v>0</v>
      </c>
      <c r="AH15" s="102">
        <v>0</v>
      </c>
      <c r="AI15" s="101">
        <v>2</v>
      </c>
      <c r="AJ15" s="101">
        <v>3</v>
      </c>
      <c r="AK15" s="101">
        <v>5</v>
      </c>
      <c r="AL15" s="102">
        <v>1</v>
      </c>
      <c r="AM15" s="102">
        <v>1</v>
      </c>
      <c r="AN15" s="102">
        <v>1</v>
      </c>
      <c r="AO15" s="101">
        <v>2</v>
      </c>
      <c r="AP15" s="101">
        <v>3</v>
      </c>
      <c r="AQ15" s="101">
        <v>5</v>
      </c>
      <c r="AR15" s="102">
        <v>0.5</v>
      </c>
      <c r="AS15" s="102">
        <v>1</v>
      </c>
      <c r="AT15" s="102">
        <v>0.7142857142857143</v>
      </c>
      <c r="AU15" s="101">
        <v>0</v>
      </c>
      <c r="AV15" s="101">
        <v>0</v>
      </c>
      <c r="AW15" s="101">
        <v>0</v>
      </c>
      <c r="AX15" s="102">
        <v>0</v>
      </c>
      <c r="AY15" s="102">
        <v>0</v>
      </c>
      <c r="AZ15" s="102">
        <v>0</v>
      </c>
      <c r="BA15" s="101">
        <v>2</v>
      </c>
      <c r="BB15" s="101">
        <v>3</v>
      </c>
      <c r="BC15" s="101">
        <v>5</v>
      </c>
      <c r="BD15" s="102">
        <v>1</v>
      </c>
      <c r="BE15" s="102">
        <v>1</v>
      </c>
      <c r="BF15" s="102">
        <v>1</v>
      </c>
      <c r="BG15" s="101">
        <v>0</v>
      </c>
      <c r="BH15" s="101">
        <v>0</v>
      </c>
      <c r="BI15" s="101">
        <v>0</v>
      </c>
      <c r="BJ15" s="102">
        <v>0</v>
      </c>
      <c r="BK15" s="102">
        <v>0</v>
      </c>
      <c r="BL15" s="102">
        <v>0</v>
      </c>
      <c r="BM15" s="101">
        <v>2</v>
      </c>
      <c r="BN15" s="101">
        <v>3</v>
      </c>
      <c r="BO15" s="101">
        <v>5</v>
      </c>
      <c r="BP15" s="102">
        <v>1</v>
      </c>
      <c r="BQ15" s="102">
        <v>1</v>
      </c>
      <c r="BR15" s="103">
        <v>1</v>
      </c>
    </row>
    <row r="16" spans="1:70" ht="11.85">
      <c r="A16" s="99" t="str">
        <f>IF(COUNTIFS(T_UPE2A[[#This Row],[Secteur]],"  *"),A15,T_UPE2A[[#This Row],[Secteur]])</f>
        <v>SEINE-ET-MARNE</v>
      </c>
      <c r="B16" s="99" t="str">
        <f>IF(COUNTIFS(T_UPE2A[[#This Row],[Secteur]],"    *"),B15,T_UPE2A[[#This Row],[Secteur]])</f>
        <v xml:space="preserve">   D03 - Meaux</v>
      </c>
      <c r="C16" s="100" t="s">
        <v>261</v>
      </c>
      <c r="D16" s="100" t="s">
        <v>262</v>
      </c>
      <c r="E16" s="101">
        <v>4</v>
      </c>
      <c r="F16" s="101">
        <v>8</v>
      </c>
      <c r="G16" s="101">
        <v>12</v>
      </c>
      <c r="H16" s="101">
        <v>0</v>
      </c>
      <c r="I16" s="101">
        <v>0</v>
      </c>
      <c r="J16" s="101">
        <v>0</v>
      </c>
      <c r="K16" s="101">
        <v>4</v>
      </c>
      <c r="L16" s="101">
        <v>6</v>
      </c>
      <c r="M16" s="101">
        <v>10</v>
      </c>
      <c r="N16" s="102">
        <v>1</v>
      </c>
      <c r="O16" s="102">
        <v>0.75</v>
      </c>
      <c r="P16" s="102">
        <v>0.83333333333333337</v>
      </c>
      <c r="Q16" s="101">
        <v>0</v>
      </c>
      <c r="R16" s="101">
        <v>0</v>
      </c>
      <c r="S16" s="101">
        <v>0</v>
      </c>
      <c r="T16" s="102">
        <v>0</v>
      </c>
      <c r="U16" s="102">
        <v>0</v>
      </c>
      <c r="V16" s="102">
        <v>0</v>
      </c>
      <c r="W16" s="101">
        <v>4</v>
      </c>
      <c r="X16" s="101">
        <v>6</v>
      </c>
      <c r="Y16" s="101">
        <v>10</v>
      </c>
      <c r="Z16" s="102">
        <v>1</v>
      </c>
      <c r="AA16" s="102">
        <v>1</v>
      </c>
      <c r="AB16" s="102">
        <v>1</v>
      </c>
      <c r="AC16" s="101">
        <v>1</v>
      </c>
      <c r="AD16" s="101">
        <v>1</v>
      </c>
      <c r="AE16" s="101">
        <v>2</v>
      </c>
      <c r="AF16" s="102">
        <v>0.25</v>
      </c>
      <c r="AG16" s="102">
        <v>0.16666666666666666</v>
      </c>
      <c r="AH16" s="102">
        <v>0.2</v>
      </c>
      <c r="AI16" s="101">
        <v>3</v>
      </c>
      <c r="AJ16" s="101">
        <v>5</v>
      </c>
      <c r="AK16" s="101">
        <v>8</v>
      </c>
      <c r="AL16" s="102">
        <v>0.75</v>
      </c>
      <c r="AM16" s="102">
        <v>0.83333333333333337</v>
      </c>
      <c r="AN16" s="102">
        <v>0.8</v>
      </c>
      <c r="AO16" s="101">
        <v>1</v>
      </c>
      <c r="AP16" s="101">
        <v>0</v>
      </c>
      <c r="AQ16" s="101">
        <v>1</v>
      </c>
      <c r="AR16" s="102">
        <v>0.25</v>
      </c>
      <c r="AS16" s="102">
        <v>0</v>
      </c>
      <c r="AT16" s="102">
        <v>8.3333333333333329E-2</v>
      </c>
      <c r="AU16" s="101">
        <v>0</v>
      </c>
      <c r="AV16" s="101">
        <v>0</v>
      </c>
      <c r="AW16" s="101">
        <v>0</v>
      </c>
      <c r="AX16" s="102">
        <v>0</v>
      </c>
      <c r="AY16" s="102" t="s">
        <v>92</v>
      </c>
      <c r="AZ16" s="102">
        <v>0</v>
      </c>
      <c r="BA16" s="101">
        <v>1</v>
      </c>
      <c r="BB16" s="101">
        <v>0</v>
      </c>
      <c r="BC16" s="101">
        <v>1</v>
      </c>
      <c r="BD16" s="102">
        <v>1</v>
      </c>
      <c r="BE16" s="102" t="s">
        <v>92</v>
      </c>
      <c r="BF16" s="102">
        <v>1</v>
      </c>
      <c r="BG16" s="101">
        <v>1</v>
      </c>
      <c r="BH16" s="101">
        <v>0</v>
      </c>
      <c r="BI16" s="101">
        <v>1</v>
      </c>
      <c r="BJ16" s="102">
        <v>1</v>
      </c>
      <c r="BK16" s="102" t="s">
        <v>92</v>
      </c>
      <c r="BL16" s="102">
        <v>1</v>
      </c>
      <c r="BM16" s="101">
        <v>0</v>
      </c>
      <c r="BN16" s="101">
        <v>0</v>
      </c>
      <c r="BO16" s="101">
        <v>0</v>
      </c>
      <c r="BP16" s="102">
        <v>0</v>
      </c>
      <c r="BQ16" s="102" t="s">
        <v>92</v>
      </c>
      <c r="BR16" s="103">
        <v>0</v>
      </c>
    </row>
    <row r="17" spans="1:70" ht="11.85">
      <c r="A17" s="99" t="str">
        <f>IF(COUNTIFS(T_UPE2A[[#This Row],[Secteur]],"  *"),A16,T_UPE2A[[#This Row],[Secteur]])</f>
        <v>SEINE-ET-MARNE</v>
      </c>
      <c r="B17" s="99" t="str">
        <f>IF(COUNTIFS(T_UPE2A[[#This Row],[Secteur]],"    *"),B16,T_UPE2A[[#This Row],[Secteur]])</f>
        <v xml:space="preserve">   D03 - Meaux</v>
      </c>
      <c r="C17" s="100" t="s">
        <v>267</v>
      </c>
      <c r="D17" s="100" t="s">
        <v>268</v>
      </c>
      <c r="E17" s="101">
        <v>4</v>
      </c>
      <c r="F17" s="101">
        <v>7</v>
      </c>
      <c r="G17" s="101">
        <v>11</v>
      </c>
      <c r="H17" s="101">
        <v>1</v>
      </c>
      <c r="I17" s="101">
        <v>3</v>
      </c>
      <c r="J17" s="101">
        <v>4</v>
      </c>
      <c r="K17" s="101">
        <v>3</v>
      </c>
      <c r="L17" s="101">
        <v>4</v>
      </c>
      <c r="M17" s="101">
        <v>7</v>
      </c>
      <c r="N17" s="102">
        <v>1</v>
      </c>
      <c r="O17" s="102">
        <v>1</v>
      </c>
      <c r="P17" s="102">
        <v>1</v>
      </c>
      <c r="Q17" s="101">
        <v>0</v>
      </c>
      <c r="R17" s="101">
        <v>0</v>
      </c>
      <c r="S17" s="101">
        <v>0</v>
      </c>
      <c r="T17" s="102">
        <v>0</v>
      </c>
      <c r="U17" s="102">
        <v>0</v>
      </c>
      <c r="V17" s="102">
        <v>0</v>
      </c>
      <c r="W17" s="101">
        <v>3</v>
      </c>
      <c r="X17" s="101">
        <v>4</v>
      </c>
      <c r="Y17" s="101">
        <v>7</v>
      </c>
      <c r="Z17" s="102">
        <v>1</v>
      </c>
      <c r="AA17" s="102">
        <v>1</v>
      </c>
      <c r="AB17" s="102">
        <v>1</v>
      </c>
      <c r="AC17" s="101">
        <v>0</v>
      </c>
      <c r="AD17" s="101">
        <v>0</v>
      </c>
      <c r="AE17" s="101">
        <v>0</v>
      </c>
      <c r="AF17" s="102">
        <v>0</v>
      </c>
      <c r="AG17" s="102">
        <v>0</v>
      </c>
      <c r="AH17" s="102">
        <v>0</v>
      </c>
      <c r="AI17" s="101">
        <v>3</v>
      </c>
      <c r="AJ17" s="101">
        <v>4</v>
      </c>
      <c r="AK17" s="101">
        <v>7</v>
      </c>
      <c r="AL17" s="102">
        <v>1</v>
      </c>
      <c r="AM17" s="102">
        <v>1</v>
      </c>
      <c r="AN17" s="102">
        <v>1</v>
      </c>
      <c r="AO17" s="101">
        <v>3</v>
      </c>
      <c r="AP17" s="101">
        <v>4</v>
      </c>
      <c r="AQ17" s="101">
        <v>7</v>
      </c>
      <c r="AR17" s="102">
        <v>1</v>
      </c>
      <c r="AS17" s="102">
        <v>1</v>
      </c>
      <c r="AT17" s="102">
        <v>1</v>
      </c>
      <c r="AU17" s="101">
        <v>0</v>
      </c>
      <c r="AV17" s="101">
        <v>0</v>
      </c>
      <c r="AW17" s="101">
        <v>0</v>
      </c>
      <c r="AX17" s="102">
        <v>0</v>
      </c>
      <c r="AY17" s="102">
        <v>0</v>
      </c>
      <c r="AZ17" s="102">
        <v>0</v>
      </c>
      <c r="BA17" s="101">
        <v>3</v>
      </c>
      <c r="BB17" s="101">
        <v>4</v>
      </c>
      <c r="BC17" s="101">
        <v>7</v>
      </c>
      <c r="BD17" s="102">
        <v>1</v>
      </c>
      <c r="BE17" s="102">
        <v>1</v>
      </c>
      <c r="BF17" s="102">
        <v>1</v>
      </c>
      <c r="BG17" s="101">
        <v>0</v>
      </c>
      <c r="BH17" s="101">
        <v>0</v>
      </c>
      <c r="BI17" s="101">
        <v>0</v>
      </c>
      <c r="BJ17" s="102">
        <v>0</v>
      </c>
      <c r="BK17" s="102">
        <v>0</v>
      </c>
      <c r="BL17" s="102">
        <v>0</v>
      </c>
      <c r="BM17" s="101">
        <v>3</v>
      </c>
      <c r="BN17" s="101">
        <v>4</v>
      </c>
      <c r="BO17" s="101">
        <v>7</v>
      </c>
      <c r="BP17" s="102">
        <v>1</v>
      </c>
      <c r="BQ17" s="102">
        <v>1</v>
      </c>
      <c r="BR17" s="103">
        <v>1</v>
      </c>
    </row>
    <row r="18" spans="1:70" ht="11.85">
      <c r="A18" s="99" t="str">
        <f>IF(COUNTIFS(T_UPE2A[[#This Row],[Secteur]],"  *"),A17,T_UPE2A[[#This Row],[Secteur]])</f>
        <v>SEINE-ET-MARNE</v>
      </c>
      <c r="B18" s="99" t="str">
        <f>IF(COUNTIFS(T_UPE2A[[#This Row],[Secteur]],"    *"),B17,T_UPE2A[[#This Row],[Secteur]])</f>
        <v xml:space="preserve">   D04 - Roissy-En-Brie</v>
      </c>
      <c r="C18" s="100" t="s">
        <v>287</v>
      </c>
      <c r="D18" s="100" t="s">
        <v>288</v>
      </c>
      <c r="E18" s="101">
        <v>10</v>
      </c>
      <c r="F18" s="101">
        <v>17</v>
      </c>
      <c r="G18" s="101">
        <v>27</v>
      </c>
      <c r="H18" s="101">
        <v>1</v>
      </c>
      <c r="I18" s="101">
        <v>0</v>
      </c>
      <c r="J18" s="101">
        <v>1</v>
      </c>
      <c r="K18" s="101">
        <v>9</v>
      </c>
      <c r="L18" s="101">
        <v>14</v>
      </c>
      <c r="M18" s="101">
        <v>23</v>
      </c>
      <c r="N18" s="102">
        <v>1</v>
      </c>
      <c r="O18" s="102">
        <v>0.82352941176470584</v>
      </c>
      <c r="P18" s="102">
        <v>0.88888888888888884</v>
      </c>
      <c r="Q18" s="101">
        <v>4</v>
      </c>
      <c r="R18" s="101">
        <v>1</v>
      </c>
      <c r="S18" s="101">
        <v>5</v>
      </c>
      <c r="T18" s="102">
        <v>0.44444444444444442</v>
      </c>
      <c r="U18" s="102">
        <v>7.1428571428571425E-2</v>
      </c>
      <c r="V18" s="102">
        <v>0.21739130434782608</v>
      </c>
      <c r="W18" s="101">
        <v>5</v>
      </c>
      <c r="X18" s="101">
        <v>13</v>
      </c>
      <c r="Y18" s="101">
        <v>18</v>
      </c>
      <c r="Z18" s="102">
        <v>0.55555555555555558</v>
      </c>
      <c r="AA18" s="102">
        <v>0.9285714285714286</v>
      </c>
      <c r="AB18" s="102">
        <v>0.78260869565217395</v>
      </c>
      <c r="AC18" s="101">
        <v>3</v>
      </c>
      <c r="AD18" s="101">
        <v>2</v>
      </c>
      <c r="AE18" s="101">
        <v>5</v>
      </c>
      <c r="AF18" s="102">
        <v>0.33333333333333331</v>
      </c>
      <c r="AG18" s="102">
        <v>0.14285714285714285</v>
      </c>
      <c r="AH18" s="102">
        <v>0.21739130434782608</v>
      </c>
      <c r="AI18" s="101">
        <v>2</v>
      </c>
      <c r="AJ18" s="101">
        <v>11</v>
      </c>
      <c r="AK18" s="101">
        <v>13</v>
      </c>
      <c r="AL18" s="102">
        <v>0.22222222222222221</v>
      </c>
      <c r="AM18" s="102">
        <v>0.7857142857142857</v>
      </c>
      <c r="AN18" s="102">
        <v>0.56521739130434778</v>
      </c>
      <c r="AO18" s="101">
        <v>9</v>
      </c>
      <c r="AP18" s="101">
        <v>12</v>
      </c>
      <c r="AQ18" s="101">
        <v>21</v>
      </c>
      <c r="AR18" s="102">
        <v>1</v>
      </c>
      <c r="AS18" s="102">
        <v>0.70588235294117652</v>
      </c>
      <c r="AT18" s="102">
        <v>0.81481481481481477</v>
      </c>
      <c r="AU18" s="101">
        <v>4</v>
      </c>
      <c r="AV18" s="101">
        <v>0</v>
      </c>
      <c r="AW18" s="101">
        <v>4</v>
      </c>
      <c r="AX18" s="102">
        <v>0.44444444444444442</v>
      </c>
      <c r="AY18" s="102">
        <v>0</v>
      </c>
      <c r="AZ18" s="102">
        <v>0.19047619047619047</v>
      </c>
      <c r="BA18" s="101">
        <v>5</v>
      </c>
      <c r="BB18" s="101">
        <v>12</v>
      </c>
      <c r="BC18" s="101">
        <v>17</v>
      </c>
      <c r="BD18" s="102">
        <v>0.55555555555555558</v>
      </c>
      <c r="BE18" s="102">
        <v>1</v>
      </c>
      <c r="BF18" s="102">
        <v>0.80952380952380953</v>
      </c>
      <c r="BG18" s="101">
        <v>3</v>
      </c>
      <c r="BH18" s="101">
        <v>2</v>
      </c>
      <c r="BI18" s="101">
        <v>5</v>
      </c>
      <c r="BJ18" s="102">
        <v>0.33333333333333331</v>
      </c>
      <c r="BK18" s="102">
        <v>0.16666666666666666</v>
      </c>
      <c r="BL18" s="102">
        <v>0.23809523809523808</v>
      </c>
      <c r="BM18" s="101">
        <v>2</v>
      </c>
      <c r="BN18" s="101">
        <v>10</v>
      </c>
      <c r="BO18" s="101">
        <v>12</v>
      </c>
      <c r="BP18" s="102">
        <v>0.22222222222222221</v>
      </c>
      <c r="BQ18" s="102">
        <v>0.83333333333333337</v>
      </c>
      <c r="BR18" s="103">
        <v>0.5714285714285714</v>
      </c>
    </row>
    <row r="19" spans="1:70" ht="11.85">
      <c r="A19" s="99" t="str">
        <f>IF(COUNTIFS(T_UPE2A[[#This Row],[Secteur]],"  *"),A18,T_UPE2A[[#This Row],[Secteur]])</f>
        <v>SEINE-ET-MARNE</v>
      </c>
      <c r="B19" s="99" t="str">
        <f>IF(COUNTIFS(T_UPE2A[[#This Row],[Secteur]],"    *"),B18,T_UPE2A[[#This Row],[Secteur]])</f>
        <v xml:space="preserve">   D04 - Roissy-En-Brie</v>
      </c>
      <c r="C19" s="100" t="s">
        <v>294</v>
      </c>
      <c r="D19" s="100" t="s">
        <v>295</v>
      </c>
      <c r="E19" s="101">
        <v>3</v>
      </c>
      <c r="F19" s="101">
        <v>4</v>
      </c>
      <c r="G19" s="101">
        <v>7</v>
      </c>
      <c r="H19" s="101">
        <v>1</v>
      </c>
      <c r="I19" s="101">
        <v>0</v>
      </c>
      <c r="J19" s="101">
        <v>1</v>
      </c>
      <c r="K19" s="101">
        <v>2</v>
      </c>
      <c r="L19" s="101">
        <v>4</v>
      </c>
      <c r="M19" s="101">
        <v>6</v>
      </c>
      <c r="N19" s="102">
        <v>1</v>
      </c>
      <c r="O19" s="102">
        <v>1</v>
      </c>
      <c r="P19" s="102">
        <v>1</v>
      </c>
      <c r="Q19" s="101">
        <v>0</v>
      </c>
      <c r="R19" s="101">
        <v>0</v>
      </c>
      <c r="S19" s="101">
        <v>0</v>
      </c>
      <c r="T19" s="102">
        <v>0</v>
      </c>
      <c r="U19" s="102">
        <v>0</v>
      </c>
      <c r="V19" s="102">
        <v>0</v>
      </c>
      <c r="W19" s="101">
        <v>2</v>
      </c>
      <c r="X19" s="101">
        <v>4</v>
      </c>
      <c r="Y19" s="101">
        <v>6</v>
      </c>
      <c r="Z19" s="102">
        <v>1</v>
      </c>
      <c r="AA19" s="102">
        <v>1</v>
      </c>
      <c r="AB19" s="102">
        <v>1</v>
      </c>
      <c r="AC19" s="101">
        <v>2</v>
      </c>
      <c r="AD19" s="101">
        <v>1</v>
      </c>
      <c r="AE19" s="101">
        <v>3</v>
      </c>
      <c r="AF19" s="102">
        <v>1</v>
      </c>
      <c r="AG19" s="102">
        <v>0.25</v>
      </c>
      <c r="AH19" s="102">
        <v>0.5</v>
      </c>
      <c r="AI19" s="101">
        <v>0</v>
      </c>
      <c r="AJ19" s="101">
        <v>3</v>
      </c>
      <c r="AK19" s="101">
        <v>3</v>
      </c>
      <c r="AL19" s="102">
        <v>0</v>
      </c>
      <c r="AM19" s="102">
        <v>0.75</v>
      </c>
      <c r="AN19" s="102">
        <v>0.5</v>
      </c>
      <c r="AO19" s="101">
        <v>2</v>
      </c>
      <c r="AP19" s="101">
        <v>4</v>
      </c>
      <c r="AQ19" s="101">
        <v>6</v>
      </c>
      <c r="AR19" s="102">
        <v>1</v>
      </c>
      <c r="AS19" s="102">
        <v>1</v>
      </c>
      <c r="AT19" s="102">
        <v>1</v>
      </c>
      <c r="AU19" s="101">
        <v>0</v>
      </c>
      <c r="AV19" s="101">
        <v>0</v>
      </c>
      <c r="AW19" s="101">
        <v>0</v>
      </c>
      <c r="AX19" s="102">
        <v>0</v>
      </c>
      <c r="AY19" s="102">
        <v>0</v>
      </c>
      <c r="AZ19" s="102">
        <v>0</v>
      </c>
      <c r="BA19" s="101">
        <v>2</v>
      </c>
      <c r="BB19" s="101">
        <v>4</v>
      </c>
      <c r="BC19" s="101">
        <v>6</v>
      </c>
      <c r="BD19" s="102">
        <v>1</v>
      </c>
      <c r="BE19" s="102">
        <v>1</v>
      </c>
      <c r="BF19" s="102">
        <v>1</v>
      </c>
      <c r="BG19" s="101">
        <v>2</v>
      </c>
      <c r="BH19" s="101">
        <v>1</v>
      </c>
      <c r="BI19" s="101">
        <v>3</v>
      </c>
      <c r="BJ19" s="102">
        <v>1</v>
      </c>
      <c r="BK19" s="102">
        <v>0.25</v>
      </c>
      <c r="BL19" s="102">
        <v>0.5</v>
      </c>
      <c r="BM19" s="101">
        <v>0</v>
      </c>
      <c r="BN19" s="101">
        <v>3</v>
      </c>
      <c r="BO19" s="101">
        <v>3</v>
      </c>
      <c r="BP19" s="102">
        <v>0</v>
      </c>
      <c r="BQ19" s="102">
        <v>0.75</v>
      </c>
      <c r="BR19" s="103">
        <v>0.5</v>
      </c>
    </row>
    <row r="20" spans="1:70" ht="11.85">
      <c r="A20" s="99" t="str">
        <f>IF(COUNTIFS(T_UPE2A[[#This Row],[Secteur]],"  *"),A19,T_UPE2A[[#This Row],[Secteur]])</f>
        <v>SEINE-ET-MARNE</v>
      </c>
      <c r="B20" s="99" t="str">
        <f>IF(COUNTIFS(T_UPE2A[[#This Row],[Secteur]],"    *"),B19,T_UPE2A[[#This Row],[Secteur]])</f>
        <v xml:space="preserve">   D04 - Roissy-En-Brie</v>
      </c>
      <c r="C20" s="100" t="s">
        <v>296</v>
      </c>
      <c r="D20" s="100" t="s">
        <v>297</v>
      </c>
      <c r="E20" s="101">
        <v>1</v>
      </c>
      <c r="F20" s="101">
        <v>4</v>
      </c>
      <c r="G20" s="101">
        <v>5</v>
      </c>
      <c r="H20" s="101">
        <v>0</v>
      </c>
      <c r="I20" s="101">
        <v>0</v>
      </c>
      <c r="J20" s="101">
        <v>0</v>
      </c>
      <c r="K20" s="101">
        <v>1</v>
      </c>
      <c r="L20" s="101">
        <v>4</v>
      </c>
      <c r="M20" s="101">
        <v>5</v>
      </c>
      <c r="N20" s="102">
        <v>1</v>
      </c>
      <c r="O20" s="102">
        <v>1</v>
      </c>
      <c r="P20" s="102">
        <v>1</v>
      </c>
      <c r="Q20" s="101">
        <v>0</v>
      </c>
      <c r="R20" s="101">
        <v>0</v>
      </c>
      <c r="S20" s="101">
        <v>0</v>
      </c>
      <c r="T20" s="102">
        <v>0</v>
      </c>
      <c r="U20" s="102">
        <v>0</v>
      </c>
      <c r="V20" s="102">
        <v>0</v>
      </c>
      <c r="W20" s="101">
        <v>1</v>
      </c>
      <c r="X20" s="101">
        <v>4</v>
      </c>
      <c r="Y20" s="101">
        <v>5</v>
      </c>
      <c r="Z20" s="102">
        <v>1</v>
      </c>
      <c r="AA20" s="102">
        <v>1</v>
      </c>
      <c r="AB20" s="102">
        <v>1</v>
      </c>
      <c r="AC20" s="101">
        <v>0</v>
      </c>
      <c r="AD20" s="101">
        <v>1</v>
      </c>
      <c r="AE20" s="101">
        <v>1</v>
      </c>
      <c r="AF20" s="102">
        <v>0</v>
      </c>
      <c r="AG20" s="102">
        <v>0.25</v>
      </c>
      <c r="AH20" s="102">
        <v>0.2</v>
      </c>
      <c r="AI20" s="101">
        <v>1</v>
      </c>
      <c r="AJ20" s="101">
        <v>3</v>
      </c>
      <c r="AK20" s="101">
        <v>4</v>
      </c>
      <c r="AL20" s="102">
        <v>1</v>
      </c>
      <c r="AM20" s="102">
        <v>0.75</v>
      </c>
      <c r="AN20" s="102">
        <v>0.8</v>
      </c>
      <c r="AO20" s="101">
        <v>1</v>
      </c>
      <c r="AP20" s="101">
        <v>4</v>
      </c>
      <c r="AQ20" s="101">
        <v>5</v>
      </c>
      <c r="AR20" s="102">
        <v>1</v>
      </c>
      <c r="AS20" s="102">
        <v>1</v>
      </c>
      <c r="AT20" s="102">
        <v>1</v>
      </c>
      <c r="AU20" s="101">
        <v>0</v>
      </c>
      <c r="AV20" s="101">
        <v>0</v>
      </c>
      <c r="AW20" s="101">
        <v>0</v>
      </c>
      <c r="AX20" s="102">
        <v>0</v>
      </c>
      <c r="AY20" s="102">
        <v>0</v>
      </c>
      <c r="AZ20" s="102">
        <v>0</v>
      </c>
      <c r="BA20" s="101">
        <v>1</v>
      </c>
      <c r="BB20" s="101">
        <v>4</v>
      </c>
      <c r="BC20" s="101">
        <v>5</v>
      </c>
      <c r="BD20" s="102">
        <v>1</v>
      </c>
      <c r="BE20" s="102">
        <v>1</v>
      </c>
      <c r="BF20" s="102">
        <v>1</v>
      </c>
      <c r="BG20" s="101">
        <v>0</v>
      </c>
      <c r="BH20" s="101">
        <v>1</v>
      </c>
      <c r="BI20" s="101">
        <v>1</v>
      </c>
      <c r="BJ20" s="102">
        <v>0</v>
      </c>
      <c r="BK20" s="102">
        <v>0.25</v>
      </c>
      <c r="BL20" s="102">
        <v>0.2</v>
      </c>
      <c r="BM20" s="101">
        <v>1</v>
      </c>
      <c r="BN20" s="101">
        <v>3</v>
      </c>
      <c r="BO20" s="101">
        <v>4</v>
      </c>
      <c r="BP20" s="102">
        <v>1</v>
      </c>
      <c r="BQ20" s="102">
        <v>0.75</v>
      </c>
      <c r="BR20" s="103">
        <v>0.8</v>
      </c>
    </row>
    <row r="21" spans="1:70" ht="11.85">
      <c r="A21" s="99" t="str">
        <f>IF(COUNTIFS(T_UPE2A[[#This Row],[Secteur]],"  *"),A20,T_UPE2A[[#This Row],[Secteur]])</f>
        <v>SEINE-ET-MARNE</v>
      </c>
      <c r="B21" s="99" t="str">
        <f>IF(COUNTIFS(T_UPE2A[[#This Row],[Secteur]],"    *"),B20,T_UPE2A[[#This Row],[Secteur]])</f>
        <v xml:space="preserve">   D04 - Roissy-En-Brie</v>
      </c>
      <c r="C21" s="100" t="s">
        <v>300</v>
      </c>
      <c r="D21" s="100" t="s">
        <v>301</v>
      </c>
      <c r="E21" s="101">
        <v>6</v>
      </c>
      <c r="F21" s="101">
        <v>9</v>
      </c>
      <c r="G21" s="101">
        <v>15</v>
      </c>
      <c r="H21" s="101">
        <v>0</v>
      </c>
      <c r="I21" s="101">
        <v>0</v>
      </c>
      <c r="J21" s="101">
        <v>0</v>
      </c>
      <c r="K21" s="101">
        <v>6</v>
      </c>
      <c r="L21" s="101">
        <v>6</v>
      </c>
      <c r="M21" s="101">
        <v>12</v>
      </c>
      <c r="N21" s="102">
        <v>1</v>
      </c>
      <c r="O21" s="102">
        <v>0.66666666666666663</v>
      </c>
      <c r="P21" s="102">
        <v>0.8</v>
      </c>
      <c r="Q21" s="101">
        <v>4</v>
      </c>
      <c r="R21" s="101">
        <v>1</v>
      </c>
      <c r="S21" s="101">
        <v>5</v>
      </c>
      <c r="T21" s="102">
        <v>0.66666666666666663</v>
      </c>
      <c r="U21" s="102">
        <v>0.16666666666666666</v>
      </c>
      <c r="V21" s="102">
        <v>0.41666666666666669</v>
      </c>
      <c r="W21" s="101">
        <v>2</v>
      </c>
      <c r="X21" s="101">
        <v>5</v>
      </c>
      <c r="Y21" s="101">
        <v>7</v>
      </c>
      <c r="Z21" s="102">
        <v>0.33333333333333331</v>
      </c>
      <c r="AA21" s="102">
        <v>0.83333333333333337</v>
      </c>
      <c r="AB21" s="102">
        <v>0.58333333333333337</v>
      </c>
      <c r="AC21" s="101">
        <v>1</v>
      </c>
      <c r="AD21" s="101">
        <v>0</v>
      </c>
      <c r="AE21" s="101">
        <v>1</v>
      </c>
      <c r="AF21" s="102">
        <v>0.16666666666666666</v>
      </c>
      <c r="AG21" s="102">
        <v>0</v>
      </c>
      <c r="AH21" s="102">
        <v>8.3333333333333329E-2</v>
      </c>
      <c r="AI21" s="101">
        <v>1</v>
      </c>
      <c r="AJ21" s="101">
        <v>5</v>
      </c>
      <c r="AK21" s="101">
        <v>6</v>
      </c>
      <c r="AL21" s="102">
        <v>0.16666666666666666</v>
      </c>
      <c r="AM21" s="102">
        <v>0.83333333333333337</v>
      </c>
      <c r="AN21" s="102">
        <v>0.5</v>
      </c>
      <c r="AO21" s="101">
        <v>6</v>
      </c>
      <c r="AP21" s="101">
        <v>4</v>
      </c>
      <c r="AQ21" s="101">
        <v>10</v>
      </c>
      <c r="AR21" s="102">
        <v>1</v>
      </c>
      <c r="AS21" s="102">
        <v>0.44444444444444442</v>
      </c>
      <c r="AT21" s="102">
        <v>0.66666666666666663</v>
      </c>
      <c r="AU21" s="101">
        <v>4</v>
      </c>
      <c r="AV21" s="101">
        <v>0</v>
      </c>
      <c r="AW21" s="101">
        <v>4</v>
      </c>
      <c r="AX21" s="102">
        <v>0.66666666666666663</v>
      </c>
      <c r="AY21" s="102">
        <v>0</v>
      </c>
      <c r="AZ21" s="102">
        <v>0.4</v>
      </c>
      <c r="BA21" s="101">
        <v>2</v>
      </c>
      <c r="BB21" s="101">
        <v>4</v>
      </c>
      <c r="BC21" s="101">
        <v>6</v>
      </c>
      <c r="BD21" s="102">
        <v>0.33333333333333331</v>
      </c>
      <c r="BE21" s="102">
        <v>1</v>
      </c>
      <c r="BF21" s="102">
        <v>0.6</v>
      </c>
      <c r="BG21" s="101">
        <v>1</v>
      </c>
      <c r="BH21" s="101">
        <v>0</v>
      </c>
      <c r="BI21" s="101">
        <v>1</v>
      </c>
      <c r="BJ21" s="102">
        <v>0.16666666666666666</v>
      </c>
      <c r="BK21" s="102">
        <v>0</v>
      </c>
      <c r="BL21" s="102">
        <v>0.1</v>
      </c>
      <c r="BM21" s="101">
        <v>1</v>
      </c>
      <c r="BN21" s="101">
        <v>4</v>
      </c>
      <c r="BO21" s="101">
        <v>5</v>
      </c>
      <c r="BP21" s="102">
        <v>0.16666666666666666</v>
      </c>
      <c r="BQ21" s="102">
        <v>1</v>
      </c>
      <c r="BR21" s="103">
        <v>0.5</v>
      </c>
    </row>
    <row r="22" spans="1:70" ht="11.85">
      <c r="A22" s="99" t="str">
        <f>IF(COUNTIFS(T_UPE2A[[#This Row],[Secteur]],"  *"),A21,T_UPE2A[[#This Row],[Secteur]])</f>
        <v>SEINE-ET-MARNE</v>
      </c>
      <c r="B22" s="99" t="str">
        <f>IF(COUNTIFS(T_UPE2A[[#This Row],[Secteur]],"    *"),B21,T_UPE2A[[#This Row],[Secteur]])</f>
        <v xml:space="preserve">   D05 - Lagny-Sur-Marne</v>
      </c>
      <c r="C22" s="100" t="s">
        <v>306</v>
      </c>
      <c r="D22" s="100" t="s">
        <v>307</v>
      </c>
      <c r="E22" s="101">
        <v>9</v>
      </c>
      <c r="F22" s="101">
        <v>14</v>
      </c>
      <c r="G22" s="101">
        <v>23</v>
      </c>
      <c r="H22" s="101">
        <v>0</v>
      </c>
      <c r="I22" s="101">
        <v>0</v>
      </c>
      <c r="J22" s="101">
        <v>0</v>
      </c>
      <c r="K22" s="101">
        <v>3</v>
      </c>
      <c r="L22" s="101">
        <v>0</v>
      </c>
      <c r="M22" s="101">
        <v>3</v>
      </c>
      <c r="N22" s="102">
        <v>0.33333333333333331</v>
      </c>
      <c r="O22" s="102">
        <v>0</v>
      </c>
      <c r="P22" s="102">
        <v>0.13043478260869565</v>
      </c>
      <c r="Q22" s="101">
        <v>3</v>
      </c>
      <c r="R22" s="101">
        <v>0</v>
      </c>
      <c r="S22" s="101">
        <v>3</v>
      </c>
      <c r="T22" s="102">
        <v>1</v>
      </c>
      <c r="U22" s="102" t="s">
        <v>92</v>
      </c>
      <c r="V22" s="102">
        <v>1</v>
      </c>
      <c r="W22" s="101">
        <v>0</v>
      </c>
      <c r="X22" s="101">
        <v>0</v>
      </c>
      <c r="Y22" s="101">
        <v>0</v>
      </c>
      <c r="Z22" s="102">
        <v>0</v>
      </c>
      <c r="AA22" s="102" t="s">
        <v>92</v>
      </c>
      <c r="AB22" s="102">
        <v>0</v>
      </c>
      <c r="AC22" s="101">
        <v>0</v>
      </c>
      <c r="AD22" s="101">
        <v>0</v>
      </c>
      <c r="AE22" s="101">
        <v>0</v>
      </c>
      <c r="AF22" s="102">
        <v>0</v>
      </c>
      <c r="AG22" s="102" t="s">
        <v>92</v>
      </c>
      <c r="AH22" s="102">
        <v>0</v>
      </c>
      <c r="AI22" s="101">
        <v>0</v>
      </c>
      <c r="AJ22" s="101">
        <v>0</v>
      </c>
      <c r="AK22" s="101">
        <v>0</v>
      </c>
      <c r="AL22" s="102">
        <v>0</v>
      </c>
      <c r="AM22" s="102" t="s">
        <v>92</v>
      </c>
      <c r="AN22" s="102">
        <v>0</v>
      </c>
      <c r="AO22" s="101">
        <v>3</v>
      </c>
      <c r="AP22" s="101">
        <v>0</v>
      </c>
      <c r="AQ22" s="101">
        <v>3</v>
      </c>
      <c r="AR22" s="102">
        <v>0.33333333333333331</v>
      </c>
      <c r="AS22" s="102">
        <v>0</v>
      </c>
      <c r="AT22" s="102">
        <v>0.13043478260869565</v>
      </c>
      <c r="AU22" s="101">
        <v>1</v>
      </c>
      <c r="AV22" s="101">
        <v>0</v>
      </c>
      <c r="AW22" s="101">
        <v>1</v>
      </c>
      <c r="AX22" s="102">
        <v>0.33333333333333331</v>
      </c>
      <c r="AY22" s="102" t="s">
        <v>92</v>
      </c>
      <c r="AZ22" s="102">
        <v>0.33333333333333331</v>
      </c>
      <c r="BA22" s="101">
        <v>2</v>
      </c>
      <c r="BB22" s="101">
        <v>0</v>
      </c>
      <c r="BC22" s="101">
        <v>2</v>
      </c>
      <c r="BD22" s="102">
        <v>0.66666666666666663</v>
      </c>
      <c r="BE22" s="102" t="s">
        <v>92</v>
      </c>
      <c r="BF22" s="102">
        <v>0.66666666666666663</v>
      </c>
      <c r="BG22" s="101">
        <v>0</v>
      </c>
      <c r="BH22" s="101">
        <v>0</v>
      </c>
      <c r="BI22" s="101">
        <v>0</v>
      </c>
      <c r="BJ22" s="102">
        <v>0</v>
      </c>
      <c r="BK22" s="102" t="s">
        <v>92</v>
      </c>
      <c r="BL22" s="102">
        <v>0</v>
      </c>
      <c r="BM22" s="101">
        <v>2</v>
      </c>
      <c r="BN22" s="101">
        <v>0</v>
      </c>
      <c r="BO22" s="101">
        <v>2</v>
      </c>
      <c r="BP22" s="102">
        <v>0.66666666666666663</v>
      </c>
      <c r="BQ22" s="102" t="s">
        <v>92</v>
      </c>
      <c r="BR22" s="103">
        <v>0.66666666666666663</v>
      </c>
    </row>
    <row r="23" spans="1:70" ht="11.85">
      <c r="A23" s="99" t="str">
        <f>IF(COUNTIFS(T_UPE2A[[#This Row],[Secteur]],"  *"),A22,T_UPE2A[[#This Row],[Secteur]])</f>
        <v>SEINE-ET-MARNE</v>
      </c>
      <c r="B23" s="99" t="str">
        <f>IF(COUNTIFS(T_UPE2A[[#This Row],[Secteur]],"    *"),B22,T_UPE2A[[#This Row],[Secteur]])</f>
        <v xml:space="preserve">   D05 - Lagny-Sur-Marne</v>
      </c>
      <c r="C23" s="100" t="s">
        <v>310</v>
      </c>
      <c r="D23" s="100" t="s">
        <v>311</v>
      </c>
      <c r="E23" s="101">
        <v>6</v>
      </c>
      <c r="F23" s="101">
        <v>13</v>
      </c>
      <c r="G23" s="101">
        <v>19</v>
      </c>
      <c r="H23" s="101">
        <v>0</v>
      </c>
      <c r="I23" s="101">
        <v>0</v>
      </c>
      <c r="J23" s="101">
        <v>0</v>
      </c>
      <c r="K23" s="101">
        <v>0</v>
      </c>
      <c r="L23" s="101">
        <v>0</v>
      </c>
      <c r="M23" s="101">
        <v>0</v>
      </c>
      <c r="N23" s="102">
        <v>0</v>
      </c>
      <c r="O23" s="102">
        <v>0</v>
      </c>
      <c r="P23" s="102">
        <v>0</v>
      </c>
      <c r="Q23" s="101">
        <v>0</v>
      </c>
      <c r="R23" s="101">
        <v>0</v>
      </c>
      <c r="S23" s="101">
        <v>0</v>
      </c>
      <c r="T23" s="102" t="s">
        <v>92</v>
      </c>
      <c r="U23" s="102" t="s">
        <v>92</v>
      </c>
      <c r="V23" s="102" t="s">
        <v>92</v>
      </c>
      <c r="W23" s="101">
        <v>0</v>
      </c>
      <c r="X23" s="101">
        <v>0</v>
      </c>
      <c r="Y23" s="101">
        <v>0</v>
      </c>
      <c r="Z23" s="102" t="s">
        <v>92</v>
      </c>
      <c r="AA23" s="102" t="s">
        <v>92</v>
      </c>
      <c r="AB23" s="102" t="s">
        <v>92</v>
      </c>
      <c r="AC23" s="101">
        <v>0</v>
      </c>
      <c r="AD23" s="101">
        <v>0</v>
      </c>
      <c r="AE23" s="101">
        <v>0</v>
      </c>
      <c r="AF23" s="102" t="s">
        <v>92</v>
      </c>
      <c r="AG23" s="102" t="s">
        <v>92</v>
      </c>
      <c r="AH23" s="102" t="s">
        <v>92</v>
      </c>
      <c r="AI23" s="101">
        <v>0</v>
      </c>
      <c r="AJ23" s="101">
        <v>0</v>
      </c>
      <c r="AK23" s="101">
        <v>0</v>
      </c>
      <c r="AL23" s="102" t="s">
        <v>92</v>
      </c>
      <c r="AM23" s="102" t="s">
        <v>92</v>
      </c>
      <c r="AN23" s="102" t="s">
        <v>92</v>
      </c>
      <c r="AO23" s="101">
        <v>0</v>
      </c>
      <c r="AP23" s="101">
        <v>0</v>
      </c>
      <c r="AQ23" s="101">
        <v>0</v>
      </c>
      <c r="AR23" s="102">
        <v>0</v>
      </c>
      <c r="AS23" s="102">
        <v>0</v>
      </c>
      <c r="AT23" s="102">
        <v>0</v>
      </c>
      <c r="AU23" s="101">
        <v>0</v>
      </c>
      <c r="AV23" s="101">
        <v>0</v>
      </c>
      <c r="AW23" s="101">
        <v>0</v>
      </c>
      <c r="AX23" s="102" t="s">
        <v>92</v>
      </c>
      <c r="AY23" s="102" t="s">
        <v>92</v>
      </c>
      <c r="AZ23" s="102" t="s">
        <v>92</v>
      </c>
      <c r="BA23" s="101">
        <v>0</v>
      </c>
      <c r="BB23" s="101">
        <v>0</v>
      </c>
      <c r="BC23" s="101">
        <v>0</v>
      </c>
      <c r="BD23" s="102" t="s">
        <v>92</v>
      </c>
      <c r="BE23" s="102" t="s">
        <v>92</v>
      </c>
      <c r="BF23" s="102" t="s">
        <v>92</v>
      </c>
      <c r="BG23" s="101">
        <v>0</v>
      </c>
      <c r="BH23" s="101">
        <v>0</v>
      </c>
      <c r="BI23" s="101">
        <v>0</v>
      </c>
      <c r="BJ23" s="102" t="s">
        <v>92</v>
      </c>
      <c r="BK23" s="102" t="s">
        <v>92</v>
      </c>
      <c r="BL23" s="102" t="s">
        <v>92</v>
      </c>
      <c r="BM23" s="101">
        <v>0</v>
      </c>
      <c r="BN23" s="101">
        <v>0</v>
      </c>
      <c r="BO23" s="101">
        <v>0</v>
      </c>
      <c r="BP23" s="102" t="s">
        <v>92</v>
      </c>
      <c r="BQ23" s="102" t="s">
        <v>92</v>
      </c>
      <c r="BR23" s="103" t="s">
        <v>92</v>
      </c>
    </row>
    <row r="24" spans="1:70" ht="11.85">
      <c r="A24" s="99" t="str">
        <f>IF(COUNTIFS(T_UPE2A[[#This Row],[Secteur]],"  *"),A23,T_UPE2A[[#This Row],[Secteur]])</f>
        <v>SEINE-ET-MARNE</v>
      </c>
      <c r="B24" s="99" t="str">
        <f>IF(COUNTIFS(T_UPE2A[[#This Row],[Secteur]],"    *"),B23,T_UPE2A[[#This Row],[Secteur]])</f>
        <v xml:space="preserve">   D05 - Lagny-Sur-Marne</v>
      </c>
      <c r="C24" s="100" t="s">
        <v>320</v>
      </c>
      <c r="D24" s="100" t="s">
        <v>321</v>
      </c>
      <c r="E24" s="101">
        <v>3</v>
      </c>
      <c r="F24" s="101">
        <v>1</v>
      </c>
      <c r="G24" s="101">
        <v>4</v>
      </c>
      <c r="H24" s="101">
        <v>0</v>
      </c>
      <c r="I24" s="101">
        <v>0</v>
      </c>
      <c r="J24" s="101">
        <v>0</v>
      </c>
      <c r="K24" s="101">
        <v>3</v>
      </c>
      <c r="L24" s="101">
        <v>0</v>
      </c>
      <c r="M24" s="101">
        <v>3</v>
      </c>
      <c r="N24" s="102">
        <v>1</v>
      </c>
      <c r="O24" s="102">
        <v>0</v>
      </c>
      <c r="P24" s="102">
        <v>0.75</v>
      </c>
      <c r="Q24" s="101">
        <v>3</v>
      </c>
      <c r="R24" s="101">
        <v>0</v>
      </c>
      <c r="S24" s="101">
        <v>3</v>
      </c>
      <c r="T24" s="102">
        <v>1</v>
      </c>
      <c r="U24" s="102" t="s">
        <v>92</v>
      </c>
      <c r="V24" s="102">
        <v>1</v>
      </c>
      <c r="W24" s="101">
        <v>0</v>
      </c>
      <c r="X24" s="101">
        <v>0</v>
      </c>
      <c r="Y24" s="101">
        <v>0</v>
      </c>
      <c r="Z24" s="102">
        <v>0</v>
      </c>
      <c r="AA24" s="102" t="s">
        <v>92</v>
      </c>
      <c r="AB24" s="102">
        <v>0</v>
      </c>
      <c r="AC24" s="101">
        <v>0</v>
      </c>
      <c r="AD24" s="101">
        <v>0</v>
      </c>
      <c r="AE24" s="101">
        <v>0</v>
      </c>
      <c r="AF24" s="102">
        <v>0</v>
      </c>
      <c r="AG24" s="102" t="s">
        <v>92</v>
      </c>
      <c r="AH24" s="102">
        <v>0</v>
      </c>
      <c r="AI24" s="101">
        <v>0</v>
      </c>
      <c r="AJ24" s="101">
        <v>0</v>
      </c>
      <c r="AK24" s="101">
        <v>0</v>
      </c>
      <c r="AL24" s="102">
        <v>0</v>
      </c>
      <c r="AM24" s="102" t="s">
        <v>92</v>
      </c>
      <c r="AN24" s="102">
        <v>0</v>
      </c>
      <c r="AO24" s="101">
        <v>3</v>
      </c>
      <c r="AP24" s="101">
        <v>0</v>
      </c>
      <c r="AQ24" s="101">
        <v>3</v>
      </c>
      <c r="AR24" s="102">
        <v>1</v>
      </c>
      <c r="AS24" s="102">
        <v>0</v>
      </c>
      <c r="AT24" s="102">
        <v>0.75</v>
      </c>
      <c r="AU24" s="101">
        <v>1</v>
      </c>
      <c r="AV24" s="101">
        <v>0</v>
      </c>
      <c r="AW24" s="101">
        <v>1</v>
      </c>
      <c r="AX24" s="102">
        <v>0.33333333333333331</v>
      </c>
      <c r="AY24" s="102" t="s">
        <v>92</v>
      </c>
      <c r="AZ24" s="102">
        <v>0.33333333333333331</v>
      </c>
      <c r="BA24" s="101">
        <v>2</v>
      </c>
      <c r="BB24" s="101">
        <v>0</v>
      </c>
      <c r="BC24" s="101">
        <v>2</v>
      </c>
      <c r="BD24" s="102">
        <v>0.66666666666666663</v>
      </c>
      <c r="BE24" s="102" t="s">
        <v>92</v>
      </c>
      <c r="BF24" s="102">
        <v>0.66666666666666663</v>
      </c>
      <c r="BG24" s="101">
        <v>0</v>
      </c>
      <c r="BH24" s="101">
        <v>0</v>
      </c>
      <c r="BI24" s="101">
        <v>0</v>
      </c>
      <c r="BJ24" s="102">
        <v>0</v>
      </c>
      <c r="BK24" s="102" t="s">
        <v>92</v>
      </c>
      <c r="BL24" s="102">
        <v>0</v>
      </c>
      <c r="BM24" s="101">
        <v>2</v>
      </c>
      <c r="BN24" s="101">
        <v>0</v>
      </c>
      <c r="BO24" s="101">
        <v>2</v>
      </c>
      <c r="BP24" s="102">
        <v>0.66666666666666663</v>
      </c>
      <c r="BQ24" s="102" t="s">
        <v>92</v>
      </c>
      <c r="BR24" s="103">
        <v>0.66666666666666663</v>
      </c>
    </row>
    <row r="25" spans="1:70" ht="11.85">
      <c r="A25" s="99" t="str">
        <f>IF(COUNTIFS(T_UPE2A[[#This Row],[Secteur]],"  *"),A24,T_UPE2A[[#This Row],[Secteur]])</f>
        <v>SEINE-ET-MARNE</v>
      </c>
      <c r="B25" s="99" t="str">
        <f>IF(COUNTIFS(T_UPE2A[[#This Row],[Secteur]],"    *"),B24,T_UPE2A[[#This Row],[Secteur]])</f>
        <v xml:space="preserve">   D07 - Marne-La-Vallee</v>
      </c>
      <c r="C25" s="100" t="s">
        <v>351</v>
      </c>
      <c r="D25" s="100" t="s">
        <v>352</v>
      </c>
      <c r="E25" s="101">
        <v>12</v>
      </c>
      <c r="F25" s="101">
        <v>14</v>
      </c>
      <c r="G25" s="101">
        <v>26</v>
      </c>
      <c r="H25" s="101">
        <v>0</v>
      </c>
      <c r="I25" s="101">
        <v>0</v>
      </c>
      <c r="J25" s="101">
        <v>0</v>
      </c>
      <c r="K25" s="101">
        <v>10</v>
      </c>
      <c r="L25" s="101">
        <v>11</v>
      </c>
      <c r="M25" s="101">
        <v>21</v>
      </c>
      <c r="N25" s="102">
        <v>0.83333333333333337</v>
      </c>
      <c r="O25" s="102">
        <v>0.7857142857142857</v>
      </c>
      <c r="P25" s="102">
        <v>0.80769230769230771</v>
      </c>
      <c r="Q25" s="101">
        <v>2</v>
      </c>
      <c r="R25" s="101">
        <v>2</v>
      </c>
      <c r="S25" s="101">
        <v>4</v>
      </c>
      <c r="T25" s="102">
        <v>0.2</v>
      </c>
      <c r="U25" s="102">
        <v>0.18181818181818182</v>
      </c>
      <c r="V25" s="102">
        <v>0.19047619047619047</v>
      </c>
      <c r="W25" s="101">
        <v>8</v>
      </c>
      <c r="X25" s="101">
        <v>9</v>
      </c>
      <c r="Y25" s="101">
        <v>17</v>
      </c>
      <c r="Z25" s="102">
        <v>0.8</v>
      </c>
      <c r="AA25" s="102">
        <v>0.81818181818181823</v>
      </c>
      <c r="AB25" s="102">
        <v>0.80952380952380953</v>
      </c>
      <c r="AC25" s="101">
        <v>7</v>
      </c>
      <c r="AD25" s="101">
        <v>2</v>
      </c>
      <c r="AE25" s="101">
        <v>9</v>
      </c>
      <c r="AF25" s="102">
        <v>0.7</v>
      </c>
      <c r="AG25" s="102">
        <v>0.18181818181818182</v>
      </c>
      <c r="AH25" s="102">
        <v>0.42857142857142855</v>
      </c>
      <c r="AI25" s="101">
        <v>1</v>
      </c>
      <c r="AJ25" s="101">
        <v>7</v>
      </c>
      <c r="AK25" s="101">
        <v>8</v>
      </c>
      <c r="AL25" s="102">
        <v>0.1</v>
      </c>
      <c r="AM25" s="102">
        <v>0.63636363636363635</v>
      </c>
      <c r="AN25" s="102">
        <v>0.38095238095238093</v>
      </c>
      <c r="AO25" s="101">
        <v>10</v>
      </c>
      <c r="AP25" s="101">
        <v>11</v>
      </c>
      <c r="AQ25" s="101">
        <v>21</v>
      </c>
      <c r="AR25" s="102">
        <v>0.83333333333333337</v>
      </c>
      <c r="AS25" s="102">
        <v>0.7857142857142857</v>
      </c>
      <c r="AT25" s="102">
        <v>0.80769230769230771</v>
      </c>
      <c r="AU25" s="101">
        <v>2</v>
      </c>
      <c r="AV25" s="101">
        <v>1</v>
      </c>
      <c r="AW25" s="101">
        <v>3</v>
      </c>
      <c r="AX25" s="102">
        <v>0.2</v>
      </c>
      <c r="AY25" s="102">
        <v>9.0909090909090912E-2</v>
      </c>
      <c r="AZ25" s="102">
        <v>0.14285714285714285</v>
      </c>
      <c r="BA25" s="101">
        <v>8</v>
      </c>
      <c r="BB25" s="101">
        <v>10</v>
      </c>
      <c r="BC25" s="101">
        <v>18</v>
      </c>
      <c r="BD25" s="102">
        <v>0.8</v>
      </c>
      <c r="BE25" s="102">
        <v>0.90909090909090906</v>
      </c>
      <c r="BF25" s="102">
        <v>0.8571428571428571</v>
      </c>
      <c r="BG25" s="101">
        <v>7</v>
      </c>
      <c r="BH25" s="101">
        <v>2</v>
      </c>
      <c r="BI25" s="101">
        <v>9</v>
      </c>
      <c r="BJ25" s="102">
        <v>0.7</v>
      </c>
      <c r="BK25" s="102">
        <v>0.18181818181818182</v>
      </c>
      <c r="BL25" s="102">
        <v>0.42857142857142855</v>
      </c>
      <c r="BM25" s="101">
        <v>1</v>
      </c>
      <c r="BN25" s="101">
        <v>8</v>
      </c>
      <c r="BO25" s="101">
        <v>9</v>
      </c>
      <c r="BP25" s="102">
        <v>0.1</v>
      </c>
      <c r="BQ25" s="102">
        <v>0.72727272727272729</v>
      </c>
      <c r="BR25" s="103">
        <v>0.42857142857142855</v>
      </c>
    </row>
    <row r="26" spans="1:70" ht="11.85">
      <c r="A26" s="99" t="str">
        <f>IF(COUNTIFS(T_UPE2A[[#This Row],[Secteur]],"  *"),A25,T_UPE2A[[#This Row],[Secteur]])</f>
        <v>SEINE-ET-MARNE</v>
      </c>
      <c r="B26" s="99" t="str">
        <f>IF(COUNTIFS(T_UPE2A[[#This Row],[Secteur]],"    *"),B25,T_UPE2A[[#This Row],[Secteur]])</f>
        <v xml:space="preserve">   D07 - Marne-La-Vallee</v>
      </c>
      <c r="C26" s="100" t="s">
        <v>357</v>
      </c>
      <c r="D26" s="100" t="s">
        <v>358</v>
      </c>
      <c r="E26" s="101">
        <v>3</v>
      </c>
      <c r="F26" s="101">
        <v>0</v>
      </c>
      <c r="G26" s="101">
        <v>3</v>
      </c>
      <c r="H26" s="101">
        <v>0</v>
      </c>
      <c r="I26" s="101">
        <v>0</v>
      </c>
      <c r="J26" s="101">
        <v>0</v>
      </c>
      <c r="K26" s="101">
        <v>2</v>
      </c>
      <c r="L26" s="101">
        <v>0</v>
      </c>
      <c r="M26" s="101">
        <v>2</v>
      </c>
      <c r="N26" s="102">
        <v>0.66666666666666663</v>
      </c>
      <c r="O26" s="102" t="s">
        <v>92</v>
      </c>
      <c r="P26" s="102">
        <v>0.66666666666666663</v>
      </c>
      <c r="Q26" s="101">
        <v>0</v>
      </c>
      <c r="R26" s="101">
        <v>0</v>
      </c>
      <c r="S26" s="101">
        <v>0</v>
      </c>
      <c r="T26" s="102">
        <v>0</v>
      </c>
      <c r="U26" s="102" t="s">
        <v>92</v>
      </c>
      <c r="V26" s="102">
        <v>0</v>
      </c>
      <c r="W26" s="101">
        <v>2</v>
      </c>
      <c r="X26" s="101">
        <v>0</v>
      </c>
      <c r="Y26" s="101">
        <v>2</v>
      </c>
      <c r="Z26" s="102">
        <v>1</v>
      </c>
      <c r="AA26" s="102" t="s">
        <v>92</v>
      </c>
      <c r="AB26" s="102">
        <v>1</v>
      </c>
      <c r="AC26" s="101">
        <v>2</v>
      </c>
      <c r="AD26" s="101">
        <v>0</v>
      </c>
      <c r="AE26" s="101">
        <v>2</v>
      </c>
      <c r="AF26" s="102">
        <v>1</v>
      </c>
      <c r="AG26" s="102" t="s">
        <v>92</v>
      </c>
      <c r="AH26" s="102">
        <v>1</v>
      </c>
      <c r="AI26" s="101">
        <v>0</v>
      </c>
      <c r="AJ26" s="101">
        <v>0</v>
      </c>
      <c r="AK26" s="101">
        <v>0</v>
      </c>
      <c r="AL26" s="102">
        <v>0</v>
      </c>
      <c r="AM26" s="102" t="s">
        <v>92</v>
      </c>
      <c r="AN26" s="102">
        <v>0</v>
      </c>
      <c r="AO26" s="101">
        <v>2</v>
      </c>
      <c r="AP26" s="101">
        <v>0</v>
      </c>
      <c r="AQ26" s="101">
        <v>2</v>
      </c>
      <c r="AR26" s="102">
        <v>0.66666666666666663</v>
      </c>
      <c r="AS26" s="102" t="s">
        <v>92</v>
      </c>
      <c r="AT26" s="102">
        <v>0.66666666666666663</v>
      </c>
      <c r="AU26" s="101">
        <v>0</v>
      </c>
      <c r="AV26" s="101">
        <v>0</v>
      </c>
      <c r="AW26" s="101">
        <v>0</v>
      </c>
      <c r="AX26" s="102">
        <v>0</v>
      </c>
      <c r="AY26" s="102" t="s">
        <v>92</v>
      </c>
      <c r="AZ26" s="102">
        <v>0</v>
      </c>
      <c r="BA26" s="101">
        <v>2</v>
      </c>
      <c r="BB26" s="101">
        <v>0</v>
      </c>
      <c r="BC26" s="101">
        <v>2</v>
      </c>
      <c r="BD26" s="102">
        <v>1</v>
      </c>
      <c r="BE26" s="102" t="s">
        <v>92</v>
      </c>
      <c r="BF26" s="102">
        <v>1</v>
      </c>
      <c r="BG26" s="101">
        <v>2</v>
      </c>
      <c r="BH26" s="101">
        <v>0</v>
      </c>
      <c r="BI26" s="101">
        <v>2</v>
      </c>
      <c r="BJ26" s="102">
        <v>1</v>
      </c>
      <c r="BK26" s="102" t="s">
        <v>92</v>
      </c>
      <c r="BL26" s="102">
        <v>1</v>
      </c>
      <c r="BM26" s="101">
        <v>0</v>
      </c>
      <c r="BN26" s="101">
        <v>0</v>
      </c>
      <c r="BO26" s="101">
        <v>0</v>
      </c>
      <c r="BP26" s="102">
        <v>0</v>
      </c>
      <c r="BQ26" s="102" t="s">
        <v>92</v>
      </c>
      <c r="BR26" s="103">
        <v>0</v>
      </c>
    </row>
    <row r="27" spans="1:70" ht="11.85">
      <c r="A27" s="99" t="str">
        <f>IF(COUNTIFS(T_UPE2A[[#This Row],[Secteur]],"  *"),A26,T_UPE2A[[#This Row],[Secteur]])</f>
        <v>SEINE-ET-MARNE</v>
      </c>
      <c r="B27" s="99" t="str">
        <f>IF(COUNTIFS(T_UPE2A[[#This Row],[Secteur]],"    *"),B26,T_UPE2A[[#This Row],[Secteur]])</f>
        <v xml:space="preserve">   D07 - Marne-La-Vallee</v>
      </c>
      <c r="C27" s="100" t="s">
        <v>359</v>
      </c>
      <c r="D27" s="100" t="s">
        <v>360</v>
      </c>
      <c r="E27" s="101">
        <v>1</v>
      </c>
      <c r="F27" s="101">
        <v>5</v>
      </c>
      <c r="G27" s="101">
        <v>6</v>
      </c>
      <c r="H27" s="101">
        <v>0</v>
      </c>
      <c r="I27" s="101">
        <v>0</v>
      </c>
      <c r="J27" s="101">
        <v>0</v>
      </c>
      <c r="K27" s="101">
        <v>1</v>
      </c>
      <c r="L27" s="101">
        <v>5</v>
      </c>
      <c r="M27" s="101">
        <v>6</v>
      </c>
      <c r="N27" s="102">
        <v>1</v>
      </c>
      <c r="O27" s="102">
        <v>1</v>
      </c>
      <c r="P27" s="102">
        <v>1</v>
      </c>
      <c r="Q27" s="101">
        <v>1</v>
      </c>
      <c r="R27" s="101">
        <v>1</v>
      </c>
      <c r="S27" s="101">
        <v>2</v>
      </c>
      <c r="T27" s="102">
        <v>1</v>
      </c>
      <c r="U27" s="102">
        <v>0.2</v>
      </c>
      <c r="V27" s="102">
        <v>0.33333333333333331</v>
      </c>
      <c r="W27" s="101">
        <v>0</v>
      </c>
      <c r="X27" s="101">
        <v>4</v>
      </c>
      <c r="Y27" s="101">
        <v>4</v>
      </c>
      <c r="Z27" s="102">
        <v>0</v>
      </c>
      <c r="AA27" s="102">
        <v>0.8</v>
      </c>
      <c r="AB27" s="102">
        <v>0.66666666666666663</v>
      </c>
      <c r="AC27" s="101">
        <v>0</v>
      </c>
      <c r="AD27" s="101">
        <v>1</v>
      </c>
      <c r="AE27" s="101">
        <v>1</v>
      </c>
      <c r="AF27" s="102">
        <v>0</v>
      </c>
      <c r="AG27" s="102">
        <v>0.2</v>
      </c>
      <c r="AH27" s="102">
        <v>0.16666666666666666</v>
      </c>
      <c r="AI27" s="101">
        <v>0</v>
      </c>
      <c r="AJ27" s="101">
        <v>3</v>
      </c>
      <c r="AK27" s="101">
        <v>3</v>
      </c>
      <c r="AL27" s="102">
        <v>0</v>
      </c>
      <c r="AM27" s="102">
        <v>0.6</v>
      </c>
      <c r="AN27" s="102">
        <v>0.5</v>
      </c>
      <c r="AO27" s="101">
        <v>1</v>
      </c>
      <c r="AP27" s="101">
        <v>5</v>
      </c>
      <c r="AQ27" s="101">
        <v>6</v>
      </c>
      <c r="AR27" s="102">
        <v>1</v>
      </c>
      <c r="AS27" s="102">
        <v>1</v>
      </c>
      <c r="AT27" s="102">
        <v>1</v>
      </c>
      <c r="AU27" s="101">
        <v>1</v>
      </c>
      <c r="AV27" s="101">
        <v>1</v>
      </c>
      <c r="AW27" s="101">
        <v>2</v>
      </c>
      <c r="AX27" s="102">
        <v>1</v>
      </c>
      <c r="AY27" s="102">
        <v>0.2</v>
      </c>
      <c r="AZ27" s="102">
        <v>0.33333333333333331</v>
      </c>
      <c r="BA27" s="101">
        <v>0</v>
      </c>
      <c r="BB27" s="101">
        <v>4</v>
      </c>
      <c r="BC27" s="101">
        <v>4</v>
      </c>
      <c r="BD27" s="102">
        <v>0</v>
      </c>
      <c r="BE27" s="102">
        <v>0.8</v>
      </c>
      <c r="BF27" s="102">
        <v>0.66666666666666663</v>
      </c>
      <c r="BG27" s="101">
        <v>0</v>
      </c>
      <c r="BH27" s="101">
        <v>1</v>
      </c>
      <c r="BI27" s="101">
        <v>1</v>
      </c>
      <c r="BJ27" s="102">
        <v>0</v>
      </c>
      <c r="BK27" s="102">
        <v>0.2</v>
      </c>
      <c r="BL27" s="102">
        <v>0.16666666666666666</v>
      </c>
      <c r="BM27" s="101">
        <v>0</v>
      </c>
      <c r="BN27" s="101">
        <v>3</v>
      </c>
      <c r="BO27" s="101">
        <v>3</v>
      </c>
      <c r="BP27" s="102">
        <v>0</v>
      </c>
      <c r="BQ27" s="102">
        <v>0.6</v>
      </c>
      <c r="BR27" s="103">
        <v>0.5</v>
      </c>
    </row>
    <row r="28" spans="1:70" ht="11.85">
      <c r="A28" s="99" t="str">
        <f>IF(COUNTIFS(T_UPE2A[[#This Row],[Secteur]],"  *"),A27,T_UPE2A[[#This Row],[Secteur]])</f>
        <v>SEINE-ET-MARNE</v>
      </c>
      <c r="B28" s="99" t="str">
        <f>IF(COUNTIFS(T_UPE2A[[#This Row],[Secteur]],"    *"),B27,T_UPE2A[[#This Row],[Secteur]])</f>
        <v xml:space="preserve">   D07 - Marne-La-Vallee</v>
      </c>
      <c r="C28" s="100" t="s">
        <v>365</v>
      </c>
      <c r="D28" s="100" t="s">
        <v>366</v>
      </c>
      <c r="E28" s="101">
        <v>5</v>
      </c>
      <c r="F28" s="101">
        <v>8</v>
      </c>
      <c r="G28" s="101">
        <v>13</v>
      </c>
      <c r="H28" s="101">
        <v>0</v>
      </c>
      <c r="I28" s="101">
        <v>0</v>
      </c>
      <c r="J28" s="101">
        <v>0</v>
      </c>
      <c r="K28" s="101">
        <v>4</v>
      </c>
      <c r="L28" s="101">
        <v>6</v>
      </c>
      <c r="M28" s="101">
        <v>10</v>
      </c>
      <c r="N28" s="102">
        <v>0.8</v>
      </c>
      <c r="O28" s="102">
        <v>0.75</v>
      </c>
      <c r="P28" s="102">
        <v>0.76923076923076927</v>
      </c>
      <c r="Q28" s="101">
        <v>0</v>
      </c>
      <c r="R28" s="101">
        <v>1</v>
      </c>
      <c r="S28" s="101">
        <v>1</v>
      </c>
      <c r="T28" s="102">
        <v>0</v>
      </c>
      <c r="U28" s="102">
        <v>0.16666666666666666</v>
      </c>
      <c r="V28" s="102">
        <v>0.1</v>
      </c>
      <c r="W28" s="101">
        <v>4</v>
      </c>
      <c r="X28" s="101">
        <v>5</v>
      </c>
      <c r="Y28" s="101">
        <v>9</v>
      </c>
      <c r="Z28" s="102">
        <v>1</v>
      </c>
      <c r="AA28" s="102">
        <v>0.83333333333333337</v>
      </c>
      <c r="AB28" s="102">
        <v>0.9</v>
      </c>
      <c r="AC28" s="101">
        <v>3</v>
      </c>
      <c r="AD28" s="101">
        <v>1</v>
      </c>
      <c r="AE28" s="101">
        <v>4</v>
      </c>
      <c r="AF28" s="102">
        <v>0.75</v>
      </c>
      <c r="AG28" s="102">
        <v>0.16666666666666666</v>
      </c>
      <c r="AH28" s="102">
        <v>0.4</v>
      </c>
      <c r="AI28" s="101">
        <v>1</v>
      </c>
      <c r="AJ28" s="101">
        <v>4</v>
      </c>
      <c r="AK28" s="101">
        <v>5</v>
      </c>
      <c r="AL28" s="102">
        <v>0.25</v>
      </c>
      <c r="AM28" s="102">
        <v>0.66666666666666663</v>
      </c>
      <c r="AN28" s="102">
        <v>0.5</v>
      </c>
      <c r="AO28" s="101">
        <v>4</v>
      </c>
      <c r="AP28" s="101">
        <v>6</v>
      </c>
      <c r="AQ28" s="101">
        <v>10</v>
      </c>
      <c r="AR28" s="102">
        <v>0.8</v>
      </c>
      <c r="AS28" s="102">
        <v>0.75</v>
      </c>
      <c r="AT28" s="102">
        <v>0.76923076923076927</v>
      </c>
      <c r="AU28" s="101">
        <v>0</v>
      </c>
      <c r="AV28" s="101">
        <v>0</v>
      </c>
      <c r="AW28" s="101">
        <v>0</v>
      </c>
      <c r="AX28" s="102">
        <v>0</v>
      </c>
      <c r="AY28" s="102">
        <v>0</v>
      </c>
      <c r="AZ28" s="102">
        <v>0</v>
      </c>
      <c r="BA28" s="101">
        <v>4</v>
      </c>
      <c r="BB28" s="101">
        <v>6</v>
      </c>
      <c r="BC28" s="101">
        <v>10</v>
      </c>
      <c r="BD28" s="102">
        <v>1</v>
      </c>
      <c r="BE28" s="102">
        <v>1</v>
      </c>
      <c r="BF28" s="102">
        <v>1</v>
      </c>
      <c r="BG28" s="101">
        <v>3</v>
      </c>
      <c r="BH28" s="101">
        <v>1</v>
      </c>
      <c r="BI28" s="101">
        <v>4</v>
      </c>
      <c r="BJ28" s="102">
        <v>0.75</v>
      </c>
      <c r="BK28" s="102">
        <v>0.16666666666666666</v>
      </c>
      <c r="BL28" s="102">
        <v>0.4</v>
      </c>
      <c r="BM28" s="101">
        <v>1</v>
      </c>
      <c r="BN28" s="101">
        <v>5</v>
      </c>
      <c r="BO28" s="101">
        <v>6</v>
      </c>
      <c r="BP28" s="102">
        <v>0.25</v>
      </c>
      <c r="BQ28" s="102">
        <v>0.83333333333333337</v>
      </c>
      <c r="BR28" s="103">
        <v>0.6</v>
      </c>
    </row>
    <row r="29" spans="1:70" ht="11.85">
      <c r="A29" s="99" t="str">
        <f>IF(COUNTIFS(T_UPE2A[[#This Row],[Secteur]],"  *"),A28,T_UPE2A[[#This Row],[Secteur]])</f>
        <v>SEINE-ET-MARNE</v>
      </c>
      <c r="B29" s="99" t="str">
        <f>IF(COUNTIFS(T_UPE2A[[#This Row],[Secteur]],"    *"),B28,T_UPE2A[[#This Row],[Secteur]])</f>
        <v xml:space="preserve">   D07 - Marne-La-Vallee</v>
      </c>
      <c r="C29" s="100" t="s">
        <v>367</v>
      </c>
      <c r="D29" s="100" t="s">
        <v>368</v>
      </c>
      <c r="E29" s="101">
        <v>3</v>
      </c>
      <c r="F29" s="101">
        <v>1</v>
      </c>
      <c r="G29" s="101">
        <v>4</v>
      </c>
      <c r="H29" s="101">
        <v>0</v>
      </c>
      <c r="I29" s="101">
        <v>0</v>
      </c>
      <c r="J29" s="101">
        <v>0</v>
      </c>
      <c r="K29" s="101">
        <v>3</v>
      </c>
      <c r="L29" s="101">
        <v>0</v>
      </c>
      <c r="M29" s="101">
        <v>3</v>
      </c>
      <c r="N29" s="102">
        <v>1</v>
      </c>
      <c r="O29" s="102">
        <v>0</v>
      </c>
      <c r="P29" s="102">
        <v>0.75</v>
      </c>
      <c r="Q29" s="101">
        <v>1</v>
      </c>
      <c r="R29" s="101">
        <v>0</v>
      </c>
      <c r="S29" s="101">
        <v>1</v>
      </c>
      <c r="T29" s="102">
        <v>0.33333333333333331</v>
      </c>
      <c r="U29" s="102" t="s">
        <v>92</v>
      </c>
      <c r="V29" s="102">
        <v>0.33333333333333331</v>
      </c>
      <c r="W29" s="101">
        <v>2</v>
      </c>
      <c r="X29" s="101">
        <v>0</v>
      </c>
      <c r="Y29" s="101">
        <v>2</v>
      </c>
      <c r="Z29" s="102">
        <v>0.66666666666666663</v>
      </c>
      <c r="AA29" s="102" t="s">
        <v>92</v>
      </c>
      <c r="AB29" s="102">
        <v>0.66666666666666663</v>
      </c>
      <c r="AC29" s="101">
        <v>2</v>
      </c>
      <c r="AD29" s="101">
        <v>0</v>
      </c>
      <c r="AE29" s="101">
        <v>2</v>
      </c>
      <c r="AF29" s="102">
        <v>0.66666666666666663</v>
      </c>
      <c r="AG29" s="102" t="s">
        <v>92</v>
      </c>
      <c r="AH29" s="102">
        <v>0.66666666666666663</v>
      </c>
      <c r="AI29" s="101">
        <v>0</v>
      </c>
      <c r="AJ29" s="101">
        <v>0</v>
      </c>
      <c r="AK29" s="101">
        <v>0</v>
      </c>
      <c r="AL29" s="102">
        <v>0</v>
      </c>
      <c r="AM29" s="102" t="s">
        <v>92</v>
      </c>
      <c r="AN29" s="102">
        <v>0</v>
      </c>
      <c r="AO29" s="101">
        <v>3</v>
      </c>
      <c r="AP29" s="101">
        <v>0</v>
      </c>
      <c r="AQ29" s="101">
        <v>3</v>
      </c>
      <c r="AR29" s="102">
        <v>1</v>
      </c>
      <c r="AS29" s="102">
        <v>0</v>
      </c>
      <c r="AT29" s="102">
        <v>0.75</v>
      </c>
      <c r="AU29" s="101">
        <v>1</v>
      </c>
      <c r="AV29" s="101">
        <v>0</v>
      </c>
      <c r="AW29" s="101">
        <v>1</v>
      </c>
      <c r="AX29" s="102">
        <v>0.33333333333333331</v>
      </c>
      <c r="AY29" s="102" t="s">
        <v>92</v>
      </c>
      <c r="AZ29" s="102">
        <v>0.33333333333333331</v>
      </c>
      <c r="BA29" s="101">
        <v>2</v>
      </c>
      <c r="BB29" s="101">
        <v>0</v>
      </c>
      <c r="BC29" s="101">
        <v>2</v>
      </c>
      <c r="BD29" s="102">
        <v>0.66666666666666663</v>
      </c>
      <c r="BE29" s="102" t="s">
        <v>92</v>
      </c>
      <c r="BF29" s="102">
        <v>0.66666666666666663</v>
      </c>
      <c r="BG29" s="101">
        <v>2</v>
      </c>
      <c r="BH29" s="101">
        <v>0</v>
      </c>
      <c r="BI29" s="101">
        <v>2</v>
      </c>
      <c r="BJ29" s="102">
        <v>0.66666666666666663</v>
      </c>
      <c r="BK29" s="102" t="s">
        <v>92</v>
      </c>
      <c r="BL29" s="102">
        <v>0.66666666666666663</v>
      </c>
      <c r="BM29" s="101">
        <v>0</v>
      </c>
      <c r="BN29" s="101">
        <v>0</v>
      </c>
      <c r="BO29" s="101">
        <v>0</v>
      </c>
      <c r="BP29" s="102">
        <v>0</v>
      </c>
      <c r="BQ29" s="102" t="s">
        <v>92</v>
      </c>
      <c r="BR29" s="103">
        <v>0</v>
      </c>
    </row>
    <row r="30" spans="1:70" ht="11.85">
      <c r="A30" s="99" t="str">
        <f>IF(COUNTIFS(T_UPE2A[[#This Row],[Secteur]],"  *"),A29,T_UPE2A[[#This Row],[Secteur]])</f>
        <v>SEINE-ET-MARNE</v>
      </c>
      <c r="B30" s="99" t="str">
        <f>IF(COUNTIFS(T_UPE2A[[#This Row],[Secteur]],"    *"),B29,T_UPE2A[[#This Row],[Secteur]])</f>
        <v xml:space="preserve">   D08 - Melun</v>
      </c>
      <c r="C30" s="100" t="s">
        <v>373</v>
      </c>
      <c r="D30" s="100" t="s">
        <v>374</v>
      </c>
      <c r="E30" s="101">
        <v>39</v>
      </c>
      <c r="F30" s="101">
        <v>36</v>
      </c>
      <c r="G30" s="101">
        <v>75</v>
      </c>
      <c r="H30" s="101">
        <v>2</v>
      </c>
      <c r="I30" s="101">
        <v>2</v>
      </c>
      <c r="J30" s="101">
        <v>4</v>
      </c>
      <c r="K30" s="101">
        <v>29</v>
      </c>
      <c r="L30" s="101">
        <v>19</v>
      </c>
      <c r="M30" s="101">
        <v>48</v>
      </c>
      <c r="N30" s="102">
        <v>0.79487179487179482</v>
      </c>
      <c r="O30" s="102">
        <v>0.58333333333333337</v>
      </c>
      <c r="P30" s="102">
        <v>0.69333333333333336</v>
      </c>
      <c r="Q30" s="101">
        <v>8</v>
      </c>
      <c r="R30" s="101">
        <v>4</v>
      </c>
      <c r="S30" s="101">
        <v>12</v>
      </c>
      <c r="T30" s="102">
        <v>0.27586206896551724</v>
      </c>
      <c r="U30" s="102">
        <v>0.21052631578947367</v>
      </c>
      <c r="V30" s="102">
        <v>0.25</v>
      </c>
      <c r="W30" s="101">
        <v>21</v>
      </c>
      <c r="X30" s="101">
        <v>15</v>
      </c>
      <c r="Y30" s="101">
        <v>36</v>
      </c>
      <c r="Z30" s="102">
        <v>0.72413793103448276</v>
      </c>
      <c r="AA30" s="102">
        <v>0.78947368421052633</v>
      </c>
      <c r="AB30" s="102">
        <v>0.75</v>
      </c>
      <c r="AC30" s="101">
        <v>11</v>
      </c>
      <c r="AD30" s="101">
        <v>4</v>
      </c>
      <c r="AE30" s="101">
        <v>15</v>
      </c>
      <c r="AF30" s="102">
        <v>0.37931034482758619</v>
      </c>
      <c r="AG30" s="102">
        <v>0.21052631578947367</v>
      </c>
      <c r="AH30" s="102">
        <v>0.3125</v>
      </c>
      <c r="AI30" s="101">
        <v>10</v>
      </c>
      <c r="AJ30" s="101">
        <v>11</v>
      </c>
      <c r="AK30" s="101">
        <v>21</v>
      </c>
      <c r="AL30" s="102">
        <v>0.34482758620689657</v>
      </c>
      <c r="AM30" s="102">
        <v>0.57894736842105265</v>
      </c>
      <c r="AN30" s="102">
        <v>0.4375</v>
      </c>
      <c r="AO30" s="101">
        <v>28</v>
      </c>
      <c r="AP30" s="101">
        <v>18</v>
      </c>
      <c r="AQ30" s="101">
        <v>46</v>
      </c>
      <c r="AR30" s="102">
        <v>0.76923076923076927</v>
      </c>
      <c r="AS30" s="102">
        <v>0.55555555555555558</v>
      </c>
      <c r="AT30" s="102">
        <v>0.66666666666666663</v>
      </c>
      <c r="AU30" s="101">
        <v>5</v>
      </c>
      <c r="AV30" s="101">
        <v>1</v>
      </c>
      <c r="AW30" s="101">
        <v>6</v>
      </c>
      <c r="AX30" s="102">
        <v>0.17857142857142858</v>
      </c>
      <c r="AY30" s="102">
        <v>5.5555555555555552E-2</v>
      </c>
      <c r="AZ30" s="102">
        <v>0.13043478260869565</v>
      </c>
      <c r="BA30" s="101">
        <v>23</v>
      </c>
      <c r="BB30" s="101">
        <v>17</v>
      </c>
      <c r="BC30" s="101">
        <v>40</v>
      </c>
      <c r="BD30" s="102">
        <v>0.8214285714285714</v>
      </c>
      <c r="BE30" s="102">
        <v>0.94444444444444442</v>
      </c>
      <c r="BF30" s="102">
        <v>0.86956521739130432</v>
      </c>
      <c r="BG30" s="101">
        <v>11</v>
      </c>
      <c r="BH30" s="101">
        <v>5</v>
      </c>
      <c r="BI30" s="101">
        <v>16</v>
      </c>
      <c r="BJ30" s="102">
        <v>0.39285714285714285</v>
      </c>
      <c r="BK30" s="102">
        <v>0.27777777777777779</v>
      </c>
      <c r="BL30" s="102">
        <v>0.34782608695652173</v>
      </c>
      <c r="BM30" s="101">
        <v>12</v>
      </c>
      <c r="BN30" s="101">
        <v>12</v>
      </c>
      <c r="BO30" s="101">
        <v>24</v>
      </c>
      <c r="BP30" s="102">
        <v>0.42857142857142855</v>
      </c>
      <c r="BQ30" s="102">
        <v>0.66666666666666663</v>
      </c>
      <c r="BR30" s="103">
        <v>0.52173913043478259</v>
      </c>
    </row>
    <row r="31" spans="1:70" ht="11.85">
      <c r="A31" s="99" t="str">
        <f>IF(COUNTIFS(T_UPE2A[[#This Row],[Secteur]],"  *"),A30,T_UPE2A[[#This Row],[Secteur]])</f>
        <v>SEINE-ET-MARNE</v>
      </c>
      <c r="B31" s="99" t="str">
        <f>IF(COUNTIFS(T_UPE2A[[#This Row],[Secteur]],"    *"),B30,T_UPE2A[[#This Row],[Secteur]])</f>
        <v xml:space="preserve">   D08 - Melun</v>
      </c>
      <c r="C31" s="100" t="s">
        <v>377</v>
      </c>
      <c r="D31" s="100" t="s">
        <v>378</v>
      </c>
      <c r="E31" s="101">
        <v>2</v>
      </c>
      <c r="F31" s="101">
        <v>1</v>
      </c>
      <c r="G31" s="101">
        <v>3</v>
      </c>
      <c r="H31" s="101">
        <v>0</v>
      </c>
      <c r="I31" s="101">
        <v>0</v>
      </c>
      <c r="J31" s="101">
        <v>0</v>
      </c>
      <c r="K31" s="101">
        <v>0</v>
      </c>
      <c r="L31" s="101">
        <v>0</v>
      </c>
      <c r="M31" s="101">
        <v>0</v>
      </c>
      <c r="N31" s="102">
        <v>0</v>
      </c>
      <c r="O31" s="102">
        <v>0</v>
      </c>
      <c r="P31" s="102">
        <v>0</v>
      </c>
      <c r="Q31" s="101">
        <v>0</v>
      </c>
      <c r="R31" s="101">
        <v>0</v>
      </c>
      <c r="S31" s="101">
        <v>0</v>
      </c>
      <c r="T31" s="102" t="s">
        <v>92</v>
      </c>
      <c r="U31" s="102" t="s">
        <v>92</v>
      </c>
      <c r="V31" s="102" t="s">
        <v>92</v>
      </c>
      <c r="W31" s="101">
        <v>0</v>
      </c>
      <c r="X31" s="101">
        <v>0</v>
      </c>
      <c r="Y31" s="101">
        <v>0</v>
      </c>
      <c r="Z31" s="102" t="s">
        <v>92</v>
      </c>
      <c r="AA31" s="102" t="s">
        <v>92</v>
      </c>
      <c r="AB31" s="102" t="s">
        <v>92</v>
      </c>
      <c r="AC31" s="101">
        <v>0</v>
      </c>
      <c r="AD31" s="101">
        <v>0</v>
      </c>
      <c r="AE31" s="101">
        <v>0</v>
      </c>
      <c r="AF31" s="102" t="s">
        <v>92</v>
      </c>
      <c r="AG31" s="102" t="s">
        <v>92</v>
      </c>
      <c r="AH31" s="102" t="s">
        <v>92</v>
      </c>
      <c r="AI31" s="101">
        <v>0</v>
      </c>
      <c r="AJ31" s="101">
        <v>0</v>
      </c>
      <c r="AK31" s="101">
        <v>0</v>
      </c>
      <c r="AL31" s="102" t="s">
        <v>92</v>
      </c>
      <c r="AM31" s="102" t="s">
        <v>92</v>
      </c>
      <c r="AN31" s="102" t="s">
        <v>92</v>
      </c>
      <c r="AO31" s="101">
        <v>0</v>
      </c>
      <c r="AP31" s="101">
        <v>0</v>
      </c>
      <c r="AQ31" s="101">
        <v>0</v>
      </c>
      <c r="AR31" s="102">
        <v>0</v>
      </c>
      <c r="AS31" s="102">
        <v>0</v>
      </c>
      <c r="AT31" s="102">
        <v>0</v>
      </c>
      <c r="AU31" s="101">
        <v>0</v>
      </c>
      <c r="AV31" s="101">
        <v>0</v>
      </c>
      <c r="AW31" s="101">
        <v>0</v>
      </c>
      <c r="AX31" s="102" t="s">
        <v>92</v>
      </c>
      <c r="AY31" s="102" t="s">
        <v>92</v>
      </c>
      <c r="AZ31" s="102" t="s">
        <v>92</v>
      </c>
      <c r="BA31" s="101">
        <v>0</v>
      </c>
      <c r="BB31" s="101">
        <v>0</v>
      </c>
      <c r="BC31" s="101">
        <v>0</v>
      </c>
      <c r="BD31" s="102" t="s">
        <v>92</v>
      </c>
      <c r="BE31" s="102" t="s">
        <v>92</v>
      </c>
      <c r="BF31" s="102" t="s">
        <v>92</v>
      </c>
      <c r="BG31" s="101">
        <v>0</v>
      </c>
      <c r="BH31" s="101">
        <v>0</v>
      </c>
      <c r="BI31" s="101">
        <v>0</v>
      </c>
      <c r="BJ31" s="102" t="s">
        <v>92</v>
      </c>
      <c r="BK31" s="102" t="s">
        <v>92</v>
      </c>
      <c r="BL31" s="102" t="s">
        <v>92</v>
      </c>
      <c r="BM31" s="101">
        <v>0</v>
      </c>
      <c r="BN31" s="101">
        <v>0</v>
      </c>
      <c r="BO31" s="101">
        <v>0</v>
      </c>
      <c r="BP31" s="102" t="s">
        <v>92</v>
      </c>
      <c r="BQ31" s="102" t="s">
        <v>92</v>
      </c>
      <c r="BR31" s="103" t="s">
        <v>92</v>
      </c>
    </row>
    <row r="32" spans="1:70" ht="11.85">
      <c r="A32" s="99" t="str">
        <f>IF(COUNTIFS(T_UPE2A[[#This Row],[Secteur]],"  *"),A31,T_UPE2A[[#This Row],[Secteur]])</f>
        <v>SEINE-ET-MARNE</v>
      </c>
      <c r="B32" s="99" t="str">
        <f>IF(COUNTIFS(T_UPE2A[[#This Row],[Secteur]],"    *"),B31,T_UPE2A[[#This Row],[Secteur]])</f>
        <v xml:space="preserve">   D08 - Melun</v>
      </c>
      <c r="C32" s="100" t="s">
        <v>379</v>
      </c>
      <c r="D32" s="100" t="s">
        <v>380</v>
      </c>
      <c r="E32" s="101">
        <v>6</v>
      </c>
      <c r="F32" s="101">
        <v>12</v>
      </c>
      <c r="G32" s="101">
        <v>18</v>
      </c>
      <c r="H32" s="101">
        <v>0</v>
      </c>
      <c r="I32" s="101">
        <v>0</v>
      </c>
      <c r="J32" s="101">
        <v>0</v>
      </c>
      <c r="K32" s="101">
        <v>0</v>
      </c>
      <c r="L32" s="101">
        <v>0</v>
      </c>
      <c r="M32" s="101">
        <v>0</v>
      </c>
      <c r="N32" s="102">
        <v>0</v>
      </c>
      <c r="O32" s="102">
        <v>0</v>
      </c>
      <c r="P32" s="102">
        <v>0</v>
      </c>
      <c r="Q32" s="101">
        <v>0</v>
      </c>
      <c r="R32" s="101">
        <v>0</v>
      </c>
      <c r="S32" s="101">
        <v>0</v>
      </c>
      <c r="T32" s="102" t="s">
        <v>92</v>
      </c>
      <c r="U32" s="102" t="s">
        <v>92</v>
      </c>
      <c r="V32" s="102" t="s">
        <v>92</v>
      </c>
      <c r="W32" s="101">
        <v>0</v>
      </c>
      <c r="X32" s="101">
        <v>0</v>
      </c>
      <c r="Y32" s="101">
        <v>0</v>
      </c>
      <c r="Z32" s="102" t="s">
        <v>92</v>
      </c>
      <c r="AA32" s="102" t="s">
        <v>92</v>
      </c>
      <c r="AB32" s="102" t="s">
        <v>92</v>
      </c>
      <c r="AC32" s="101">
        <v>0</v>
      </c>
      <c r="AD32" s="101">
        <v>0</v>
      </c>
      <c r="AE32" s="101">
        <v>0</v>
      </c>
      <c r="AF32" s="102" t="s">
        <v>92</v>
      </c>
      <c r="AG32" s="102" t="s">
        <v>92</v>
      </c>
      <c r="AH32" s="102" t="s">
        <v>92</v>
      </c>
      <c r="AI32" s="101">
        <v>0</v>
      </c>
      <c r="AJ32" s="101">
        <v>0</v>
      </c>
      <c r="AK32" s="101">
        <v>0</v>
      </c>
      <c r="AL32" s="102" t="s">
        <v>92</v>
      </c>
      <c r="AM32" s="102" t="s">
        <v>92</v>
      </c>
      <c r="AN32" s="102" t="s">
        <v>92</v>
      </c>
      <c r="AO32" s="101">
        <v>0</v>
      </c>
      <c r="AP32" s="101">
        <v>0</v>
      </c>
      <c r="AQ32" s="101">
        <v>0</v>
      </c>
      <c r="AR32" s="102">
        <v>0</v>
      </c>
      <c r="AS32" s="102">
        <v>0</v>
      </c>
      <c r="AT32" s="102">
        <v>0</v>
      </c>
      <c r="AU32" s="101">
        <v>0</v>
      </c>
      <c r="AV32" s="101">
        <v>0</v>
      </c>
      <c r="AW32" s="101">
        <v>0</v>
      </c>
      <c r="AX32" s="102" t="s">
        <v>92</v>
      </c>
      <c r="AY32" s="102" t="s">
        <v>92</v>
      </c>
      <c r="AZ32" s="102" t="s">
        <v>92</v>
      </c>
      <c r="BA32" s="101">
        <v>0</v>
      </c>
      <c r="BB32" s="101">
        <v>0</v>
      </c>
      <c r="BC32" s="101">
        <v>0</v>
      </c>
      <c r="BD32" s="102" t="s">
        <v>92</v>
      </c>
      <c r="BE32" s="102" t="s">
        <v>92</v>
      </c>
      <c r="BF32" s="102" t="s">
        <v>92</v>
      </c>
      <c r="BG32" s="101">
        <v>0</v>
      </c>
      <c r="BH32" s="101">
        <v>0</v>
      </c>
      <c r="BI32" s="101">
        <v>0</v>
      </c>
      <c r="BJ32" s="102" t="s">
        <v>92</v>
      </c>
      <c r="BK32" s="102" t="s">
        <v>92</v>
      </c>
      <c r="BL32" s="102" t="s">
        <v>92</v>
      </c>
      <c r="BM32" s="101">
        <v>0</v>
      </c>
      <c r="BN32" s="101">
        <v>0</v>
      </c>
      <c r="BO32" s="101">
        <v>0</v>
      </c>
      <c r="BP32" s="102" t="s">
        <v>92</v>
      </c>
      <c r="BQ32" s="102" t="s">
        <v>92</v>
      </c>
      <c r="BR32" s="103" t="s">
        <v>92</v>
      </c>
    </row>
    <row r="33" spans="1:70" ht="11.85">
      <c r="A33" s="99" t="str">
        <f>IF(COUNTIFS(T_UPE2A[[#This Row],[Secteur]],"  *"),A32,T_UPE2A[[#This Row],[Secteur]])</f>
        <v>SEINE-ET-MARNE</v>
      </c>
      <c r="B33" s="99" t="str">
        <f>IF(COUNTIFS(T_UPE2A[[#This Row],[Secteur]],"    *"),B32,T_UPE2A[[#This Row],[Secteur]])</f>
        <v xml:space="preserve">   D08 - Melun</v>
      </c>
      <c r="C33" s="100" t="s">
        <v>381</v>
      </c>
      <c r="D33" s="100" t="s">
        <v>382</v>
      </c>
      <c r="E33" s="101">
        <v>12</v>
      </c>
      <c r="F33" s="101">
        <v>6</v>
      </c>
      <c r="G33" s="101">
        <v>18</v>
      </c>
      <c r="H33" s="101">
        <v>0</v>
      </c>
      <c r="I33" s="101">
        <v>0</v>
      </c>
      <c r="J33" s="101">
        <v>0</v>
      </c>
      <c r="K33" s="101">
        <v>12</v>
      </c>
      <c r="L33" s="101">
        <v>6</v>
      </c>
      <c r="M33" s="101">
        <v>18</v>
      </c>
      <c r="N33" s="102">
        <v>1</v>
      </c>
      <c r="O33" s="102">
        <v>1</v>
      </c>
      <c r="P33" s="102">
        <v>1</v>
      </c>
      <c r="Q33" s="101">
        <v>2</v>
      </c>
      <c r="R33" s="101">
        <v>1</v>
      </c>
      <c r="S33" s="101">
        <v>3</v>
      </c>
      <c r="T33" s="102">
        <v>0.16666666666666666</v>
      </c>
      <c r="U33" s="102">
        <v>0.16666666666666666</v>
      </c>
      <c r="V33" s="102">
        <v>0.16666666666666666</v>
      </c>
      <c r="W33" s="101">
        <v>10</v>
      </c>
      <c r="X33" s="101">
        <v>5</v>
      </c>
      <c r="Y33" s="101">
        <v>15</v>
      </c>
      <c r="Z33" s="102">
        <v>0.83333333333333337</v>
      </c>
      <c r="AA33" s="102">
        <v>0.83333333333333337</v>
      </c>
      <c r="AB33" s="102">
        <v>0.83333333333333337</v>
      </c>
      <c r="AC33" s="101">
        <v>9</v>
      </c>
      <c r="AD33" s="101">
        <v>3</v>
      </c>
      <c r="AE33" s="101">
        <v>12</v>
      </c>
      <c r="AF33" s="102">
        <v>0.75</v>
      </c>
      <c r="AG33" s="102">
        <v>0.5</v>
      </c>
      <c r="AH33" s="102">
        <v>0.66666666666666663</v>
      </c>
      <c r="AI33" s="101">
        <v>1</v>
      </c>
      <c r="AJ33" s="101">
        <v>2</v>
      </c>
      <c r="AK33" s="101">
        <v>3</v>
      </c>
      <c r="AL33" s="102">
        <v>8.3333333333333329E-2</v>
      </c>
      <c r="AM33" s="102">
        <v>0.33333333333333331</v>
      </c>
      <c r="AN33" s="102">
        <v>0.16666666666666666</v>
      </c>
      <c r="AO33" s="101">
        <v>12</v>
      </c>
      <c r="AP33" s="101">
        <v>6</v>
      </c>
      <c r="AQ33" s="101">
        <v>18</v>
      </c>
      <c r="AR33" s="102">
        <v>1</v>
      </c>
      <c r="AS33" s="102">
        <v>1</v>
      </c>
      <c r="AT33" s="102">
        <v>1</v>
      </c>
      <c r="AU33" s="101">
        <v>2</v>
      </c>
      <c r="AV33" s="101">
        <v>1</v>
      </c>
      <c r="AW33" s="101">
        <v>3</v>
      </c>
      <c r="AX33" s="102">
        <v>0.16666666666666666</v>
      </c>
      <c r="AY33" s="102">
        <v>0.16666666666666666</v>
      </c>
      <c r="AZ33" s="102">
        <v>0.16666666666666666</v>
      </c>
      <c r="BA33" s="101">
        <v>10</v>
      </c>
      <c r="BB33" s="101">
        <v>5</v>
      </c>
      <c r="BC33" s="101">
        <v>15</v>
      </c>
      <c r="BD33" s="102">
        <v>0.83333333333333337</v>
      </c>
      <c r="BE33" s="102">
        <v>0.83333333333333337</v>
      </c>
      <c r="BF33" s="102">
        <v>0.83333333333333337</v>
      </c>
      <c r="BG33" s="101">
        <v>8</v>
      </c>
      <c r="BH33" s="101">
        <v>3</v>
      </c>
      <c r="BI33" s="101">
        <v>11</v>
      </c>
      <c r="BJ33" s="102">
        <v>0.66666666666666663</v>
      </c>
      <c r="BK33" s="102">
        <v>0.5</v>
      </c>
      <c r="BL33" s="102">
        <v>0.61111111111111116</v>
      </c>
      <c r="BM33" s="101">
        <v>2</v>
      </c>
      <c r="BN33" s="101">
        <v>2</v>
      </c>
      <c r="BO33" s="101">
        <v>4</v>
      </c>
      <c r="BP33" s="102">
        <v>0.16666666666666666</v>
      </c>
      <c r="BQ33" s="102">
        <v>0.33333333333333331</v>
      </c>
      <c r="BR33" s="103">
        <v>0.22222222222222221</v>
      </c>
    </row>
    <row r="34" spans="1:70" ht="11.85">
      <c r="A34" s="99" t="str">
        <f>IF(COUNTIFS(T_UPE2A[[#This Row],[Secteur]],"  *"),A33,T_UPE2A[[#This Row],[Secteur]])</f>
        <v>SEINE-ET-MARNE</v>
      </c>
      <c r="B34" s="99" t="str">
        <f>IF(COUNTIFS(T_UPE2A[[#This Row],[Secteur]],"    *"),B33,T_UPE2A[[#This Row],[Secteur]])</f>
        <v xml:space="preserve">   D08 - Melun</v>
      </c>
      <c r="C34" s="100" t="s">
        <v>385</v>
      </c>
      <c r="D34" s="100" t="s">
        <v>386</v>
      </c>
      <c r="E34" s="101">
        <v>0</v>
      </c>
      <c r="F34" s="101">
        <v>1</v>
      </c>
      <c r="G34" s="101">
        <v>1</v>
      </c>
      <c r="H34" s="101">
        <v>0</v>
      </c>
      <c r="I34" s="101">
        <v>0</v>
      </c>
      <c r="J34" s="101">
        <v>0</v>
      </c>
      <c r="K34" s="101">
        <v>0</v>
      </c>
      <c r="L34" s="101">
        <v>0</v>
      </c>
      <c r="M34" s="101">
        <v>0</v>
      </c>
      <c r="N34" s="102" t="s">
        <v>92</v>
      </c>
      <c r="O34" s="102">
        <v>0</v>
      </c>
      <c r="P34" s="102">
        <v>0</v>
      </c>
      <c r="Q34" s="101">
        <v>0</v>
      </c>
      <c r="R34" s="101">
        <v>0</v>
      </c>
      <c r="S34" s="101">
        <v>0</v>
      </c>
      <c r="T34" s="102" t="s">
        <v>92</v>
      </c>
      <c r="U34" s="102" t="s">
        <v>92</v>
      </c>
      <c r="V34" s="102" t="s">
        <v>92</v>
      </c>
      <c r="W34" s="101">
        <v>0</v>
      </c>
      <c r="X34" s="101">
        <v>0</v>
      </c>
      <c r="Y34" s="101">
        <v>0</v>
      </c>
      <c r="Z34" s="102" t="s">
        <v>92</v>
      </c>
      <c r="AA34" s="102" t="s">
        <v>92</v>
      </c>
      <c r="AB34" s="102" t="s">
        <v>92</v>
      </c>
      <c r="AC34" s="101">
        <v>0</v>
      </c>
      <c r="AD34" s="101">
        <v>0</v>
      </c>
      <c r="AE34" s="101">
        <v>0</v>
      </c>
      <c r="AF34" s="102" t="s">
        <v>92</v>
      </c>
      <c r="AG34" s="102" t="s">
        <v>92</v>
      </c>
      <c r="AH34" s="102" t="s">
        <v>92</v>
      </c>
      <c r="AI34" s="101">
        <v>0</v>
      </c>
      <c r="AJ34" s="101">
        <v>0</v>
      </c>
      <c r="AK34" s="101">
        <v>0</v>
      </c>
      <c r="AL34" s="102" t="s">
        <v>92</v>
      </c>
      <c r="AM34" s="102" t="s">
        <v>92</v>
      </c>
      <c r="AN34" s="102" t="s">
        <v>92</v>
      </c>
      <c r="AO34" s="101">
        <v>0</v>
      </c>
      <c r="AP34" s="101">
        <v>0</v>
      </c>
      <c r="AQ34" s="101">
        <v>0</v>
      </c>
      <c r="AR34" s="102" t="s">
        <v>92</v>
      </c>
      <c r="AS34" s="102">
        <v>0</v>
      </c>
      <c r="AT34" s="102">
        <v>0</v>
      </c>
      <c r="AU34" s="101">
        <v>0</v>
      </c>
      <c r="AV34" s="101">
        <v>0</v>
      </c>
      <c r="AW34" s="101">
        <v>0</v>
      </c>
      <c r="AX34" s="102" t="s">
        <v>92</v>
      </c>
      <c r="AY34" s="102" t="s">
        <v>92</v>
      </c>
      <c r="AZ34" s="102" t="s">
        <v>92</v>
      </c>
      <c r="BA34" s="101">
        <v>0</v>
      </c>
      <c r="BB34" s="101">
        <v>0</v>
      </c>
      <c r="BC34" s="101">
        <v>0</v>
      </c>
      <c r="BD34" s="102" t="s">
        <v>92</v>
      </c>
      <c r="BE34" s="102" t="s">
        <v>92</v>
      </c>
      <c r="BF34" s="102" t="s">
        <v>92</v>
      </c>
      <c r="BG34" s="101">
        <v>0</v>
      </c>
      <c r="BH34" s="101">
        <v>0</v>
      </c>
      <c r="BI34" s="101">
        <v>0</v>
      </c>
      <c r="BJ34" s="102" t="s">
        <v>92</v>
      </c>
      <c r="BK34" s="102" t="s">
        <v>92</v>
      </c>
      <c r="BL34" s="102" t="s">
        <v>92</v>
      </c>
      <c r="BM34" s="101">
        <v>0</v>
      </c>
      <c r="BN34" s="101">
        <v>0</v>
      </c>
      <c r="BO34" s="101">
        <v>0</v>
      </c>
      <c r="BP34" s="102" t="s">
        <v>92</v>
      </c>
      <c r="BQ34" s="102" t="s">
        <v>92</v>
      </c>
      <c r="BR34" s="103" t="s">
        <v>92</v>
      </c>
    </row>
    <row r="35" spans="1:70" ht="11.85">
      <c r="A35" s="99" t="str">
        <f>IF(COUNTIFS(T_UPE2A[[#This Row],[Secteur]],"  *"),A34,T_UPE2A[[#This Row],[Secteur]])</f>
        <v>SEINE-ET-MARNE</v>
      </c>
      <c r="B35" s="99" t="str">
        <f>IF(COUNTIFS(T_UPE2A[[#This Row],[Secteur]],"    *"),B34,T_UPE2A[[#This Row],[Secteur]])</f>
        <v xml:space="preserve">   D08 - Melun</v>
      </c>
      <c r="C35" s="100" t="s">
        <v>389</v>
      </c>
      <c r="D35" s="100" t="s">
        <v>390</v>
      </c>
      <c r="E35" s="101">
        <v>6</v>
      </c>
      <c r="F35" s="101">
        <v>4</v>
      </c>
      <c r="G35" s="101">
        <v>10</v>
      </c>
      <c r="H35" s="101">
        <v>1</v>
      </c>
      <c r="I35" s="101">
        <v>1</v>
      </c>
      <c r="J35" s="101">
        <v>2</v>
      </c>
      <c r="K35" s="101">
        <v>5</v>
      </c>
      <c r="L35" s="101">
        <v>3</v>
      </c>
      <c r="M35" s="101">
        <v>8</v>
      </c>
      <c r="N35" s="102">
        <v>1</v>
      </c>
      <c r="O35" s="102">
        <v>1</v>
      </c>
      <c r="P35" s="102">
        <v>1</v>
      </c>
      <c r="Q35" s="101">
        <v>0</v>
      </c>
      <c r="R35" s="101">
        <v>0</v>
      </c>
      <c r="S35" s="101">
        <v>0</v>
      </c>
      <c r="T35" s="102">
        <v>0</v>
      </c>
      <c r="U35" s="102">
        <v>0</v>
      </c>
      <c r="V35" s="102">
        <v>0</v>
      </c>
      <c r="W35" s="101">
        <v>5</v>
      </c>
      <c r="X35" s="101">
        <v>3</v>
      </c>
      <c r="Y35" s="101">
        <v>8</v>
      </c>
      <c r="Z35" s="102">
        <v>1</v>
      </c>
      <c r="AA35" s="102">
        <v>1</v>
      </c>
      <c r="AB35" s="102">
        <v>1</v>
      </c>
      <c r="AC35" s="101">
        <v>0</v>
      </c>
      <c r="AD35" s="101">
        <v>0</v>
      </c>
      <c r="AE35" s="101">
        <v>0</v>
      </c>
      <c r="AF35" s="102">
        <v>0</v>
      </c>
      <c r="AG35" s="102">
        <v>0</v>
      </c>
      <c r="AH35" s="102">
        <v>0</v>
      </c>
      <c r="AI35" s="101">
        <v>5</v>
      </c>
      <c r="AJ35" s="101">
        <v>3</v>
      </c>
      <c r="AK35" s="101">
        <v>8</v>
      </c>
      <c r="AL35" s="102">
        <v>1</v>
      </c>
      <c r="AM35" s="102">
        <v>1</v>
      </c>
      <c r="AN35" s="102">
        <v>1</v>
      </c>
      <c r="AO35" s="101">
        <v>5</v>
      </c>
      <c r="AP35" s="101">
        <v>3</v>
      </c>
      <c r="AQ35" s="101">
        <v>8</v>
      </c>
      <c r="AR35" s="102">
        <v>1</v>
      </c>
      <c r="AS35" s="102">
        <v>1</v>
      </c>
      <c r="AT35" s="102">
        <v>1</v>
      </c>
      <c r="AU35" s="101">
        <v>0</v>
      </c>
      <c r="AV35" s="101">
        <v>0</v>
      </c>
      <c r="AW35" s="101">
        <v>0</v>
      </c>
      <c r="AX35" s="102">
        <v>0</v>
      </c>
      <c r="AY35" s="102">
        <v>0</v>
      </c>
      <c r="AZ35" s="102">
        <v>0</v>
      </c>
      <c r="BA35" s="101">
        <v>5</v>
      </c>
      <c r="BB35" s="101">
        <v>3</v>
      </c>
      <c r="BC35" s="101">
        <v>8</v>
      </c>
      <c r="BD35" s="102">
        <v>1</v>
      </c>
      <c r="BE35" s="102">
        <v>1</v>
      </c>
      <c r="BF35" s="102">
        <v>1</v>
      </c>
      <c r="BG35" s="101">
        <v>0</v>
      </c>
      <c r="BH35" s="101">
        <v>0</v>
      </c>
      <c r="BI35" s="101">
        <v>0</v>
      </c>
      <c r="BJ35" s="102">
        <v>0</v>
      </c>
      <c r="BK35" s="102">
        <v>0</v>
      </c>
      <c r="BL35" s="102">
        <v>0</v>
      </c>
      <c r="BM35" s="101">
        <v>5</v>
      </c>
      <c r="BN35" s="101">
        <v>3</v>
      </c>
      <c r="BO35" s="101">
        <v>8</v>
      </c>
      <c r="BP35" s="102">
        <v>1</v>
      </c>
      <c r="BQ35" s="102">
        <v>1</v>
      </c>
      <c r="BR35" s="103">
        <v>1</v>
      </c>
    </row>
    <row r="36" spans="1:70" ht="11.85">
      <c r="A36" s="99" t="str">
        <f>IF(COUNTIFS(T_UPE2A[[#This Row],[Secteur]],"  *"),A35,T_UPE2A[[#This Row],[Secteur]])</f>
        <v>SEINE-ET-MARNE</v>
      </c>
      <c r="B36" s="99" t="str">
        <f>IF(COUNTIFS(T_UPE2A[[#This Row],[Secteur]],"    *"),B35,T_UPE2A[[#This Row],[Secteur]])</f>
        <v xml:space="preserve">   D08 - Melun</v>
      </c>
      <c r="C36" s="100" t="s">
        <v>391</v>
      </c>
      <c r="D36" s="100" t="s">
        <v>392</v>
      </c>
      <c r="E36" s="101">
        <v>2</v>
      </c>
      <c r="F36" s="101">
        <v>0</v>
      </c>
      <c r="G36" s="101">
        <v>2</v>
      </c>
      <c r="H36" s="101">
        <v>0</v>
      </c>
      <c r="I36" s="101">
        <v>0</v>
      </c>
      <c r="J36" s="101">
        <v>0</v>
      </c>
      <c r="K36" s="101">
        <v>1</v>
      </c>
      <c r="L36" s="101">
        <v>0</v>
      </c>
      <c r="M36" s="101">
        <v>1</v>
      </c>
      <c r="N36" s="102">
        <v>0.5</v>
      </c>
      <c r="O36" s="102" t="s">
        <v>92</v>
      </c>
      <c r="P36" s="102">
        <v>0.5</v>
      </c>
      <c r="Q36" s="101">
        <v>1</v>
      </c>
      <c r="R36" s="101">
        <v>0</v>
      </c>
      <c r="S36" s="101">
        <v>1</v>
      </c>
      <c r="T36" s="102">
        <v>1</v>
      </c>
      <c r="U36" s="102" t="s">
        <v>92</v>
      </c>
      <c r="V36" s="102">
        <v>1</v>
      </c>
      <c r="W36" s="101">
        <v>0</v>
      </c>
      <c r="X36" s="101">
        <v>0</v>
      </c>
      <c r="Y36" s="101">
        <v>0</v>
      </c>
      <c r="Z36" s="102">
        <v>0</v>
      </c>
      <c r="AA36" s="102" t="s">
        <v>92</v>
      </c>
      <c r="AB36" s="102">
        <v>0</v>
      </c>
      <c r="AC36" s="101">
        <v>0</v>
      </c>
      <c r="AD36" s="101">
        <v>0</v>
      </c>
      <c r="AE36" s="101">
        <v>0</v>
      </c>
      <c r="AF36" s="102">
        <v>0</v>
      </c>
      <c r="AG36" s="102" t="s">
        <v>92</v>
      </c>
      <c r="AH36" s="102">
        <v>0</v>
      </c>
      <c r="AI36" s="101">
        <v>0</v>
      </c>
      <c r="AJ36" s="101">
        <v>0</v>
      </c>
      <c r="AK36" s="101">
        <v>0</v>
      </c>
      <c r="AL36" s="102">
        <v>0</v>
      </c>
      <c r="AM36" s="102" t="s">
        <v>92</v>
      </c>
      <c r="AN36" s="102">
        <v>0</v>
      </c>
      <c r="AO36" s="101">
        <v>1</v>
      </c>
      <c r="AP36" s="101">
        <v>0</v>
      </c>
      <c r="AQ36" s="101">
        <v>1</v>
      </c>
      <c r="AR36" s="102">
        <v>0.5</v>
      </c>
      <c r="AS36" s="102" t="s">
        <v>92</v>
      </c>
      <c r="AT36" s="102">
        <v>0.5</v>
      </c>
      <c r="AU36" s="101">
        <v>1</v>
      </c>
      <c r="AV36" s="101">
        <v>0</v>
      </c>
      <c r="AW36" s="101">
        <v>1</v>
      </c>
      <c r="AX36" s="102">
        <v>1</v>
      </c>
      <c r="AY36" s="102" t="s">
        <v>92</v>
      </c>
      <c r="AZ36" s="102">
        <v>1</v>
      </c>
      <c r="BA36" s="101">
        <v>0</v>
      </c>
      <c r="BB36" s="101">
        <v>0</v>
      </c>
      <c r="BC36" s="101">
        <v>0</v>
      </c>
      <c r="BD36" s="102">
        <v>0</v>
      </c>
      <c r="BE36" s="102" t="s">
        <v>92</v>
      </c>
      <c r="BF36" s="102">
        <v>0</v>
      </c>
      <c r="BG36" s="101">
        <v>0</v>
      </c>
      <c r="BH36" s="101">
        <v>0</v>
      </c>
      <c r="BI36" s="101">
        <v>0</v>
      </c>
      <c r="BJ36" s="102">
        <v>0</v>
      </c>
      <c r="BK36" s="102" t="s">
        <v>92</v>
      </c>
      <c r="BL36" s="102">
        <v>0</v>
      </c>
      <c r="BM36" s="101">
        <v>0</v>
      </c>
      <c r="BN36" s="101">
        <v>0</v>
      </c>
      <c r="BO36" s="101">
        <v>0</v>
      </c>
      <c r="BP36" s="102">
        <v>0</v>
      </c>
      <c r="BQ36" s="102" t="s">
        <v>92</v>
      </c>
      <c r="BR36" s="103">
        <v>0</v>
      </c>
    </row>
    <row r="37" spans="1:70" ht="11.85">
      <c r="A37" s="99" t="str">
        <f>IF(COUNTIFS(T_UPE2A[[#This Row],[Secteur]],"  *"),A36,T_UPE2A[[#This Row],[Secteur]])</f>
        <v>SEINE-ET-MARNE</v>
      </c>
      <c r="B37" s="99" t="str">
        <f>IF(COUNTIFS(T_UPE2A[[#This Row],[Secteur]],"    *"),B36,T_UPE2A[[#This Row],[Secteur]])</f>
        <v xml:space="preserve">   D08 - Melun</v>
      </c>
      <c r="C37" s="100" t="s">
        <v>393</v>
      </c>
      <c r="D37" s="100" t="s">
        <v>394</v>
      </c>
      <c r="E37" s="101">
        <v>2</v>
      </c>
      <c r="F37" s="101">
        <v>4</v>
      </c>
      <c r="G37" s="101">
        <v>6</v>
      </c>
      <c r="H37" s="101">
        <v>1</v>
      </c>
      <c r="I37" s="101">
        <v>1</v>
      </c>
      <c r="J37" s="101">
        <v>2</v>
      </c>
      <c r="K37" s="101">
        <v>2</v>
      </c>
      <c r="L37" s="101">
        <v>3</v>
      </c>
      <c r="M37" s="101">
        <v>5</v>
      </c>
      <c r="N37" s="102">
        <v>1.5</v>
      </c>
      <c r="O37" s="102">
        <v>1</v>
      </c>
      <c r="P37" s="102">
        <v>1.1666666666666667</v>
      </c>
      <c r="Q37" s="101">
        <v>2</v>
      </c>
      <c r="R37" s="101">
        <v>1</v>
      </c>
      <c r="S37" s="101">
        <v>3</v>
      </c>
      <c r="T37" s="102">
        <v>1</v>
      </c>
      <c r="U37" s="102">
        <v>0.33333333333333331</v>
      </c>
      <c r="V37" s="102">
        <v>0.6</v>
      </c>
      <c r="W37" s="101">
        <v>0</v>
      </c>
      <c r="X37" s="101">
        <v>2</v>
      </c>
      <c r="Y37" s="101">
        <v>2</v>
      </c>
      <c r="Z37" s="102">
        <v>0</v>
      </c>
      <c r="AA37" s="102">
        <v>0.66666666666666663</v>
      </c>
      <c r="AB37" s="102">
        <v>0.4</v>
      </c>
      <c r="AC37" s="101">
        <v>0</v>
      </c>
      <c r="AD37" s="101">
        <v>1</v>
      </c>
      <c r="AE37" s="101">
        <v>1</v>
      </c>
      <c r="AF37" s="102">
        <v>0</v>
      </c>
      <c r="AG37" s="102">
        <v>0.33333333333333331</v>
      </c>
      <c r="AH37" s="102">
        <v>0.2</v>
      </c>
      <c r="AI37" s="101">
        <v>0</v>
      </c>
      <c r="AJ37" s="101">
        <v>1</v>
      </c>
      <c r="AK37" s="101">
        <v>1</v>
      </c>
      <c r="AL37" s="102">
        <v>0</v>
      </c>
      <c r="AM37" s="102">
        <v>0.33333333333333331</v>
      </c>
      <c r="AN37" s="102">
        <v>0.2</v>
      </c>
      <c r="AO37" s="101">
        <v>1</v>
      </c>
      <c r="AP37" s="101">
        <v>3</v>
      </c>
      <c r="AQ37" s="101">
        <v>4</v>
      </c>
      <c r="AR37" s="102">
        <v>1</v>
      </c>
      <c r="AS37" s="102">
        <v>1</v>
      </c>
      <c r="AT37" s="102">
        <v>1</v>
      </c>
      <c r="AU37" s="101">
        <v>0</v>
      </c>
      <c r="AV37" s="101">
        <v>0</v>
      </c>
      <c r="AW37" s="101">
        <v>0</v>
      </c>
      <c r="AX37" s="102">
        <v>0</v>
      </c>
      <c r="AY37" s="102">
        <v>0</v>
      </c>
      <c r="AZ37" s="102">
        <v>0</v>
      </c>
      <c r="BA37" s="101">
        <v>1</v>
      </c>
      <c r="BB37" s="101">
        <v>3</v>
      </c>
      <c r="BC37" s="101">
        <v>4</v>
      </c>
      <c r="BD37" s="102">
        <v>1</v>
      </c>
      <c r="BE37" s="102">
        <v>1</v>
      </c>
      <c r="BF37" s="102">
        <v>1</v>
      </c>
      <c r="BG37" s="101">
        <v>1</v>
      </c>
      <c r="BH37" s="101">
        <v>2</v>
      </c>
      <c r="BI37" s="101">
        <v>3</v>
      </c>
      <c r="BJ37" s="102">
        <v>1</v>
      </c>
      <c r="BK37" s="102">
        <v>0.66666666666666663</v>
      </c>
      <c r="BL37" s="102">
        <v>0.75</v>
      </c>
      <c r="BM37" s="101">
        <v>0</v>
      </c>
      <c r="BN37" s="101">
        <v>1</v>
      </c>
      <c r="BO37" s="101">
        <v>1</v>
      </c>
      <c r="BP37" s="102">
        <v>0</v>
      </c>
      <c r="BQ37" s="102">
        <v>0.33333333333333331</v>
      </c>
      <c r="BR37" s="103">
        <v>0.25</v>
      </c>
    </row>
    <row r="38" spans="1:70" ht="11.85">
      <c r="A38" s="99" t="str">
        <f>IF(COUNTIFS(T_UPE2A[[#This Row],[Secteur]],"  *"),A37,T_UPE2A[[#This Row],[Secteur]])</f>
        <v>SEINE-ET-MARNE</v>
      </c>
      <c r="B38" s="99" t="str">
        <f>IF(COUNTIFS(T_UPE2A[[#This Row],[Secteur]],"    *"),B37,T_UPE2A[[#This Row],[Secteur]])</f>
        <v xml:space="preserve">   D08 - Melun</v>
      </c>
      <c r="C38" s="100" t="s">
        <v>399</v>
      </c>
      <c r="D38" s="100" t="s">
        <v>400</v>
      </c>
      <c r="E38" s="101">
        <v>1</v>
      </c>
      <c r="F38" s="101">
        <v>6</v>
      </c>
      <c r="G38" s="101">
        <v>7</v>
      </c>
      <c r="H38" s="101">
        <v>0</v>
      </c>
      <c r="I38" s="101">
        <v>0</v>
      </c>
      <c r="J38" s="101">
        <v>0</v>
      </c>
      <c r="K38" s="101">
        <v>1</v>
      </c>
      <c r="L38" s="101">
        <v>5</v>
      </c>
      <c r="M38" s="101">
        <v>6</v>
      </c>
      <c r="N38" s="102">
        <v>1</v>
      </c>
      <c r="O38" s="102">
        <v>0.83333333333333337</v>
      </c>
      <c r="P38" s="102">
        <v>0.8571428571428571</v>
      </c>
      <c r="Q38" s="101">
        <v>0</v>
      </c>
      <c r="R38" s="101">
        <v>2</v>
      </c>
      <c r="S38" s="101">
        <v>2</v>
      </c>
      <c r="T38" s="102">
        <v>0</v>
      </c>
      <c r="U38" s="102">
        <v>0.4</v>
      </c>
      <c r="V38" s="102">
        <v>0.33333333333333331</v>
      </c>
      <c r="W38" s="101">
        <v>1</v>
      </c>
      <c r="X38" s="101">
        <v>3</v>
      </c>
      <c r="Y38" s="101">
        <v>4</v>
      </c>
      <c r="Z38" s="102">
        <v>1</v>
      </c>
      <c r="AA38" s="102">
        <v>0.6</v>
      </c>
      <c r="AB38" s="102">
        <v>0.66666666666666663</v>
      </c>
      <c r="AC38" s="101">
        <v>1</v>
      </c>
      <c r="AD38" s="101">
        <v>0</v>
      </c>
      <c r="AE38" s="101">
        <v>1</v>
      </c>
      <c r="AF38" s="102">
        <v>1</v>
      </c>
      <c r="AG38" s="102">
        <v>0</v>
      </c>
      <c r="AH38" s="102">
        <v>0.16666666666666666</v>
      </c>
      <c r="AI38" s="101">
        <v>0</v>
      </c>
      <c r="AJ38" s="101">
        <v>3</v>
      </c>
      <c r="AK38" s="101">
        <v>3</v>
      </c>
      <c r="AL38" s="102">
        <v>0</v>
      </c>
      <c r="AM38" s="102">
        <v>0.6</v>
      </c>
      <c r="AN38" s="102">
        <v>0.5</v>
      </c>
      <c r="AO38" s="101">
        <v>1</v>
      </c>
      <c r="AP38" s="101">
        <v>4</v>
      </c>
      <c r="AQ38" s="101">
        <v>5</v>
      </c>
      <c r="AR38" s="102">
        <v>1</v>
      </c>
      <c r="AS38" s="102">
        <v>0.66666666666666663</v>
      </c>
      <c r="AT38" s="102">
        <v>0.7142857142857143</v>
      </c>
      <c r="AU38" s="101">
        <v>0</v>
      </c>
      <c r="AV38" s="101">
        <v>0</v>
      </c>
      <c r="AW38" s="101">
        <v>0</v>
      </c>
      <c r="AX38" s="102">
        <v>0</v>
      </c>
      <c r="AY38" s="102">
        <v>0</v>
      </c>
      <c r="AZ38" s="102">
        <v>0</v>
      </c>
      <c r="BA38" s="101">
        <v>1</v>
      </c>
      <c r="BB38" s="101">
        <v>4</v>
      </c>
      <c r="BC38" s="101">
        <v>5</v>
      </c>
      <c r="BD38" s="102">
        <v>1</v>
      </c>
      <c r="BE38" s="102">
        <v>1</v>
      </c>
      <c r="BF38" s="102">
        <v>1</v>
      </c>
      <c r="BG38" s="101">
        <v>1</v>
      </c>
      <c r="BH38" s="101">
        <v>0</v>
      </c>
      <c r="BI38" s="101">
        <v>1</v>
      </c>
      <c r="BJ38" s="102">
        <v>1</v>
      </c>
      <c r="BK38" s="102">
        <v>0</v>
      </c>
      <c r="BL38" s="102">
        <v>0.2</v>
      </c>
      <c r="BM38" s="101">
        <v>0</v>
      </c>
      <c r="BN38" s="101">
        <v>4</v>
      </c>
      <c r="BO38" s="101">
        <v>4</v>
      </c>
      <c r="BP38" s="102">
        <v>0</v>
      </c>
      <c r="BQ38" s="102">
        <v>1</v>
      </c>
      <c r="BR38" s="103">
        <v>0.8</v>
      </c>
    </row>
    <row r="39" spans="1:70" ht="11.85">
      <c r="A39" s="99" t="str">
        <f>IF(COUNTIFS(T_UPE2A[[#This Row],[Secteur]],"  *"),A38,T_UPE2A[[#This Row],[Secteur]])</f>
        <v>SEINE-ET-MARNE</v>
      </c>
      <c r="B39" s="99" t="str">
        <f>IF(COUNTIFS(T_UPE2A[[#This Row],[Secteur]],"    *"),B38,T_UPE2A[[#This Row],[Secteur]])</f>
        <v xml:space="preserve">   D08 - Melun</v>
      </c>
      <c r="C39" s="100" t="s">
        <v>401</v>
      </c>
      <c r="D39" s="100" t="s">
        <v>402</v>
      </c>
      <c r="E39" s="101">
        <v>8</v>
      </c>
      <c r="F39" s="101">
        <v>2</v>
      </c>
      <c r="G39" s="101">
        <v>10</v>
      </c>
      <c r="H39" s="101">
        <v>0</v>
      </c>
      <c r="I39" s="101">
        <v>0</v>
      </c>
      <c r="J39" s="101">
        <v>0</v>
      </c>
      <c r="K39" s="101">
        <v>8</v>
      </c>
      <c r="L39" s="101">
        <v>2</v>
      </c>
      <c r="M39" s="101">
        <v>10</v>
      </c>
      <c r="N39" s="102">
        <v>1</v>
      </c>
      <c r="O39" s="102">
        <v>1</v>
      </c>
      <c r="P39" s="102">
        <v>1</v>
      </c>
      <c r="Q39" s="101">
        <v>3</v>
      </c>
      <c r="R39" s="101">
        <v>0</v>
      </c>
      <c r="S39" s="101">
        <v>3</v>
      </c>
      <c r="T39" s="102">
        <v>0.375</v>
      </c>
      <c r="U39" s="102">
        <v>0</v>
      </c>
      <c r="V39" s="102">
        <v>0.3</v>
      </c>
      <c r="W39" s="101">
        <v>5</v>
      </c>
      <c r="X39" s="101">
        <v>2</v>
      </c>
      <c r="Y39" s="101">
        <v>7</v>
      </c>
      <c r="Z39" s="102">
        <v>0.625</v>
      </c>
      <c r="AA39" s="102">
        <v>1</v>
      </c>
      <c r="AB39" s="102">
        <v>0.7</v>
      </c>
      <c r="AC39" s="101">
        <v>1</v>
      </c>
      <c r="AD39" s="101">
        <v>0</v>
      </c>
      <c r="AE39" s="101">
        <v>1</v>
      </c>
      <c r="AF39" s="102">
        <v>0.125</v>
      </c>
      <c r="AG39" s="102">
        <v>0</v>
      </c>
      <c r="AH39" s="102">
        <v>0.1</v>
      </c>
      <c r="AI39" s="101">
        <v>4</v>
      </c>
      <c r="AJ39" s="101">
        <v>2</v>
      </c>
      <c r="AK39" s="101">
        <v>6</v>
      </c>
      <c r="AL39" s="102">
        <v>0.5</v>
      </c>
      <c r="AM39" s="102">
        <v>1</v>
      </c>
      <c r="AN39" s="102">
        <v>0.6</v>
      </c>
      <c r="AO39" s="101">
        <v>8</v>
      </c>
      <c r="AP39" s="101">
        <v>2</v>
      </c>
      <c r="AQ39" s="101">
        <v>10</v>
      </c>
      <c r="AR39" s="102">
        <v>1</v>
      </c>
      <c r="AS39" s="102">
        <v>1</v>
      </c>
      <c r="AT39" s="102">
        <v>1</v>
      </c>
      <c r="AU39" s="101">
        <v>2</v>
      </c>
      <c r="AV39" s="101">
        <v>0</v>
      </c>
      <c r="AW39" s="101">
        <v>2</v>
      </c>
      <c r="AX39" s="102">
        <v>0.25</v>
      </c>
      <c r="AY39" s="102">
        <v>0</v>
      </c>
      <c r="AZ39" s="102">
        <v>0.2</v>
      </c>
      <c r="BA39" s="101">
        <v>6</v>
      </c>
      <c r="BB39" s="101">
        <v>2</v>
      </c>
      <c r="BC39" s="101">
        <v>8</v>
      </c>
      <c r="BD39" s="102">
        <v>0.75</v>
      </c>
      <c r="BE39" s="102">
        <v>1</v>
      </c>
      <c r="BF39" s="102">
        <v>0.8</v>
      </c>
      <c r="BG39" s="101">
        <v>1</v>
      </c>
      <c r="BH39" s="101">
        <v>0</v>
      </c>
      <c r="BI39" s="101">
        <v>1</v>
      </c>
      <c r="BJ39" s="102">
        <v>0.125</v>
      </c>
      <c r="BK39" s="102">
        <v>0</v>
      </c>
      <c r="BL39" s="102">
        <v>0.1</v>
      </c>
      <c r="BM39" s="101">
        <v>5</v>
      </c>
      <c r="BN39" s="101">
        <v>2</v>
      </c>
      <c r="BO39" s="101">
        <v>7</v>
      </c>
      <c r="BP39" s="102">
        <v>0.625</v>
      </c>
      <c r="BQ39" s="102">
        <v>1</v>
      </c>
      <c r="BR39" s="103">
        <v>0.7</v>
      </c>
    </row>
    <row r="40" spans="1:70" ht="11.85">
      <c r="A40" s="99" t="str">
        <f>IF(COUNTIFS(T_UPE2A[[#This Row],[Secteur]],"  *"),A39,T_UPE2A[[#This Row],[Secteur]])</f>
        <v>SEINE-ET-MARNE</v>
      </c>
      <c r="B40" s="99" t="str">
        <f>IF(COUNTIFS(T_UPE2A[[#This Row],[Secteur]],"    *"),B39,T_UPE2A[[#This Row],[Secteur]])</f>
        <v xml:space="preserve">   D09 - Provins</v>
      </c>
      <c r="C40" s="100" t="s">
        <v>405</v>
      </c>
      <c r="D40" s="100" t="s">
        <v>406</v>
      </c>
      <c r="E40" s="101">
        <v>3</v>
      </c>
      <c r="F40" s="101">
        <v>6</v>
      </c>
      <c r="G40" s="101">
        <v>9</v>
      </c>
      <c r="H40" s="101">
        <v>0</v>
      </c>
      <c r="I40" s="101">
        <v>0</v>
      </c>
      <c r="J40" s="101">
        <v>0</v>
      </c>
      <c r="K40" s="101">
        <v>3</v>
      </c>
      <c r="L40" s="101">
        <v>6</v>
      </c>
      <c r="M40" s="101">
        <v>9</v>
      </c>
      <c r="N40" s="102">
        <v>1</v>
      </c>
      <c r="O40" s="102">
        <v>1</v>
      </c>
      <c r="P40" s="102">
        <v>1</v>
      </c>
      <c r="Q40" s="101">
        <v>2</v>
      </c>
      <c r="R40" s="101">
        <v>2</v>
      </c>
      <c r="S40" s="101">
        <v>4</v>
      </c>
      <c r="T40" s="102">
        <v>0.66666666666666663</v>
      </c>
      <c r="U40" s="102">
        <v>0.33333333333333331</v>
      </c>
      <c r="V40" s="102">
        <v>0.44444444444444442</v>
      </c>
      <c r="W40" s="101">
        <v>1</v>
      </c>
      <c r="X40" s="101">
        <v>4</v>
      </c>
      <c r="Y40" s="101">
        <v>5</v>
      </c>
      <c r="Z40" s="102">
        <v>0.33333333333333331</v>
      </c>
      <c r="AA40" s="102">
        <v>0.66666666666666663</v>
      </c>
      <c r="AB40" s="102">
        <v>0.55555555555555558</v>
      </c>
      <c r="AC40" s="101">
        <v>1</v>
      </c>
      <c r="AD40" s="101">
        <v>2</v>
      </c>
      <c r="AE40" s="101">
        <v>3</v>
      </c>
      <c r="AF40" s="102">
        <v>0.33333333333333331</v>
      </c>
      <c r="AG40" s="102">
        <v>0.33333333333333331</v>
      </c>
      <c r="AH40" s="102">
        <v>0.33333333333333331</v>
      </c>
      <c r="AI40" s="101">
        <v>0</v>
      </c>
      <c r="AJ40" s="101">
        <v>2</v>
      </c>
      <c r="AK40" s="101">
        <v>2</v>
      </c>
      <c r="AL40" s="102">
        <v>0</v>
      </c>
      <c r="AM40" s="102">
        <v>0.33333333333333331</v>
      </c>
      <c r="AN40" s="102">
        <v>0.22222222222222221</v>
      </c>
      <c r="AO40" s="101">
        <v>3</v>
      </c>
      <c r="AP40" s="101">
        <v>6</v>
      </c>
      <c r="AQ40" s="101">
        <v>9</v>
      </c>
      <c r="AR40" s="102">
        <v>1</v>
      </c>
      <c r="AS40" s="102">
        <v>1</v>
      </c>
      <c r="AT40" s="102">
        <v>1</v>
      </c>
      <c r="AU40" s="101">
        <v>2</v>
      </c>
      <c r="AV40" s="101">
        <v>2</v>
      </c>
      <c r="AW40" s="101">
        <v>4</v>
      </c>
      <c r="AX40" s="102">
        <v>0.66666666666666663</v>
      </c>
      <c r="AY40" s="102">
        <v>0.33333333333333331</v>
      </c>
      <c r="AZ40" s="102">
        <v>0.44444444444444442</v>
      </c>
      <c r="BA40" s="101">
        <v>1</v>
      </c>
      <c r="BB40" s="101">
        <v>4</v>
      </c>
      <c r="BC40" s="101">
        <v>5</v>
      </c>
      <c r="BD40" s="102">
        <v>0.33333333333333331</v>
      </c>
      <c r="BE40" s="102">
        <v>0.66666666666666663</v>
      </c>
      <c r="BF40" s="102">
        <v>0.55555555555555558</v>
      </c>
      <c r="BG40" s="101">
        <v>1</v>
      </c>
      <c r="BH40" s="101">
        <v>2</v>
      </c>
      <c r="BI40" s="101">
        <v>3</v>
      </c>
      <c r="BJ40" s="102">
        <v>0.33333333333333331</v>
      </c>
      <c r="BK40" s="102">
        <v>0.33333333333333331</v>
      </c>
      <c r="BL40" s="102">
        <v>0.33333333333333331</v>
      </c>
      <c r="BM40" s="101">
        <v>0</v>
      </c>
      <c r="BN40" s="101">
        <v>2</v>
      </c>
      <c r="BO40" s="101">
        <v>2</v>
      </c>
      <c r="BP40" s="102">
        <v>0</v>
      </c>
      <c r="BQ40" s="102">
        <v>0.33333333333333331</v>
      </c>
      <c r="BR40" s="103">
        <v>0.22222222222222221</v>
      </c>
    </row>
    <row r="41" spans="1:70" ht="11.85">
      <c r="A41" s="99" t="str">
        <f>IF(COUNTIFS(T_UPE2A[[#This Row],[Secteur]],"  *"),A40,T_UPE2A[[#This Row],[Secteur]])</f>
        <v>SEINE-ET-MARNE</v>
      </c>
      <c r="B41" s="99" t="str">
        <f>IF(COUNTIFS(T_UPE2A[[#This Row],[Secteur]],"    *"),B40,T_UPE2A[[#This Row],[Secteur]])</f>
        <v xml:space="preserve">   D09 - Provins</v>
      </c>
      <c r="C41" s="100" t="s">
        <v>411</v>
      </c>
      <c r="D41" s="100" t="s">
        <v>412</v>
      </c>
      <c r="E41" s="101">
        <v>3</v>
      </c>
      <c r="F41" s="101">
        <v>6</v>
      </c>
      <c r="G41" s="101">
        <v>9</v>
      </c>
      <c r="H41" s="101">
        <v>0</v>
      </c>
      <c r="I41" s="101">
        <v>0</v>
      </c>
      <c r="J41" s="101">
        <v>0</v>
      </c>
      <c r="K41" s="101">
        <v>3</v>
      </c>
      <c r="L41" s="101">
        <v>6</v>
      </c>
      <c r="M41" s="101">
        <v>9</v>
      </c>
      <c r="N41" s="102">
        <v>1</v>
      </c>
      <c r="O41" s="102">
        <v>1</v>
      </c>
      <c r="P41" s="102">
        <v>1</v>
      </c>
      <c r="Q41" s="101">
        <v>2</v>
      </c>
      <c r="R41" s="101">
        <v>2</v>
      </c>
      <c r="S41" s="101">
        <v>4</v>
      </c>
      <c r="T41" s="102">
        <v>0.66666666666666663</v>
      </c>
      <c r="U41" s="102">
        <v>0.33333333333333331</v>
      </c>
      <c r="V41" s="102">
        <v>0.44444444444444442</v>
      </c>
      <c r="W41" s="101">
        <v>1</v>
      </c>
      <c r="X41" s="101">
        <v>4</v>
      </c>
      <c r="Y41" s="101">
        <v>5</v>
      </c>
      <c r="Z41" s="102">
        <v>0.33333333333333331</v>
      </c>
      <c r="AA41" s="102">
        <v>0.66666666666666663</v>
      </c>
      <c r="AB41" s="102">
        <v>0.55555555555555558</v>
      </c>
      <c r="AC41" s="101">
        <v>1</v>
      </c>
      <c r="AD41" s="101">
        <v>2</v>
      </c>
      <c r="AE41" s="101">
        <v>3</v>
      </c>
      <c r="AF41" s="102">
        <v>0.33333333333333331</v>
      </c>
      <c r="AG41" s="102">
        <v>0.33333333333333331</v>
      </c>
      <c r="AH41" s="102">
        <v>0.33333333333333331</v>
      </c>
      <c r="AI41" s="101">
        <v>0</v>
      </c>
      <c r="AJ41" s="101">
        <v>2</v>
      </c>
      <c r="AK41" s="101">
        <v>2</v>
      </c>
      <c r="AL41" s="102">
        <v>0</v>
      </c>
      <c r="AM41" s="102">
        <v>0.33333333333333331</v>
      </c>
      <c r="AN41" s="102">
        <v>0.22222222222222221</v>
      </c>
      <c r="AO41" s="101">
        <v>3</v>
      </c>
      <c r="AP41" s="101">
        <v>6</v>
      </c>
      <c r="AQ41" s="101">
        <v>9</v>
      </c>
      <c r="AR41" s="102">
        <v>1</v>
      </c>
      <c r="AS41" s="102">
        <v>1</v>
      </c>
      <c r="AT41" s="102">
        <v>1</v>
      </c>
      <c r="AU41" s="101">
        <v>2</v>
      </c>
      <c r="AV41" s="101">
        <v>2</v>
      </c>
      <c r="AW41" s="101">
        <v>4</v>
      </c>
      <c r="AX41" s="102">
        <v>0.66666666666666663</v>
      </c>
      <c r="AY41" s="102">
        <v>0.33333333333333331</v>
      </c>
      <c r="AZ41" s="102">
        <v>0.44444444444444442</v>
      </c>
      <c r="BA41" s="101">
        <v>1</v>
      </c>
      <c r="BB41" s="101">
        <v>4</v>
      </c>
      <c r="BC41" s="101">
        <v>5</v>
      </c>
      <c r="BD41" s="102">
        <v>0.33333333333333331</v>
      </c>
      <c r="BE41" s="102">
        <v>0.66666666666666663</v>
      </c>
      <c r="BF41" s="102">
        <v>0.55555555555555558</v>
      </c>
      <c r="BG41" s="101">
        <v>1</v>
      </c>
      <c r="BH41" s="101">
        <v>2</v>
      </c>
      <c r="BI41" s="101">
        <v>3</v>
      </c>
      <c r="BJ41" s="102">
        <v>0.33333333333333331</v>
      </c>
      <c r="BK41" s="102">
        <v>0.33333333333333331</v>
      </c>
      <c r="BL41" s="102">
        <v>0.33333333333333331</v>
      </c>
      <c r="BM41" s="101">
        <v>0</v>
      </c>
      <c r="BN41" s="101">
        <v>2</v>
      </c>
      <c r="BO41" s="101">
        <v>2</v>
      </c>
      <c r="BP41" s="102">
        <v>0</v>
      </c>
      <c r="BQ41" s="102">
        <v>0.33333333333333331</v>
      </c>
      <c r="BR41" s="103">
        <v>0.22222222222222221</v>
      </c>
    </row>
    <row r="42" spans="1:70" ht="11.85">
      <c r="A42" s="99" t="str">
        <f>IF(COUNTIFS(T_UPE2A[[#This Row],[Secteur]],"  *"),A41,T_UPE2A[[#This Row],[Secteur]])</f>
        <v>SEINE-ET-MARNE</v>
      </c>
      <c r="B42" s="99" t="str">
        <f>IF(COUNTIFS(T_UPE2A[[#This Row],[Secteur]],"    *"),B41,T_UPE2A[[#This Row],[Secteur]])</f>
        <v xml:space="preserve">   D10 - Brie-Senart</v>
      </c>
      <c r="C42" s="100" t="s">
        <v>425</v>
      </c>
      <c r="D42" s="100" t="s">
        <v>426</v>
      </c>
      <c r="E42" s="101">
        <v>6</v>
      </c>
      <c r="F42" s="101">
        <v>1</v>
      </c>
      <c r="G42" s="101">
        <v>7</v>
      </c>
      <c r="H42" s="101">
        <v>0</v>
      </c>
      <c r="I42" s="101">
        <v>0</v>
      </c>
      <c r="J42" s="101">
        <v>0</v>
      </c>
      <c r="K42" s="101">
        <v>3</v>
      </c>
      <c r="L42" s="101">
        <v>0</v>
      </c>
      <c r="M42" s="101">
        <v>3</v>
      </c>
      <c r="N42" s="102">
        <v>0.5</v>
      </c>
      <c r="O42" s="102">
        <v>0</v>
      </c>
      <c r="P42" s="102">
        <v>0.42857142857142855</v>
      </c>
      <c r="Q42" s="101">
        <v>0</v>
      </c>
      <c r="R42" s="101">
        <v>0</v>
      </c>
      <c r="S42" s="101">
        <v>0</v>
      </c>
      <c r="T42" s="102">
        <v>0</v>
      </c>
      <c r="U42" s="102" t="s">
        <v>92</v>
      </c>
      <c r="V42" s="102">
        <v>0</v>
      </c>
      <c r="W42" s="101">
        <v>3</v>
      </c>
      <c r="X42" s="101">
        <v>0</v>
      </c>
      <c r="Y42" s="101">
        <v>3</v>
      </c>
      <c r="Z42" s="102">
        <v>1</v>
      </c>
      <c r="AA42" s="102" t="s">
        <v>92</v>
      </c>
      <c r="AB42" s="102">
        <v>1</v>
      </c>
      <c r="AC42" s="101">
        <v>3</v>
      </c>
      <c r="AD42" s="101">
        <v>0</v>
      </c>
      <c r="AE42" s="101">
        <v>3</v>
      </c>
      <c r="AF42" s="102">
        <v>1</v>
      </c>
      <c r="AG42" s="102" t="s">
        <v>92</v>
      </c>
      <c r="AH42" s="102">
        <v>1</v>
      </c>
      <c r="AI42" s="101">
        <v>0</v>
      </c>
      <c r="AJ42" s="101">
        <v>0</v>
      </c>
      <c r="AK42" s="101">
        <v>0</v>
      </c>
      <c r="AL42" s="102">
        <v>0</v>
      </c>
      <c r="AM42" s="102" t="s">
        <v>92</v>
      </c>
      <c r="AN42" s="102">
        <v>0</v>
      </c>
      <c r="AO42" s="101">
        <v>2</v>
      </c>
      <c r="AP42" s="101">
        <v>0</v>
      </c>
      <c r="AQ42" s="101">
        <v>2</v>
      </c>
      <c r="AR42" s="102">
        <v>0.33333333333333331</v>
      </c>
      <c r="AS42" s="102">
        <v>0</v>
      </c>
      <c r="AT42" s="102">
        <v>0.2857142857142857</v>
      </c>
      <c r="AU42" s="101">
        <v>0</v>
      </c>
      <c r="AV42" s="101">
        <v>0</v>
      </c>
      <c r="AW42" s="101">
        <v>0</v>
      </c>
      <c r="AX42" s="102">
        <v>0</v>
      </c>
      <c r="AY42" s="102" t="s">
        <v>92</v>
      </c>
      <c r="AZ42" s="102">
        <v>0</v>
      </c>
      <c r="BA42" s="101">
        <v>2</v>
      </c>
      <c r="BB42" s="101">
        <v>0</v>
      </c>
      <c r="BC42" s="101">
        <v>2</v>
      </c>
      <c r="BD42" s="102">
        <v>1</v>
      </c>
      <c r="BE42" s="102" t="s">
        <v>92</v>
      </c>
      <c r="BF42" s="102">
        <v>1</v>
      </c>
      <c r="BG42" s="101">
        <v>2</v>
      </c>
      <c r="BH42" s="101">
        <v>0</v>
      </c>
      <c r="BI42" s="101">
        <v>2</v>
      </c>
      <c r="BJ42" s="102">
        <v>1</v>
      </c>
      <c r="BK42" s="102" t="s">
        <v>92</v>
      </c>
      <c r="BL42" s="102">
        <v>1</v>
      </c>
      <c r="BM42" s="101">
        <v>0</v>
      </c>
      <c r="BN42" s="101">
        <v>0</v>
      </c>
      <c r="BO42" s="101">
        <v>0</v>
      </c>
      <c r="BP42" s="102">
        <v>0</v>
      </c>
      <c r="BQ42" s="102" t="s">
        <v>92</v>
      </c>
      <c r="BR42" s="103">
        <v>0</v>
      </c>
    </row>
    <row r="43" spans="1:70" ht="11.85">
      <c r="A43" s="99" t="str">
        <f>IF(COUNTIFS(T_UPE2A[[#This Row],[Secteur]],"  *"),A42,T_UPE2A[[#This Row],[Secteur]])</f>
        <v>SEINE-ET-MARNE</v>
      </c>
      <c r="B43" s="99" t="str">
        <f>IF(COUNTIFS(T_UPE2A[[#This Row],[Secteur]],"    *"),B42,T_UPE2A[[#This Row],[Secteur]])</f>
        <v xml:space="preserve">   D10 - Brie-Senart</v>
      </c>
      <c r="C43" s="100" t="s">
        <v>448</v>
      </c>
      <c r="D43" s="100" t="s">
        <v>449</v>
      </c>
      <c r="E43" s="101">
        <v>4</v>
      </c>
      <c r="F43" s="101">
        <v>1</v>
      </c>
      <c r="G43" s="101">
        <v>5</v>
      </c>
      <c r="H43" s="101">
        <v>0</v>
      </c>
      <c r="I43" s="101">
        <v>0</v>
      </c>
      <c r="J43" s="101">
        <v>0</v>
      </c>
      <c r="K43" s="101">
        <v>1</v>
      </c>
      <c r="L43" s="101">
        <v>0</v>
      </c>
      <c r="M43" s="101">
        <v>1</v>
      </c>
      <c r="N43" s="102">
        <v>0.25</v>
      </c>
      <c r="O43" s="102">
        <v>0</v>
      </c>
      <c r="P43" s="102">
        <v>0.2</v>
      </c>
      <c r="Q43" s="101">
        <v>0</v>
      </c>
      <c r="R43" s="101">
        <v>0</v>
      </c>
      <c r="S43" s="101">
        <v>0</v>
      </c>
      <c r="T43" s="102">
        <v>0</v>
      </c>
      <c r="U43" s="102" t="s">
        <v>92</v>
      </c>
      <c r="V43" s="102">
        <v>0</v>
      </c>
      <c r="W43" s="101">
        <v>1</v>
      </c>
      <c r="X43" s="101">
        <v>0</v>
      </c>
      <c r="Y43" s="101">
        <v>1</v>
      </c>
      <c r="Z43" s="102">
        <v>1</v>
      </c>
      <c r="AA43" s="102" t="s">
        <v>92</v>
      </c>
      <c r="AB43" s="102">
        <v>1</v>
      </c>
      <c r="AC43" s="101">
        <v>1</v>
      </c>
      <c r="AD43" s="101">
        <v>0</v>
      </c>
      <c r="AE43" s="101">
        <v>1</v>
      </c>
      <c r="AF43" s="102">
        <v>1</v>
      </c>
      <c r="AG43" s="102" t="s">
        <v>92</v>
      </c>
      <c r="AH43" s="102">
        <v>1</v>
      </c>
      <c r="AI43" s="101">
        <v>0</v>
      </c>
      <c r="AJ43" s="101">
        <v>0</v>
      </c>
      <c r="AK43" s="101">
        <v>0</v>
      </c>
      <c r="AL43" s="102">
        <v>0</v>
      </c>
      <c r="AM43" s="102" t="s">
        <v>92</v>
      </c>
      <c r="AN43" s="102">
        <v>0</v>
      </c>
      <c r="AO43" s="101">
        <v>0</v>
      </c>
      <c r="AP43" s="101">
        <v>0</v>
      </c>
      <c r="AQ43" s="101">
        <v>0</v>
      </c>
      <c r="AR43" s="102">
        <v>0</v>
      </c>
      <c r="AS43" s="102">
        <v>0</v>
      </c>
      <c r="AT43" s="102">
        <v>0</v>
      </c>
      <c r="AU43" s="101">
        <v>0</v>
      </c>
      <c r="AV43" s="101">
        <v>0</v>
      </c>
      <c r="AW43" s="101">
        <v>0</v>
      </c>
      <c r="AX43" s="102" t="s">
        <v>92</v>
      </c>
      <c r="AY43" s="102" t="s">
        <v>92</v>
      </c>
      <c r="AZ43" s="102" t="s">
        <v>92</v>
      </c>
      <c r="BA43" s="101">
        <v>0</v>
      </c>
      <c r="BB43" s="101">
        <v>0</v>
      </c>
      <c r="BC43" s="101">
        <v>0</v>
      </c>
      <c r="BD43" s="102" t="s">
        <v>92</v>
      </c>
      <c r="BE43" s="102" t="s">
        <v>92</v>
      </c>
      <c r="BF43" s="102" t="s">
        <v>92</v>
      </c>
      <c r="BG43" s="101">
        <v>0</v>
      </c>
      <c r="BH43" s="101">
        <v>0</v>
      </c>
      <c r="BI43" s="101">
        <v>0</v>
      </c>
      <c r="BJ43" s="102" t="s">
        <v>92</v>
      </c>
      <c r="BK43" s="102" t="s">
        <v>92</v>
      </c>
      <c r="BL43" s="102" t="s">
        <v>92</v>
      </c>
      <c r="BM43" s="101">
        <v>0</v>
      </c>
      <c r="BN43" s="101">
        <v>0</v>
      </c>
      <c r="BO43" s="101">
        <v>0</v>
      </c>
      <c r="BP43" s="102" t="s">
        <v>92</v>
      </c>
      <c r="BQ43" s="102" t="s">
        <v>92</v>
      </c>
      <c r="BR43" s="103" t="s">
        <v>92</v>
      </c>
    </row>
    <row r="44" spans="1:70" ht="11.85">
      <c r="A44" s="99" t="str">
        <f>IF(COUNTIFS(T_UPE2A[[#This Row],[Secteur]],"  *"),A43,T_UPE2A[[#This Row],[Secteur]])</f>
        <v>SEINE-ET-MARNE</v>
      </c>
      <c r="B44" s="99" t="str">
        <f>IF(COUNTIFS(T_UPE2A[[#This Row],[Secteur]],"    *"),B43,T_UPE2A[[#This Row],[Secteur]])</f>
        <v xml:space="preserve">   D10 - Brie-Senart</v>
      </c>
      <c r="C44" s="100" t="s">
        <v>454</v>
      </c>
      <c r="D44" s="100" t="s">
        <v>455</v>
      </c>
      <c r="E44" s="101">
        <v>2</v>
      </c>
      <c r="F44" s="101">
        <v>0</v>
      </c>
      <c r="G44" s="101">
        <v>2</v>
      </c>
      <c r="H44" s="101">
        <v>0</v>
      </c>
      <c r="I44" s="101">
        <v>0</v>
      </c>
      <c r="J44" s="101">
        <v>0</v>
      </c>
      <c r="K44" s="101">
        <v>2</v>
      </c>
      <c r="L44" s="101">
        <v>0</v>
      </c>
      <c r="M44" s="101">
        <v>2</v>
      </c>
      <c r="N44" s="102">
        <v>1</v>
      </c>
      <c r="O44" s="102" t="s">
        <v>92</v>
      </c>
      <c r="P44" s="102">
        <v>1</v>
      </c>
      <c r="Q44" s="101">
        <v>0</v>
      </c>
      <c r="R44" s="101">
        <v>0</v>
      </c>
      <c r="S44" s="101">
        <v>0</v>
      </c>
      <c r="T44" s="102">
        <v>0</v>
      </c>
      <c r="U44" s="102" t="s">
        <v>92</v>
      </c>
      <c r="V44" s="102">
        <v>0</v>
      </c>
      <c r="W44" s="101">
        <v>2</v>
      </c>
      <c r="X44" s="101">
        <v>0</v>
      </c>
      <c r="Y44" s="101">
        <v>2</v>
      </c>
      <c r="Z44" s="102">
        <v>1</v>
      </c>
      <c r="AA44" s="102" t="s">
        <v>92</v>
      </c>
      <c r="AB44" s="102">
        <v>1</v>
      </c>
      <c r="AC44" s="101">
        <v>2</v>
      </c>
      <c r="AD44" s="101">
        <v>0</v>
      </c>
      <c r="AE44" s="101">
        <v>2</v>
      </c>
      <c r="AF44" s="102">
        <v>1</v>
      </c>
      <c r="AG44" s="102" t="s">
        <v>92</v>
      </c>
      <c r="AH44" s="102">
        <v>1</v>
      </c>
      <c r="AI44" s="101">
        <v>0</v>
      </c>
      <c r="AJ44" s="101">
        <v>0</v>
      </c>
      <c r="AK44" s="101">
        <v>0</v>
      </c>
      <c r="AL44" s="102">
        <v>0</v>
      </c>
      <c r="AM44" s="102" t="s">
        <v>92</v>
      </c>
      <c r="AN44" s="102">
        <v>0</v>
      </c>
      <c r="AO44" s="101">
        <v>2</v>
      </c>
      <c r="AP44" s="101">
        <v>0</v>
      </c>
      <c r="AQ44" s="101">
        <v>2</v>
      </c>
      <c r="AR44" s="102">
        <v>1</v>
      </c>
      <c r="AS44" s="102" t="s">
        <v>92</v>
      </c>
      <c r="AT44" s="102">
        <v>1</v>
      </c>
      <c r="AU44" s="101">
        <v>0</v>
      </c>
      <c r="AV44" s="101">
        <v>0</v>
      </c>
      <c r="AW44" s="101">
        <v>0</v>
      </c>
      <c r="AX44" s="102">
        <v>0</v>
      </c>
      <c r="AY44" s="102" t="s">
        <v>92</v>
      </c>
      <c r="AZ44" s="102">
        <v>0</v>
      </c>
      <c r="BA44" s="101">
        <v>2</v>
      </c>
      <c r="BB44" s="101">
        <v>0</v>
      </c>
      <c r="BC44" s="101">
        <v>2</v>
      </c>
      <c r="BD44" s="102">
        <v>1</v>
      </c>
      <c r="BE44" s="102" t="s">
        <v>92</v>
      </c>
      <c r="BF44" s="102">
        <v>1</v>
      </c>
      <c r="BG44" s="101">
        <v>2</v>
      </c>
      <c r="BH44" s="101">
        <v>0</v>
      </c>
      <c r="BI44" s="101">
        <v>2</v>
      </c>
      <c r="BJ44" s="102">
        <v>1</v>
      </c>
      <c r="BK44" s="102" t="s">
        <v>92</v>
      </c>
      <c r="BL44" s="102">
        <v>1</v>
      </c>
      <c r="BM44" s="101">
        <v>0</v>
      </c>
      <c r="BN44" s="101">
        <v>0</v>
      </c>
      <c r="BO44" s="101">
        <v>0</v>
      </c>
      <c r="BP44" s="102">
        <v>0</v>
      </c>
      <c r="BQ44" s="102" t="s">
        <v>92</v>
      </c>
      <c r="BR44" s="103">
        <v>0</v>
      </c>
    </row>
    <row r="45" spans="1:70" ht="11.85">
      <c r="A45" s="99" t="str">
        <f>IF(COUNTIFS(T_UPE2A[[#This Row],[Secteur]],"  *"),A44,T_UPE2A[[#This Row],[Secteur]])</f>
        <v>SEINE-ET-MARNE</v>
      </c>
      <c r="B45" s="99" t="str">
        <f>IF(COUNTIFS(T_UPE2A[[#This Row],[Secteur]],"    *"),B44,T_UPE2A[[#This Row],[Secteur]])</f>
        <v xml:space="preserve">   D11 - Montereau-Fault-Yonne</v>
      </c>
      <c r="C45" s="100" t="s">
        <v>456</v>
      </c>
      <c r="D45" s="100" t="s">
        <v>457</v>
      </c>
      <c r="E45" s="101">
        <v>2</v>
      </c>
      <c r="F45" s="101">
        <v>1</v>
      </c>
      <c r="G45" s="101">
        <v>3</v>
      </c>
      <c r="H45" s="101">
        <v>0</v>
      </c>
      <c r="I45" s="101">
        <v>0</v>
      </c>
      <c r="J45" s="101">
        <v>0</v>
      </c>
      <c r="K45" s="101">
        <v>0</v>
      </c>
      <c r="L45" s="101">
        <v>1</v>
      </c>
      <c r="M45" s="101">
        <v>1</v>
      </c>
      <c r="N45" s="102">
        <v>0</v>
      </c>
      <c r="O45" s="102">
        <v>1</v>
      </c>
      <c r="P45" s="102">
        <v>0.33333333333333331</v>
      </c>
      <c r="Q45" s="101">
        <v>0</v>
      </c>
      <c r="R45" s="101">
        <v>0</v>
      </c>
      <c r="S45" s="101">
        <v>0</v>
      </c>
      <c r="T45" s="102" t="s">
        <v>92</v>
      </c>
      <c r="U45" s="102">
        <v>0</v>
      </c>
      <c r="V45" s="102">
        <v>0</v>
      </c>
      <c r="W45" s="101">
        <v>0</v>
      </c>
      <c r="X45" s="101">
        <v>1</v>
      </c>
      <c r="Y45" s="101">
        <v>1</v>
      </c>
      <c r="Z45" s="102" t="s">
        <v>92</v>
      </c>
      <c r="AA45" s="102">
        <v>1</v>
      </c>
      <c r="AB45" s="102">
        <v>1</v>
      </c>
      <c r="AC45" s="101">
        <v>0</v>
      </c>
      <c r="AD45" s="101">
        <v>0</v>
      </c>
      <c r="AE45" s="101">
        <v>0</v>
      </c>
      <c r="AF45" s="102" t="s">
        <v>92</v>
      </c>
      <c r="AG45" s="102">
        <v>0</v>
      </c>
      <c r="AH45" s="102">
        <v>0</v>
      </c>
      <c r="AI45" s="101">
        <v>0</v>
      </c>
      <c r="AJ45" s="101">
        <v>1</v>
      </c>
      <c r="AK45" s="101">
        <v>1</v>
      </c>
      <c r="AL45" s="102" t="s">
        <v>92</v>
      </c>
      <c r="AM45" s="102">
        <v>1</v>
      </c>
      <c r="AN45" s="102">
        <v>1</v>
      </c>
      <c r="AO45" s="101">
        <v>0</v>
      </c>
      <c r="AP45" s="101">
        <v>1</v>
      </c>
      <c r="AQ45" s="101">
        <v>1</v>
      </c>
      <c r="AR45" s="102">
        <v>0</v>
      </c>
      <c r="AS45" s="102">
        <v>1</v>
      </c>
      <c r="AT45" s="102">
        <v>0.33333333333333331</v>
      </c>
      <c r="AU45" s="101">
        <v>0</v>
      </c>
      <c r="AV45" s="101">
        <v>0</v>
      </c>
      <c r="AW45" s="101">
        <v>0</v>
      </c>
      <c r="AX45" s="102" t="s">
        <v>92</v>
      </c>
      <c r="AY45" s="102">
        <v>0</v>
      </c>
      <c r="AZ45" s="102">
        <v>0</v>
      </c>
      <c r="BA45" s="101">
        <v>0</v>
      </c>
      <c r="BB45" s="101">
        <v>1</v>
      </c>
      <c r="BC45" s="101">
        <v>1</v>
      </c>
      <c r="BD45" s="102" t="s">
        <v>92</v>
      </c>
      <c r="BE45" s="102">
        <v>1</v>
      </c>
      <c r="BF45" s="102">
        <v>1</v>
      </c>
      <c r="BG45" s="101">
        <v>0</v>
      </c>
      <c r="BH45" s="101">
        <v>0</v>
      </c>
      <c r="BI45" s="101">
        <v>0</v>
      </c>
      <c r="BJ45" s="102" t="s">
        <v>92</v>
      </c>
      <c r="BK45" s="102">
        <v>0</v>
      </c>
      <c r="BL45" s="102">
        <v>0</v>
      </c>
      <c r="BM45" s="101">
        <v>0</v>
      </c>
      <c r="BN45" s="101">
        <v>1</v>
      </c>
      <c r="BO45" s="101">
        <v>1</v>
      </c>
      <c r="BP45" s="102" t="s">
        <v>92</v>
      </c>
      <c r="BQ45" s="102">
        <v>1</v>
      </c>
      <c r="BR45" s="103">
        <v>1</v>
      </c>
    </row>
    <row r="46" spans="1:70" ht="11.85">
      <c r="A46" s="99" t="str">
        <f>IF(COUNTIFS(T_UPE2A[[#This Row],[Secteur]],"  *"),A45,T_UPE2A[[#This Row],[Secteur]])</f>
        <v>SEINE-ET-MARNE</v>
      </c>
      <c r="B46" s="99" t="str">
        <f>IF(COUNTIFS(T_UPE2A[[#This Row],[Secteur]],"    *"),B45,T_UPE2A[[#This Row],[Secteur]])</f>
        <v xml:space="preserve">   D11 - Montereau-Fault-Yonne</v>
      </c>
      <c r="C46" s="100" t="s">
        <v>463</v>
      </c>
      <c r="D46" s="100" t="s">
        <v>464</v>
      </c>
      <c r="E46" s="101">
        <v>2</v>
      </c>
      <c r="F46" s="101">
        <v>1</v>
      </c>
      <c r="G46" s="101">
        <v>3</v>
      </c>
      <c r="H46" s="101">
        <v>0</v>
      </c>
      <c r="I46" s="101">
        <v>0</v>
      </c>
      <c r="J46" s="101">
        <v>0</v>
      </c>
      <c r="K46" s="101">
        <v>0</v>
      </c>
      <c r="L46" s="101">
        <v>1</v>
      </c>
      <c r="M46" s="101">
        <v>1</v>
      </c>
      <c r="N46" s="102">
        <v>0</v>
      </c>
      <c r="O46" s="102">
        <v>1</v>
      </c>
      <c r="P46" s="102">
        <v>0.33333333333333331</v>
      </c>
      <c r="Q46" s="101">
        <v>0</v>
      </c>
      <c r="R46" s="101">
        <v>0</v>
      </c>
      <c r="S46" s="101">
        <v>0</v>
      </c>
      <c r="T46" s="102" t="s">
        <v>92</v>
      </c>
      <c r="U46" s="102">
        <v>0</v>
      </c>
      <c r="V46" s="102">
        <v>0</v>
      </c>
      <c r="W46" s="101">
        <v>0</v>
      </c>
      <c r="X46" s="101">
        <v>1</v>
      </c>
      <c r="Y46" s="101">
        <v>1</v>
      </c>
      <c r="Z46" s="102" t="s">
        <v>92</v>
      </c>
      <c r="AA46" s="102">
        <v>1</v>
      </c>
      <c r="AB46" s="102">
        <v>1</v>
      </c>
      <c r="AC46" s="101">
        <v>0</v>
      </c>
      <c r="AD46" s="101">
        <v>0</v>
      </c>
      <c r="AE46" s="101">
        <v>0</v>
      </c>
      <c r="AF46" s="102" t="s">
        <v>92</v>
      </c>
      <c r="AG46" s="102">
        <v>0</v>
      </c>
      <c r="AH46" s="102">
        <v>0</v>
      </c>
      <c r="AI46" s="101">
        <v>0</v>
      </c>
      <c r="AJ46" s="101">
        <v>1</v>
      </c>
      <c r="AK46" s="101">
        <v>1</v>
      </c>
      <c r="AL46" s="102" t="s">
        <v>92</v>
      </c>
      <c r="AM46" s="102">
        <v>1</v>
      </c>
      <c r="AN46" s="102">
        <v>1</v>
      </c>
      <c r="AO46" s="101">
        <v>0</v>
      </c>
      <c r="AP46" s="101">
        <v>1</v>
      </c>
      <c r="AQ46" s="101">
        <v>1</v>
      </c>
      <c r="AR46" s="102">
        <v>0</v>
      </c>
      <c r="AS46" s="102">
        <v>1</v>
      </c>
      <c r="AT46" s="102">
        <v>0.33333333333333331</v>
      </c>
      <c r="AU46" s="101">
        <v>0</v>
      </c>
      <c r="AV46" s="101">
        <v>0</v>
      </c>
      <c r="AW46" s="101">
        <v>0</v>
      </c>
      <c r="AX46" s="102" t="s">
        <v>92</v>
      </c>
      <c r="AY46" s="102">
        <v>0</v>
      </c>
      <c r="AZ46" s="102">
        <v>0</v>
      </c>
      <c r="BA46" s="101">
        <v>0</v>
      </c>
      <c r="BB46" s="101">
        <v>1</v>
      </c>
      <c r="BC46" s="101">
        <v>1</v>
      </c>
      <c r="BD46" s="102" t="s">
        <v>92</v>
      </c>
      <c r="BE46" s="102">
        <v>1</v>
      </c>
      <c r="BF46" s="102">
        <v>1</v>
      </c>
      <c r="BG46" s="101">
        <v>0</v>
      </c>
      <c r="BH46" s="101">
        <v>0</v>
      </c>
      <c r="BI46" s="101">
        <v>0</v>
      </c>
      <c r="BJ46" s="102" t="s">
        <v>92</v>
      </c>
      <c r="BK46" s="102">
        <v>0</v>
      </c>
      <c r="BL46" s="102">
        <v>0</v>
      </c>
      <c r="BM46" s="101">
        <v>0</v>
      </c>
      <c r="BN46" s="101">
        <v>1</v>
      </c>
      <c r="BO46" s="101">
        <v>1</v>
      </c>
      <c r="BP46" s="102" t="s">
        <v>92</v>
      </c>
      <c r="BQ46" s="102">
        <v>1</v>
      </c>
      <c r="BR46" s="103">
        <v>1</v>
      </c>
    </row>
    <row r="47" spans="1:70" ht="11.85">
      <c r="A47" s="99" t="str">
        <f>IF(COUNTIFS(T_UPE2A[[#This Row],[Secteur]],"  *"),A46,T_UPE2A[[#This Row],[Secteur]])</f>
        <v>SEINE-ET-MARNE</v>
      </c>
      <c r="B47" s="99" t="str">
        <f>IF(COUNTIFS(T_UPE2A[[#This Row],[Secteur]],"    *"),B46,T_UPE2A[[#This Row],[Secteur]])</f>
        <v xml:space="preserve">   D12 - Fontainebleau</v>
      </c>
      <c r="C47" s="100" t="s">
        <v>465</v>
      </c>
      <c r="D47" s="100" t="s">
        <v>466</v>
      </c>
      <c r="E47" s="101">
        <v>2</v>
      </c>
      <c r="F47" s="101">
        <v>3</v>
      </c>
      <c r="G47" s="101">
        <v>5</v>
      </c>
      <c r="H47" s="101">
        <v>1</v>
      </c>
      <c r="I47" s="101">
        <v>1</v>
      </c>
      <c r="J47" s="101">
        <v>2</v>
      </c>
      <c r="K47" s="101">
        <v>1</v>
      </c>
      <c r="L47" s="101">
        <v>2</v>
      </c>
      <c r="M47" s="101">
        <v>3</v>
      </c>
      <c r="N47" s="102">
        <v>1</v>
      </c>
      <c r="O47" s="102">
        <v>1</v>
      </c>
      <c r="P47" s="102">
        <v>1</v>
      </c>
      <c r="Q47" s="101">
        <v>0</v>
      </c>
      <c r="R47" s="101">
        <v>1</v>
      </c>
      <c r="S47" s="101">
        <v>1</v>
      </c>
      <c r="T47" s="102">
        <v>0</v>
      </c>
      <c r="U47" s="102">
        <v>0.5</v>
      </c>
      <c r="V47" s="102">
        <v>0.33333333333333331</v>
      </c>
      <c r="W47" s="101">
        <v>1</v>
      </c>
      <c r="X47" s="101">
        <v>1</v>
      </c>
      <c r="Y47" s="101">
        <v>2</v>
      </c>
      <c r="Z47" s="102">
        <v>1</v>
      </c>
      <c r="AA47" s="102">
        <v>0.5</v>
      </c>
      <c r="AB47" s="102">
        <v>0.66666666666666663</v>
      </c>
      <c r="AC47" s="101">
        <v>0</v>
      </c>
      <c r="AD47" s="101">
        <v>0</v>
      </c>
      <c r="AE47" s="101">
        <v>0</v>
      </c>
      <c r="AF47" s="102">
        <v>0</v>
      </c>
      <c r="AG47" s="102">
        <v>0</v>
      </c>
      <c r="AH47" s="102">
        <v>0</v>
      </c>
      <c r="AI47" s="101">
        <v>1</v>
      </c>
      <c r="AJ47" s="101">
        <v>1</v>
      </c>
      <c r="AK47" s="101">
        <v>2</v>
      </c>
      <c r="AL47" s="102">
        <v>1</v>
      </c>
      <c r="AM47" s="102">
        <v>0.5</v>
      </c>
      <c r="AN47" s="102">
        <v>0.66666666666666663</v>
      </c>
      <c r="AO47" s="101">
        <v>1</v>
      </c>
      <c r="AP47" s="101">
        <v>2</v>
      </c>
      <c r="AQ47" s="101">
        <v>3</v>
      </c>
      <c r="AR47" s="102">
        <v>1</v>
      </c>
      <c r="AS47" s="102">
        <v>1</v>
      </c>
      <c r="AT47" s="102">
        <v>1</v>
      </c>
      <c r="AU47" s="101">
        <v>0</v>
      </c>
      <c r="AV47" s="101">
        <v>1</v>
      </c>
      <c r="AW47" s="101">
        <v>1</v>
      </c>
      <c r="AX47" s="102">
        <v>0</v>
      </c>
      <c r="AY47" s="102">
        <v>0.5</v>
      </c>
      <c r="AZ47" s="102">
        <v>0.33333333333333331</v>
      </c>
      <c r="BA47" s="101">
        <v>1</v>
      </c>
      <c r="BB47" s="101">
        <v>1</v>
      </c>
      <c r="BC47" s="101">
        <v>2</v>
      </c>
      <c r="BD47" s="102">
        <v>1</v>
      </c>
      <c r="BE47" s="102">
        <v>0.5</v>
      </c>
      <c r="BF47" s="102">
        <v>0.66666666666666663</v>
      </c>
      <c r="BG47" s="101">
        <v>0</v>
      </c>
      <c r="BH47" s="101">
        <v>0</v>
      </c>
      <c r="BI47" s="101">
        <v>0</v>
      </c>
      <c r="BJ47" s="102">
        <v>0</v>
      </c>
      <c r="BK47" s="102">
        <v>0</v>
      </c>
      <c r="BL47" s="102">
        <v>0</v>
      </c>
      <c r="BM47" s="101">
        <v>1</v>
      </c>
      <c r="BN47" s="101">
        <v>1</v>
      </c>
      <c r="BO47" s="101">
        <v>2</v>
      </c>
      <c r="BP47" s="102">
        <v>1</v>
      </c>
      <c r="BQ47" s="102">
        <v>0.5</v>
      </c>
      <c r="BR47" s="103">
        <v>0.66666666666666663</v>
      </c>
    </row>
    <row r="48" spans="1:70" ht="11.85">
      <c r="A48" s="99" t="str">
        <f>IF(COUNTIFS(T_UPE2A[[#This Row],[Secteur]],"  *"),A47,T_UPE2A[[#This Row],[Secteur]])</f>
        <v>SEINE-ET-MARNE</v>
      </c>
      <c r="B48" s="99" t="str">
        <f>IF(COUNTIFS(T_UPE2A[[#This Row],[Secteur]],"    *"),B47,T_UPE2A[[#This Row],[Secteur]])</f>
        <v xml:space="preserve">   D12 - Fontainebleau</v>
      </c>
      <c r="C48" s="100" t="s">
        <v>490</v>
      </c>
      <c r="D48" s="100" t="s">
        <v>491</v>
      </c>
      <c r="E48" s="101">
        <v>2</v>
      </c>
      <c r="F48" s="101">
        <v>3</v>
      </c>
      <c r="G48" s="101">
        <v>5</v>
      </c>
      <c r="H48" s="101">
        <v>1</v>
      </c>
      <c r="I48" s="101">
        <v>1</v>
      </c>
      <c r="J48" s="101">
        <v>2</v>
      </c>
      <c r="K48" s="101">
        <v>1</v>
      </c>
      <c r="L48" s="101">
        <v>2</v>
      </c>
      <c r="M48" s="101">
        <v>3</v>
      </c>
      <c r="N48" s="102">
        <v>1</v>
      </c>
      <c r="O48" s="102">
        <v>1</v>
      </c>
      <c r="P48" s="102">
        <v>1</v>
      </c>
      <c r="Q48" s="101">
        <v>0</v>
      </c>
      <c r="R48" s="101">
        <v>1</v>
      </c>
      <c r="S48" s="101">
        <v>1</v>
      </c>
      <c r="T48" s="102">
        <v>0</v>
      </c>
      <c r="U48" s="102">
        <v>0.5</v>
      </c>
      <c r="V48" s="102">
        <v>0.33333333333333331</v>
      </c>
      <c r="W48" s="101">
        <v>1</v>
      </c>
      <c r="X48" s="101">
        <v>1</v>
      </c>
      <c r="Y48" s="101">
        <v>2</v>
      </c>
      <c r="Z48" s="102">
        <v>1</v>
      </c>
      <c r="AA48" s="102">
        <v>0.5</v>
      </c>
      <c r="AB48" s="102">
        <v>0.66666666666666663</v>
      </c>
      <c r="AC48" s="101">
        <v>0</v>
      </c>
      <c r="AD48" s="101">
        <v>0</v>
      </c>
      <c r="AE48" s="101">
        <v>0</v>
      </c>
      <c r="AF48" s="102">
        <v>0</v>
      </c>
      <c r="AG48" s="102">
        <v>0</v>
      </c>
      <c r="AH48" s="102">
        <v>0</v>
      </c>
      <c r="AI48" s="101">
        <v>1</v>
      </c>
      <c r="AJ48" s="101">
        <v>1</v>
      </c>
      <c r="AK48" s="101">
        <v>2</v>
      </c>
      <c r="AL48" s="102">
        <v>1</v>
      </c>
      <c r="AM48" s="102">
        <v>0.5</v>
      </c>
      <c r="AN48" s="102">
        <v>0.66666666666666663</v>
      </c>
      <c r="AO48" s="101">
        <v>1</v>
      </c>
      <c r="AP48" s="101">
        <v>2</v>
      </c>
      <c r="AQ48" s="101">
        <v>3</v>
      </c>
      <c r="AR48" s="102">
        <v>1</v>
      </c>
      <c r="AS48" s="102">
        <v>1</v>
      </c>
      <c r="AT48" s="102">
        <v>1</v>
      </c>
      <c r="AU48" s="101">
        <v>0</v>
      </c>
      <c r="AV48" s="101">
        <v>1</v>
      </c>
      <c r="AW48" s="101">
        <v>1</v>
      </c>
      <c r="AX48" s="102">
        <v>0</v>
      </c>
      <c r="AY48" s="102">
        <v>0.5</v>
      </c>
      <c r="AZ48" s="102">
        <v>0.33333333333333331</v>
      </c>
      <c r="BA48" s="101">
        <v>1</v>
      </c>
      <c r="BB48" s="101">
        <v>1</v>
      </c>
      <c r="BC48" s="101">
        <v>2</v>
      </c>
      <c r="BD48" s="102">
        <v>1</v>
      </c>
      <c r="BE48" s="102">
        <v>0.5</v>
      </c>
      <c r="BF48" s="102">
        <v>0.66666666666666663</v>
      </c>
      <c r="BG48" s="101">
        <v>0</v>
      </c>
      <c r="BH48" s="101">
        <v>0</v>
      </c>
      <c r="BI48" s="101">
        <v>0</v>
      </c>
      <c r="BJ48" s="102">
        <v>0</v>
      </c>
      <c r="BK48" s="102">
        <v>0</v>
      </c>
      <c r="BL48" s="102">
        <v>0</v>
      </c>
      <c r="BM48" s="101">
        <v>1</v>
      </c>
      <c r="BN48" s="101">
        <v>1</v>
      </c>
      <c r="BO48" s="101">
        <v>2</v>
      </c>
      <c r="BP48" s="102">
        <v>1</v>
      </c>
      <c r="BQ48" s="102">
        <v>0.5</v>
      </c>
      <c r="BR48" s="103">
        <v>0.66666666666666663</v>
      </c>
    </row>
    <row r="49" spans="1:70" ht="11.85">
      <c r="A49" s="99" t="str">
        <f>IF(COUNTIFS(T_UPE2A[[#This Row],[Secteur]],"  *"),A48,T_UPE2A[[#This Row],[Secteur]])</f>
        <v>SEINE-SAINT-DENIS</v>
      </c>
      <c r="B49" s="99" t="str">
        <f>IF(COUNTIFS(T_UPE2A[[#This Row],[Secteur]],"    *"),B48,T_UPE2A[[#This Row],[Secteur]])</f>
        <v>SEINE-SAINT-DENIS</v>
      </c>
      <c r="C49" s="100" t="s">
        <v>93</v>
      </c>
      <c r="D49" s="100" t="s">
        <v>93</v>
      </c>
      <c r="E49" s="101">
        <v>252</v>
      </c>
      <c r="F49" s="101">
        <v>449</v>
      </c>
      <c r="G49" s="101">
        <v>701</v>
      </c>
      <c r="H49" s="101">
        <v>15</v>
      </c>
      <c r="I49" s="101">
        <v>12</v>
      </c>
      <c r="J49" s="101">
        <v>27</v>
      </c>
      <c r="K49" s="101">
        <v>129</v>
      </c>
      <c r="L49" s="101">
        <v>234</v>
      </c>
      <c r="M49" s="101">
        <v>363</v>
      </c>
      <c r="N49" s="102">
        <v>0.5714285714285714</v>
      </c>
      <c r="O49" s="102">
        <v>0.54788418708240538</v>
      </c>
      <c r="P49" s="102">
        <v>0.55634807417974319</v>
      </c>
      <c r="Q49" s="101">
        <v>37</v>
      </c>
      <c r="R49" s="101">
        <v>36</v>
      </c>
      <c r="S49" s="101">
        <v>73</v>
      </c>
      <c r="T49" s="102">
        <v>0.2868217054263566</v>
      </c>
      <c r="U49" s="102">
        <v>0.15384615384615385</v>
      </c>
      <c r="V49" s="102">
        <v>0.20110192837465565</v>
      </c>
      <c r="W49" s="101">
        <v>92</v>
      </c>
      <c r="X49" s="101">
        <v>198</v>
      </c>
      <c r="Y49" s="101">
        <v>290</v>
      </c>
      <c r="Z49" s="102">
        <v>0.71317829457364346</v>
      </c>
      <c r="AA49" s="102">
        <v>0.84615384615384615</v>
      </c>
      <c r="AB49" s="102">
        <v>0.79889807162534432</v>
      </c>
      <c r="AC49" s="101">
        <v>46</v>
      </c>
      <c r="AD49" s="101">
        <v>71</v>
      </c>
      <c r="AE49" s="101">
        <v>117</v>
      </c>
      <c r="AF49" s="102">
        <v>0.35658914728682173</v>
      </c>
      <c r="AG49" s="102">
        <v>0.3034188034188034</v>
      </c>
      <c r="AH49" s="102">
        <v>0.32231404958677684</v>
      </c>
      <c r="AI49" s="101">
        <v>46</v>
      </c>
      <c r="AJ49" s="101">
        <v>127</v>
      </c>
      <c r="AK49" s="101">
        <v>173</v>
      </c>
      <c r="AL49" s="102">
        <v>0.35658914728682173</v>
      </c>
      <c r="AM49" s="102">
        <v>0.54273504273504269</v>
      </c>
      <c r="AN49" s="102">
        <v>0.47658402203856748</v>
      </c>
      <c r="AO49" s="101">
        <v>111</v>
      </c>
      <c r="AP49" s="101">
        <v>208</v>
      </c>
      <c r="AQ49" s="101">
        <v>319</v>
      </c>
      <c r="AR49" s="102">
        <v>0.5</v>
      </c>
      <c r="AS49" s="102">
        <v>0.48997772828507796</v>
      </c>
      <c r="AT49" s="102">
        <v>0.49358059914407987</v>
      </c>
      <c r="AU49" s="101">
        <v>28</v>
      </c>
      <c r="AV49" s="101">
        <v>26</v>
      </c>
      <c r="AW49" s="101">
        <v>54</v>
      </c>
      <c r="AX49" s="102">
        <v>0.25225225225225223</v>
      </c>
      <c r="AY49" s="102">
        <v>0.125</v>
      </c>
      <c r="AZ49" s="102">
        <v>0.16927899686520376</v>
      </c>
      <c r="BA49" s="101">
        <v>83</v>
      </c>
      <c r="BB49" s="101">
        <v>182</v>
      </c>
      <c r="BC49" s="101">
        <v>265</v>
      </c>
      <c r="BD49" s="102">
        <v>0.74774774774774777</v>
      </c>
      <c r="BE49" s="102">
        <v>0.875</v>
      </c>
      <c r="BF49" s="102">
        <v>0.83072100313479624</v>
      </c>
      <c r="BG49" s="101">
        <v>43</v>
      </c>
      <c r="BH49" s="101">
        <v>60</v>
      </c>
      <c r="BI49" s="101">
        <v>103</v>
      </c>
      <c r="BJ49" s="102">
        <v>0.38738738738738737</v>
      </c>
      <c r="BK49" s="102">
        <v>0.28846153846153844</v>
      </c>
      <c r="BL49" s="102">
        <v>0.32288401253918497</v>
      </c>
      <c r="BM49" s="101">
        <v>40</v>
      </c>
      <c r="BN49" s="101">
        <v>122</v>
      </c>
      <c r="BO49" s="101">
        <v>162</v>
      </c>
      <c r="BP49" s="102">
        <v>0.36036036036036034</v>
      </c>
      <c r="BQ49" s="102">
        <v>0.58653846153846156</v>
      </c>
      <c r="BR49" s="103">
        <v>0.50783699059561127</v>
      </c>
    </row>
    <row r="50" spans="1:70" ht="11.85">
      <c r="A50" s="99" t="str">
        <f>IF(COUNTIFS(T_UPE2A[[#This Row],[Secteur]],"  *"),A49,T_UPE2A[[#This Row],[Secteur]])</f>
        <v>SEINE-SAINT-DENIS</v>
      </c>
      <c r="B50" s="99" t="str">
        <f>IF(COUNTIFS(T_UPE2A[[#This Row],[Secteur]],"    *"),B49,T_UPE2A[[#This Row],[Secteur]])</f>
        <v xml:space="preserve">   D01 - Saint-Denis</v>
      </c>
      <c r="C50" s="100" t="s">
        <v>494</v>
      </c>
      <c r="D50" s="100" t="s">
        <v>495</v>
      </c>
      <c r="E50" s="101">
        <v>24</v>
      </c>
      <c r="F50" s="101">
        <v>60</v>
      </c>
      <c r="G50" s="101">
        <v>84</v>
      </c>
      <c r="H50" s="101">
        <v>2</v>
      </c>
      <c r="I50" s="101">
        <v>1</v>
      </c>
      <c r="J50" s="101">
        <v>3</v>
      </c>
      <c r="K50" s="101">
        <v>10</v>
      </c>
      <c r="L50" s="101">
        <v>27</v>
      </c>
      <c r="M50" s="101">
        <v>37</v>
      </c>
      <c r="N50" s="102">
        <v>0.5</v>
      </c>
      <c r="O50" s="102">
        <v>0.46666666666666667</v>
      </c>
      <c r="P50" s="102">
        <v>0.47619047619047616</v>
      </c>
      <c r="Q50" s="101">
        <v>3</v>
      </c>
      <c r="R50" s="101">
        <v>7</v>
      </c>
      <c r="S50" s="101">
        <v>10</v>
      </c>
      <c r="T50" s="102">
        <v>0.3</v>
      </c>
      <c r="U50" s="102">
        <v>0.25925925925925924</v>
      </c>
      <c r="V50" s="102">
        <v>0.27027027027027029</v>
      </c>
      <c r="W50" s="101">
        <v>7</v>
      </c>
      <c r="X50" s="101">
        <v>20</v>
      </c>
      <c r="Y50" s="101">
        <v>27</v>
      </c>
      <c r="Z50" s="102">
        <v>0.7</v>
      </c>
      <c r="AA50" s="102">
        <v>0.7407407407407407</v>
      </c>
      <c r="AB50" s="102">
        <v>0.72972972972972971</v>
      </c>
      <c r="AC50" s="101">
        <v>7</v>
      </c>
      <c r="AD50" s="101">
        <v>13</v>
      </c>
      <c r="AE50" s="101">
        <v>20</v>
      </c>
      <c r="AF50" s="102">
        <v>0.7</v>
      </c>
      <c r="AG50" s="102">
        <v>0.48148148148148145</v>
      </c>
      <c r="AH50" s="102">
        <v>0.54054054054054057</v>
      </c>
      <c r="AI50" s="101">
        <v>0</v>
      </c>
      <c r="AJ50" s="101">
        <v>7</v>
      </c>
      <c r="AK50" s="101">
        <v>7</v>
      </c>
      <c r="AL50" s="102">
        <v>0</v>
      </c>
      <c r="AM50" s="102">
        <v>0.25925925925925924</v>
      </c>
      <c r="AN50" s="102">
        <v>0.1891891891891892</v>
      </c>
      <c r="AO50" s="101">
        <v>10</v>
      </c>
      <c r="AP50" s="101">
        <v>26</v>
      </c>
      <c r="AQ50" s="101">
        <v>36</v>
      </c>
      <c r="AR50" s="102">
        <v>0.5</v>
      </c>
      <c r="AS50" s="102">
        <v>0.45</v>
      </c>
      <c r="AT50" s="102">
        <v>0.4642857142857143</v>
      </c>
      <c r="AU50" s="101">
        <v>3</v>
      </c>
      <c r="AV50" s="101">
        <v>6</v>
      </c>
      <c r="AW50" s="101">
        <v>9</v>
      </c>
      <c r="AX50" s="102">
        <v>0.3</v>
      </c>
      <c r="AY50" s="102">
        <v>0.23076923076923078</v>
      </c>
      <c r="AZ50" s="102">
        <v>0.25</v>
      </c>
      <c r="BA50" s="101">
        <v>7</v>
      </c>
      <c r="BB50" s="101">
        <v>20</v>
      </c>
      <c r="BC50" s="101">
        <v>27</v>
      </c>
      <c r="BD50" s="102">
        <v>0.7</v>
      </c>
      <c r="BE50" s="102">
        <v>0.76923076923076927</v>
      </c>
      <c r="BF50" s="102">
        <v>0.75</v>
      </c>
      <c r="BG50" s="101">
        <v>7</v>
      </c>
      <c r="BH50" s="101">
        <v>13</v>
      </c>
      <c r="BI50" s="101">
        <v>20</v>
      </c>
      <c r="BJ50" s="102">
        <v>0.7</v>
      </c>
      <c r="BK50" s="102">
        <v>0.5</v>
      </c>
      <c r="BL50" s="102">
        <v>0.55555555555555558</v>
      </c>
      <c r="BM50" s="101">
        <v>0</v>
      </c>
      <c r="BN50" s="101">
        <v>7</v>
      </c>
      <c r="BO50" s="101">
        <v>7</v>
      </c>
      <c r="BP50" s="102">
        <v>0</v>
      </c>
      <c r="BQ50" s="102">
        <v>0.26923076923076922</v>
      </c>
      <c r="BR50" s="103">
        <v>0.19444444444444445</v>
      </c>
    </row>
    <row r="51" spans="1:70" ht="11.85">
      <c r="A51" s="99" t="str">
        <f>IF(COUNTIFS(T_UPE2A[[#This Row],[Secteur]],"  *"),A50,T_UPE2A[[#This Row],[Secteur]])</f>
        <v>SEINE-SAINT-DENIS</v>
      </c>
      <c r="B51" s="99" t="str">
        <f>IF(COUNTIFS(T_UPE2A[[#This Row],[Secteur]],"    *"),B50,T_UPE2A[[#This Row],[Secteur]])</f>
        <v xml:space="preserve">   D01 - Saint-Denis</v>
      </c>
      <c r="C51" s="100" t="s">
        <v>496</v>
      </c>
      <c r="D51" s="100" t="s">
        <v>497</v>
      </c>
      <c r="E51" s="101">
        <v>8</v>
      </c>
      <c r="F51" s="101">
        <v>13</v>
      </c>
      <c r="G51" s="101">
        <v>21</v>
      </c>
      <c r="H51" s="101">
        <v>0</v>
      </c>
      <c r="I51" s="101">
        <v>0</v>
      </c>
      <c r="J51" s="101">
        <v>0</v>
      </c>
      <c r="K51" s="101">
        <v>0</v>
      </c>
      <c r="L51" s="101">
        <v>0</v>
      </c>
      <c r="M51" s="101">
        <v>0</v>
      </c>
      <c r="N51" s="102">
        <v>0</v>
      </c>
      <c r="O51" s="102">
        <v>0</v>
      </c>
      <c r="P51" s="102">
        <v>0</v>
      </c>
      <c r="Q51" s="101">
        <v>0</v>
      </c>
      <c r="R51" s="101">
        <v>0</v>
      </c>
      <c r="S51" s="101">
        <v>0</v>
      </c>
      <c r="T51" s="102" t="s">
        <v>92</v>
      </c>
      <c r="U51" s="102" t="s">
        <v>92</v>
      </c>
      <c r="V51" s="102" t="s">
        <v>92</v>
      </c>
      <c r="W51" s="101">
        <v>0</v>
      </c>
      <c r="X51" s="101">
        <v>0</v>
      </c>
      <c r="Y51" s="101">
        <v>0</v>
      </c>
      <c r="Z51" s="102" t="s">
        <v>92</v>
      </c>
      <c r="AA51" s="102" t="s">
        <v>92</v>
      </c>
      <c r="AB51" s="102" t="s">
        <v>92</v>
      </c>
      <c r="AC51" s="101">
        <v>0</v>
      </c>
      <c r="AD51" s="101">
        <v>0</v>
      </c>
      <c r="AE51" s="101">
        <v>0</v>
      </c>
      <c r="AF51" s="102" t="s">
        <v>92</v>
      </c>
      <c r="AG51" s="102" t="s">
        <v>92</v>
      </c>
      <c r="AH51" s="102" t="s">
        <v>92</v>
      </c>
      <c r="AI51" s="101">
        <v>0</v>
      </c>
      <c r="AJ51" s="101">
        <v>0</v>
      </c>
      <c r="AK51" s="101">
        <v>0</v>
      </c>
      <c r="AL51" s="102" t="s">
        <v>92</v>
      </c>
      <c r="AM51" s="102" t="s">
        <v>92</v>
      </c>
      <c r="AN51" s="102" t="s">
        <v>92</v>
      </c>
      <c r="AO51" s="101">
        <v>0</v>
      </c>
      <c r="AP51" s="101">
        <v>0</v>
      </c>
      <c r="AQ51" s="101">
        <v>0</v>
      </c>
      <c r="AR51" s="102">
        <v>0</v>
      </c>
      <c r="AS51" s="102">
        <v>0</v>
      </c>
      <c r="AT51" s="102">
        <v>0</v>
      </c>
      <c r="AU51" s="101">
        <v>0</v>
      </c>
      <c r="AV51" s="101">
        <v>0</v>
      </c>
      <c r="AW51" s="101">
        <v>0</v>
      </c>
      <c r="AX51" s="102" t="s">
        <v>92</v>
      </c>
      <c r="AY51" s="102" t="s">
        <v>92</v>
      </c>
      <c r="AZ51" s="102" t="s">
        <v>92</v>
      </c>
      <c r="BA51" s="101">
        <v>0</v>
      </c>
      <c r="BB51" s="101">
        <v>0</v>
      </c>
      <c r="BC51" s="101">
        <v>0</v>
      </c>
      <c r="BD51" s="102" t="s">
        <v>92</v>
      </c>
      <c r="BE51" s="102" t="s">
        <v>92</v>
      </c>
      <c r="BF51" s="102" t="s">
        <v>92</v>
      </c>
      <c r="BG51" s="101">
        <v>0</v>
      </c>
      <c r="BH51" s="101">
        <v>0</v>
      </c>
      <c r="BI51" s="101">
        <v>0</v>
      </c>
      <c r="BJ51" s="102" t="s">
        <v>92</v>
      </c>
      <c r="BK51" s="102" t="s">
        <v>92</v>
      </c>
      <c r="BL51" s="102" t="s">
        <v>92</v>
      </c>
      <c r="BM51" s="101">
        <v>0</v>
      </c>
      <c r="BN51" s="101">
        <v>0</v>
      </c>
      <c r="BO51" s="101">
        <v>0</v>
      </c>
      <c r="BP51" s="102" t="s">
        <v>92</v>
      </c>
      <c r="BQ51" s="102" t="s">
        <v>92</v>
      </c>
      <c r="BR51" s="103" t="s">
        <v>92</v>
      </c>
    </row>
    <row r="52" spans="1:70" ht="11.85">
      <c r="A52" s="99" t="str">
        <f>IF(COUNTIFS(T_UPE2A[[#This Row],[Secteur]],"  *"),A51,T_UPE2A[[#This Row],[Secteur]])</f>
        <v>SEINE-SAINT-DENIS</v>
      </c>
      <c r="B52" s="99" t="str">
        <f>IF(COUNTIFS(T_UPE2A[[#This Row],[Secteur]],"    *"),B51,T_UPE2A[[#This Row],[Secteur]])</f>
        <v xml:space="preserve">   D01 - Saint-Denis</v>
      </c>
      <c r="C52" s="100" t="s">
        <v>502</v>
      </c>
      <c r="D52" s="100" t="s">
        <v>213</v>
      </c>
      <c r="E52" s="101">
        <v>2</v>
      </c>
      <c r="F52" s="101">
        <v>9</v>
      </c>
      <c r="G52" s="101">
        <v>11</v>
      </c>
      <c r="H52" s="101">
        <v>0</v>
      </c>
      <c r="I52" s="101">
        <v>0</v>
      </c>
      <c r="J52" s="101">
        <v>0</v>
      </c>
      <c r="K52" s="101">
        <v>2</v>
      </c>
      <c r="L52" s="101">
        <v>7</v>
      </c>
      <c r="M52" s="101">
        <v>9</v>
      </c>
      <c r="N52" s="102">
        <v>1</v>
      </c>
      <c r="O52" s="102">
        <v>0.77777777777777779</v>
      </c>
      <c r="P52" s="102">
        <v>0.81818181818181823</v>
      </c>
      <c r="Q52" s="101">
        <v>0</v>
      </c>
      <c r="R52" s="101">
        <v>4</v>
      </c>
      <c r="S52" s="101">
        <v>4</v>
      </c>
      <c r="T52" s="102">
        <v>0</v>
      </c>
      <c r="U52" s="102">
        <v>0.5714285714285714</v>
      </c>
      <c r="V52" s="102">
        <v>0.44444444444444442</v>
      </c>
      <c r="W52" s="101">
        <v>2</v>
      </c>
      <c r="X52" s="101">
        <v>3</v>
      </c>
      <c r="Y52" s="101">
        <v>5</v>
      </c>
      <c r="Z52" s="102">
        <v>1</v>
      </c>
      <c r="AA52" s="102">
        <v>0.42857142857142855</v>
      </c>
      <c r="AB52" s="102">
        <v>0.55555555555555558</v>
      </c>
      <c r="AC52" s="101">
        <v>2</v>
      </c>
      <c r="AD52" s="101">
        <v>3</v>
      </c>
      <c r="AE52" s="101">
        <v>5</v>
      </c>
      <c r="AF52" s="102">
        <v>1</v>
      </c>
      <c r="AG52" s="102">
        <v>0.42857142857142855</v>
      </c>
      <c r="AH52" s="102">
        <v>0.55555555555555558</v>
      </c>
      <c r="AI52" s="101">
        <v>0</v>
      </c>
      <c r="AJ52" s="101">
        <v>0</v>
      </c>
      <c r="AK52" s="101">
        <v>0</v>
      </c>
      <c r="AL52" s="102">
        <v>0</v>
      </c>
      <c r="AM52" s="102">
        <v>0</v>
      </c>
      <c r="AN52" s="102">
        <v>0</v>
      </c>
      <c r="AO52" s="101">
        <v>2</v>
      </c>
      <c r="AP52" s="101">
        <v>7</v>
      </c>
      <c r="AQ52" s="101">
        <v>9</v>
      </c>
      <c r="AR52" s="102">
        <v>1</v>
      </c>
      <c r="AS52" s="102">
        <v>0.77777777777777779</v>
      </c>
      <c r="AT52" s="102">
        <v>0.81818181818181823</v>
      </c>
      <c r="AU52" s="101">
        <v>0</v>
      </c>
      <c r="AV52" s="101">
        <v>3</v>
      </c>
      <c r="AW52" s="101">
        <v>3</v>
      </c>
      <c r="AX52" s="102">
        <v>0</v>
      </c>
      <c r="AY52" s="102">
        <v>0.42857142857142855</v>
      </c>
      <c r="AZ52" s="102">
        <v>0.33333333333333331</v>
      </c>
      <c r="BA52" s="101">
        <v>2</v>
      </c>
      <c r="BB52" s="101">
        <v>4</v>
      </c>
      <c r="BC52" s="101">
        <v>6</v>
      </c>
      <c r="BD52" s="102">
        <v>1</v>
      </c>
      <c r="BE52" s="102">
        <v>0.5714285714285714</v>
      </c>
      <c r="BF52" s="102">
        <v>0.66666666666666663</v>
      </c>
      <c r="BG52" s="101">
        <v>2</v>
      </c>
      <c r="BH52" s="101">
        <v>4</v>
      </c>
      <c r="BI52" s="101">
        <v>6</v>
      </c>
      <c r="BJ52" s="102">
        <v>1</v>
      </c>
      <c r="BK52" s="102">
        <v>0.5714285714285714</v>
      </c>
      <c r="BL52" s="102">
        <v>0.66666666666666663</v>
      </c>
      <c r="BM52" s="101">
        <v>0</v>
      </c>
      <c r="BN52" s="101">
        <v>0</v>
      </c>
      <c r="BO52" s="101">
        <v>0</v>
      </c>
      <c r="BP52" s="102">
        <v>0</v>
      </c>
      <c r="BQ52" s="102">
        <v>0</v>
      </c>
      <c r="BR52" s="103">
        <v>0</v>
      </c>
    </row>
    <row r="53" spans="1:70" ht="11.85">
      <c r="A53" s="99" t="str">
        <f>IF(COUNTIFS(T_UPE2A[[#This Row],[Secteur]],"  *"),A52,T_UPE2A[[#This Row],[Secteur]])</f>
        <v>SEINE-SAINT-DENIS</v>
      </c>
      <c r="B53" s="99" t="str">
        <f>IF(COUNTIFS(T_UPE2A[[#This Row],[Secteur]],"    *"),B52,T_UPE2A[[#This Row],[Secteur]])</f>
        <v xml:space="preserve">   D01 - Saint-Denis</v>
      </c>
      <c r="C53" s="100" t="s">
        <v>507</v>
      </c>
      <c r="D53" s="100" t="s">
        <v>430</v>
      </c>
      <c r="E53" s="101">
        <v>1</v>
      </c>
      <c r="F53" s="101">
        <v>0</v>
      </c>
      <c r="G53" s="101">
        <v>1</v>
      </c>
      <c r="H53" s="101">
        <v>0</v>
      </c>
      <c r="I53" s="101">
        <v>0</v>
      </c>
      <c r="J53" s="101">
        <v>0</v>
      </c>
      <c r="K53" s="101">
        <v>1</v>
      </c>
      <c r="L53" s="101">
        <v>0</v>
      </c>
      <c r="M53" s="101">
        <v>1</v>
      </c>
      <c r="N53" s="102">
        <v>1</v>
      </c>
      <c r="O53" s="102" t="s">
        <v>92</v>
      </c>
      <c r="P53" s="102">
        <v>1</v>
      </c>
      <c r="Q53" s="101">
        <v>1</v>
      </c>
      <c r="R53" s="101">
        <v>0</v>
      </c>
      <c r="S53" s="101">
        <v>1</v>
      </c>
      <c r="T53" s="102">
        <v>1</v>
      </c>
      <c r="U53" s="102" t="s">
        <v>92</v>
      </c>
      <c r="V53" s="102">
        <v>1</v>
      </c>
      <c r="W53" s="101">
        <v>0</v>
      </c>
      <c r="X53" s="101">
        <v>0</v>
      </c>
      <c r="Y53" s="101">
        <v>0</v>
      </c>
      <c r="Z53" s="102">
        <v>0</v>
      </c>
      <c r="AA53" s="102" t="s">
        <v>92</v>
      </c>
      <c r="AB53" s="102">
        <v>0</v>
      </c>
      <c r="AC53" s="101">
        <v>0</v>
      </c>
      <c r="AD53" s="101">
        <v>0</v>
      </c>
      <c r="AE53" s="101">
        <v>0</v>
      </c>
      <c r="AF53" s="102">
        <v>0</v>
      </c>
      <c r="AG53" s="102" t="s">
        <v>92</v>
      </c>
      <c r="AH53" s="102">
        <v>0</v>
      </c>
      <c r="AI53" s="101">
        <v>0</v>
      </c>
      <c r="AJ53" s="101">
        <v>0</v>
      </c>
      <c r="AK53" s="101">
        <v>0</v>
      </c>
      <c r="AL53" s="102">
        <v>0</v>
      </c>
      <c r="AM53" s="102" t="s">
        <v>92</v>
      </c>
      <c r="AN53" s="102">
        <v>0</v>
      </c>
      <c r="AO53" s="101">
        <v>1</v>
      </c>
      <c r="AP53" s="101">
        <v>0</v>
      </c>
      <c r="AQ53" s="101">
        <v>1</v>
      </c>
      <c r="AR53" s="102">
        <v>1</v>
      </c>
      <c r="AS53" s="102" t="s">
        <v>92</v>
      </c>
      <c r="AT53" s="102">
        <v>1</v>
      </c>
      <c r="AU53" s="101">
        <v>1</v>
      </c>
      <c r="AV53" s="101">
        <v>0</v>
      </c>
      <c r="AW53" s="101">
        <v>1</v>
      </c>
      <c r="AX53" s="102">
        <v>1</v>
      </c>
      <c r="AY53" s="102" t="s">
        <v>92</v>
      </c>
      <c r="AZ53" s="102">
        <v>1</v>
      </c>
      <c r="BA53" s="101">
        <v>0</v>
      </c>
      <c r="BB53" s="101">
        <v>0</v>
      </c>
      <c r="BC53" s="101">
        <v>0</v>
      </c>
      <c r="BD53" s="102">
        <v>0</v>
      </c>
      <c r="BE53" s="102" t="s">
        <v>92</v>
      </c>
      <c r="BF53" s="102">
        <v>0</v>
      </c>
      <c r="BG53" s="101">
        <v>0</v>
      </c>
      <c r="BH53" s="101">
        <v>0</v>
      </c>
      <c r="BI53" s="101">
        <v>0</v>
      </c>
      <c r="BJ53" s="102">
        <v>0</v>
      </c>
      <c r="BK53" s="102" t="s">
        <v>92</v>
      </c>
      <c r="BL53" s="102">
        <v>0</v>
      </c>
      <c r="BM53" s="101">
        <v>0</v>
      </c>
      <c r="BN53" s="101">
        <v>0</v>
      </c>
      <c r="BO53" s="101">
        <v>0</v>
      </c>
      <c r="BP53" s="102">
        <v>0</v>
      </c>
      <c r="BQ53" s="102" t="s">
        <v>92</v>
      </c>
      <c r="BR53" s="103">
        <v>0</v>
      </c>
    </row>
    <row r="54" spans="1:70" ht="11.85">
      <c r="A54" s="99" t="str">
        <f>IF(COUNTIFS(T_UPE2A[[#This Row],[Secteur]],"  *"),A53,T_UPE2A[[#This Row],[Secteur]])</f>
        <v>SEINE-SAINT-DENIS</v>
      </c>
      <c r="B54" s="99" t="str">
        <f>IF(COUNTIFS(T_UPE2A[[#This Row],[Secteur]],"    *"),B53,T_UPE2A[[#This Row],[Secteur]])</f>
        <v xml:space="preserve">   D01 - Saint-Denis</v>
      </c>
      <c r="C54" s="100" t="s">
        <v>508</v>
      </c>
      <c r="D54" s="100" t="s">
        <v>509</v>
      </c>
      <c r="E54" s="101">
        <v>1</v>
      </c>
      <c r="F54" s="101">
        <v>3</v>
      </c>
      <c r="G54" s="101">
        <v>4</v>
      </c>
      <c r="H54" s="101">
        <v>0</v>
      </c>
      <c r="I54" s="101">
        <v>0</v>
      </c>
      <c r="J54" s="101">
        <v>0</v>
      </c>
      <c r="K54" s="101">
        <v>1</v>
      </c>
      <c r="L54" s="101">
        <v>2</v>
      </c>
      <c r="M54" s="101">
        <v>3</v>
      </c>
      <c r="N54" s="102">
        <v>1</v>
      </c>
      <c r="O54" s="102">
        <v>0.66666666666666663</v>
      </c>
      <c r="P54" s="102">
        <v>0.75</v>
      </c>
      <c r="Q54" s="101">
        <v>1</v>
      </c>
      <c r="R54" s="101">
        <v>1</v>
      </c>
      <c r="S54" s="101">
        <v>2</v>
      </c>
      <c r="T54" s="102">
        <v>1</v>
      </c>
      <c r="U54" s="102">
        <v>0.5</v>
      </c>
      <c r="V54" s="102">
        <v>0.66666666666666663</v>
      </c>
      <c r="W54" s="101">
        <v>0</v>
      </c>
      <c r="X54" s="101">
        <v>1</v>
      </c>
      <c r="Y54" s="101">
        <v>1</v>
      </c>
      <c r="Z54" s="102">
        <v>0</v>
      </c>
      <c r="AA54" s="102">
        <v>0.5</v>
      </c>
      <c r="AB54" s="102">
        <v>0.33333333333333331</v>
      </c>
      <c r="AC54" s="101">
        <v>0</v>
      </c>
      <c r="AD54" s="101">
        <v>1</v>
      </c>
      <c r="AE54" s="101">
        <v>1</v>
      </c>
      <c r="AF54" s="102">
        <v>0</v>
      </c>
      <c r="AG54" s="102">
        <v>0.5</v>
      </c>
      <c r="AH54" s="102">
        <v>0.33333333333333331</v>
      </c>
      <c r="AI54" s="101">
        <v>0</v>
      </c>
      <c r="AJ54" s="101">
        <v>0</v>
      </c>
      <c r="AK54" s="101">
        <v>0</v>
      </c>
      <c r="AL54" s="102">
        <v>0</v>
      </c>
      <c r="AM54" s="102">
        <v>0</v>
      </c>
      <c r="AN54" s="102">
        <v>0</v>
      </c>
      <c r="AO54" s="101">
        <v>1</v>
      </c>
      <c r="AP54" s="101">
        <v>2</v>
      </c>
      <c r="AQ54" s="101">
        <v>3</v>
      </c>
      <c r="AR54" s="102">
        <v>1</v>
      </c>
      <c r="AS54" s="102">
        <v>0.66666666666666663</v>
      </c>
      <c r="AT54" s="102">
        <v>0.75</v>
      </c>
      <c r="AU54" s="101">
        <v>1</v>
      </c>
      <c r="AV54" s="101">
        <v>1</v>
      </c>
      <c r="AW54" s="101">
        <v>2</v>
      </c>
      <c r="AX54" s="102">
        <v>1</v>
      </c>
      <c r="AY54" s="102">
        <v>0.5</v>
      </c>
      <c r="AZ54" s="102">
        <v>0.66666666666666663</v>
      </c>
      <c r="BA54" s="101">
        <v>0</v>
      </c>
      <c r="BB54" s="101">
        <v>1</v>
      </c>
      <c r="BC54" s="101">
        <v>1</v>
      </c>
      <c r="BD54" s="102">
        <v>0</v>
      </c>
      <c r="BE54" s="102">
        <v>0.5</v>
      </c>
      <c r="BF54" s="102">
        <v>0.33333333333333331</v>
      </c>
      <c r="BG54" s="101">
        <v>0</v>
      </c>
      <c r="BH54" s="101">
        <v>1</v>
      </c>
      <c r="BI54" s="101">
        <v>1</v>
      </c>
      <c r="BJ54" s="102">
        <v>0</v>
      </c>
      <c r="BK54" s="102">
        <v>0.5</v>
      </c>
      <c r="BL54" s="102">
        <v>0.33333333333333331</v>
      </c>
      <c r="BM54" s="101">
        <v>0</v>
      </c>
      <c r="BN54" s="101">
        <v>0</v>
      </c>
      <c r="BO54" s="101">
        <v>0</v>
      </c>
      <c r="BP54" s="102">
        <v>0</v>
      </c>
      <c r="BQ54" s="102">
        <v>0</v>
      </c>
      <c r="BR54" s="103">
        <v>0</v>
      </c>
    </row>
    <row r="55" spans="1:70" ht="11.85">
      <c r="A55" s="99" t="str">
        <f>IF(COUNTIFS(T_UPE2A[[#This Row],[Secteur]],"  *"),A54,T_UPE2A[[#This Row],[Secteur]])</f>
        <v>SEINE-SAINT-DENIS</v>
      </c>
      <c r="B55" s="99" t="str">
        <f>IF(COUNTIFS(T_UPE2A[[#This Row],[Secteur]],"    *"),B54,T_UPE2A[[#This Row],[Secteur]])</f>
        <v xml:space="preserve">   D01 - Saint-Denis</v>
      </c>
      <c r="C55" s="100" t="s">
        <v>510</v>
      </c>
      <c r="D55" s="100" t="s">
        <v>511</v>
      </c>
      <c r="E55" s="101">
        <v>1</v>
      </c>
      <c r="F55" s="101">
        <v>6</v>
      </c>
      <c r="G55" s="101">
        <v>7</v>
      </c>
      <c r="H55" s="101">
        <v>0</v>
      </c>
      <c r="I55" s="101">
        <v>0</v>
      </c>
      <c r="J55" s="101">
        <v>0</v>
      </c>
      <c r="K55" s="101">
        <v>0</v>
      </c>
      <c r="L55" s="101">
        <v>0</v>
      </c>
      <c r="M55" s="101">
        <v>0</v>
      </c>
      <c r="N55" s="102">
        <v>0</v>
      </c>
      <c r="O55" s="102">
        <v>0</v>
      </c>
      <c r="P55" s="102">
        <v>0</v>
      </c>
      <c r="Q55" s="101">
        <v>0</v>
      </c>
      <c r="R55" s="101">
        <v>0</v>
      </c>
      <c r="S55" s="101">
        <v>0</v>
      </c>
      <c r="T55" s="102" t="s">
        <v>92</v>
      </c>
      <c r="U55" s="102" t="s">
        <v>92</v>
      </c>
      <c r="V55" s="102" t="s">
        <v>92</v>
      </c>
      <c r="W55" s="101">
        <v>0</v>
      </c>
      <c r="X55" s="101">
        <v>0</v>
      </c>
      <c r="Y55" s="101">
        <v>0</v>
      </c>
      <c r="Z55" s="102" t="s">
        <v>92</v>
      </c>
      <c r="AA55" s="102" t="s">
        <v>92</v>
      </c>
      <c r="AB55" s="102" t="s">
        <v>92</v>
      </c>
      <c r="AC55" s="101">
        <v>0</v>
      </c>
      <c r="AD55" s="101">
        <v>0</v>
      </c>
      <c r="AE55" s="101">
        <v>0</v>
      </c>
      <c r="AF55" s="102" t="s">
        <v>92</v>
      </c>
      <c r="AG55" s="102" t="s">
        <v>92</v>
      </c>
      <c r="AH55" s="102" t="s">
        <v>92</v>
      </c>
      <c r="AI55" s="101">
        <v>0</v>
      </c>
      <c r="AJ55" s="101">
        <v>0</v>
      </c>
      <c r="AK55" s="101">
        <v>0</v>
      </c>
      <c r="AL55" s="102" t="s">
        <v>92</v>
      </c>
      <c r="AM55" s="102" t="s">
        <v>92</v>
      </c>
      <c r="AN55" s="102" t="s">
        <v>92</v>
      </c>
      <c r="AO55" s="101">
        <v>0</v>
      </c>
      <c r="AP55" s="101">
        <v>0</v>
      </c>
      <c r="AQ55" s="101">
        <v>0</v>
      </c>
      <c r="AR55" s="102">
        <v>0</v>
      </c>
      <c r="AS55" s="102">
        <v>0</v>
      </c>
      <c r="AT55" s="102">
        <v>0</v>
      </c>
      <c r="AU55" s="101">
        <v>0</v>
      </c>
      <c r="AV55" s="101">
        <v>0</v>
      </c>
      <c r="AW55" s="101">
        <v>0</v>
      </c>
      <c r="AX55" s="102" t="s">
        <v>92</v>
      </c>
      <c r="AY55" s="102" t="s">
        <v>92</v>
      </c>
      <c r="AZ55" s="102" t="s">
        <v>92</v>
      </c>
      <c r="BA55" s="101">
        <v>0</v>
      </c>
      <c r="BB55" s="101">
        <v>0</v>
      </c>
      <c r="BC55" s="101">
        <v>0</v>
      </c>
      <c r="BD55" s="102" t="s">
        <v>92</v>
      </c>
      <c r="BE55" s="102" t="s">
        <v>92</v>
      </c>
      <c r="BF55" s="102" t="s">
        <v>92</v>
      </c>
      <c r="BG55" s="101">
        <v>0</v>
      </c>
      <c r="BH55" s="101">
        <v>0</v>
      </c>
      <c r="BI55" s="101">
        <v>0</v>
      </c>
      <c r="BJ55" s="102" t="s">
        <v>92</v>
      </c>
      <c r="BK55" s="102" t="s">
        <v>92</v>
      </c>
      <c r="BL55" s="102" t="s">
        <v>92</v>
      </c>
      <c r="BM55" s="101">
        <v>0</v>
      </c>
      <c r="BN55" s="101">
        <v>0</v>
      </c>
      <c r="BO55" s="101">
        <v>0</v>
      </c>
      <c r="BP55" s="102" t="s">
        <v>92</v>
      </c>
      <c r="BQ55" s="102" t="s">
        <v>92</v>
      </c>
      <c r="BR55" s="103" t="s">
        <v>92</v>
      </c>
    </row>
    <row r="56" spans="1:70" ht="11.85">
      <c r="A56" s="99" t="str">
        <f>IF(COUNTIFS(T_UPE2A[[#This Row],[Secteur]],"  *"),A55,T_UPE2A[[#This Row],[Secteur]])</f>
        <v>SEINE-SAINT-DENIS</v>
      </c>
      <c r="B56" s="99" t="str">
        <f>IF(COUNTIFS(T_UPE2A[[#This Row],[Secteur]],"    *"),B55,T_UPE2A[[#This Row],[Secteur]])</f>
        <v xml:space="preserve">   D01 - Saint-Denis</v>
      </c>
      <c r="C56" s="100" t="s">
        <v>512</v>
      </c>
      <c r="D56" s="100" t="s">
        <v>390</v>
      </c>
      <c r="E56" s="101">
        <v>3</v>
      </c>
      <c r="F56" s="101">
        <v>4</v>
      </c>
      <c r="G56" s="101">
        <v>7</v>
      </c>
      <c r="H56" s="101">
        <v>2</v>
      </c>
      <c r="I56" s="101">
        <v>1</v>
      </c>
      <c r="J56" s="101">
        <v>3</v>
      </c>
      <c r="K56" s="101">
        <v>0</v>
      </c>
      <c r="L56" s="101">
        <v>0</v>
      </c>
      <c r="M56" s="101">
        <v>0</v>
      </c>
      <c r="N56" s="102">
        <v>0.66666666666666663</v>
      </c>
      <c r="O56" s="102">
        <v>0.25</v>
      </c>
      <c r="P56" s="102">
        <v>0.42857142857142855</v>
      </c>
      <c r="Q56" s="101">
        <v>0</v>
      </c>
      <c r="R56" s="101">
        <v>0</v>
      </c>
      <c r="S56" s="101">
        <v>0</v>
      </c>
      <c r="T56" s="102" t="s">
        <v>92</v>
      </c>
      <c r="U56" s="102" t="s">
        <v>92</v>
      </c>
      <c r="V56" s="102" t="s">
        <v>92</v>
      </c>
      <c r="W56" s="101">
        <v>0</v>
      </c>
      <c r="X56" s="101">
        <v>0</v>
      </c>
      <c r="Y56" s="101">
        <v>0</v>
      </c>
      <c r="Z56" s="102" t="s">
        <v>92</v>
      </c>
      <c r="AA56" s="102" t="s">
        <v>92</v>
      </c>
      <c r="AB56" s="102" t="s">
        <v>92</v>
      </c>
      <c r="AC56" s="101">
        <v>0</v>
      </c>
      <c r="AD56" s="101">
        <v>0</v>
      </c>
      <c r="AE56" s="101">
        <v>0</v>
      </c>
      <c r="AF56" s="102" t="s">
        <v>92</v>
      </c>
      <c r="AG56" s="102" t="s">
        <v>92</v>
      </c>
      <c r="AH56" s="102" t="s">
        <v>92</v>
      </c>
      <c r="AI56" s="101">
        <v>0</v>
      </c>
      <c r="AJ56" s="101">
        <v>0</v>
      </c>
      <c r="AK56" s="101">
        <v>0</v>
      </c>
      <c r="AL56" s="102" t="s">
        <v>92</v>
      </c>
      <c r="AM56" s="102" t="s">
        <v>92</v>
      </c>
      <c r="AN56" s="102" t="s">
        <v>92</v>
      </c>
      <c r="AO56" s="101">
        <v>0</v>
      </c>
      <c r="AP56" s="101">
        <v>0</v>
      </c>
      <c r="AQ56" s="101">
        <v>0</v>
      </c>
      <c r="AR56" s="102">
        <v>0.66666666666666663</v>
      </c>
      <c r="AS56" s="102">
        <v>0.25</v>
      </c>
      <c r="AT56" s="102">
        <v>0.42857142857142855</v>
      </c>
      <c r="AU56" s="101">
        <v>0</v>
      </c>
      <c r="AV56" s="101">
        <v>0</v>
      </c>
      <c r="AW56" s="101">
        <v>0</v>
      </c>
      <c r="AX56" s="102" t="s">
        <v>92</v>
      </c>
      <c r="AY56" s="102" t="s">
        <v>92</v>
      </c>
      <c r="AZ56" s="102" t="s">
        <v>92</v>
      </c>
      <c r="BA56" s="101">
        <v>0</v>
      </c>
      <c r="BB56" s="101">
        <v>0</v>
      </c>
      <c r="BC56" s="101">
        <v>0</v>
      </c>
      <c r="BD56" s="102" t="s">
        <v>92</v>
      </c>
      <c r="BE56" s="102" t="s">
        <v>92</v>
      </c>
      <c r="BF56" s="102" t="s">
        <v>92</v>
      </c>
      <c r="BG56" s="101">
        <v>0</v>
      </c>
      <c r="BH56" s="101">
        <v>0</v>
      </c>
      <c r="BI56" s="101">
        <v>0</v>
      </c>
      <c r="BJ56" s="102" t="s">
        <v>92</v>
      </c>
      <c r="BK56" s="102" t="s">
        <v>92</v>
      </c>
      <c r="BL56" s="102" t="s">
        <v>92</v>
      </c>
      <c r="BM56" s="101">
        <v>0</v>
      </c>
      <c r="BN56" s="101">
        <v>0</v>
      </c>
      <c r="BO56" s="101">
        <v>0</v>
      </c>
      <c r="BP56" s="102" t="s">
        <v>92</v>
      </c>
      <c r="BQ56" s="102" t="s">
        <v>92</v>
      </c>
      <c r="BR56" s="103" t="s">
        <v>92</v>
      </c>
    </row>
    <row r="57" spans="1:70" ht="11.85">
      <c r="A57" s="99" t="str">
        <f>IF(COUNTIFS(T_UPE2A[[#This Row],[Secteur]],"  *"),A56,T_UPE2A[[#This Row],[Secteur]])</f>
        <v>SEINE-SAINT-DENIS</v>
      </c>
      <c r="B57" s="99" t="str">
        <f>IF(COUNTIFS(T_UPE2A[[#This Row],[Secteur]],"    *"),B56,T_UPE2A[[#This Row],[Secteur]])</f>
        <v xml:space="preserve">   D01 - Saint-Denis</v>
      </c>
      <c r="C57" s="100" t="s">
        <v>513</v>
      </c>
      <c r="D57" s="100" t="s">
        <v>514</v>
      </c>
      <c r="E57" s="101">
        <v>0</v>
      </c>
      <c r="F57" s="101">
        <v>1</v>
      </c>
      <c r="G57" s="101">
        <v>1</v>
      </c>
      <c r="H57" s="101">
        <v>0</v>
      </c>
      <c r="I57" s="101">
        <v>0</v>
      </c>
      <c r="J57" s="101">
        <v>0</v>
      </c>
      <c r="K57" s="101">
        <v>0</v>
      </c>
      <c r="L57" s="101">
        <v>0</v>
      </c>
      <c r="M57" s="101">
        <v>0</v>
      </c>
      <c r="N57" s="102" t="s">
        <v>92</v>
      </c>
      <c r="O57" s="102">
        <v>0</v>
      </c>
      <c r="P57" s="102">
        <v>0</v>
      </c>
      <c r="Q57" s="101">
        <v>0</v>
      </c>
      <c r="R57" s="101">
        <v>0</v>
      </c>
      <c r="S57" s="101">
        <v>0</v>
      </c>
      <c r="T57" s="102" t="s">
        <v>92</v>
      </c>
      <c r="U57" s="102" t="s">
        <v>92</v>
      </c>
      <c r="V57" s="102" t="s">
        <v>92</v>
      </c>
      <c r="W57" s="101">
        <v>0</v>
      </c>
      <c r="X57" s="101">
        <v>0</v>
      </c>
      <c r="Y57" s="101">
        <v>0</v>
      </c>
      <c r="Z57" s="102" t="s">
        <v>92</v>
      </c>
      <c r="AA57" s="102" t="s">
        <v>92</v>
      </c>
      <c r="AB57" s="102" t="s">
        <v>92</v>
      </c>
      <c r="AC57" s="101">
        <v>0</v>
      </c>
      <c r="AD57" s="101">
        <v>0</v>
      </c>
      <c r="AE57" s="101">
        <v>0</v>
      </c>
      <c r="AF57" s="102" t="s">
        <v>92</v>
      </c>
      <c r="AG57" s="102" t="s">
        <v>92</v>
      </c>
      <c r="AH57" s="102" t="s">
        <v>92</v>
      </c>
      <c r="AI57" s="101">
        <v>0</v>
      </c>
      <c r="AJ57" s="101">
        <v>0</v>
      </c>
      <c r="AK57" s="101">
        <v>0</v>
      </c>
      <c r="AL57" s="102" t="s">
        <v>92</v>
      </c>
      <c r="AM57" s="102" t="s">
        <v>92</v>
      </c>
      <c r="AN57" s="102" t="s">
        <v>92</v>
      </c>
      <c r="AO57" s="101">
        <v>0</v>
      </c>
      <c r="AP57" s="101">
        <v>0</v>
      </c>
      <c r="AQ57" s="101">
        <v>0</v>
      </c>
      <c r="AR57" s="102" t="s">
        <v>92</v>
      </c>
      <c r="AS57" s="102">
        <v>0</v>
      </c>
      <c r="AT57" s="102">
        <v>0</v>
      </c>
      <c r="AU57" s="101">
        <v>0</v>
      </c>
      <c r="AV57" s="101">
        <v>0</v>
      </c>
      <c r="AW57" s="101">
        <v>0</v>
      </c>
      <c r="AX57" s="102" t="s">
        <v>92</v>
      </c>
      <c r="AY57" s="102" t="s">
        <v>92</v>
      </c>
      <c r="AZ57" s="102" t="s">
        <v>92</v>
      </c>
      <c r="BA57" s="101">
        <v>0</v>
      </c>
      <c r="BB57" s="101">
        <v>0</v>
      </c>
      <c r="BC57" s="101">
        <v>0</v>
      </c>
      <c r="BD57" s="102" t="s">
        <v>92</v>
      </c>
      <c r="BE57" s="102" t="s">
        <v>92</v>
      </c>
      <c r="BF57" s="102" t="s">
        <v>92</v>
      </c>
      <c r="BG57" s="101">
        <v>0</v>
      </c>
      <c r="BH57" s="101">
        <v>0</v>
      </c>
      <c r="BI57" s="101">
        <v>0</v>
      </c>
      <c r="BJ57" s="102" t="s">
        <v>92</v>
      </c>
      <c r="BK57" s="102" t="s">
        <v>92</v>
      </c>
      <c r="BL57" s="102" t="s">
        <v>92</v>
      </c>
      <c r="BM57" s="101">
        <v>0</v>
      </c>
      <c r="BN57" s="101">
        <v>0</v>
      </c>
      <c r="BO57" s="101">
        <v>0</v>
      </c>
      <c r="BP57" s="102" t="s">
        <v>92</v>
      </c>
      <c r="BQ57" s="102" t="s">
        <v>92</v>
      </c>
      <c r="BR57" s="103" t="s">
        <v>92</v>
      </c>
    </row>
    <row r="58" spans="1:70" ht="11.85">
      <c r="A58" s="99" t="str">
        <f>IF(COUNTIFS(T_UPE2A[[#This Row],[Secteur]],"  *"),A57,T_UPE2A[[#This Row],[Secteur]])</f>
        <v>SEINE-SAINT-DENIS</v>
      </c>
      <c r="B58" s="99" t="str">
        <f>IF(COUNTIFS(T_UPE2A[[#This Row],[Secteur]],"    *"),B57,T_UPE2A[[#This Row],[Secteur]])</f>
        <v xml:space="preserve">   D01 - Saint-Denis</v>
      </c>
      <c r="C58" s="100" t="s">
        <v>515</v>
      </c>
      <c r="D58" s="100" t="s">
        <v>516</v>
      </c>
      <c r="E58" s="101">
        <v>0</v>
      </c>
      <c r="F58" s="101">
        <v>1</v>
      </c>
      <c r="G58" s="101">
        <v>1</v>
      </c>
      <c r="H58" s="101">
        <v>0</v>
      </c>
      <c r="I58" s="101">
        <v>0</v>
      </c>
      <c r="J58" s="101">
        <v>0</v>
      </c>
      <c r="K58" s="101">
        <v>0</v>
      </c>
      <c r="L58" s="101">
        <v>1</v>
      </c>
      <c r="M58" s="101">
        <v>1</v>
      </c>
      <c r="N58" s="102" t="s">
        <v>92</v>
      </c>
      <c r="O58" s="102">
        <v>1</v>
      </c>
      <c r="P58" s="102">
        <v>1</v>
      </c>
      <c r="Q58" s="101">
        <v>0</v>
      </c>
      <c r="R58" s="101">
        <v>0</v>
      </c>
      <c r="S58" s="101">
        <v>0</v>
      </c>
      <c r="T58" s="102" t="s">
        <v>92</v>
      </c>
      <c r="U58" s="102">
        <v>0</v>
      </c>
      <c r="V58" s="102">
        <v>0</v>
      </c>
      <c r="W58" s="101">
        <v>0</v>
      </c>
      <c r="X58" s="101">
        <v>1</v>
      </c>
      <c r="Y58" s="101">
        <v>1</v>
      </c>
      <c r="Z58" s="102" t="s">
        <v>92</v>
      </c>
      <c r="AA58" s="102">
        <v>1</v>
      </c>
      <c r="AB58" s="102">
        <v>1</v>
      </c>
      <c r="AC58" s="101">
        <v>0</v>
      </c>
      <c r="AD58" s="101">
        <v>1</v>
      </c>
      <c r="AE58" s="101">
        <v>1</v>
      </c>
      <c r="AF58" s="102" t="s">
        <v>92</v>
      </c>
      <c r="AG58" s="102">
        <v>1</v>
      </c>
      <c r="AH58" s="102">
        <v>1</v>
      </c>
      <c r="AI58" s="101">
        <v>0</v>
      </c>
      <c r="AJ58" s="101">
        <v>0</v>
      </c>
      <c r="AK58" s="101">
        <v>0</v>
      </c>
      <c r="AL58" s="102" t="s">
        <v>92</v>
      </c>
      <c r="AM58" s="102">
        <v>0</v>
      </c>
      <c r="AN58" s="102">
        <v>0</v>
      </c>
      <c r="AO58" s="101">
        <v>0</v>
      </c>
      <c r="AP58" s="101">
        <v>0</v>
      </c>
      <c r="AQ58" s="101">
        <v>0</v>
      </c>
      <c r="AR58" s="102" t="s">
        <v>92</v>
      </c>
      <c r="AS58" s="102">
        <v>0</v>
      </c>
      <c r="AT58" s="102">
        <v>0</v>
      </c>
      <c r="AU58" s="101">
        <v>0</v>
      </c>
      <c r="AV58" s="101">
        <v>0</v>
      </c>
      <c r="AW58" s="101">
        <v>0</v>
      </c>
      <c r="AX58" s="102" t="s">
        <v>92</v>
      </c>
      <c r="AY58" s="102" t="s">
        <v>92</v>
      </c>
      <c r="AZ58" s="102" t="s">
        <v>92</v>
      </c>
      <c r="BA58" s="101">
        <v>0</v>
      </c>
      <c r="BB58" s="101">
        <v>0</v>
      </c>
      <c r="BC58" s="101">
        <v>0</v>
      </c>
      <c r="BD58" s="102" t="s">
        <v>92</v>
      </c>
      <c r="BE58" s="102" t="s">
        <v>92</v>
      </c>
      <c r="BF58" s="102" t="s">
        <v>92</v>
      </c>
      <c r="BG58" s="101">
        <v>0</v>
      </c>
      <c r="BH58" s="101">
        <v>0</v>
      </c>
      <c r="BI58" s="101">
        <v>0</v>
      </c>
      <c r="BJ58" s="102" t="s">
        <v>92</v>
      </c>
      <c r="BK58" s="102" t="s">
        <v>92</v>
      </c>
      <c r="BL58" s="102" t="s">
        <v>92</v>
      </c>
      <c r="BM58" s="101">
        <v>0</v>
      </c>
      <c r="BN58" s="101">
        <v>0</v>
      </c>
      <c r="BO58" s="101">
        <v>0</v>
      </c>
      <c r="BP58" s="102" t="s">
        <v>92</v>
      </c>
      <c r="BQ58" s="102" t="s">
        <v>92</v>
      </c>
      <c r="BR58" s="103" t="s">
        <v>92</v>
      </c>
    </row>
    <row r="59" spans="1:70" ht="11.85">
      <c r="A59" s="99" t="str">
        <f>IF(COUNTIFS(T_UPE2A[[#This Row],[Secteur]],"  *"),A58,T_UPE2A[[#This Row],[Secteur]])</f>
        <v>SEINE-SAINT-DENIS</v>
      </c>
      <c r="B59" s="99" t="str">
        <f>IF(COUNTIFS(T_UPE2A[[#This Row],[Secteur]],"    *"),B58,T_UPE2A[[#This Row],[Secteur]])</f>
        <v xml:space="preserve">   D01 - Saint-Denis</v>
      </c>
      <c r="C59" s="100" t="s">
        <v>519</v>
      </c>
      <c r="D59" s="100" t="s">
        <v>520</v>
      </c>
      <c r="E59" s="101">
        <v>5</v>
      </c>
      <c r="F59" s="101">
        <v>7</v>
      </c>
      <c r="G59" s="101">
        <v>12</v>
      </c>
      <c r="H59" s="101">
        <v>0</v>
      </c>
      <c r="I59" s="101">
        <v>0</v>
      </c>
      <c r="J59" s="101">
        <v>0</v>
      </c>
      <c r="K59" s="101">
        <v>5</v>
      </c>
      <c r="L59" s="101">
        <v>7</v>
      </c>
      <c r="M59" s="101">
        <v>12</v>
      </c>
      <c r="N59" s="102">
        <v>1</v>
      </c>
      <c r="O59" s="102">
        <v>1</v>
      </c>
      <c r="P59" s="102">
        <v>1</v>
      </c>
      <c r="Q59" s="101">
        <v>0</v>
      </c>
      <c r="R59" s="101">
        <v>1</v>
      </c>
      <c r="S59" s="101">
        <v>1</v>
      </c>
      <c r="T59" s="102">
        <v>0</v>
      </c>
      <c r="U59" s="102">
        <v>0.14285714285714285</v>
      </c>
      <c r="V59" s="102">
        <v>8.3333333333333329E-2</v>
      </c>
      <c r="W59" s="101">
        <v>5</v>
      </c>
      <c r="X59" s="101">
        <v>6</v>
      </c>
      <c r="Y59" s="101">
        <v>11</v>
      </c>
      <c r="Z59" s="102">
        <v>1</v>
      </c>
      <c r="AA59" s="102">
        <v>0.8571428571428571</v>
      </c>
      <c r="AB59" s="102">
        <v>0.91666666666666663</v>
      </c>
      <c r="AC59" s="101">
        <v>5</v>
      </c>
      <c r="AD59" s="101">
        <v>5</v>
      </c>
      <c r="AE59" s="101">
        <v>10</v>
      </c>
      <c r="AF59" s="102">
        <v>1</v>
      </c>
      <c r="AG59" s="102">
        <v>0.7142857142857143</v>
      </c>
      <c r="AH59" s="102">
        <v>0.83333333333333337</v>
      </c>
      <c r="AI59" s="101">
        <v>0</v>
      </c>
      <c r="AJ59" s="101">
        <v>1</v>
      </c>
      <c r="AK59" s="101">
        <v>1</v>
      </c>
      <c r="AL59" s="102">
        <v>0</v>
      </c>
      <c r="AM59" s="102">
        <v>0.14285714285714285</v>
      </c>
      <c r="AN59" s="102">
        <v>8.3333333333333329E-2</v>
      </c>
      <c r="AO59" s="101">
        <v>5</v>
      </c>
      <c r="AP59" s="101">
        <v>7</v>
      </c>
      <c r="AQ59" s="101">
        <v>12</v>
      </c>
      <c r="AR59" s="102">
        <v>1</v>
      </c>
      <c r="AS59" s="102">
        <v>1</v>
      </c>
      <c r="AT59" s="102">
        <v>1</v>
      </c>
      <c r="AU59" s="101">
        <v>0</v>
      </c>
      <c r="AV59" s="101">
        <v>1</v>
      </c>
      <c r="AW59" s="101">
        <v>1</v>
      </c>
      <c r="AX59" s="102">
        <v>0</v>
      </c>
      <c r="AY59" s="102">
        <v>0.14285714285714285</v>
      </c>
      <c r="AZ59" s="102">
        <v>8.3333333333333329E-2</v>
      </c>
      <c r="BA59" s="101">
        <v>5</v>
      </c>
      <c r="BB59" s="101">
        <v>6</v>
      </c>
      <c r="BC59" s="101">
        <v>11</v>
      </c>
      <c r="BD59" s="102">
        <v>1</v>
      </c>
      <c r="BE59" s="102">
        <v>0.8571428571428571</v>
      </c>
      <c r="BF59" s="102">
        <v>0.91666666666666663</v>
      </c>
      <c r="BG59" s="101">
        <v>5</v>
      </c>
      <c r="BH59" s="101">
        <v>5</v>
      </c>
      <c r="BI59" s="101">
        <v>10</v>
      </c>
      <c r="BJ59" s="102">
        <v>1</v>
      </c>
      <c r="BK59" s="102">
        <v>0.7142857142857143</v>
      </c>
      <c r="BL59" s="102">
        <v>0.83333333333333337</v>
      </c>
      <c r="BM59" s="101">
        <v>0</v>
      </c>
      <c r="BN59" s="101">
        <v>1</v>
      </c>
      <c r="BO59" s="101">
        <v>1</v>
      </c>
      <c r="BP59" s="102">
        <v>0</v>
      </c>
      <c r="BQ59" s="102">
        <v>0.14285714285714285</v>
      </c>
      <c r="BR59" s="103">
        <v>8.3333333333333329E-2</v>
      </c>
    </row>
    <row r="60" spans="1:70" ht="11.85">
      <c r="A60" s="99" t="str">
        <f>IF(COUNTIFS(T_UPE2A[[#This Row],[Secteur]],"  *"),A59,T_UPE2A[[#This Row],[Secteur]])</f>
        <v>SEINE-SAINT-DENIS</v>
      </c>
      <c r="B60" s="99" t="str">
        <f>IF(COUNTIFS(T_UPE2A[[#This Row],[Secteur]],"    *"),B59,T_UPE2A[[#This Row],[Secteur]])</f>
        <v xml:space="preserve">   D01 - Saint-Denis</v>
      </c>
      <c r="C60" s="100" t="s">
        <v>521</v>
      </c>
      <c r="D60" s="100" t="s">
        <v>522</v>
      </c>
      <c r="E60" s="101">
        <v>0</v>
      </c>
      <c r="F60" s="101">
        <v>4</v>
      </c>
      <c r="G60" s="101">
        <v>4</v>
      </c>
      <c r="H60" s="101">
        <v>0</v>
      </c>
      <c r="I60" s="101">
        <v>0</v>
      </c>
      <c r="J60" s="101">
        <v>0</v>
      </c>
      <c r="K60" s="101">
        <v>0</v>
      </c>
      <c r="L60" s="101">
        <v>4</v>
      </c>
      <c r="M60" s="101">
        <v>4</v>
      </c>
      <c r="N60" s="102" t="s">
        <v>92</v>
      </c>
      <c r="O60" s="102">
        <v>1</v>
      </c>
      <c r="P60" s="102">
        <v>1</v>
      </c>
      <c r="Q60" s="101">
        <v>0</v>
      </c>
      <c r="R60" s="101">
        <v>1</v>
      </c>
      <c r="S60" s="101">
        <v>1</v>
      </c>
      <c r="T60" s="102" t="s">
        <v>92</v>
      </c>
      <c r="U60" s="102">
        <v>0.25</v>
      </c>
      <c r="V60" s="102">
        <v>0.25</v>
      </c>
      <c r="W60" s="101">
        <v>0</v>
      </c>
      <c r="X60" s="101">
        <v>3</v>
      </c>
      <c r="Y60" s="101">
        <v>3</v>
      </c>
      <c r="Z60" s="102" t="s">
        <v>92</v>
      </c>
      <c r="AA60" s="102">
        <v>0.75</v>
      </c>
      <c r="AB60" s="102">
        <v>0.75</v>
      </c>
      <c r="AC60" s="101">
        <v>0</v>
      </c>
      <c r="AD60" s="101">
        <v>1</v>
      </c>
      <c r="AE60" s="101">
        <v>1</v>
      </c>
      <c r="AF60" s="102" t="s">
        <v>92</v>
      </c>
      <c r="AG60" s="102">
        <v>0.25</v>
      </c>
      <c r="AH60" s="102">
        <v>0.25</v>
      </c>
      <c r="AI60" s="101">
        <v>0</v>
      </c>
      <c r="AJ60" s="101">
        <v>2</v>
      </c>
      <c r="AK60" s="101">
        <v>2</v>
      </c>
      <c r="AL60" s="102" t="s">
        <v>92</v>
      </c>
      <c r="AM60" s="102">
        <v>0.5</v>
      </c>
      <c r="AN60" s="102">
        <v>0.5</v>
      </c>
      <c r="AO60" s="101">
        <v>0</v>
      </c>
      <c r="AP60" s="101">
        <v>4</v>
      </c>
      <c r="AQ60" s="101">
        <v>4</v>
      </c>
      <c r="AR60" s="102" t="s">
        <v>92</v>
      </c>
      <c r="AS60" s="102">
        <v>1</v>
      </c>
      <c r="AT60" s="102">
        <v>1</v>
      </c>
      <c r="AU60" s="101">
        <v>0</v>
      </c>
      <c r="AV60" s="101">
        <v>1</v>
      </c>
      <c r="AW60" s="101">
        <v>1</v>
      </c>
      <c r="AX60" s="102" t="s">
        <v>92</v>
      </c>
      <c r="AY60" s="102">
        <v>0.25</v>
      </c>
      <c r="AZ60" s="102">
        <v>0.25</v>
      </c>
      <c r="BA60" s="101">
        <v>0</v>
      </c>
      <c r="BB60" s="101">
        <v>3</v>
      </c>
      <c r="BC60" s="101">
        <v>3</v>
      </c>
      <c r="BD60" s="102" t="s">
        <v>92</v>
      </c>
      <c r="BE60" s="102">
        <v>0.75</v>
      </c>
      <c r="BF60" s="102">
        <v>0.75</v>
      </c>
      <c r="BG60" s="101">
        <v>0</v>
      </c>
      <c r="BH60" s="101">
        <v>1</v>
      </c>
      <c r="BI60" s="101">
        <v>1</v>
      </c>
      <c r="BJ60" s="102" t="s">
        <v>92</v>
      </c>
      <c r="BK60" s="102">
        <v>0.25</v>
      </c>
      <c r="BL60" s="102">
        <v>0.25</v>
      </c>
      <c r="BM60" s="101">
        <v>0</v>
      </c>
      <c r="BN60" s="101">
        <v>2</v>
      </c>
      <c r="BO60" s="101">
        <v>2</v>
      </c>
      <c r="BP60" s="102" t="s">
        <v>92</v>
      </c>
      <c r="BQ60" s="102">
        <v>0.5</v>
      </c>
      <c r="BR60" s="103">
        <v>0.5</v>
      </c>
    </row>
    <row r="61" spans="1:70" ht="11.85">
      <c r="A61" s="99" t="str">
        <f>IF(COUNTIFS(T_UPE2A[[#This Row],[Secteur]],"  *"),A60,T_UPE2A[[#This Row],[Secteur]])</f>
        <v>SEINE-SAINT-DENIS</v>
      </c>
      <c r="B61" s="99" t="str">
        <f>IF(COUNTIFS(T_UPE2A[[#This Row],[Secteur]],"    *"),B60,T_UPE2A[[#This Row],[Secteur]])</f>
        <v xml:space="preserve">   D01 - Saint-Denis</v>
      </c>
      <c r="C61" s="100" t="s">
        <v>523</v>
      </c>
      <c r="D61" s="100" t="s">
        <v>475</v>
      </c>
      <c r="E61" s="101">
        <v>1</v>
      </c>
      <c r="F61" s="101">
        <v>2</v>
      </c>
      <c r="G61" s="101">
        <v>3</v>
      </c>
      <c r="H61" s="101">
        <v>0</v>
      </c>
      <c r="I61" s="101">
        <v>0</v>
      </c>
      <c r="J61" s="101">
        <v>0</v>
      </c>
      <c r="K61" s="101">
        <v>1</v>
      </c>
      <c r="L61" s="101">
        <v>2</v>
      </c>
      <c r="M61" s="101">
        <v>3</v>
      </c>
      <c r="N61" s="102">
        <v>1</v>
      </c>
      <c r="O61" s="102">
        <v>1</v>
      </c>
      <c r="P61" s="102">
        <v>1</v>
      </c>
      <c r="Q61" s="101">
        <v>1</v>
      </c>
      <c r="R61" s="101">
        <v>0</v>
      </c>
      <c r="S61" s="101">
        <v>1</v>
      </c>
      <c r="T61" s="102">
        <v>1</v>
      </c>
      <c r="U61" s="102">
        <v>0</v>
      </c>
      <c r="V61" s="102">
        <v>0.33333333333333331</v>
      </c>
      <c r="W61" s="101">
        <v>0</v>
      </c>
      <c r="X61" s="101">
        <v>2</v>
      </c>
      <c r="Y61" s="101">
        <v>2</v>
      </c>
      <c r="Z61" s="102">
        <v>0</v>
      </c>
      <c r="AA61" s="102">
        <v>1</v>
      </c>
      <c r="AB61" s="102">
        <v>0.66666666666666663</v>
      </c>
      <c r="AC61" s="101">
        <v>0</v>
      </c>
      <c r="AD61" s="101">
        <v>2</v>
      </c>
      <c r="AE61" s="101">
        <v>2</v>
      </c>
      <c r="AF61" s="102">
        <v>0</v>
      </c>
      <c r="AG61" s="102">
        <v>1</v>
      </c>
      <c r="AH61" s="102">
        <v>0.66666666666666663</v>
      </c>
      <c r="AI61" s="101">
        <v>0</v>
      </c>
      <c r="AJ61" s="101">
        <v>0</v>
      </c>
      <c r="AK61" s="101">
        <v>0</v>
      </c>
      <c r="AL61" s="102">
        <v>0</v>
      </c>
      <c r="AM61" s="102">
        <v>0</v>
      </c>
      <c r="AN61" s="102">
        <v>0</v>
      </c>
      <c r="AO61" s="101">
        <v>1</v>
      </c>
      <c r="AP61" s="101">
        <v>2</v>
      </c>
      <c r="AQ61" s="101">
        <v>3</v>
      </c>
      <c r="AR61" s="102">
        <v>1</v>
      </c>
      <c r="AS61" s="102">
        <v>1</v>
      </c>
      <c r="AT61" s="102">
        <v>1</v>
      </c>
      <c r="AU61" s="101">
        <v>1</v>
      </c>
      <c r="AV61" s="101">
        <v>0</v>
      </c>
      <c r="AW61" s="101">
        <v>1</v>
      </c>
      <c r="AX61" s="102">
        <v>1</v>
      </c>
      <c r="AY61" s="102">
        <v>0</v>
      </c>
      <c r="AZ61" s="102">
        <v>0.33333333333333331</v>
      </c>
      <c r="BA61" s="101">
        <v>0</v>
      </c>
      <c r="BB61" s="101">
        <v>2</v>
      </c>
      <c r="BC61" s="101">
        <v>2</v>
      </c>
      <c r="BD61" s="102">
        <v>0</v>
      </c>
      <c r="BE61" s="102">
        <v>1</v>
      </c>
      <c r="BF61" s="102">
        <v>0.66666666666666663</v>
      </c>
      <c r="BG61" s="101">
        <v>0</v>
      </c>
      <c r="BH61" s="101">
        <v>2</v>
      </c>
      <c r="BI61" s="101">
        <v>2</v>
      </c>
      <c r="BJ61" s="102">
        <v>0</v>
      </c>
      <c r="BK61" s="102">
        <v>1</v>
      </c>
      <c r="BL61" s="102">
        <v>0.66666666666666663</v>
      </c>
      <c r="BM61" s="101">
        <v>0</v>
      </c>
      <c r="BN61" s="101">
        <v>0</v>
      </c>
      <c r="BO61" s="101">
        <v>0</v>
      </c>
      <c r="BP61" s="102">
        <v>0</v>
      </c>
      <c r="BQ61" s="102">
        <v>0</v>
      </c>
      <c r="BR61" s="103">
        <v>0</v>
      </c>
    </row>
    <row r="62" spans="1:70" ht="11.85">
      <c r="A62" s="99" t="str">
        <f>IF(COUNTIFS(T_UPE2A[[#This Row],[Secteur]],"  *"),A61,T_UPE2A[[#This Row],[Secteur]])</f>
        <v>SEINE-SAINT-DENIS</v>
      </c>
      <c r="B62" s="99" t="str">
        <f>IF(COUNTIFS(T_UPE2A[[#This Row],[Secteur]],"    *"),B61,T_UPE2A[[#This Row],[Secteur]])</f>
        <v xml:space="preserve">   D01 - Saint-Denis</v>
      </c>
      <c r="C62" s="100" t="s">
        <v>524</v>
      </c>
      <c r="D62" s="100" t="s">
        <v>525</v>
      </c>
      <c r="E62" s="101">
        <v>2</v>
      </c>
      <c r="F62" s="101">
        <v>10</v>
      </c>
      <c r="G62" s="101">
        <v>12</v>
      </c>
      <c r="H62" s="101">
        <v>0</v>
      </c>
      <c r="I62" s="101">
        <v>0</v>
      </c>
      <c r="J62" s="101">
        <v>0</v>
      </c>
      <c r="K62" s="101">
        <v>0</v>
      </c>
      <c r="L62" s="101">
        <v>4</v>
      </c>
      <c r="M62" s="101">
        <v>4</v>
      </c>
      <c r="N62" s="102">
        <v>0</v>
      </c>
      <c r="O62" s="102">
        <v>0.4</v>
      </c>
      <c r="P62" s="102">
        <v>0.33333333333333331</v>
      </c>
      <c r="Q62" s="101">
        <v>0</v>
      </c>
      <c r="R62" s="101">
        <v>0</v>
      </c>
      <c r="S62" s="101">
        <v>0</v>
      </c>
      <c r="T62" s="102" t="s">
        <v>92</v>
      </c>
      <c r="U62" s="102">
        <v>0</v>
      </c>
      <c r="V62" s="102">
        <v>0</v>
      </c>
      <c r="W62" s="101">
        <v>0</v>
      </c>
      <c r="X62" s="101">
        <v>4</v>
      </c>
      <c r="Y62" s="101">
        <v>4</v>
      </c>
      <c r="Z62" s="102" t="s">
        <v>92</v>
      </c>
      <c r="AA62" s="102">
        <v>1</v>
      </c>
      <c r="AB62" s="102">
        <v>1</v>
      </c>
      <c r="AC62" s="101">
        <v>0</v>
      </c>
      <c r="AD62" s="101">
        <v>0</v>
      </c>
      <c r="AE62" s="101">
        <v>0</v>
      </c>
      <c r="AF62" s="102" t="s">
        <v>92</v>
      </c>
      <c r="AG62" s="102">
        <v>0</v>
      </c>
      <c r="AH62" s="102">
        <v>0</v>
      </c>
      <c r="AI62" s="101">
        <v>0</v>
      </c>
      <c r="AJ62" s="101">
        <v>4</v>
      </c>
      <c r="AK62" s="101">
        <v>4</v>
      </c>
      <c r="AL62" s="102" t="s">
        <v>92</v>
      </c>
      <c r="AM62" s="102">
        <v>1</v>
      </c>
      <c r="AN62" s="102">
        <v>1</v>
      </c>
      <c r="AO62" s="101">
        <v>0</v>
      </c>
      <c r="AP62" s="101">
        <v>4</v>
      </c>
      <c r="AQ62" s="101">
        <v>4</v>
      </c>
      <c r="AR62" s="102">
        <v>0</v>
      </c>
      <c r="AS62" s="102">
        <v>0.4</v>
      </c>
      <c r="AT62" s="102">
        <v>0.33333333333333331</v>
      </c>
      <c r="AU62" s="101">
        <v>0</v>
      </c>
      <c r="AV62" s="101">
        <v>0</v>
      </c>
      <c r="AW62" s="101">
        <v>0</v>
      </c>
      <c r="AX62" s="102" t="s">
        <v>92</v>
      </c>
      <c r="AY62" s="102">
        <v>0</v>
      </c>
      <c r="AZ62" s="102">
        <v>0</v>
      </c>
      <c r="BA62" s="101">
        <v>0</v>
      </c>
      <c r="BB62" s="101">
        <v>4</v>
      </c>
      <c r="BC62" s="101">
        <v>4</v>
      </c>
      <c r="BD62" s="102" t="s">
        <v>92</v>
      </c>
      <c r="BE62" s="102">
        <v>1</v>
      </c>
      <c r="BF62" s="102">
        <v>1</v>
      </c>
      <c r="BG62" s="101">
        <v>0</v>
      </c>
      <c r="BH62" s="101">
        <v>0</v>
      </c>
      <c r="BI62" s="101">
        <v>0</v>
      </c>
      <c r="BJ62" s="102" t="s">
        <v>92</v>
      </c>
      <c r="BK62" s="102">
        <v>0</v>
      </c>
      <c r="BL62" s="102">
        <v>0</v>
      </c>
      <c r="BM62" s="101">
        <v>0</v>
      </c>
      <c r="BN62" s="101">
        <v>4</v>
      </c>
      <c r="BO62" s="101">
        <v>4</v>
      </c>
      <c r="BP62" s="102" t="s">
        <v>92</v>
      </c>
      <c r="BQ62" s="102">
        <v>1</v>
      </c>
      <c r="BR62" s="103">
        <v>1</v>
      </c>
    </row>
    <row r="63" spans="1:70" ht="11.85">
      <c r="A63" s="99" t="str">
        <f>IF(COUNTIFS(T_UPE2A[[#This Row],[Secteur]],"  *"),A62,T_UPE2A[[#This Row],[Secteur]])</f>
        <v>SEINE-SAINT-DENIS</v>
      </c>
      <c r="B63" s="99" t="str">
        <f>IF(COUNTIFS(T_UPE2A[[#This Row],[Secteur]],"    *"),B62,T_UPE2A[[#This Row],[Secteur]])</f>
        <v xml:space="preserve">   D02 - La Courneuve</v>
      </c>
      <c r="C63" s="100" t="s">
        <v>531</v>
      </c>
      <c r="D63" s="100" t="s">
        <v>532</v>
      </c>
      <c r="E63" s="101">
        <v>67</v>
      </c>
      <c r="F63" s="101">
        <v>102</v>
      </c>
      <c r="G63" s="101">
        <v>169</v>
      </c>
      <c r="H63" s="101">
        <v>8</v>
      </c>
      <c r="I63" s="101">
        <v>7</v>
      </c>
      <c r="J63" s="101">
        <v>15</v>
      </c>
      <c r="K63" s="101">
        <v>39</v>
      </c>
      <c r="L63" s="101">
        <v>53</v>
      </c>
      <c r="M63" s="101">
        <v>92</v>
      </c>
      <c r="N63" s="102">
        <v>0.70149253731343286</v>
      </c>
      <c r="O63" s="102">
        <v>0.58823529411764708</v>
      </c>
      <c r="P63" s="102">
        <v>0.63313609467455623</v>
      </c>
      <c r="Q63" s="101">
        <v>9</v>
      </c>
      <c r="R63" s="101">
        <v>8</v>
      </c>
      <c r="S63" s="101">
        <v>17</v>
      </c>
      <c r="T63" s="102">
        <v>0.23076923076923078</v>
      </c>
      <c r="U63" s="102">
        <v>0.15094339622641509</v>
      </c>
      <c r="V63" s="102">
        <v>0.18478260869565216</v>
      </c>
      <c r="W63" s="101">
        <v>30</v>
      </c>
      <c r="X63" s="101">
        <v>45</v>
      </c>
      <c r="Y63" s="101">
        <v>75</v>
      </c>
      <c r="Z63" s="102">
        <v>0.76923076923076927</v>
      </c>
      <c r="AA63" s="102">
        <v>0.84905660377358494</v>
      </c>
      <c r="AB63" s="102">
        <v>0.81521739130434778</v>
      </c>
      <c r="AC63" s="101">
        <v>15</v>
      </c>
      <c r="AD63" s="101">
        <v>21</v>
      </c>
      <c r="AE63" s="101">
        <v>36</v>
      </c>
      <c r="AF63" s="102">
        <v>0.38461538461538464</v>
      </c>
      <c r="AG63" s="102">
        <v>0.39622641509433965</v>
      </c>
      <c r="AH63" s="102">
        <v>0.39130434782608697</v>
      </c>
      <c r="AI63" s="101">
        <v>15</v>
      </c>
      <c r="AJ63" s="101">
        <v>24</v>
      </c>
      <c r="AK63" s="101">
        <v>39</v>
      </c>
      <c r="AL63" s="102">
        <v>0.38461538461538464</v>
      </c>
      <c r="AM63" s="102">
        <v>0.45283018867924529</v>
      </c>
      <c r="AN63" s="102">
        <v>0.42391304347826086</v>
      </c>
      <c r="AO63" s="101">
        <v>35</v>
      </c>
      <c r="AP63" s="101">
        <v>48</v>
      </c>
      <c r="AQ63" s="101">
        <v>83</v>
      </c>
      <c r="AR63" s="102">
        <v>0.64179104477611937</v>
      </c>
      <c r="AS63" s="102">
        <v>0.53921568627450978</v>
      </c>
      <c r="AT63" s="102">
        <v>0.57988165680473369</v>
      </c>
      <c r="AU63" s="101">
        <v>8</v>
      </c>
      <c r="AV63" s="101">
        <v>5</v>
      </c>
      <c r="AW63" s="101">
        <v>13</v>
      </c>
      <c r="AX63" s="102">
        <v>0.22857142857142856</v>
      </c>
      <c r="AY63" s="102">
        <v>0.10416666666666667</v>
      </c>
      <c r="AZ63" s="102">
        <v>0.15662650602409639</v>
      </c>
      <c r="BA63" s="101">
        <v>27</v>
      </c>
      <c r="BB63" s="101">
        <v>43</v>
      </c>
      <c r="BC63" s="101">
        <v>70</v>
      </c>
      <c r="BD63" s="102">
        <v>0.77142857142857146</v>
      </c>
      <c r="BE63" s="102">
        <v>0.89583333333333337</v>
      </c>
      <c r="BF63" s="102">
        <v>0.84337349397590367</v>
      </c>
      <c r="BG63" s="101">
        <v>13</v>
      </c>
      <c r="BH63" s="101">
        <v>20</v>
      </c>
      <c r="BI63" s="101">
        <v>33</v>
      </c>
      <c r="BJ63" s="102">
        <v>0.37142857142857144</v>
      </c>
      <c r="BK63" s="102">
        <v>0.41666666666666669</v>
      </c>
      <c r="BL63" s="102">
        <v>0.39759036144578314</v>
      </c>
      <c r="BM63" s="101">
        <v>14</v>
      </c>
      <c r="BN63" s="101">
        <v>23</v>
      </c>
      <c r="BO63" s="101">
        <v>37</v>
      </c>
      <c r="BP63" s="102">
        <v>0.4</v>
      </c>
      <c r="BQ63" s="102">
        <v>0.47916666666666669</v>
      </c>
      <c r="BR63" s="103">
        <v>0.44578313253012047</v>
      </c>
    </row>
    <row r="64" spans="1:70" ht="11.85">
      <c r="A64" s="99" t="str">
        <f>IF(COUNTIFS(T_UPE2A[[#This Row],[Secteur]],"  *"),A63,T_UPE2A[[#This Row],[Secteur]])</f>
        <v>SEINE-SAINT-DENIS</v>
      </c>
      <c r="B64" s="99" t="str">
        <f>IF(COUNTIFS(T_UPE2A[[#This Row],[Secteur]],"    *"),B63,T_UPE2A[[#This Row],[Secteur]])</f>
        <v xml:space="preserve">   D02 - La Courneuve</v>
      </c>
      <c r="C64" s="100" t="s">
        <v>533</v>
      </c>
      <c r="D64" s="100" t="s">
        <v>534</v>
      </c>
      <c r="E64" s="101">
        <v>8</v>
      </c>
      <c r="F64" s="101">
        <v>14</v>
      </c>
      <c r="G64" s="101">
        <v>22</v>
      </c>
      <c r="H64" s="101">
        <v>4</v>
      </c>
      <c r="I64" s="101">
        <v>3</v>
      </c>
      <c r="J64" s="101">
        <v>7</v>
      </c>
      <c r="K64" s="101">
        <v>7</v>
      </c>
      <c r="L64" s="101">
        <v>13</v>
      </c>
      <c r="M64" s="101">
        <v>20</v>
      </c>
      <c r="N64" s="102">
        <v>1.375</v>
      </c>
      <c r="O64" s="102">
        <v>1.1428571428571428</v>
      </c>
      <c r="P64" s="102">
        <v>1.2272727272727273</v>
      </c>
      <c r="Q64" s="101">
        <v>1</v>
      </c>
      <c r="R64" s="101">
        <v>2</v>
      </c>
      <c r="S64" s="101">
        <v>3</v>
      </c>
      <c r="T64" s="102">
        <v>0.14285714285714285</v>
      </c>
      <c r="U64" s="102">
        <v>0.15384615384615385</v>
      </c>
      <c r="V64" s="102">
        <v>0.15</v>
      </c>
      <c r="W64" s="101">
        <v>6</v>
      </c>
      <c r="X64" s="101">
        <v>11</v>
      </c>
      <c r="Y64" s="101">
        <v>17</v>
      </c>
      <c r="Z64" s="102">
        <v>0.8571428571428571</v>
      </c>
      <c r="AA64" s="102">
        <v>0.84615384615384615</v>
      </c>
      <c r="AB64" s="102">
        <v>0.85</v>
      </c>
      <c r="AC64" s="101">
        <v>4</v>
      </c>
      <c r="AD64" s="101">
        <v>4</v>
      </c>
      <c r="AE64" s="101">
        <v>8</v>
      </c>
      <c r="AF64" s="102">
        <v>0.5714285714285714</v>
      </c>
      <c r="AG64" s="102">
        <v>0.30769230769230771</v>
      </c>
      <c r="AH64" s="102">
        <v>0.4</v>
      </c>
      <c r="AI64" s="101">
        <v>2</v>
      </c>
      <c r="AJ64" s="101">
        <v>7</v>
      </c>
      <c r="AK64" s="101">
        <v>9</v>
      </c>
      <c r="AL64" s="102">
        <v>0.2857142857142857</v>
      </c>
      <c r="AM64" s="102">
        <v>0.53846153846153844</v>
      </c>
      <c r="AN64" s="102">
        <v>0.45</v>
      </c>
      <c r="AO64" s="101">
        <v>7</v>
      </c>
      <c r="AP64" s="101">
        <v>13</v>
      </c>
      <c r="AQ64" s="101">
        <v>20</v>
      </c>
      <c r="AR64" s="102">
        <v>1.375</v>
      </c>
      <c r="AS64" s="102">
        <v>1.1428571428571428</v>
      </c>
      <c r="AT64" s="102">
        <v>1.2272727272727273</v>
      </c>
      <c r="AU64" s="101">
        <v>1</v>
      </c>
      <c r="AV64" s="101">
        <v>1</v>
      </c>
      <c r="AW64" s="101">
        <v>2</v>
      </c>
      <c r="AX64" s="102">
        <v>0.14285714285714285</v>
      </c>
      <c r="AY64" s="102">
        <v>7.6923076923076927E-2</v>
      </c>
      <c r="AZ64" s="102">
        <v>0.1</v>
      </c>
      <c r="BA64" s="101">
        <v>6</v>
      </c>
      <c r="BB64" s="101">
        <v>12</v>
      </c>
      <c r="BC64" s="101">
        <v>18</v>
      </c>
      <c r="BD64" s="102">
        <v>0.8571428571428571</v>
      </c>
      <c r="BE64" s="102">
        <v>0.92307692307692313</v>
      </c>
      <c r="BF64" s="102">
        <v>0.9</v>
      </c>
      <c r="BG64" s="101">
        <v>4</v>
      </c>
      <c r="BH64" s="101">
        <v>4</v>
      </c>
      <c r="BI64" s="101">
        <v>8</v>
      </c>
      <c r="BJ64" s="102">
        <v>0.5714285714285714</v>
      </c>
      <c r="BK64" s="102">
        <v>0.30769230769230771</v>
      </c>
      <c r="BL64" s="102">
        <v>0.4</v>
      </c>
      <c r="BM64" s="101">
        <v>2</v>
      </c>
      <c r="BN64" s="101">
        <v>8</v>
      </c>
      <c r="BO64" s="101">
        <v>10</v>
      </c>
      <c r="BP64" s="102">
        <v>0.2857142857142857</v>
      </c>
      <c r="BQ64" s="102">
        <v>0.61538461538461542</v>
      </c>
      <c r="BR64" s="103">
        <v>0.5</v>
      </c>
    </row>
    <row r="65" spans="1:70" ht="11.85">
      <c r="A65" s="99" t="str">
        <f>IF(COUNTIFS(T_UPE2A[[#This Row],[Secteur]],"  *"),A64,T_UPE2A[[#This Row],[Secteur]])</f>
        <v>SEINE-SAINT-DENIS</v>
      </c>
      <c r="B65" s="99" t="str">
        <f>IF(COUNTIFS(T_UPE2A[[#This Row],[Secteur]],"    *"),B64,T_UPE2A[[#This Row],[Secteur]])</f>
        <v xml:space="preserve">   D02 - La Courneuve</v>
      </c>
      <c r="C65" s="100" t="s">
        <v>535</v>
      </c>
      <c r="D65" s="100" t="s">
        <v>536</v>
      </c>
      <c r="E65" s="101">
        <v>4</v>
      </c>
      <c r="F65" s="101">
        <v>18</v>
      </c>
      <c r="G65" s="101">
        <v>22</v>
      </c>
      <c r="H65" s="101">
        <v>0</v>
      </c>
      <c r="I65" s="101">
        <v>0</v>
      </c>
      <c r="J65" s="101">
        <v>0</v>
      </c>
      <c r="K65" s="101">
        <v>0</v>
      </c>
      <c r="L65" s="101">
        <v>0</v>
      </c>
      <c r="M65" s="101">
        <v>0</v>
      </c>
      <c r="N65" s="102">
        <v>0</v>
      </c>
      <c r="O65" s="102">
        <v>0</v>
      </c>
      <c r="P65" s="102">
        <v>0</v>
      </c>
      <c r="Q65" s="101">
        <v>0</v>
      </c>
      <c r="R65" s="101">
        <v>0</v>
      </c>
      <c r="S65" s="101">
        <v>0</v>
      </c>
      <c r="T65" s="102" t="s">
        <v>92</v>
      </c>
      <c r="U65" s="102" t="s">
        <v>92</v>
      </c>
      <c r="V65" s="102" t="s">
        <v>92</v>
      </c>
      <c r="W65" s="101">
        <v>0</v>
      </c>
      <c r="X65" s="101">
        <v>0</v>
      </c>
      <c r="Y65" s="101">
        <v>0</v>
      </c>
      <c r="Z65" s="102" t="s">
        <v>92</v>
      </c>
      <c r="AA65" s="102" t="s">
        <v>92</v>
      </c>
      <c r="AB65" s="102" t="s">
        <v>92</v>
      </c>
      <c r="AC65" s="101">
        <v>0</v>
      </c>
      <c r="AD65" s="101">
        <v>0</v>
      </c>
      <c r="AE65" s="101">
        <v>0</v>
      </c>
      <c r="AF65" s="102" t="s">
        <v>92</v>
      </c>
      <c r="AG65" s="102" t="s">
        <v>92</v>
      </c>
      <c r="AH65" s="102" t="s">
        <v>92</v>
      </c>
      <c r="AI65" s="101">
        <v>0</v>
      </c>
      <c r="AJ65" s="101">
        <v>0</v>
      </c>
      <c r="AK65" s="101">
        <v>0</v>
      </c>
      <c r="AL65" s="102" t="s">
        <v>92</v>
      </c>
      <c r="AM65" s="102" t="s">
        <v>92</v>
      </c>
      <c r="AN65" s="102" t="s">
        <v>92</v>
      </c>
      <c r="AO65" s="101">
        <v>0</v>
      </c>
      <c r="AP65" s="101">
        <v>0</v>
      </c>
      <c r="AQ65" s="101">
        <v>0</v>
      </c>
      <c r="AR65" s="102">
        <v>0</v>
      </c>
      <c r="AS65" s="102">
        <v>0</v>
      </c>
      <c r="AT65" s="102">
        <v>0</v>
      </c>
      <c r="AU65" s="101">
        <v>0</v>
      </c>
      <c r="AV65" s="101">
        <v>0</v>
      </c>
      <c r="AW65" s="101">
        <v>0</v>
      </c>
      <c r="AX65" s="102" t="s">
        <v>92</v>
      </c>
      <c r="AY65" s="102" t="s">
        <v>92</v>
      </c>
      <c r="AZ65" s="102" t="s">
        <v>92</v>
      </c>
      <c r="BA65" s="101">
        <v>0</v>
      </c>
      <c r="BB65" s="101">
        <v>0</v>
      </c>
      <c r="BC65" s="101">
        <v>0</v>
      </c>
      <c r="BD65" s="102" t="s">
        <v>92</v>
      </c>
      <c r="BE65" s="102" t="s">
        <v>92</v>
      </c>
      <c r="BF65" s="102" t="s">
        <v>92</v>
      </c>
      <c r="BG65" s="101">
        <v>0</v>
      </c>
      <c r="BH65" s="101">
        <v>0</v>
      </c>
      <c r="BI65" s="101">
        <v>0</v>
      </c>
      <c r="BJ65" s="102" t="s">
        <v>92</v>
      </c>
      <c r="BK65" s="102" t="s">
        <v>92</v>
      </c>
      <c r="BL65" s="102" t="s">
        <v>92</v>
      </c>
      <c r="BM65" s="101">
        <v>0</v>
      </c>
      <c r="BN65" s="101">
        <v>0</v>
      </c>
      <c r="BO65" s="101">
        <v>0</v>
      </c>
      <c r="BP65" s="102" t="s">
        <v>92</v>
      </c>
      <c r="BQ65" s="102" t="s">
        <v>92</v>
      </c>
      <c r="BR65" s="103" t="s">
        <v>92</v>
      </c>
    </row>
    <row r="66" spans="1:70" ht="11.85">
      <c r="A66" s="99" t="str">
        <f>IF(COUNTIFS(T_UPE2A[[#This Row],[Secteur]],"  *"),A65,T_UPE2A[[#This Row],[Secteur]])</f>
        <v>SEINE-SAINT-DENIS</v>
      </c>
      <c r="B66" s="99" t="str">
        <f>IF(COUNTIFS(T_UPE2A[[#This Row],[Secteur]],"    *"),B65,T_UPE2A[[#This Row],[Secteur]])</f>
        <v xml:space="preserve">   D02 - La Courneuve</v>
      </c>
      <c r="C66" s="100" t="s">
        <v>537</v>
      </c>
      <c r="D66" s="100" t="s">
        <v>538</v>
      </c>
      <c r="E66" s="101">
        <v>5</v>
      </c>
      <c r="F66" s="101">
        <v>2</v>
      </c>
      <c r="G66" s="101">
        <v>7</v>
      </c>
      <c r="H66" s="101">
        <v>0</v>
      </c>
      <c r="I66" s="101">
        <v>0</v>
      </c>
      <c r="J66" s="101">
        <v>0</v>
      </c>
      <c r="K66" s="101">
        <v>4</v>
      </c>
      <c r="L66" s="101">
        <v>1</v>
      </c>
      <c r="M66" s="101">
        <v>5</v>
      </c>
      <c r="N66" s="102">
        <v>0.8</v>
      </c>
      <c r="O66" s="102">
        <v>0.5</v>
      </c>
      <c r="P66" s="102">
        <v>0.7142857142857143</v>
      </c>
      <c r="Q66" s="101">
        <v>3</v>
      </c>
      <c r="R66" s="101">
        <v>0</v>
      </c>
      <c r="S66" s="101">
        <v>3</v>
      </c>
      <c r="T66" s="102">
        <v>0.75</v>
      </c>
      <c r="U66" s="102">
        <v>0</v>
      </c>
      <c r="V66" s="102">
        <v>0.6</v>
      </c>
      <c r="W66" s="101">
        <v>1</v>
      </c>
      <c r="X66" s="101">
        <v>1</v>
      </c>
      <c r="Y66" s="101">
        <v>2</v>
      </c>
      <c r="Z66" s="102">
        <v>0.25</v>
      </c>
      <c r="AA66" s="102">
        <v>1</v>
      </c>
      <c r="AB66" s="102">
        <v>0.4</v>
      </c>
      <c r="AC66" s="101">
        <v>0</v>
      </c>
      <c r="AD66" s="101">
        <v>1</v>
      </c>
      <c r="AE66" s="101">
        <v>1</v>
      </c>
      <c r="AF66" s="102">
        <v>0</v>
      </c>
      <c r="AG66" s="102">
        <v>1</v>
      </c>
      <c r="AH66" s="102">
        <v>0.2</v>
      </c>
      <c r="AI66" s="101">
        <v>1</v>
      </c>
      <c r="AJ66" s="101">
        <v>0</v>
      </c>
      <c r="AK66" s="101">
        <v>1</v>
      </c>
      <c r="AL66" s="102">
        <v>0.25</v>
      </c>
      <c r="AM66" s="102">
        <v>0</v>
      </c>
      <c r="AN66" s="102">
        <v>0.2</v>
      </c>
      <c r="AO66" s="101">
        <v>4</v>
      </c>
      <c r="AP66" s="101">
        <v>1</v>
      </c>
      <c r="AQ66" s="101">
        <v>5</v>
      </c>
      <c r="AR66" s="102">
        <v>0.8</v>
      </c>
      <c r="AS66" s="102">
        <v>0.5</v>
      </c>
      <c r="AT66" s="102">
        <v>0.7142857142857143</v>
      </c>
      <c r="AU66" s="101">
        <v>3</v>
      </c>
      <c r="AV66" s="101">
        <v>0</v>
      </c>
      <c r="AW66" s="101">
        <v>3</v>
      </c>
      <c r="AX66" s="102">
        <v>0.75</v>
      </c>
      <c r="AY66" s="102">
        <v>0</v>
      </c>
      <c r="AZ66" s="102">
        <v>0.6</v>
      </c>
      <c r="BA66" s="101">
        <v>1</v>
      </c>
      <c r="BB66" s="101">
        <v>1</v>
      </c>
      <c r="BC66" s="101">
        <v>2</v>
      </c>
      <c r="BD66" s="102">
        <v>0.25</v>
      </c>
      <c r="BE66" s="102">
        <v>1</v>
      </c>
      <c r="BF66" s="102">
        <v>0.4</v>
      </c>
      <c r="BG66" s="101">
        <v>0</v>
      </c>
      <c r="BH66" s="101">
        <v>1</v>
      </c>
      <c r="BI66" s="101">
        <v>1</v>
      </c>
      <c r="BJ66" s="102">
        <v>0</v>
      </c>
      <c r="BK66" s="102">
        <v>1</v>
      </c>
      <c r="BL66" s="102">
        <v>0.2</v>
      </c>
      <c r="BM66" s="101">
        <v>1</v>
      </c>
      <c r="BN66" s="101">
        <v>0</v>
      </c>
      <c r="BO66" s="101">
        <v>1</v>
      </c>
      <c r="BP66" s="102">
        <v>0.25</v>
      </c>
      <c r="BQ66" s="102">
        <v>0</v>
      </c>
      <c r="BR66" s="103">
        <v>0.2</v>
      </c>
    </row>
    <row r="67" spans="1:70" ht="11.85">
      <c r="A67" s="99" t="str">
        <f>IF(COUNTIFS(T_UPE2A[[#This Row],[Secteur]],"  *"),A66,T_UPE2A[[#This Row],[Secteur]])</f>
        <v>SEINE-SAINT-DENIS</v>
      </c>
      <c r="B67" s="99" t="str">
        <f>IF(COUNTIFS(T_UPE2A[[#This Row],[Secteur]],"    *"),B66,T_UPE2A[[#This Row],[Secteur]])</f>
        <v xml:space="preserve">   D02 - La Courneuve</v>
      </c>
      <c r="C67" s="100" t="s">
        <v>539</v>
      </c>
      <c r="D67" s="100" t="s">
        <v>394</v>
      </c>
      <c r="E67" s="101">
        <v>2</v>
      </c>
      <c r="F67" s="101">
        <v>6</v>
      </c>
      <c r="G67" s="101">
        <v>8</v>
      </c>
      <c r="H67" s="101">
        <v>0</v>
      </c>
      <c r="I67" s="101">
        <v>0</v>
      </c>
      <c r="J67" s="101">
        <v>0</v>
      </c>
      <c r="K67" s="101">
        <v>2</v>
      </c>
      <c r="L67" s="101">
        <v>4</v>
      </c>
      <c r="M67" s="101">
        <v>6</v>
      </c>
      <c r="N67" s="102">
        <v>1</v>
      </c>
      <c r="O67" s="102">
        <v>0.66666666666666663</v>
      </c>
      <c r="P67" s="102">
        <v>0.75</v>
      </c>
      <c r="Q67" s="101">
        <v>0</v>
      </c>
      <c r="R67" s="101">
        <v>1</v>
      </c>
      <c r="S67" s="101">
        <v>1</v>
      </c>
      <c r="T67" s="102">
        <v>0</v>
      </c>
      <c r="U67" s="102">
        <v>0.25</v>
      </c>
      <c r="V67" s="102">
        <v>0.16666666666666666</v>
      </c>
      <c r="W67" s="101">
        <v>2</v>
      </c>
      <c r="X67" s="101">
        <v>3</v>
      </c>
      <c r="Y67" s="101">
        <v>5</v>
      </c>
      <c r="Z67" s="102">
        <v>1</v>
      </c>
      <c r="AA67" s="102">
        <v>0.75</v>
      </c>
      <c r="AB67" s="102">
        <v>0.83333333333333337</v>
      </c>
      <c r="AC67" s="101">
        <v>2</v>
      </c>
      <c r="AD67" s="101">
        <v>3</v>
      </c>
      <c r="AE67" s="101">
        <v>5</v>
      </c>
      <c r="AF67" s="102">
        <v>1</v>
      </c>
      <c r="AG67" s="102">
        <v>0.75</v>
      </c>
      <c r="AH67" s="102">
        <v>0.83333333333333337</v>
      </c>
      <c r="AI67" s="101">
        <v>0</v>
      </c>
      <c r="AJ67" s="101">
        <v>0</v>
      </c>
      <c r="AK67" s="101">
        <v>0</v>
      </c>
      <c r="AL67" s="102">
        <v>0</v>
      </c>
      <c r="AM67" s="102">
        <v>0</v>
      </c>
      <c r="AN67" s="102">
        <v>0</v>
      </c>
      <c r="AO67" s="101">
        <v>2</v>
      </c>
      <c r="AP67" s="101">
        <v>4</v>
      </c>
      <c r="AQ67" s="101">
        <v>6</v>
      </c>
      <c r="AR67" s="102">
        <v>1</v>
      </c>
      <c r="AS67" s="102">
        <v>0.66666666666666663</v>
      </c>
      <c r="AT67" s="102">
        <v>0.75</v>
      </c>
      <c r="AU67" s="101">
        <v>0</v>
      </c>
      <c r="AV67" s="101">
        <v>1</v>
      </c>
      <c r="AW67" s="101">
        <v>1</v>
      </c>
      <c r="AX67" s="102">
        <v>0</v>
      </c>
      <c r="AY67" s="102">
        <v>0.25</v>
      </c>
      <c r="AZ67" s="102">
        <v>0.16666666666666666</v>
      </c>
      <c r="BA67" s="101">
        <v>2</v>
      </c>
      <c r="BB67" s="101">
        <v>3</v>
      </c>
      <c r="BC67" s="101">
        <v>5</v>
      </c>
      <c r="BD67" s="102">
        <v>1</v>
      </c>
      <c r="BE67" s="102">
        <v>0.75</v>
      </c>
      <c r="BF67" s="102">
        <v>0.83333333333333337</v>
      </c>
      <c r="BG67" s="101">
        <v>2</v>
      </c>
      <c r="BH67" s="101">
        <v>3</v>
      </c>
      <c r="BI67" s="101">
        <v>5</v>
      </c>
      <c r="BJ67" s="102">
        <v>1</v>
      </c>
      <c r="BK67" s="102">
        <v>0.75</v>
      </c>
      <c r="BL67" s="102">
        <v>0.83333333333333337</v>
      </c>
      <c r="BM67" s="101">
        <v>0</v>
      </c>
      <c r="BN67" s="101">
        <v>0</v>
      </c>
      <c r="BO67" s="101">
        <v>0</v>
      </c>
      <c r="BP67" s="102">
        <v>0</v>
      </c>
      <c r="BQ67" s="102">
        <v>0</v>
      </c>
      <c r="BR67" s="103">
        <v>0</v>
      </c>
    </row>
    <row r="68" spans="1:70" ht="11.85">
      <c r="A68" s="99" t="str">
        <f>IF(COUNTIFS(T_UPE2A[[#This Row],[Secteur]],"  *"),A67,T_UPE2A[[#This Row],[Secteur]])</f>
        <v>SEINE-SAINT-DENIS</v>
      </c>
      <c r="B68" s="99" t="str">
        <f>IF(COUNTIFS(T_UPE2A[[#This Row],[Secteur]],"    *"),B67,T_UPE2A[[#This Row],[Secteur]])</f>
        <v xml:space="preserve">   D02 - La Courneuve</v>
      </c>
      <c r="C68" s="100" t="s">
        <v>540</v>
      </c>
      <c r="D68" s="100" t="s">
        <v>295</v>
      </c>
      <c r="E68" s="101">
        <v>8</v>
      </c>
      <c r="F68" s="101">
        <v>6</v>
      </c>
      <c r="G68" s="101">
        <v>14</v>
      </c>
      <c r="H68" s="101">
        <v>3</v>
      </c>
      <c r="I68" s="101">
        <v>3</v>
      </c>
      <c r="J68" s="101">
        <v>6</v>
      </c>
      <c r="K68" s="101">
        <v>5</v>
      </c>
      <c r="L68" s="101">
        <v>3</v>
      </c>
      <c r="M68" s="101">
        <v>8</v>
      </c>
      <c r="N68" s="102">
        <v>1</v>
      </c>
      <c r="O68" s="102">
        <v>1</v>
      </c>
      <c r="P68" s="102">
        <v>1</v>
      </c>
      <c r="Q68" s="101">
        <v>0</v>
      </c>
      <c r="R68" s="101">
        <v>0</v>
      </c>
      <c r="S68" s="101">
        <v>0</v>
      </c>
      <c r="T68" s="102">
        <v>0</v>
      </c>
      <c r="U68" s="102">
        <v>0</v>
      </c>
      <c r="V68" s="102">
        <v>0</v>
      </c>
      <c r="W68" s="101">
        <v>5</v>
      </c>
      <c r="X68" s="101">
        <v>3</v>
      </c>
      <c r="Y68" s="101">
        <v>8</v>
      </c>
      <c r="Z68" s="102">
        <v>1</v>
      </c>
      <c r="AA68" s="102">
        <v>1</v>
      </c>
      <c r="AB68" s="102">
        <v>1</v>
      </c>
      <c r="AC68" s="101">
        <v>0</v>
      </c>
      <c r="AD68" s="101">
        <v>0</v>
      </c>
      <c r="AE68" s="101">
        <v>0</v>
      </c>
      <c r="AF68" s="102">
        <v>0</v>
      </c>
      <c r="AG68" s="102">
        <v>0</v>
      </c>
      <c r="AH68" s="102">
        <v>0</v>
      </c>
      <c r="AI68" s="101">
        <v>5</v>
      </c>
      <c r="AJ68" s="101">
        <v>3</v>
      </c>
      <c r="AK68" s="101">
        <v>8</v>
      </c>
      <c r="AL68" s="102">
        <v>1</v>
      </c>
      <c r="AM68" s="102">
        <v>1</v>
      </c>
      <c r="AN68" s="102">
        <v>1</v>
      </c>
      <c r="AO68" s="101">
        <v>5</v>
      </c>
      <c r="AP68" s="101">
        <v>2</v>
      </c>
      <c r="AQ68" s="101">
        <v>7</v>
      </c>
      <c r="AR68" s="102">
        <v>1</v>
      </c>
      <c r="AS68" s="102">
        <v>0.83333333333333337</v>
      </c>
      <c r="AT68" s="102">
        <v>0.9285714285714286</v>
      </c>
      <c r="AU68" s="101">
        <v>0</v>
      </c>
      <c r="AV68" s="101">
        <v>0</v>
      </c>
      <c r="AW68" s="101">
        <v>0</v>
      </c>
      <c r="AX68" s="102">
        <v>0</v>
      </c>
      <c r="AY68" s="102">
        <v>0</v>
      </c>
      <c r="AZ68" s="102">
        <v>0</v>
      </c>
      <c r="BA68" s="101">
        <v>5</v>
      </c>
      <c r="BB68" s="101">
        <v>2</v>
      </c>
      <c r="BC68" s="101">
        <v>7</v>
      </c>
      <c r="BD68" s="102">
        <v>1</v>
      </c>
      <c r="BE68" s="102">
        <v>1</v>
      </c>
      <c r="BF68" s="102">
        <v>1</v>
      </c>
      <c r="BG68" s="101">
        <v>0</v>
      </c>
      <c r="BH68" s="101">
        <v>0</v>
      </c>
      <c r="BI68" s="101">
        <v>0</v>
      </c>
      <c r="BJ68" s="102">
        <v>0</v>
      </c>
      <c r="BK68" s="102">
        <v>0</v>
      </c>
      <c r="BL68" s="102">
        <v>0</v>
      </c>
      <c r="BM68" s="101">
        <v>5</v>
      </c>
      <c r="BN68" s="101">
        <v>2</v>
      </c>
      <c r="BO68" s="101">
        <v>7</v>
      </c>
      <c r="BP68" s="102">
        <v>1</v>
      </c>
      <c r="BQ68" s="102">
        <v>1</v>
      </c>
      <c r="BR68" s="103">
        <v>1</v>
      </c>
    </row>
    <row r="69" spans="1:70" ht="11.85">
      <c r="A69" s="99" t="str">
        <f>IF(COUNTIFS(T_UPE2A[[#This Row],[Secteur]],"  *"),A68,T_UPE2A[[#This Row],[Secteur]])</f>
        <v>SEINE-SAINT-DENIS</v>
      </c>
      <c r="B69" s="99" t="str">
        <f>IF(COUNTIFS(T_UPE2A[[#This Row],[Secteur]],"    *"),B68,T_UPE2A[[#This Row],[Secteur]])</f>
        <v xml:space="preserve">   D02 - La Courneuve</v>
      </c>
      <c r="C69" s="100" t="s">
        <v>541</v>
      </c>
      <c r="D69" s="100" t="s">
        <v>542</v>
      </c>
      <c r="E69" s="101">
        <v>6</v>
      </c>
      <c r="F69" s="101">
        <v>10</v>
      </c>
      <c r="G69" s="101">
        <v>16</v>
      </c>
      <c r="H69" s="101">
        <v>0</v>
      </c>
      <c r="I69" s="101">
        <v>0</v>
      </c>
      <c r="J69" s="101">
        <v>0</v>
      </c>
      <c r="K69" s="101">
        <v>3</v>
      </c>
      <c r="L69" s="101">
        <v>5</v>
      </c>
      <c r="M69" s="101">
        <v>8</v>
      </c>
      <c r="N69" s="102">
        <v>0.5</v>
      </c>
      <c r="O69" s="102">
        <v>0.5</v>
      </c>
      <c r="P69" s="102">
        <v>0.5</v>
      </c>
      <c r="Q69" s="101">
        <v>0</v>
      </c>
      <c r="R69" s="101">
        <v>0</v>
      </c>
      <c r="S69" s="101">
        <v>0</v>
      </c>
      <c r="T69" s="102">
        <v>0</v>
      </c>
      <c r="U69" s="102">
        <v>0</v>
      </c>
      <c r="V69" s="102">
        <v>0</v>
      </c>
      <c r="W69" s="101">
        <v>3</v>
      </c>
      <c r="X69" s="101">
        <v>5</v>
      </c>
      <c r="Y69" s="101">
        <v>8</v>
      </c>
      <c r="Z69" s="102">
        <v>1</v>
      </c>
      <c r="AA69" s="102">
        <v>1</v>
      </c>
      <c r="AB69" s="102">
        <v>1</v>
      </c>
      <c r="AC69" s="101">
        <v>2</v>
      </c>
      <c r="AD69" s="101">
        <v>1</v>
      </c>
      <c r="AE69" s="101">
        <v>3</v>
      </c>
      <c r="AF69" s="102">
        <v>0.66666666666666663</v>
      </c>
      <c r="AG69" s="102">
        <v>0.2</v>
      </c>
      <c r="AH69" s="102">
        <v>0.375</v>
      </c>
      <c r="AI69" s="101">
        <v>1</v>
      </c>
      <c r="AJ69" s="101">
        <v>4</v>
      </c>
      <c r="AK69" s="101">
        <v>5</v>
      </c>
      <c r="AL69" s="102">
        <v>0.33333333333333331</v>
      </c>
      <c r="AM69" s="102">
        <v>0.8</v>
      </c>
      <c r="AN69" s="102">
        <v>0.625</v>
      </c>
      <c r="AO69" s="101">
        <v>1</v>
      </c>
      <c r="AP69" s="101">
        <v>4</v>
      </c>
      <c r="AQ69" s="101">
        <v>5</v>
      </c>
      <c r="AR69" s="102">
        <v>0.16666666666666666</v>
      </c>
      <c r="AS69" s="102">
        <v>0.4</v>
      </c>
      <c r="AT69" s="102">
        <v>0.3125</v>
      </c>
      <c r="AU69" s="101">
        <v>0</v>
      </c>
      <c r="AV69" s="101">
        <v>0</v>
      </c>
      <c r="AW69" s="101">
        <v>0</v>
      </c>
      <c r="AX69" s="102">
        <v>0</v>
      </c>
      <c r="AY69" s="102">
        <v>0</v>
      </c>
      <c r="AZ69" s="102">
        <v>0</v>
      </c>
      <c r="BA69" s="101">
        <v>1</v>
      </c>
      <c r="BB69" s="101">
        <v>4</v>
      </c>
      <c r="BC69" s="101">
        <v>5</v>
      </c>
      <c r="BD69" s="102">
        <v>1</v>
      </c>
      <c r="BE69" s="102">
        <v>1</v>
      </c>
      <c r="BF69" s="102">
        <v>1</v>
      </c>
      <c r="BG69" s="101">
        <v>0</v>
      </c>
      <c r="BH69" s="101">
        <v>0</v>
      </c>
      <c r="BI69" s="101">
        <v>0</v>
      </c>
      <c r="BJ69" s="102">
        <v>0</v>
      </c>
      <c r="BK69" s="102">
        <v>0</v>
      </c>
      <c r="BL69" s="102">
        <v>0</v>
      </c>
      <c r="BM69" s="101">
        <v>1</v>
      </c>
      <c r="BN69" s="101">
        <v>4</v>
      </c>
      <c r="BO69" s="101">
        <v>5</v>
      </c>
      <c r="BP69" s="102">
        <v>1</v>
      </c>
      <c r="BQ69" s="102">
        <v>1</v>
      </c>
      <c r="BR69" s="103">
        <v>1</v>
      </c>
    </row>
    <row r="70" spans="1:70" ht="11.85">
      <c r="A70" s="99" t="str">
        <f>IF(COUNTIFS(T_UPE2A[[#This Row],[Secteur]],"  *"),A69,T_UPE2A[[#This Row],[Secteur]])</f>
        <v>SEINE-SAINT-DENIS</v>
      </c>
      <c r="B70" s="99" t="str">
        <f>IF(COUNTIFS(T_UPE2A[[#This Row],[Secteur]],"    *"),B69,T_UPE2A[[#This Row],[Secteur]])</f>
        <v xml:space="preserve">   D02 - La Courneuve</v>
      </c>
      <c r="C70" s="100" t="s">
        <v>543</v>
      </c>
      <c r="D70" s="100" t="s">
        <v>544</v>
      </c>
      <c r="E70" s="101">
        <v>1</v>
      </c>
      <c r="F70" s="101">
        <v>4</v>
      </c>
      <c r="G70" s="101">
        <v>5</v>
      </c>
      <c r="H70" s="101">
        <v>0</v>
      </c>
      <c r="I70" s="101">
        <v>0</v>
      </c>
      <c r="J70" s="101">
        <v>0</v>
      </c>
      <c r="K70" s="101">
        <v>1</v>
      </c>
      <c r="L70" s="101">
        <v>1</v>
      </c>
      <c r="M70" s="101">
        <v>2</v>
      </c>
      <c r="N70" s="102">
        <v>1</v>
      </c>
      <c r="O70" s="102">
        <v>0.25</v>
      </c>
      <c r="P70" s="102">
        <v>0.4</v>
      </c>
      <c r="Q70" s="101">
        <v>0</v>
      </c>
      <c r="R70" s="101">
        <v>0</v>
      </c>
      <c r="S70" s="101">
        <v>0</v>
      </c>
      <c r="T70" s="102">
        <v>0</v>
      </c>
      <c r="U70" s="102">
        <v>0</v>
      </c>
      <c r="V70" s="102">
        <v>0</v>
      </c>
      <c r="W70" s="101">
        <v>1</v>
      </c>
      <c r="X70" s="101">
        <v>1</v>
      </c>
      <c r="Y70" s="101">
        <v>2</v>
      </c>
      <c r="Z70" s="102">
        <v>1</v>
      </c>
      <c r="AA70" s="102">
        <v>1</v>
      </c>
      <c r="AB70" s="102">
        <v>1</v>
      </c>
      <c r="AC70" s="101">
        <v>1</v>
      </c>
      <c r="AD70" s="101">
        <v>0</v>
      </c>
      <c r="AE70" s="101">
        <v>1</v>
      </c>
      <c r="AF70" s="102">
        <v>1</v>
      </c>
      <c r="AG70" s="102">
        <v>0</v>
      </c>
      <c r="AH70" s="102">
        <v>0.5</v>
      </c>
      <c r="AI70" s="101">
        <v>0</v>
      </c>
      <c r="AJ70" s="101">
        <v>1</v>
      </c>
      <c r="AK70" s="101">
        <v>1</v>
      </c>
      <c r="AL70" s="102">
        <v>0</v>
      </c>
      <c r="AM70" s="102">
        <v>1</v>
      </c>
      <c r="AN70" s="102">
        <v>0.5</v>
      </c>
      <c r="AO70" s="101">
        <v>1</v>
      </c>
      <c r="AP70" s="101">
        <v>1</v>
      </c>
      <c r="AQ70" s="101">
        <v>2</v>
      </c>
      <c r="AR70" s="102">
        <v>1</v>
      </c>
      <c r="AS70" s="102">
        <v>0.25</v>
      </c>
      <c r="AT70" s="102">
        <v>0.4</v>
      </c>
      <c r="AU70" s="101">
        <v>0</v>
      </c>
      <c r="AV70" s="101">
        <v>0</v>
      </c>
      <c r="AW70" s="101">
        <v>0</v>
      </c>
      <c r="AX70" s="102">
        <v>0</v>
      </c>
      <c r="AY70" s="102">
        <v>0</v>
      </c>
      <c r="AZ70" s="102">
        <v>0</v>
      </c>
      <c r="BA70" s="101">
        <v>1</v>
      </c>
      <c r="BB70" s="101">
        <v>1</v>
      </c>
      <c r="BC70" s="101">
        <v>2</v>
      </c>
      <c r="BD70" s="102">
        <v>1</v>
      </c>
      <c r="BE70" s="102">
        <v>1</v>
      </c>
      <c r="BF70" s="102">
        <v>1</v>
      </c>
      <c r="BG70" s="101">
        <v>1</v>
      </c>
      <c r="BH70" s="101">
        <v>0</v>
      </c>
      <c r="BI70" s="101">
        <v>1</v>
      </c>
      <c r="BJ70" s="102">
        <v>1</v>
      </c>
      <c r="BK70" s="102">
        <v>0</v>
      </c>
      <c r="BL70" s="102">
        <v>0.5</v>
      </c>
      <c r="BM70" s="101">
        <v>0</v>
      </c>
      <c r="BN70" s="101">
        <v>1</v>
      </c>
      <c r="BO70" s="101">
        <v>1</v>
      </c>
      <c r="BP70" s="102">
        <v>0</v>
      </c>
      <c r="BQ70" s="102">
        <v>1</v>
      </c>
      <c r="BR70" s="103">
        <v>0.5</v>
      </c>
    </row>
    <row r="71" spans="1:70" ht="11.85">
      <c r="A71" s="99" t="str">
        <f>IF(COUNTIFS(T_UPE2A[[#This Row],[Secteur]],"  *"),A70,T_UPE2A[[#This Row],[Secteur]])</f>
        <v>SEINE-SAINT-DENIS</v>
      </c>
      <c r="B71" s="99" t="str">
        <f>IF(COUNTIFS(T_UPE2A[[#This Row],[Secteur]],"    *"),B70,T_UPE2A[[#This Row],[Secteur]])</f>
        <v xml:space="preserve">   D02 - La Courneuve</v>
      </c>
      <c r="C71" s="100" t="s">
        <v>545</v>
      </c>
      <c r="D71" s="100" t="s">
        <v>546</v>
      </c>
      <c r="E71" s="101">
        <v>0</v>
      </c>
      <c r="F71" s="101">
        <v>2</v>
      </c>
      <c r="G71" s="101">
        <v>2</v>
      </c>
      <c r="H71" s="101">
        <v>0</v>
      </c>
      <c r="I71" s="101">
        <v>0</v>
      </c>
      <c r="J71" s="101">
        <v>0</v>
      </c>
      <c r="K71" s="101">
        <v>0</v>
      </c>
      <c r="L71" s="101">
        <v>0</v>
      </c>
      <c r="M71" s="101">
        <v>0</v>
      </c>
      <c r="N71" s="102" t="s">
        <v>92</v>
      </c>
      <c r="O71" s="102">
        <v>0</v>
      </c>
      <c r="P71" s="102">
        <v>0</v>
      </c>
      <c r="Q71" s="101">
        <v>0</v>
      </c>
      <c r="R71" s="101">
        <v>0</v>
      </c>
      <c r="S71" s="101">
        <v>0</v>
      </c>
      <c r="T71" s="102" t="s">
        <v>92</v>
      </c>
      <c r="U71" s="102" t="s">
        <v>92</v>
      </c>
      <c r="V71" s="102" t="s">
        <v>92</v>
      </c>
      <c r="W71" s="101">
        <v>0</v>
      </c>
      <c r="X71" s="101">
        <v>0</v>
      </c>
      <c r="Y71" s="101">
        <v>0</v>
      </c>
      <c r="Z71" s="102" t="s">
        <v>92</v>
      </c>
      <c r="AA71" s="102" t="s">
        <v>92</v>
      </c>
      <c r="AB71" s="102" t="s">
        <v>92</v>
      </c>
      <c r="AC71" s="101">
        <v>0</v>
      </c>
      <c r="AD71" s="101">
        <v>0</v>
      </c>
      <c r="AE71" s="101">
        <v>0</v>
      </c>
      <c r="AF71" s="102" t="s">
        <v>92</v>
      </c>
      <c r="AG71" s="102" t="s">
        <v>92</v>
      </c>
      <c r="AH71" s="102" t="s">
        <v>92</v>
      </c>
      <c r="AI71" s="101">
        <v>0</v>
      </c>
      <c r="AJ71" s="101">
        <v>0</v>
      </c>
      <c r="AK71" s="101">
        <v>0</v>
      </c>
      <c r="AL71" s="102" t="s">
        <v>92</v>
      </c>
      <c r="AM71" s="102" t="s">
        <v>92</v>
      </c>
      <c r="AN71" s="102" t="s">
        <v>92</v>
      </c>
      <c r="AO71" s="101">
        <v>0</v>
      </c>
      <c r="AP71" s="101">
        <v>0</v>
      </c>
      <c r="AQ71" s="101">
        <v>0</v>
      </c>
      <c r="AR71" s="102" t="s">
        <v>92</v>
      </c>
      <c r="AS71" s="102">
        <v>0</v>
      </c>
      <c r="AT71" s="102">
        <v>0</v>
      </c>
      <c r="AU71" s="101">
        <v>0</v>
      </c>
      <c r="AV71" s="101">
        <v>0</v>
      </c>
      <c r="AW71" s="101">
        <v>0</v>
      </c>
      <c r="AX71" s="102" t="s">
        <v>92</v>
      </c>
      <c r="AY71" s="102" t="s">
        <v>92</v>
      </c>
      <c r="AZ71" s="102" t="s">
        <v>92</v>
      </c>
      <c r="BA71" s="101">
        <v>0</v>
      </c>
      <c r="BB71" s="101">
        <v>0</v>
      </c>
      <c r="BC71" s="101">
        <v>0</v>
      </c>
      <c r="BD71" s="102" t="s">
        <v>92</v>
      </c>
      <c r="BE71" s="102" t="s">
        <v>92</v>
      </c>
      <c r="BF71" s="102" t="s">
        <v>92</v>
      </c>
      <c r="BG71" s="101">
        <v>0</v>
      </c>
      <c r="BH71" s="101">
        <v>0</v>
      </c>
      <c r="BI71" s="101">
        <v>0</v>
      </c>
      <c r="BJ71" s="102" t="s">
        <v>92</v>
      </c>
      <c r="BK71" s="102" t="s">
        <v>92</v>
      </c>
      <c r="BL71" s="102" t="s">
        <v>92</v>
      </c>
      <c r="BM71" s="101">
        <v>0</v>
      </c>
      <c r="BN71" s="101">
        <v>0</v>
      </c>
      <c r="BO71" s="101">
        <v>0</v>
      </c>
      <c r="BP71" s="102" t="s">
        <v>92</v>
      </c>
      <c r="BQ71" s="102" t="s">
        <v>92</v>
      </c>
      <c r="BR71" s="103" t="s">
        <v>92</v>
      </c>
    </row>
    <row r="72" spans="1:70" ht="11.85">
      <c r="A72" s="99" t="str">
        <f>IF(COUNTIFS(T_UPE2A[[#This Row],[Secteur]],"  *"),A71,T_UPE2A[[#This Row],[Secteur]])</f>
        <v>SEINE-SAINT-DENIS</v>
      </c>
      <c r="B72" s="99" t="str">
        <f>IF(COUNTIFS(T_UPE2A[[#This Row],[Secteur]],"    *"),B71,T_UPE2A[[#This Row],[Secteur]])</f>
        <v xml:space="preserve">   D02 - La Courneuve</v>
      </c>
      <c r="C72" s="100" t="s">
        <v>547</v>
      </c>
      <c r="D72" s="100" t="s">
        <v>548</v>
      </c>
      <c r="E72" s="101">
        <v>1</v>
      </c>
      <c r="F72" s="101">
        <v>2</v>
      </c>
      <c r="G72" s="101">
        <v>3</v>
      </c>
      <c r="H72" s="101">
        <v>0</v>
      </c>
      <c r="I72" s="101">
        <v>0</v>
      </c>
      <c r="J72" s="101">
        <v>0</v>
      </c>
      <c r="K72" s="101">
        <v>1</v>
      </c>
      <c r="L72" s="101">
        <v>2</v>
      </c>
      <c r="M72" s="101">
        <v>3</v>
      </c>
      <c r="N72" s="102">
        <v>1</v>
      </c>
      <c r="O72" s="102">
        <v>1</v>
      </c>
      <c r="P72" s="102">
        <v>1</v>
      </c>
      <c r="Q72" s="101">
        <v>0</v>
      </c>
      <c r="R72" s="101">
        <v>1</v>
      </c>
      <c r="S72" s="101">
        <v>1</v>
      </c>
      <c r="T72" s="102">
        <v>0</v>
      </c>
      <c r="U72" s="102">
        <v>0.5</v>
      </c>
      <c r="V72" s="102">
        <v>0.33333333333333331</v>
      </c>
      <c r="W72" s="101">
        <v>1</v>
      </c>
      <c r="X72" s="101">
        <v>1</v>
      </c>
      <c r="Y72" s="101">
        <v>2</v>
      </c>
      <c r="Z72" s="102">
        <v>1</v>
      </c>
      <c r="AA72" s="102">
        <v>0.5</v>
      </c>
      <c r="AB72" s="102">
        <v>0.66666666666666663</v>
      </c>
      <c r="AC72" s="101">
        <v>1</v>
      </c>
      <c r="AD72" s="101">
        <v>0</v>
      </c>
      <c r="AE72" s="101">
        <v>1</v>
      </c>
      <c r="AF72" s="102">
        <v>1</v>
      </c>
      <c r="AG72" s="102">
        <v>0</v>
      </c>
      <c r="AH72" s="102">
        <v>0.33333333333333331</v>
      </c>
      <c r="AI72" s="101">
        <v>0</v>
      </c>
      <c r="AJ72" s="101">
        <v>1</v>
      </c>
      <c r="AK72" s="101">
        <v>1</v>
      </c>
      <c r="AL72" s="102">
        <v>0</v>
      </c>
      <c r="AM72" s="102">
        <v>0.5</v>
      </c>
      <c r="AN72" s="102">
        <v>0.33333333333333331</v>
      </c>
      <c r="AO72" s="101">
        <v>1</v>
      </c>
      <c r="AP72" s="101">
        <v>2</v>
      </c>
      <c r="AQ72" s="101">
        <v>3</v>
      </c>
      <c r="AR72" s="102">
        <v>1</v>
      </c>
      <c r="AS72" s="102">
        <v>1</v>
      </c>
      <c r="AT72" s="102">
        <v>1</v>
      </c>
      <c r="AU72" s="101">
        <v>0</v>
      </c>
      <c r="AV72" s="101">
        <v>1</v>
      </c>
      <c r="AW72" s="101">
        <v>1</v>
      </c>
      <c r="AX72" s="102">
        <v>0</v>
      </c>
      <c r="AY72" s="102">
        <v>0.5</v>
      </c>
      <c r="AZ72" s="102">
        <v>0.33333333333333331</v>
      </c>
      <c r="BA72" s="101">
        <v>1</v>
      </c>
      <c r="BB72" s="101">
        <v>1</v>
      </c>
      <c r="BC72" s="101">
        <v>2</v>
      </c>
      <c r="BD72" s="102">
        <v>1</v>
      </c>
      <c r="BE72" s="102">
        <v>0.5</v>
      </c>
      <c r="BF72" s="102">
        <v>0.66666666666666663</v>
      </c>
      <c r="BG72" s="101">
        <v>1</v>
      </c>
      <c r="BH72" s="101">
        <v>0</v>
      </c>
      <c r="BI72" s="101">
        <v>1</v>
      </c>
      <c r="BJ72" s="102">
        <v>1</v>
      </c>
      <c r="BK72" s="102">
        <v>0</v>
      </c>
      <c r="BL72" s="102">
        <v>0.33333333333333331</v>
      </c>
      <c r="BM72" s="101">
        <v>0</v>
      </c>
      <c r="BN72" s="101">
        <v>1</v>
      </c>
      <c r="BO72" s="101">
        <v>1</v>
      </c>
      <c r="BP72" s="102">
        <v>0</v>
      </c>
      <c r="BQ72" s="102">
        <v>0.5</v>
      </c>
      <c r="BR72" s="103">
        <v>0.33333333333333331</v>
      </c>
    </row>
    <row r="73" spans="1:70" ht="11.85">
      <c r="A73" s="99" t="str">
        <f>IF(COUNTIFS(T_UPE2A[[#This Row],[Secteur]],"  *"),A72,T_UPE2A[[#This Row],[Secteur]])</f>
        <v>SEINE-SAINT-DENIS</v>
      </c>
      <c r="B73" s="99" t="str">
        <f>IF(COUNTIFS(T_UPE2A[[#This Row],[Secteur]],"    *"),B72,T_UPE2A[[#This Row],[Secteur]])</f>
        <v xml:space="preserve">   D02 - La Courneuve</v>
      </c>
      <c r="C73" s="100" t="s">
        <v>551</v>
      </c>
      <c r="D73" s="100" t="s">
        <v>552</v>
      </c>
      <c r="E73" s="101">
        <v>2</v>
      </c>
      <c r="F73" s="101">
        <v>5</v>
      </c>
      <c r="G73" s="101">
        <v>7</v>
      </c>
      <c r="H73" s="101">
        <v>0</v>
      </c>
      <c r="I73" s="101">
        <v>0</v>
      </c>
      <c r="J73" s="101">
        <v>0</v>
      </c>
      <c r="K73" s="101">
        <v>2</v>
      </c>
      <c r="L73" s="101">
        <v>5</v>
      </c>
      <c r="M73" s="101">
        <v>7</v>
      </c>
      <c r="N73" s="102">
        <v>1</v>
      </c>
      <c r="O73" s="102">
        <v>1</v>
      </c>
      <c r="P73" s="102">
        <v>1</v>
      </c>
      <c r="Q73" s="101">
        <v>0</v>
      </c>
      <c r="R73" s="101">
        <v>0</v>
      </c>
      <c r="S73" s="101">
        <v>0</v>
      </c>
      <c r="T73" s="102">
        <v>0</v>
      </c>
      <c r="U73" s="102">
        <v>0</v>
      </c>
      <c r="V73" s="102">
        <v>0</v>
      </c>
      <c r="W73" s="101">
        <v>2</v>
      </c>
      <c r="X73" s="101">
        <v>5</v>
      </c>
      <c r="Y73" s="101">
        <v>7</v>
      </c>
      <c r="Z73" s="102">
        <v>1</v>
      </c>
      <c r="AA73" s="102">
        <v>1</v>
      </c>
      <c r="AB73" s="102">
        <v>1</v>
      </c>
      <c r="AC73" s="101">
        <v>2</v>
      </c>
      <c r="AD73" s="101">
        <v>5</v>
      </c>
      <c r="AE73" s="101">
        <v>7</v>
      </c>
      <c r="AF73" s="102">
        <v>1</v>
      </c>
      <c r="AG73" s="102">
        <v>1</v>
      </c>
      <c r="AH73" s="102">
        <v>1</v>
      </c>
      <c r="AI73" s="101">
        <v>0</v>
      </c>
      <c r="AJ73" s="101">
        <v>0</v>
      </c>
      <c r="AK73" s="101">
        <v>0</v>
      </c>
      <c r="AL73" s="102">
        <v>0</v>
      </c>
      <c r="AM73" s="102">
        <v>0</v>
      </c>
      <c r="AN73" s="102">
        <v>0</v>
      </c>
      <c r="AO73" s="101">
        <v>2</v>
      </c>
      <c r="AP73" s="101">
        <v>5</v>
      </c>
      <c r="AQ73" s="101">
        <v>7</v>
      </c>
      <c r="AR73" s="102">
        <v>1</v>
      </c>
      <c r="AS73" s="102">
        <v>1</v>
      </c>
      <c r="AT73" s="102">
        <v>1</v>
      </c>
      <c r="AU73" s="101">
        <v>0</v>
      </c>
      <c r="AV73" s="101">
        <v>0</v>
      </c>
      <c r="AW73" s="101">
        <v>0</v>
      </c>
      <c r="AX73" s="102">
        <v>0</v>
      </c>
      <c r="AY73" s="102">
        <v>0</v>
      </c>
      <c r="AZ73" s="102">
        <v>0</v>
      </c>
      <c r="BA73" s="101">
        <v>2</v>
      </c>
      <c r="BB73" s="101">
        <v>5</v>
      </c>
      <c r="BC73" s="101">
        <v>7</v>
      </c>
      <c r="BD73" s="102">
        <v>1</v>
      </c>
      <c r="BE73" s="102">
        <v>1</v>
      </c>
      <c r="BF73" s="102">
        <v>1</v>
      </c>
      <c r="BG73" s="101">
        <v>2</v>
      </c>
      <c r="BH73" s="101">
        <v>5</v>
      </c>
      <c r="BI73" s="101">
        <v>7</v>
      </c>
      <c r="BJ73" s="102">
        <v>1</v>
      </c>
      <c r="BK73" s="102">
        <v>1</v>
      </c>
      <c r="BL73" s="102">
        <v>1</v>
      </c>
      <c r="BM73" s="101">
        <v>0</v>
      </c>
      <c r="BN73" s="101">
        <v>0</v>
      </c>
      <c r="BO73" s="101">
        <v>0</v>
      </c>
      <c r="BP73" s="102">
        <v>0</v>
      </c>
      <c r="BQ73" s="102">
        <v>0</v>
      </c>
      <c r="BR73" s="103">
        <v>0</v>
      </c>
    </row>
    <row r="74" spans="1:70" ht="11.85">
      <c r="A74" s="99" t="str">
        <f>IF(COUNTIFS(T_UPE2A[[#This Row],[Secteur]],"  *"),A73,T_UPE2A[[#This Row],[Secteur]])</f>
        <v>SEINE-SAINT-DENIS</v>
      </c>
      <c r="B74" s="99" t="str">
        <f>IF(COUNTIFS(T_UPE2A[[#This Row],[Secteur]],"    *"),B73,T_UPE2A[[#This Row],[Secteur]])</f>
        <v xml:space="preserve">   D02 - La Courneuve</v>
      </c>
      <c r="C74" s="100" t="s">
        <v>553</v>
      </c>
      <c r="D74" s="100" t="s">
        <v>554</v>
      </c>
      <c r="E74" s="101">
        <v>0</v>
      </c>
      <c r="F74" s="101">
        <v>2</v>
      </c>
      <c r="G74" s="101">
        <v>2</v>
      </c>
      <c r="H74" s="101">
        <v>0</v>
      </c>
      <c r="I74" s="101">
        <v>0</v>
      </c>
      <c r="J74" s="101">
        <v>0</v>
      </c>
      <c r="K74" s="101">
        <v>0</v>
      </c>
      <c r="L74" s="101">
        <v>0</v>
      </c>
      <c r="M74" s="101">
        <v>0</v>
      </c>
      <c r="N74" s="102" t="s">
        <v>92</v>
      </c>
      <c r="O74" s="102">
        <v>0</v>
      </c>
      <c r="P74" s="102">
        <v>0</v>
      </c>
      <c r="Q74" s="101">
        <v>0</v>
      </c>
      <c r="R74" s="101">
        <v>0</v>
      </c>
      <c r="S74" s="101">
        <v>0</v>
      </c>
      <c r="T74" s="102" t="s">
        <v>92</v>
      </c>
      <c r="U74" s="102" t="s">
        <v>92</v>
      </c>
      <c r="V74" s="102" t="s">
        <v>92</v>
      </c>
      <c r="W74" s="101">
        <v>0</v>
      </c>
      <c r="X74" s="101">
        <v>0</v>
      </c>
      <c r="Y74" s="101">
        <v>0</v>
      </c>
      <c r="Z74" s="102" t="s">
        <v>92</v>
      </c>
      <c r="AA74" s="102" t="s">
        <v>92</v>
      </c>
      <c r="AB74" s="102" t="s">
        <v>92</v>
      </c>
      <c r="AC74" s="101">
        <v>0</v>
      </c>
      <c r="AD74" s="101">
        <v>0</v>
      </c>
      <c r="AE74" s="101">
        <v>0</v>
      </c>
      <c r="AF74" s="102" t="s">
        <v>92</v>
      </c>
      <c r="AG74" s="102" t="s">
        <v>92</v>
      </c>
      <c r="AH74" s="102" t="s">
        <v>92</v>
      </c>
      <c r="AI74" s="101">
        <v>0</v>
      </c>
      <c r="AJ74" s="101">
        <v>0</v>
      </c>
      <c r="AK74" s="101">
        <v>0</v>
      </c>
      <c r="AL74" s="102" t="s">
        <v>92</v>
      </c>
      <c r="AM74" s="102" t="s">
        <v>92</v>
      </c>
      <c r="AN74" s="102" t="s">
        <v>92</v>
      </c>
      <c r="AO74" s="101">
        <v>0</v>
      </c>
      <c r="AP74" s="101">
        <v>0</v>
      </c>
      <c r="AQ74" s="101">
        <v>0</v>
      </c>
      <c r="AR74" s="102" t="s">
        <v>92</v>
      </c>
      <c r="AS74" s="102">
        <v>0</v>
      </c>
      <c r="AT74" s="102">
        <v>0</v>
      </c>
      <c r="AU74" s="101">
        <v>0</v>
      </c>
      <c r="AV74" s="101">
        <v>0</v>
      </c>
      <c r="AW74" s="101">
        <v>0</v>
      </c>
      <c r="AX74" s="102" t="s">
        <v>92</v>
      </c>
      <c r="AY74" s="102" t="s">
        <v>92</v>
      </c>
      <c r="AZ74" s="102" t="s">
        <v>92</v>
      </c>
      <c r="BA74" s="101">
        <v>0</v>
      </c>
      <c r="BB74" s="101">
        <v>0</v>
      </c>
      <c r="BC74" s="101">
        <v>0</v>
      </c>
      <c r="BD74" s="102" t="s">
        <v>92</v>
      </c>
      <c r="BE74" s="102" t="s">
        <v>92</v>
      </c>
      <c r="BF74" s="102" t="s">
        <v>92</v>
      </c>
      <c r="BG74" s="101">
        <v>0</v>
      </c>
      <c r="BH74" s="101">
        <v>0</v>
      </c>
      <c r="BI74" s="101">
        <v>0</v>
      </c>
      <c r="BJ74" s="102" t="s">
        <v>92</v>
      </c>
      <c r="BK74" s="102" t="s">
        <v>92</v>
      </c>
      <c r="BL74" s="102" t="s">
        <v>92</v>
      </c>
      <c r="BM74" s="101">
        <v>0</v>
      </c>
      <c r="BN74" s="101">
        <v>0</v>
      </c>
      <c r="BO74" s="101">
        <v>0</v>
      </c>
      <c r="BP74" s="102" t="s">
        <v>92</v>
      </c>
      <c r="BQ74" s="102" t="s">
        <v>92</v>
      </c>
      <c r="BR74" s="103" t="s">
        <v>92</v>
      </c>
    </row>
    <row r="75" spans="1:70" ht="11.85">
      <c r="A75" s="99" t="str">
        <f>IF(COUNTIFS(T_UPE2A[[#This Row],[Secteur]],"  *"),A74,T_UPE2A[[#This Row],[Secteur]])</f>
        <v>SEINE-SAINT-DENIS</v>
      </c>
      <c r="B75" s="99" t="str">
        <f>IF(COUNTIFS(T_UPE2A[[#This Row],[Secteur]],"    *"),B74,T_UPE2A[[#This Row],[Secteur]])</f>
        <v xml:space="preserve">   D02 - La Courneuve</v>
      </c>
      <c r="C75" s="100" t="s">
        <v>555</v>
      </c>
      <c r="D75" s="100" t="s">
        <v>552</v>
      </c>
      <c r="E75" s="101">
        <v>2</v>
      </c>
      <c r="F75" s="101">
        <v>4</v>
      </c>
      <c r="G75" s="101">
        <v>6</v>
      </c>
      <c r="H75" s="101">
        <v>0</v>
      </c>
      <c r="I75" s="101">
        <v>0</v>
      </c>
      <c r="J75" s="101">
        <v>0</v>
      </c>
      <c r="K75" s="101">
        <v>2</v>
      </c>
      <c r="L75" s="101">
        <v>3</v>
      </c>
      <c r="M75" s="101">
        <v>5</v>
      </c>
      <c r="N75" s="102">
        <v>1</v>
      </c>
      <c r="O75" s="102">
        <v>0.75</v>
      </c>
      <c r="P75" s="102">
        <v>0.83333333333333337</v>
      </c>
      <c r="Q75" s="101">
        <v>2</v>
      </c>
      <c r="R75" s="101">
        <v>0</v>
      </c>
      <c r="S75" s="101">
        <v>2</v>
      </c>
      <c r="T75" s="102">
        <v>1</v>
      </c>
      <c r="U75" s="102">
        <v>0</v>
      </c>
      <c r="V75" s="102">
        <v>0.4</v>
      </c>
      <c r="W75" s="101">
        <v>0</v>
      </c>
      <c r="X75" s="101">
        <v>3</v>
      </c>
      <c r="Y75" s="101">
        <v>3</v>
      </c>
      <c r="Z75" s="102">
        <v>0</v>
      </c>
      <c r="AA75" s="102">
        <v>1</v>
      </c>
      <c r="AB75" s="102">
        <v>0.6</v>
      </c>
      <c r="AC75" s="101">
        <v>0</v>
      </c>
      <c r="AD75" s="101">
        <v>1</v>
      </c>
      <c r="AE75" s="101">
        <v>1</v>
      </c>
      <c r="AF75" s="102">
        <v>0</v>
      </c>
      <c r="AG75" s="102">
        <v>0.33333333333333331</v>
      </c>
      <c r="AH75" s="102">
        <v>0.2</v>
      </c>
      <c r="AI75" s="101">
        <v>0</v>
      </c>
      <c r="AJ75" s="101">
        <v>2</v>
      </c>
      <c r="AK75" s="101">
        <v>2</v>
      </c>
      <c r="AL75" s="102">
        <v>0</v>
      </c>
      <c r="AM75" s="102">
        <v>0.66666666666666663</v>
      </c>
      <c r="AN75" s="102">
        <v>0.4</v>
      </c>
      <c r="AO75" s="101">
        <v>2</v>
      </c>
      <c r="AP75" s="101">
        <v>3</v>
      </c>
      <c r="AQ75" s="101">
        <v>5</v>
      </c>
      <c r="AR75" s="102">
        <v>1</v>
      </c>
      <c r="AS75" s="102">
        <v>0.75</v>
      </c>
      <c r="AT75" s="102">
        <v>0.83333333333333337</v>
      </c>
      <c r="AU75" s="101">
        <v>2</v>
      </c>
      <c r="AV75" s="101">
        <v>0</v>
      </c>
      <c r="AW75" s="101">
        <v>2</v>
      </c>
      <c r="AX75" s="102">
        <v>1</v>
      </c>
      <c r="AY75" s="102">
        <v>0</v>
      </c>
      <c r="AZ75" s="102">
        <v>0.4</v>
      </c>
      <c r="BA75" s="101">
        <v>0</v>
      </c>
      <c r="BB75" s="101">
        <v>3</v>
      </c>
      <c r="BC75" s="101">
        <v>3</v>
      </c>
      <c r="BD75" s="102">
        <v>0</v>
      </c>
      <c r="BE75" s="102">
        <v>1</v>
      </c>
      <c r="BF75" s="102">
        <v>0.6</v>
      </c>
      <c r="BG75" s="101">
        <v>0</v>
      </c>
      <c r="BH75" s="101">
        <v>1</v>
      </c>
      <c r="BI75" s="101">
        <v>1</v>
      </c>
      <c r="BJ75" s="102">
        <v>0</v>
      </c>
      <c r="BK75" s="102">
        <v>0.33333333333333331</v>
      </c>
      <c r="BL75" s="102">
        <v>0.2</v>
      </c>
      <c r="BM75" s="101">
        <v>0</v>
      </c>
      <c r="BN75" s="101">
        <v>2</v>
      </c>
      <c r="BO75" s="101">
        <v>2</v>
      </c>
      <c r="BP75" s="102">
        <v>0</v>
      </c>
      <c r="BQ75" s="102">
        <v>0.66666666666666663</v>
      </c>
      <c r="BR75" s="103">
        <v>0.4</v>
      </c>
    </row>
    <row r="76" spans="1:70" ht="11.85">
      <c r="A76" s="99" t="str">
        <f>IF(COUNTIFS(T_UPE2A[[#This Row],[Secteur]],"  *"),A75,T_UPE2A[[#This Row],[Secteur]])</f>
        <v>SEINE-SAINT-DENIS</v>
      </c>
      <c r="B76" s="99" t="str">
        <f>IF(COUNTIFS(T_UPE2A[[#This Row],[Secteur]],"    *"),B75,T_UPE2A[[#This Row],[Secteur]])</f>
        <v xml:space="preserve">   D02 - La Courneuve</v>
      </c>
      <c r="C76" s="100" t="s">
        <v>558</v>
      </c>
      <c r="D76" s="100" t="s">
        <v>430</v>
      </c>
      <c r="E76" s="101">
        <v>2</v>
      </c>
      <c r="F76" s="101">
        <v>2</v>
      </c>
      <c r="G76" s="101">
        <v>4</v>
      </c>
      <c r="H76" s="101">
        <v>0</v>
      </c>
      <c r="I76" s="101">
        <v>0</v>
      </c>
      <c r="J76" s="101">
        <v>0</v>
      </c>
      <c r="K76" s="101">
        <v>0</v>
      </c>
      <c r="L76" s="101">
        <v>0</v>
      </c>
      <c r="M76" s="101">
        <v>0</v>
      </c>
      <c r="N76" s="102">
        <v>0</v>
      </c>
      <c r="O76" s="102">
        <v>0</v>
      </c>
      <c r="P76" s="102">
        <v>0</v>
      </c>
      <c r="Q76" s="101">
        <v>0</v>
      </c>
      <c r="R76" s="101">
        <v>0</v>
      </c>
      <c r="S76" s="101">
        <v>0</v>
      </c>
      <c r="T76" s="102" t="s">
        <v>92</v>
      </c>
      <c r="U76" s="102" t="s">
        <v>92</v>
      </c>
      <c r="V76" s="102" t="s">
        <v>92</v>
      </c>
      <c r="W76" s="101">
        <v>0</v>
      </c>
      <c r="X76" s="101">
        <v>0</v>
      </c>
      <c r="Y76" s="101">
        <v>0</v>
      </c>
      <c r="Z76" s="102" t="s">
        <v>92</v>
      </c>
      <c r="AA76" s="102" t="s">
        <v>92</v>
      </c>
      <c r="AB76" s="102" t="s">
        <v>92</v>
      </c>
      <c r="AC76" s="101">
        <v>0</v>
      </c>
      <c r="AD76" s="101">
        <v>0</v>
      </c>
      <c r="AE76" s="101">
        <v>0</v>
      </c>
      <c r="AF76" s="102" t="s">
        <v>92</v>
      </c>
      <c r="AG76" s="102" t="s">
        <v>92</v>
      </c>
      <c r="AH76" s="102" t="s">
        <v>92</v>
      </c>
      <c r="AI76" s="101">
        <v>0</v>
      </c>
      <c r="AJ76" s="101">
        <v>0</v>
      </c>
      <c r="AK76" s="101">
        <v>0</v>
      </c>
      <c r="AL76" s="102" t="s">
        <v>92</v>
      </c>
      <c r="AM76" s="102" t="s">
        <v>92</v>
      </c>
      <c r="AN76" s="102" t="s">
        <v>92</v>
      </c>
      <c r="AO76" s="101">
        <v>0</v>
      </c>
      <c r="AP76" s="101">
        <v>0</v>
      </c>
      <c r="AQ76" s="101">
        <v>0</v>
      </c>
      <c r="AR76" s="102">
        <v>0</v>
      </c>
      <c r="AS76" s="102">
        <v>0</v>
      </c>
      <c r="AT76" s="102">
        <v>0</v>
      </c>
      <c r="AU76" s="101">
        <v>0</v>
      </c>
      <c r="AV76" s="101">
        <v>0</v>
      </c>
      <c r="AW76" s="101">
        <v>0</v>
      </c>
      <c r="AX76" s="102" t="s">
        <v>92</v>
      </c>
      <c r="AY76" s="102" t="s">
        <v>92</v>
      </c>
      <c r="AZ76" s="102" t="s">
        <v>92</v>
      </c>
      <c r="BA76" s="101">
        <v>0</v>
      </c>
      <c r="BB76" s="101">
        <v>0</v>
      </c>
      <c r="BC76" s="101">
        <v>0</v>
      </c>
      <c r="BD76" s="102" t="s">
        <v>92</v>
      </c>
      <c r="BE76" s="102" t="s">
        <v>92</v>
      </c>
      <c r="BF76" s="102" t="s">
        <v>92</v>
      </c>
      <c r="BG76" s="101">
        <v>0</v>
      </c>
      <c r="BH76" s="101">
        <v>0</v>
      </c>
      <c r="BI76" s="101">
        <v>0</v>
      </c>
      <c r="BJ76" s="102" t="s">
        <v>92</v>
      </c>
      <c r="BK76" s="102" t="s">
        <v>92</v>
      </c>
      <c r="BL76" s="102" t="s">
        <v>92</v>
      </c>
      <c r="BM76" s="101">
        <v>0</v>
      </c>
      <c r="BN76" s="101">
        <v>0</v>
      </c>
      <c r="BO76" s="101">
        <v>0</v>
      </c>
      <c r="BP76" s="102" t="s">
        <v>92</v>
      </c>
      <c r="BQ76" s="102" t="s">
        <v>92</v>
      </c>
      <c r="BR76" s="103" t="s">
        <v>92</v>
      </c>
    </row>
    <row r="77" spans="1:70" ht="11.85">
      <c r="A77" s="99" t="str">
        <f>IF(COUNTIFS(T_UPE2A[[#This Row],[Secteur]],"  *"),A76,T_UPE2A[[#This Row],[Secteur]])</f>
        <v>SEINE-SAINT-DENIS</v>
      </c>
      <c r="B77" s="99" t="str">
        <f>IF(COUNTIFS(T_UPE2A[[#This Row],[Secteur]],"    *"),B76,T_UPE2A[[#This Row],[Secteur]])</f>
        <v xml:space="preserve">   D02 - La Courneuve</v>
      </c>
      <c r="C77" s="100" t="s">
        <v>560</v>
      </c>
      <c r="D77" s="100" t="s">
        <v>487</v>
      </c>
      <c r="E77" s="101">
        <v>14</v>
      </c>
      <c r="F77" s="101">
        <v>8</v>
      </c>
      <c r="G77" s="101">
        <v>22</v>
      </c>
      <c r="H77" s="101">
        <v>0</v>
      </c>
      <c r="I77" s="101">
        <v>0</v>
      </c>
      <c r="J77" s="101">
        <v>0</v>
      </c>
      <c r="K77" s="101">
        <v>1</v>
      </c>
      <c r="L77" s="101">
        <v>0</v>
      </c>
      <c r="M77" s="101">
        <v>1</v>
      </c>
      <c r="N77" s="102">
        <v>7.1428571428571425E-2</v>
      </c>
      <c r="O77" s="102">
        <v>0</v>
      </c>
      <c r="P77" s="102">
        <v>4.5454545454545456E-2</v>
      </c>
      <c r="Q77" s="101">
        <v>0</v>
      </c>
      <c r="R77" s="101">
        <v>0</v>
      </c>
      <c r="S77" s="101">
        <v>0</v>
      </c>
      <c r="T77" s="102">
        <v>0</v>
      </c>
      <c r="U77" s="102" t="s">
        <v>92</v>
      </c>
      <c r="V77" s="102">
        <v>0</v>
      </c>
      <c r="W77" s="101">
        <v>1</v>
      </c>
      <c r="X77" s="101">
        <v>0</v>
      </c>
      <c r="Y77" s="101">
        <v>1</v>
      </c>
      <c r="Z77" s="102">
        <v>1</v>
      </c>
      <c r="AA77" s="102" t="s">
        <v>92</v>
      </c>
      <c r="AB77" s="102">
        <v>1</v>
      </c>
      <c r="AC77" s="101">
        <v>0</v>
      </c>
      <c r="AD77" s="101">
        <v>0</v>
      </c>
      <c r="AE77" s="101">
        <v>0</v>
      </c>
      <c r="AF77" s="102">
        <v>0</v>
      </c>
      <c r="AG77" s="102" t="s">
        <v>92</v>
      </c>
      <c r="AH77" s="102">
        <v>0</v>
      </c>
      <c r="AI77" s="101">
        <v>1</v>
      </c>
      <c r="AJ77" s="101">
        <v>0</v>
      </c>
      <c r="AK77" s="101">
        <v>1</v>
      </c>
      <c r="AL77" s="102">
        <v>1</v>
      </c>
      <c r="AM77" s="102" t="s">
        <v>92</v>
      </c>
      <c r="AN77" s="102">
        <v>1</v>
      </c>
      <c r="AO77" s="101">
        <v>0</v>
      </c>
      <c r="AP77" s="101">
        <v>0</v>
      </c>
      <c r="AQ77" s="101">
        <v>0</v>
      </c>
      <c r="AR77" s="102">
        <v>0</v>
      </c>
      <c r="AS77" s="102">
        <v>0</v>
      </c>
      <c r="AT77" s="102">
        <v>0</v>
      </c>
      <c r="AU77" s="101">
        <v>0</v>
      </c>
      <c r="AV77" s="101">
        <v>0</v>
      </c>
      <c r="AW77" s="101">
        <v>0</v>
      </c>
      <c r="AX77" s="102" t="s">
        <v>92</v>
      </c>
      <c r="AY77" s="102" t="s">
        <v>92</v>
      </c>
      <c r="AZ77" s="102" t="s">
        <v>92</v>
      </c>
      <c r="BA77" s="101">
        <v>0</v>
      </c>
      <c r="BB77" s="101">
        <v>0</v>
      </c>
      <c r="BC77" s="101">
        <v>0</v>
      </c>
      <c r="BD77" s="102" t="s">
        <v>92</v>
      </c>
      <c r="BE77" s="102" t="s">
        <v>92</v>
      </c>
      <c r="BF77" s="102" t="s">
        <v>92</v>
      </c>
      <c r="BG77" s="101">
        <v>0</v>
      </c>
      <c r="BH77" s="101">
        <v>0</v>
      </c>
      <c r="BI77" s="101">
        <v>0</v>
      </c>
      <c r="BJ77" s="102" t="s">
        <v>92</v>
      </c>
      <c r="BK77" s="102" t="s">
        <v>92</v>
      </c>
      <c r="BL77" s="102" t="s">
        <v>92</v>
      </c>
      <c r="BM77" s="101">
        <v>0</v>
      </c>
      <c r="BN77" s="101">
        <v>0</v>
      </c>
      <c r="BO77" s="101">
        <v>0</v>
      </c>
      <c r="BP77" s="102" t="s">
        <v>92</v>
      </c>
      <c r="BQ77" s="102" t="s">
        <v>92</v>
      </c>
      <c r="BR77" s="103" t="s">
        <v>92</v>
      </c>
    </row>
    <row r="78" spans="1:70" ht="11.85">
      <c r="A78" s="99" t="str">
        <f>IF(COUNTIFS(T_UPE2A[[#This Row],[Secteur]],"  *"),A77,T_UPE2A[[#This Row],[Secteur]])</f>
        <v>SEINE-SAINT-DENIS</v>
      </c>
      <c r="B78" s="99" t="str">
        <f>IF(COUNTIFS(T_UPE2A[[#This Row],[Secteur]],"    *"),B77,T_UPE2A[[#This Row],[Secteur]])</f>
        <v xml:space="preserve">   D02 - La Courneuve</v>
      </c>
      <c r="C78" s="100" t="s">
        <v>561</v>
      </c>
      <c r="D78" s="100" t="s">
        <v>562</v>
      </c>
      <c r="E78" s="101">
        <v>10</v>
      </c>
      <c r="F78" s="101">
        <v>11</v>
      </c>
      <c r="G78" s="101">
        <v>21</v>
      </c>
      <c r="H78" s="101">
        <v>0</v>
      </c>
      <c r="I78" s="101">
        <v>0</v>
      </c>
      <c r="J78" s="101">
        <v>0</v>
      </c>
      <c r="K78" s="101">
        <v>10</v>
      </c>
      <c r="L78" s="101">
        <v>11</v>
      </c>
      <c r="M78" s="101">
        <v>21</v>
      </c>
      <c r="N78" s="102">
        <v>1</v>
      </c>
      <c r="O78" s="102">
        <v>1</v>
      </c>
      <c r="P78" s="102">
        <v>1</v>
      </c>
      <c r="Q78" s="101">
        <v>2</v>
      </c>
      <c r="R78" s="101">
        <v>1</v>
      </c>
      <c r="S78" s="101">
        <v>3</v>
      </c>
      <c r="T78" s="102">
        <v>0.2</v>
      </c>
      <c r="U78" s="102">
        <v>9.0909090909090912E-2</v>
      </c>
      <c r="V78" s="102">
        <v>0.14285714285714285</v>
      </c>
      <c r="W78" s="101">
        <v>8</v>
      </c>
      <c r="X78" s="101">
        <v>10</v>
      </c>
      <c r="Y78" s="101">
        <v>18</v>
      </c>
      <c r="Z78" s="102">
        <v>0.8</v>
      </c>
      <c r="AA78" s="102">
        <v>0.90909090909090906</v>
      </c>
      <c r="AB78" s="102">
        <v>0.8571428571428571</v>
      </c>
      <c r="AC78" s="101">
        <v>3</v>
      </c>
      <c r="AD78" s="101">
        <v>6</v>
      </c>
      <c r="AE78" s="101">
        <v>9</v>
      </c>
      <c r="AF78" s="102">
        <v>0.3</v>
      </c>
      <c r="AG78" s="102">
        <v>0.54545454545454541</v>
      </c>
      <c r="AH78" s="102">
        <v>0.42857142857142855</v>
      </c>
      <c r="AI78" s="101">
        <v>5</v>
      </c>
      <c r="AJ78" s="101">
        <v>4</v>
      </c>
      <c r="AK78" s="101">
        <v>9</v>
      </c>
      <c r="AL78" s="102">
        <v>0.5</v>
      </c>
      <c r="AM78" s="102">
        <v>0.36363636363636365</v>
      </c>
      <c r="AN78" s="102">
        <v>0.42857142857142855</v>
      </c>
      <c r="AO78" s="101">
        <v>10</v>
      </c>
      <c r="AP78" s="101">
        <v>11</v>
      </c>
      <c r="AQ78" s="101">
        <v>21</v>
      </c>
      <c r="AR78" s="102">
        <v>1</v>
      </c>
      <c r="AS78" s="102">
        <v>1</v>
      </c>
      <c r="AT78" s="102">
        <v>1</v>
      </c>
      <c r="AU78" s="101">
        <v>2</v>
      </c>
      <c r="AV78" s="101">
        <v>1</v>
      </c>
      <c r="AW78" s="101">
        <v>3</v>
      </c>
      <c r="AX78" s="102">
        <v>0.2</v>
      </c>
      <c r="AY78" s="102">
        <v>9.0909090909090912E-2</v>
      </c>
      <c r="AZ78" s="102">
        <v>0.14285714285714285</v>
      </c>
      <c r="BA78" s="101">
        <v>8</v>
      </c>
      <c r="BB78" s="101">
        <v>10</v>
      </c>
      <c r="BC78" s="101">
        <v>18</v>
      </c>
      <c r="BD78" s="102">
        <v>0.8</v>
      </c>
      <c r="BE78" s="102">
        <v>0.90909090909090906</v>
      </c>
      <c r="BF78" s="102">
        <v>0.8571428571428571</v>
      </c>
      <c r="BG78" s="101">
        <v>3</v>
      </c>
      <c r="BH78" s="101">
        <v>6</v>
      </c>
      <c r="BI78" s="101">
        <v>9</v>
      </c>
      <c r="BJ78" s="102">
        <v>0.3</v>
      </c>
      <c r="BK78" s="102">
        <v>0.54545454545454541</v>
      </c>
      <c r="BL78" s="102">
        <v>0.42857142857142855</v>
      </c>
      <c r="BM78" s="101">
        <v>5</v>
      </c>
      <c r="BN78" s="101">
        <v>4</v>
      </c>
      <c r="BO78" s="101">
        <v>9</v>
      </c>
      <c r="BP78" s="102">
        <v>0.5</v>
      </c>
      <c r="BQ78" s="102">
        <v>0.36363636363636365</v>
      </c>
      <c r="BR78" s="103">
        <v>0.42857142857142855</v>
      </c>
    </row>
    <row r="79" spans="1:70" ht="11.85">
      <c r="A79" s="99" t="str">
        <f>IF(COUNTIFS(T_UPE2A[[#This Row],[Secteur]],"  *"),A78,T_UPE2A[[#This Row],[Secteur]])</f>
        <v>SEINE-SAINT-DENIS</v>
      </c>
      <c r="B79" s="99" t="str">
        <f>IF(COUNTIFS(T_UPE2A[[#This Row],[Secteur]],"    *"),B78,T_UPE2A[[#This Row],[Secteur]])</f>
        <v xml:space="preserve">   D02 - La Courneuve</v>
      </c>
      <c r="C79" s="100" t="s">
        <v>563</v>
      </c>
      <c r="D79" s="100" t="s">
        <v>564</v>
      </c>
      <c r="E79" s="101">
        <v>1</v>
      </c>
      <c r="F79" s="101">
        <v>3</v>
      </c>
      <c r="G79" s="101">
        <v>4</v>
      </c>
      <c r="H79" s="101">
        <v>0</v>
      </c>
      <c r="I79" s="101">
        <v>0</v>
      </c>
      <c r="J79" s="101">
        <v>0</v>
      </c>
      <c r="K79" s="101">
        <v>1</v>
      </c>
      <c r="L79" s="101">
        <v>3</v>
      </c>
      <c r="M79" s="101">
        <v>4</v>
      </c>
      <c r="N79" s="102">
        <v>1</v>
      </c>
      <c r="O79" s="102">
        <v>1</v>
      </c>
      <c r="P79" s="102">
        <v>1</v>
      </c>
      <c r="Q79" s="101">
        <v>1</v>
      </c>
      <c r="R79" s="101">
        <v>2</v>
      </c>
      <c r="S79" s="101">
        <v>3</v>
      </c>
      <c r="T79" s="102">
        <v>1</v>
      </c>
      <c r="U79" s="102">
        <v>0.66666666666666663</v>
      </c>
      <c r="V79" s="102">
        <v>0.75</v>
      </c>
      <c r="W79" s="101">
        <v>0</v>
      </c>
      <c r="X79" s="101">
        <v>1</v>
      </c>
      <c r="Y79" s="101">
        <v>1</v>
      </c>
      <c r="Z79" s="102">
        <v>0</v>
      </c>
      <c r="AA79" s="102">
        <v>0.33333333333333331</v>
      </c>
      <c r="AB79" s="102">
        <v>0.25</v>
      </c>
      <c r="AC79" s="101">
        <v>0</v>
      </c>
      <c r="AD79" s="101">
        <v>0</v>
      </c>
      <c r="AE79" s="101">
        <v>0</v>
      </c>
      <c r="AF79" s="102">
        <v>0</v>
      </c>
      <c r="AG79" s="102">
        <v>0</v>
      </c>
      <c r="AH79" s="102">
        <v>0</v>
      </c>
      <c r="AI79" s="101">
        <v>0</v>
      </c>
      <c r="AJ79" s="101">
        <v>1</v>
      </c>
      <c r="AK79" s="101">
        <v>1</v>
      </c>
      <c r="AL79" s="102">
        <v>0</v>
      </c>
      <c r="AM79" s="102">
        <v>0.33333333333333331</v>
      </c>
      <c r="AN79" s="102">
        <v>0.25</v>
      </c>
      <c r="AO79" s="101">
        <v>0</v>
      </c>
      <c r="AP79" s="101">
        <v>0</v>
      </c>
      <c r="AQ79" s="101">
        <v>0</v>
      </c>
      <c r="AR79" s="102">
        <v>0</v>
      </c>
      <c r="AS79" s="102">
        <v>0</v>
      </c>
      <c r="AT79" s="102">
        <v>0</v>
      </c>
      <c r="AU79" s="101">
        <v>0</v>
      </c>
      <c r="AV79" s="101">
        <v>0</v>
      </c>
      <c r="AW79" s="101">
        <v>0</v>
      </c>
      <c r="AX79" s="102" t="s">
        <v>92</v>
      </c>
      <c r="AY79" s="102" t="s">
        <v>92</v>
      </c>
      <c r="AZ79" s="102" t="s">
        <v>92</v>
      </c>
      <c r="BA79" s="101">
        <v>0</v>
      </c>
      <c r="BB79" s="101">
        <v>0</v>
      </c>
      <c r="BC79" s="101">
        <v>0</v>
      </c>
      <c r="BD79" s="102" t="s">
        <v>92</v>
      </c>
      <c r="BE79" s="102" t="s">
        <v>92</v>
      </c>
      <c r="BF79" s="102" t="s">
        <v>92</v>
      </c>
      <c r="BG79" s="101">
        <v>0</v>
      </c>
      <c r="BH79" s="101">
        <v>0</v>
      </c>
      <c r="BI79" s="101">
        <v>0</v>
      </c>
      <c r="BJ79" s="102" t="s">
        <v>92</v>
      </c>
      <c r="BK79" s="102" t="s">
        <v>92</v>
      </c>
      <c r="BL79" s="102" t="s">
        <v>92</v>
      </c>
      <c r="BM79" s="101">
        <v>0</v>
      </c>
      <c r="BN79" s="101">
        <v>0</v>
      </c>
      <c r="BO79" s="101">
        <v>0</v>
      </c>
      <c r="BP79" s="102" t="s">
        <v>92</v>
      </c>
      <c r="BQ79" s="102" t="s">
        <v>92</v>
      </c>
      <c r="BR79" s="103" t="s">
        <v>92</v>
      </c>
    </row>
    <row r="80" spans="1:70" ht="11.85">
      <c r="A80" s="99" t="str">
        <f>IF(COUNTIFS(T_UPE2A[[#This Row],[Secteur]],"  *"),A79,T_UPE2A[[#This Row],[Secteur]])</f>
        <v>SEINE-SAINT-DENIS</v>
      </c>
      <c r="B80" s="99" t="str">
        <f>IF(COUNTIFS(T_UPE2A[[#This Row],[Secteur]],"    *"),B79,T_UPE2A[[#This Row],[Secteur]])</f>
        <v xml:space="preserve">   D02 - La Courneuve</v>
      </c>
      <c r="C80" s="100" t="s">
        <v>565</v>
      </c>
      <c r="D80" s="100" t="s">
        <v>566</v>
      </c>
      <c r="E80" s="101">
        <v>1</v>
      </c>
      <c r="F80" s="101">
        <v>3</v>
      </c>
      <c r="G80" s="101">
        <v>4</v>
      </c>
      <c r="H80" s="101">
        <v>1</v>
      </c>
      <c r="I80" s="101">
        <v>1</v>
      </c>
      <c r="J80" s="101">
        <v>2</v>
      </c>
      <c r="K80" s="101">
        <v>0</v>
      </c>
      <c r="L80" s="101">
        <v>2</v>
      </c>
      <c r="M80" s="101">
        <v>2</v>
      </c>
      <c r="N80" s="102">
        <v>1</v>
      </c>
      <c r="O80" s="102">
        <v>1</v>
      </c>
      <c r="P80" s="102">
        <v>1</v>
      </c>
      <c r="Q80" s="101">
        <v>0</v>
      </c>
      <c r="R80" s="101">
        <v>1</v>
      </c>
      <c r="S80" s="101">
        <v>1</v>
      </c>
      <c r="T80" s="102" t="s">
        <v>92</v>
      </c>
      <c r="U80" s="102">
        <v>0.5</v>
      </c>
      <c r="V80" s="102">
        <v>0.5</v>
      </c>
      <c r="W80" s="101">
        <v>0</v>
      </c>
      <c r="X80" s="101">
        <v>1</v>
      </c>
      <c r="Y80" s="101">
        <v>1</v>
      </c>
      <c r="Z80" s="102" t="s">
        <v>92</v>
      </c>
      <c r="AA80" s="102">
        <v>0.5</v>
      </c>
      <c r="AB80" s="102">
        <v>0.5</v>
      </c>
      <c r="AC80" s="101">
        <v>0</v>
      </c>
      <c r="AD80" s="101">
        <v>0</v>
      </c>
      <c r="AE80" s="101">
        <v>0</v>
      </c>
      <c r="AF80" s="102" t="s">
        <v>92</v>
      </c>
      <c r="AG80" s="102">
        <v>0</v>
      </c>
      <c r="AH80" s="102">
        <v>0</v>
      </c>
      <c r="AI80" s="101">
        <v>0</v>
      </c>
      <c r="AJ80" s="101">
        <v>1</v>
      </c>
      <c r="AK80" s="101">
        <v>1</v>
      </c>
      <c r="AL80" s="102" t="s">
        <v>92</v>
      </c>
      <c r="AM80" s="102">
        <v>0.5</v>
      </c>
      <c r="AN80" s="102">
        <v>0.5</v>
      </c>
      <c r="AO80" s="101">
        <v>0</v>
      </c>
      <c r="AP80" s="101">
        <v>2</v>
      </c>
      <c r="AQ80" s="101">
        <v>2</v>
      </c>
      <c r="AR80" s="102">
        <v>1</v>
      </c>
      <c r="AS80" s="102">
        <v>1</v>
      </c>
      <c r="AT80" s="102">
        <v>1</v>
      </c>
      <c r="AU80" s="101">
        <v>0</v>
      </c>
      <c r="AV80" s="101">
        <v>1</v>
      </c>
      <c r="AW80" s="101">
        <v>1</v>
      </c>
      <c r="AX80" s="102" t="s">
        <v>92</v>
      </c>
      <c r="AY80" s="102">
        <v>0.5</v>
      </c>
      <c r="AZ80" s="102">
        <v>0.5</v>
      </c>
      <c r="BA80" s="101">
        <v>0</v>
      </c>
      <c r="BB80" s="101">
        <v>1</v>
      </c>
      <c r="BC80" s="101">
        <v>1</v>
      </c>
      <c r="BD80" s="102" t="s">
        <v>92</v>
      </c>
      <c r="BE80" s="102">
        <v>0.5</v>
      </c>
      <c r="BF80" s="102">
        <v>0.5</v>
      </c>
      <c r="BG80" s="101">
        <v>0</v>
      </c>
      <c r="BH80" s="101">
        <v>0</v>
      </c>
      <c r="BI80" s="101">
        <v>0</v>
      </c>
      <c r="BJ80" s="102" t="s">
        <v>92</v>
      </c>
      <c r="BK80" s="102">
        <v>0</v>
      </c>
      <c r="BL80" s="102">
        <v>0</v>
      </c>
      <c r="BM80" s="101">
        <v>0</v>
      </c>
      <c r="BN80" s="101">
        <v>1</v>
      </c>
      <c r="BO80" s="101">
        <v>1</v>
      </c>
      <c r="BP80" s="102" t="s">
        <v>92</v>
      </c>
      <c r="BQ80" s="102">
        <v>0.5</v>
      </c>
      <c r="BR80" s="103">
        <v>0.5</v>
      </c>
    </row>
    <row r="81" spans="1:70" ht="11.85">
      <c r="A81" s="99" t="str">
        <f>IF(COUNTIFS(T_UPE2A[[#This Row],[Secteur]],"  *"),A80,T_UPE2A[[#This Row],[Secteur]])</f>
        <v>SEINE-SAINT-DENIS</v>
      </c>
      <c r="B81" s="99" t="str">
        <f>IF(COUNTIFS(T_UPE2A[[#This Row],[Secteur]],"    *"),B80,T_UPE2A[[#This Row],[Secteur]])</f>
        <v xml:space="preserve">   D03 - Drancy</v>
      </c>
      <c r="C81" s="100" t="s">
        <v>569</v>
      </c>
      <c r="D81" s="100" t="s">
        <v>570</v>
      </c>
      <c r="E81" s="101">
        <v>15</v>
      </c>
      <c r="F81" s="101">
        <v>25</v>
      </c>
      <c r="G81" s="101">
        <v>40</v>
      </c>
      <c r="H81" s="101">
        <v>0</v>
      </c>
      <c r="I81" s="101">
        <v>0</v>
      </c>
      <c r="J81" s="101">
        <v>0</v>
      </c>
      <c r="K81" s="101">
        <v>1</v>
      </c>
      <c r="L81" s="101">
        <v>4</v>
      </c>
      <c r="M81" s="101">
        <v>5</v>
      </c>
      <c r="N81" s="102">
        <v>6.6666666666666666E-2</v>
      </c>
      <c r="O81" s="102">
        <v>0.16</v>
      </c>
      <c r="P81" s="102">
        <v>0.125</v>
      </c>
      <c r="Q81" s="101">
        <v>1</v>
      </c>
      <c r="R81" s="101">
        <v>1</v>
      </c>
      <c r="S81" s="101">
        <v>2</v>
      </c>
      <c r="T81" s="102">
        <v>1</v>
      </c>
      <c r="U81" s="102">
        <v>0.25</v>
      </c>
      <c r="V81" s="102">
        <v>0.4</v>
      </c>
      <c r="W81" s="101">
        <v>0</v>
      </c>
      <c r="X81" s="101">
        <v>3</v>
      </c>
      <c r="Y81" s="101">
        <v>3</v>
      </c>
      <c r="Z81" s="102">
        <v>0</v>
      </c>
      <c r="AA81" s="102">
        <v>0.75</v>
      </c>
      <c r="AB81" s="102">
        <v>0.6</v>
      </c>
      <c r="AC81" s="101">
        <v>0</v>
      </c>
      <c r="AD81" s="101">
        <v>2</v>
      </c>
      <c r="AE81" s="101">
        <v>2</v>
      </c>
      <c r="AF81" s="102">
        <v>0</v>
      </c>
      <c r="AG81" s="102">
        <v>0.5</v>
      </c>
      <c r="AH81" s="102">
        <v>0.4</v>
      </c>
      <c r="AI81" s="101">
        <v>0</v>
      </c>
      <c r="AJ81" s="101">
        <v>1</v>
      </c>
      <c r="AK81" s="101">
        <v>1</v>
      </c>
      <c r="AL81" s="102">
        <v>0</v>
      </c>
      <c r="AM81" s="102">
        <v>0.25</v>
      </c>
      <c r="AN81" s="102">
        <v>0.2</v>
      </c>
      <c r="AO81" s="101">
        <v>0</v>
      </c>
      <c r="AP81" s="101">
        <v>1</v>
      </c>
      <c r="AQ81" s="101">
        <v>1</v>
      </c>
      <c r="AR81" s="102">
        <v>0</v>
      </c>
      <c r="AS81" s="102">
        <v>0.04</v>
      </c>
      <c r="AT81" s="102">
        <v>2.5000000000000001E-2</v>
      </c>
      <c r="AU81" s="101">
        <v>0</v>
      </c>
      <c r="AV81" s="101">
        <v>0</v>
      </c>
      <c r="AW81" s="101">
        <v>0</v>
      </c>
      <c r="AX81" s="102" t="s">
        <v>92</v>
      </c>
      <c r="AY81" s="102">
        <v>0</v>
      </c>
      <c r="AZ81" s="102">
        <v>0</v>
      </c>
      <c r="BA81" s="101">
        <v>0</v>
      </c>
      <c r="BB81" s="101">
        <v>1</v>
      </c>
      <c r="BC81" s="101">
        <v>1</v>
      </c>
      <c r="BD81" s="102" t="s">
        <v>92</v>
      </c>
      <c r="BE81" s="102">
        <v>1</v>
      </c>
      <c r="BF81" s="102">
        <v>1</v>
      </c>
      <c r="BG81" s="101">
        <v>0</v>
      </c>
      <c r="BH81" s="101">
        <v>0</v>
      </c>
      <c r="BI81" s="101">
        <v>0</v>
      </c>
      <c r="BJ81" s="102" t="s">
        <v>92</v>
      </c>
      <c r="BK81" s="102">
        <v>0</v>
      </c>
      <c r="BL81" s="102">
        <v>0</v>
      </c>
      <c r="BM81" s="101">
        <v>0</v>
      </c>
      <c r="BN81" s="101">
        <v>1</v>
      </c>
      <c r="BO81" s="101">
        <v>1</v>
      </c>
      <c r="BP81" s="102" t="s">
        <v>92</v>
      </c>
      <c r="BQ81" s="102">
        <v>1</v>
      </c>
      <c r="BR81" s="103">
        <v>1</v>
      </c>
    </row>
    <row r="82" spans="1:70" ht="11.85">
      <c r="A82" s="99" t="str">
        <f>IF(COUNTIFS(T_UPE2A[[#This Row],[Secteur]],"  *"),A81,T_UPE2A[[#This Row],[Secteur]])</f>
        <v>SEINE-SAINT-DENIS</v>
      </c>
      <c r="B82" s="99" t="str">
        <f>IF(COUNTIFS(T_UPE2A[[#This Row],[Secteur]],"    *"),B81,T_UPE2A[[#This Row],[Secteur]])</f>
        <v xml:space="preserve">   D03 - Drancy</v>
      </c>
      <c r="C82" s="100" t="s">
        <v>577</v>
      </c>
      <c r="D82" s="100" t="s">
        <v>578</v>
      </c>
      <c r="E82" s="101">
        <v>3</v>
      </c>
      <c r="F82" s="101">
        <v>1</v>
      </c>
      <c r="G82" s="101">
        <v>4</v>
      </c>
      <c r="H82" s="101">
        <v>0</v>
      </c>
      <c r="I82" s="101">
        <v>0</v>
      </c>
      <c r="J82" s="101">
        <v>0</v>
      </c>
      <c r="K82" s="101">
        <v>0</v>
      </c>
      <c r="L82" s="101">
        <v>0</v>
      </c>
      <c r="M82" s="101">
        <v>0</v>
      </c>
      <c r="N82" s="102">
        <v>0</v>
      </c>
      <c r="O82" s="102">
        <v>0</v>
      </c>
      <c r="P82" s="102">
        <v>0</v>
      </c>
      <c r="Q82" s="101">
        <v>0</v>
      </c>
      <c r="R82" s="101">
        <v>0</v>
      </c>
      <c r="S82" s="101">
        <v>0</v>
      </c>
      <c r="T82" s="102" t="s">
        <v>92</v>
      </c>
      <c r="U82" s="102" t="s">
        <v>92</v>
      </c>
      <c r="V82" s="102" t="s">
        <v>92</v>
      </c>
      <c r="W82" s="101">
        <v>0</v>
      </c>
      <c r="X82" s="101">
        <v>0</v>
      </c>
      <c r="Y82" s="101">
        <v>0</v>
      </c>
      <c r="Z82" s="102" t="s">
        <v>92</v>
      </c>
      <c r="AA82" s="102" t="s">
        <v>92</v>
      </c>
      <c r="AB82" s="102" t="s">
        <v>92</v>
      </c>
      <c r="AC82" s="101">
        <v>0</v>
      </c>
      <c r="AD82" s="101">
        <v>0</v>
      </c>
      <c r="AE82" s="101">
        <v>0</v>
      </c>
      <c r="AF82" s="102" t="s">
        <v>92</v>
      </c>
      <c r="AG82" s="102" t="s">
        <v>92</v>
      </c>
      <c r="AH82" s="102" t="s">
        <v>92</v>
      </c>
      <c r="AI82" s="101">
        <v>0</v>
      </c>
      <c r="AJ82" s="101">
        <v>0</v>
      </c>
      <c r="AK82" s="101">
        <v>0</v>
      </c>
      <c r="AL82" s="102" t="s">
        <v>92</v>
      </c>
      <c r="AM82" s="102" t="s">
        <v>92</v>
      </c>
      <c r="AN82" s="102" t="s">
        <v>92</v>
      </c>
      <c r="AO82" s="101">
        <v>0</v>
      </c>
      <c r="AP82" s="101">
        <v>0</v>
      </c>
      <c r="AQ82" s="101">
        <v>0</v>
      </c>
      <c r="AR82" s="102">
        <v>0</v>
      </c>
      <c r="AS82" s="102">
        <v>0</v>
      </c>
      <c r="AT82" s="102">
        <v>0</v>
      </c>
      <c r="AU82" s="101">
        <v>0</v>
      </c>
      <c r="AV82" s="101">
        <v>0</v>
      </c>
      <c r="AW82" s="101">
        <v>0</v>
      </c>
      <c r="AX82" s="102" t="s">
        <v>92</v>
      </c>
      <c r="AY82" s="102" t="s">
        <v>92</v>
      </c>
      <c r="AZ82" s="102" t="s">
        <v>92</v>
      </c>
      <c r="BA82" s="101">
        <v>0</v>
      </c>
      <c r="BB82" s="101">
        <v>0</v>
      </c>
      <c r="BC82" s="101">
        <v>0</v>
      </c>
      <c r="BD82" s="102" t="s">
        <v>92</v>
      </c>
      <c r="BE82" s="102" t="s">
        <v>92</v>
      </c>
      <c r="BF82" s="102" t="s">
        <v>92</v>
      </c>
      <c r="BG82" s="101">
        <v>0</v>
      </c>
      <c r="BH82" s="101">
        <v>0</v>
      </c>
      <c r="BI82" s="101">
        <v>0</v>
      </c>
      <c r="BJ82" s="102" t="s">
        <v>92</v>
      </c>
      <c r="BK82" s="102" t="s">
        <v>92</v>
      </c>
      <c r="BL82" s="102" t="s">
        <v>92</v>
      </c>
      <c r="BM82" s="101">
        <v>0</v>
      </c>
      <c r="BN82" s="101">
        <v>0</v>
      </c>
      <c r="BO82" s="101">
        <v>0</v>
      </c>
      <c r="BP82" s="102" t="s">
        <v>92</v>
      </c>
      <c r="BQ82" s="102" t="s">
        <v>92</v>
      </c>
      <c r="BR82" s="103" t="s">
        <v>92</v>
      </c>
    </row>
    <row r="83" spans="1:70" ht="11.85">
      <c r="A83" s="99" t="str">
        <f>IF(COUNTIFS(T_UPE2A[[#This Row],[Secteur]],"  *"),A82,T_UPE2A[[#This Row],[Secteur]])</f>
        <v>SEINE-SAINT-DENIS</v>
      </c>
      <c r="B83" s="99" t="str">
        <f>IF(COUNTIFS(T_UPE2A[[#This Row],[Secteur]],"    *"),B82,T_UPE2A[[#This Row],[Secteur]])</f>
        <v xml:space="preserve">   D03 - Drancy</v>
      </c>
      <c r="C83" s="100" t="s">
        <v>581</v>
      </c>
      <c r="D83" s="100" t="s">
        <v>582</v>
      </c>
      <c r="E83" s="101">
        <v>0</v>
      </c>
      <c r="F83" s="101">
        <v>1</v>
      </c>
      <c r="G83" s="101">
        <v>1</v>
      </c>
      <c r="H83" s="101">
        <v>0</v>
      </c>
      <c r="I83" s="101">
        <v>0</v>
      </c>
      <c r="J83" s="101">
        <v>0</v>
      </c>
      <c r="K83" s="101">
        <v>0</v>
      </c>
      <c r="L83" s="101">
        <v>1</v>
      </c>
      <c r="M83" s="101">
        <v>1</v>
      </c>
      <c r="N83" s="102" t="s">
        <v>92</v>
      </c>
      <c r="O83" s="102">
        <v>1</v>
      </c>
      <c r="P83" s="102">
        <v>1</v>
      </c>
      <c r="Q83" s="101">
        <v>0</v>
      </c>
      <c r="R83" s="101">
        <v>0</v>
      </c>
      <c r="S83" s="101">
        <v>0</v>
      </c>
      <c r="T83" s="102" t="s">
        <v>92</v>
      </c>
      <c r="U83" s="102">
        <v>0</v>
      </c>
      <c r="V83" s="102">
        <v>0</v>
      </c>
      <c r="W83" s="101">
        <v>0</v>
      </c>
      <c r="X83" s="101">
        <v>1</v>
      </c>
      <c r="Y83" s="101">
        <v>1</v>
      </c>
      <c r="Z83" s="102" t="s">
        <v>92</v>
      </c>
      <c r="AA83" s="102">
        <v>1</v>
      </c>
      <c r="AB83" s="102">
        <v>1</v>
      </c>
      <c r="AC83" s="101">
        <v>0</v>
      </c>
      <c r="AD83" s="101">
        <v>0</v>
      </c>
      <c r="AE83" s="101">
        <v>0</v>
      </c>
      <c r="AF83" s="102" t="s">
        <v>92</v>
      </c>
      <c r="AG83" s="102">
        <v>0</v>
      </c>
      <c r="AH83" s="102">
        <v>0</v>
      </c>
      <c r="AI83" s="101">
        <v>0</v>
      </c>
      <c r="AJ83" s="101">
        <v>1</v>
      </c>
      <c r="AK83" s="101">
        <v>1</v>
      </c>
      <c r="AL83" s="102" t="s">
        <v>92</v>
      </c>
      <c r="AM83" s="102">
        <v>1</v>
      </c>
      <c r="AN83" s="102">
        <v>1</v>
      </c>
      <c r="AO83" s="101">
        <v>0</v>
      </c>
      <c r="AP83" s="101">
        <v>1</v>
      </c>
      <c r="AQ83" s="101">
        <v>1</v>
      </c>
      <c r="AR83" s="102" t="s">
        <v>92</v>
      </c>
      <c r="AS83" s="102">
        <v>1</v>
      </c>
      <c r="AT83" s="102">
        <v>1</v>
      </c>
      <c r="AU83" s="101">
        <v>0</v>
      </c>
      <c r="AV83" s="101">
        <v>0</v>
      </c>
      <c r="AW83" s="101">
        <v>0</v>
      </c>
      <c r="AX83" s="102" t="s">
        <v>92</v>
      </c>
      <c r="AY83" s="102">
        <v>0</v>
      </c>
      <c r="AZ83" s="102">
        <v>0</v>
      </c>
      <c r="BA83" s="101">
        <v>0</v>
      </c>
      <c r="BB83" s="101">
        <v>1</v>
      </c>
      <c r="BC83" s="101">
        <v>1</v>
      </c>
      <c r="BD83" s="102" t="s">
        <v>92</v>
      </c>
      <c r="BE83" s="102">
        <v>1</v>
      </c>
      <c r="BF83" s="102">
        <v>1</v>
      </c>
      <c r="BG83" s="101">
        <v>0</v>
      </c>
      <c r="BH83" s="101">
        <v>0</v>
      </c>
      <c r="BI83" s="101">
        <v>0</v>
      </c>
      <c r="BJ83" s="102" t="s">
        <v>92</v>
      </c>
      <c r="BK83" s="102">
        <v>0</v>
      </c>
      <c r="BL83" s="102">
        <v>0</v>
      </c>
      <c r="BM83" s="101">
        <v>0</v>
      </c>
      <c r="BN83" s="101">
        <v>1</v>
      </c>
      <c r="BO83" s="101">
        <v>1</v>
      </c>
      <c r="BP83" s="102" t="s">
        <v>92</v>
      </c>
      <c r="BQ83" s="102">
        <v>1</v>
      </c>
      <c r="BR83" s="103">
        <v>1</v>
      </c>
    </row>
    <row r="84" spans="1:70" ht="11.85">
      <c r="A84" s="99" t="str">
        <f>IF(COUNTIFS(T_UPE2A[[#This Row],[Secteur]],"  *"),A83,T_UPE2A[[#This Row],[Secteur]])</f>
        <v>SEINE-SAINT-DENIS</v>
      </c>
      <c r="B84" s="99" t="str">
        <f>IF(COUNTIFS(T_UPE2A[[#This Row],[Secteur]],"    *"),B83,T_UPE2A[[#This Row],[Secteur]])</f>
        <v xml:space="preserve">   D03 - Drancy</v>
      </c>
      <c r="C84" s="100" t="s">
        <v>585</v>
      </c>
      <c r="D84" s="100" t="s">
        <v>586</v>
      </c>
      <c r="E84" s="101">
        <v>2</v>
      </c>
      <c r="F84" s="101">
        <v>1</v>
      </c>
      <c r="G84" s="101">
        <v>3</v>
      </c>
      <c r="H84" s="101">
        <v>0</v>
      </c>
      <c r="I84" s="101">
        <v>0</v>
      </c>
      <c r="J84" s="101">
        <v>0</v>
      </c>
      <c r="K84" s="101">
        <v>0</v>
      </c>
      <c r="L84" s="101">
        <v>0</v>
      </c>
      <c r="M84" s="101">
        <v>0</v>
      </c>
      <c r="N84" s="102">
        <v>0</v>
      </c>
      <c r="O84" s="102">
        <v>0</v>
      </c>
      <c r="P84" s="102">
        <v>0</v>
      </c>
      <c r="Q84" s="101">
        <v>0</v>
      </c>
      <c r="R84" s="101">
        <v>0</v>
      </c>
      <c r="S84" s="101">
        <v>0</v>
      </c>
      <c r="T84" s="102" t="s">
        <v>92</v>
      </c>
      <c r="U84" s="102" t="s">
        <v>92</v>
      </c>
      <c r="V84" s="102" t="s">
        <v>92</v>
      </c>
      <c r="W84" s="101">
        <v>0</v>
      </c>
      <c r="X84" s="101">
        <v>0</v>
      </c>
      <c r="Y84" s="101">
        <v>0</v>
      </c>
      <c r="Z84" s="102" t="s">
        <v>92</v>
      </c>
      <c r="AA84" s="102" t="s">
        <v>92</v>
      </c>
      <c r="AB84" s="102" t="s">
        <v>92</v>
      </c>
      <c r="AC84" s="101">
        <v>0</v>
      </c>
      <c r="AD84" s="101">
        <v>0</v>
      </c>
      <c r="AE84" s="101">
        <v>0</v>
      </c>
      <c r="AF84" s="102" t="s">
        <v>92</v>
      </c>
      <c r="AG84" s="102" t="s">
        <v>92</v>
      </c>
      <c r="AH84" s="102" t="s">
        <v>92</v>
      </c>
      <c r="AI84" s="101">
        <v>0</v>
      </c>
      <c r="AJ84" s="101">
        <v>0</v>
      </c>
      <c r="AK84" s="101">
        <v>0</v>
      </c>
      <c r="AL84" s="102" t="s">
        <v>92</v>
      </c>
      <c r="AM84" s="102" t="s">
        <v>92</v>
      </c>
      <c r="AN84" s="102" t="s">
        <v>92</v>
      </c>
      <c r="AO84" s="101">
        <v>0</v>
      </c>
      <c r="AP84" s="101">
        <v>0</v>
      </c>
      <c r="AQ84" s="101">
        <v>0</v>
      </c>
      <c r="AR84" s="102">
        <v>0</v>
      </c>
      <c r="AS84" s="102">
        <v>0</v>
      </c>
      <c r="AT84" s="102">
        <v>0</v>
      </c>
      <c r="AU84" s="101">
        <v>0</v>
      </c>
      <c r="AV84" s="101">
        <v>0</v>
      </c>
      <c r="AW84" s="101">
        <v>0</v>
      </c>
      <c r="AX84" s="102" t="s">
        <v>92</v>
      </c>
      <c r="AY84" s="102" t="s">
        <v>92</v>
      </c>
      <c r="AZ84" s="102" t="s">
        <v>92</v>
      </c>
      <c r="BA84" s="101">
        <v>0</v>
      </c>
      <c r="BB84" s="101">
        <v>0</v>
      </c>
      <c r="BC84" s="101">
        <v>0</v>
      </c>
      <c r="BD84" s="102" t="s">
        <v>92</v>
      </c>
      <c r="BE84" s="102" t="s">
        <v>92</v>
      </c>
      <c r="BF84" s="102" t="s">
        <v>92</v>
      </c>
      <c r="BG84" s="101">
        <v>0</v>
      </c>
      <c r="BH84" s="101">
        <v>0</v>
      </c>
      <c r="BI84" s="101">
        <v>0</v>
      </c>
      <c r="BJ84" s="102" t="s">
        <v>92</v>
      </c>
      <c r="BK84" s="102" t="s">
        <v>92</v>
      </c>
      <c r="BL84" s="102" t="s">
        <v>92</v>
      </c>
      <c r="BM84" s="101">
        <v>0</v>
      </c>
      <c r="BN84" s="101">
        <v>0</v>
      </c>
      <c r="BO84" s="101">
        <v>0</v>
      </c>
      <c r="BP84" s="102" t="s">
        <v>92</v>
      </c>
      <c r="BQ84" s="102" t="s">
        <v>92</v>
      </c>
      <c r="BR84" s="103" t="s">
        <v>92</v>
      </c>
    </row>
    <row r="85" spans="1:70" ht="11.85">
      <c r="A85" s="99" t="str">
        <f>IF(COUNTIFS(T_UPE2A[[#This Row],[Secteur]],"  *"),A84,T_UPE2A[[#This Row],[Secteur]])</f>
        <v>SEINE-SAINT-DENIS</v>
      </c>
      <c r="B85" s="99" t="str">
        <f>IF(COUNTIFS(T_UPE2A[[#This Row],[Secteur]],"    *"),B84,T_UPE2A[[#This Row],[Secteur]])</f>
        <v xml:space="preserve">   D03 - Drancy</v>
      </c>
      <c r="C85" s="100" t="s">
        <v>589</v>
      </c>
      <c r="D85" s="100" t="s">
        <v>590</v>
      </c>
      <c r="E85" s="101">
        <v>1</v>
      </c>
      <c r="F85" s="101">
        <v>1</v>
      </c>
      <c r="G85" s="101">
        <v>2</v>
      </c>
      <c r="H85" s="101">
        <v>0</v>
      </c>
      <c r="I85" s="101">
        <v>0</v>
      </c>
      <c r="J85" s="101">
        <v>0</v>
      </c>
      <c r="K85" s="101">
        <v>0</v>
      </c>
      <c r="L85" s="101">
        <v>0</v>
      </c>
      <c r="M85" s="101">
        <v>0</v>
      </c>
      <c r="N85" s="102">
        <v>0</v>
      </c>
      <c r="O85" s="102">
        <v>0</v>
      </c>
      <c r="P85" s="102">
        <v>0</v>
      </c>
      <c r="Q85" s="101">
        <v>0</v>
      </c>
      <c r="R85" s="101">
        <v>0</v>
      </c>
      <c r="S85" s="101">
        <v>0</v>
      </c>
      <c r="T85" s="102" t="s">
        <v>92</v>
      </c>
      <c r="U85" s="102" t="s">
        <v>92</v>
      </c>
      <c r="V85" s="102" t="s">
        <v>92</v>
      </c>
      <c r="W85" s="101">
        <v>0</v>
      </c>
      <c r="X85" s="101">
        <v>0</v>
      </c>
      <c r="Y85" s="101">
        <v>0</v>
      </c>
      <c r="Z85" s="102" t="s">
        <v>92</v>
      </c>
      <c r="AA85" s="102" t="s">
        <v>92</v>
      </c>
      <c r="AB85" s="102" t="s">
        <v>92</v>
      </c>
      <c r="AC85" s="101">
        <v>0</v>
      </c>
      <c r="AD85" s="101">
        <v>0</v>
      </c>
      <c r="AE85" s="101">
        <v>0</v>
      </c>
      <c r="AF85" s="102" t="s">
        <v>92</v>
      </c>
      <c r="AG85" s="102" t="s">
        <v>92</v>
      </c>
      <c r="AH85" s="102" t="s">
        <v>92</v>
      </c>
      <c r="AI85" s="101">
        <v>0</v>
      </c>
      <c r="AJ85" s="101">
        <v>0</v>
      </c>
      <c r="AK85" s="101">
        <v>0</v>
      </c>
      <c r="AL85" s="102" t="s">
        <v>92</v>
      </c>
      <c r="AM85" s="102" t="s">
        <v>92</v>
      </c>
      <c r="AN85" s="102" t="s">
        <v>92</v>
      </c>
      <c r="AO85" s="101">
        <v>0</v>
      </c>
      <c r="AP85" s="101">
        <v>0</v>
      </c>
      <c r="AQ85" s="101">
        <v>0</v>
      </c>
      <c r="AR85" s="102">
        <v>0</v>
      </c>
      <c r="AS85" s="102">
        <v>0</v>
      </c>
      <c r="AT85" s="102">
        <v>0</v>
      </c>
      <c r="AU85" s="101">
        <v>0</v>
      </c>
      <c r="AV85" s="101">
        <v>0</v>
      </c>
      <c r="AW85" s="101">
        <v>0</v>
      </c>
      <c r="AX85" s="102" t="s">
        <v>92</v>
      </c>
      <c r="AY85" s="102" t="s">
        <v>92</v>
      </c>
      <c r="AZ85" s="102" t="s">
        <v>92</v>
      </c>
      <c r="BA85" s="101">
        <v>0</v>
      </c>
      <c r="BB85" s="101">
        <v>0</v>
      </c>
      <c r="BC85" s="101">
        <v>0</v>
      </c>
      <c r="BD85" s="102" t="s">
        <v>92</v>
      </c>
      <c r="BE85" s="102" t="s">
        <v>92</v>
      </c>
      <c r="BF85" s="102" t="s">
        <v>92</v>
      </c>
      <c r="BG85" s="101">
        <v>0</v>
      </c>
      <c r="BH85" s="101">
        <v>0</v>
      </c>
      <c r="BI85" s="101">
        <v>0</v>
      </c>
      <c r="BJ85" s="102" t="s">
        <v>92</v>
      </c>
      <c r="BK85" s="102" t="s">
        <v>92</v>
      </c>
      <c r="BL85" s="102" t="s">
        <v>92</v>
      </c>
      <c r="BM85" s="101">
        <v>0</v>
      </c>
      <c r="BN85" s="101">
        <v>0</v>
      </c>
      <c r="BO85" s="101">
        <v>0</v>
      </c>
      <c r="BP85" s="102" t="s">
        <v>92</v>
      </c>
      <c r="BQ85" s="102" t="s">
        <v>92</v>
      </c>
      <c r="BR85" s="103" t="s">
        <v>92</v>
      </c>
    </row>
    <row r="86" spans="1:70" ht="11.85">
      <c r="A86" s="99" t="str">
        <f>IF(COUNTIFS(T_UPE2A[[#This Row],[Secteur]],"  *"),A85,T_UPE2A[[#This Row],[Secteur]])</f>
        <v>SEINE-SAINT-DENIS</v>
      </c>
      <c r="B86" s="99" t="str">
        <f>IF(COUNTIFS(T_UPE2A[[#This Row],[Secteur]],"    *"),B85,T_UPE2A[[#This Row],[Secteur]])</f>
        <v xml:space="preserve">   D03 - Drancy</v>
      </c>
      <c r="C86" s="100" t="s">
        <v>591</v>
      </c>
      <c r="D86" s="100" t="s">
        <v>592</v>
      </c>
      <c r="E86" s="101">
        <v>6</v>
      </c>
      <c r="F86" s="101">
        <v>16</v>
      </c>
      <c r="G86" s="101">
        <v>22</v>
      </c>
      <c r="H86" s="101">
        <v>0</v>
      </c>
      <c r="I86" s="101">
        <v>0</v>
      </c>
      <c r="J86" s="101">
        <v>0</v>
      </c>
      <c r="K86" s="101">
        <v>0</v>
      </c>
      <c r="L86" s="101">
        <v>0</v>
      </c>
      <c r="M86" s="101">
        <v>0</v>
      </c>
      <c r="N86" s="102">
        <v>0</v>
      </c>
      <c r="O86" s="102">
        <v>0</v>
      </c>
      <c r="P86" s="102">
        <v>0</v>
      </c>
      <c r="Q86" s="101">
        <v>0</v>
      </c>
      <c r="R86" s="101">
        <v>0</v>
      </c>
      <c r="S86" s="101">
        <v>0</v>
      </c>
      <c r="T86" s="102" t="s">
        <v>92</v>
      </c>
      <c r="U86" s="102" t="s">
        <v>92</v>
      </c>
      <c r="V86" s="102" t="s">
        <v>92</v>
      </c>
      <c r="W86" s="101">
        <v>0</v>
      </c>
      <c r="X86" s="101">
        <v>0</v>
      </c>
      <c r="Y86" s="101">
        <v>0</v>
      </c>
      <c r="Z86" s="102" t="s">
        <v>92</v>
      </c>
      <c r="AA86" s="102" t="s">
        <v>92</v>
      </c>
      <c r="AB86" s="102" t="s">
        <v>92</v>
      </c>
      <c r="AC86" s="101">
        <v>0</v>
      </c>
      <c r="AD86" s="101">
        <v>0</v>
      </c>
      <c r="AE86" s="101">
        <v>0</v>
      </c>
      <c r="AF86" s="102" t="s">
        <v>92</v>
      </c>
      <c r="AG86" s="102" t="s">
        <v>92</v>
      </c>
      <c r="AH86" s="102" t="s">
        <v>92</v>
      </c>
      <c r="AI86" s="101">
        <v>0</v>
      </c>
      <c r="AJ86" s="101">
        <v>0</v>
      </c>
      <c r="AK86" s="101">
        <v>0</v>
      </c>
      <c r="AL86" s="102" t="s">
        <v>92</v>
      </c>
      <c r="AM86" s="102" t="s">
        <v>92</v>
      </c>
      <c r="AN86" s="102" t="s">
        <v>92</v>
      </c>
      <c r="AO86" s="101">
        <v>0</v>
      </c>
      <c r="AP86" s="101">
        <v>0</v>
      </c>
      <c r="AQ86" s="101">
        <v>0</v>
      </c>
      <c r="AR86" s="102">
        <v>0</v>
      </c>
      <c r="AS86" s="102">
        <v>0</v>
      </c>
      <c r="AT86" s="102">
        <v>0</v>
      </c>
      <c r="AU86" s="101">
        <v>0</v>
      </c>
      <c r="AV86" s="101">
        <v>0</v>
      </c>
      <c r="AW86" s="101">
        <v>0</v>
      </c>
      <c r="AX86" s="102" t="s">
        <v>92</v>
      </c>
      <c r="AY86" s="102" t="s">
        <v>92</v>
      </c>
      <c r="AZ86" s="102" t="s">
        <v>92</v>
      </c>
      <c r="BA86" s="101">
        <v>0</v>
      </c>
      <c r="BB86" s="101">
        <v>0</v>
      </c>
      <c r="BC86" s="101">
        <v>0</v>
      </c>
      <c r="BD86" s="102" t="s">
        <v>92</v>
      </c>
      <c r="BE86" s="102" t="s">
        <v>92</v>
      </c>
      <c r="BF86" s="102" t="s">
        <v>92</v>
      </c>
      <c r="BG86" s="101">
        <v>0</v>
      </c>
      <c r="BH86" s="101">
        <v>0</v>
      </c>
      <c r="BI86" s="101">
        <v>0</v>
      </c>
      <c r="BJ86" s="102" t="s">
        <v>92</v>
      </c>
      <c r="BK86" s="102" t="s">
        <v>92</v>
      </c>
      <c r="BL86" s="102" t="s">
        <v>92</v>
      </c>
      <c r="BM86" s="101">
        <v>0</v>
      </c>
      <c r="BN86" s="101">
        <v>0</v>
      </c>
      <c r="BO86" s="101">
        <v>0</v>
      </c>
      <c r="BP86" s="102" t="s">
        <v>92</v>
      </c>
      <c r="BQ86" s="102" t="s">
        <v>92</v>
      </c>
      <c r="BR86" s="103" t="s">
        <v>92</v>
      </c>
    </row>
    <row r="87" spans="1:70" ht="11.85">
      <c r="A87" s="99" t="str">
        <f>IF(COUNTIFS(T_UPE2A[[#This Row],[Secteur]],"  *"),A86,T_UPE2A[[#This Row],[Secteur]])</f>
        <v>SEINE-SAINT-DENIS</v>
      </c>
      <c r="B87" s="99" t="str">
        <f>IF(COUNTIFS(T_UPE2A[[#This Row],[Secteur]],"    *"),B86,T_UPE2A[[#This Row],[Secteur]])</f>
        <v xml:space="preserve">   D03 - Drancy</v>
      </c>
      <c r="C87" s="100" t="s">
        <v>593</v>
      </c>
      <c r="D87" s="100" t="s">
        <v>331</v>
      </c>
      <c r="E87" s="101">
        <v>3</v>
      </c>
      <c r="F87" s="101">
        <v>5</v>
      </c>
      <c r="G87" s="101">
        <v>8</v>
      </c>
      <c r="H87" s="101">
        <v>0</v>
      </c>
      <c r="I87" s="101">
        <v>0</v>
      </c>
      <c r="J87" s="101">
        <v>0</v>
      </c>
      <c r="K87" s="101">
        <v>1</v>
      </c>
      <c r="L87" s="101">
        <v>3</v>
      </c>
      <c r="M87" s="101">
        <v>4</v>
      </c>
      <c r="N87" s="102">
        <v>0.33333333333333331</v>
      </c>
      <c r="O87" s="102">
        <v>0.6</v>
      </c>
      <c r="P87" s="102">
        <v>0.5</v>
      </c>
      <c r="Q87" s="101">
        <v>1</v>
      </c>
      <c r="R87" s="101">
        <v>1</v>
      </c>
      <c r="S87" s="101">
        <v>2</v>
      </c>
      <c r="T87" s="102">
        <v>1</v>
      </c>
      <c r="U87" s="102">
        <v>0.33333333333333331</v>
      </c>
      <c r="V87" s="102">
        <v>0.5</v>
      </c>
      <c r="W87" s="101">
        <v>0</v>
      </c>
      <c r="X87" s="101">
        <v>2</v>
      </c>
      <c r="Y87" s="101">
        <v>2</v>
      </c>
      <c r="Z87" s="102">
        <v>0</v>
      </c>
      <c r="AA87" s="102">
        <v>0.66666666666666663</v>
      </c>
      <c r="AB87" s="102">
        <v>0.5</v>
      </c>
      <c r="AC87" s="101">
        <v>0</v>
      </c>
      <c r="AD87" s="101">
        <v>2</v>
      </c>
      <c r="AE87" s="101">
        <v>2</v>
      </c>
      <c r="AF87" s="102">
        <v>0</v>
      </c>
      <c r="AG87" s="102">
        <v>0.66666666666666663</v>
      </c>
      <c r="AH87" s="102">
        <v>0.5</v>
      </c>
      <c r="AI87" s="101">
        <v>0</v>
      </c>
      <c r="AJ87" s="101">
        <v>0</v>
      </c>
      <c r="AK87" s="101">
        <v>0</v>
      </c>
      <c r="AL87" s="102">
        <v>0</v>
      </c>
      <c r="AM87" s="102">
        <v>0</v>
      </c>
      <c r="AN87" s="102">
        <v>0</v>
      </c>
      <c r="AO87" s="101">
        <v>0</v>
      </c>
      <c r="AP87" s="101">
        <v>0</v>
      </c>
      <c r="AQ87" s="101">
        <v>0</v>
      </c>
      <c r="AR87" s="102">
        <v>0</v>
      </c>
      <c r="AS87" s="102">
        <v>0</v>
      </c>
      <c r="AT87" s="102">
        <v>0</v>
      </c>
      <c r="AU87" s="101">
        <v>0</v>
      </c>
      <c r="AV87" s="101">
        <v>0</v>
      </c>
      <c r="AW87" s="101">
        <v>0</v>
      </c>
      <c r="AX87" s="102" t="s">
        <v>92</v>
      </c>
      <c r="AY87" s="102" t="s">
        <v>92</v>
      </c>
      <c r="AZ87" s="102" t="s">
        <v>92</v>
      </c>
      <c r="BA87" s="101">
        <v>0</v>
      </c>
      <c r="BB87" s="101">
        <v>0</v>
      </c>
      <c r="BC87" s="101">
        <v>0</v>
      </c>
      <c r="BD87" s="102" t="s">
        <v>92</v>
      </c>
      <c r="BE87" s="102" t="s">
        <v>92</v>
      </c>
      <c r="BF87" s="102" t="s">
        <v>92</v>
      </c>
      <c r="BG87" s="101">
        <v>0</v>
      </c>
      <c r="BH87" s="101">
        <v>0</v>
      </c>
      <c r="BI87" s="101">
        <v>0</v>
      </c>
      <c r="BJ87" s="102" t="s">
        <v>92</v>
      </c>
      <c r="BK87" s="102" t="s">
        <v>92</v>
      </c>
      <c r="BL87" s="102" t="s">
        <v>92</v>
      </c>
      <c r="BM87" s="101">
        <v>0</v>
      </c>
      <c r="BN87" s="101">
        <v>0</v>
      </c>
      <c r="BO87" s="101">
        <v>0</v>
      </c>
      <c r="BP87" s="102" t="s">
        <v>92</v>
      </c>
      <c r="BQ87" s="102" t="s">
        <v>92</v>
      </c>
      <c r="BR87" s="103" t="s">
        <v>92</v>
      </c>
    </row>
    <row r="88" spans="1:70" ht="11.85">
      <c r="A88" s="99" t="str">
        <f>IF(COUNTIFS(T_UPE2A[[#This Row],[Secteur]],"  *"),A87,T_UPE2A[[#This Row],[Secteur]])</f>
        <v>SEINE-SAINT-DENIS</v>
      </c>
      <c r="B88" s="99" t="str">
        <f>IF(COUNTIFS(T_UPE2A[[#This Row],[Secteur]],"    *"),B87,T_UPE2A[[#This Row],[Secteur]])</f>
        <v xml:space="preserve">   D04 - Aulnay-Sous-Bois</v>
      </c>
      <c r="C88" s="100" t="s">
        <v>594</v>
      </c>
      <c r="D88" s="100" t="s">
        <v>595</v>
      </c>
      <c r="E88" s="101">
        <v>27</v>
      </c>
      <c r="F88" s="101">
        <v>58</v>
      </c>
      <c r="G88" s="101">
        <v>85</v>
      </c>
      <c r="H88" s="101">
        <v>3</v>
      </c>
      <c r="I88" s="101">
        <v>2</v>
      </c>
      <c r="J88" s="101">
        <v>5</v>
      </c>
      <c r="K88" s="101">
        <v>19</v>
      </c>
      <c r="L88" s="101">
        <v>34</v>
      </c>
      <c r="M88" s="101">
        <v>53</v>
      </c>
      <c r="N88" s="102">
        <v>0.81481481481481477</v>
      </c>
      <c r="O88" s="102">
        <v>0.62068965517241381</v>
      </c>
      <c r="P88" s="102">
        <v>0.68235294117647061</v>
      </c>
      <c r="Q88" s="101">
        <v>1</v>
      </c>
      <c r="R88" s="101">
        <v>4</v>
      </c>
      <c r="S88" s="101">
        <v>5</v>
      </c>
      <c r="T88" s="102">
        <v>5.2631578947368418E-2</v>
      </c>
      <c r="U88" s="102">
        <v>0.11764705882352941</v>
      </c>
      <c r="V88" s="102">
        <v>9.4339622641509441E-2</v>
      </c>
      <c r="W88" s="101">
        <v>18</v>
      </c>
      <c r="X88" s="101">
        <v>30</v>
      </c>
      <c r="Y88" s="101">
        <v>48</v>
      </c>
      <c r="Z88" s="102">
        <v>0.94736842105263153</v>
      </c>
      <c r="AA88" s="102">
        <v>0.88235294117647056</v>
      </c>
      <c r="AB88" s="102">
        <v>0.90566037735849059</v>
      </c>
      <c r="AC88" s="101">
        <v>8</v>
      </c>
      <c r="AD88" s="101">
        <v>8</v>
      </c>
      <c r="AE88" s="101">
        <v>16</v>
      </c>
      <c r="AF88" s="102">
        <v>0.42105263157894735</v>
      </c>
      <c r="AG88" s="102">
        <v>0.23529411764705882</v>
      </c>
      <c r="AH88" s="102">
        <v>0.30188679245283018</v>
      </c>
      <c r="AI88" s="101">
        <v>10</v>
      </c>
      <c r="AJ88" s="101">
        <v>22</v>
      </c>
      <c r="AK88" s="101">
        <v>32</v>
      </c>
      <c r="AL88" s="102">
        <v>0.52631578947368418</v>
      </c>
      <c r="AM88" s="102">
        <v>0.6470588235294118</v>
      </c>
      <c r="AN88" s="102">
        <v>0.60377358490566035</v>
      </c>
      <c r="AO88" s="101">
        <v>9</v>
      </c>
      <c r="AP88" s="101">
        <v>25</v>
      </c>
      <c r="AQ88" s="101">
        <v>34</v>
      </c>
      <c r="AR88" s="102">
        <v>0.44444444444444442</v>
      </c>
      <c r="AS88" s="102">
        <v>0.46551724137931033</v>
      </c>
      <c r="AT88" s="102">
        <v>0.45882352941176469</v>
      </c>
      <c r="AU88" s="101">
        <v>0</v>
      </c>
      <c r="AV88" s="101">
        <v>4</v>
      </c>
      <c r="AW88" s="101">
        <v>4</v>
      </c>
      <c r="AX88" s="102">
        <v>0</v>
      </c>
      <c r="AY88" s="102">
        <v>0.16</v>
      </c>
      <c r="AZ88" s="102">
        <v>0.11764705882352941</v>
      </c>
      <c r="BA88" s="101">
        <v>9</v>
      </c>
      <c r="BB88" s="101">
        <v>21</v>
      </c>
      <c r="BC88" s="101">
        <v>30</v>
      </c>
      <c r="BD88" s="102">
        <v>1</v>
      </c>
      <c r="BE88" s="102">
        <v>0.84</v>
      </c>
      <c r="BF88" s="102">
        <v>0.88235294117647056</v>
      </c>
      <c r="BG88" s="101">
        <v>4</v>
      </c>
      <c r="BH88" s="101">
        <v>4</v>
      </c>
      <c r="BI88" s="101">
        <v>8</v>
      </c>
      <c r="BJ88" s="102">
        <v>0.44444444444444442</v>
      </c>
      <c r="BK88" s="102">
        <v>0.16</v>
      </c>
      <c r="BL88" s="102">
        <v>0.23529411764705882</v>
      </c>
      <c r="BM88" s="101">
        <v>5</v>
      </c>
      <c r="BN88" s="101">
        <v>17</v>
      </c>
      <c r="BO88" s="101">
        <v>22</v>
      </c>
      <c r="BP88" s="102">
        <v>0.55555555555555558</v>
      </c>
      <c r="BQ88" s="102">
        <v>0.68</v>
      </c>
      <c r="BR88" s="103">
        <v>0.6470588235294118</v>
      </c>
    </row>
    <row r="89" spans="1:70" ht="11.85">
      <c r="A89" s="99" t="str">
        <f>IF(COUNTIFS(T_UPE2A[[#This Row],[Secteur]],"  *"),A88,T_UPE2A[[#This Row],[Secteur]])</f>
        <v>SEINE-SAINT-DENIS</v>
      </c>
      <c r="B89" s="99" t="str">
        <f>IF(COUNTIFS(T_UPE2A[[#This Row],[Secteur]],"    *"),B88,T_UPE2A[[#This Row],[Secteur]])</f>
        <v xml:space="preserve">   D04 - Aulnay-Sous-Bois</v>
      </c>
      <c r="C89" s="100" t="s">
        <v>596</v>
      </c>
      <c r="D89" s="100" t="s">
        <v>597</v>
      </c>
      <c r="E89" s="101">
        <v>11</v>
      </c>
      <c r="F89" s="101">
        <v>10</v>
      </c>
      <c r="G89" s="101">
        <v>21</v>
      </c>
      <c r="H89" s="101">
        <v>3</v>
      </c>
      <c r="I89" s="101">
        <v>2</v>
      </c>
      <c r="J89" s="101">
        <v>5</v>
      </c>
      <c r="K89" s="101">
        <v>11</v>
      </c>
      <c r="L89" s="101">
        <v>10</v>
      </c>
      <c r="M89" s="101">
        <v>21</v>
      </c>
      <c r="N89" s="102">
        <v>1.2727272727272727</v>
      </c>
      <c r="O89" s="102">
        <v>1.2</v>
      </c>
      <c r="P89" s="102">
        <v>1.2380952380952381</v>
      </c>
      <c r="Q89" s="101">
        <v>1</v>
      </c>
      <c r="R89" s="101">
        <v>0</v>
      </c>
      <c r="S89" s="101">
        <v>1</v>
      </c>
      <c r="T89" s="102">
        <v>9.0909090909090912E-2</v>
      </c>
      <c r="U89" s="102">
        <v>0</v>
      </c>
      <c r="V89" s="102">
        <v>4.7619047619047616E-2</v>
      </c>
      <c r="W89" s="101">
        <v>10</v>
      </c>
      <c r="X89" s="101">
        <v>10</v>
      </c>
      <c r="Y89" s="101">
        <v>20</v>
      </c>
      <c r="Z89" s="102">
        <v>0.90909090909090906</v>
      </c>
      <c r="AA89" s="102">
        <v>1</v>
      </c>
      <c r="AB89" s="102">
        <v>0.95238095238095233</v>
      </c>
      <c r="AC89" s="101">
        <v>3</v>
      </c>
      <c r="AD89" s="101">
        <v>4</v>
      </c>
      <c r="AE89" s="101">
        <v>7</v>
      </c>
      <c r="AF89" s="102">
        <v>0.27272727272727271</v>
      </c>
      <c r="AG89" s="102">
        <v>0.4</v>
      </c>
      <c r="AH89" s="102">
        <v>0.33333333333333331</v>
      </c>
      <c r="AI89" s="101">
        <v>7</v>
      </c>
      <c r="AJ89" s="101">
        <v>6</v>
      </c>
      <c r="AK89" s="101">
        <v>13</v>
      </c>
      <c r="AL89" s="102">
        <v>0.63636363636363635</v>
      </c>
      <c r="AM89" s="102">
        <v>0.6</v>
      </c>
      <c r="AN89" s="102">
        <v>0.61904761904761907</v>
      </c>
      <c r="AO89" s="101">
        <v>1</v>
      </c>
      <c r="AP89" s="101">
        <v>1</v>
      </c>
      <c r="AQ89" s="101">
        <v>2</v>
      </c>
      <c r="AR89" s="102">
        <v>0.36363636363636365</v>
      </c>
      <c r="AS89" s="102">
        <v>0.3</v>
      </c>
      <c r="AT89" s="102">
        <v>0.33333333333333331</v>
      </c>
      <c r="AU89" s="101">
        <v>0</v>
      </c>
      <c r="AV89" s="101">
        <v>0</v>
      </c>
      <c r="AW89" s="101">
        <v>0</v>
      </c>
      <c r="AX89" s="102">
        <v>0</v>
      </c>
      <c r="AY89" s="102">
        <v>0</v>
      </c>
      <c r="AZ89" s="102">
        <v>0</v>
      </c>
      <c r="BA89" s="101">
        <v>1</v>
      </c>
      <c r="BB89" s="101">
        <v>1</v>
      </c>
      <c r="BC89" s="101">
        <v>2</v>
      </c>
      <c r="BD89" s="102">
        <v>1</v>
      </c>
      <c r="BE89" s="102">
        <v>1</v>
      </c>
      <c r="BF89" s="102">
        <v>1</v>
      </c>
      <c r="BG89" s="101">
        <v>0</v>
      </c>
      <c r="BH89" s="101">
        <v>1</v>
      </c>
      <c r="BI89" s="101">
        <v>1</v>
      </c>
      <c r="BJ89" s="102">
        <v>0</v>
      </c>
      <c r="BK89" s="102">
        <v>1</v>
      </c>
      <c r="BL89" s="102">
        <v>0.5</v>
      </c>
      <c r="BM89" s="101">
        <v>1</v>
      </c>
      <c r="BN89" s="101">
        <v>0</v>
      </c>
      <c r="BO89" s="101">
        <v>1</v>
      </c>
      <c r="BP89" s="102">
        <v>1</v>
      </c>
      <c r="BQ89" s="102">
        <v>0</v>
      </c>
      <c r="BR89" s="103">
        <v>0.5</v>
      </c>
    </row>
    <row r="90" spans="1:70" ht="11.85">
      <c r="A90" s="99" t="str">
        <f>IF(COUNTIFS(T_UPE2A[[#This Row],[Secteur]],"  *"),A89,T_UPE2A[[#This Row],[Secteur]])</f>
        <v>SEINE-SAINT-DENIS</v>
      </c>
      <c r="B90" s="99" t="str">
        <f>IF(COUNTIFS(T_UPE2A[[#This Row],[Secteur]],"    *"),B89,T_UPE2A[[#This Row],[Secteur]])</f>
        <v xml:space="preserve">   D04 - Aulnay-Sous-Bois</v>
      </c>
      <c r="C90" s="100" t="s">
        <v>598</v>
      </c>
      <c r="D90" s="100" t="s">
        <v>235</v>
      </c>
      <c r="E90" s="101">
        <v>1</v>
      </c>
      <c r="F90" s="101">
        <v>1</v>
      </c>
      <c r="G90" s="101">
        <v>2</v>
      </c>
      <c r="H90" s="101">
        <v>0</v>
      </c>
      <c r="I90" s="101">
        <v>0</v>
      </c>
      <c r="J90" s="101">
        <v>0</v>
      </c>
      <c r="K90" s="101">
        <v>0</v>
      </c>
      <c r="L90" s="101">
        <v>0</v>
      </c>
      <c r="M90" s="101">
        <v>0</v>
      </c>
      <c r="N90" s="102">
        <v>0</v>
      </c>
      <c r="O90" s="102">
        <v>0</v>
      </c>
      <c r="P90" s="102">
        <v>0</v>
      </c>
      <c r="Q90" s="101">
        <v>0</v>
      </c>
      <c r="R90" s="101">
        <v>0</v>
      </c>
      <c r="S90" s="101">
        <v>0</v>
      </c>
      <c r="T90" s="102" t="s">
        <v>92</v>
      </c>
      <c r="U90" s="102" t="s">
        <v>92</v>
      </c>
      <c r="V90" s="102" t="s">
        <v>92</v>
      </c>
      <c r="W90" s="101">
        <v>0</v>
      </c>
      <c r="X90" s="101">
        <v>0</v>
      </c>
      <c r="Y90" s="101">
        <v>0</v>
      </c>
      <c r="Z90" s="102" t="s">
        <v>92</v>
      </c>
      <c r="AA90" s="102" t="s">
        <v>92</v>
      </c>
      <c r="AB90" s="102" t="s">
        <v>92</v>
      </c>
      <c r="AC90" s="101">
        <v>0</v>
      </c>
      <c r="AD90" s="101">
        <v>0</v>
      </c>
      <c r="AE90" s="101">
        <v>0</v>
      </c>
      <c r="AF90" s="102" t="s">
        <v>92</v>
      </c>
      <c r="AG90" s="102" t="s">
        <v>92</v>
      </c>
      <c r="AH90" s="102" t="s">
        <v>92</v>
      </c>
      <c r="AI90" s="101">
        <v>0</v>
      </c>
      <c r="AJ90" s="101">
        <v>0</v>
      </c>
      <c r="AK90" s="101">
        <v>0</v>
      </c>
      <c r="AL90" s="102" t="s">
        <v>92</v>
      </c>
      <c r="AM90" s="102" t="s">
        <v>92</v>
      </c>
      <c r="AN90" s="102" t="s">
        <v>92</v>
      </c>
      <c r="AO90" s="101">
        <v>0</v>
      </c>
      <c r="AP90" s="101">
        <v>0</v>
      </c>
      <c r="AQ90" s="101">
        <v>0</v>
      </c>
      <c r="AR90" s="102">
        <v>0</v>
      </c>
      <c r="AS90" s="102">
        <v>0</v>
      </c>
      <c r="AT90" s="102">
        <v>0</v>
      </c>
      <c r="AU90" s="101">
        <v>0</v>
      </c>
      <c r="AV90" s="101">
        <v>0</v>
      </c>
      <c r="AW90" s="101">
        <v>0</v>
      </c>
      <c r="AX90" s="102" t="s">
        <v>92</v>
      </c>
      <c r="AY90" s="102" t="s">
        <v>92</v>
      </c>
      <c r="AZ90" s="102" t="s">
        <v>92</v>
      </c>
      <c r="BA90" s="101">
        <v>0</v>
      </c>
      <c r="BB90" s="101">
        <v>0</v>
      </c>
      <c r="BC90" s="101">
        <v>0</v>
      </c>
      <c r="BD90" s="102" t="s">
        <v>92</v>
      </c>
      <c r="BE90" s="102" t="s">
        <v>92</v>
      </c>
      <c r="BF90" s="102" t="s">
        <v>92</v>
      </c>
      <c r="BG90" s="101">
        <v>0</v>
      </c>
      <c r="BH90" s="101">
        <v>0</v>
      </c>
      <c r="BI90" s="101">
        <v>0</v>
      </c>
      <c r="BJ90" s="102" t="s">
        <v>92</v>
      </c>
      <c r="BK90" s="102" t="s">
        <v>92</v>
      </c>
      <c r="BL90" s="102" t="s">
        <v>92</v>
      </c>
      <c r="BM90" s="101">
        <v>0</v>
      </c>
      <c r="BN90" s="101">
        <v>0</v>
      </c>
      <c r="BO90" s="101">
        <v>0</v>
      </c>
      <c r="BP90" s="102" t="s">
        <v>92</v>
      </c>
      <c r="BQ90" s="102" t="s">
        <v>92</v>
      </c>
      <c r="BR90" s="103" t="s">
        <v>92</v>
      </c>
    </row>
    <row r="91" spans="1:70" ht="11.85">
      <c r="A91" s="99" t="str">
        <f>IF(COUNTIFS(T_UPE2A[[#This Row],[Secteur]],"  *"),A90,T_UPE2A[[#This Row],[Secteur]])</f>
        <v>SEINE-SAINT-DENIS</v>
      </c>
      <c r="B91" s="99" t="str">
        <f>IF(COUNTIFS(T_UPE2A[[#This Row],[Secteur]],"    *"),B90,T_UPE2A[[#This Row],[Secteur]])</f>
        <v xml:space="preserve">   D04 - Aulnay-Sous-Bois</v>
      </c>
      <c r="C91" s="100" t="s">
        <v>601</v>
      </c>
      <c r="D91" s="100" t="s">
        <v>602</v>
      </c>
      <c r="E91" s="101">
        <v>2</v>
      </c>
      <c r="F91" s="101">
        <v>12</v>
      </c>
      <c r="G91" s="101">
        <v>14</v>
      </c>
      <c r="H91" s="101">
        <v>0</v>
      </c>
      <c r="I91" s="101">
        <v>0</v>
      </c>
      <c r="J91" s="101">
        <v>0</v>
      </c>
      <c r="K91" s="101">
        <v>0</v>
      </c>
      <c r="L91" s="101">
        <v>9</v>
      </c>
      <c r="M91" s="101">
        <v>9</v>
      </c>
      <c r="N91" s="102">
        <v>0</v>
      </c>
      <c r="O91" s="102">
        <v>0.75</v>
      </c>
      <c r="P91" s="102">
        <v>0.6428571428571429</v>
      </c>
      <c r="Q91" s="101">
        <v>0</v>
      </c>
      <c r="R91" s="101">
        <v>0</v>
      </c>
      <c r="S91" s="101">
        <v>0</v>
      </c>
      <c r="T91" s="102" t="s">
        <v>92</v>
      </c>
      <c r="U91" s="102">
        <v>0</v>
      </c>
      <c r="V91" s="102">
        <v>0</v>
      </c>
      <c r="W91" s="101">
        <v>0</v>
      </c>
      <c r="X91" s="101">
        <v>9</v>
      </c>
      <c r="Y91" s="101">
        <v>9</v>
      </c>
      <c r="Z91" s="102" t="s">
        <v>92</v>
      </c>
      <c r="AA91" s="102">
        <v>1</v>
      </c>
      <c r="AB91" s="102">
        <v>1</v>
      </c>
      <c r="AC91" s="101">
        <v>0</v>
      </c>
      <c r="AD91" s="101">
        <v>0</v>
      </c>
      <c r="AE91" s="101">
        <v>0</v>
      </c>
      <c r="AF91" s="102" t="s">
        <v>92</v>
      </c>
      <c r="AG91" s="102">
        <v>0</v>
      </c>
      <c r="AH91" s="102">
        <v>0</v>
      </c>
      <c r="AI91" s="101">
        <v>0</v>
      </c>
      <c r="AJ91" s="101">
        <v>9</v>
      </c>
      <c r="AK91" s="101">
        <v>9</v>
      </c>
      <c r="AL91" s="102" t="s">
        <v>92</v>
      </c>
      <c r="AM91" s="102">
        <v>1</v>
      </c>
      <c r="AN91" s="102">
        <v>1</v>
      </c>
      <c r="AO91" s="101">
        <v>0</v>
      </c>
      <c r="AP91" s="101">
        <v>9</v>
      </c>
      <c r="AQ91" s="101">
        <v>9</v>
      </c>
      <c r="AR91" s="102">
        <v>0</v>
      </c>
      <c r="AS91" s="102">
        <v>0.75</v>
      </c>
      <c r="AT91" s="102">
        <v>0.6428571428571429</v>
      </c>
      <c r="AU91" s="101">
        <v>0</v>
      </c>
      <c r="AV91" s="101">
        <v>0</v>
      </c>
      <c r="AW91" s="101">
        <v>0</v>
      </c>
      <c r="AX91" s="102" t="s">
        <v>92</v>
      </c>
      <c r="AY91" s="102">
        <v>0</v>
      </c>
      <c r="AZ91" s="102">
        <v>0</v>
      </c>
      <c r="BA91" s="101">
        <v>0</v>
      </c>
      <c r="BB91" s="101">
        <v>9</v>
      </c>
      <c r="BC91" s="101">
        <v>9</v>
      </c>
      <c r="BD91" s="102" t="s">
        <v>92</v>
      </c>
      <c r="BE91" s="102">
        <v>1</v>
      </c>
      <c r="BF91" s="102">
        <v>1</v>
      </c>
      <c r="BG91" s="101">
        <v>0</v>
      </c>
      <c r="BH91" s="101">
        <v>0</v>
      </c>
      <c r="BI91" s="101">
        <v>0</v>
      </c>
      <c r="BJ91" s="102" t="s">
        <v>92</v>
      </c>
      <c r="BK91" s="102">
        <v>0</v>
      </c>
      <c r="BL91" s="102">
        <v>0</v>
      </c>
      <c r="BM91" s="101">
        <v>0</v>
      </c>
      <c r="BN91" s="101">
        <v>9</v>
      </c>
      <c r="BO91" s="101">
        <v>9</v>
      </c>
      <c r="BP91" s="102" t="s">
        <v>92</v>
      </c>
      <c r="BQ91" s="102">
        <v>1</v>
      </c>
      <c r="BR91" s="103">
        <v>1</v>
      </c>
    </row>
    <row r="92" spans="1:70" ht="11.85">
      <c r="A92" s="99" t="str">
        <f>IF(COUNTIFS(T_UPE2A[[#This Row],[Secteur]],"  *"),A91,T_UPE2A[[#This Row],[Secteur]])</f>
        <v>SEINE-SAINT-DENIS</v>
      </c>
      <c r="B92" s="99" t="str">
        <f>IF(COUNTIFS(T_UPE2A[[#This Row],[Secteur]],"    *"),B91,T_UPE2A[[#This Row],[Secteur]])</f>
        <v xml:space="preserve">   D04 - Aulnay-Sous-Bois</v>
      </c>
      <c r="C92" s="100" t="s">
        <v>607</v>
      </c>
      <c r="D92" s="100" t="s">
        <v>509</v>
      </c>
      <c r="E92" s="101">
        <v>1</v>
      </c>
      <c r="F92" s="101">
        <v>3</v>
      </c>
      <c r="G92" s="101">
        <v>4</v>
      </c>
      <c r="H92" s="101">
        <v>0</v>
      </c>
      <c r="I92" s="101">
        <v>0</v>
      </c>
      <c r="J92" s="101">
        <v>0</v>
      </c>
      <c r="K92" s="101">
        <v>1</v>
      </c>
      <c r="L92" s="101">
        <v>3</v>
      </c>
      <c r="M92" s="101">
        <v>4</v>
      </c>
      <c r="N92" s="102">
        <v>1</v>
      </c>
      <c r="O92" s="102">
        <v>1</v>
      </c>
      <c r="P92" s="102">
        <v>1</v>
      </c>
      <c r="Q92" s="101">
        <v>0</v>
      </c>
      <c r="R92" s="101">
        <v>0</v>
      </c>
      <c r="S92" s="101">
        <v>0</v>
      </c>
      <c r="T92" s="102">
        <v>0</v>
      </c>
      <c r="U92" s="102">
        <v>0</v>
      </c>
      <c r="V92" s="102">
        <v>0</v>
      </c>
      <c r="W92" s="101">
        <v>1</v>
      </c>
      <c r="X92" s="101">
        <v>3</v>
      </c>
      <c r="Y92" s="101">
        <v>4</v>
      </c>
      <c r="Z92" s="102">
        <v>1</v>
      </c>
      <c r="AA92" s="102">
        <v>1</v>
      </c>
      <c r="AB92" s="102">
        <v>1</v>
      </c>
      <c r="AC92" s="101">
        <v>1</v>
      </c>
      <c r="AD92" s="101">
        <v>1</v>
      </c>
      <c r="AE92" s="101">
        <v>2</v>
      </c>
      <c r="AF92" s="102">
        <v>1</v>
      </c>
      <c r="AG92" s="102">
        <v>0.33333333333333331</v>
      </c>
      <c r="AH92" s="102">
        <v>0.5</v>
      </c>
      <c r="AI92" s="101">
        <v>0</v>
      </c>
      <c r="AJ92" s="101">
        <v>2</v>
      </c>
      <c r="AK92" s="101">
        <v>2</v>
      </c>
      <c r="AL92" s="102">
        <v>0</v>
      </c>
      <c r="AM92" s="102">
        <v>0.66666666666666663</v>
      </c>
      <c r="AN92" s="102">
        <v>0.5</v>
      </c>
      <c r="AO92" s="101">
        <v>1</v>
      </c>
      <c r="AP92" s="101">
        <v>3</v>
      </c>
      <c r="AQ92" s="101">
        <v>4</v>
      </c>
      <c r="AR92" s="102">
        <v>1</v>
      </c>
      <c r="AS92" s="102">
        <v>1</v>
      </c>
      <c r="AT92" s="102">
        <v>1</v>
      </c>
      <c r="AU92" s="101">
        <v>0</v>
      </c>
      <c r="AV92" s="101">
        <v>0</v>
      </c>
      <c r="AW92" s="101">
        <v>0</v>
      </c>
      <c r="AX92" s="102">
        <v>0</v>
      </c>
      <c r="AY92" s="102">
        <v>0</v>
      </c>
      <c r="AZ92" s="102">
        <v>0</v>
      </c>
      <c r="BA92" s="101">
        <v>1</v>
      </c>
      <c r="BB92" s="101">
        <v>3</v>
      </c>
      <c r="BC92" s="101">
        <v>4</v>
      </c>
      <c r="BD92" s="102">
        <v>1</v>
      </c>
      <c r="BE92" s="102">
        <v>1</v>
      </c>
      <c r="BF92" s="102">
        <v>1</v>
      </c>
      <c r="BG92" s="101">
        <v>0</v>
      </c>
      <c r="BH92" s="101">
        <v>0</v>
      </c>
      <c r="BI92" s="101">
        <v>0</v>
      </c>
      <c r="BJ92" s="102">
        <v>0</v>
      </c>
      <c r="BK92" s="102">
        <v>0</v>
      </c>
      <c r="BL92" s="102">
        <v>0</v>
      </c>
      <c r="BM92" s="101">
        <v>1</v>
      </c>
      <c r="BN92" s="101">
        <v>3</v>
      </c>
      <c r="BO92" s="101">
        <v>4</v>
      </c>
      <c r="BP92" s="102">
        <v>1</v>
      </c>
      <c r="BQ92" s="102">
        <v>1</v>
      </c>
      <c r="BR92" s="103">
        <v>1</v>
      </c>
    </row>
    <row r="93" spans="1:70" ht="11.85">
      <c r="A93" s="99" t="str">
        <f>IF(COUNTIFS(T_UPE2A[[#This Row],[Secteur]],"  *"),A92,T_UPE2A[[#This Row],[Secteur]])</f>
        <v>SEINE-SAINT-DENIS</v>
      </c>
      <c r="B93" s="99" t="str">
        <f>IF(COUNTIFS(T_UPE2A[[#This Row],[Secteur]],"    *"),B92,T_UPE2A[[#This Row],[Secteur]])</f>
        <v xml:space="preserve">   D04 - Aulnay-Sous-Bois</v>
      </c>
      <c r="C93" s="100" t="s">
        <v>612</v>
      </c>
      <c r="D93" s="100" t="s">
        <v>552</v>
      </c>
      <c r="E93" s="101">
        <v>5</v>
      </c>
      <c r="F93" s="101">
        <v>6</v>
      </c>
      <c r="G93" s="101">
        <v>11</v>
      </c>
      <c r="H93" s="101">
        <v>0</v>
      </c>
      <c r="I93" s="101">
        <v>0</v>
      </c>
      <c r="J93" s="101">
        <v>0</v>
      </c>
      <c r="K93" s="101">
        <v>4</v>
      </c>
      <c r="L93" s="101">
        <v>4</v>
      </c>
      <c r="M93" s="101">
        <v>8</v>
      </c>
      <c r="N93" s="102">
        <v>0.8</v>
      </c>
      <c r="O93" s="102">
        <v>0.66666666666666663</v>
      </c>
      <c r="P93" s="102">
        <v>0.72727272727272729</v>
      </c>
      <c r="Q93" s="101">
        <v>0</v>
      </c>
      <c r="R93" s="101">
        <v>1</v>
      </c>
      <c r="S93" s="101">
        <v>1</v>
      </c>
      <c r="T93" s="102">
        <v>0</v>
      </c>
      <c r="U93" s="102">
        <v>0.25</v>
      </c>
      <c r="V93" s="102">
        <v>0.125</v>
      </c>
      <c r="W93" s="101">
        <v>4</v>
      </c>
      <c r="X93" s="101">
        <v>3</v>
      </c>
      <c r="Y93" s="101">
        <v>7</v>
      </c>
      <c r="Z93" s="102">
        <v>1</v>
      </c>
      <c r="AA93" s="102">
        <v>0.75</v>
      </c>
      <c r="AB93" s="102">
        <v>0.875</v>
      </c>
      <c r="AC93" s="101">
        <v>3</v>
      </c>
      <c r="AD93" s="101">
        <v>2</v>
      </c>
      <c r="AE93" s="101">
        <v>5</v>
      </c>
      <c r="AF93" s="102">
        <v>0.75</v>
      </c>
      <c r="AG93" s="102">
        <v>0.5</v>
      </c>
      <c r="AH93" s="102">
        <v>0.625</v>
      </c>
      <c r="AI93" s="101">
        <v>1</v>
      </c>
      <c r="AJ93" s="101">
        <v>1</v>
      </c>
      <c r="AK93" s="101">
        <v>2</v>
      </c>
      <c r="AL93" s="102">
        <v>0.25</v>
      </c>
      <c r="AM93" s="102">
        <v>0.25</v>
      </c>
      <c r="AN93" s="102">
        <v>0.25</v>
      </c>
      <c r="AO93" s="101">
        <v>4</v>
      </c>
      <c r="AP93" s="101">
        <v>4</v>
      </c>
      <c r="AQ93" s="101">
        <v>8</v>
      </c>
      <c r="AR93" s="102">
        <v>0.8</v>
      </c>
      <c r="AS93" s="102">
        <v>0.66666666666666663</v>
      </c>
      <c r="AT93" s="102">
        <v>0.72727272727272729</v>
      </c>
      <c r="AU93" s="101">
        <v>0</v>
      </c>
      <c r="AV93" s="101">
        <v>1</v>
      </c>
      <c r="AW93" s="101">
        <v>1</v>
      </c>
      <c r="AX93" s="102">
        <v>0</v>
      </c>
      <c r="AY93" s="102">
        <v>0.25</v>
      </c>
      <c r="AZ93" s="102">
        <v>0.125</v>
      </c>
      <c r="BA93" s="101">
        <v>4</v>
      </c>
      <c r="BB93" s="101">
        <v>3</v>
      </c>
      <c r="BC93" s="101">
        <v>7</v>
      </c>
      <c r="BD93" s="102">
        <v>1</v>
      </c>
      <c r="BE93" s="102">
        <v>0.75</v>
      </c>
      <c r="BF93" s="102">
        <v>0.875</v>
      </c>
      <c r="BG93" s="101">
        <v>3</v>
      </c>
      <c r="BH93" s="101">
        <v>2</v>
      </c>
      <c r="BI93" s="101">
        <v>5</v>
      </c>
      <c r="BJ93" s="102">
        <v>0.75</v>
      </c>
      <c r="BK93" s="102">
        <v>0.5</v>
      </c>
      <c r="BL93" s="102">
        <v>0.625</v>
      </c>
      <c r="BM93" s="101">
        <v>1</v>
      </c>
      <c r="BN93" s="101">
        <v>1</v>
      </c>
      <c r="BO93" s="101">
        <v>2</v>
      </c>
      <c r="BP93" s="102">
        <v>0.25</v>
      </c>
      <c r="BQ93" s="102">
        <v>0.25</v>
      </c>
      <c r="BR93" s="103">
        <v>0.25</v>
      </c>
    </row>
    <row r="94" spans="1:70" ht="11.85">
      <c r="A94" s="99" t="str">
        <f>IF(COUNTIFS(T_UPE2A[[#This Row],[Secteur]],"  *"),A93,T_UPE2A[[#This Row],[Secteur]])</f>
        <v>SEINE-SAINT-DENIS</v>
      </c>
      <c r="B94" s="99" t="str">
        <f>IF(COUNTIFS(T_UPE2A[[#This Row],[Secteur]],"    *"),B93,T_UPE2A[[#This Row],[Secteur]])</f>
        <v xml:space="preserve">   D04 - Aulnay-Sous-Bois</v>
      </c>
      <c r="C94" s="100" t="s">
        <v>613</v>
      </c>
      <c r="D94" s="100" t="s">
        <v>614</v>
      </c>
      <c r="E94" s="101">
        <v>1</v>
      </c>
      <c r="F94" s="101">
        <v>4</v>
      </c>
      <c r="G94" s="101">
        <v>5</v>
      </c>
      <c r="H94" s="101">
        <v>0</v>
      </c>
      <c r="I94" s="101">
        <v>0</v>
      </c>
      <c r="J94" s="101">
        <v>0</v>
      </c>
      <c r="K94" s="101">
        <v>1</v>
      </c>
      <c r="L94" s="101">
        <v>4</v>
      </c>
      <c r="M94" s="101">
        <v>5</v>
      </c>
      <c r="N94" s="102">
        <v>1</v>
      </c>
      <c r="O94" s="102">
        <v>1</v>
      </c>
      <c r="P94" s="102">
        <v>1</v>
      </c>
      <c r="Q94" s="101">
        <v>0</v>
      </c>
      <c r="R94" s="101">
        <v>2</v>
      </c>
      <c r="S94" s="101">
        <v>2</v>
      </c>
      <c r="T94" s="102">
        <v>0</v>
      </c>
      <c r="U94" s="102">
        <v>0.5</v>
      </c>
      <c r="V94" s="102">
        <v>0.4</v>
      </c>
      <c r="W94" s="101">
        <v>1</v>
      </c>
      <c r="X94" s="101">
        <v>2</v>
      </c>
      <c r="Y94" s="101">
        <v>3</v>
      </c>
      <c r="Z94" s="102">
        <v>1</v>
      </c>
      <c r="AA94" s="102">
        <v>0.5</v>
      </c>
      <c r="AB94" s="102">
        <v>0.6</v>
      </c>
      <c r="AC94" s="101">
        <v>0</v>
      </c>
      <c r="AD94" s="101">
        <v>1</v>
      </c>
      <c r="AE94" s="101">
        <v>1</v>
      </c>
      <c r="AF94" s="102">
        <v>0</v>
      </c>
      <c r="AG94" s="102">
        <v>0.25</v>
      </c>
      <c r="AH94" s="102">
        <v>0.2</v>
      </c>
      <c r="AI94" s="101">
        <v>1</v>
      </c>
      <c r="AJ94" s="101">
        <v>1</v>
      </c>
      <c r="AK94" s="101">
        <v>2</v>
      </c>
      <c r="AL94" s="102">
        <v>1</v>
      </c>
      <c r="AM94" s="102">
        <v>0.25</v>
      </c>
      <c r="AN94" s="102">
        <v>0.4</v>
      </c>
      <c r="AO94" s="101">
        <v>1</v>
      </c>
      <c r="AP94" s="101">
        <v>4</v>
      </c>
      <c r="AQ94" s="101">
        <v>5</v>
      </c>
      <c r="AR94" s="102">
        <v>1</v>
      </c>
      <c r="AS94" s="102">
        <v>1</v>
      </c>
      <c r="AT94" s="102">
        <v>1</v>
      </c>
      <c r="AU94" s="101">
        <v>0</v>
      </c>
      <c r="AV94" s="101">
        <v>2</v>
      </c>
      <c r="AW94" s="101">
        <v>2</v>
      </c>
      <c r="AX94" s="102">
        <v>0</v>
      </c>
      <c r="AY94" s="102">
        <v>0.5</v>
      </c>
      <c r="AZ94" s="102">
        <v>0.4</v>
      </c>
      <c r="BA94" s="101">
        <v>1</v>
      </c>
      <c r="BB94" s="101">
        <v>2</v>
      </c>
      <c r="BC94" s="101">
        <v>3</v>
      </c>
      <c r="BD94" s="102">
        <v>1</v>
      </c>
      <c r="BE94" s="102">
        <v>0.5</v>
      </c>
      <c r="BF94" s="102">
        <v>0.6</v>
      </c>
      <c r="BG94" s="101">
        <v>0</v>
      </c>
      <c r="BH94" s="101">
        <v>1</v>
      </c>
      <c r="BI94" s="101">
        <v>1</v>
      </c>
      <c r="BJ94" s="102">
        <v>0</v>
      </c>
      <c r="BK94" s="102">
        <v>0.25</v>
      </c>
      <c r="BL94" s="102">
        <v>0.2</v>
      </c>
      <c r="BM94" s="101">
        <v>1</v>
      </c>
      <c r="BN94" s="101">
        <v>1</v>
      </c>
      <c r="BO94" s="101">
        <v>2</v>
      </c>
      <c r="BP94" s="102">
        <v>1</v>
      </c>
      <c r="BQ94" s="102">
        <v>0.25</v>
      </c>
      <c r="BR94" s="103">
        <v>0.4</v>
      </c>
    </row>
    <row r="95" spans="1:70" ht="11.85">
      <c r="A95" s="99" t="str">
        <f>IF(COUNTIFS(T_UPE2A[[#This Row],[Secteur]],"  *"),A94,T_UPE2A[[#This Row],[Secteur]])</f>
        <v>SEINE-SAINT-DENIS</v>
      </c>
      <c r="B95" s="99" t="str">
        <f>IF(COUNTIFS(T_UPE2A[[#This Row],[Secteur]],"    *"),B94,T_UPE2A[[#This Row],[Secteur]])</f>
        <v xml:space="preserve">   D04 - Aulnay-Sous-Bois</v>
      </c>
      <c r="C95" s="100" t="s">
        <v>618</v>
      </c>
      <c r="D95" s="100" t="s">
        <v>239</v>
      </c>
      <c r="E95" s="101">
        <v>0</v>
      </c>
      <c r="F95" s="101">
        <v>2</v>
      </c>
      <c r="G95" s="101">
        <v>2</v>
      </c>
      <c r="H95" s="101">
        <v>0</v>
      </c>
      <c r="I95" s="101">
        <v>0</v>
      </c>
      <c r="J95" s="101">
        <v>0</v>
      </c>
      <c r="K95" s="101">
        <v>0</v>
      </c>
      <c r="L95" s="101">
        <v>2</v>
      </c>
      <c r="M95" s="101">
        <v>2</v>
      </c>
      <c r="N95" s="102" t="s">
        <v>92</v>
      </c>
      <c r="O95" s="102">
        <v>1</v>
      </c>
      <c r="P95" s="102">
        <v>1</v>
      </c>
      <c r="Q95" s="101">
        <v>0</v>
      </c>
      <c r="R95" s="101">
        <v>1</v>
      </c>
      <c r="S95" s="101">
        <v>1</v>
      </c>
      <c r="T95" s="102" t="s">
        <v>92</v>
      </c>
      <c r="U95" s="102">
        <v>0.5</v>
      </c>
      <c r="V95" s="102">
        <v>0.5</v>
      </c>
      <c r="W95" s="101">
        <v>0</v>
      </c>
      <c r="X95" s="101">
        <v>1</v>
      </c>
      <c r="Y95" s="101">
        <v>1</v>
      </c>
      <c r="Z95" s="102" t="s">
        <v>92</v>
      </c>
      <c r="AA95" s="102">
        <v>0.5</v>
      </c>
      <c r="AB95" s="102">
        <v>0.5</v>
      </c>
      <c r="AC95" s="101">
        <v>0</v>
      </c>
      <c r="AD95" s="101">
        <v>0</v>
      </c>
      <c r="AE95" s="101">
        <v>0</v>
      </c>
      <c r="AF95" s="102" t="s">
        <v>92</v>
      </c>
      <c r="AG95" s="102">
        <v>0</v>
      </c>
      <c r="AH95" s="102">
        <v>0</v>
      </c>
      <c r="AI95" s="101">
        <v>0</v>
      </c>
      <c r="AJ95" s="101">
        <v>1</v>
      </c>
      <c r="AK95" s="101">
        <v>1</v>
      </c>
      <c r="AL95" s="102" t="s">
        <v>92</v>
      </c>
      <c r="AM95" s="102">
        <v>0.5</v>
      </c>
      <c r="AN95" s="102">
        <v>0.5</v>
      </c>
      <c r="AO95" s="101">
        <v>0</v>
      </c>
      <c r="AP95" s="101">
        <v>2</v>
      </c>
      <c r="AQ95" s="101">
        <v>2</v>
      </c>
      <c r="AR95" s="102" t="s">
        <v>92</v>
      </c>
      <c r="AS95" s="102">
        <v>1</v>
      </c>
      <c r="AT95" s="102">
        <v>1</v>
      </c>
      <c r="AU95" s="101">
        <v>0</v>
      </c>
      <c r="AV95" s="101">
        <v>1</v>
      </c>
      <c r="AW95" s="101">
        <v>1</v>
      </c>
      <c r="AX95" s="102" t="s">
        <v>92</v>
      </c>
      <c r="AY95" s="102">
        <v>0.5</v>
      </c>
      <c r="AZ95" s="102">
        <v>0.5</v>
      </c>
      <c r="BA95" s="101">
        <v>0</v>
      </c>
      <c r="BB95" s="101">
        <v>1</v>
      </c>
      <c r="BC95" s="101">
        <v>1</v>
      </c>
      <c r="BD95" s="102" t="s">
        <v>92</v>
      </c>
      <c r="BE95" s="102">
        <v>0.5</v>
      </c>
      <c r="BF95" s="102">
        <v>0.5</v>
      </c>
      <c r="BG95" s="101">
        <v>0</v>
      </c>
      <c r="BH95" s="101">
        <v>0</v>
      </c>
      <c r="BI95" s="101">
        <v>0</v>
      </c>
      <c r="BJ95" s="102" t="s">
        <v>92</v>
      </c>
      <c r="BK95" s="102">
        <v>0</v>
      </c>
      <c r="BL95" s="102">
        <v>0</v>
      </c>
      <c r="BM95" s="101">
        <v>0</v>
      </c>
      <c r="BN95" s="101">
        <v>1</v>
      </c>
      <c r="BO95" s="101">
        <v>1</v>
      </c>
      <c r="BP95" s="102" t="s">
        <v>92</v>
      </c>
      <c r="BQ95" s="102">
        <v>0.5</v>
      </c>
      <c r="BR95" s="103">
        <v>0.5</v>
      </c>
    </row>
    <row r="96" spans="1:70" ht="11.85">
      <c r="A96" s="99" t="str">
        <f>IF(COUNTIFS(T_UPE2A[[#This Row],[Secteur]],"  *"),A95,T_UPE2A[[#This Row],[Secteur]])</f>
        <v>SEINE-SAINT-DENIS</v>
      </c>
      <c r="B96" s="99" t="str">
        <f>IF(COUNTIFS(T_UPE2A[[#This Row],[Secteur]],"    *"),B95,T_UPE2A[[#This Row],[Secteur]])</f>
        <v xml:space="preserve">   D04 - Aulnay-Sous-Bois</v>
      </c>
      <c r="C96" s="100" t="s">
        <v>619</v>
      </c>
      <c r="D96" s="100" t="s">
        <v>620</v>
      </c>
      <c r="E96" s="101">
        <v>2</v>
      </c>
      <c r="F96" s="101">
        <v>3</v>
      </c>
      <c r="G96" s="101">
        <v>5</v>
      </c>
      <c r="H96" s="101">
        <v>0</v>
      </c>
      <c r="I96" s="101">
        <v>0</v>
      </c>
      <c r="J96" s="101">
        <v>0</v>
      </c>
      <c r="K96" s="101">
        <v>2</v>
      </c>
      <c r="L96" s="101">
        <v>2</v>
      </c>
      <c r="M96" s="101">
        <v>4</v>
      </c>
      <c r="N96" s="102">
        <v>1</v>
      </c>
      <c r="O96" s="102">
        <v>0.66666666666666663</v>
      </c>
      <c r="P96" s="102">
        <v>0.8</v>
      </c>
      <c r="Q96" s="101">
        <v>0</v>
      </c>
      <c r="R96" s="101">
        <v>0</v>
      </c>
      <c r="S96" s="101">
        <v>0</v>
      </c>
      <c r="T96" s="102">
        <v>0</v>
      </c>
      <c r="U96" s="102">
        <v>0</v>
      </c>
      <c r="V96" s="102">
        <v>0</v>
      </c>
      <c r="W96" s="101">
        <v>2</v>
      </c>
      <c r="X96" s="101">
        <v>2</v>
      </c>
      <c r="Y96" s="101">
        <v>4</v>
      </c>
      <c r="Z96" s="102">
        <v>1</v>
      </c>
      <c r="AA96" s="102">
        <v>1</v>
      </c>
      <c r="AB96" s="102">
        <v>1</v>
      </c>
      <c r="AC96" s="101">
        <v>1</v>
      </c>
      <c r="AD96" s="101">
        <v>0</v>
      </c>
      <c r="AE96" s="101">
        <v>1</v>
      </c>
      <c r="AF96" s="102">
        <v>0.5</v>
      </c>
      <c r="AG96" s="102">
        <v>0</v>
      </c>
      <c r="AH96" s="102">
        <v>0.25</v>
      </c>
      <c r="AI96" s="101">
        <v>1</v>
      </c>
      <c r="AJ96" s="101">
        <v>2</v>
      </c>
      <c r="AK96" s="101">
        <v>3</v>
      </c>
      <c r="AL96" s="102">
        <v>0.5</v>
      </c>
      <c r="AM96" s="102">
        <v>1</v>
      </c>
      <c r="AN96" s="102">
        <v>0.75</v>
      </c>
      <c r="AO96" s="101">
        <v>2</v>
      </c>
      <c r="AP96" s="101">
        <v>2</v>
      </c>
      <c r="AQ96" s="101">
        <v>4</v>
      </c>
      <c r="AR96" s="102">
        <v>1</v>
      </c>
      <c r="AS96" s="102">
        <v>0.66666666666666663</v>
      </c>
      <c r="AT96" s="102">
        <v>0.8</v>
      </c>
      <c r="AU96" s="101">
        <v>0</v>
      </c>
      <c r="AV96" s="101">
        <v>0</v>
      </c>
      <c r="AW96" s="101">
        <v>0</v>
      </c>
      <c r="AX96" s="102">
        <v>0</v>
      </c>
      <c r="AY96" s="102">
        <v>0</v>
      </c>
      <c r="AZ96" s="102">
        <v>0</v>
      </c>
      <c r="BA96" s="101">
        <v>2</v>
      </c>
      <c r="BB96" s="101">
        <v>2</v>
      </c>
      <c r="BC96" s="101">
        <v>4</v>
      </c>
      <c r="BD96" s="102">
        <v>1</v>
      </c>
      <c r="BE96" s="102">
        <v>1</v>
      </c>
      <c r="BF96" s="102">
        <v>1</v>
      </c>
      <c r="BG96" s="101">
        <v>1</v>
      </c>
      <c r="BH96" s="101">
        <v>0</v>
      </c>
      <c r="BI96" s="101">
        <v>1</v>
      </c>
      <c r="BJ96" s="102">
        <v>0.5</v>
      </c>
      <c r="BK96" s="102">
        <v>0</v>
      </c>
      <c r="BL96" s="102">
        <v>0.25</v>
      </c>
      <c r="BM96" s="101">
        <v>1</v>
      </c>
      <c r="BN96" s="101">
        <v>2</v>
      </c>
      <c r="BO96" s="101">
        <v>3</v>
      </c>
      <c r="BP96" s="102">
        <v>0.5</v>
      </c>
      <c r="BQ96" s="102">
        <v>1</v>
      </c>
      <c r="BR96" s="103">
        <v>0.75</v>
      </c>
    </row>
    <row r="97" spans="1:70" ht="11.85">
      <c r="A97" s="99" t="str">
        <f>IF(COUNTIFS(T_UPE2A[[#This Row],[Secteur]],"  *"),A96,T_UPE2A[[#This Row],[Secteur]])</f>
        <v>SEINE-SAINT-DENIS</v>
      </c>
      <c r="B97" s="99" t="str">
        <f>IF(COUNTIFS(T_UPE2A[[#This Row],[Secteur]],"    *"),B96,T_UPE2A[[#This Row],[Secteur]])</f>
        <v xml:space="preserve">   D04 - Aulnay-Sous-Bois</v>
      </c>
      <c r="C97" s="100" t="s">
        <v>621</v>
      </c>
      <c r="D97" s="100" t="s">
        <v>239</v>
      </c>
      <c r="E97" s="101">
        <v>4</v>
      </c>
      <c r="F97" s="101">
        <v>17</v>
      </c>
      <c r="G97" s="101">
        <v>21</v>
      </c>
      <c r="H97" s="101">
        <v>0</v>
      </c>
      <c r="I97" s="101">
        <v>0</v>
      </c>
      <c r="J97" s="101">
        <v>0</v>
      </c>
      <c r="K97" s="101">
        <v>0</v>
      </c>
      <c r="L97" s="101">
        <v>0</v>
      </c>
      <c r="M97" s="101">
        <v>0</v>
      </c>
      <c r="N97" s="102">
        <v>0</v>
      </c>
      <c r="O97" s="102">
        <v>0</v>
      </c>
      <c r="P97" s="102">
        <v>0</v>
      </c>
      <c r="Q97" s="101">
        <v>0</v>
      </c>
      <c r="R97" s="101">
        <v>0</v>
      </c>
      <c r="S97" s="101">
        <v>0</v>
      </c>
      <c r="T97" s="102" t="s">
        <v>92</v>
      </c>
      <c r="U97" s="102" t="s">
        <v>92</v>
      </c>
      <c r="V97" s="102" t="s">
        <v>92</v>
      </c>
      <c r="W97" s="101">
        <v>0</v>
      </c>
      <c r="X97" s="101">
        <v>0</v>
      </c>
      <c r="Y97" s="101">
        <v>0</v>
      </c>
      <c r="Z97" s="102" t="s">
        <v>92</v>
      </c>
      <c r="AA97" s="102" t="s">
        <v>92</v>
      </c>
      <c r="AB97" s="102" t="s">
        <v>92</v>
      </c>
      <c r="AC97" s="101">
        <v>0</v>
      </c>
      <c r="AD97" s="101">
        <v>0</v>
      </c>
      <c r="AE97" s="101">
        <v>0</v>
      </c>
      <c r="AF97" s="102" t="s">
        <v>92</v>
      </c>
      <c r="AG97" s="102" t="s">
        <v>92</v>
      </c>
      <c r="AH97" s="102" t="s">
        <v>92</v>
      </c>
      <c r="AI97" s="101">
        <v>0</v>
      </c>
      <c r="AJ97" s="101">
        <v>0</v>
      </c>
      <c r="AK97" s="101">
        <v>0</v>
      </c>
      <c r="AL97" s="102" t="s">
        <v>92</v>
      </c>
      <c r="AM97" s="102" t="s">
        <v>92</v>
      </c>
      <c r="AN97" s="102" t="s">
        <v>92</v>
      </c>
      <c r="AO97" s="101">
        <v>0</v>
      </c>
      <c r="AP97" s="101">
        <v>0</v>
      </c>
      <c r="AQ97" s="101">
        <v>0</v>
      </c>
      <c r="AR97" s="102">
        <v>0</v>
      </c>
      <c r="AS97" s="102">
        <v>0</v>
      </c>
      <c r="AT97" s="102">
        <v>0</v>
      </c>
      <c r="AU97" s="101">
        <v>0</v>
      </c>
      <c r="AV97" s="101">
        <v>0</v>
      </c>
      <c r="AW97" s="101">
        <v>0</v>
      </c>
      <c r="AX97" s="102" t="s">
        <v>92</v>
      </c>
      <c r="AY97" s="102" t="s">
        <v>92</v>
      </c>
      <c r="AZ97" s="102" t="s">
        <v>92</v>
      </c>
      <c r="BA97" s="101">
        <v>0</v>
      </c>
      <c r="BB97" s="101">
        <v>0</v>
      </c>
      <c r="BC97" s="101">
        <v>0</v>
      </c>
      <c r="BD97" s="102" t="s">
        <v>92</v>
      </c>
      <c r="BE97" s="102" t="s">
        <v>92</v>
      </c>
      <c r="BF97" s="102" t="s">
        <v>92</v>
      </c>
      <c r="BG97" s="101">
        <v>0</v>
      </c>
      <c r="BH97" s="101">
        <v>0</v>
      </c>
      <c r="BI97" s="101">
        <v>0</v>
      </c>
      <c r="BJ97" s="102" t="s">
        <v>92</v>
      </c>
      <c r="BK97" s="102" t="s">
        <v>92</v>
      </c>
      <c r="BL97" s="102" t="s">
        <v>92</v>
      </c>
      <c r="BM97" s="101">
        <v>0</v>
      </c>
      <c r="BN97" s="101">
        <v>0</v>
      </c>
      <c r="BO97" s="101">
        <v>0</v>
      </c>
      <c r="BP97" s="102" t="s">
        <v>92</v>
      </c>
      <c r="BQ97" s="102" t="s">
        <v>92</v>
      </c>
      <c r="BR97" s="103" t="s">
        <v>92</v>
      </c>
    </row>
    <row r="98" spans="1:70" ht="11.85">
      <c r="A98" s="99" t="str">
        <f>IF(COUNTIFS(T_UPE2A[[#This Row],[Secteur]],"  *"),A97,T_UPE2A[[#This Row],[Secteur]])</f>
        <v>SEINE-SAINT-DENIS</v>
      </c>
      <c r="B98" s="99" t="str">
        <f>IF(COUNTIFS(T_UPE2A[[#This Row],[Secteur]],"    *"),B97,T_UPE2A[[#This Row],[Secteur]])</f>
        <v xml:space="preserve">   D05 - Bobigny</v>
      </c>
      <c r="C98" s="100" t="s">
        <v>629</v>
      </c>
      <c r="D98" s="100" t="s">
        <v>630</v>
      </c>
      <c r="E98" s="101">
        <v>32</v>
      </c>
      <c r="F98" s="101">
        <v>52</v>
      </c>
      <c r="G98" s="101">
        <v>84</v>
      </c>
      <c r="H98" s="101">
        <v>0</v>
      </c>
      <c r="I98" s="101">
        <v>0</v>
      </c>
      <c r="J98" s="101">
        <v>0</v>
      </c>
      <c r="K98" s="101">
        <v>16</v>
      </c>
      <c r="L98" s="101">
        <v>33</v>
      </c>
      <c r="M98" s="101">
        <v>49</v>
      </c>
      <c r="N98" s="102">
        <v>0.5</v>
      </c>
      <c r="O98" s="102">
        <v>0.63461538461538458</v>
      </c>
      <c r="P98" s="102">
        <v>0.58333333333333337</v>
      </c>
      <c r="Q98" s="101">
        <v>6</v>
      </c>
      <c r="R98" s="101">
        <v>1</v>
      </c>
      <c r="S98" s="101">
        <v>7</v>
      </c>
      <c r="T98" s="102">
        <v>0.375</v>
      </c>
      <c r="U98" s="102">
        <v>3.0303030303030304E-2</v>
      </c>
      <c r="V98" s="102">
        <v>0.14285714285714285</v>
      </c>
      <c r="W98" s="101">
        <v>10</v>
      </c>
      <c r="X98" s="101">
        <v>32</v>
      </c>
      <c r="Y98" s="101">
        <v>42</v>
      </c>
      <c r="Z98" s="102">
        <v>0.625</v>
      </c>
      <c r="AA98" s="102">
        <v>0.96969696969696972</v>
      </c>
      <c r="AB98" s="102">
        <v>0.8571428571428571</v>
      </c>
      <c r="AC98" s="101">
        <v>4</v>
      </c>
      <c r="AD98" s="101">
        <v>6</v>
      </c>
      <c r="AE98" s="101">
        <v>10</v>
      </c>
      <c r="AF98" s="102">
        <v>0.25</v>
      </c>
      <c r="AG98" s="102">
        <v>0.18181818181818182</v>
      </c>
      <c r="AH98" s="102">
        <v>0.20408163265306123</v>
      </c>
      <c r="AI98" s="101">
        <v>6</v>
      </c>
      <c r="AJ98" s="101">
        <v>26</v>
      </c>
      <c r="AK98" s="101">
        <v>32</v>
      </c>
      <c r="AL98" s="102">
        <v>0.375</v>
      </c>
      <c r="AM98" s="102">
        <v>0.78787878787878785</v>
      </c>
      <c r="AN98" s="102">
        <v>0.65306122448979587</v>
      </c>
      <c r="AO98" s="101">
        <v>16</v>
      </c>
      <c r="AP98" s="101">
        <v>33</v>
      </c>
      <c r="AQ98" s="101">
        <v>49</v>
      </c>
      <c r="AR98" s="102">
        <v>0.5</v>
      </c>
      <c r="AS98" s="102">
        <v>0.63461538461538458</v>
      </c>
      <c r="AT98" s="102">
        <v>0.58333333333333337</v>
      </c>
      <c r="AU98" s="101">
        <v>5</v>
      </c>
      <c r="AV98" s="101">
        <v>1</v>
      </c>
      <c r="AW98" s="101">
        <v>6</v>
      </c>
      <c r="AX98" s="102">
        <v>0.3125</v>
      </c>
      <c r="AY98" s="102">
        <v>3.0303030303030304E-2</v>
      </c>
      <c r="AZ98" s="102">
        <v>0.12244897959183673</v>
      </c>
      <c r="BA98" s="101">
        <v>11</v>
      </c>
      <c r="BB98" s="101">
        <v>32</v>
      </c>
      <c r="BC98" s="101">
        <v>43</v>
      </c>
      <c r="BD98" s="102">
        <v>0.6875</v>
      </c>
      <c r="BE98" s="102">
        <v>0.96969696969696972</v>
      </c>
      <c r="BF98" s="102">
        <v>0.87755102040816324</v>
      </c>
      <c r="BG98" s="101">
        <v>5</v>
      </c>
      <c r="BH98" s="101">
        <v>6</v>
      </c>
      <c r="BI98" s="101">
        <v>11</v>
      </c>
      <c r="BJ98" s="102">
        <v>0.3125</v>
      </c>
      <c r="BK98" s="102">
        <v>0.18181818181818182</v>
      </c>
      <c r="BL98" s="102">
        <v>0.22448979591836735</v>
      </c>
      <c r="BM98" s="101">
        <v>6</v>
      </c>
      <c r="BN98" s="101">
        <v>26</v>
      </c>
      <c r="BO98" s="101">
        <v>32</v>
      </c>
      <c r="BP98" s="102">
        <v>0.375</v>
      </c>
      <c r="BQ98" s="102">
        <v>0.78787878787878785</v>
      </c>
      <c r="BR98" s="103">
        <v>0.65306122448979587</v>
      </c>
    </row>
    <row r="99" spans="1:70" ht="11.85">
      <c r="A99" s="99" t="str">
        <f>IF(COUNTIFS(T_UPE2A[[#This Row],[Secteur]],"  *"),A98,T_UPE2A[[#This Row],[Secteur]])</f>
        <v>SEINE-SAINT-DENIS</v>
      </c>
      <c r="B99" s="99" t="str">
        <f>IF(COUNTIFS(T_UPE2A[[#This Row],[Secteur]],"    *"),B98,T_UPE2A[[#This Row],[Secteur]])</f>
        <v xml:space="preserve">   D05 - Bobigny</v>
      </c>
      <c r="C99" s="100" t="s">
        <v>631</v>
      </c>
      <c r="D99" s="100" t="s">
        <v>632</v>
      </c>
      <c r="E99" s="101">
        <v>5</v>
      </c>
      <c r="F99" s="101">
        <v>17</v>
      </c>
      <c r="G99" s="101">
        <v>22</v>
      </c>
      <c r="H99" s="101">
        <v>0</v>
      </c>
      <c r="I99" s="101">
        <v>0</v>
      </c>
      <c r="J99" s="101">
        <v>0</v>
      </c>
      <c r="K99" s="101">
        <v>4</v>
      </c>
      <c r="L99" s="101">
        <v>17</v>
      </c>
      <c r="M99" s="101">
        <v>21</v>
      </c>
      <c r="N99" s="102">
        <v>0.8</v>
      </c>
      <c r="O99" s="102">
        <v>1</v>
      </c>
      <c r="P99" s="102">
        <v>0.95454545454545459</v>
      </c>
      <c r="Q99" s="101">
        <v>2</v>
      </c>
      <c r="R99" s="101">
        <v>0</v>
      </c>
      <c r="S99" s="101">
        <v>2</v>
      </c>
      <c r="T99" s="102">
        <v>0.5</v>
      </c>
      <c r="U99" s="102">
        <v>0</v>
      </c>
      <c r="V99" s="102">
        <v>9.5238095238095233E-2</v>
      </c>
      <c r="W99" s="101">
        <v>2</v>
      </c>
      <c r="X99" s="101">
        <v>17</v>
      </c>
      <c r="Y99" s="101">
        <v>19</v>
      </c>
      <c r="Z99" s="102">
        <v>0.5</v>
      </c>
      <c r="AA99" s="102">
        <v>1</v>
      </c>
      <c r="AB99" s="102">
        <v>0.90476190476190477</v>
      </c>
      <c r="AC99" s="101">
        <v>1</v>
      </c>
      <c r="AD99" s="101">
        <v>2</v>
      </c>
      <c r="AE99" s="101">
        <v>3</v>
      </c>
      <c r="AF99" s="102">
        <v>0.25</v>
      </c>
      <c r="AG99" s="102">
        <v>0.11764705882352941</v>
      </c>
      <c r="AH99" s="102">
        <v>0.14285714285714285</v>
      </c>
      <c r="AI99" s="101">
        <v>1</v>
      </c>
      <c r="AJ99" s="101">
        <v>15</v>
      </c>
      <c r="AK99" s="101">
        <v>16</v>
      </c>
      <c r="AL99" s="102">
        <v>0.25</v>
      </c>
      <c r="AM99" s="102">
        <v>0.88235294117647056</v>
      </c>
      <c r="AN99" s="102">
        <v>0.76190476190476186</v>
      </c>
      <c r="AO99" s="101">
        <v>4</v>
      </c>
      <c r="AP99" s="101">
        <v>17</v>
      </c>
      <c r="AQ99" s="101">
        <v>21</v>
      </c>
      <c r="AR99" s="102">
        <v>0.8</v>
      </c>
      <c r="AS99" s="102">
        <v>1</v>
      </c>
      <c r="AT99" s="102">
        <v>0.95454545454545459</v>
      </c>
      <c r="AU99" s="101">
        <v>2</v>
      </c>
      <c r="AV99" s="101">
        <v>0</v>
      </c>
      <c r="AW99" s="101">
        <v>2</v>
      </c>
      <c r="AX99" s="102">
        <v>0.5</v>
      </c>
      <c r="AY99" s="102">
        <v>0</v>
      </c>
      <c r="AZ99" s="102">
        <v>9.5238095238095233E-2</v>
      </c>
      <c r="BA99" s="101">
        <v>2</v>
      </c>
      <c r="BB99" s="101">
        <v>17</v>
      </c>
      <c r="BC99" s="101">
        <v>19</v>
      </c>
      <c r="BD99" s="102">
        <v>0.5</v>
      </c>
      <c r="BE99" s="102">
        <v>1</v>
      </c>
      <c r="BF99" s="102">
        <v>0.90476190476190477</v>
      </c>
      <c r="BG99" s="101">
        <v>1</v>
      </c>
      <c r="BH99" s="101">
        <v>2</v>
      </c>
      <c r="BI99" s="101">
        <v>3</v>
      </c>
      <c r="BJ99" s="102">
        <v>0.25</v>
      </c>
      <c r="BK99" s="102">
        <v>0.11764705882352941</v>
      </c>
      <c r="BL99" s="102">
        <v>0.14285714285714285</v>
      </c>
      <c r="BM99" s="101">
        <v>1</v>
      </c>
      <c r="BN99" s="101">
        <v>15</v>
      </c>
      <c r="BO99" s="101">
        <v>16</v>
      </c>
      <c r="BP99" s="102">
        <v>0.25</v>
      </c>
      <c r="BQ99" s="102">
        <v>0.88235294117647056</v>
      </c>
      <c r="BR99" s="103">
        <v>0.76190476190476186</v>
      </c>
    </row>
    <row r="100" spans="1:70" ht="11.85">
      <c r="A100" s="99" t="str">
        <f>IF(COUNTIFS(T_UPE2A[[#This Row],[Secteur]],"  *"),A99,T_UPE2A[[#This Row],[Secteur]])</f>
        <v>SEINE-SAINT-DENIS</v>
      </c>
      <c r="B100" s="99" t="str">
        <f>IF(COUNTIFS(T_UPE2A[[#This Row],[Secteur]],"    *"),B99,T_UPE2A[[#This Row],[Secteur]])</f>
        <v xml:space="preserve">   D05 - Bobigny</v>
      </c>
      <c r="C100" s="100" t="s">
        <v>633</v>
      </c>
      <c r="D100" s="100" t="s">
        <v>536</v>
      </c>
      <c r="E100" s="101">
        <v>5</v>
      </c>
      <c r="F100" s="101">
        <v>7</v>
      </c>
      <c r="G100" s="101">
        <v>12</v>
      </c>
      <c r="H100" s="101">
        <v>0</v>
      </c>
      <c r="I100" s="101">
        <v>0</v>
      </c>
      <c r="J100" s="101">
        <v>0</v>
      </c>
      <c r="K100" s="101">
        <v>5</v>
      </c>
      <c r="L100" s="101">
        <v>7</v>
      </c>
      <c r="M100" s="101">
        <v>12</v>
      </c>
      <c r="N100" s="102">
        <v>1</v>
      </c>
      <c r="O100" s="102">
        <v>1</v>
      </c>
      <c r="P100" s="102">
        <v>1</v>
      </c>
      <c r="Q100" s="101">
        <v>1</v>
      </c>
      <c r="R100" s="101">
        <v>0</v>
      </c>
      <c r="S100" s="101">
        <v>1</v>
      </c>
      <c r="T100" s="102">
        <v>0.2</v>
      </c>
      <c r="U100" s="102">
        <v>0</v>
      </c>
      <c r="V100" s="102">
        <v>8.3333333333333329E-2</v>
      </c>
      <c r="W100" s="101">
        <v>4</v>
      </c>
      <c r="X100" s="101">
        <v>7</v>
      </c>
      <c r="Y100" s="101">
        <v>11</v>
      </c>
      <c r="Z100" s="102">
        <v>0.8</v>
      </c>
      <c r="AA100" s="102">
        <v>1</v>
      </c>
      <c r="AB100" s="102">
        <v>0.91666666666666663</v>
      </c>
      <c r="AC100" s="101">
        <v>1</v>
      </c>
      <c r="AD100" s="101">
        <v>1</v>
      </c>
      <c r="AE100" s="101">
        <v>2</v>
      </c>
      <c r="AF100" s="102">
        <v>0.2</v>
      </c>
      <c r="AG100" s="102">
        <v>0.14285714285714285</v>
      </c>
      <c r="AH100" s="102">
        <v>0.16666666666666666</v>
      </c>
      <c r="AI100" s="101">
        <v>3</v>
      </c>
      <c r="AJ100" s="101">
        <v>6</v>
      </c>
      <c r="AK100" s="101">
        <v>9</v>
      </c>
      <c r="AL100" s="102">
        <v>0.6</v>
      </c>
      <c r="AM100" s="102">
        <v>0.8571428571428571</v>
      </c>
      <c r="AN100" s="102">
        <v>0.75</v>
      </c>
      <c r="AO100" s="101">
        <v>5</v>
      </c>
      <c r="AP100" s="101">
        <v>7</v>
      </c>
      <c r="AQ100" s="101">
        <v>12</v>
      </c>
      <c r="AR100" s="102">
        <v>1</v>
      </c>
      <c r="AS100" s="102">
        <v>1</v>
      </c>
      <c r="AT100" s="102">
        <v>1</v>
      </c>
      <c r="AU100" s="101">
        <v>1</v>
      </c>
      <c r="AV100" s="101">
        <v>0</v>
      </c>
      <c r="AW100" s="101">
        <v>1</v>
      </c>
      <c r="AX100" s="102">
        <v>0.2</v>
      </c>
      <c r="AY100" s="102">
        <v>0</v>
      </c>
      <c r="AZ100" s="102">
        <v>8.3333333333333329E-2</v>
      </c>
      <c r="BA100" s="101">
        <v>4</v>
      </c>
      <c r="BB100" s="101">
        <v>7</v>
      </c>
      <c r="BC100" s="101">
        <v>11</v>
      </c>
      <c r="BD100" s="102">
        <v>0.8</v>
      </c>
      <c r="BE100" s="102">
        <v>1</v>
      </c>
      <c r="BF100" s="102">
        <v>0.91666666666666663</v>
      </c>
      <c r="BG100" s="101">
        <v>1</v>
      </c>
      <c r="BH100" s="101">
        <v>1</v>
      </c>
      <c r="BI100" s="101">
        <v>2</v>
      </c>
      <c r="BJ100" s="102">
        <v>0.2</v>
      </c>
      <c r="BK100" s="102">
        <v>0.14285714285714285</v>
      </c>
      <c r="BL100" s="102">
        <v>0.16666666666666666</v>
      </c>
      <c r="BM100" s="101">
        <v>3</v>
      </c>
      <c r="BN100" s="101">
        <v>6</v>
      </c>
      <c r="BO100" s="101">
        <v>9</v>
      </c>
      <c r="BP100" s="102">
        <v>0.6</v>
      </c>
      <c r="BQ100" s="102">
        <v>0.8571428571428571</v>
      </c>
      <c r="BR100" s="103">
        <v>0.75</v>
      </c>
    </row>
    <row r="101" spans="1:70" ht="11.85">
      <c r="A101" s="99" t="str">
        <f>IF(COUNTIFS(T_UPE2A[[#This Row],[Secteur]],"  *"),A100,T_UPE2A[[#This Row],[Secteur]])</f>
        <v>SEINE-SAINT-DENIS</v>
      </c>
      <c r="B101" s="99" t="str">
        <f>IF(COUNTIFS(T_UPE2A[[#This Row],[Secteur]],"    *"),B100,T_UPE2A[[#This Row],[Secteur]])</f>
        <v xml:space="preserve">   D05 - Bobigny</v>
      </c>
      <c r="C101" s="100" t="s">
        <v>636</v>
      </c>
      <c r="D101" s="100" t="s">
        <v>637</v>
      </c>
      <c r="E101" s="101">
        <v>1</v>
      </c>
      <c r="F101" s="101">
        <v>6</v>
      </c>
      <c r="G101" s="101">
        <v>7</v>
      </c>
      <c r="H101" s="101">
        <v>0</v>
      </c>
      <c r="I101" s="101">
        <v>0</v>
      </c>
      <c r="J101" s="101">
        <v>0</v>
      </c>
      <c r="K101" s="101">
        <v>0</v>
      </c>
      <c r="L101" s="101">
        <v>0</v>
      </c>
      <c r="M101" s="101">
        <v>0</v>
      </c>
      <c r="N101" s="102">
        <v>0</v>
      </c>
      <c r="O101" s="102">
        <v>0</v>
      </c>
      <c r="P101" s="102">
        <v>0</v>
      </c>
      <c r="Q101" s="101">
        <v>0</v>
      </c>
      <c r="R101" s="101">
        <v>0</v>
      </c>
      <c r="S101" s="101">
        <v>0</v>
      </c>
      <c r="T101" s="102" t="s">
        <v>92</v>
      </c>
      <c r="U101" s="102" t="s">
        <v>92</v>
      </c>
      <c r="V101" s="102" t="s">
        <v>92</v>
      </c>
      <c r="W101" s="101">
        <v>0</v>
      </c>
      <c r="X101" s="101">
        <v>0</v>
      </c>
      <c r="Y101" s="101">
        <v>0</v>
      </c>
      <c r="Z101" s="102" t="s">
        <v>92</v>
      </c>
      <c r="AA101" s="102" t="s">
        <v>92</v>
      </c>
      <c r="AB101" s="102" t="s">
        <v>92</v>
      </c>
      <c r="AC101" s="101">
        <v>0</v>
      </c>
      <c r="AD101" s="101">
        <v>0</v>
      </c>
      <c r="AE101" s="101">
        <v>0</v>
      </c>
      <c r="AF101" s="102" t="s">
        <v>92</v>
      </c>
      <c r="AG101" s="102" t="s">
        <v>92</v>
      </c>
      <c r="AH101" s="102" t="s">
        <v>92</v>
      </c>
      <c r="AI101" s="101">
        <v>0</v>
      </c>
      <c r="AJ101" s="101">
        <v>0</v>
      </c>
      <c r="AK101" s="101">
        <v>0</v>
      </c>
      <c r="AL101" s="102" t="s">
        <v>92</v>
      </c>
      <c r="AM101" s="102" t="s">
        <v>92</v>
      </c>
      <c r="AN101" s="102" t="s">
        <v>92</v>
      </c>
      <c r="AO101" s="101">
        <v>0</v>
      </c>
      <c r="AP101" s="101">
        <v>0</v>
      </c>
      <c r="AQ101" s="101">
        <v>0</v>
      </c>
      <c r="AR101" s="102">
        <v>0</v>
      </c>
      <c r="AS101" s="102">
        <v>0</v>
      </c>
      <c r="AT101" s="102">
        <v>0</v>
      </c>
      <c r="AU101" s="101">
        <v>0</v>
      </c>
      <c r="AV101" s="101">
        <v>0</v>
      </c>
      <c r="AW101" s="101">
        <v>0</v>
      </c>
      <c r="AX101" s="102" t="s">
        <v>92</v>
      </c>
      <c r="AY101" s="102" t="s">
        <v>92</v>
      </c>
      <c r="AZ101" s="102" t="s">
        <v>92</v>
      </c>
      <c r="BA101" s="101">
        <v>0</v>
      </c>
      <c r="BB101" s="101">
        <v>0</v>
      </c>
      <c r="BC101" s="101">
        <v>0</v>
      </c>
      <c r="BD101" s="102" t="s">
        <v>92</v>
      </c>
      <c r="BE101" s="102" t="s">
        <v>92</v>
      </c>
      <c r="BF101" s="102" t="s">
        <v>92</v>
      </c>
      <c r="BG101" s="101">
        <v>0</v>
      </c>
      <c r="BH101" s="101">
        <v>0</v>
      </c>
      <c r="BI101" s="101">
        <v>0</v>
      </c>
      <c r="BJ101" s="102" t="s">
        <v>92</v>
      </c>
      <c r="BK101" s="102" t="s">
        <v>92</v>
      </c>
      <c r="BL101" s="102" t="s">
        <v>92</v>
      </c>
      <c r="BM101" s="101">
        <v>0</v>
      </c>
      <c r="BN101" s="101">
        <v>0</v>
      </c>
      <c r="BO101" s="101">
        <v>0</v>
      </c>
      <c r="BP101" s="102" t="s">
        <v>92</v>
      </c>
      <c r="BQ101" s="102" t="s">
        <v>92</v>
      </c>
      <c r="BR101" s="103" t="s">
        <v>92</v>
      </c>
    </row>
    <row r="102" spans="1:70" ht="11.85">
      <c r="A102" s="99" t="str">
        <f>IF(COUNTIFS(T_UPE2A[[#This Row],[Secteur]],"  *"),A101,T_UPE2A[[#This Row],[Secteur]])</f>
        <v>SEINE-SAINT-DENIS</v>
      </c>
      <c r="B102" s="99" t="str">
        <f>IF(COUNTIFS(T_UPE2A[[#This Row],[Secteur]],"    *"),B101,T_UPE2A[[#This Row],[Secteur]])</f>
        <v xml:space="preserve">   D05 - Bobigny</v>
      </c>
      <c r="C102" s="100" t="s">
        <v>638</v>
      </c>
      <c r="D102" s="100" t="s">
        <v>580</v>
      </c>
      <c r="E102" s="101">
        <v>2</v>
      </c>
      <c r="F102" s="101">
        <v>4</v>
      </c>
      <c r="G102" s="101">
        <v>6</v>
      </c>
      <c r="H102" s="101">
        <v>0</v>
      </c>
      <c r="I102" s="101">
        <v>0</v>
      </c>
      <c r="J102" s="101">
        <v>0</v>
      </c>
      <c r="K102" s="101">
        <v>2</v>
      </c>
      <c r="L102" s="101">
        <v>2</v>
      </c>
      <c r="M102" s="101">
        <v>4</v>
      </c>
      <c r="N102" s="102">
        <v>1</v>
      </c>
      <c r="O102" s="102">
        <v>0.5</v>
      </c>
      <c r="P102" s="102">
        <v>0.66666666666666663</v>
      </c>
      <c r="Q102" s="101">
        <v>2</v>
      </c>
      <c r="R102" s="101">
        <v>0</v>
      </c>
      <c r="S102" s="101">
        <v>2</v>
      </c>
      <c r="T102" s="102">
        <v>1</v>
      </c>
      <c r="U102" s="102">
        <v>0</v>
      </c>
      <c r="V102" s="102">
        <v>0.5</v>
      </c>
      <c r="W102" s="101">
        <v>0</v>
      </c>
      <c r="X102" s="101">
        <v>2</v>
      </c>
      <c r="Y102" s="101">
        <v>2</v>
      </c>
      <c r="Z102" s="102">
        <v>0</v>
      </c>
      <c r="AA102" s="102">
        <v>1</v>
      </c>
      <c r="AB102" s="102">
        <v>0.5</v>
      </c>
      <c r="AC102" s="101">
        <v>0</v>
      </c>
      <c r="AD102" s="101">
        <v>1</v>
      </c>
      <c r="AE102" s="101">
        <v>1</v>
      </c>
      <c r="AF102" s="102">
        <v>0</v>
      </c>
      <c r="AG102" s="102">
        <v>0.5</v>
      </c>
      <c r="AH102" s="102">
        <v>0.25</v>
      </c>
      <c r="AI102" s="101">
        <v>0</v>
      </c>
      <c r="AJ102" s="101">
        <v>1</v>
      </c>
      <c r="AK102" s="101">
        <v>1</v>
      </c>
      <c r="AL102" s="102">
        <v>0</v>
      </c>
      <c r="AM102" s="102">
        <v>0.5</v>
      </c>
      <c r="AN102" s="102">
        <v>0.25</v>
      </c>
      <c r="AO102" s="101">
        <v>2</v>
      </c>
      <c r="AP102" s="101">
        <v>2</v>
      </c>
      <c r="AQ102" s="101">
        <v>4</v>
      </c>
      <c r="AR102" s="102">
        <v>1</v>
      </c>
      <c r="AS102" s="102">
        <v>0.5</v>
      </c>
      <c r="AT102" s="102">
        <v>0.66666666666666663</v>
      </c>
      <c r="AU102" s="101">
        <v>1</v>
      </c>
      <c r="AV102" s="101">
        <v>0</v>
      </c>
      <c r="AW102" s="101">
        <v>1</v>
      </c>
      <c r="AX102" s="102">
        <v>0.5</v>
      </c>
      <c r="AY102" s="102">
        <v>0</v>
      </c>
      <c r="AZ102" s="102">
        <v>0.25</v>
      </c>
      <c r="BA102" s="101">
        <v>1</v>
      </c>
      <c r="BB102" s="101">
        <v>2</v>
      </c>
      <c r="BC102" s="101">
        <v>3</v>
      </c>
      <c r="BD102" s="102">
        <v>0.5</v>
      </c>
      <c r="BE102" s="102">
        <v>1</v>
      </c>
      <c r="BF102" s="102">
        <v>0.75</v>
      </c>
      <c r="BG102" s="101">
        <v>1</v>
      </c>
      <c r="BH102" s="101">
        <v>1</v>
      </c>
      <c r="BI102" s="101">
        <v>2</v>
      </c>
      <c r="BJ102" s="102">
        <v>0.5</v>
      </c>
      <c r="BK102" s="102">
        <v>0.5</v>
      </c>
      <c r="BL102" s="102">
        <v>0.5</v>
      </c>
      <c r="BM102" s="101">
        <v>0</v>
      </c>
      <c r="BN102" s="101">
        <v>1</v>
      </c>
      <c r="BO102" s="101">
        <v>1</v>
      </c>
      <c r="BP102" s="102">
        <v>0</v>
      </c>
      <c r="BQ102" s="102">
        <v>0.5</v>
      </c>
      <c r="BR102" s="103">
        <v>0.25</v>
      </c>
    </row>
    <row r="103" spans="1:70" ht="11.85">
      <c r="A103" s="99" t="str">
        <f>IF(COUNTIFS(T_UPE2A[[#This Row],[Secteur]],"  *"),A102,T_UPE2A[[#This Row],[Secteur]])</f>
        <v>SEINE-SAINT-DENIS</v>
      </c>
      <c r="B103" s="99" t="str">
        <f>IF(COUNTIFS(T_UPE2A[[#This Row],[Secteur]],"    *"),B102,T_UPE2A[[#This Row],[Secteur]])</f>
        <v xml:space="preserve">   D05 - Bobigny</v>
      </c>
      <c r="C103" s="100" t="s">
        <v>639</v>
      </c>
      <c r="D103" s="100" t="s">
        <v>640</v>
      </c>
      <c r="E103" s="101">
        <v>5</v>
      </c>
      <c r="F103" s="101">
        <v>8</v>
      </c>
      <c r="G103" s="101">
        <v>13</v>
      </c>
      <c r="H103" s="101">
        <v>0</v>
      </c>
      <c r="I103" s="101">
        <v>0</v>
      </c>
      <c r="J103" s="101">
        <v>0</v>
      </c>
      <c r="K103" s="101">
        <v>0</v>
      </c>
      <c r="L103" s="101">
        <v>0</v>
      </c>
      <c r="M103" s="101">
        <v>0</v>
      </c>
      <c r="N103" s="102">
        <v>0</v>
      </c>
      <c r="O103" s="102">
        <v>0</v>
      </c>
      <c r="P103" s="102">
        <v>0</v>
      </c>
      <c r="Q103" s="101">
        <v>0</v>
      </c>
      <c r="R103" s="101">
        <v>0</v>
      </c>
      <c r="S103" s="101">
        <v>0</v>
      </c>
      <c r="T103" s="102" t="s">
        <v>92</v>
      </c>
      <c r="U103" s="102" t="s">
        <v>92</v>
      </c>
      <c r="V103" s="102" t="s">
        <v>92</v>
      </c>
      <c r="W103" s="101">
        <v>0</v>
      </c>
      <c r="X103" s="101">
        <v>0</v>
      </c>
      <c r="Y103" s="101">
        <v>0</v>
      </c>
      <c r="Z103" s="102" t="s">
        <v>92</v>
      </c>
      <c r="AA103" s="102" t="s">
        <v>92</v>
      </c>
      <c r="AB103" s="102" t="s">
        <v>92</v>
      </c>
      <c r="AC103" s="101">
        <v>0</v>
      </c>
      <c r="AD103" s="101">
        <v>0</v>
      </c>
      <c r="AE103" s="101">
        <v>0</v>
      </c>
      <c r="AF103" s="102" t="s">
        <v>92</v>
      </c>
      <c r="AG103" s="102" t="s">
        <v>92</v>
      </c>
      <c r="AH103" s="102" t="s">
        <v>92</v>
      </c>
      <c r="AI103" s="101">
        <v>0</v>
      </c>
      <c r="AJ103" s="101">
        <v>0</v>
      </c>
      <c r="AK103" s="101">
        <v>0</v>
      </c>
      <c r="AL103" s="102" t="s">
        <v>92</v>
      </c>
      <c r="AM103" s="102" t="s">
        <v>92</v>
      </c>
      <c r="AN103" s="102" t="s">
        <v>92</v>
      </c>
      <c r="AO103" s="101">
        <v>0</v>
      </c>
      <c r="AP103" s="101">
        <v>0</v>
      </c>
      <c r="AQ103" s="101">
        <v>0</v>
      </c>
      <c r="AR103" s="102">
        <v>0</v>
      </c>
      <c r="AS103" s="102">
        <v>0</v>
      </c>
      <c r="AT103" s="102">
        <v>0</v>
      </c>
      <c r="AU103" s="101">
        <v>0</v>
      </c>
      <c r="AV103" s="101">
        <v>0</v>
      </c>
      <c r="AW103" s="101">
        <v>0</v>
      </c>
      <c r="AX103" s="102" t="s">
        <v>92</v>
      </c>
      <c r="AY103" s="102" t="s">
        <v>92</v>
      </c>
      <c r="AZ103" s="102" t="s">
        <v>92</v>
      </c>
      <c r="BA103" s="101">
        <v>0</v>
      </c>
      <c r="BB103" s="101">
        <v>0</v>
      </c>
      <c r="BC103" s="101">
        <v>0</v>
      </c>
      <c r="BD103" s="102" t="s">
        <v>92</v>
      </c>
      <c r="BE103" s="102" t="s">
        <v>92</v>
      </c>
      <c r="BF103" s="102" t="s">
        <v>92</v>
      </c>
      <c r="BG103" s="101">
        <v>0</v>
      </c>
      <c r="BH103" s="101">
        <v>0</v>
      </c>
      <c r="BI103" s="101">
        <v>0</v>
      </c>
      <c r="BJ103" s="102" t="s">
        <v>92</v>
      </c>
      <c r="BK103" s="102" t="s">
        <v>92</v>
      </c>
      <c r="BL103" s="102" t="s">
        <v>92</v>
      </c>
      <c r="BM103" s="101">
        <v>0</v>
      </c>
      <c r="BN103" s="101">
        <v>0</v>
      </c>
      <c r="BO103" s="101">
        <v>0</v>
      </c>
      <c r="BP103" s="102" t="s">
        <v>92</v>
      </c>
      <c r="BQ103" s="102" t="s">
        <v>92</v>
      </c>
      <c r="BR103" s="103" t="s">
        <v>92</v>
      </c>
    </row>
    <row r="104" spans="1:70" ht="11.85">
      <c r="A104" s="99" t="str">
        <f>IF(COUNTIFS(T_UPE2A[[#This Row],[Secteur]],"  *"),A103,T_UPE2A[[#This Row],[Secteur]])</f>
        <v>SEINE-SAINT-DENIS</v>
      </c>
      <c r="B104" s="99" t="str">
        <f>IF(COUNTIFS(T_UPE2A[[#This Row],[Secteur]],"    *"),B103,T_UPE2A[[#This Row],[Secteur]])</f>
        <v xml:space="preserve">   D05 - Bobigny</v>
      </c>
      <c r="C104" s="100" t="s">
        <v>646</v>
      </c>
      <c r="D104" s="100" t="s">
        <v>237</v>
      </c>
      <c r="E104" s="101">
        <v>1</v>
      </c>
      <c r="F104" s="101">
        <v>1</v>
      </c>
      <c r="G104" s="101">
        <v>2</v>
      </c>
      <c r="H104" s="101">
        <v>0</v>
      </c>
      <c r="I104" s="101">
        <v>0</v>
      </c>
      <c r="J104" s="101">
        <v>0</v>
      </c>
      <c r="K104" s="101">
        <v>1</v>
      </c>
      <c r="L104" s="101">
        <v>1</v>
      </c>
      <c r="M104" s="101">
        <v>2</v>
      </c>
      <c r="N104" s="102">
        <v>1</v>
      </c>
      <c r="O104" s="102">
        <v>1</v>
      </c>
      <c r="P104" s="102">
        <v>1</v>
      </c>
      <c r="Q104" s="101">
        <v>0</v>
      </c>
      <c r="R104" s="101">
        <v>1</v>
      </c>
      <c r="S104" s="101">
        <v>1</v>
      </c>
      <c r="T104" s="102">
        <v>0</v>
      </c>
      <c r="U104" s="102">
        <v>1</v>
      </c>
      <c r="V104" s="102">
        <v>0.5</v>
      </c>
      <c r="W104" s="101">
        <v>1</v>
      </c>
      <c r="X104" s="101">
        <v>0</v>
      </c>
      <c r="Y104" s="101">
        <v>1</v>
      </c>
      <c r="Z104" s="102">
        <v>1</v>
      </c>
      <c r="AA104" s="102">
        <v>0</v>
      </c>
      <c r="AB104" s="102">
        <v>0.5</v>
      </c>
      <c r="AC104" s="101">
        <v>0</v>
      </c>
      <c r="AD104" s="101">
        <v>0</v>
      </c>
      <c r="AE104" s="101">
        <v>0</v>
      </c>
      <c r="AF104" s="102">
        <v>0</v>
      </c>
      <c r="AG104" s="102">
        <v>0</v>
      </c>
      <c r="AH104" s="102">
        <v>0</v>
      </c>
      <c r="AI104" s="101">
        <v>1</v>
      </c>
      <c r="AJ104" s="101">
        <v>0</v>
      </c>
      <c r="AK104" s="101">
        <v>1</v>
      </c>
      <c r="AL104" s="102">
        <v>1</v>
      </c>
      <c r="AM104" s="102">
        <v>0</v>
      </c>
      <c r="AN104" s="102">
        <v>0.5</v>
      </c>
      <c r="AO104" s="101">
        <v>1</v>
      </c>
      <c r="AP104" s="101">
        <v>1</v>
      </c>
      <c r="AQ104" s="101">
        <v>2</v>
      </c>
      <c r="AR104" s="102">
        <v>1</v>
      </c>
      <c r="AS104" s="102">
        <v>1</v>
      </c>
      <c r="AT104" s="102">
        <v>1</v>
      </c>
      <c r="AU104" s="101">
        <v>0</v>
      </c>
      <c r="AV104" s="101">
        <v>1</v>
      </c>
      <c r="AW104" s="101">
        <v>1</v>
      </c>
      <c r="AX104" s="102">
        <v>0</v>
      </c>
      <c r="AY104" s="102">
        <v>1</v>
      </c>
      <c r="AZ104" s="102">
        <v>0.5</v>
      </c>
      <c r="BA104" s="101">
        <v>1</v>
      </c>
      <c r="BB104" s="101">
        <v>0</v>
      </c>
      <c r="BC104" s="101">
        <v>1</v>
      </c>
      <c r="BD104" s="102">
        <v>1</v>
      </c>
      <c r="BE104" s="102">
        <v>0</v>
      </c>
      <c r="BF104" s="102">
        <v>0.5</v>
      </c>
      <c r="BG104" s="101">
        <v>0</v>
      </c>
      <c r="BH104" s="101">
        <v>0</v>
      </c>
      <c r="BI104" s="101">
        <v>0</v>
      </c>
      <c r="BJ104" s="102">
        <v>0</v>
      </c>
      <c r="BK104" s="102">
        <v>0</v>
      </c>
      <c r="BL104" s="102">
        <v>0</v>
      </c>
      <c r="BM104" s="101">
        <v>1</v>
      </c>
      <c r="BN104" s="101">
        <v>0</v>
      </c>
      <c r="BO104" s="101">
        <v>1</v>
      </c>
      <c r="BP104" s="102">
        <v>1</v>
      </c>
      <c r="BQ104" s="102">
        <v>0</v>
      </c>
      <c r="BR104" s="103">
        <v>0.5</v>
      </c>
    </row>
    <row r="105" spans="1:70" ht="11.85">
      <c r="A105" s="99" t="str">
        <f>IF(COUNTIFS(T_UPE2A[[#This Row],[Secteur]],"  *"),A104,T_UPE2A[[#This Row],[Secteur]])</f>
        <v>SEINE-SAINT-DENIS</v>
      </c>
      <c r="B105" s="99" t="str">
        <f>IF(COUNTIFS(T_UPE2A[[#This Row],[Secteur]],"    *"),B104,T_UPE2A[[#This Row],[Secteur]])</f>
        <v xml:space="preserve">   D05 - Bobigny</v>
      </c>
      <c r="C105" s="100" t="s">
        <v>650</v>
      </c>
      <c r="D105" s="100" t="s">
        <v>651</v>
      </c>
      <c r="E105" s="101">
        <v>13</v>
      </c>
      <c r="F105" s="101">
        <v>9</v>
      </c>
      <c r="G105" s="101">
        <v>22</v>
      </c>
      <c r="H105" s="101">
        <v>0</v>
      </c>
      <c r="I105" s="101">
        <v>0</v>
      </c>
      <c r="J105" s="101">
        <v>0</v>
      </c>
      <c r="K105" s="101">
        <v>4</v>
      </c>
      <c r="L105" s="101">
        <v>6</v>
      </c>
      <c r="M105" s="101">
        <v>10</v>
      </c>
      <c r="N105" s="102">
        <v>0.30769230769230771</v>
      </c>
      <c r="O105" s="102">
        <v>0.66666666666666663</v>
      </c>
      <c r="P105" s="102">
        <v>0.45454545454545453</v>
      </c>
      <c r="Q105" s="101">
        <v>1</v>
      </c>
      <c r="R105" s="101">
        <v>0</v>
      </c>
      <c r="S105" s="101">
        <v>1</v>
      </c>
      <c r="T105" s="102">
        <v>0.25</v>
      </c>
      <c r="U105" s="102">
        <v>0</v>
      </c>
      <c r="V105" s="102">
        <v>0.1</v>
      </c>
      <c r="W105" s="101">
        <v>3</v>
      </c>
      <c r="X105" s="101">
        <v>6</v>
      </c>
      <c r="Y105" s="101">
        <v>9</v>
      </c>
      <c r="Z105" s="102">
        <v>0.75</v>
      </c>
      <c r="AA105" s="102">
        <v>1</v>
      </c>
      <c r="AB105" s="102">
        <v>0.9</v>
      </c>
      <c r="AC105" s="101">
        <v>2</v>
      </c>
      <c r="AD105" s="101">
        <v>2</v>
      </c>
      <c r="AE105" s="101">
        <v>4</v>
      </c>
      <c r="AF105" s="102">
        <v>0.5</v>
      </c>
      <c r="AG105" s="102">
        <v>0.33333333333333331</v>
      </c>
      <c r="AH105" s="102">
        <v>0.4</v>
      </c>
      <c r="AI105" s="101">
        <v>1</v>
      </c>
      <c r="AJ105" s="101">
        <v>4</v>
      </c>
      <c r="AK105" s="101">
        <v>5</v>
      </c>
      <c r="AL105" s="102">
        <v>0.25</v>
      </c>
      <c r="AM105" s="102">
        <v>0.66666666666666663</v>
      </c>
      <c r="AN105" s="102">
        <v>0.5</v>
      </c>
      <c r="AO105" s="101">
        <v>4</v>
      </c>
      <c r="AP105" s="101">
        <v>6</v>
      </c>
      <c r="AQ105" s="101">
        <v>10</v>
      </c>
      <c r="AR105" s="102">
        <v>0.30769230769230771</v>
      </c>
      <c r="AS105" s="102">
        <v>0.66666666666666663</v>
      </c>
      <c r="AT105" s="102">
        <v>0.45454545454545453</v>
      </c>
      <c r="AU105" s="101">
        <v>1</v>
      </c>
      <c r="AV105" s="101">
        <v>0</v>
      </c>
      <c r="AW105" s="101">
        <v>1</v>
      </c>
      <c r="AX105" s="102">
        <v>0.25</v>
      </c>
      <c r="AY105" s="102">
        <v>0</v>
      </c>
      <c r="AZ105" s="102">
        <v>0.1</v>
      </c>
      <c r="BA105" s="101">
        <v>3</v>
      </c>
      <c r="BB105" s="101">
        <v>6</v>
      </c>
      <c r="BC105" s="101">
        <v>9</v>
      </c>
      <c r="BD105" s="102">
        <v>0.75</v>
      </c>
      <c r="BE105" s="102">
        <v>1</v>
      </c>
      <c r="BF105" s="102">
        <v>0.9</v>
      </c>
      <c r="BG105" s="101">
        <v>2</v>
      </c>
      <c r="BH105" s="101">
        <v>2</v>
      </c>
      <c r="BI105" s="101">
        <v>4</v>
      </c>
      <c r="BJ105" s="102">
        <v>0.5</v>
      </c>
      <c r="BK105" s="102">
        <v>0.33333333333333331</v>
      </c>
      <c r="BL105" s="102">
        <v>0.4</v>
      </c>
      <c r="BM105" s="101">
        <v>1</v>
      </c>
      <c r="BN105" s="101">
        <v>4</v>
      </c>
      <c r="BO105" s="101">
        <v>5</v>
      </c>
      <c r="BP105" s="102">
        <v>0.25</v>
      </c>
      <c r="BQ105" s="102">
        <v>0.66666666666666663</v>
      </c>
      <c r="BR105" s="103">
        <v>0.5</v>
      </c>
    </row>
    <row r="106" spans="1:70" ht="11.85">
      <c r="A106" s="99" t="str">
        <f>IF(COUNTIFS(T_UPE2A[[#This Row],[Secteur]],"  *"),A105,T_UPE2A[[#This Row],[Secteur]])</f>
        <v>SEINE-SAINT-DENIS</v>
      </c>
      <c r="B106" s="99" t="str">
        <f>IF(COUNTIFS(T_UPE2A[[#This Row],[Secteur]],"    *"),B105,T_UPE2A[[#This Row],[Secteur]])</f>
        <v xml:space="preserve">   D06 - Montreuil</v>
      </c>
      <c r="C106" s="100" t="s">
        <v>652</v>
      </c>
      <c r="D106" s="100" t="s">
        <v>653</v>
      </c>
      <c r="E106" s="101">
        <v>30</v>
      </c>
      <c r="F106" s="101">
        <v>69</v>
      </c>
      <c r="G106" s="101">
        <v>99</v>
      </c>
      <c r="H106" s="101">
        <v>1</v>
      </c>
      <c r="I106" s="101">
        <v>2</v>
      </c>
      <c r="J106" s="101">
        <v>3</v>
      </c>
      <c r="K106" s="101">
        <v>9</v>
      </c>
      <c r="L106" s="101">
        <v>33</v>
      </c>
      <c r="M106" s="101">
        <v>42</v>
      </c>
      <c r="N106" s="102">
        <v>0.33333333333333331</v>
      </c>
      <c r="O106" s="102">
        <v>0.50724637681159424</v>
      </c>
      <c r="P106" s="102">
        <v>0.45454545454545453</v>
      </c>
      <c r="Q106" s="101">
        <v>4</v>
      </c>
      <c r="R106" s="101">
        <v>3</v>
      </c>
      <c r="S106" s="101">
        <v>7</v>
      </c>
      <c r="T106" s="102">
        <v>0.44444444444444442</v>
      </c>
      <c r="U106" s="102">
        <v>9.0909090909090912E-2</v>
      </c>
      <c r="V106" s="102">
        <v>0.16666666666666666</v>
      </c>
      <c r="W106" s="101">
        <v>5</v>
      </c>
      <c r="X106" s="101">
        <v>30</v>
      </c>
      <c r="Y106" s="101">
        <v>35</v>
      </c>
      <c r="Z106" s="102">
        <v>0.55555555555555558</v>
      </c>
      <c r="AA106" s="102">
        <v>0.90909090909090906</v>
      </c>
      <c r="AB106" s="102">
        <v>0.83333333333333337</v>
      </c>
      <c r="AC106" s="101">
        <v>2</v>
      </c>
      <c r="AD106" s="101">
        <v>11</v>
      </c>
      <c r="AE106" s="101">
        <v>13</v>
      </c>
      <c r="AF106" s="102">
        <v>0.22222222222222221</v>
      </c>
      <c r="AG106" s="102">
        <v>0.33333333333333331</v>
      </c>
      <c r="AH106" s="102">
        <v>0.30952380952380953</v>
      </c>
      <c r="AI106" s="101">
        <v>3</v>
      </c>
      <c r="AJ106" s="101">
        <v>19</v>
      </c>
      <c r="AK106" s="101">
        <v>22</v>
      </c>
      <c r="AL106" s="102">
        <v>0.33333333333333331</v>
      </c>
      <c r="AM106" s="102">
        <v>0.5757575757575758</v>
      </c>
      <c r="AN106" s="102">
        <v>0.52380952380952384</v>
      </c>
      <c r="AO106" s="101">
        <v>9</v>
      </c>
      <c r="AP106" s="101">
        <v>26</v>
      </c>
      <c r="AQ106" s="101">
        <v>35</v>
      </c>
      <c r="AR106" s="102">
        <v>0.33333333333333331</v>
      </c>
      <c r="AS106" s="102">
        <v>0.40579710144927539</v>
      </c>
      <c r="AT106" s="102">
        <v>0.38383838383838381</v>
      </c>
      <c r="AU106" s="101">
        <v>4</v>
      </c>
      <c r="AV106" s="101">
        <v>2</v>
      </c>
      <c r="AW106" s="101">
        <v>6</v>
      </c>
      <c r="AX106" s="102">
        <v>0.44444444444444442</v>
      </c>
      <c r="AY106" s="102">
        <v>7.6923076923076927E-2</v>
      </c>
      <c r="AZ106" s="102">
        <v>0.17142857142857143</v>
      </c>
      <c r="BA106" s="101">
        <v>5</v>
      </c>
      <c r="BB106" s="101">
        <v>24</v>
      </c>
      <c r="BC106" s="101">
        <v>29</v>
      </c>
      <c r="BD106" s="102">
        <v>0.55555555555555558</v>
      </c>
      <c r="BE106" s="102">
        <v>0.92307692307692313</v>
      </c>
      <c r="BF106" s="102">
        <v>0.82857142857142863</v>
      </c>
      <c r="BG106" s="101">
        <v>2</v>
      </c>
      <c r="BH106" s="101">
        <v>7</v>
      </c>
      <c r="BI106" s="101">
        <v>9</v>
      </c>
      <c r="BJ106" s="102">
        <v>0.22222222222222221</v>
      </c>
      <c r="BK106" s="102">
        <v>0.26923076923076922</v>
      </c>
      <c r="BL106" s="102">
        <v>0.25714285714285712</v>
      </c>
      <c r="BM106" s="101">
        <v>3</v>
      </c>
      <c r="BN106" s="101">
        <v>17</v>
      </c>
      <c r="BO106" s="101">
        <v>20</v>
      </c>
      <c r="BP106" s="102">
        <v>0.33333333333333331</v>
      </c>
      <c r="BQ106" s="102">
        <v>0.65384615384615385</v>
      </c>
      <c r="BR106" s="103">
        <v>0.5714285714285714</v>
      </c>
    </row>
    <row r="107" spans="1:70" ht="11.85">
      <c r="A107" s="99" t="str">
        <f>IF(COUNTIFS(T_UPE2A[[#This Row],[Secteur]],"  *"),A106,T_UPE2A[[#This Row],[Secteur]])</f>
        <v>SEINE-SAINT-DENIS</v>
      </c>
      <c r="B107" s="99" t="str">
        <f>IF(COUNTIFS(T_UPE2A[[#This Row],[Secteur]],"    *"),B106,T_UPE2A[[#This Row],[Secteur]])</f>
        <v xml:space="preserve">   D06 - Montreuil</v>
      </c>
      <c r="C107" s="100" t="s">
        <v>654</v>
      </c>
      <c r="D107" s="100" t="s">
        <v>655</v>
      </c>
      <c r="E107" s="101">
        <v>5</v>
      </c>
      <c r="F107" s="101">
        <v>18</v>
      </c>
      <c r="G107" s="101">
        <v>23</v>
      </c>
      <c r="H107" s="101">
        <v>0</v>
      </c>
      <c r="I107" s="101">
        <v>0</v>
      </c>
      <c r="J107" s="101">
        <v>0</v>
      </c>
      <c r="K107" s="101">
        <v>5</v>
      </c>
      <c r="L107" s="101">
        <v>15</v>
      </c>
      <c r="M107" s="101">
        <v>20</v>
      </c>
      <c r="N107" s="102">
        <v>1</v>
      </c>
      <c r="O107" s="102">
        <v>0.83333333333333337</v>
      </c>
      <c r="P107" s="102">
        <v>0.86956521739130432</v>
      </c>
      <c r="Q107" s="101">
        <v>2</v>
      </c>
      <c r="R107" s="101">
        <v>2</v>
      </c>
      <c r="S107" s="101">
        <v>4</v>
      </c>
      <c r="T107" s="102">
        <v>0.4</v>
      </c>
      <c r="U107" s="102">
        <v>0.13333333333333333</v>
      </c>
      <c r="V107" s="102">
        <v>0.2</v>
      </c>
      <c r="W107" s="101">
        <v>3</v>
      </c>
      <c r="X107" s="101">
        <v>13</v>
      </c>
      <c r="Y107" s="101">
        <v>16</v>
      </c>
      <c r="Z107" s="102">
        <v>0.6</v>
      </c>
      <c r="AA107" s="102">
        <v>0.8666666666666667</v>
      </c>
      <c r="AB107" s="102">
        <v>0.8</v>
      </c>
      <c r="AC107" s="101">
        <v>1</v>
      </c>
      <c r="AD107" s="101">
        <v>2</v>
      </c>
      <c r="AE107" s="101">
        <v>3</v>
      </c>
      <c r="AF107" s="102">
        <v>0.2</v>
      </c>
      <c r="AG107" s="102">
        <v>0.13333333333333333</v>
      </c>
      <c r="AH107" s="102">
        <v>0.15</v>
      </c>
      <c r="AI107" s="101">
        <v>2</v>
      </c>
      <c r="AJ107" s="101">
        <v>11</v>
      </c>
      <c r="AK107" s="101">
        <v>13</v>
      </c>
      <c r="AL107" s="102">
        <v>0.4</v>
      </c>
      <c r="AM107" s="102">
        <v>0.73333333333333328</v>
      </c>
      <c r="AN107" s="102">
        <v>0.65</v>
      </c>
      <c r="AO107" s="101">
        <v>5</v>
      </c>
      <c r="AP107" s="101">
        <v>15</v>
      </c>
      <c r="AQ107" s="101">
        <v>20</v>
      </c>
      <c r="AR107" s="102">
        <v>1</v>
      </c>
      <c r="AS107" s="102">
        <v>0.83333333333333337</v>
      </c>
      <c r="AT107" s="102">
        <v>0.86956521739130432</v>
      </c>
      <c r="AU107" s="101">
        <v>2</v>
      </c>
      <c r="AV107" s="101">
        <v>2</v>
      </c>
      <c r="AW107" s="101">
        <v>4</v>
      </c>
      <c r="AX107" s="102">
        <v>0.4</v>
      </c>
      <c r="AY107" s="102">
        <v>0.13333333333333333</v>
      </c>
      <c r="AZ107" s="102">
        <v>0.2</v>
      </c>
      <c r="BA107" s="101">
        <v>3</v>
      </c>
      <c r="BB107" s="101">
        <v>13</v>
      </c>
      <c r="BC107" s="101">
        <v>16</v>
      </c>
      <c r="BD107" s="102">
        <v>0.6</v>
      </c>
      <c r="BE107" s="102">
        <v>0.8666666666666667</v>
      </c>
      <c r="BF107" s="102">
        <v>0.8</v>
      </c>
      <c r="BG107" s="101">
        <v>1</v>
      </c>
      <c r="BH107" s="101">
        <v>2</v>
      </c>
      <c r="BI107" s="101">
        <v>3</v>
      </c>
      <c r="BJ107" s="102">
        <v>0.2</v>
      </c>
      <c r="BK107" s="102">
        <v>0.13333333333333333</v>
      </c>
      <c r="BL107" s="102">
        <v>0.15</v>
      </c>
      <c r="BM107" s="101">
        <v>2</v>
      </c>
      <c r="BN107" s="101">
        <v>11</v>
      </c>
      <c r="BO107" s="101">
        <v>13</v>
      </c>
      <c r="BP107" s="102">
        <v>0.4</v>
      </c>
      <c r="BQ107" s="102">
        <v>0.73333333333333328</v>
      </c>
      <c r="BR107" s="103">
        <v>0.65</v>
      </c>
    </row>
    <row r="108" spans="1:70" ht="11.85">
      <c r="A108" s="99" t="str">
        <f>IF(COUNTIFS(T_UPE2A[[#This Row],[Secteur]],"  *"),A107,T_UPE2A[[#This Row],[Secteur]])</f>
        <v>SEINE-SAINT-DENIS</v>
      </c>
      <c r="B108" s="99" t="str">
        <f>IF(COUNTIFS(T_UPE2A[[#This Row],[Secteur]],"    *"),B107,T_UPE2A[[#This Row],[Secteur]])</f>
        <v xml:space="preserve">   D06 - Montreuil</v>
      </c>
      <c r="C108" s="100" t="s">
        <v>656</v>
      </c>
      <c r="D108" s="100" t="s">
        <v>260</v>
      </c>
      <c r="E108" s="101">
        <v>0</v>
      </c>
      <c r="F108" s="101">
        <v>2</v>
      </c>
      <c r="G108" s="101">
        <v>2</v>
      </c>
      <c r="H108" s="101">
        <v>0</v>
      </c>
      <c r="I108" s="101">
        <v>0</v>
      </c>
      <c r="J108" s="101">
        <v>0</v>
      </c>
      <c r="K108" s="101">
        <v>0</v>
      </c>
      <c r="L108" s="101">
        <v>2</v>
      </c>
      <c r="M108" s="101">
        <v>2</v>
      </c>
      <c r="N108" s="102" t="s">
        <v>92</v>
      </c>
      <c r="O108" s="102">
        <v>1</v>
      </c>
      <c r="P108" s="102">
        <v>1</v>
      </c>
      <c r="Q108" s="101">
        <v>0</v>
      </c>
      <c r="R108" s="101">
        <v>0</v>
      </c>
      <c r="S108" s="101">
        <v>0</v>
      </c>
      <c r="T108" s="102" t="s">
        <v>92</v>
      </c>
      <c r="U108" s="102">
        <v>0</v>
      </c>
      <c r="V108" s="102">
        <v>0</v>
      </c>
      <c r="W108" s="101">
        <v>0</v>
      </c>
      <c r="X108" s="101">
        <v>2</v>
      </c>
      <c r="Y108" s="101">
        <v>2</v>
      </c>
      <c r="Z108" s="102" t="s">
        <v>92</v>
      </c>
      <c r="AA108" s="102">
        <v>1</v>
      </c>
      <c r="AB108" s="102">
        <v>1</v>
      </c>
      <c r="AC108" s="101">
        <v>0</v>
      </c>
      <c r="AD108" s="101">
        <v>2</v>
      </c>
      <c r="AE108" s="101">
        <v>2</v>
      </c>
      <c r="AF108" s="102" t="s">
        <v>92</v>
      </c>
      <c r="AG108" s="102">
        <v>1</v>
      </c>
      <c r="AH108" s="102">
        <v>1</v>
      </c>
      <c r="AI108" s="101">
        <v>0</v>
      </c>
      <c r="AJ108" s="101">
        <v>0</v>
      </c>
      <c r="AK108" s="101">
        <v>0</v>
      </c>
      <c r="AL108" s="102" t="s">
        <v>92</v>
      </c>
      <c r="AM108" s="102">
        <v>0</v>
      </c>
      <c r="AN108" s="102">
        <v>0</v>
      </c>
      <c r="AO108" s="101">
        <v>0</v>
      </c>
      <c r="AP108" s="101">
        <v>2</v>
      </c>
      <c r="AQ108" s="101">
        <v>2</v>
      </c>
      <c r="AR108" s="102" t="s">
        <v>92</v>
      </c>
      <c r="AS108" s="102">
        <v>1</v>
      </c>
      <c r="AT108" s="102">
        <v>1</v>
      </c>
      <c r="AU108" s="101">
        <v>0</v>
      </c>
      <c r="AV108" s="101">
        <v>0</v>
      </c>
      <c r="AW108" s="101">
        <v>0</v>
      </c>
      <c r="AX108" s="102" t="s">
        <v>92</v>
      </c>
      <c r="AY108" s="102">
        <v>0</v>
      </c>
      <c r="AZ108" s="102">
        <v>0</v>
      </c>
      <c r="BA108" s="101">
        <v>0</v>
      </c>
      <c r="BB108" s="101">
        <v>2</v>
      </c>
      <c r="BC108" s="101">
        <v>2</v>
      </c>
      <c r="BD108" s="102" t="s">
        <v>92</v>
      </c>
      <c r="BE108" s="102">
        <v>1</v>
      </c>
      <c r="BF108" s="102">
        <v>1</v>
      </c>
      <c r="BG108" s="101">
        <v>0</v>
      </c>
      <c r="BH108" s="101">
        <v>2</v>
      </c>
      <c r="BI108" s="101">
        <v>2</v>
      </c>
      <c r="BJ108" s="102" t="s">
        <v>92</v>
      </c>
      <c r="BK108" s="102">
        <v>1</v>
      </c>
      <c r="BL108" s="102">
        <v>1</v>
      </c>
      <c r="BM108" s="101">
        <v>0</v>
      </c>
      <c r="BN108" s="101">
        <v>0</v>
      </c>
      <c r="BO108" s="101">
        <v>0</v>
      </c>
      <c r="BP108" s="102" t="s">
        <v>92</v>
      </c>
      <c r="BQ108" s="102">
        <v>0</v>
      </c>
      <c r="BR108" s="103">
        <v>0</v>
      </c>
    </row>
    <row r="109" spans="1:70" ht="11.85">
      <c r="A109" s="99" t="str">
        <f>IF(COUNTIFS(T_UPE2A[[#This Row],[Secteur]],"  *"),A108,T_UPE2A[[#This Row],[Secteur]])</f>
        <v>SEINE-SAINT-DENIS</v>
      </c>
      <c r="B109" s="99" t="str">
        <f>IF(COUNTIFS(T_UPE2A[[#This Row],[Secteur]],"    *"),B108,T_UPE2A[[#This Row],[Secteur]])</f>
        <v xml:space="preserve">   D06 - Montreuil</v>
      </c>
      <c r="C109" s="100" t="s">
        <v>662</v>
      </c>
      <c r="D109" s="100" t="s">
        <v>663</v>
      </c>
      <c r="E109" s="101">
        <v>0</v>
      </c>
      <c r="F109" s="101">
        <v>5</v>
      </c>
      <c r="G109" s="101">
        <v>5</v>
      </c>
      <c r="H109" s="101">
        <v>0</v>
      </c>
      <c r="I109" s="101">
        <v>0</v>
      </c>
      <c r="J109" s="101">
        <v>0</v>
      </c>
      <c r="K109" s="101">
        <v>0</v>
      </c>
      <c r="L109" s="101">
        <v>5</v>
      </c>
      <c r="M109" s="101">
        <v>5</v>
      </c>
      <c r="N109" s="102" t="s">
        <v>92</v>
      </c>
      <c r="O109" s="102">
        <v>1</v>
      </c>
      <c r="P109" s="102">
        <v>1</v>
      </c>
      <c r="Q109" s="101">
        <v>0</v>
      </c>
      <c r="R109" s="101">
        <v>1</v>
      </c>
      <c r="S109" s="101">
        <v>1</v>
      </c>
      <c r="T109" s="102" t="s">
        <v>92</v>
      </c>
      <c r="U109" s="102">
        <v>0.2</v>
      </c>
      <c r="V109" s="102">
        <v>0.2</v>
      </c>
      <c r="W109" s="101">
        <v>0</v>
      </c>
      <c r="X109" s="101">
        <v>4</v>
      </c>
      <c r="Y109" s="101">
        <v>4</v>
      </c>
      <c r="Z109" s="102" t="s">
        <v>92</v>
      </c>
      <c r="AA109" s="102">
        <v>0.8</v>
      </c>
      <c r="AB109" s="102">
        <v>0.8</v>
      </c>
      <c r="AC109" s="101">
        <v>0</v>
      </c>
      <c r="AD109" s="101">
        <v>4</v>
      </c>
      <c r="AE109" s="101">
        <v>4</v>
      </c>
      <c r="AF109" s="102" t="s">
        <v>92</v>
      </c>
      <c r="AG109" s="102">
        <v>0.8</v>
      </c>
      <c r="AH109" s="102">
        <v>0.8</v>
      </c>
      <c r="AI109" s="101">
        <v>0</v>
      </c>
      <c r="AJ109" s="101">
        <v>0</v>
      </c>
      <c r="AK109" s="101">
        <v>0</v>
      </c>
      <c r="AL109" s="102" t="s">
        <v>92</v>
      </c>
      <c r="AM109" s="102">
        <v>0</v>
      </c>
      <c r="AN109" s="102">
        <v>0</v>
      </c>
      <c r="AO109" s="101">
        <v>0</v>
      </c>
      <c r="AP109" s="101">
        <v>0</v>
      </c>
      <c r="AQ109" s="101">
        <v>0</v>
      </c>
      <c r="AR109" s="102" t="s">
        <v>92</v>
      </c>
      <c r="AS109" s="102">
        <v>0</v>
      </c>
      <c r="AT109" s="102">
        <v>0</v>
      </c>
      <c r="AU109" s="101">
        <v>0</v>
      </c>
      <c r="AV109" s="101">
        <v>0</v>
      </c>
      <c r="AW109" s="101">
        <v>0</v>
      </c>
      <c r="AX109" s="102" t="s">
        <v>92</v>
      </c>
      <c r="AY109" s="102" t="s">
        <v>92</v>
      </c>
      <c r="AZ109" s="102" t="s">
        <v>92</v>
      </c>
      <c r="BA109" s="101">
        <v>0</v>
      </c>
      <c r="BB109" s="101">
        <v>0</v>
      </c>
      <c r="BC109" s="101">
        <v>0</v>
      </c>
      <c r="BD109" s="102" t="s">
        <v>92</v>
      </c>
      <c r="BE109" s="102" t="s">
        <v>92</v>
      </c>
      <c r="BF109" s="102" t="s">
        <v>92</v>
      </c>
      <c r="BG109" s="101">
        <v>0</v>
      </c>
      <c r="BH109" s="101">
        <v>0</v>
      </c>
      <c r="BI109" s="101">
        <v>0</v>
      </c>
      <c r="BJ109" s="102" t="s">
        <v>92</v>
      </c>
      <c r="BK109" s="102" t="s">
        <v>92</v>
      </c>
      <c r="BL109" s="102" t="s">
        <v>92</v>
      </c>
      <c r="BM109" s="101">
        <v>0</v>
      </c>
      <c r="BN109" s="101">
        <v>0</v>
      </c>
      <c r="BO109" s="101">
        <v>0</v>
      </c>
      <c r="BP109" s="102" t="s">
        <v>92</v>
      </c>
      <c r="BQ109" s="102" t="s">
        <v>92</v>
      </c>
      <c r="BR109" s="103" t="s">
        <v>92</v>
      </c>
    </row>
    <row r="110" spans="1:70" ht="11.85">
      <c r="A110" s="99" t="str">
        <f>IF(COUNTIFS(T_UPE2A[[#This Row],[Secteur]],"  *"),A109,T_UPE2A[[#This Row],[Secteur]])</f>
        <v>SEINE-SAINT-DENIS</v>
      </c>
      <c r="B110" s="99" t="str">
        <f>IF(COUNTIFS(T_UPE2A[[#This Row],[Secteur]],"    *"),B109,T_UPE2A[[#This Row],[Secteur]])</f>
        <v xml:space="preserve">   D06 - Montreuil</v>
      </c>
      <c r="C110" s="100" t="s">
        <v>670</v>
      </c>
      <c r="D110" s="100" t="s">
        <v>671</v>
      </c>
      <c r="E110" s="101">
        <v>4</v>
      </c>
      <c r="F110" s="101">
        <v>10</v>
      </c>
      <c r="G110" s="101">
        <v>14</v>
      </c>
      <c r="H110" s="101">
        <v>0</v>
      </c>
      <c r="I110" s="101">
        <v>0</v>
      </c>
      <c r="J110" s="101">
        <v>0</v>
      </c>
      <c r="K110" s="101">
        <v>0</v>
      </c>
      <c r="L110" s="101">
        <v>0</v>
      </c>
      <c r="M110" s="101">
        <v>0</v>
      </c>
      <c r="N110" s="102">
        <v>0</v>
      </c>
      <c r="O110" s="102">
        <v>0</v>
      </c>
      <c r="P110" s="102">
        <v>0</v>
      </c>
      <c r="Q110" s="101">
        <v>0</v>
      </c>
      <c r="R110" s="101">
        <v>0</v>
      </c>
      <c r="S110" s="101">
        <v>0</v>
      </c>
      <c r="T110" s="102" t="s">
        <v>92</v>
      </c>
      <c r="U110" s="102" t="s">
        <v>92</v>
      </c>
      <c r="V110" s="102" t="s">
        <v>92</v>
      </c>
      <c r="W110" s="101">
        <v>0</v>
      </c>
      <c r="X110" s="101">
        <v>0</v>
      </c>
      <c r="Y110" s="101">
        <v>0</v>
      </c>
      <c r="Z110" s="102" t="s">
        <v>92</v>
      </c>
      <c r="AA110" s="102" t="s">
        <v>92</v>
      </c>
      <c r="AB110" s="102" t="s">
        <v>92</v>
      </c>
      <c r="AC110" s="101">
        <v>0</v>
      </c>
      <c r="AD110" s="101">
        <v>0</v>
      </c>
      <c r="AE110" s="101">
        <v>0</v>
      </c>
      <c r="AF110" s="102" t="s">
        <v>92</v>
      </c>
      <c r="AG110" s="102" t="s">
        <v>92</v>
      </c>
      <c r="AH110" s="102" t="s">
        <v>92</v>
      </c>
      <c r="AI110" s="101">
        <v>0</v>
      </c>
      <c r="AJ110" s="101">
        <v>0</v>
      </c>
      <c r="AK110" s="101">
        <v>0</v>
      </c>
      <c r="AL110" s="102" t="s">
        <v>92</v>
      </c>
      <c r="AM110" s="102" t="s">
        <v>92</v>
      </c>
      <c r="AN110" s="102" t="s">
        <v>92</v>
      </c>
      <c r="AO110" s="101">
        <v>0</v>
      </c>
      <c r="AP110" s="101">
        <v>0</v>
      </c>
      <c r="AQ110" s="101">
        <v>0</v>
      </c>
      <c r="AR110" s="102">
        <v>0</v>
      </c>
      <c r="AS110" s="102">
        <v>0</v>
      </c>
      <c r="AT110" s="102">
        <v>0</v>
      </c>
      <c r="AU110" s="101">
        <v>0</v>
      </c>
      <c r="AV110" s="101">
        <v>0</v>
      </c>
      <c r="AW110" s="101">
        <v>0</v>
      </c>
      <c r="AX110" s="102" t="s">
        <v>92</v>
      </c>
      <c r="AY110" s="102" t="s">
        <v>92</v>
      </c>
      <c r="AZ110" s="102" t="s">
        <v>92</v>
      </c>
      <c r="BA110" s="101">
        <v>0</v>
      </c>
      <c r="BB110" s="101">
        <v>0</v>
      </c>
      <c r="BC110" s="101">
        <v>0</v>
      </c>
      <c r="BD110" s="102" t="s">
        <v>92</v>
      </c>
      <c r="BE110" s="102" t="s">
        <v>92</v>
      </c>
      <c r="BF110" s="102" t="s">
        <v>92</v>
      </c>
      <c r="BG110" s="101">
        <v>0</v>
      </c>
      <c r="BH110" s="101">
        <v>0</v>
      </c>
      <c r="BI110" s="101">
        <v>0</v>
      </c>
      <c r="BJ110" s="102" t="s">
        <v>92</v>
      </c>
      <c r="BK110" s="102" t="s">
        <v>92</v>
      </c>
      <c r="BL110" s="102" t="s">
        <v>92</v>
      </c>
      <c r="BM110" s="101">
        <v>0</v>
      </c>
      <c r="BN110" s="101">
        <v>0</v>
      </c>
      <c r="BO110" s="101">
        <v>0</v>
      </c>
      <c r="BP110" s="102" t="s">
        <v>92</v>
      </c>
      <c r="BQ110" s="102" t="s">
        <v>92</v>
      </c>
      <c r="BR110" s="103" t="s">
        <v>92</v>
      </c>
    </row>
    <row r="111" spans="1:70" ht="11.85">
      <c r="A111" s="99" t="str">
        <f>IF(COUNTIFS(T_UPE2A[[#This Row],[Secteur]],"  *"),A110,T_UPE2A[[#This Row],[Secteur]])</f>
        <v>SEINE-SAINT-DENIS</v>
      </c>
      <c r="B111" s="99" t="str">
        <f>IF(COUNTIFS(T_UPE2A[[#This Row],[Secteur]],"    *"),B110,T_UPE2A[[#This Row],[Secteur]])</f>
        <v xml:space="preserve">   D06 - Montreuil</v>
      </c>
      <c r="C111" s="100" t="s">
        <v>672</v>
      </c>
      <c r="D111" s="100" t="s">
        <v>673</v>
      </c>
      <c r="E111" s="101">
        <v>2</v>
      </c>
      <c r="F111" s="101">
        <v>6</v>
      </c>
      <c r="G111" s="101">
        <v>8</v>
      </c>
      <c r="H111" s="101">
        <v>1</v>
      </c>
      <c r="I111" s="101">
        <v>2</v>
      </c>
      <c r="J111" s="101">
        <v>3</v>
      </c>
      <c r="K111" s="101">
        <v>1</v>
      </c>
      <c r="L111" s="101">
        <v>2</v>
      </c>
      <c r="M111" s="101">
        <v>3</v>
      </c>
      <c r="N111" s="102">
        <v>1</v>
      </c>
      <c r="O111" s="102">
        <v>0.66666666666666663</v>
      </c>
      <c r="P111" s="102">
        <v>0.75</v>
      </c>
      <c r="Q111" s="101">
        <v>0</v>
      </c>
      <c r="R111" s="101">
        <v>0</v>
      </c>
      <c r="S111" s="101">
        <v>0</v>
      </c>
      <c r="T111" s="102">
        <v>0</v>
      </c>
      <c r="U111" s="102">
        <v>0</v>
      </c>
      <c r="V111" s="102">
        <v>0</v>
      </c>
      <c r="W111" s="101">
        <v>1</v>
      </c>
      <c r="X111" s="101">
        <v>2</v>
      </c>
      <c r="Y111" s="101">
        <v>3</v>
      </c>
      <c r="Z111" s="102">
        <v>1</v>
      </c>
      <c r="AA111" s="102">
        <v>1</v>
      </c>
      <c r="AB111" s="102">
        <v>1</v>
      </c>
      <c r="AC111" s="101">
        <v>1</v>
      </c>
      <c r="AD111" s="101">
        <v>0</v>
      </c>
      <c r="AE111" s="101">
        <v>1</v>
      </c>
      <c r="AF111" s="102">
        <v>1</v>
      </c>
      <c r="AG111" s="102">
        <v>0</v>
      </c>
      <c r="AH111" s="102">
        <v>0.33333333333333331</v>
      </c>
      <c r="AI111" s="101">
        <v>0</v>
      </c>
      <c r="AJ111" s="101">
        <v>2</v>
      </c>
      <c r="AK111" s="101">
        <v>2</v>
      </c>
      <c r="AL111" s="102">
        <v>0</v>
      </c>
      <c r="AM111" s="102">
        <v>1</v>
      </c>
      <c r="AN111" s="102">
        <v>0.66666666666666663</v>
      </c>
      <c r="AO111" s="101">
        <v>1</v>
      </c>
      <c r="AP111" s="101">
        <v>0</v>
      </c>
      <c r="AQ111" s="101">
        <v>1</v>
      </c>
      <c r="AR111" s="102">
        <v>1</v>
      </c>
      <c r="AS111" s="102">
        <v>0.33333333333333331</v>
      </c>
      <c r="AT111" s="102">
        <v>0.5</v>
      </c>
      <c r="AU111" s="101">
        <v>0</v>
      </c>
      <c r="AV111" s="101">
        <v>0</v>
      </c>
      <c r="AW111" s="101">
        <v>0</v>
      </c>
      <c r="AX111" s="102">
        <v>0</v>
      </c>
      <c r="AY111" s="102" t="s">
        <v>92</v>
      </c>
      <c r="AZ111" s="102">
        <v>0</v>
      </c>
      <c r="BA111" s="101">
        <v>1</v>
      </c>
      <c r="BB111" s="101">
        <v>0</v>
      </c>
      <c r="BC111" s="101">
        <v>1</v>
      </c>
      <c r="BD111" s="102">
        <v>1</v>
      </c>
      <c r="BE111" s="102" t="s">
        <v>92</v>
      </c>
      <c r="BF111" s="102">
        <v>1</v>
      </c>
      <c r="BG111" s="101">
        <v>1</v>
      </c>
      <c r="BH111" s="101">
        <v>0</v>
      </c>
      <c r="BI111" s="101">
        <v>1</v>
      </c>
      <c r="BJ111" s="102">
        <v>1</v>
      </c>
      <c r="BK111" s="102" t="s">
        <v>92</v>
      </c>
      <c r="BL111" s="102">
        <v>1</v>
      </c>
      <c r="BM111" s="101">
        <v>0</v>
      </c>
      <c r="BN111" s="101">
        <v>0</v>
      </c>
      <c r="BO111" s="101">
        <v>0</v>
      </c>
      <c r="BP111" s="102">
        <v>0</v>
      </c>
      <c r="BQ111" s="102" t="s">
        <v>92</v>
      </c>
      <c r="BR111" s="103">
        <v>0</v>
      </c>
    </row>
    <row r="112" spans="1:70" ht="11.85">
      <c r="A112" s="99" t="str">
        <f>IF(COUNTIFS(T_UPE2A[[#This Row],[Secteur]],"  *"),A111,T_UPE2A[[#This Row],[Secteur]])</f>
        <v>SEINE-SAINT-DENIS</v>
      </c>
      <c r="B112" s="99" t="str">
        <f>IF(COUNTIFS(T_UPE2A[[#This Row],[Secteur]],"    *"),B111,T_UPE2A[[#This Row],[Secteur]])</f>
        <v xml:space="preserve">   D06 - Montreuil</v>
      </c>
      <c r="C112" s="100" t="s">
        <v>677</v>
      </c>
      <c r="D112" s="100" t="s">
        <v>462</v>
      </c>
      <c r="E112" s="101">
        <v>0</v>
      </c>
      <c r="F112" s="101">
        <v>4</v>
      </c>
      <c r="G112" s="101">
        <v>4</v>
      </c>
      <c r="H112" s="101">
        <v>0</v>
      </c>
      <c r="I112" s="101">
        <v>0</v>
      </c>
      <c r="J112" s="101">
        <v>0</v>
      </c>
      <c r="K112" s="101">
        <v>0</v>
      </c>
      <c r="L112" s="101">
        <v>4</v>
      </c>
      <c r="M112" s="101">
        <v>4</v>
      </c>
      <c r="N112" s="102" t="s">
        <v>92</v>
      </c>
      <c r="O112" s="102">
        <v>1</v>
      </c>
      <c r="P112" s="102">
        <v>1</v>
      </c>
      <c r="Q112" s="101">
        <v>0</v>
      </c>
      <c r="R112" s="101">
        <v>0</v>
      </c>
      <c r="S112" s="101">
        <v>0</v>
      </c>
      <c r="T112" s="102" t="s">
        <v>92</v>
      </c>
      <c r="U112" s="102">
        <v>0</v>
      </c>
      <c r="V112" s="102">
        <v>0</v>
      </c>
      <c r="W112" s="101">
        <v>0</v>
      </c>
      <c r="X112" s="101">
        <v>4</v>
      </c>
      <c r="Y112" s="101">
        <v>4</v>
      </c>
      <c r="Z112" s="102" t="s">
        <v>92</v>
      </c>
      <c r="AA112" s="102">
        <v>1</v>
      </c>
      <c r="AB112" s="102">
        <v>1</v>
      </c>
      <c r="AC112" s="101">
        <v>0</v>
      </c>
      <c r="AD112" s="101">
        <v>3</v>
      </c>
      <c r="AE112" s="101">
        <v>3</v>
      </c>
      <c r="AF112" s="102" t="s">
        <v>92</v>
      </c>
      <c r="AG112" s="102">
        <v>0.75</v>
      </c>
      <c r="AH112" s="102">
        <v>0.75</v>
      </c>
      <c r="AI112" s="101">
        <v>0</v>
      </c>
      <c r="AJ112" s="101">
        <v>1</v>
      </c>
      <c r="AK112" s="101">
        <v>1</v>
      </c>
      <c r="AL112" s="102" t="s">
        <v>92</v>
      </c>
      <c r="AM112" s="102">
        <v>0.25</v>
      </c>
      <c r="AN112" s="102">
        <v>0.25</v>
      </c>
      <c r="AO112" s="101">
        <v>0</v>
      </c>
      <c r="AP112" s="101">
        <v>4</v>
      </c>
      <c r="AQ112" s="101">
        <v>4</v>
      </c>
      <c r="AR112" s="102" t="s">
        <v>92</v>
      </c>
      <c r="AS112" s="102">
        <v>1</v>
      </c>
      <c r="AT112" s="102">
        <v>1</v>
      </c>
      <c r="AU112" s="101">
        <v>0</v>
      </c>
      <c r="AV112" s="101">
        <v>0</v>
      </c>
      <c r="AW112" s="101">
        <v>0</v>
      </c>
      <c r="AX112" s="102" t="s">
        <v>92</v>
      </c>
      <c r="AY112" s="102">
        <v>0</v>
      </c>
      <c r="AZ112" s="102">
        <v>0</v>
      </c>
      <c r="BA112" s="101">
        <v>0</v>
      </c>
      <c r="BB112" s="101">
        <v>4</v>
      </c>
      <c r="BC112" s="101">
        <v>4</v>
      </c>
      <c r="BD112" s="102" t="s">
        <v>92</v>
      </c>
      <c r="BE112" s="102">
        <v>1</v>
      </c>
      <c r="BF112" s="102">
        <v>1</v>
      </c>
      <c r="BG112" s="101">
        <v>0</v>
      </c>
      <c r="BH112" s="101">
        <v>3</v>
      </c>
      <c r="BI112" s="101">
        <v>3</v>
      </c>
      <c r="BJ112" s="102" t="s">
        <v>92</v>
      </c>
      <c r="BK112" s="102">
        <v>0.75</v>
      </c>
      <c r="BL112" s="102">
        <v>0.75</v>
      </c>
      <c r="BM112" s="101">
        <v>0</v>
      </c>
      <c r="BN112" s="101">
        <v>1</v>
      </c>
      <c r="BO112" s="101">
        <v>1</v>
      </c>
      <c r="BP112" s="102" t="s">
        <v>92</v>
      </c>
      <c r="BQ112" s="102">
        <v>0.25</v>
      </c>
      <c r="BR112" s="103">
        <v>0.25</v>
      </c>
    </row>
    <row r="113" spans="1:70" ht="11.85">
      <c r="A113" s="99" t="str">
        <f>IF(COUNTIFS(T_UPE2A[[#This Row],[Secteur]],"  *"),A112,T_UPE2A[[#This Row],[Secteur]])</f>
        <v>SEINE-SAINT-DENIS</v>
      </c>
      <c r="B113" s="99" t="str">
        <f>IF(COUNTIFS(T_UPE2A[[#This Row],[Secteur]],"    *"),B112,T_UPE2A[[#This Row],[Secteur]])</f>
        <v xml:space="preserve">   D06 - Montreuil</v>
      </c>
      <c r="C113" s="100" t="s">
        <v>679</v>
      </c>
      <c r="D113" s="100" t="s">
        <v>680</v>
      </c>
      <c r="E113" s="101">
        <v>0</v>
      </c>
      <c r="F113" s="101">
        <v>2</v>
      </c>
      <c r="G113" s="101">
        <v>2</v>
      </c>
      <c r="H113" s="101">
        <v>0</v>
      </c>
      <c r="I113" s="101">
        <v>0</v>
      </c>
      <c r="J113" s="101">
        <v>0</v>
      </c>
      <c r="K113" s="101">
        <v>0</v>
      </c>
      <c r="L113" s="101">
        <v>2</v>
      </c>
      <c r="M113" s="101">
        <v>2</v>
      </c>
      <c r="N113" s="102" t="s">
        <v>92</v>
      </c>
      <c r="O113" s="102">
        <v>1</v>
      </c>
      <c r="P113" s="102">
        <v>1</v>
      </c>
      <c r="Q113" s="101">
        <v>0</v>
      </c>
      <c r="R113" s="101">
        <v>0</v>
      </c>
      <c r="S113" s="101">
        <v>0</v>
      </c>
      <c r="T113" s="102" t="s">
        <v>92</v>
      </c>
      <c r="U113" s="102">
        <v>0</v>
      </c>
      <c r="V113" s="102">
        <v>0</v>
      </c>
      <c r="W113" s="101">
        <v>0</v>
      </c>
      <c r="X113" s="101">
        <v>2</v>
      </c>
      <c r="Y113" s="101">
        <v>2</v>
      </c>
      <c r="Z113" s="102" t="s">
        <v>92</v>
      </c>
      <c r="AA113" s="102">
        <v>1</v>
      </c>
      <c r="AB113" s="102">
        <v>1</v>
      </c>
      <c r="AC113" s="101">
        <v>0</v>
      </c>
      <c r="AD113" s="101">
        <v>0</v>
      </c>
      <c r="AE113" s="101">
        <v>0</v>
      </c>
      <c r="AF113" s="102" t="s">
        <v>92</v>
      </c>
      <c r="AG113" s="102">
        <v>0</v>
      </c>
      <c r="AH113" s="102">
        <v>0</v>
      </c>
      <c r="AI113" s="101">
        <v>0</v>
      </c>
      <c r="AJ113" s="101">
        <v>2</v>
      </c>
      <c r="AK113" s="101">
        <v>2</v>
      </c>
      <c r="AL113" s="102" t="s">
        <v>92</v>
      </c>
      <c r="AM113" s="102">
        <v>1</v>
      </c>
      <c r="AN113" s="102">
        <v>1</v>
      </c>
      <c r="AO113" s="101">
        <v>0</v>
      </c>
      <c r="AP113" s="101">
        <v>2</v>
      </c>
      <c r="AQ113" s="101">
        <v>2</v>
      </c>
      <c r="AR113" s="102" t="s">
        <v>92</v>
      </c>
      <c r="AS113" s="102">
        <v>1</v>
      </c>
      <c r="AT113" s="102">
        <v>1</v>
      </c>
      <c r="AU113" s="101">
        <v>0</v>
      </c>
      <c r="AV113" s="101">
        <v>0</v>
      </c>
      <c r="AW113" s="101">
        <v>0</v>
      </c>
      <c r="AX113" s="102" t="s">
        <v>92</v>
      </c>
      <c r="AY113" s="102">
        <v>0</v>
      </c>
      <c r="AZ113" s="102">
        <v>0</v>
      </c>
      <c r="BA113" s="101">
        <v>0</v>
      </c>
      <c r="BB113" s="101">
        <v>2</v>
      </c>
      <c r="BC113" s="101">
        <v>2</v>
      </c>
      <c r="BD113" s="102" t="s">
        <v>92</v>
      </c>
      <c r="BE113" s="102">
        <v>1</v>
      </c>
      <c r="BF113" s="102">
        <v>1</v>
      </c>
      <c r="BG113" s="101">
        <v>0</v>
      </c>
      <c r="BH113" s="101">
        <v>0</v>
      </c>
      <c r="BI113" s="101">
        <v>0</v>
      </c>
      <c r="BJ113" s="102" t="s">
        <v>92</v>
      </c>
      <c r="BK113" s="102">
        <v>0</v>
      </c>
      <c r="BL113" s="102">
        <v>0</v>
      </c>
      <c r="BM113" s="101">
        <v>0</v>
      </c>
      <c r="BN113" s="101">
        <v>2</v>
      </c>
      <c r="BO113" s="101">
        <v>2</v>
      </c>
      <c r="BP113" s="102" t="s">
        <v>92</v>
      </c>
      <c r="BQ113" s="102">
        <v>1</v>
      </c>
      <c r="BR113" s="103">
        <v>1</v>
      </c>
    </row>
    <row r="114" spans="1:70" ht="11.85">
      <c r="A114" s="99" t="str">
        <f>IF(COUNTIFS(T_UPE2A[[#This Row],[Secteur]],"  *"),A113,T_UPE2A[[#This Row],[Secteur]])</f>
        <v>SEINE-SAINT-DENIS</v>
      </c>
      <c r="B114" s="99" t="str">
        <f>IF(COUNTIFS(T_UPE2A[[#This Row],[Secteur]],"    *"),B113,T_UPE2A[[#This Row],[Secteur]])</f>
        <v xml:space="preserve">   D06 - Montreuil</v>
      </c>
      <c r="C114" s="100" t="s">
        <v>684</v>
      </c>
      <c r="D114" s="100" t="s">
        <v>295</v>
      </c>
      <c r="E114" s="101">
        <v>10</v>
      </c>
      <c r="F114" s="101">
        <v>12</v>
      </c>
      <c r="G114" s="101">
        <v>22</v>
      </c>
      <c r="H114" s="101">
        <v>0</v>
      </c>
      <c r="I114" s="101">
        <v>0</v>
      </c>
      <c r="J114" s="101">
        <v>0</v>
      </c>
      <c r="K114" s="101">
        <v>0</v>
      </c>
      <c r="L114" s="101">
        <v>0</v>
      </c>
      <c r="M114" s="101">
        <v>0</v>
      </c>
      <c r="N114" s="102">
        <v>0</v>
      </c>
      <c r="O114" s="102">
        <v>0</v>
      </c>
      <c r="P114" s="102">
        <v>0</v>
      </c>
      <c r="Q114" s="101">
        <v>0</v>
      </c>
      <c r="R114" s="101">
        <v>0</v>
      </c>
      <c r="S114" s="101">
        <v>0</v>
      </c>
      <c r="T114" s="102" t="s">
        <v>92</v>
      </c>
      <c r="U114" s="102" t="s">
        <v>92</v>
      </c>
      <c r="V114" s="102" t="s">
        <v>92</v>
      </c>
      <c r="W114" s="101">
        <v>0</v>
      </c>
      <c r="X114" s="101">
        <v>0</v>
      </c>
      <c r="Y114" s="101">
        <v>0</v>
      </c>
      <c r="Z114" s="102" t="s">
        <v>92</v>
      </c>
      <c r="AA114" s="102" t="s">
        <v>92</v>
      </c>
      <c r="AB114" s="102" t="s">
        <v>92</v>
      </c>
      <c r="AC114" s="101">
        <v>0</v>
      </c>
      <c r="AD114" s="101">
        <v>0</v>
      </c>
      <c r="AE114" s="101">
        <v>0</v>
      </c>
      <c r="AF114" s="102" t="s">
        <v>92</v>
      </c>
      <c r="AG114" s="102" t="s">
        <v>92</v>
      </c>
      <c r="AH114" s="102" t="s">
        <v>92</v>
      </c>
      <c r="AI114" s="101">
        <v>0</v>
      </c>
      <c r="AJ114" s="101">
        <v>0</v>
      </c>
      <c r="AK114" s="101">
        <v>0</v>
      </c>
      <c r="AL114" s="102" t="s">
        <v>92</v>
      </c>
      <c r="AM114" s="102" t="s">
        <v>92</v>
      </c>
      <c r="AN114" s="102" t="s">
        <v>92</v>
      </c>
      <c r="AO114" s="101">
        <v>0</v>
      </c>
      <c r="AP114" s="101">
        <v>0</v>
      </c>
      <c r="AQ114" s="101">
        <v>0</v>
      </c>
      <c r="AR114" s="102">
        <v>0</v>
      </c>
      <c r="AS114" s="102">
        <v>0</v>
      </c>
      <c r="AT114" s="102">
        <v>0</v>
      </c>
      <c r="AU114" s="101">
        <v>0</v>
      </c>
      <c r="AV114" s="101">
        <v>0</v>
      </c>
      <c r="AW114" s="101">
        <v>0</v>
      </c>
      <c r="AX114" s="102" t="s">
        <v>92</v>
      </c>
      <c r="AY114" s="102" t="s">
        <v>92</v>
      </c>
      <c r="AZ114" s="102" t="s">
        <v>92</v>
      </c>
      <c r="BA114" s="101">
        <v>0</v>
      </c>
      <c r="BB114" s="101">
        <v>0</v>
      </c>
      <c r="BC114" s="101">
        <v>0</v>
      </c>
      <c r="BD114" s="102" t="s">
        <v>92</v>
      </c>
      <c r="BE114" s="102" t="s">
        <v>92</v>
      </c>
      <c r="BF114" s="102" t="s">
        <v>92</v>
      </c>
      <c r="BG114" s="101">
        <v>0</v>
      </c>
      <c r="BH114" s="101">
        <v>0</v>
      </c>
      <c r="BI114" s="101">
        <v>0</v>
      </c>
      <c r="BJ114" s="102" t="s">
        <v>92</v>
      </c>
      <c r="BK114" s="102" t="s">
        <v>92</v>
      </c>
      <c r="BL114" s="102" t="s">
        <v>92</v>
      </c>
      <c r="BM114" s="101">
        <v>0</v>
      </c>
      <c r="BN114" s="101">
        <v>0</v>
      </c>
      <c r="BO114" s="101">
        <v>0</v>
      </c>
      <c r="BP114" s="102" t="s">
        <v>92</v>
      </c>
      <c r="BQ114" s="102" t="s">
        <v>92</v>
      </c>
      <c r="BR114" s="103" t="s">
        <v>92</v>
      </c>
    </row>
    <row r="115" spans="1:70" ht="11.85">
      <c r="A115" s="99" t="str">
        <f>IF(COUNTIFS(T_UPE2A[[#This Row],[Secteur]],"  *"),A114,T_UPE2A[[#This Row],[Secteur]])</f>
        <v>SEINE-SAINT-DENIS</v>
      </c>
      <c r="B115" s="99" t="str">
        <f>IF(COUNTIFS(T_UPE2A[[#This Row],[Secteur]],"    *"),B114,T_UPE2A[[#This Row],[Secteur]])</f>
        <v xml:space="preserve">   D06 - Montreuil</v>
      </c>
      <c r="C115" s="100" t="s">
        <v>687</v>
      </c>
      <c r="D115" s="100" t="s">
        <v>994</v>
      </c>
      <c r="E115" s="101">
        <v>6</v>
      </c>
      <c r="F115" s="101">
        <v>7</v>
      </c>
      <c r="G115" s="101">
        <v>13</v>
      </c>
      <c r="H115" s="101">
        <v>0</v>
      </c>
      <c r="I115" s="101">
        <v>0</v>
      </c>
      <c r="J115" s="101">
        <v>0</v>
      </c>
      <c r="K115" s="101">
        <v>0</v>
      </c>
      <c r="L115" s="101">
        <v>0</v>
      </c>
      <c r="M115" s="101">
        <v>0</v>
      </c>
      <c r="N115" s="102">
        <v>0</v>
      </c>
      <c r="O115" s="102">
        <v>0</v>
      </c>
      <c r="P115" s="102">
        <v>0</v>
      </c>
      <c r="Q115" s="101">
        <v>0</v>
      </c>
      <c r="R115" s="101">
        <v>0</v>
      </c>
      <c r="S115" s="101">
        <v>0</v>
      </c>
      <c r="T115" s="102" t="s">
        <v>92</v>
      </c>
      <c r="U115" s="102" t="s">
        <v>92</v>
      </c>
      <c r="V115" s="102" t="s">
        <v>92</v>
      </c>
      <c r="W115" s="101">
        <v>0</v>
      </c>
      <c r="X115" s="101">
        <v>0</v>
      </c>
      <c r="Y115" s="101">
        <v>0</v>
      </c>
      <c r="Z115" s="102" t="s">
        <v>92</v>
      </c>
      <c r="AA115" s="102" t="s">
        <v>92</v>
      </c>
      <c r="AB115" s="102" t="s">
        <v>92</v>
      </c>
      <c r="AC115" s="101">
        <v>0</v>
      </c>
      <c r="AD115" s="101">
        <v>0</v>
      </c>
      <c r="AE115" s="101">
        <v>0</v>
      </c>
      <c r="AF115" s="102" t="s">
        <v>92</v>
      </c>
      <c r="AG115" s="102" t="s">
        <v>92</v>
      </c>
      <c r="AH115" s="102" t="s">
        <v>92</v>
      </c>
      <c r="AI115" s="101">
        <v>0</v>
      </c>
      <c r="AJ115" s="101">
        <v>0</v>
      </c>
      <c r="AK115" s="101">
        <v>0</v>
      </c>
      <c r="AL115" s="102" t="s">
        <v>92</v>
      </c>
      <c r="AM115" s="102" t="s">
        <v>92</v>
      </c>
      <c r="AN115" s="102" t="s">
        <v>92</v>
      </c>
      <c r="AO115" s="101">
        <v>0</v>
      </c>
      <c r="AP115" s="101">
        <v>0</v>
      </c>
      <c r="AQ115" s="101">
        <v>0</v>
      </c>
      <c r="AR115" s="102">
        <v>0</v>
      </c>
      <c r="AS115" s="102">
        <v>0</v>
      </c>
      <c r="AT115" s="102">
        <v>0</v>
      </c>
      <c r="AU115" s="101">
        <v>0</v>
      </c>
      <c r="AV115" s="101">
        <v>0</v>
      </c>
      <c r="AW115" s="101">
        <v>0</v>
      </c>
      <c r="AX115" s="102" t="s">
        <v>92</v>
      </c>
      <c r="AY115" s="102" t="s">
        <v>92</v>
      </c>
      <c r="AZ115" s="102" t="s">
        <v>92</v>
      </c>
      <c r="BA115" s="101">
        <v>0</v>
      </c>
      <c r="BB115" s="101">
        <v>0</v>
      </c>
      <c r="BC115" s="101">
        <v>0</v>
      </c>
      <c r="BD115" s="102" t="s">
        <v>92</v>
      </c>
      <c r="BE115" s="102" t="s">
        <v>92</v>
      </c>
      <c r="BF115" s="102" t="s">
        <v>92</v>
      </c>
      <c r="BG115" s="101">
        <v>0</v>
      </c>
      <c r="BH115" s="101">
        <v>0</v>
      </c>
      <c r="BI115" s="101">
        <v>0</v>
      </c>
      <c r="BJ115" s="102" t="s">
        <v>92</v>
      </c>
      <c r="BK115" s="102" t="s">
        <v>92</v>
      </c>
      <c r="BL115" s="102" t="s">
        <v>92</v>
      </c>
      <c r="BM115" s="101">
        <v>0</v>
      </c>
      <c r="BN115" s="101">
        <v>0</v>
      </c>
      <c r="BO115" s="101">
        <v>0</v>
      </c>
      <c r="BP115" s="102" t="s">
        <v>92</v>
      </c>
      <c r="BQ115" s="102" t="s">
        <v>92</v>
      </c>
      <c r="BR115" s="103" t="s">
        <v>92</v>
      </c>
    </row>
    <row r="116" spans="1:70" ht="11.85">
      <c r="A116" s="99" t="str">
        <f>IF(COUNTIFS(T_UPE2A[[#This Row],[Secteur]],"  *"),A115,T_UPE2A[[#This Row],[Secteur]])</f>
        <v>SEINE-SAINT-DENIS</v>
      </c>
      <c r="B116" s="99" t="str">
        <f>IF(COUNTIFS(T_UPE2A[[#This Row],[Secteur]],"    *"),B115,T_UPE2A[[#This Row],[Secteur]])</f>
        <v xml:space="preserve">   D06 - Montreuil</v>
      </c>
      <c r="C116" s="100" t="s">
        <v>690</v>
      </c>
      <c r="D116" s="100" t="s">
        <v>691</v>
      </c>
      <c r="E116" s="101">
        <v>3</v>
      </c>
      <c r="F116" s="101">
        <v>3</v>
      </c>
      <c r="G116" s="101">
        <v>6</v>
      </c>
      <c r="H116" s="101">
        <v>0</v>
      </c>
      <c r="I116" s="101">
        <v>0</v>
      </c>
      <c r="J116" s="101">
        <v>0</v>
      </c>
      <c r="K116" s="101">
        <v>3</v>
      </c>
      <c r="L116" s="101">
        <v>3</v>
      </c>
      <c r="M116" s="101">
        <v>6</v>
      </c>
      <c r="N116" s="102">
        <v>1</v>
      </c>
      <c r="O116" s="102">
        <v>1</v>
      </c>
      <c r="P116" s="102">
        <v>1</v>
      </c>
      <c r="Q116" s="101">
        <v>2</v>
      </c>
      <c r="R116" s="101">
        <v>0</v>
      </c>
      <c r="S116" s="101">
        <v>2</v>
      </c>
      <c r="T116" s="102">
        <v>0.66666666666666663</v>
      </c>
      <c r="U116" s="102">
        <v>0</v>
      </c>
      <c r="V116" s="102">
        <v>0.33333333333333331</v>
      </c>
      <c r="W116" s="101">
        <v>1</v>
      </c>
      <c r="X116" s="101">
        <v>3</v>
      </c>
      <c r="Y116" s="101">
        <v>4</v>
      </c>
      <c r="Z116" s="102">
        <v>0.33333333333333331</v>
      </c>
      <c r="AA116" s="102">
        <v>1</v>
      </c>
      <c r="AB116" s="102">
        <v>0.66666666666666663</v>
      </c>
      <c r="AC116" s="101">
        <v>0</v>
      </c>
      <c r="AD116" s="101">
        <v>0</v>
      </c>
      <c r="AE116" s="101">
        <v>0</v>
      </c>
      <c r="AF116" s="102">
        <v>0</v>
      </c>
      <c r="AG116" s="102">
        <v>0</v>
      </c>
      <c r="AH116" s="102">
        <v>0</v>
      </c>
      <c r="AI116" s="101">
        <v>1</v>
      </c>
      <c r="AJ116" s="101">
        <v>3</v>
      </c>
      <c r="AK116" s="101">
        <v>4</v>
      </c>
      <c r="AL116" s="102">
        <v>0.33333333333333331</v>
      </c>
      <c r="AM116" s="102">
        <v>1</v>
      </c>
      <c r="AN116" s="102">
        <v>0.66666666666666663</v>
      </c>
      <c r="AO116" s="101">
        <v>3</v>
      </c>
      <c r="AP116" s="101">
        <v>3</v>
      </c>
      <c r="AQ116" s="101">
        <v>6</v>
      </c>
      <c r="AR116" s="102">
        <v>1</v>
      </c>
      <c r="AS116" s="102">
        <v>1</v>
      </c>
      <c r="AT116" s="102">
        <v>1</v>
      </c>
      <c r="AU116" s="101">
        <v>2</v>
      </c>
      <c r="AV116" s="101">
        <v>0</v>
      </c>
      <c r="AW116" s="101">
        <v>2</v>
      </c>
      <c r="AX116" s="102">
        <v>0.66666666666666663</v>
      </c>
      <c r="AY116" s="102">
        <v>0</v>
      </c>
      <c r="AZ116" s="102">
        <v>0.33333333333333331</v>
      </c>
      <c r="BA116" s="101">
        <v>1</v>
      </c>
      <c r="BB116" s="101">
        <v>3</v>
      </c>
      <c r="BC116" s="101">
        <v>4</v>
      </c>
      <c r="BD116" s="102">
        <v>0.33333333333333331</v>
      </c>
      <c r="BE116" s="102">
        <v>1</v>
      </c>
      <c r="BF116" s="102">
        <v>0.66666666666666663</v>
      </c>
      <c r="BG116" s="101">
        <v>0</v>
      </c>
      <c r="BH116" s="101">
        <v>0</v>
      </c>
      <c r="BI116" s="101">
        <v>0</v>
      </c>
      <c r="BJ116" s="102">
        <v>0</v>
      </c>
      <c r="BK116" s="102">
        <v>0</v>
      </c>
      <c r="BL116" s="102">
        <v>0</v>
      </c>
      <c r="BM116" s="101">
        <v>1</v>
      </c>
      <c r="BN116" s="101">
        <v>3</v>
      </c>
      <c r="BO116" s="101">
        <v>4</v>
      </c>
      <c r="BP116" s="102">
        <v>0.33333333333333331</v>
      </c>
      <c r="BQ116" s="102">
        <v>1</v>
      </c>
      <c r="BR116" s="103">
        <v>0.66666666666666663</v>
      </c>
    </row>
    <row r="117" spans="1:70" ht="11.85">
      <c r="A117" s="99" t="str">
        <f>IF(COUNTIFS(T_UPE2A[[#This Row],[Secteur]],"  *"),A116,T_UPE2A[[#This Row],[Secteur]])</f>
        <v>SEINE-SAINT-DENIS</v>
      </c>
      <c r="B117" s="99" t="str">
        <f>IF(COUNTIFS(T_UPE2A[[#This Row],[Secteur]],"    *"),B116,T_UPE2A[[#This Row],[Secteur]])</f>
        <v xml:space="preserve">   D07 - Le Raincy</v>
      </c>
      <c r="C117" s="100" t="s">
        <v>694</v>
      </c>
      <c r="D117" s="100" t="s">
        <v>695</v>
      </c>
      <c r="E117" s="101">
        <v>42</v>
      </c>
      <c r="F117" s="101">
        <v>58</v>
      </c>
      <c r="G117" s="101">
        <v>100</v>
      </c>
      <c r="H117" s="101">
        <v>0</v>
      </c>
      <c r="I117" s="101">
        <v>0</v>
      </c>
      <c r="J117" s="101">
        <v>0</v>
      </c>
      <c r="K117" s="101">
        <v>23</v>
      </c>
      <c r="L117" s="101">
        <v>33</v>
      </c>
      <c r="M117" s="101">
        <v>56</v>
      </c>
      <c r="N117" s="102">
        <v>0.54761904761904767</v>
      </c>
      <c r="O117" s="102">
        <v>0.56896551724137934</v>
      </c>
      <c r="P117" s="102">
        <v>0.56000000000000005</v>
      </c>
      <c r="Q117" s="101">
        <v>8</v>
      </c>
      <c r="R117" s="101">
        <v>8</v>
      </c>
      <c r="S117" s="101">
        <v>16</v>
      </c>
      <c r="T117" s="102">
        <v>0.34782608695652173</v>
      </c>
      <c r="U117" s="102">
        <v>0.24242424242424243</v>
      </c>
      <c r="V117" s="102">
        <v>0.2857142857142857</v>
      </c>
      <c r="W117" s="101">
        <v>15</v>
      </c>
      <c r="X117" s="101">
        <v>25</v>
      </c>
      <c r="Y117" s="101">
        <v>40</v>
      </c>
      <c r="Z117" s="102">
        <v>0.65217391304347827</v>
      </c>
      <c r="AA117" s="102">
        <v>0.75757575757575757</v>
      </c>
      <c r="AB117" s="102">
        <v>0.7142857142857143</v>
      </c>
      <c r="AC117" s="101">
        <v>6</v>
      </c>
      <c r="AD117" s="101">
        <v>5</v>
      </c>
      <c r="AE117" s="101">
        <v>11</v>
      </c>
      <c r="AF117" s="102">
        <v>0.2608695652173913</v>
      </c>
      <c r="AG117" s="102">
        <v>0.15151515151515152</v>
      </c>
      <c r="AH117" s="102">
        <v>0.19642857142857142</v>
      </c>
      <c r="AI117" s="101">
        <v>9</v>
      </c>
      <c r="AJ117" s="101">
        <v>20</v>
      </c>
      <c r="AK117" s="101">
        <v>29</v>
      </c>
      <c r="AL117" s="102">
        <v>0.39130434782608697</v>
      </c>
      <c r="AM117" s="102">
        <v>0.60606060606060608</v>
      </c>
      <c r="AN117" s="102">
        <v>0.5178571428571429</v>
      </c>
      <c r="AO117" s="101">
        <v>22</v>
      </c>
      <c r="AP117" s="101">
        <v>32</v>
      </c>
      <c r="AQ117" s="101">
        <v>54</v>
      </c>
      <c r="AR117" s="102">
        <v>0.52380952380952384</v>
      </c>
      <c r="AS117" s="102">
        <v>0.55172413793103448</v>
      </c>
      <c r="AT117" s="102">
        <v>0.54</v>
      </c>
      <c r="AU117" s="101">
        <v>7</v>
      </c>
      <c r="AV117" s="101">
        <v>4</v>
      </c>
      <c r="AW117" s="101">
        <v>11</v>
      </c>
      <c r="AX117" s="102">
        <v>0.31818181818181818</v>
      </c>
      <c r="AY117" s="102">
        <v>0.125</v>
      </c>
      <c r="AZ117" s="102">
        <v>0.20370370370370369</v>
      </c>
      <c r="BA117" s="101">
        <v>15</v>
      </c>
      <c r="BB117" s="101">
        <v>28</v>
      </c>
      <c r="BC117" s="101">
        <v>43</v>
      </c>
      <c r="BD117" s="102">
        <v>0.68181818181818177</v>
      </c>
      <c r="BE117" s="102">
        <v>0.875</v>
      </c>
      <c r="BF117" s="102">
        <v>0.79629629629629628</v>
      </c>
      <c r="BG117" s="101">
        <v>6</v>
      </c>
      <c r="BH117" s="101">
        <v>5</v>
      </c>
      <c r="BI117" s="101">
        <v>11</v>
      </c>
      <c r="BJ117" s="102">
        <v>0.27272727272727271</v>
      </c>
      <c r="BK117" s="102">
        <v>0.15625</v>
      </c>
      <c r="BL117" s="102">
        <v>0.20370370370370369</v>
      </c>
      <c r="BM117" s="101">
        <v>9</v>
      </c>
      <c r="BN117" s="101">
        <v>23</v>
      </c>
      <c r="BO117" s="101">
        <v>32</v>
      </c>
      <c r="BP117" s="102">
        <v>0.40909090909090912</v>
      </c>
      <c r="BQ117" s="102">
        <v>0.71875</v>
      </c>
      <c r="BR117" s="103">
        <v>0.59259259259259256</v>
      </c>
    </row>
    <row r="118" spans="1:70" ht="11.85">
      <c r="A118" s="99" t="str">
        <f>IF(COUNTIFS(T_UPE2A[[#This Row],[Secteur]],"  *"),A117,T_UPE2A[[#This Row],[Secteur]])</f>
        <v>SEINE-SAINT-DENIS</v>
      </c>
      <c r="B118" s="99" t="str">
        <f>IF(COUNTIFS(T_UPE2A[[#This Row],[Secteur]],"    *"),B117,T_UPE2A[[#This Row],[Secteur]])</f>
        <v xml:space="preserve">   D07 - Le Raincy</v>
      </c>
      <c r="C118" s="100" t="s">
        <v>696</v>
      </c>
      <c r="D118" s="100" t="s">
        <v>697</v>
      </c>
      <c r="E118" s="101">
        <v>1</v>
      </c>
      <c r="F118" s="101">
        <v>2</v>
      </c>
      <c r="G118" s="101">
        <v>3</v>
      </c>
      <c r="H118" s="101">
        <v>0</v>
      </c>
      <c r="I118" s="101">
        <v>0</v>
      </c>
      <c r="J118" s="101">
        <v>0</v>
      </c>
      <c r="K118" s="101">
        <v>1</v>
      </c>
      <c r="L118" s="101">
        <v>2</v>
      </c>
      <c r="M118" s="101">
        <v>3</v>
      </c>
      <c r="N118" s="102">
        <v>1</v>
      </c>
      <c r="O118" s="102">
        <v>1</v>
      </c>
      <c r="P118" s="102">
        <v>1</v>
      </c>
      <c r="Q118" s="101">
        <v>0</v>
      </c>
      <c r="R118" s="101">
        <v>1</v>
      </c>
      <c r="S118" s="101">
        <v>1</v>
      </c>
      <c r="T118" s="102">
        <v>0</v>
      </c>
      <c r="U118" s="102">
        <v>0.5</v>
      </c>
      <c r="V118" s="102">
        <v>0.33333333333333331</v>
      </c>
      <c r="W118" s="101">
        <v>1</v>
      </c>
      <c r="X118" s="101">
        <v>1</v>
      </c>
      <c r="Y118" s="101">
        <v>2</v>
      </c>
      <c r="Z118" s="102">
        <v>1</v>
      </c>
      <c r="AA118" s="102">
        <v>0.5</v>
      </c>
      <c r="AB118" s="102">
        <v>0.66666666666666663</v>
      </c>
      <c r="AC118" s="101">
        <v>1</v>
      </c>
      <c r="AD118" s="101">
        <v>0</v>
      </c>
      <c r="AE118" s="101">
        <v>1</v>
      </c>
      <c r="AF118" s="102">
        <v>1</v>
      </c>
      <c r="AG118" s="102">
        <v>0</v>
      </c>
      <c r="AH118" s="102">
        <v>0.33333333333333331</v>
      </c>
      <c r="AI118" s="101">
        <v>0</v>
      </c>
      <c r="AJ118" s="101">
        <v>1</v>
      </c>
      <c r="AK118" s="101">
        <v>1</v>
      </c>
      <c r="AL118" s="102">
        <v>0</v>
      </c>
      <c r="AM118" s="102">
        <v>0.5</v>
      </c>
      <c r="AN118" s="102">
        <v>0.33333333333333331</v>
      </c>
      <c r="AO118" s="101">
        <v>1</v>
      </c>
      <c r="AP118" s="101">
        <v>2</v>
      </c>
      <c r="AQ118" s="101">
        <v>3</v>
      </c>
      <c r="AR118" s="102">
        <v>1</v>
      </c>
      <c r="AS118" s="102">
        <v>1</v>
      </c>
      <c r="AT118" s="102">
        <v>1</v>
      </c>
      <c r="AU118" s="101">
        <v>0</v>
      </c>
      <c r="AV118" s="101">
        <v>1</v>
      </c>
      <c r="AW118" s="101">
        <v>1</v>
      </c>
      <c r="AX118" s="102">
        <v>0</v>
      </c>
      <c r="AY118" s="102">
        <v>0.5</v>
      </c>
      <c r="AZ118" s="102">
        <v>0.33333333333333331</v>
      </c>
      <c r="BA118" s="101">
        <v>1</v>
      </c>
      <c r="BB118" s="101">
        <v>1</v>
      </c>
      <c r="BC118" s="101">
        <v>2</v>
      </c>
      <c r="BD118" s="102">
        <v>1</v>
      </c>
      <c r="BE118" s="102">
        <v>0.5</v>
      </c>
      <c r="BF118" s="102">
        <v>0.66666666666666663</v>
      </c>
      <c r="BG118" s="101">
        <v>1</v>
      </c>
      <c r="BH118" s="101">
        <v>0</v>
      </c>
      <c r="BI118" s="101">
        <v>1</v>
      </c>
      <c r="BJ118" s="102">
        <v>1</v>
      </c>
      <c r="BK118" s="102">
        <v>0</v>
      </c>
      <c r="BL118" s="102">
        <v>0.33333333333333331</v>
      </c>
      <c r="BM118" s="101">
        <v>0</v>
      </c>
      <c r="BN118" s="101">
        <v>1</v>
      </c>
      <c r="BO118" s="101">
        <v>1</v>
      </c>
      <c r="BP118" s="102">
        <v>0</v>
      </c>
      <c r="BQ118" s="102">
        <v>0.5</v>
      </c>
      <c r="BR118" s="103">
        <v>0.33333333333333331</v>
      </c>
    </row>
    <row r="119" spans="1:70" ht="11.85">
      <c r="A119" s="99" t="str">
        <f>IF(COUNTIFS(T_UPE2A[[#This Row],[Secteur]],"  *"),A118,T_UPE2A[[#This Row],[Secteur]])</f>
        <v>SEINE-SAINT-DENIS</v>
      </c>
      <c r="B119" s="99" t="str">
        <f>IF(COUNTIFS(T_UPE2A[[#This Row],[Secteur]],"    *"),B118,T_UPE2A[[#This Row],[Secteur]])</f>
        <v xml:space="preserve">   D07 - Le Raincy</v>
      </c>
      <c r="C119" s="100" t="s">
        <v>700</v>
      </c>
      <c r="D119" s="100" t="s">
        <v>701</v>
      </c>
      <c r="E119" s="101">
        <v>9</v>
      </c>
      <c r="F119" s="101">
        <v>13</v>
      </c>
      <c r="G119" s="101">
        <v>22</v>
      </c>
      <c r="H119" s="101">
        <v>0</v>
      </c>
      <c r="I119" s="101">
        <v>0</v>
      </c>
      <c r="J119" s="101">
        <v>0</v>
      </c>
      <c r="K119" s="101">
        <v>7</v>
      </c>
      <c r="L119" s="101">
        <v>9</v>
      </c>
      <c r="M119" s="101">
        <v>16</v>
      </c>
      <c r="N119" s="102">
        <v>0.77777777777777779</v>
      </c>
      <c r="O119" s="102">
        <v>0.69230769230769229</v>
      </c>
      <c r="P119" s="102">
        <v>0.72727272727272729</v>
      </c>
      <c r="Q119" s="101">
        <v>1</v>
      </c>
      <c r="R119" s="101">
        <v>0</v>
      </c>
      <c r="S119" s="101">
        <v>1</v>
      </c>
      <c r="T119" s="102">
        <v>0.14285714285714285</v>
      </c>
      <c r="U119" s="102">
        <v>0</v>
      </c>
      <c r="V119" s="102">
        <v>6.25E-2</v>
      </c>
      <c r="W119" s="101">
        <v>6</v>
      </c>
      <c r="X119" s="101">
        <v>9</v>
      </c>
      <c r="Y119" s="101">
        <v>15</v>
      </c>
      <c r="Z119" s="102">
        <v>0.8571428571428571</v>
      </c>
      <c r="AA119" s="102">
        <v>1</v>
      </c>
      <c r="AB119" s="102">
        <v>0.9375</v>
      </c>
      <c r="AC119" s="101">
        <v>1</v>
      </c>
      <c r="AD119" s="101">
        <v>4</v>
      </c>
      <c r="AE119" s="101">
        <v>5</v>
      </c>
      <c r="AF119" s="102">
        <v>0.14285714285714285</v>
      </c>
      <c r="AG119" s="102">
        <v>0.44444444444444442</v>
      </c>
      <c r="AH119" s="102">
        <v>0.3125</v>
      </c>
      <c r="AI119" s="101">
        <v>5</v>
      </c>
      <c r="AJ119" s="101">
        <v>5</v>
      </c>
      <c r="AK119" s="101">
        <v>10</v>
      </c>
      <c r="AL119" s="102">
        <v>0.7142857142857143</v>
      </c>
      <c r="AM119" s="102">
        <v>0.55555555555555558</v>
      </c>
      <c r="AN119" s="102">
        <v>0.625</v>
      </c>
      <c r="AO119" s="101">
        <v>7</v>
      </c>
      <c r="AP119" s="101">
        <v>9</v>
      </c>
      <c r="AQ119" s="101">
        <v>16</v>
      </c>
      <c r="AR119" s="102">
        <v>0.77777777777777779</v>
      </c>
      <c r="AS119" s="102">
        <v>0.69230769230769229</v>
      </c>
      <c r="AT119" s="102">
        <v>0.72727272727272729</v>
      </c>
      <c r="AU119" s="101">
        <v>1</v>
      </c>
      <c r="AV119" s="101">
        <v>0</v>
      </c>
      <c r="AW119" s="101">
        <v>1</v>
      </c>
      <c r="AX119" s="102">
        <v>0.14285714285714285</v>
      </c>
      <c r="AY119" s="102">
        <v>0</v>
      </c>
      <c r="AZ119" s="102">
        <v>6.25E-2</v>
      </c>
      <c r="BA119" s="101">
        <v>6</v>
      </c>
      <c r="BB119" s="101">
        <v>9</v>
      </c>
      <c r="BC119" s="101">
        <v>15</v>
      </c>
      <c r="BD119" s="102">
        <v>0.8571428571428571</v>
      </c>
      <c r="BE119" s="102">
        <v>1</v>
      </c>
      <c r="BF119" s="102">
        <v>0.9375</v>
      </c>
      <c r="BG119" s="101">
        <v>1</v>
      </c>
      <c r="BH119" s="101">
        <v>4</v>
      </c>
      <c r="BI119" s="101">
        <v>5</v>
      </c>
      <c r="BJ119" s="102">
        <v>0.14285714285714285</v>
      </c>
      <c r="BK119" s="102">
        <v>0.44444444444444442</v>
      </c>
      <c r="BL119" s="102">
        <v>0.3125</v>
      </c>
      <c r="BM119" s="101">
        <v>5</v>
      </c>
      <c r="BN119" s="101">
        <v>5</v>
      </c>
      <c r="BO119" s="101">
        <v>10</v>
      </c>
      <c r="BP119" s="102">
        <v>0.7142857142857143</v>
      </c>
      <c r="BQ119" s="102">
        <v>0.55555555555555558</v>
      </c>
      <c r="BR119" s="103">
        <v>0.625</v>
      </c>
    </row>
    <row r="120" spans="1:70" ht="11.85">
      <c r="A120" s="99" t="str">
        <f>IF(COUNTIFS(T_UPE2A[[#This Row],[Secteur]],"  *"),A119,T_UPE2A[[#This Row],[Secteur]])</f>
        <v>SEINE-SAINT-DENIS</v>
      </c>
      <c r="B120" s="99" t="str">
        <f>IF(COUNTIFS(T_UPE2A[[#This Row],[Secteur]],"    *"),B119,T_UPE2A[[#This Row],[Secteur]])</f>
        <v xml:space="preserve">   D07 - Le Raincy</v>
      </c>
      <c r="C120" s="100" t="s">
        <v>702</v>
      </c>
      <c r="D120" s="100" t="s">
        <v>609</v>
      </c>
      <c r="E120" s="101">
        <v>2</v>
      </c>
      <c r="F120" s="101">
        <v>5</v>
      </c>
      <c r="G120" s="101">
        <v>7</v>
      </c>
      <c r="H120" s="101">
        <v>0</v>
      </c>
      <c r="I120" s="101">
        <v>0</v>
      </c>
      <c r="J120" s="101">
        <v>0</v>
      </c>
      <c r="K120" s="101">
        <v>2</v>
      </c>
      <c r="L120" s="101">
        <v>5</v>
      </c>
      <c r="M120" s="101">
        <v>7</v>
      </c>
      <c r="N120" s="102">
        <v>1</v>
      </c>
      <c r="O120" s="102">
        <v>1</v>
      </c>
      <c r="P120" s="102">
        <v>1</v>
      </c>
      <c r="Q120" s="101">
        <v>0</v>
      </c>
      <c r="R120" s="101">
        <v>0</v>
      </c>
      <c r="S120" s="101">
        <v>0</v>
      </c>
      <c r="T120" s="102">
        <v>0</v>
      </c>
      <c r="U120" s="102">
        <v>0</v>
      </c>
      <c r="V120" s="102">
        <v>0</v>
      </c>
      <c r="W120" s="101">
        <v>2</v>
      </c>
      <c r="X120" s="101">
        <v>5</v>
      </c>
      <c r="Y120" s="101">
        <v>7</v>
      </c>
      <c r="Z120" s="102">
        <v>1</v>
      </c>
      <c r="AA120" s="102">
        <v>1</v>
      </c>
      <c r="AB120" s="102">
        <v>1</v>
      </c>
      <c r="AC120" s="101">
        <v>0</v>
      </c>
      <c r="AD120" s="101">
        <v>0</v>
      </c>
      <c r="AE120" s="101">
        <v>0</v>
      </c>
      <c r="AF120" s="102">
        <v>0</v>
      </c>
      <c r="AG120" s="102">
        <v>0</v>
      </c>
      <c r="AH120" s="102">
        <v>0</v>
      </c>
      <c r="AI120" s="101">
        <v>2</v>
      </c>
      <c r="AJ120" s="101">
        <v>5</v>
      </c>
      <c r="AK120" s="101">
        <v>7</v>
      </c>
      <c r="AL120" s="102">
        <v>1</v>
      </c>
      <c r="AM120" s="102">
        <v>1</v>
      </c>
      <c r="AN120" s="102">
        <v>1</v>
      </c>
      <c r="AO120" s="101">
        <v>2</v>
      </c>
      <c r="AP120" s="101">
        <v>5</v>
      </c>
      <c r="AQ120" s="101">
        <v>7</v>
      </c>
      <c r="AR120" s="102">
        <v>1</v>
      </c>
      <c r="AS120" s="102">
        <v>1</v>
      </c>
      <c r="AT120" s="102">
        <v>1</v>
      </c>
      <c r="AU120" s="101">
        <v>0</v>
      </c>
      <c r="AV120" s="101">
        <v>0</v>
      </c>
      <c r="AW120" s="101">
        <v>0</v>
      </c>
      <c r="AX120" s="102">
        <v>0</v>
      </c>
      <c r="AY120" s="102">
        <v>0</v>
      </c>
      <c r="AZ120" s="102">
        <v>0</v>
      </c>
      <c r="BA120" s="101">
        <v>2</v>
      </c>
      <c r="BB120" s="101">
        <v>5</v>
      </c>
      <c r="BC120" s="101">
        <v>7</v>
      </c>
      <c r="BD120" s="102">
        <v>1</v>
      </c>
      <c r="BE120" s="102">
        <v>1</v>
      </c>
      <c r="BF120" s="102">
        <v>1</v>
      </c>
      <c r="BG120" s="101">
        <v>0</v>
      </c>
      <c r="BH120" s="101">
        <v>0</v>
      </c>
      <c r="BI120" s="101">
        <v>0</v>
      </c>
      <c r="BJ120" s="102">
        <v>0</v>
      </c>
      <c r="BK120" s="102">
        <v>0</v>
      </c>
      <c r="BL120" s="102">
        <v>0</v>
      </c>
      <c r="BM120" s="101">
        <v>2</v>
      </c>
      <c r="BN120" s="101">
        <v>5</v>
      </c>
      <c r="BO120" s="101">
        <v>7</v>
      </c>
      <c r="BP120" s="102">
        <v>1</v>
      </c>
      <c r="BQ120" s="102">
        <v>1</v>
      </c>
      <c r="BR120" s="103">
        <v>1</v>
      </c>
    </row>
    <row r="121" spans="1:70" ht="11.85">
      <c r="A121" s="99" t="str">
        <f>IF(COUNTIFS(T_UPE2A[[#This Row],[Secteur]],"  *"),A120,T_UPE2A[[#This Row],[Secteur]])</f>
        <v>SEINE-SAINT-DENIS</v>
      </c>
      <c r="B121" s="99" t="str">
        <f>IF(COUNTIFS(T_UPE2A[[#This Row],[Secteur]],"    *"),B120,T_UPE2A[[#This Row],[Secteur]])</f>
        <v xml:space="preserve">   D07 - Le Raincy</v>
      </c>
      <c r="C121" s="100" t="s">
        <v>709</v>
      </c>
      <c r="D121" s="100" t="s">
        <v>710</v>
      </c>
      <c r="E121" s="101">
        <v>3</v>
      </c>
      <c r="F121" s="101">
        <v>1</v>
      </c>
      <c r="G121" s="101">
        <v>4</v>
      </c>
      <c r="H121" s="101">
        <v>0</v>
      </c>
      <c r="I121" s="101">
        <v>0</v>
      </c>
      <c r="J121" s="101">
        <v>0</v>
      </c>
      <c r="K121" s="101">
        <v>3</v>
      </c>
      <c r="L121" s="101">
        <v>1</v>
      </c>
      <c r="M121" s="101">
        <v>4</v>
      </c>
      <c r="N121" s="102">
        <v>1</v>
      </c>
      <c r="O121" s="102">
        <v>1</v>
      </c>
      <c r="P121" s="102">
        <v>1</v>
      </c>
      <c r="Q121" s="101">
        <v>3</v>
      </c>
      <c r="R121" s="101">
        <v>1</v>
      </c>
      <c r="S121" s="101">
        <v>4</v>
      </c>
      <c r="T121" s="102">
        <v>1</v>
      </c>
      <c r="U121" s="102">
        <v>1</v>
      </c>
      <c r="V121" s="102">
        <v>1</v>
      </c>
      <c r="W121" s="101">
        <v>0</v>
      </c>
      <c r="X121" s="101">
        <v>0</v>
      </c>
      <c r="Y121" s="101">
        <v>0</v>
      </c>
      <c r="Z121" s="102">
        <v>0</v>
      </c>
      <c r="AA121" s="102">
        <v>0</v>
      </c>
      <c r="AB121" s="102">
        <v>0</v>
      </c>
      <c r="AC121" s="101">
        <v>0</v>
      </c>
      <c r="AD121" s="101">
        <v>0</v>
      </c>
      <c r="AE121" s="101">
        <v>0</v>
      </c>
      <c r="AF121" s="102">
        <v>0</v>
      </c>
      <c r="AG121" s="102">
        <v>0</v>
      </c>
      <c r="AH121" s="102">
        <v>0</v>
      </c>
      <c r="AI121" s="101">
        <v>0</v>
      </c>
      <c r="AJ121" s="101">
        <v>0</v>
      </c>
      <c r="AK121" s="101">
        <v>0</v>
      </c>
      <c r="AL121" s="102">
        <v>0</v>
      </c>
      <c r="AM121" s="102">
        <v>0</v>
      </c>
      <c r="AN121" s="102">
        <v>0</v>
      </c>
      <c r="AO121" s="101">
        <v>3</v>
      </c>
      <c r="AP121" s="101">
        <v>1</v>
      </c>
      <c r="AQ121" s="101">
        <v>4</v>
      </c>
      <c r="AR121" s="102">
        <v>1</v>
      </c>
      <c r="AS121" s="102">
        <v>1</v>
      </c>
      <c r="AT121" s="102">
        <v>1</v>
      </c>
      <c r="AU121" s="101">
        <v>3</v>
      </c>
      <c r="AV121" s="101">
        <v>1</v>
      </c>
      <c r="AW121" s="101">
        <v>4</v>
      </c>
      <c r="AX121" s="102">
        <v>1</v>
      </c>
      <c r="AY121" s="102">
        <v>1</v>
      </c>
      <c r="AZ121" s="102">
        <v>1</v>
      </c>
      <c r="BA121" s="101">
        <v>0</v>
      </c>
      <c r="BB121" s="101">
        <v>0</v>
      </c>
      <c r="BC121" s="101">
        <v>0</v>
      </c>
      <c r="BD121" s="102">
        <v>0</v>
      </c>
      <c r="BE121" s="102">
        <v>0</v>
      </c>
      <c r="BF121" s="102">
        <v>0</v>
      </c>
      <c r="BG121" s="101">
        <v>0</v>
      </c>
      <c r="BH121" s="101">
        <v>0</v>
      </c>
      <c r="BI121" s="101">
        <v>0</v>
      </c>
      <c r="BJ121" s="102">
        <v>0</v>
      </c>
      <c r="BK121" s="102">
        <v>0</v>
      </c>
      <c r="BL121" s="102">
        <v>0</v>
      </c>
      <c r="BM121" s="101">
        <v>0</v>
      </c>
      <c r="BN121" s="101">
        <v>0</v>
      </c>
      <c r="BO121" s="101">
        <v>0</v>
      </c>
      <c r="BP121" s="102">
        <v>0</v>
      </c>
      <c r="BQ121" s="102">
        <v>0</v>
      </c>
      <c r="BR121" s="103">
        <v>0</v>
      </c>
    </row>
    <row r="122" spans="1:70" ht="11.85">
      <c r="A122" s="99" t="str">
        <f>IF(COUNTIFS(T_UPE2A[[#This Row],[Secteur]],"  *"),A121,T_UPE2A[[#This Row],[Secteur]])</f>
        <v>SEINE-SAINT-DENIS</v>
      </c>
      <c r="B122" s="99" t="str">
        <f>IF(COUNTIFS(T_UPE2A[[#This Row],[Secteur]],"    *"),B121,T_UPE2A[[#This Row],[Secteur]])</f>
        <v xml:space="preserve">   D07 - Le Raincy</v>
      </c>
      <c r="C122" s="100" t="s">
        <v>711</v>
      </c>
      <c r="D122" s="100" t="s">
        <v>341</v>
      </c>
      <c r="E122" s="101">
        <v>1</v>
      </c>
      <c r="F122" s="101">
        <v>3</v>
      </c>
      <c r="G122" s="101">
        <v>4</v>
      </c>
      <c r="H122" s="101">
        <v>0</v>
      </c>
      <c r="I122" s="101">
        <v>0</v>
      </c>
      <c r="J122" s="101">
        <v>0</v>
      </c>
      <c r="K122" s="101">
        <v>1</v>
      </c>
      <c r="L122" s="101">
        <v>3</v>
      </c>
      <c r="M122" s="101">
        <v>4</v>
      </c>
      <c r="N122" s="102">
        <v>1</v>
      </c>
      <c r="O122" s="102">
        <v>1</v>
      </c>
      <c r="P122" s="102">
        <v>1</v>
      </c>
      <c r="Q122" s="101">
        <v>0</v>
      </c>
      <c r="R122" s="101">
        <v>0</v>
      </c>
      <c r="S122" s="101">
        <v>0</v>
      </c>
      <c r="T122" s="102">
        <v>0</v>
      </c>
      <c r="U122" s="102">
        <v>0</v>
      </c>
      <c r="V122" s="102">
        <v>0</v>
      </c>
      <c r="W122" s="101">
        <v>1</v>
      </c>
      <c r="X122" s="101">
        <v>3</v>
      </c>
      <c r="Y122" s="101">
        <v>4</v>
      </c>
      <c r="Z122" s="102">
        <v>1</v>
      </c>
      <c r="AA122" s="102">
        <v>1</v>
      </c>
      <c r="AB122" s="102">
        <v>1</v>
      </c>
      <c r="AC122" s="101">
        <v>1</v>
      </c>
      <c r="AD122" s="101">
        <v>1</v>
      </c>
      <c r="AE122" s="101">
        <v>2</v>
      </c>
      <c r="AF122" s="102">
        <v>1</v>
      </c>
      <c r="AG122" s="102">
        <v>0.33333333333333331</v>
      </c>
      <c r="AH122" s="102">
        <v>0.5</v>
      </c>
      <c r="AI122" s="101">
        <v>0</v>
      </c>
      <c r="AJ122" s="101">
        <v>2</v>
      </c>
      <c r="AK122" s="101">
        <v>2</v>
      </c>
      <c r="AL122" s="102">
        <v>0</v>
      </c>
      <c r="AM122" s="102">
        <v>0.66666666666666663</v>
      </c>
      <c r="AN122" s="102">
        <v>0.5</v>
      </c>
      <c r="AO122" s="101">
        <v>1</v>
      </c>
      <c r="AP122" s="101">
        <v>3</v>
      </c>
      <c r="AQ122" s="101">
        <v>4</v>
      </c>
      <c r="AR122" s="102">
        <v>1</v>
      </c>
      <c r="AS122" s="102">
        <v>1</v>
      </c>
      <c r="AT122" s="102">
        <v>1</v>
      </c>
      <c r="AU122" s="101">
        <v>0</v>
      </c>
      <c r="AV122" s="101">
        <v>0</v>
      </c>
      <c r="AW122" s="101">
        <v>0</v>
      </c>
      <c r="AX122" s="102">
        <v>0</v>
      </c>
      <c r="AY122" s="102">
        <v>0</v>
      </c>
      <c r="AZ122" s="102">
        <v>0</v>
      </c>
      <c r="BA122" s="101">
        <v>1</v>
      </c>
      <c r="BB122" s="101">
        <v>3</v>
      </c>
      <c r="BC122" s="101">
        <v>4</v>
      </c>
      <c r="BD122" s="102">
        <v>1</v>
      </c>
      <c r="BE122" s="102">
        <v>1</v>
      </c>
      <c r="BF122" s="102">
        <v>1</v>
      </c>
      <c r="BG122" s="101">
        <v>1</v>
      </c>
      <c r="BH122" s="101">
        <v>1</v>
      </c>
      <c r="BI122" s="101">
        <v>2</v>
      </c>
      <c r="BJ122" s="102">
        <v>1</v>
      </c>
      <c r="BK122" s="102">
        <v>0.33333333333333331</v>
      </c>
      <c r="BL122" s="102">
        <v>0.5</v>
      </c>
      <c r="BM122" s="101">
        <v>0</v>
      </c>
      <c r="BN122" s="101">
        <v>2</v>
      </c>
      <c r="BO122" s="101">
        <v>2</v>
      </c>
      <c r="BP122" s="102">
        <v>0</v>
      </c>
      <c r="BQ122" s="102">
        <v>0.66666666666666663</v>
      </c>
      <c r="BR122" s="103">
        <v>0.5</v>
      </c>
    </row>
    <row r="123" spans="1:70" ht="11.85">
      <c r="A123" s="99" t="str">
        <f>IF(COUNTIFS(T_UPE2A[[#This Row],[Secteur]],"  *"),A122,T_UPE2A[[#This Row],[Secteur]])</f>
        <v>SEINE-SAINT-DENIS</v>
      </c>
      <c r="B123" s="99" t="str">
        <f>IF(COUNTIFS(T_UPE2A[[#This Row],[Secteur]],"    *"),B122,T_UPE2A[[#This Row],[Secteur]])</f>
        <v xml:space="preserve">   D07 - Le Raincy</v>
      </c>
      <c r="C123" s="100" t="s">
        <v>712</v>
      </c>
      <c r="D123" s="100" t="s">
        <v>213</v>
      </c>
      <c r="E123" s="101">
        <v>3</v>
      </c>
      <c r="F123" s="101">
        <v>4</v>
      </c>
      <c r="G123" s="101">
        <v>7</v>
      </c>
      <c r="H123" s="101">
        <v>0</v>
      </c>
      <c r="I123" s="101">
        <v>0</v>
      </c>
      <c r="J123" s="101">
        <v>0</v>
      </c>
      <c r="K123" s="101">
        <v>0</v>
      </c>
      <c r="L123" s="101">
        <v>0</v>
      </c>
      <c r="M123" s="101">
        <v>0</v>
      </c>
      <c r="N123" s="102">
        <v>0</v>
      </c>
      <c r="O123" s="102">
        <v>0</v>
      </c>
      <c r="P123" s="102">
        <v>0</v>
      </c>
      <c r="Q123" s="101">
        <v>0</v>
      </c>
      <c r="R123" s="101">
        <v>0</v>
      </c>
      <c r="S123" s="101">
        <v>0</v>
      </c>
      <c r="T123" s="102" t="s">
        <v>92</v>
      </c>
      <c r="U123" s="102" t="s">
        <v>92</v>
      </c>
      <c r="V123" s="102" t="s">
        <v>92</v>
      </c>
      <c r="W123" s="101">
        <v>0</v>
      </c>
      <c r="X123" s="101">
        <v>0</v>
      </c>
      <c r="Y123" s="101">
        <v>0</v>
      </c>
      <c r="Z123" s="102" t="s">
        <v>92</v>
      </c>
      <c r="AA123" s="102" t="s">
        <v>92</v>
      </c>
      <c r="AB123" s="102" t="s">
        <v>92</v>
      </c>
      <c r="AC123" s="101">
        <v>0</v>
      </c>
      <c r="AD123" s="101">
        <v>0</v>
      </c>
      <c r="AE123" s="101">
        <v>0</v>
      </c>
      <c r="AF123" s="102" t="s">
        <v>92</v>
      </c>
      <c r="AG123" s="102" t="s">
        <v>92</v>
      </c>
      <c r="AH123" s="102" t="s">
        <v>92</v>
      </c>
      <c r="AI123" s="101">
        <v>0</v>
      </c>
      <c r="AJ123" s="101">
        <v>0</v>
      </c>
      <c r="AK123" s="101">
        <v>0</v>
      </c>
      <c r="AL123" s="102" t="s">
        <v>92</v>
      </c>
      <c r="AM123" s="102" t="s">
        <v>92</v>
      </c>
      <c r="AN123" s="102" t="s">
        <v>92</v>
      </c>
      <c r="AO123" s="101">
        <v>0</v>
      </c>
      <c r="AP123" s="101">
        <v>0</v>
      </c>
      <c r="AQ123" s="101">
        <v>0</v>
      </c>
      <c r="AR123" s="102">
        <v>0</v>
      </c>
      <c r="AS123" s="102">
        <v>0</v>
      </c>
      <c r="AT123" s="102">
        <v>0</v>
      </c>
      <c r="AU123" s="101">
        <v>0</v>
      </c>
      <c r="AV123" s="101">
        <v>0</v>
      </c>
      <c r="AW123" s="101">
        <v>0</v>
      </c>
      <c r="AX123" s="102" t="s">
        <v>92</v>
      </c>
      <c r="AY123" s="102" t="s">
        <v>92</v>
      </c>
      <c r="AZ123" s="102" t="s">
        <v>92</v>
      </c>
      <c r="BA123" s="101">
        <v>0</v>
      </c>
      <c r="BB123" s="101">
        <v>0</v>
      </c>
      <c r="BC123" s="101">
        <v>0</v>
      </c>
      <c r="BD123" s="102" t="s">
        <v>92</v>
      </c>
      <c r="BE123" s="102" t="s">
        <v>92</v>
      </c>
      <c r="BF123" s="102" t="s">
        <v>92</v>
      </c>
      <c r="BG123" s="101">
        <v>0</v>
      </c>
      <c r="BH123" s="101">
        <v>0</v>
      </c>
      <c r="BI123" s="101">
        <v>0</v>
      </c>
      <c r="BJ123" s="102" t="s">
        <v>92</v>
      </c>
      <c r="BK123" s="102" t="s">
        <v>92</v>
      </c>
      <c r="BL123" s="102" t="s">
        <v>92</v>
      </c>
      <c r="BM123" s="101">
        <v>0</v>
      </c>
      <c r="BN123" s="101">
        <v>0</v>
      </c>
      <c r="BO123" s="101">
        <v>0</v>
      </c>
      <c r="BP123" s="102" t="s">
        <v>92</v>
      </c>
      <c r="BQ123" s="102" t="s">
        <v>92</v>
      </c>
      <c r="BR123" s="103" t="s">
        <v>92</v>
      </c>
    </row>
    <row r="124" spans="1:70" ht="11.85">
      <c r="A124" s="99" t="str">
        <f>IF(COUNTIFS(T_UPE2A[[#This Row],[Secteur]],"  *"),A123,T_UPE2A[[#This Row],[Secteur]])</f>
        <v>SEINE-SAINT-DENIS</v>
      </c>
      <c r="B124" s="99" t="str">
        <f>IF(COUNTIFS(T_UPE2A[[#This Row],[Secteur]],"    *"),B123,T_UPE2A[[#This Row],[Secteur]])</f>
        <v xml:space="preserve">   D07 - Le Raincy</v>
      </c>
      <c r="C124" s="100" t="s">
        <v>713</v>
      </c>
      <c r="D124" s="100" t="s">
        <v>714</v>
      </c>
      <c r="E124" s="101">
        <v>4</v>
      </c>
      <c r="F124" s="101">
        <v>11</v>
      </c>
      <c r="G124" s="101">
        <v>15</v>
      </c>
      <c r="H124" s="101">
        <v>0</v>
      </c>
      <c r="I124" s="101">
        <v>0</v>
      </c>
      <c r="J124" s="101">
        <v>0</v>
      </c>
      <c r="K124" s="101">
        <v>4</v>
      </c>
      <c r="L124" s="101">
        <v>5</v>
      </c>
      <c r="M124" s="101">
        <v>9</v>
      </c>
      <c r="N124" s="102">
        <v>1</v>
      </c>
      <c r="O124" s="102">
        <v>0.45454545454545453</v>
      </c>
      <c r="P124" s="102">
        <v>0.6</v>
      </c>
      <c r="Q124" s="101">
        <v>2</v>
      </c>
      <c r="R124" s="101">
        <v>1</v>
      </c>
      <c r="S124" s="101">
        <v>3</v>
      </c>
      <c r="T124" s="102">
        <v>0.5</v>
      </c>
      <c r="U124" s="102">
        <v>0.2</v>
      </c>
      <c r="V124" s="102">
        <v>0.33333333333333331</v>
      </c>
      <c r="W124" s="101">
        <v>2</v>
      </c>
      <c r="X124" s="101">
        <v>4</v>
      </c>
      <c r="Y124" s="101">
        <v>6</v>
      </c>
      <c r="Z124" s="102">
        <v>0.5</v>
      </c>
      <c r="AA124" s="102">
        <v>0.8</v>
      </c>
      <c r="AB124" s="102">
        <v>0.66666666666666663</v>
      </c>
      <c r="AC124" s="101">
        <v>0</v>
      </c>
      <c r="AD124" s="101">
        <v>0</v>
      </c>
      <c r="AE124" s="101">
        <v>0</v>
      </c>
      <c r="AF124" s="102">
        <v>0</v>
      </c>
      <c r="AG124" s="102">
        <v>0</v>
      </c>
      <c r="AH124" s="102">
        <v>0</v>
      </c>
      <c r="AI124" s="101">
        <v>2</v>
      </c>
      <c r="AJ124" s="101">
        <v>4</v>
      </c>
      <c r="AK124" s="101">
        <v>6</v>
      </c>
      <c r="AL124" s="102">
        <v>0.5</v>
      </c>
      <c r="AM124" s="102">
        <v>0.8</v>
      </c>
      <c r="AN124" s="102">
        <v>0.66666666666666663</v>
      </c>
      <c r="AO124" s="101">
        <v>4</v>
      </c>
      <c r="AP124" s="101">
        <v>5</v>
      </c>
      <c r="AQ124" s="101">
        <v>9</v>
      </c>
      <c r="AR124" s="102">
        <v>1</v>
      </c>
      <c r="AS124" s="102">
        <v>0.45454545454545453</v>
      </c>
      <c r="AT124" s="102">
        <v>0.6</v>
      </c>
      <c r="AU124" s="101">
        <v>2</v>
      </c>
      <c r="AV124" s="101">
        <v>1</v>
      </c>
      <c r="AW124" s="101">
        <v>3</v>
      </c>
      <c r="AX124" s="102">
        <v>0.5</v>
      </c>
      <c r="AY124" s="102">
        <v>0.2</v>
      </c>
      <c r="AZ124" s="102">
        <v>0.33333333333333331</v>
      </c>
      <c r="BA124" s="101">
        <v>2</v>
      </c>
      <c r="BB124" s="101">
        <v>4</v>
      </c>
      <c r="BC124" s="101">
        <v>6</v>
      </c>
      <c r="BD124" s="102">
        <v>0.5</v>
      </c>
      <c r="BE124" s="102">
        <v>0.8</v>
      </c>
      <c r="BF124" s="102">
        <v>0.66666666666666663</v>
      </c>
      <c r="BG124" s="101">
        <v>0</v>
      </c>
      <c r="BH124" s="101">
        <v>0</v>
      </c>
      <c r="BI124" s="101">
        <v>0</v>
      </c>
      <c r="BJ124" s="102">
        <v>0</v>
      </c>
      <c r="BK124" s="102">
        <v>0</v>
      </c>
      <c r="BL124" s="102">
        <v>0</v>
      </c>
      <c r="BM124" s="101">
        <v>2</v>
      </c>
      <c r="BN124" s="101">
        <v>4</v>
      </c>
      <c r="BO124" s="101">
        <v>6</v>
      </c>
      <c r="BP124" s="102">
        <v>0.5</v>
      </c>
      <c r="BQ124" s="102">
        <v>0.8</v>
      </c>
      <c r="BR124" s="103">
        <v>0.66666666666666663</v>
      </c>
    </row>
    <row r="125" spans="1:70" ht="11.85">
      <c r="A125" s="99" t="str">
        <f>IF(COUNTIFS(T_UPE2A[[#This Row],[Secteur]],"  *"),A124,T_UPE2A[[#This Row],[Secteur]])</f>
        <v>SEINE-SAINT-DENIS</v>
      </c>
      <c r="B125" s="99" t="str">
        <f>IF(COUNTIFS(T_UPE2A[[#This Row],[Secteur]],"    *"),B124,T_UPE2A[[#This Row],[Secteur]])</f>
        <v xml:space="preserve">   D07 - Le Raincy</v>
      </c>
      <c r="C125" s="100" t="s">
        <v>716</v>
      </c>
      <c r="D125" s="100" t="s">
        <v>717</v>
      </c>
      <c r="E125" s="101">
        <v>2</v>
      </c>
      <c r="F125" s="101">
        <v>2</v>
      </c>
      <c r="G125" s="101">
        <v>4</v>
      </c>
      <c r="H125" s="101">
        <v>0</v>
      </c>
      <c r="I125" s="101">
        <v>0</v>
      </c>
      <c r="J125" s="101">
        <v>0</v>
      </c>
      <c r="K125" s="101">
        <v>0</v>
      </c>
      <c r="L125" s="101">
        <v>0</v>
      </c>
      <c r="M125" s="101">
        <v>0</v>
      </c>
      <c r="N125" s="102">
        <v>0</v>
      </c>
      <c r="O125" s="102">
        <v>0</v>
      </c>
      <c r="P125" s="102">
        <v>0</v>
      </c>
      <c r="Q125" s="101">
        <v>0</v>
      </c>
      <c r="R125" s="101">
        <v>0</v>
      </c>
      <c r="S125" s="101">
        <v>0</v>
      </c>
      <c r="T125" s="102" t="s">
        <v>92</v>
      </c>
      <c r="U125" s="102" t="s">
        <v>92</v>
      </c>
      <c r="V125" s="102" t="s">
        <v>92</v>
      </c>
      <c r="W125" s="101">
        <v>0</v>
      </c>
      <c r="X125" s="101">
        <v>0</v>
      </c>
      <c r="Y125" s="101">
        <v>0</v>
      </c>
      <c r="Z125" s="102" t="s">
        <v>92</v>
      </c>
      <c r="AA125" s="102" t="s">
        <v>92</v>
      </c>
      <c r="AB125" s="102" t="s">
        <v>92</v>
      </c>
      <c r="AC125" s="101">
        <v>0</v>
      </c>
      <c r="AD125" s="101">
        <v>0</v>
      </c>
      <c r="AE125" s="101">
        <v>0</v>
      </c>
      <c r="AF125" s="102" t="s">
        <v>92</v>
      </c>
      <c r="AG125" s="102" t="s">
        <v>92</v>
      </c>
      <c r="AH125" s="102" t="s">
        <v>92</v>
      </c>
      <c r="AI125" s="101">
        <v>0</v>
      </c>
      <c r="AJ125" s="101">
        <v>0</v>
      </c>
      <c r="AK125" s="101">
        <v>0</v>
      </c>
      <c r="AL125" s="102" t="s">
        <v>92</v>
      </c>
      <c r="AM125" s="102" t="s">
        <v>92</v>
      </c>
      <c r="AN125" s="102" t="s">
        <v>92</v>
      </c>
      <c r="AO125" s="101">
        <v>0</v>
      </c>
      <c r="AP125" s="101">
        <v>0</v>
      </c>
      <c r="AQ125" s="101">
        <v>0</v>
      </c>
      <c r="AR125" s="102">
        <v>0</v>
      </c>
      <c r="AS125" s="102">
        <v>0</v>
      </c>
      <c r="AT125" s="102">
        <v>0</v>
      </c>
      <c r="AU125" s="101">
        <v>0</v>
      </c>
      <c r="AV125" s="101">
        <v>0</v>
      </c>
      <c r="AW125" s="101">
        <v>0</v>
      </c>
      <c r="AX125" s="102" t="s">
        <v>92</v>
      </c>
      <c r="AY125" s="102" t="s">
        <v>92</v>
      </c>
      <c r="AZ125" s="102" t="s">
        <v>92</v>
      </c>
      <c r="BA125" s="101">
        <v>0</v>
      </c>
      <c r="BB125" s="101">
        <v>0</v>
      </c>
      <c r="BC125" s="101">
        <v>0</v>
      </c>
      <c r="BD125" s="102" t="s">
        <v>92</v>
      </c>
      <c r="BE125" s="102" t="s">
        <v>92</v>
      </c>
      <c r="BF125" s="102" t="s">
        <v>92</v>
      </c>
      <c r="BG125" s="101">
        <v>0</v>
      </c>
      <c r="BH125" s="101">
        <v>0</v>
      </c>
      <c r="BI125" s="101">
        <v>0</v>
      </c>
      <c r="BJ125" s="102" t="s">
        <v>92</v>
      </c>
      <c r="BK125" s="102" t="s">
        <v>92</v>
      </c>
      <c r="BL125" s="102" t="s">
        <v>92</v>
      </c>
      <c r="BM125" s="101">
        <v>0</v>
      </c>
      <c r="BN125" s="101">
        <v>0</v>
      </c>
      <c r="BO125" s="101">
        <v>0</v>
      </c>
      <c r="BP125" s="102" t="s">
        <v>92</v>
      </c>
      <c r="BQ125" s="102" t="s">
        <v>92</v>
      </c>
      <c r="BR125" s="103" t="s">
        <v>92</v>
      </c>
    </row>
    <row r="126" spans="1:70" ht="11.85">
      <c r="A126" s="99" t="str">
        <f>IF(COUNTIFS(T_UPE2A[[#This Row],[Secteur]],"  *"),A125,T_UPE2A[[#This Row],[Secteur]])</f>
        <v>SEINE-SAINT-DENIS</v>
      </c>
      <c r="B126" s="99" t="str">
        <f>IF(COUNTIFS(T_UPE2A[[#This Row],[Secteur]],"    *"),B125,T_UPE2A[[#This Row],[Secteur]])</f>
        <v xml:space="preserve">   D07 - Le Raincy</v>
      </c>
      <c r="C126" s="100" t="s">
        <v>722</v>
      </c>
      <c r="D126" s="100" t="s">
        <v>723</v>
      </c>
      <c r="E126" s="101">
        <v>12</v>
      </c>
      <c r="F126" s="101">
        <v>10</v>
      </c>
      <c r="G126" s="101">
        <v>22</v>
      </c>
      <c r="H126" s="101">
        <v>0</v>
      </c>
      <c r="I126" s="101">
        <v>0</v>
      </c>
      <c r="J126" s="101">
        <v>0</v>
      </c>
      <c r="K126" s="101">
        <v>0</v>
      </c>
      <c r="L126" s="101">
        <v>1</v>
      </c>
      <c r="M126" s="101">
        <v>1</v>
      </c>
      <c r="N126" s="102">
        <v>0</v>
      </c>
      <c r="O126" s="102">
        <v>0.1</v>
      </c>
      <c r="P126" s="102">
        <v>4.5454545454545456E-2</v>
      </c>
      <c r="Q126" s="101">
        <v>0</v>
      </c>
      <c r="R126" s="101">
        <v>0</v>
      </c>
      <c r="S126" s="101">
        <v>0</v>
      </c>
      <c r="T126" s="102" t="s">
        <v>92</v>
      </c>
      <c r="U126" s="102">
        <v>0</v>
      </c>
      <c r="V126" s="102">
        <v>0</v>
      </c>
      <c r="W126" s="101">
        <v>0</v>
      </c>
      <c r="X126" s="101">
        <v>1</v>
      </c>
      <c r="Y126" s="101">
        <v>1</v>
      </c>
      <c r="Z126" s="102" t="s">
        <v>92</v>
      </c>
      <c r="AA126" s="102">
        <v>1</v>
      </c>
      <c r="AB126" s="102">
        <v>1</v>
      </c>
      <c r="AC126" s="101">
        <v>0</v>
      </c>
      <c r="AD126" s="101">
        <v>0</v>
      </c>
      <c r="AE126" s="101">
        <v>0</v>
      </c>
      <c r="AF126" s="102" t="s">
        <v>92</v>
      </c>
      <c r="AG126" s="102">
        <v>0</v>
      </c>
      <c r="AH126" s="102">
        <v>0</v>
      </c>
      <c r="AI126" s="101">
        <v>0</v>
      </c>
      <c r="AJ126" s="101">
        <v>1</v>
      </c>
      <c r="AK126" s="101">
        <v>1</v>
      </c>
      <c r="AL126" s="102" t="s">
        <v>92</v>
      </c>
      <c r="AM126" s="102">
        <v>1</v>
      </c>
      <c r="AN126" s="102">
        <v>1</v>
      </c>
      <c r="AO126" s="101">
        <v>0</v>
      </c>
      <c r="AP126" s="101">
        <v>0</v>
      </c>
      <c r="AQ126" s="101">
        <v>0</v>
      </c>
      <c r="AR126" s="102">
        <v>0</v>
      </c>
      <c r="AS126" s="102">
        <v>0</v>
      </c>
      <c r="AT126" s="102">
        <v>0</v>
      </c>
      <c r="AU126" s="101">
        <v>0</v>
      </c>
      <c r="AV126" s="101">
        <v>0</v>
      </c>
      <c r="AW126" s="101">
        <v>0</v>
      </c>
      <c r="AX126" s="102" t="s">
        <v>92</v>
      </c>
      <c r="AY126" s="102" t="s">
        <v>92</v>
      </c>
      <c r="AZ126" s="102" t="s">
        <v>92</v>
      </c>
      <c r="BA126" s="101">
        <v>0</v>
      </c>
      <c r="BB126" s="101">
        <v>0</v>
      </c>
      <c r="BC126" s="101">
        <v>0</v>
      </c>
      <c r="BD126" s="102" t="s">
        <v>92</v>
      </c>
      <c r="BE126" s="102" t="s">
        <v>92</v>
      </c>
      <c r="BF126" s="102" t="s">
        <v>92</v>
      </c>
      <c r="BG126" s="101">
        <v>0</v>
      </c>
      <c r="BH126" s="101">
        <v>0</v>
      </c>
      <c r="BI126" s="101">
        <v>0</v>
      </c>
      <c r="BJ126" s="102" t="s">
        <v>92</v>
      </c>
      <c r="BK126" s="102" t="s">
        <v>92</v>
      </c>
      <c r="BL126" s="102" t="s">
        <v>92</v>
      </c>
      <c r="BM126" s="101">
        <v>0</v>
      </c>
      <c r="BN126" s="101">
        <v>0</v>
      </c>
      <c r="BO126" s="101">
        <v>0</v>
      </c>
      <c r="BP126" s="102" t="s">
        <v>92</v>
      </c>
      <c r="BQ126" s="102" t="s">
        <v>92</v>
      </c>
      <c r="BR126" s="103" t="s">
        <v>92</v>
      </c>
    </row>
    <row r="127" spans="1:70" ht="11.85">
      <c r="A127" s="99" t="str">
        <f>IF(COUNTIFS(T_UPE2A[[#This Row],[Secteur]],"  *"),A126,T_UPE2A[[#This Row],[Secteur]])</f>
        <v>SEINE-SAINT-DENIS</v>
      </c>
      <c r="B127" s="99" t="str">
        <f>IF(COUNTIFS(T_UPE2A[[#This Row],[Secteur]],"    *"),B126,T_UPE2A[[#This Row],[Secteur]])</f>
        <v xml:space="preserve">   D07 - Le Raincy</v>
      </c>
      <c r="C127" s="100" t="s">
        <v>725</v>
      </c>
      <c r="D127" s="100" t="s">
        <v>376</v>
      </c>
      <c r="E127" s="101">
        <v>5</v>
      </c>
      <c r="F127" s="101">
        <v>2</v>
      </c>
      <c r="G127" s="101">
        <v>7</v>
      </c>
      <c r="H127" s="101">
        <v>0</v>
      </c>
      <c r="I127" s="101">
        <v>0</v>
      </c>
      <c r="J127" s="101">
        <v>0</v>
      </c>
      <c r="K127" s="101">
        <v>5</v>
      </c>
      <c r="L127" s="101">
        <v>2</v>
      </c>
      <c r="M127" s="101">
        <v>7</v>
      </c>
      <c r="N127" s="102">
        <v>1</v>
      </c>
      <c r="O127" s="102">
        <v>1</v>
      </c>
      <c r="P127" s="102">
        <v>1</v>
      </c>
      <c r="Q127" s="101">
        <v>2</v>
      </c>
      <c r="R127" s="101">
        <v>0</v>
      </c>
      <c r="S127" s="101">
        <v>2</v>
      </c>
      <c r="T127" s="102">
        <v>0.4</v>
      </c>
      <c r="U127" s="102">
        <v>0</v>
      </c>
      <c r="V127" s="102">
        <v>0.2857142857142857</v>
      </c>
      <c r="W127" s="101">
        <v>3</v>
      </c>
      <c r="X127" s="101">
        <v>2</v>
      </c>
      <c r="Y127" s="101">
        <v>5</v>
      </c>
      <c r="Z127" s="102">
        <v>0.6</v>
      </c>
      <c r="AA127" s="102">
        <v>1</v>
      </c>
      <c r="AB127" s="102">
        <v>0.7142857142857143</v>
      </c>
      <c r="AC127" s="101">
        <v>3</v>
      </c>
      <c r="AD127" s="101">
        <v>0</v>
      </c>
      <c r="AE127" s="101">
        <v>3</v>
      </c>
      <c r="AF127" s="102">
        <v>0.6</v>
      </c>
      <c r="AG127" s="102">
        <v>0</v>
      </c>
      <c r="AH127" s="102">
        <v>0.42857142857142855</v>
      </c>
      <c r="AI127" s="101">
        <v>0</v>
      </c>
      <c r="AJ127" s="101">
        <v>2</v>
      </c>
      <c r="AK127" s="101">
        <v>2</v>
      </c>
      <c r="AL127" s="102">
        <v>0</v>
      </c>
      <c r="AM127" s="102">
        <v>1</v>
      </c>
      <c r="AN127" s="102">
        <v>0.2857142857142857</v>
      </c>
      <c r="AO127" s="101">
        <v>4</v>
      </c>
      <c r="AP127" s="101">
        <v>2</v>
      </c>
      <c r="AQ127" s="101">
        <v>6</v>
      </c>
      <c r="AR127" s="102">
        <v>0.8</v>
      </c>
      <c r="AS127" s="102">
        <v>1</v>
      </c>
      <c r="AT127" s="102">
        <v>0.8571428571428571</v>
      </c>
      <c r="AU127" s="101">
        <v>1</v>
      </c>
      <c r="AV127" s="101">
        <v>0</v>
      </c>
      <c r="AW127" s="101">
        <v>1</v>
      </c>
      <c r="AX127" s="102">
        <v>0.25</v>
      </c>
      <c r="AY127" s="102">
        <v>0</v>
      </c>
      <c r="AZ127" s="102">
        <v>0.16666666666666666</v>
      </c>
      <c r="BA127" s="101">
        <v>3</v>
      </c>
      <c r="BB127" s="101">
        <v>2</v>
      </c>
      <c r="BC127" s="101">
        <v>5</v>
      </c>
      <c r="BD127" s="102">
        <v>0.75</v>
      </c>
      <c r="BE127" s="102">
        <v>1</v>
      </c>
      <c r="BF127" s="102">
        <v>0.83333333333333337</v>
      </c>
      <c r="BG127" s="101">
        <v>3</v>
      </c>
      <c r="BH127" s="101">
        <v>0</v>
      </c>
      <c r="BI127" s="101">
        <v>3</v>
      </c>
      <c r="BJ127" s="102">
        <v>0.75</v>
      </c>
      <c r="BK127" s="102">
        <v>0</v>
      </c>
      <c r="BL127" s="102">
        <v>0.5</v>
      </c>
      <c r="BM127" s="101">
        <v>0</v>
      </c>
      <c r="BN127" s="101">
        <v>2</v>
      </c>
      <c r="BO127" s="101">
        <v>2</v>
      </c>
      <c r="BP127" s="102">
        <v>0</v>
      </c>
      <c r="BQ127" s="102">
        <v>1</v>
      </c>
      <c r="BR127" s="103">
        <v>0.33333333333333331</v>
      </c>
    </row>
    <row r="128" spans="1:70" ht="11.85">
      <c r="A128" s="99" t="str">
        <f>IF(COUNTIFS(T_UPE2A[[#This Row],[Secteur]],"  *"),A127,T_UPE2A[[#This Row],[Secteur]])</f>
        <v>SEINE-SAINT-DENIS</v>
      </c>
      <c r="B128" s="99" t="str">
        <f>IF(COUNTIFS(T_UPE2A[[#This Row],[Secteur]],"    *"),B127,T_UPE2A[[#This Row],[Secteur]])</f>
        <v xml:space="preserve">   D07 - Le Raincy</v>
      </c>
      <c r="C128" s="100" t="s">
        <v>727</v>
      </c>
      <c r="D128" s="100" t="s">
        <v>728</v>
      </c>
      <c r="E128" s="101">
        <v>0</v>
      </c>
      <c r="F128" s="101">
        <v>5</v>
      </c>
      <c r="G128" s="101">
        <v>5</v>
      </c>
      <c r="H128" s="101">
        <v>0</v>
      </c>
      <c r="I128" s="101">
        <v>0</v>
      </c>
      <c r="J128" s="101">
        <v>0</v>
      </c>
      <c r="K128" s="101">
        <v>0</v>
      </c>
      <c r="L128" s="101">
        <v>5</v>
      </c>
      <c r="M128" s="101">
        <v>5</v>
      </c>
      <c r="N128" s="102" t="s">
        <v>92</v>
      </c>
      <c r="O128" s="102">
        <v>1</v>
      </c>
      <c r="P128" s="102">
        <v>1</v>
      </c>
      <c r="Q128" s="101">
        <v>0</v>
      </c>
      <c r="R128" s="101">
        <v>5</v>
      </c>
      <c r="S128" s="101">
        <v>5</v>
      </c>
      <c r="T128" s="102" t="s">
        <v>92</v>
      </c>
      <c r="U128" s="102">
        <v>1</v>
      </c>
      <c r="V128" s="102">
        <v>1</v>
      </c>
      <c r="W128" s="101">
        <v>0</v>
      </c>
      <c r="X128" s="101">
        <v>0</v>
      </c>
      <c r="Y128" s="101">
        <v>0</v>
      </c>
      <c r="Z128" s="102" t="s">
        <v>92</v>
      </c>
      <c r="AA128" s="102">
        <v>0</v>
      </c>
      <c r="AB128" s="102">
        <v>0</v>
      </c>
      <c r="AC128" s="101">
        <v>0</v>
      </c>
      <c r="AD128" s="101">
        <v>0</v>
      </c>
      <c r="AE128" s="101">
        <v>0</v>
      </c>
      <c r="AF128" s="102" t="s">
        <v>92</v>
      </c>
      <c r="AG128" s="102">
        <v>0</v>
      </c>
      <c r="AH128" s="102">
        <v>0</v>
      </c>
      <c r="AI128" s="101">
        <v>0</v>
      </c>
      <c r="AJ128" s="101">
        <v>0</v>
      </c>
      <c r="AK128" s="101">
        <v>0</v>
      </c>
      <c r="AL128" s="102" t="s">
        <v>92</v>
      </c>
      <c r="AM128" s="102">
        <v>0</v>
      </c>
      <c r="AN128" s="102">
        <v>0</v>
      </c>
      <c r="AO128" s="101">
        <v>0</v>
      </c>
      <c r="AP128" s="101">
        <v>5</v>
      </c>
      <c r="AQ128" s="101">
        <v>5</v>
      </c>
      <c r="AR128" s="102" t="s">
        <v>92</v>
      </c>
      <c r="AS128" s="102">
        <v>1</v>
      </c>
      <c r="AT128" s="102">
        <v>1</v>
      </c>
      <c r="AU128" s="101">
        <v>0</v>
      </c>
      <c r="AV128" s="101">
        <v>1</v>
      </c>
      <c r="AW128" s="101">
        <v>1</v>
      </c>
      <c r="AX128" s="102" t="s">
        <v>92</v>
      </c>
      <c r="AY128" s="102">
        <v>0.2</v>
      </c>
      <c r="AZ128" s="102">
        <v>0.2</v>
      </c>
      <c r="BA128" s="101">
        <v>0</v>
      </c>
      <c r="BB128" s="101">
        <v>4</v>
      </c>
      <c r="BC128" s="101">
        <v>4</v>
      </c>
      <c r="BD128" s="102" t="s">
        <v>92</v>
      </c>
      <c r="BE128" s="102">
        <v>0.8</v>
      </c>
      <c r="BF128" s="102">
        <v>0.8</v>
      </c>
      <c r="BG128" s="101">
        <v>0</v>
      </c>
      <c r="BH128" s="101">
        <v>0</v>
      </c>
      <c r="BI128" s="101">
        <v>0</v>
      </c>
      <c r="BJ128" s="102" t="s">
        <v>92</v>
      </c>
      <c r="BK128" s="102">
        <v>0</v>
      </c>
      <c r="BL128" s="102">
        <v>0</v>
      </c>
      <c r="BM128" s="101">
        <v>0</v>
      </c>
      <c r="BN128" s="101">
        <v>4</v>
      </c>
      <c r="BO128" s="101">
        <v>4</v>
      </c>
      <c r="BP128" s="102" t="s">
        <v>92</v>
      </c>
      <c r="BQ128" s="102">
        <v>0.8</v>
      </c>
      <c r="BR128" s="103">
        <v>0.8</v>
      </c>
    </row>
    <row r="129" spans="1:70" ht="11.85">
      <c r="A129" s="99" t="str">
        <f>IF(COUNTIFS(T_UPE2A[[#This Row],[Secteur]],"  *"),A128,T_UPE2A[[#This Row],[Secteur]])</f>
        <v>SEINE-SAINT-DENIS</v>
      </c>
      <c r="B129" s="99" t="str">
        <f>IF(COUNTIFS(T_UPE2A[[#This Row],[Secteur]],"    *"),B128,T_UPE2A[[#This Row],[Secteur]])</f>
        <v xml:space="preserve">   D08 - Noisy-Le-Grand</v>
      </c>
      <c r="C129" s="100" t="s">
        <v>729</v>
      </c>
      <c r="D129" s="100" t="s">
        <v>730</v>
      </c>
      <c r="E129" s="101">
        <v>15</v>
      </c>
      <c r="F129" s="101">
        <v>25</v>
      </c>
      <c r="G129" s="101">
        <v>40</v>
      </c>
      <c r="H129" s="101">
        <v>1</v>
      </c>
      <c r="I129" s="101">
        <v>0</v>
      </c>
      <c r="J129" s="101">
        <v>1</v>
      </c>
      <c r="K129" s="101">
        <v>12</v>
      </c>
      <c r="L129" s="101">
        <v>17</v>
      </c>
      <c r="M129" s="101">
        <v>29</v>
      </c>
      <c r="N129" s="102">
        <v>0.8666666666666667</v>
      </c>
      <c r="O129" s="102">
        <v>0.68</v>
      </c>
      <c r="P129" s="102">
        <v>0.75</v>
      </c>
      <c r="Q129" s="101">
        <v>5</v>
      </c>
      <c r="R129" s="101">
        <v>4</v>
      </c>
      <c r="S129" s="101">
        <v>9</v>
      </c>
      <c r="T129" s="102">
        <v>0.41666666666666669</v>
      </c>
      <c r="U129" s="102">
        <v>0.23529411764705882</v>
      </c>
      <c r="V129" s="102">
        <v>0.31034482758620691</v>
      </c>
      <c r="W129" s="101">
        <v>7</v>
      </c>
      <c r="X129" s="101">
        <v>13</v>
      </c>
      <c r="Y129" s="101">
        <v>20</v>
      </c>
      <c r="Z129" s="102">
        <v>0.58333333333333337</v>
      </c>
      <c r="AA129" s="102">
        <v>0.76470588235294112</v>
      </c>
      <c r="AB129" s="102">
        <v>0.68965517241379315</v>
      </c>
      <c r="AC129" s="101">
        <v>4</v>
      </c>
      <c r="AD129" s="101">
        <v>5</v>
      </c>
      <c r="AE129" s="101">
        <v>9</v>
      </c>
      <c r="AF129" s="102">
        <v>0.33333333333333331</v>
      </c>
      <c r="AG129" s="102">
        <v>0.29411764705882354</v>
      </c>
      <c r="AH129" s="102">
        <v>0.31034482758620691</v>
      </c>
      <c r="AI129" s="101">
        <v>3</v>
      </c>
      <c r="AJ129" s="101">
        <v>8</v>
      </c>
      <c r="AK129" s="101">
        <v>11</v>
      </c>
      <c r="AL129" s="102">
        <v>0.25</v>
      </c>
      <c r="AM129" s="102">
        <v>0.47058823529411764</v>
      </c>
      <c r="AN129" s="102">
        <v>0.37931034482758619</v>
      </c>
      <c r="AO129" s="101">
        <v>10</v>
      </c>
      <c r="AP129" s="101">
        <v>17</v>
      </c>
      <c r="AQ129" s="101">
        <v>27</v>
      </c>
      <c r="AR129" s="102">
        <v>0.73333333333333328</v>
      </c>
      <c r="AS129" s="102">
        <v>0.68</v>
      </c>
      <c r="AT129" s="102">
        <v>0.7</v>
      </c>
      <c r="AU129" s="101">
        <v>1</v>
      </c>
      <c r="AV129" s="101">
        <v>4</v>
      </c>
      <c r="AW129" s="101">
        <v>5</v>
      </c>
      <c r="AX129" s="102">
        <v>0.1</v>
      </c>
      <c r="AY129" s="102">
        <v>0.23529411764705882</v>
      </c>
      <c r="AZ129" s="102">
        <v>0.18518518518518517</v>
      </c>
      <c r="BA129" s="101">
        <v>9</v>
      </c>
      <c r="BB129" s="101">
        <v>13</v>
      </c>
      <c r="BC129" s="101">
        <v>22</v>
      </c>
      <c r="BD129" s="102">
        <v>0.9</v>
      </c>
      <c r="BE129" s="102">
        <v>0.76470588235294112</v>
      </c>
      <c r="BF129" s="102">
        <v>0.81481481481481477</v>
      </c>
      <c r="BG129" s="101">
        <v>6</v>
      </c>
      <c r="BH129" s="101">
        <v>5</v>
      </c>
      <c r="BI129" s="101">
        <v>11</v>
      </c>
      <c r="BJ129" s="102">
        <v>0.6</v>
      </c>
      <c r="BK129" s="102">
        <v>0.29411764705882354</v>
      </c>
      <c r="BL129" s="102">
        <v>0.40740740740740738</v>
      </c>
      <c r="BM129" s="101">
        <v>3</v>
      </c>
      <c r="BN129" s="101">
        <v>8</v>
      </c>
      <c r="BO129" s="101">
        <v>11</v>
      </c>
      <c r="BP129" s="102">
        <v>0.3</v>
      </c>
      <c r="BQ129" s="102">
        <v>0.47058823529411764</v>
      </c>
      <c r="BR129" s="103">
        <v>0.40740740740740738</v>
      </c>
    </row>
    <row r="130" spans="1:70" ht="11.85">
      <c r="A130" s="99" t="str">
        <f>IF(COUNTIFS(T_UPE2A[[#This Row],[Secteur]],"  *"),A129,T_UPE2A[[#This Row],[Secteur]])</f>
        <v>SEINE-SAINT-DENIS</v>
      </c>
      <c r="B130" s="99" t="str">
        <f>IF(COUNTIFS(T_UPE2A[[#This Row],[Secteur]],"    *"),B129,T_UPE2A[[#This Row],[Secteur]])</f>
        <v xml:space="preserve">   D08 - Noisy-Le-Grand</v>
      </c>
      <c r="C130" s="100" t="s">
        <v>731</v>
      </c>
      <c r="D130" s="100" t="s">
        <v>732</v>
      </c>
      <c r="E130" s="101">
        <v>2</v>
      </c>
      <c r="F130" s="101">
        <v>3</v>
      </c>
      <c r="G130" s="101">
        <v>5</v>
      </c>
      <c r="H130" s="101">
        <v>0</v>
      </c>
      <c r="I130" s="101">
        <v>0</v>
      </c>
      <c r="J130" s="101">
        <v>0</v>
      </c>
      <c r="K130" s="101">
        <v>2</v>
      </c>
      <c r="L130" s="101">
        <v>3</v>
      </c>
      <c r="M130" s="101">
        <v>5</v>
      </c>
      <c r="N130" s="102">
        <v>1</v>
      </c>
      <c r="O130" s="102">
        <v>1</v>
      </c>
      <c r="P130" s="102">
        <v>1</v>
      </c>
      <c r="Q130" s="101">
        <v>1</v>
      </c>
      <c r="R130" s="101">
        <v>1</v>
      </c>
      <c r="S130" s="101">
        <v>2</v>
      </c>
      <c r="T130" s="102">
        <v>0.5</v>
      </c>
      <c r="U130" s="102">
        <v>0.33333333333333331</v>
      </c>
      <c r="V130" s="102">
        <v>0.4</v>
      </c>
      <c r="W130" s="101">
        <v>1</v>
      </c>
      <c r="X130" s="101">
        <v>2</v>
      </c>
      <c r="Y130" s="101">
        <v>3</v>
      </c>
      <c r="Z130" s="102">
        <v>0.5</v>
      </c>
      <c r="AA130" s="102">
        <v>0.66666666666666663</v>
      </c>
      <c r="AB130" s="102">
        <v>0.6</v>
      </c>
      <c r="AC130" s="101">
        <v>0</v>
      </c>
      <c r="AD130" s="101">
        <v>1</v>
      </c>
      <c r="AE130" s="101">
        <v>1</v>
      </c>
      <c r="AF130" s="102">
        <v>0</v>
      </c>
      <c r="AG130" s="102">
        <v>0.33333333333333331</v>
      </c>
      <c r="AH130" s="102">
        <v>0.2</v>
      </c>
      <c r="AI130" s="101">
        <v>1</v>
      </c>
      <c r="AJ130" s="101">
        <v>1</v>
      </c>
      <c r="AK130" s="101">
        <v>2</v>
      </c>
      <c r="AL130" s="102">
        <v>0.5</v>
      </c>
      <c r="AM130" s="102">
        <v>0.33333333333333331</v>
      </c>
      <c r="AN130" s="102">
        <v>0.4</v>
      </c>
      <c r="AO130" s="101">
        <v>2</v>
      </c>
      <c r="AP130" s="101">
        <v>3</v>
      </c>
      <c r="AQ130" s="101">
        <v>5</v>
      </c>
      <c r="AR130" s="102">
        <v>1</v>
      </c>
      <c r="AS130" s="102">
        <v>1</v>
      </c>
      <c r="AT130" s="102">
        <v>1</v>
      </c>
      <c r="AU130" s="101">
        <v>0</v>
      </c>
      <c r="AV130" s="101">
        <v>1</v>
      </c>
      <c r="AW130" s="101">
        <v>1</v>
      </c>
      <c r="AX130" s="102">
        <v>0</v>
      </c>
      <c r="AY130" s="102">
        <v>0.33333333333333331</v>
      </c>
      <c r="AZ130" s="102">
        <v>0.2</v>
      </c>
      <c r="BA130" s="101">
        <v>2</v>
      </c>
      <c r="BB130" s="101">
        <v>2</v>
      </c>
      <c r="BC130" s="101">
        <v>4</v>
      </c>
      <c r="BD130" s="102">
        <v>1</v>
      </c>
      <c r="BE130" s="102">
        <v>0.66666666666666663</v>
      </c>
      <c r="BF130" s="102">
        <v>0.8</v>
      </c>
      <c r="BG130" s="101">
        <v>1</v>
      </c>
      <c r="BH130" s="101">
        <v>1</v>
      </c>
      <c r="BI130" s="101">
        <v>2</v>
      </c>
      <c r="BJ130" s="102">
        <v>0.5</v>
      </c>
      <c r="BK130" s="102">
        <v>0.33333333333333331</v>
      </c>
      <c r="BL130" s="102">
        <v>0.4</v>
      </c>
      <c r="BM130" s="101">
        <v>1</v>
      </c>
      <c r="BN130" s="101">
        <v>1</v>
      </c>
      <c r="BO130" s="101">
        <v>2</v>
      </c>
      <c r="BP130" s="102">
        <v>0.5</v>
      </c>
      <c r="BQ130" s="102">
        <v>0.33333333333333331</v>
      </c>
      <c r="BR130" s="103">
        <v>0.4</v>
      </c>
    </row>
    <row r="131" spans="1:70" ht="11.85">
      <c r="A131" s="99" t="str">
        <f>IF(COUNTIFS(T_UPE2A[[#This Row],[Secteur]],"  *"),A130,T_UPE2A[[#This Row],[Secteur]])</f>
        <v>SEINE-SAINT-DENIS</v>
      </c>
      <c r="B131" s="99" t="str">
        <f>IF(COUNTIFS(T_UPE2A[[#This Row],[Secteur]],"    *"),B130,T_UPE2A[[#This Row],[Secteur]])</f>
        <v xml:space="preserve">   D08 - Noisy-Le-Grand</v>
      </c>
      <c r="C131" s="100" t="s">
        <v>734</v>
      </c>
      <c r="D131" s="100" t="s">
        <v>552</v>
      </c>
      <c r="E131" s="101">
        <v>6</v>
      </c>
      <c r="F131" s="101">
        <v>9</v>
      </c>
      <c r="G131" s="101">
        <v>15</v>
      </c>
      <c r="H131" s="101">
        <v>0</v>
      </c>
      <c r="I131" s="101">
        <v>0</v>
      </c>
      <c r="J131" s="101">
        <v>0</v>
      </c>
      <c r="K131" s="101">
        <v>6</v>
      </c>
      <c r="L131" s="101">
        <v>9</v>
      </c>
      <c r="M131" s="101">
        <v>15</v>
      </c>
      <c r="N131" s="102">
        <v>1</v>
      </c>
      <c r="O131" s="102">
        <v>1</v>
      </c>
      <c r="P131" s="102">
        <v>1</v>
      </c>
      <c r="Q131" s="101">
        <v>2</v>
      </c>
      <c r="R131" s="101">
        <v>1</v>
      </c>
      <c r="S131" s="101">
        <v>3</v>
      </c>
      <c r="T131" s="102">
        <v>0.33333333333333331</v>
      </c>
      <c r="U131" s="102">
        <v>0.1111111111111111</v>
      </c>
      <c r="V131" s="102">
        <v>0.2</v>
      </c>
      <c r="W131" s="101">
        <v>4</v>
      </c>
      <c r="X131" s="101">
        <v>8</v>
      </c>
      <c r="Y131" s="101">
        <v>12</v>
      </c>
      <c r="Z131" s="102">
        <v>0.66666666666666663</v>
      </c>
      <c r="AA131" s="102">
        <v>0.88888888888888884</v>
      </c>
      <c r="AB131" s="102">
        <v>0.8</v>
      </c>
      <c r="AC131" s="101">
        <v>2</v>
      </c>
      <c r="AD131" s="101">
        <v>3</v>
      </c>
      <c r="AE131" s="101">
        <v>5</v>
      </c>
      <c r="AF131" s="102">
        <v>0.33333333333333331</v>
      </c>
      <c r="AG131" s="102">
        <v>0.33333333333333331</v>
      </c>
      <c r="AH131" s="102">
        <v>0.33333333333333331</v>
      </c>
      <c r="AI131" s="101">
        <v>2</v>
      </c>
      <c r="AJ131" s="101">
        <v>5</v>
      </c>
      <c r="AK131" s="101">
        <v>7</v>
      </c>
      <c r="AL131" s="102">
        <v>0.33333333333333331</v>
      </c>
      <c r="AM131" s="102">
        <v>0.55555555555555558</v>
      </c>
      <c r="AN131" s="102">
        <v>0.46666666666666667</v>
      </c>
      <c r="AO131" s="101">
        <v>5</v>
      </c>
      <c r="AP131" s="101">
        <v>9</v>
      </c>
      <c r="AQ131" s="101">
        <v>14</v>
      </c>
      <c r="AR131" s="102">
        <v>0.83333333333333337</v>
      </c>
      <c r="AS131" s="102">
        <v>1</v>
      </c>
      <c r="AT131" s="102">
        <v>0.93333333333333335</v>
      </c>
      <c r="AU131" s="101">
        <v>0</v>
      </c>
      <c r="AV131" s="101">
        <v>1</v>
      </c>
      <c r="AW131" s="101">
        <v>1</v>
      </c>
      <c r="AX131" s="102">
        <v>0</v>
      </c>
      <c r="AY131" s="102">
        <v>0.1111111111111111</v>
      </c>
      <c r="AZ131" s="102">
        <v>7.1428571428571425E-2</v>
      </c>
      <c r="BA131" s="101">
        <v>5</v>
      </c>
      <c r="BB131" s="101">
        <v>8</v>
      </c>
      <c r="BC131" s="101">
        <v>13</v>
      </c>
      <c r="BD131" s="102">
        <v>1</v>
      </c>
      <c r="BE131" s="102">
        <v>0.88888888888888884</v>
      </c>
      <c r="BF131" s="102">
        <v>0.9285714285714286</v>
      </c>
      <c r="BG131" s="101">
        <v>3</v>
      </c>
      <c r="BH131" s="101">
        <v>3</v>
      </c>
      <c r="BI131" s="101">
        <v>6</v>
      </c>
      <c r="BJ131" s="102">
        <v>0.6</v>
      </c>
      <c r="BK131" s="102">
        <v>0.33333333333333331</v>
      </c>
      <c r="BL131" s="102">
        <v>0.42857142857142855</v>
      </c>
      <c r="BM131" s="101">
        <v>2</v>
      </c>
      <c r="BN131" s="101">
        <v>5</v>
      </c>
      <c r="BO131" s="101">
        <v>7</v>
      </c>
      <c r="BP131" s="102">
        <v>0.4</v>
      </c>
      <c r="BQ131" s="102">
        <v>0.55555555555555558</v>
      </c>
      <c r="BR131" s="103">
        <v>0.5</v>
      </c>
    </row>
    <row r="132" spans="1:70" ht="11.85">
      <c r="A132" s="99" t="str">
        <f>IF(COUNTIFS(T_UPE2A[[#This Row],[Secteur]],"  *"),A131,T_UPE2A[[#This Row],[Secteur]])</f>
        <v>SEINE-SAINT-DENIS</v>
      </c>
      <c r="B132" s="99" t="str">
        <f>IF(COUNTIFS(T_UPE2A[[#This Row],[Secteur]],"    *"),B131,T_UPE2A[[#This Row],[Secteur]])</f>
        <v xml:space="preserve">   D08 - Noisy-Le-Grand</v>
      </c>
      <c r="C132" s="100" t="s">
        <v>735</v>
      </c>
      <c r="D132" s="100" t="s">
        <v>658</v>
      </c>
      <c r="E132" s="101">
        <v>1</v>
      </c>
      <c r="F132" s="101">
        <v>3</v>
      </c>
      <c r="G132" s="101">
        <v>4</v>
      </c>
      <c r="H132" s="101">
        <v>0</v>
      </c>
      <c r="I132" s="101">
        <v>0</v>
      </c>
      <c r="J132" s="101">
        <v>0</v>
      </c>
      <c r="K132" s="101">
        <v>1</v>
      </c>
      <c r="L132" s="101">
        <v>0</v>
      </c>
      <c r="M132" s="101">
        <v>1</v>
      </c>
      <c r="N132" s="102">
        <v>1</v>
      </c>
      <c r="O132" s="102">
        <v>0</v>
      </c>
      <c r="P132" s="102">
        <v>0.25</v>
      </c>
      <c r="Q132" s="101">
        <v>0</v>
      </c>
      <c r="R132" s="101">
        <v>0</v>
      </c>
      <c r="S132" s="101">
        <v>0</v>
      </c>
      <c r="T132" s="102">
        <v>0</v>
      </c>
      <c r="U132" s="102" t="s">
        <v>92</v>
      </c>
      <c r="V132" s="102">
        <v>0</v>
      </c>
      <c r="W132" s="101">
        <v>1</v>
      </c>
      <c r="X132" s="101">
        <v>0</v>
      </c>
      <c r="Y132" s="101">
        <v>1</v>
      </c>
      <c r="Z132" s="102">
        <v>1</v>
      </c>
      <c r="AA132" s="102" t="s">
        <v>92</v>
      </c>
      <c r="AB132" s="102">
        <v>1</v>
      </c>
      <c r="AC132" s="101">
        <v>1</v>
      </c>
      <c r="AD132" s="101">
        <v>0</v>
      </c>
      <c r="AE132" s="101">
        <v>1</v>
      </c>
      <c r="AF132" s="102">
        <v>1</v>
      </c>
      <c r="AG132" s="102" t="s">
        <v>92</v>
      </c>
      <c r="AH132" s="102">
        <v>1</v>
      </c>
      <c r="AI132" s="101">
        <v>0</v>
      </c>
      <c r="AJ132" s="101">
        <v>0</v>
      </c>
      <c r="AK132" s="101">
        <v>0</v>
      </c>
      <c r="AL132" s="102">
        <v>0</v>
      </c>
      <c r="AM132" s="102" t="s">
        <v>92</v>
      </c>
      <c r="AN132" s="102">
        <v>0</v>
      </c>
      <c r="AO132" s="101">
        <v>0</v>
      </c>
      <c r="AP132" s="101">
        <v>0</v>
      </c>
      <c r="AQ132" s="101">
        <v>0</v>
      </c>
      <c r="AR132" s="102">
        <v>0</v>
      </c>
      <c r="AS132" s="102">
        <v>0</v>
      </c>
      <c r="AT132" s="102">
        <v>0</v>
      </c>
      <c r="AU132" s="101">
        <v>0</v>
      </c>
      <c r="AV132" s="101">
        <v>0</v>
      </c>
      <c r="AW132" s="101">
        <v>0</v>
      </c>
      <c r="AX132" s="102" t="s">
        <v>92</v>
      </c>
      <c r="AY132" s="102" t="s">
        <v>92</v>
      </c>
      <c r="AZ132" s="102" t="s">
        <v>92</v>
      </c>
      <c r="BA132" s="101">
        <v>0</v>
      </c>
      <c r="BB132" s="101">
        <v>0</v>
      </c>
      <c r="BC132" s="101">
        <v>0</v>
      </c>
      <c r="BD132" s="102" t="s">
        <v>92</v>
      </c>
      <c r="BE132" s="102" t="s">
        <v>92</v>
      </c>
      <c r="BF132" s="102" t="s">
        <v>92</v>
      </c>
      <c r="BG132" s="101">
        <v>0</v>
      </c>
      <c r="BH132" s="101">
        <v>0</v>
      </c>
      <c r="BI132" s="101">
        <v>0</v>
      </c>
      <c r="BJ132" s="102" t="s">
        <v>92</v>
      </c>
      <c r="BK132" s="102" t="s">
        <v>92</v>
      </c>
      <c r="BL132" s="102" t="s">
        <v>92</v>
      </c>
      <c r="BM132" s="101">
        <v>0</v>
      </c>
      <c r="BN132" s="101">
        <v>0</v>
      </c>
      <c r="BO132" s="101">
        <v>0</v>
      </c>
      <c r="BP132" s="102" t="s">
        <v>92</v>
      </c>
      <c r="BQ132" s="102" t="s">
        <v>92</v>
      </c>
      <c r="BR132" s="103" t="s">
        <v>92</v>
      </c>
    </row>
    <row r="133" spans="1:70" ht="11.85">
      <c r="A133" s="99" t="str">
        <f>IF(COUNTIFS(T_UPE2A[[#This Row],[Secteur]],"  *"),A132,T_UPE2A[[#This Row],[Secteur]])</f>
        <v>SEINE-SAINT-DENIS</v>
      </c>
      <c r="B133" s="99" t="str">
        <f>IF(COUNTIFS(T_UPE2A[[#This Row],[Secteur]],"    *"),B132,T_UPE2A[[#This Row],[Secteur]])</f>
        <v xml:space="preserve">   D08 - Noisy-Le-Grand</v>
      </c>
      <c r="C133" s="100" t="s">
        <v>739</v>
      </c>
      <c r="D133" s="100" t="s">
        <v>740</v>
      </c>
      <c r="E133" s="101">
        <v>1</v>
      </c>
      <c r="F133" s="101">
        <v>5</v>
      </c>
      <c r="G133" s="101">
        <v>6</v>
      </c>
      <c r="H133" s="101">
        <v>0</v>
      </c>
      <c r="I133" s="101">
        <v>0</v>
      </c>
      <c r="J133" s="101">
        <v>0</v>
      </c>
      <c r="K133" s="101">
        <v>0</v>
      </c>
      <c r="L133" s="101">
        <v>0</v>
      </c>
      <c r="M133" s="101">
        <v>0</v>
      </c>
      <c r="N133" s="102">
        <v>0</v>
      </c>
      <c r="O133" s="102">
        <v>0</v>
      </c>
      <c r="P133" s="102">
        <v>0</v>
      </c>
      <c r="Q133" s="101">
        <v>0</v>
      </c>
      <c r="R133" s="101">
        <v>0</v>
      </c>
      <c r="S133" s="101">
        <v>0</v>
      </c>
      <c r="T133" s="102" t="s">
        <v>92</v>
      </c>
      <c r="U133" s="102" t="s">
        <v>92</v>
      </c>
      <c r="V133" s="102" t="s">
        <v>92</v>
      </c>
      <c r="W133" s="101">
        <v>0</v>
      </c>
      <c r="X133" s="101">
        <v>0</v>
      </c>
      <c r="Y133" s="101">
        <v>0</v>
      </c>
      <c r="Z133" s="102" t="s">
        <v>92</v>
      </c>
      <c r="AA133" s="102" t="s">
        <v>92</v>
      </c>
      <c r="AB133" s="102" t="s">
        <v>92</v>
      </c>
      <c r="AC133" s="101">
        <v>0</v>
      </c>
      <c r="AD133" s="101">
        <v>0</v>
      </c>
      <c r="AE133" s="101">
        <v>0</v>
      </c>
      <c r="AF133" s="102" t="s">
        <v>92</v>
      </c>
      <c r="AG133" s="102" t="s">
        <v>92</v>
      </c>
      <c r="AH133" s="102" t="s">
        <v>92</v>
      </c>
      <c r="AI133" s="101">
        <v>0</v>
      </c>
      <c r="AJ133" s="101">
        <v>0</v>
      </c>
      <c r="AK133" s="101">
        <v>0</v>
      </c>
      <c r="AL133" s="102" t="s">
        <v>92</v>
      </c>
      <c r="AM133" s="102" t="s">
        <v>92</v>
      </c>
      <c r="AN133" s="102" t="s">
        <v>92</v>
      </c>
      <c r="AO133" s="101">
        <v>0</v>
      </c>
      <c r="AP133" s="101">
        <v>0</v>
      </c>
      <c r="AQ133" s="101">
        <v>0</v>
      </c>
      <c r="AR133" s="102">
        <v>0</v>
      </c>
      <c r="AS133" s="102">
        <v>0</v>
      </c>
      <c r="AT133" s="102">
        <v>0</v>
      </c>
      <c r="AU133" s="101">
        <v>0</v>
      </c>
      <c r="AV133" s="101">
        <v>0</v>
      </c>
      <c r="AW133" s="101">
        <v>0</v>
      </c>
      <c r="AX133" s="102" t="s">
        <v>92</v>
      </c>
      <c r="AY133" s="102" t="s">
        <v>92</v>
      </c>
      <c r="AZ133" s="102" t="s">
        <v>92</v>
      </c>
      <c r="BA133" s="101">
        <v>0</v>
      </c>
      <c r="BB133" s="101">
        <v>0</v>
      </c>
      <c r="BC133" s="101">
        <v>0</v>
      </c>
      <c r="BD133" s="102" t="s">
        <v>92</v>
      </c>
      <c r="BE133" s="102" t="s">
        <v>92</v>
      </c>
      <c r="BF133" s="102" t="s">
        <v>92</v>
      </c>
      <c r="BG133" s="101">
        <v>0</v>
      </c>
      <c r="BH133" s="101">
        <v>0</v>
      </c>
      <c r="BI133" s="101">
        <v>0</v>
      </c>
      <c r="BJ133" s="102" t="s">
        <v>92</v>
      </c>
      <c r="BK133" s="102" t="s">
        <v>92</v>
      </c>
      <c r="BL133" s="102" t="s">
        <v>92</v>
      </c>
      <c r="BM133" s="101">
        <v>0</v>
      </c>
      <c r="BN133" s="101">
        <v>0</v>
      </c>
      <c r="BO133" s="101">
        <v>0</v>
      </c>
      <c r="BP133" s="102" t="s">
        <v>92</v>
      </c>
      <c r="BQ133" s="102" t="s">
        <v>92</v>
      </c>
      <c r="BR133" s="103" t="s">
        <v>92</v>
      </c>
    </row>
    <row r="134" spans="1:70" ht="11.85">
      <c r="A134" s="99" t="str">
        <f>IF(COUNTIFS(T_UPE2A[[#This Row],[Secteur]],"  *"),A133,T_UPE2A[[#This Row],[Secteur]])</f>
        <v>SEINE-SAINT-DENIS</v>
      </c>
      <c r="B134" s="99" t="str">
        <f>IF(COUNTIFS(T_UPE2A[[#This Row],[Secteur]],"    *"),B133,T_UPE2A[[#This Row],[Secteur]])</f>
        <v xml:space="preserve">   D08 - Noisy-Le-Grand</v>
      </c>
      <c r="C134" s="100" t="s">
        <v>746</v>
      </c>
      <c r="D134" s="100" t="s">
        <v>747</v>
      </c>
      <c r="E134" s="101">
        <v>2</v>
      </c>
      <c r="F134" s="101">
        <v>4</v>
      </c>
      <c r="G134" s="101">
        <v>6</v>
      </c>
      <c r="H134" s="101">
        <v>0</v>
      </c>
      <c r="I134" s="101">
        <v>0</v>
      </c>
      <c r="J134" s="101">
        <v>0</v>
      </c>
      <c r="K134" s="101">
        <v>1</v>
      </c>
      <c r="L134" s="101">
        <v>4</v>
      </c>
      <c r="M134" s="101">
        <v>5</v>
      </c>
      <c r="N134" s="102">
        <v>0.5</v>
      </c>
      <c r="O134" s="102">
        <v>1</v>
      </c>
      <c r="P134" s="102">
        <v>0.83333333333333337</v>
      </c>
      <c r="Q134" s="101">
        <v>0</v>
      </c>
      <c r="R134" s="101">
        <v>2</v>
      </c>
      <c r="S134" s="101">
        <v>2</v>
      </c>
      <c r="T134" s="102">
        <v>0</v>
      </c>
      <c r="U134" s="102">
        <v>0.5</v>
      </c>
      <c r="V134" s="102">
        <v>0.4</v>
      </c>
      <c r="W134" s="101">
        <v>1</v>
      </c>
      <c r="X134" s="101">
        <v>2</v>
      </c>
      <c r="Y134" s="101">
        <v>3</v>
      </c>
      <c r="Z134" s="102">
        <v>1</v>
      </c>
      <c r="AA134" s="102">
        <v>0.5</v>
      </c>
      <c r="AB134" s="102">
        <v>0.6</v>
      </c>
      <c r="AC134" s="101">
        <v>1</v>
      </c>
      <c r="AD134" s="101">
        <v>1</v>
      </c>
      <c r="AE134" s="101">
        <v>2</v>
      </c>
      <c r="AF134" s="102">
        <v>1</v>
      </c>
      <c r="AG134" s="102">
        <v>0.25</v>
      </c>
      <c r="AH134" s="102">
        <v>0.4</v>
      </c>
      <c r="AI134" s="101">
        <v>0</v>
      </c>
      <c r="AJ134" s="101">
        <v>1</v>
      </c>
      <c r="AK134" s="101">
        <v>1</v>
      </c>
      <c r="AL134" s="102">
        <v>0</v>
      </c>
      <c r="AM134" s="102">
        <v>0.25</v>
      </c>
      <c r="AN134" s="102">
        <v>0.2</v>
      </c>
      <c r="AO134" s="101">
        <v>1</v>
      </c>
      <c r="AP134" s="101">
        <v>4</v>
      </c>
      <c r="AQ134" s="101">
        <v>5</v>
      </c>
      <c r="AR134" s="102">
        <v>0.5</v>
      </c>
      <c r="AS134" s="102">
        <v>1</v>
      </c>
      <c r="AT134" s="102">
        <v>0.83333333333333337</v>
      </c>
      <c r="AU134" s="101">
        <v>0</v>
      </c>
      <c r="AV134" s="101">
        <v>2</v>
      </c>
      <c r="AW134" s="101">
        <v>2</v>
      </c>
      <c r="AX134" s="102">
        <v>0</v>
      </c>
      <c r="AY134" s="102">
        <v>0.5</v>
      </c>
      <c r="AZ134" s="102">
        <v>0.4</v>
      </c>
      <c r="BA134" s="101">
        <v>1</v>
      </c>
      <c r="BB134" s="101">
        <v>2</v>
      </c>
      <c r="BC134" s="101">
        <v>3</v>
      </c>
      <c r="BD134" s="102">
        <v>1</v>
      </c>
      <c r="BE134" s="102">
        <v>0.5</v>
      </c>
      <c r="BF134" s="102">
        <v>0.6</v>
      </c>
      <c r="BG134" s="101">
        <v>1</v>
      </c>
      <c r="BH134" s="101">
        <v>1</v>
      </c>
      <c r="BI134" s="101">
        <v>2</v>
      </c>
      <c r="BJ134" s="102">
        <v>1</v>
      </c>
      <c r="BK134" s="102">
        <v>0.25</v>
      </c>
      <c r="BL134" s="102">
        <v>0.4</v>
      </c>
      <c r="BM134" s="101">
        <v>0</v>
      </c>
      <c r="BN134" s="101">
        <v>1</v>
      </c>
      <c r="BO134" s="101">
        <v>1</v>
      </c>
      <c r="BP134" s="102">
        <v>0</v>
      </c>
      <c r="BQ134" s="102">
        <v>0.25</v>
      </c>
      <c r="BR134" s="103">
        <v>0.2</v>
      </c>
    </row>
    <row r="135" spans="1:70" ht="11.85">
      <c r="A135" s="99" t="str">
        <f>IF(COUNTIFS(T_UPE2A[[#This Row],[Secteur]],"  *"),A134,T_UPE2A[[#This Row],[Secteur]])</f>
        <v>SEINE-SAINT-DENIS</v>
      </c>
      <c r="B135" s="99" t="str">
        <f>IF(COUNTIFS(T_UPE2A[[#This Row],[Secteur]],"    *"),B134,T_UPE2A[[#This Row],[Secteur]])</f>
        <v xml:space="preserve">   D08 - Noisy-Le-Grand</v>
      </c>
      <c r="C135" s="100" t="s">
        <v>751</v>
      </c>
      <c r="D135" s="100" t="s">
        <v>752</v>
      </c>
      <c r="E135" s="101">
        <v>3</v>
      </c>
      <c r="F135" s="101">
        <v>1</v>
      </c>
      <c r="G135" s="101">
        <v>4</v>
      </c>
      <c r="H135" s="101">
        <v>1</v>
      </c>
      <c r="I135" s="101">
        <v>0</v>
      </c>
      <c r="J135" s="101">
        <v>1</v>
      </c>
      <c r="K135" s="101">
        <v>2</v>
      </c>
      <c r="L135" s="101">
        <v>1</v>
      </c>
      <c r="M135" s="101">
        <v>3</v>
      </c>
      <c r="N135" s="102">
        <v>1</v>
      </c>
      <c r="O135" s="102">
        <v>1</v>
      </c>
      <c r="P135" s="102">
        <v>1</v>
      </c>
      <c r="Q135" s="101">
        <v>2</v>
      </c>
      <c r="R135" s="101">
        <v>0</v>
      </c>
      <c r="S135" s="101">
        <v>2</v>
      </c>
      <c r="T135" s="102">
        <v>1</v>
      </c>
      <c r="U135" s="102">
        <v>0</v>
      </c>
      <c r="V135" s="102">
        <v>0.66666666666666663</v>
      </c>
      <c r="W135" s="101">
        <v>0</v>
      </c>
      <c r="X135" s="101">
        <v>1</v>
      </c>
      <c r="Y135" s="101">
        <v>1</v>
      </c>
      <c r="Z135" s="102">
        <v>0</v>
      </c>
      <c r="AA135" s="102">
        <v>1</v>
      </c>
      <c r="AB135" s="102">
        <v>0.33333333333333331</v>
      </c>
      <c r="AC135" s="101">
        <v>0</v>
      </c>
      <c r="AD135" s="101">
        <v>0</v>
      </c>
      <c r="AE135" s="101">
        <v>0</v>
      </c>
      <c r="AF135" s="102">
        <v>0</v>
      </c>
      <c r="AG135" s="102">
        <v>0</v>
      </c>
      <c r="AH135" s="102">
        <v>0</v>
      </c>
      <c r="AI135" s="101">
        <v>0</v>
      </c>
      <c r="AJ135" s="101">
        <v>1</v>
      </c>
      <c r="AK135" s="101">
        <v>1</v>
      </c>
      <c r="AL135" s="102">
        <v>0</v>
      </c>
      <c r="AM135" s="102">
        <v>1</v>
      </c>
      <c r="AN135" s="102">
        <v>0.33333333333333331</v>
      </c>
      <c r="AO135" s="101">
        <v>2</v>
      </c>
      <c r="AP135" s="101">
        <v>1</v>
      </c>
      <c r="AQ135" s="101">
        <v>3</v>
      </c>
      <c r="AR135" s="102">
        <v>1</v>
      </c>
      <c r="AS135" s="102">
        <v>1</v>
      </c>
      <c r="AT135" s="102">
        <v>1</v>
      </c>
      <c r="AU135" s="101">
        <v>1</v>
      </c>
      <c r="AV135" s="101">
        <v>0</v>
      </c>
      <c r="AW135" s="101">
        <v>1</v>
      </c>
      <c r="AX135" s="102">
        <v>0.5</v>
      </c>
      <c r="AY135" s="102">
        <v>0</v>
      </c>
      <c r="AZ135" s="102">
        <v>0.33333333333333331</v>
      </c>
      <c r="BA135" s="101">
        <v>1</v>
      </c>
      <c r="BB135" s="101">
        <v>1</v>
      </c>
      <c r="BC135" s="101">
        <v>2</v>
      </c>
      <c r="BD135" s="102">
        <v>0.5</v>
      </c>
      <c r="BE135" s="102">
        <v>1</v>
      </c>
      <c r="BF135" s="102">
        <v>0.66666666666666663</v>
      </c>
      <c r="BG135" s="101">
        <v>1</v>
      </c>
      <c r="BH135" s="101">
        <v>0</v>
      </c>
      <c r="BI135" s="101">
        <v>1</v>
      </c>
      <c r="BJ135" s="102">
        <v>0.5</v>
      </c>
      <c r="BK135" s="102">
        <v>0</v>
      </c>
      <c r="BL135" s="102">
        <v>0.33333333333333331</v>
      </c>
      <c r="BM135" s="101">
        <v>0</v>
      </c>
      <c r="BN135" s="101">
        <v>1</v>
      </c>
      <c r="BO135" s="101">
        <v>1</v>
      </c>
      <c r="BP135" s="102">
        <v>0</v>
      </c>
      <c r="BQ135" s="102">
        <v>1</v>
      </c>
      <c r="BR135" s="103">
        <v>0.33333333333333331</v>
      </c>
    </row>
    <row r="136" spans="1:70" ht="11.85">
      <c r="A136" s="99" t="str">
        <f>IF(COUNTIFS(T_UPE2A[[#This Row],[Secteur]],"  *"),A135,T_UPE2A[[#This Row],[Secteur]])</f>
        <v>VAL-DE-MARNE</v>
      </c>
      <c r="B136" s="99" t="str">
        <f>IF(COUNTIFS(T_UPE2A[[#This Row],[Secteur]],"    *"),B135,T_UPE2A[[#This Row],[Secteur]])</f>
        <v>VAL-DE-MARNE</v>
      </c>
      <c r="C136" s="100" t="s">
        <v>94</v>
      </c>
      <c r="D136" s="100" t="s">
        <v>94</v>
      </c>
      <c r="E136" s="101">
        <v>107</v>
      </c>
      <c r="F136" s="101">
        <v>183</v>
      </c>
      <c r="G136" s="101">
        <v>290</v>
      </c>
      <c r="H136" s="101">
        <v>4</v>
      </c>
      <c r="I136" s="101">
        <v>10</v>
      </c>
      <c r="J136" s="101">
        <v>14</v>
      </c>
      <c r="K136" s="101">
        <v>71</v>
      </c>
      <c r="L136" s="101">
        <v>110</v>
      </c>
      <c r="M136" s="101">
        <v>181</v>
      </c>
      <c r="N136" s="102">
        <v>0.7009345794392523</v>
      </c>
      <c r="O136" s="102">
        <v>0.65573770491803274</v>
      </c>
      <c r="P136" s="102">
        <v>0.67241379310344829</v>
      </c>
      <c r="Q136" s="101">
        <v>24</v>
      </c>
      <c r="R136" s="101">
        <v>18</v>
      </c>
      <c r="S136" s="101">
        <v>42</v>
      </c>
      <c r="T136" s="102">
        <v>0.3380281690140845</v>
      </c>
      <c r="U136" s="102">
        <v>0.16363636363636364</v>
      </c>
      <c r="V136" s="102">
        <v>0.23204419889502761</v>
      </c>
      <c r="W136" s="101">
        <v>47</v>
      </c>
      <c r="X136" s="101">
        <v>92</v>
      </c>
      <c r="Y136" s="101">
        <v>139</v>
      </c>
      <c r="Z136" s="102">
        <v>0.6619718309859155</v>
      </c>
      <c r="AA136" s="102">
        <v>0.83636363636363631</v>
      </c>
      <c r="AB136" s="102">
        <v>0.76795580110497241</v>
      </c>
      <c r="AC136" s="101">
        <v>23</v>
      </c>
      <c r="AD136" s="101">
        <v>26</v>
      </c>
      <c r="AE136" s="101">
        <v>49</v>
      </c>
      <c r="AF136" s="102">
        <v>0.323943661971831</v>
      </c>
      <c r="AG136" s="102">
        <v>0.23636363636363636</v>
      </c>
      <c r="AH136" s="102">
        <v>0.27071823204419887</v>
      </c>
      <c r="AI136" s="101">
        <v>24</v>
      </c>
      <c r="AJ136" s="101">
        <v>66</v>
      </c>
      <c r="AK136" s="101">
        <v>90</v>
      </c>
      <c r="AL136" s="102">
        <v>0.3380281690140845</v>
      </c>
      <c r="AM136" s="102">
        <v>0.6</v>
      </c>
      <c r="AN136" s="102">
        <v>0.49723756906077349</v>
      </c>
      <c r="AO136" s="101">
        <v>57</v>
      </c>
      <c r="AP136" s="101">
        <v>76</v>
      </c>
      <c r="AQ136" s="101">
        <v>133</v>
      </c>
      <c r="AR136" s="102">
        <v>0.57009345794392519</v>
      </c>
      <c r="AS136" s="102">
        <v>0.46994535519125685</v>
      </c>
      <c r="AT136" s="102">
        <v>0.50689655172413794</v>
      </c>
      <c r="AU136" s="101">
        <v>12</v>
      </c>
      <c r="AV136" s="101">
        <v>8</v>
      </c>
      <c r="AW136" s="101">
        <v>20</v>
      </c>
      <c r="AX136" s="102">
        <v>0.21052631578947367</v>
      </c>
      <c r="AY136" s="102">
        <v>0.10526315789473684</v>
      </c>
      <c r="AZ136" s="102">
        <v>0.15037593984962405</v>
      </c>
      <c r="BA136" s="101">
        <v>45</v>
      </c>
      <c r="BB136" s="101">
        <v>68</v>
      </c>
      <c r="BC136" s="101">
        <v>113</v>
      </c>
      <c r="BD136" s="102">
        <v>0.78947368421052633</v>
      </c>
      <c r="BE136" s="102">
        <v>0.89473684210526316</v>
      </c>
      <c r="BF136" s="102">
        <v>0.84962406015037595</v>
      </c>
      <c r="BG136" s="101">
        <v>22</v>
      </c>
      <c r="BH136" s="101">
        <v>22</v>
      </c>
      <c r="BI136" s="101">
        <v>44</v>
      </c>
      <c r="BJ136" s="102">
        <v>0.38596491228070173</v>
      </c>
      <c r="BK136" s="102">
        <v>0.28947368421052633</v>
      </c>
      <c r="BL136" s="102">
        <v>0.33082706766917291</v>
      </c>
      <c r="BM136" s="101">
        <v>23</v>
      </c>
      <c r="BN136" s="101">
        <v>46</v>
      </c>
      <c r="BO136" s="101">
        <v>69</v>
      </c>
      <c r="BP136" s="102">
        <v>0.40350877192982454</v>
      </c>
      <c r="BQ136" s="102">
        <v>0.60526315789473684</v>
      </c>
      <c r="BR136" s="103">
        <v>0.51879699248120303</v>
      </c>
    </row>
    <row r="137" spans="1:70" ht="11.85">
      <c r="A137" s="99" t="str">
        <f>IF(COUNTIFS(T_UPE2A[[#This Row],[Secteur]],"  *"),A136,T_UPE2A[[#This Row],[Secteur]])</f>
        <v>VAL-DE-MARNE</v>
      </c>
      <c r="B137" s="99" t="str">
        <f>IF(COUNTIFS(T_UPE2A[[#This Row],[Secteur]],"    *"),B136,T_UPE2A[[#This Row],[Secteur]])</f>
        <v xml:space="preserve">   D01 - Vincennes</v>
      </c>
      <c r="C137" s="100" t="s">
        <v>755</v>
      </c>
      <c r="D137" s="100" t="s">
        <v>756</v>
      </c>
      <c r="E137" s="101">
        <v>4</v>
      </c>
      <c r="F137" s="101">
        <v>18</v>
      </c>
      <c r="G137" s="101">
        <v>22</v>
      </c>
      <c r="H137" s="101">
        <v>2</v>
      </c>
      <c r="I137" s="101">
        <v>6</v>
      </c>
      <c r="J137" s="101">
        <v>8</v>
      </c>
      <c r="K137" s="101">
        <v>2</v>
      </c>
      <c r="L137" s="101">
        <v>11</v>
      </c>
      <c r="M137" s="101">
        <v>13</v>
      </c>
      <c r="N137" s="102">
        <v>1</v>
      </c>
      <c r="O137" s="102">
        <v>0.94444444444444442</v>
      </c>
      <c r="P137" s="102">
        <v>0.95454545454545459</v>
      </c>
      <c r="Q137" s="101">
        <v>1</v>
      </c>
      <c r="R137" s="101">
        <v>1</v>
      </c>
      <c r="S137" s="101">
        <v>2</v>
      </c>
      <c r="T137" s="102">
        <v>0.5</v>
      </c>
      <c r="U137" s="102">
        <v>9.0909090909090912E-2</v>
      </c>
      <c r="V137" s="102">
        <v>0.15384615384615385</v>
      </c>
      <c r="W137" s="101">
        <v>1</v>
      </c>
      <c r="X137" s="101">
        <v>10</v>
      </c>
      <c r="Y137" s="101">
        <v>11</v>
      </c>
      <c r="Z137" s="102">
        <v>0.5</v>
      </c>
      <c r="AA137" s="102">
        <v>0.90909090909090906</v>
      </c>
      <c r="AB137" s="102">
        <v>0.84615384615384615</v>
      </c>
      <c r="AC137" s="101">
        <v>0</v>
      </c>
      <c r="AD137" s="101">
        <v>3</v>
      </c>
      <c r="AE137" s="101">
        <v>3</v>
      </c>
      <c r="AF137" s="102">
        <v>0</v>
      </c>
      <c r="AG137" s="102">
        <v>0.27272727272727271</v>
      </c>
      <c r="AH137" s="102">
        <v>0.23076923076923078</v>
      </c>
      <c r="AI137" s="101">
        <v>1</v>
      </c>
      <c r="AJ137" s="101">
        <v>7</v>
      </c>
      <c r="AK137" s="101">
        <v>8</v>
      </c>
      <c r="AL137" s="102">
        <v>0.5</v>
      </c>
      <c r="AM137" s="102">
        <v>0.63636363636363635</v>
      </c>
      <c r="AN137" s="102">
        <v>0.61538461538461542</v>
      </c>
      <c r="AO137" s="101">
        <v>1</v>
      </c>
      <c r="AP137" s="101">
        <v>2</v>
      </c>
      <c r="AQ137" s="101">
        <v>3</v>
      </c>
      <c r="AR137" s="102">
        <v>0.75</v>
      </c>
      <c r="AS137" s="102">
        <v>0.44444444444444442</v>
      </c>
      <c r="AT137" s="102">
        <v>0.5</v>
      </c>
      <c r="AU137" s="101">
        <v>0</v>
      </c>
      <c r="AV137" s="101">
        <v>0</v>
      </c>
      <c r="AW137" s="101">
        <v>0</v>
      </c>
      <c r="AX137" s="102">
        <v>0</v>
      </c>
      <c r="AY137" s="102">
        <v>0</v>
      </c>
      <c r="AZ137" s="102">
        <v>0</v>
      </c>
      <c r="BA137" s="101">
        <v>1</v>
      </c>
      <c r="BB137" s="101">
        <v>2</v>
      </c>
      <c r="BC137" s="101">
        <v>3</v>
      </c>
      <c r="BD137" s="102">
        <v>1</v>
      </c>
      <c r="BE137" s="102">
        <v>1</v>
      </c>
      <c r="BF137" s="102">
        <v>1</v>
      </c>
      <c r="BG137" s="101">
        <v>1</v>
      </c>
      <c r="BH137" s="101">
        <v>2</v>
      </c>
      <c r="BI137" s="101">
        <v>3</v>
      </c>
      <c r="BJ137" s="102">
        <v>1</v>
      </c>
      <c r="BK137" s="102">
        <v>1</v>
      </c>
      <c r="BL137" s="102">
        <v>1</v>
      </c>
      <c r="BM137" s="101">
        <v>0</v>
      </c>
      <c r="BN137" s="101">
        <v>0</v>
      </c>
      <c r="BO137" s="101">
        <v>0</v>
      </c>
      <c r="BP137" s="102">
        <v>0</v>
      </c>
      <c r="BQ137" s="102">
        <v>0</v>
      </c>
      <c r="BR137" s="103">
        <v>0</v>
      </c>
    </row>
    <row r="138" spans="1:70" ht="11.85">
      <c r="A138" s="99" t="str">
        <f>IF(COUNTIFS(T_UPE2A[[#This Row],[Secteur]],"  *"),A137,T_UPE2A[[#This Row],[Secteur]])</f>
        <v>VAL-DE-MARNE</v>
      </c>
      <c r="B138" s="99" t="str">
        <f>IF(COUNTIFS(T_UPE2A[[#This Row],[Secteur]],"    *"),B137,T_UPE2A[[#This Row],[Secteur]])</f>
        <v xml:space="preserve">   D01 - Vincennes</v>
      </c>
      <c r="C138" s="100" t="s">
        <v>759</v>
      </c>
      <c r="D138" s="100" t="s">
        <v>760</v>
      </c>
      <c r="E138" s="101">
        <v>3</v>
      </c>
      <c r="F138" s="101">
        <v>13</v>
      </c>
      <c r="G138" s="101">
        <v>16</v>
      </c>
      <c r="H138" s="101">
        <v>2</v>
      </c>
      <c r="I138" s="101">
        <v>5</v>
      </c>
      <c r="J138" s="101">
        <v>7</v>
      </c>
      <c r="K138" s="101">
        <v>1</v>
      </c>
      <c r="L138" s="101">
        <v>8</v>
      </c>
      <c r="M138" s="101">
        <v>9</v>
      </c>
      <c r="N138" s="102">
        <v>1</v>
      </c>
      <c r="O138" s="102">
        <v>1</v>
      </c>
      <c r="P138" s="102">
        <v>1</v>
      </c>
      <c r="Q138" s="101">
        <v>0</v>
      </c>
      <c r="R138" s="101">
        <v>0</v>
      </c>
      <c r="S138" s="101">
        <v>0</v>
      </c>
      <c r="T138" s="102">
        <v>0</v>
      </c>
      <c r="U138" s="102">
        <v>0</v>
      </c>
      <c r="V138" s="102">
        <v>0</v>
      </c>
      <c r="W138" s="101">
        <v>1</v>
      </c>
      <c r="X138" s="101">
        <v>8</v>
      </c>
      <c r="Y138" s="101">
        <v>9</v>
      </c>
      <c r="Z138" s="102">
        <v>1</v>
      </c>
      <c r="AA138" s="102">
        <v>1</v>
      </c>
      <c r="AB138" s="102">
        <v>1</v>
      </c>
      <c r="AC138" s="101">
        <v>0</v>
      </c>
      <c r="AD138" s="101">
        <v>1</v>
      </c>
      <c r="AE138" s="101">
        <v>1</v>
      </c>
      <c r="AF138" s="102">
        <v>0</v>
      </c>
      <c r="AG138" s="102">
        <v>0.125</v>
      </c>
      <c r="AH138" s="102">
        <v>0.1111111111111111</v>
      </c>
      <c r="AI138" s="101">
        <v>1</v>
      </c>
      <c r="AJ138" s="101">
        <v>7</v>
      </c>
      <c r="AK138" s="101">
        <v>8</v>
      </c>
      <c r="AL138" s="102">
        <v>1</v>
      </c>
      <c r="AM138" s="102">
        <v>0.875</v>
      </c>
      <c r="AN138" s="102">
        <v>0.88888888888888884</v>
      </c>
      <c r="AO138" s="101">
        <v>0</v>
      </c>
      <c r="AP138" s="101">
        <v>0</v>
      </c>
      <c r="AQ138" s="101">
        <v>0</v>
      </c>
      <c r="AR138" s="102">
        <v>0.66666666666666663</v>
      </c>
      <c r="AS138" s="102">
        <v>0.38461538461538464</v>
      </c>
      <c r="AT138" s="102">
        <v>0.4375</v>
      </c>
      <c r="AU138" s="101">
        <v>0</v>
      </c>
      <c r="AV138" s="101">
        <v>0</v>
      </c>
      <c r="AW138" s="101">
        <v>0</v>
      </c>
      <c r="AX138" s="102" t="s">
        <v>92</v>
      </c>
      <c r="AY138" s="102" t="s">
        <v>92</v>
      </c>
      <c r="AZ138" s="102" t="s">
        <v>92</v>
      </c>
      <c r="BA138" s="101">
        <v>0</v>
      </c>
      <c r="BB138" s="101">
        <v>0</v>
      </c>
      <c r="BC138" s="101">
        <v>0</v>
      </c>
      <c r="BD138" s="102" t="s">
        <v>92</v>
      </c>
      <c r="BE138" s="102" t="s">
        <v>92</v>
      </c>
      <c r="BF138" s="102" t="s">
        <v>92</v>
      </c>
      <c r="BG138" s="101">
        <v>0</v>
      </c>
      <c r="BH138" s="101">
        <v>0</v>
      </c>
      <c r="BI138" s="101">
        <v>0</v>
      </c>
      <c r="BJ138" s="102" t="s">
        <v>92</v>
      </c>
      <c r="BK138" s="102" t="s">
        <v>92</v>
      </c>
      <c r="BL138" s="102" t="s">
        <v>92</v>
      </c>
      <c r="BM138" s="101">
        <v>0</v>
      </c>
      <c r="BN138" s="101">
        <v>0</v>
      </c>
      <c r="BO138" s="101">
        <v>0</v>
      </c>
      <c r="BP138" s="102" t="s">
        <v>92</v>
      </c>
      <c r="BQ138" s="102" t="s">
        <v>92</v>
      </c>
      <c r="BR138" s="103" t="s">
        <v>92</v>
      </c>
    </row>
    <row r="139" spans="1:70" ht="11.85">
      <c r="A139" s="99" t="str">
        <f>IF(COUNTIFS(T_UPE2A[[#This Row],[Secteur]],"  *"),A138,T_UPE2A[[#This Row],[Secteur]])</f>
        <v>VAL-DE-MARNE</v>
      </c>
      <c r="B139" s="99" t="str">
        <f>IF(COUNTIFS(T_UPE2A[[#This Row],[Secteur]],"    *"),B138,T_UPE2A[[#This Row],[Secteur]])</f>
        <v xml:space="preserve">   D01 - Vincennes</v>
      </c>
      <c r="C139" s="100" t="s">
        <v>764</v>
      </c>
      <c r="D139" s="100" t="s">
        <v>765</v>
      </c>
      <c r="E139" s="101">
        <v>1</v>
      </c>
      <c r="F139" s="101">
        <v>3</v>
      </c>
      <c r="G139" s="101">
        <v>4</v>
      </c>
      <c r="H139" s="101">
        <v>0</v>
      </c>
      <c r="I139" s="101">
        <v>1</v>
      </c>
      <c r="J139" s="101">
        <v>1</v>
      </c>
      <c r="K139" s="101">
        <v>1</v>
      </c>
      <c r="L139" s="101">
        <v>3</v>
      </c>
      <c r="M139" s="101">
        <v>4</v>
      </c>
      <c r="N139" s="102">
        <v>1</v>
      </c>
      <c r="O139" s="102">
        <v>1.3333333333333333</v>
      </c>
      <c r="P139" s="102">
        <v>1.25</v>
      </c>
      <c r="Q139" s="101">
        <v>1</v>
      </c>
      <c r="R139" s="101">
        <v>1</v>
      </c>
      <c r="S139" s="101">
        <v>2</v>
      </c>
      <c r="T139" s="102">
        <v>1</v>
      </c>
      <c r="U139" s="102">
        <v>0.33333333333333331</v>
      </c>
      <c r="V139" s="102">
        <v>0.5</v>
      </c>
      <c r="W139" s="101">
        <v>0</v>
      </c>
      <c r="X139" s="101">
        <v>2</v>
      </c>
      <c r="Y139" s="101">
        <v>2</v>
      </c>
      <c r="Z139" s="102">
        <v>0</v>
      </c>
      <c r="AA139" s="102">
        <v>0.66666666666666663</v>
      </c>
      <c r="AB139" s="102">
        <v>0.5</v>
      </c>
      <c r="AC139" s="101">
        <v>0</v>
      </c>
      <c r="AD139" s="101">
        <v>2</v>
      </c>
      <c r="AE139" s="101">
        <v>2</v>
      </c>
      <c r="AF139" s="102">
        <v>0</v>
      </c>
      <c r="AG139" s="102">
        <v>0.66666666666666663</v>
      </c>
      <c r="AH139" s="102">
        <v>0.5</v>
      </c>
      <c r="AI139" s="101">
        <v>0</v>
      </c>
      <c r="AJ139" s="101">
        <v>0</v>
      </c>
      <c r="AK139" s="101">
        <v>0</v>
      </c>
      <c r="AL139" s="102">
        <v>0</v>
      </c>
      <c r="AM139" s="102">
        <v>0</v>
      </c>
      <c r="AN139" s="102">
        <v>0</v>
      </c>
      <c r="AO139" s="101">
        <v>1</v>
      </c>
      <c r="AP139" s="101">
        <v>2</v>
      </c>
      <c r="AQ139" s="101">
        <v>3</v>
      </c>
      <c r="AR139" s="102">
        <v>1</v>
      </c>
      <c r="AS139" s="102">
        <v>1</v>
      </c>
      <c r="AT139" s="102">
        <v>1</v>
      </c>
      <c r="AU139" s="101">
        <v>0</v>
      </c>
      <c r="AV139" s="101">
        <v>0</v>
      </c>
      <c r="AW139" s="101">
        <v>0</v>
      </c>
      <c r="AX139" s="102">
        <v>0</v>
      </c>
      <c r="AY139" s="102">
        <v>0</v>
      </c>
      <c r="AZ139" s="102">
        <v>0</v>
      </c>
      <c r="BA139" s="101">
        <v>1</v>
      </c>
      <c r="BB139" s="101">
        <v>2</v>
      </c>
      <c r="BC139" s="101">
        <v>3</v>
      </c>
      <c r="BD139" s="102">
        <v>1</v>
      </c>
      <c r="BE139" s="102">
        <v>1</v>
      </c>
      <c r="BF139" s="102">
        <v>1</v>
      </c>
      <c r="BG139" s="101">
        <v>1</v>
      </c>
      <c r="BH139" s="101">
        <v>2</v>
      </c>
      <c r="BI139" s="101">
        <v>3</v>
      </c>
      <c r="BJ139" s="102">
        <v>1</v>
      </c>
      <c r="BK139" s="102">
        <v>1</v>
      </c>
      <c r="BL139" s="102">
        <v>1</v>
      </c>
      <c r="BM139" s="101">
        <v>0</v>
      </c>
      <c r="BN139" s="101">
        <v>0</v>
      </c>
      <c r="BO139" s="101">
        <v>0</v>
      </c>
      <c r="BP139" s="102">
        <v>0</v>
      </c>
      <c r="BQ139" s="102">
        <v>0</v>
      </c>
      <c r="BR139" s="103">
        <v>0</v>
      </c>
    </row>
    <row r="140" spans="1:70" ht="11.85">
      <c r="A140" s="99" t="str">
        <f>IF(COUNTIFS(T_UPE2A[[#This Row],[Secteur]],"  *"),A139,T_UPE2A[[#This Row],[Secteur]])</f>
        <v>VAL-DE-MARNE</v>
      </c>
      <c r="B140" s="99" t="str">
        <f>IF(COUNTIFS(T_UPE2A[[#This Row],[Secteur]],"    *"),B139,T_UPE2A[[#This Row],[Secteur]])</f>
        <v xml:space="preserve">   D01 - Vincennes</v>
      </c>
      <c r="C140" s="100" t="s">
        <v>776</v>
      </c>
      <c r="D140" s="100" t="s">
        <v>777</v>
      </c>
      <c r="E140" s="101">
        <v>0</v>
      </c>
      <c r="F140" s="101">
        <v>2</v>
      </c>
      <c r="G140" s="101">
        <v>2</v>
      </c>
      <c r="H140" s="101">
        <v>0</v>
      </c>
      <c r="I140" s="101">
        <v>0</v>
      </c>
      <c r="J140" s="101">
        <v>0</v>
      </c>
      <c r="K140" s="101">
        <v>0</v>
      </c>
      <c r="L140" s="101">
        <v>0</v>
      </c>
      <c r="M140" s="101">
        <v>0</v>
      </c>
      <c r="N140" s="102" t="s">
        <v>92</v>
      </c>
      <c r="O140" s="102">
        <v>0</v>
      </c>
      <c r="P140" s="102">
        <v>0</v>
      </c>
      <c r="Q140" s="101">
        <v>0</v>
      </c>
      <c r="R140" s="101">
        <v>0</v>
      </c>
      <c r="S140" s="101">
        <v>0</v>
      </c>
      <c r="T140" s="102" t="s">
        <v>92</v>
      </c>
      <c r="U140" s="102" t="s">
        <v>92</v>
      </c>
      <c r="V140" s="102" t="s">
        <v>92</v>
      </c>
      <c r="W140" s="101">
        <v>0</v>
      </c>
      <c r="X140" s="101">
        <v>0</v>
      </c>
      <c r="Y140" s="101">
        <v>0</v>
      </c>
      <c r="Z140" s="102" t="s">
        <v>92</v>
      </c>
      <c r="AA140" s="102" t="s">
        <v>92</v>
      </c>
      <c r="AB140" s="102" t="s">
        <v>92</v>
      </c>
      <c r="AC140" s="101">
        <v>0</v>
      </c>
      <c r="AD140" s="101">
        <v>0</v>
      </c>
      <c r="AE140" s="101">
        <v>0</v>
      </c>
      <c r="AF140" s="102" t="s">
        <v>92</v>
      </c>
      <c r="AG140" s="102" t="s">
        <v>92</v>
      </c>
      <c r="AH140" s="102" t="s">
        <v>92</v>
      </c>
      <c r="AI140" s="101">
        <v>0</v>
      </c>
      <c r="AJ140" s="101">
        <v>0</v>
      </c>
      <c r="AK140" s="101">
        <v>0</v>
      </c>
      <c r="AL140" s="102" t="s">
        <v>92</v>
      </c>
      <c r="AM140" s="102" t="s">
        <v>92</v>
      </c>
      <c r="AN140" s="102" t="s">
        <v>92</v>
      </c>
      <c r="AO140" s="101">
        <v>0</v>
      </c>
      <c r="AP140" s="101">
        <v>0</v>
      </c>
      <c r="AQ140" s="101">
        <v>0</v>
      </c>
      <c r="AR140" s="102" t="s">
        <v>92</v>
      </c>
      <c r="AS140" s="102">
        <v>0</v>
      </c>
      <c r="AT140" s="102">
        <v>0</v>
      </c>
      <c r="AU140" s="101">
        <v>0</v>
      </c>
      <c r="AV140" s="101">
        <v>0</v>
      </c>
      <c r="AW140" s="101">
        <v>0</v>
      </c>
      <c r="AX140" s="102" t="s">
        <v>92</v>
      </c>
      <c r="AY140" s="102" t="s">
        <v>92</v>
      </c>
      <c r="AZ140" s="102" t="s">
        <v>92</v>
      </c>
      <c r="BA140" s="101">
        <v>0</v>
      </c>
      <c r="BB140" s="101">
        <v>0</v>
      </c>
      <c r="BC140" s="101">
        <v>0</v>
      </c>
      <c r="BD140" s="102" t="s">
        <v>92</v>
      </c>
      <c r="BE140" s="102" t="s">
        <v>92</v>
      </c>
      <c r="BF140" s="102" t="s">
        <v>92</v>
      </c>
      <c r="BG140" s="101">
        <v>0</v>
      </c>
      <c r="BH140" s="101">
        <v>0</v>
      </c>
      <c r="BI140" s="101">
        <v>0</v>
      </c>
      <c r="BJ140" s="102" t="s">
        <v>92</v>
      </c>
      <c r="BK140" s="102" t="s">
        <v>92</v>
      </c>
      <c r="BL140" s="102" t="s">
        <v>92</v>
      </c>
      <c r="BM140" s="101">
        <v>0</v>
      </c>
      <c r="BN140" s="101">
        <v>0</v>
      </c>
      <c r="BO140" s="101">
        <v>0</v>
      </c>
      <c r="BP140" s="102" t="s">
        <v>92</v>
      </c>
      <c r="BQ140" s="102" t="s">
        <v>92</v>
      </c>
      <c r="BR140" s="103" t="s">
        <v>92</v>
      </c>
    </row>
    <row r="141" spans="1:70" ht="11.85">
      <c r="A141" s="99" t="str">
        <f>IF(COUNTIFS(T_UPE2A[[#This Row],[Secteur]],"  *"),A140,T_UPE2A[[#This Row],[Secteur]])</f>
        <v>VAL-DE-MARNE</v>
      </c>
      <c r="B141" s="99" t="str">
        <f>IF(COUNTIFS(T_UPE2A[[#This Row],[Secteur]],"    *"),B140,T_UPE2A[[#This Row],[Secteur]])</f>
        <v xml:space="preserve">   D02 - Champigny</v>
      </c>
      <c r="C141" s="100" t="s">
        <v>784</v>
      </c>
      <c r="D141" s="100" t="s">
        <v>785</v>
      </c>
      <c r="E141" s="101">
        <v>18</v>
      </c>
      <c r="F141" s="101">
        <v>21</v>
      </c>
      <c r="G141" s="101">
        <v>39</v>
      </c>
      <c r="H141" s="101">
        <v>2</v>
      </c>
      <c r="I141" s="101">
        <v>4</v>
      </c>
      <c r="J141" s="101">
        <v>6</v>
      </c>
      <c r="K141" s="101">
        <v>14</v>
      </c>
      <c r="L141" s="101">
        <v>17</v>
      </c>
      <c r="M141" s="101">
        <v>31</v>
      </c>
      <c r="N141" s="102">
        <v>0.88888888888888884</v>
      </c>
      <c r="O141" s="102">
        <v>1</v>
      </c>
      <c r="P141" s="102">
        <v>0.94871794871794868</v>
      </c>
      <c r="Q141" s="101">
        <v>4</v>
      </c>
      <c r="R141" s="101">
        <v>1</v>
      </c>
      <c r="S141" s="101">
        <v>5</v>
      </c>
      <c r="T141" s="102">
        <v>0.2857142857142857</v>
      </c>
      <c r="U141" s="102">
        <v>5.8823529411764705E-2</v>
      </c>
      <c r="V141" s="102">
        <v>0.16129032258064516</v>
      </c>
      <c r="W141" s="101">
        <v>10</v>
      </c>
      <c r="X141" s="101">
        <v>16</v>
      </c>
      <c r="Y141" s="101">
        <v>26</v>
      </c>
      <c r="Z141" s="102">
        <v>0.7142857142857143</v>
      </c>
      <c r="AA141" s="102">
        <v>0.94117647058823528</v>
      </c>
      <c r="AB141" s="102">
        <v>0.83870967741935487</v>
      </c>
      <c r="AC141" s="101">
        <v>4</v>
      </c>
      <c r="AD141" s="101">
        <v>3</v>
      </c>
      <c r="AE141" s="101">
        <v>7</v>
      </c>
      <c r="AF141" s="102">
        <v>0.2857142857142857</v>
      </c>
      <c r="AG141" s="102">
        <v>0.17647058823529413</v>
      </c>
      <c r="AH141" s="102">
        <v>0.22580645161290322</v>
      </c>
      <c r="AI141" s="101">
        <v>6</v>
      </c>
      <c r="AJ141" s="101">
        <v>13</v>
      </c>
      <c r="AK141" s="101">
        <v>19</v>
      </c>
      <c r="AL141" s="102">
        <v>0.42857142857142855</v>
      </c>
      <c r="AM141" s="102">
        <v>0.76470588235294112</v>
      </c>
      <c r="AN141" s="102">
        <v>0.61290322580645162</v>
      </c>
      <c r="AO141" s="101">
        <v>13</v>
      </c>
      <c r="AP141" s="101">
        <v>17</v>
      </c>
      <c r="AQ141" s="101">
        <v>30</v>
      </c>
      <c r="AR141" s="102">
        <v>0.83333333333333337</v>
      </c>
      <c r="AS141" s="102">
        <v>1</v>
      </c>
      <c r="AT141" s="102">
        <v>0.92307692307692313</v>
      </c>
      <c r="AU141" s="101">
        <v>3</v>
      </c>
      <c r="AV141" s="101">
        <v>1</v>
      </c>
      <c r="AW141" s="101">
        <v>4</v>
      </c>
      <c r="AX141" s="102">
        <v>0.23076923076923078</v>
      </c>
      <c r="AY141" s="102">
        <v>5.8823529411764705E-2</v>
      </c>
      <c r="AZ141" s="102">
        <v>0.13333333333333333</v>
      </c>
      <c r="BA141" s="101">
        <v>10</v>
      </c>
      <c r="BB141" s="101">
        <v>16</v>
      </c>
      <c r="BC141" s="101">
        <v>26</v>
      </c>
      <c r="BD141" s="102">
        <v>0.76923076923076927</v>
      </c>
      <c r="BE141" s="102">
        <v>0.94117647058823528</v>
      </c>
      <c r="BF141" s="102">
        <v>0.8666666666666667</v>
      </c>
      <c r="BG141" s="101">
        <v>4</v>
      </c>
      <c r="BH141" s="101">
        <v>3</v>
      </c>
      <c r="BI141" s="101">
        <v>7</v>
      </c>
      <c r="BJ141" s="102">
        <v>0.30769230769230771</v>
      </c>
      <c r="BK141" s="102">
        <v>0.17647058823529413</v>
      </c>
      <c r="BL141" s="102">
        <v>0.23333333333333334</v>
      </c>
      <c r="BM141" s="101">
        <v>6</v>
      </c>
      <c r="BN141" s="101">
        <v>13</v>
      </c>
      <c r="BO141" s="101">
        <v>19</v>
      </c>
      <c r="BP141" s="102">
        <v>0.46153846153846156</v>
      </c>
      <c r="BQ141" s="102">
        <v>0.76470588235294112</v>
      </c>
      <c r="BR141" s="103">
        <v>0.6333333333333333</v>
      </c>
    </row>
    <row r="142" spans="1:70" ht="11.85">
      <c r="A142" s="99" t="str">
        <f>IF(COUNTIFS(T_UPE2A[[#This Row],[Secteur]],"  *"),A141,T_UPE2A[[#This Row],[Secteur]])</f>
        <v>VAL-DE-MARNE</v>
      </c>
      <c r="B142" s="99" t="str">
        <f>IF(COUNTIFS(T_UPE2A[[#This Row],[Secteur]],"    *"),B141,T_UPE2A[[#This Row],[Secteur]])</f>
        <v xml:space="preserve">   D02 - Champigny</v>
      </c>
      <c r="C142" s="100" t="s">
        <v>786</v>
      </c>
      <c r="D142" s="100" t="s">
        <v>542</v>
      </c>
      <c r="E142" s="101">
        <v>6</v>
      </c>
      <c r="F142" s="101">
        <v>14</v>
      </c>
      <c r="G142" s="101">
        <v>20</v>
      </c>
      <c r="H142" s="101">
        <v>1</v>
      </c>
      <c r="I142" s="101">
        <v>2</v>
      </c>
      <c r="J142" s="101">
        <v>3</v>
      </c>
      <c r="K142" s="101">
        <v>5</v>
      </c>
      <c r="L142" s="101">
        <v>12</v>
      </c>
      <c r="M142" s="101">
        <v>17</v>
      </c>
      <c r="N142" s="102">
        <v>1</v>
      </c>
      <c r="O142" s="102">
        <v>1</v>
      </c>
      <c r="P142" s="102">
        <v>1</v>
      </c>
      <c r="Q142" s="101">
        <v>0</v>
      </c>
      <c r="R142" s="101">
        <v>0</v>
      </c>
      <c r="S142" s="101">
        <v>0</v>
      </c>
      <c r="T142" s="102">
        <v>0</v>
      </c>
      <c r="U142" s="102">
        <v>0</v>
      </c>
      <c r="V142" s="102">
        <v>0</v>
      </c>
      <c r="W142" s="101">
        <v>5</v>
      </c>
      <c r="X142" s="101">
        <v>12</v>
      </c>
      <c r="Y142" s="101">
        <v>17</v>
      </c>
      <c r="Z142" s="102">
        <v>1</v>
      </c>
      <c r="AA142" s="102">
        <v>1</v>
      </c>
      <c r="AB142" s="102">
        <v>1</v>
      </c>
      <c r="AC142" s="101">
        <v>3</v>
      </c>
      <c r="AD142" s="101">
        <v>3</v>
      </c>
      <c r="AE142" s="101">
        <v>6</v>
      </c>
      <c r="AF142" s="102">
        <v>0.6</v>
      </c>
      <c r="AG142" s="102">
        <v>0.25</v>
      </c>
      <c r="AH142" s="102">
        <v>0.35294117647058826</v>
      </c>
      <c r="AI142" s="101">
        <v>2</v>
      </c>
      <c r="AJ142" s="101">
        <v>9</v>
      </c>
      <c r="AK142" s="101">
        <v>11</v>
      </c>
      <c r="AL142" s="102">
        <v>0.4</v>
      </c>
      <c r="AM142" s="102">
        <v>0.75</v>
      </c>
      <c r="AN142" s="102">
        <v>0.6470588235294118</v>
      </c>
      <c r="AO142" s="101">
        <v>5</v>
      </c>
      <c r="AP142" s="101">
        <v>12</v>
      </c>
      <c r="AQ142" s="101">
        <v>17</v>
      </c>
      <c r="AR142" s="102">
        <v>1</v>
      </c>
      <c r="AS142" s="102">
        <v>1</v>
      </c>
      <c r="AT142" s="102">
        <v>1</v>
      </c>
      <c r="AU142" s="101">
        <v>0</v>
      </c>
      <c r="AV142" s="101">
        <v>0</v>
      </c>
      <c r="AW142" s="101">
        <v>0</v>
      </c>
      <c r="AX142" s="102">
        <v>0</v>
      </c>
      <c r="AY142" s="102">
        <v>0</v>
      </c>
      <c r="AZ142" s="102">
        <v>0</v>
      </c>
      <c r="BA142" s="101">
        <v>5</v>
      </c>
      <c r="BB142" s="101">
        <v>12</v>
      </c>
      <c r="BC142" s="101">
        <v>17</v>
      </c>
      <c r="BD142" s="102">
        <v>1</v>
      </c>
      <c r="BE142" s="102">
        <v>1</v>
      </c>
      <c r="BF142" s="102">
        <v>1</v>
      </c>
      <c r="BG142" s="101">
        <v>3</v>
      </c>
      <c r="BH142" s="101">
        <v>3</v>
      </c>
      <c r="BI142" s="101">
        <v>6</v>
      </c>
      <c r="BJ142" s="102">
        <v>0.6</v>
      </c>
      <c r="BK142" s="102">
        <v>0.25</v>
      </c>
      <c r="BL142" s="102">
        <v>0.35294117647058826</v>
      </c>
      <c r="BM142" s="101">
        <v>2</v>
      </c>
      <c r="BN142" s="101">
        <v>9</v>
      </c>
      <c r="BO142" s="101">
        <v>11</v>
      </c>
      <c r="BP142" s="102">
        <v>0.4</v>
      </c>
      <c r="BQ142" s="102">
        <v>0.75</v>
      </c>
      <c r="BR142" s="103">
        <v>0.6470588235294118</v>
      </c>
    </row>
    <row r="143" spans="1:70" ht="11.85">
      <c r="A143" s="99" t="str">
        <f>IF(COUNTIFS(T_UPE2A[[#This Row],[Secteur]],"  *"),A142,T_UPE2A[[#This Row],[Secteur]])</f>
        <v>VAL-DE-MARNE</v>
      </c>
      <c r="B143" s="99" t="str">
        <f>IF(COUNTIFS(T_UPE2A[[#This Row],[Secteur]],"    *"),B142,T_UPE2A[[#This Row],[Secteur]])</f>
        <v xml:space="preserve">   D02 - Champigny</v>
      </c>
      <c r="C143" s="100" t="s">
        <v>787</v>
      </c>
      <c r="D143" s="100" t="s">
        <v>788</v>
      </c>
      <c r="E143" s="101">
        <v>1</v>
      </c>
      <c r="F143" s="101">
        <v>1</v>
      </c>
      <c r="G143" s="101">
        <v>2</v>
      </c>
      <c r="H143" s="101">
        <v>0</v>
      </c>
      <c r="I143" s="101">
        <v>1</v>
      </c>
      <c r="J143" s="101">
        <v>1</v>
      </c>
      <c r="K143" s="101">
        <v>0</v>
      </c>
      <c r="L143" s="101">
        <v>0</v>
      </c>
      <c r="M143" s="101">
        <v>0</v>
      </c>
      <c r="N143" s="102">
        <v>0</v>
      </c>
      <c r="O143" s="102">
        <v>1</v>
      </c>
      <c r="P143" s="102">
        <v>0.5</v>
      </c>
      <c r="Q143" s="101">
        <v>0</v>
      </c>
      <c r="R143" s="101">
        <v>0</v>
      </c>
      <c r="S143" s="101">
        <v>0</v>
      </c>
      <c r="T143" s="102" t="s">
        <v>92</v>
      </c>
      <c r="U143" s="102" t="s">
        <v>92</v>
      </c>
      <c r="V143" s="102" t="s">
        <v>92</v>
      </c>
      <c r="W143" s="101">
        <v>0</v>
      </c>
      <c r="X143" s="101">
        <v>0</v>
      </c>
      <c r="Y143" s="101">
        <v>0</v>
      </c>
      <c r="Z143" s="102" t="s">
        <v>92</v>
      </c>
      <c r="AA143" s="102" t="s">
        <v>92</v>
      </c>
      <c r="AB143" s="102" t="s">
        <v>92</v>
      </c>
      <c r="AC143" s="101">
        <v>0</v>
      </c>
      <c r="AD143" s="101">
        <v>0</v>
      </c>
      <c r="AE143" s="101">
        <v>0</v>
      </c>
      <c r="AF143" s="102" t="s">
        <v>92</v>
      </c>
      <c r="AG143" s="102" t="s">
        <v>92</v>
      </c>
      <c r="AH143" s="102" t="s">
        <v>92</v>
      </c>
      <c r="AI143" s="101">
        <v>0</v>
      </c>
      <c r="AJ143" s="101">
        <v>0</v>
      </c>
      <c r="AK143" s="101">
        <v>0</v>
      </c>
      <c r="AL143" s="102" t="s">
        <v>92</v>
      </c>
      <c r="AM143" s="102" t="s">
        <v>92</v>
      </c>
      <c r="AN143" s="102" t="s">
        <v>92</v>
      </c>
      <c r="AO143" s="101">
        <v>0</v>
      </c>
      <c r="AP143" s="101">
        <v>0</v>
      </c>
      <c r="AQ143" s="101">
        <v>0</v>
      </c>
      <c r="AR143" s="102">
        <v>0</v>
      </c>
      <c r="AS143" s="102">
        <v>1</v>
      </c>
      <c r="AT143" s="102">
        <v>0.5</v>
      </c>
      <c r="AU143" s="101">
        <v>0</v>
      </c>
      <c r="AV143" s="101">
        <v>0</v>
      </c>
      <c r="AW143" s="101">
        <v>0</v>
      </c>
      <c r="AX143" s="102" t="s">
        <v>92</v>
      </c>
      <c r="AY143" s="102" t="s">
        <v>92</v>
      </c>
      <c r="AZ143" s="102" t="s">
        <v>92</v>
      </c>
      <c r="BA143" s="101">
        <v>0</v>
      </c>
      <c r="BB143" s="101">
        <v>0</v>
      </c>
      <c r="BC143" s="101">
        <v>0</v>
      </c>
      <c r="BD143" s="102" t="s">
        <v>92</v>
      </c>
      <c r="BE143" s="102" t="s">
        <v>92</v>
      </c>
      <c r="BF143" s="102" t="s">
        <v>92</v>
      </c>
      <c r="BG143" s="101">
        <v>0</v>
      </c>
      <c r="BH143" s="101">
        <v>0</v>
      </c>
      <c r="BI143" s="101">
        <v>0</v>
      </c>
      <c r="BJ143" s="102" t="s">
        <v>92</v>
      </c>
      <c r="BK143" s="102" t="s">
        <v>92</v>
      </c>
      <c r="BL143" s="102" t="s">
        <v>92</v>
      </c>
      <c r="BM143" s="101">
        <v>0</v>
      </c>
      <c r="BN143" s="101">
        <v>0</v>
      </c>
      <c r="BO143" s="101">
        <v>0</v>
      </c>
      <c r="BP143" s="102" t="s">
        <v>92</v>
      </c>
      <c r="BQ143" s="102" t="s">
        <v>92</v>
      </c>
      <c r="BR143" s="103" t="s">
        <v>92</v>
      </c>
    </row>
    <row r="144" spans="1:70" ht="11.85">
      <c r="A144" s="99" t="str">
        <f>IF(COUNTIFS(T_UPE2A[[#This Row],[Secteur]],"  *"),A143,T_UPE2A[[#This Row],[Secteur]])</f>
        <v>VAL-DE-MARNE</v>
      </c>
      <c r="B144" s="99" t="str">
        <f>IF(COUNTIFS(T_UPE2A[[#This Row],[Secteur]],"    *"),B143,T_UPE2A[[#This Row],[Secteur]])</f>
        <v xml:space="preserve">   D02 - Champigny</v>
      </c>
      <c r="C144" s="100" t="s">
        <v>789</v>
      </c>
      <c r="D144" s="100" t="s">
        <v>333</v>
      </c>
      <c r="E144" s="101">
        <v>1</v>
      </c>
      <c r="F144" s="101">
        <v>1</v>
      </c>
      <c r="G144" s="101">
        <v>2</v>
      </c>
      <c r="H144" s="101">
        <v>0</v>
      </c>
      <c r="I144" s="101">
        <v>0</v>
      </c>
      <c r="J144" s="101">
        <v>0</v>
      </c>
      <c r="K144" s="101">
        <v>1</v>
      </c>
      <c r="L144" s="101">
        <v>1</v>
      </c>
      <c r="M144" s="101">
        <v>2</v>
      </c>
      <c r="N144" s="102">
        <v>1</v>
      </c>
      <c r="O144" s="102">
        <v>1</v>
      </c>
      <c r="P144" s="102">
        <v>1</v>
      </c>
      <c r="Q144" s="101">
        <v>0</v>
      </c>
      <c r="R144" s="101">
        <v>0</v>
      </c>
      <c r="S144" s="101">
        <v>0</v>
      </c>
      <c r="T144" s="102">
        <v>0</v>
      </c>
      <c r="U144" s="102">
        <v>0</v>
      </c>
      <c r="V144" s="102">
        <v>0</v>
      </c>
      <c r="W144" s="101">
        <v>1</v>
      </c>
      <c r="X144" s="101">
        <v>1</v>
      </c>
      <c r="Y144" s="101">
        <v>2</v>
      </c>
      <c r="Z144" s="102">
        <v>1</v>
      </c>
      <c r="AA144" s="102">
        <v>1</v>
      </c>
      <c r="AB144" s="102">
        <v>1</v>
      </c>
      <c r="AC144" s="101">
        <v>0</v>
      </c>
      <c r="AD144" s="101">
        <v>0</v>
      </c>
      <c r="AE144" s="101">
        <v>0</v>
      </c>
      <c r="AF144" s="102">
        <v>0</v>
      </c>
      <c r="AG144" s="102">
        <v>0</v>
      </c>
      <c r="AH144" s="102">
        <v>0</v>
      </c>
      <c r="AI144" s="101">
        <v>1</v>
      </c>
      <c r="AJ144" s="101">
        <v>1</v>
      </c>
      <c r="AK144" s="101">
        <v>2</v>
      </c>
      <c r="AL144" s="102">
        <v>1</v>
      </c>
      <c r="AM144" s="102">
        <v>1</v>
      </c>
      <c r="AN144" s="102">
        <v>1</v>
      </c>
      <c r="AO144" s="101">
        <v>1</v>
      </c>
      <c r="AP144" s="101">
        <v>1</v>
      </c>
      <c r="AQ144" s="101">
        <v>2</v>
      </c>
      <c r="AR144" s="102">
        <v>1</v>
      </c>
      <c r="AS144" s="102">
        <v>1</v>
      </c>
      <c r="AT144" s="102">
        <v>1</v>
      </c>
      <c r="AU144" s="101">
        <v>0</v>
      </c>
      <c r="AV144" s="101">
        <v>0</v>
      </c>
      <c r="AW144" s="101">
        <v>0</v>
      </c>
      <c r="AX144" s="102">
        <v>0</v>
      </c>
      <c r="AY144" s="102">
        <v>0</v>
      </c>
      <c r="AZ144" s="102">
        <v>0</v>
      </c>
      <c r="BA144" s="101">
        <v>1</v>
      </c>
      <c r="BB144" s="101">
        <v>1</v>
      </c>
      <c r="BC144" s="101">
        <v>2</v>
      </c>
      <c r="BD144" s="102">
        <v>1</v>
      </c>
      <c r="BE144" s="102">
        <v>1</v>
      </c>
      <c r="BF144" s="102">
        <v>1</v>
      </c>
      <c r="BG144" s="101">
        <v>0</v>
      </c>
      <c r="BH144" s="101">
        <v>0</v>
      </c>
      <c r="BI144" s="101">
        <v>0</v>
      </c>
      <c r="BJ144" s="102">
        <v>0</v>
      </c>
      <c r="BK144" s="102">
        <v>0</v>
      </c>
      <c r="BL144" s="102">
        <v>0</v>
      </c>
      <c r="BM144" s="101">
        <v>1</v>
      </c>
      <c r="BN144" s="101">
        <v>1</v>
      </c>
      <c r="BO144" s="101">
        <v>2</v>
      </c>
      <c r="BP144" s="102">
        <v>1</v>
      </c>
      <c r="BQ144" s="102">
        <v>1</v>
      </c>
      <c r="BR144" s="103">
        <v>1</v>
      </c>
    </row>
    <row r="145" spans="1:70" ht="11.85">
      <c r="A145" s="99" t="str">
        <f>IF(COUNTIFS(T_UPE2A[[#This Row],[Secteur]],"  *"),A144,T_UPE2A[[#This Row],[Secteur]])</f>
        <v>VAL-DE-MARNE</v>
      </c>
      <c r="B145" s="99" t="str">
        <f>IF(COUNTIFS(T_UPE2A[[#This Row],[Secteur]],"    *"),B144,T_UPE2A[[#This Row],[Secteur]])</f>
        <v xml:space="preserve">   D02 - Champigny</v>
      </c>
      <c r="C145" s="100" t="s">
        <v>795</v>
      </c>
      <c r="D145" s="100" t="s">
        <v>390</v>
      </c>
      <c r="E145" s="101">
        <v>3</v>
      </c>
      <c r="F145" s="101">
        <v>1</v>
      </c>
      <c r="G145" s="101">
        <v>4</v>
      </c>
      <c r="H145" s="101">
        <v>1</v>
      </c>
      <c r="I145" s="101">
        <v>1</v>
      </c>
      <c r="J145" s="101">
        <v>2</v>
      </c>
      <c r="K145" s="101">
        <v>2</v>
      </c>
      <c r="L145" s="101">
        <v>0</v>
      </c>
      <c r="M145" s="101">
        <v>2</v>
      </c>
      <c r="N145" s="102">
        <v>1</v>
      </c>
      <c r="O145" s="102">
        <v>1</v>
      </c>
      <c r="P145" s="102">
        <v>1</v>
      </c>
      <c r="Q145" s="101">
        <v>0</v>
      </c>
      <c r="R145" s="101">
        <v>0</v>
      </c>
      <c r="S145" s="101">
        <v>0</v>
      </c>
      <c r="T145" s="102">
        <v>0</v>
      </c>
      <c r="U145" s="102" t="s">
        <v>92</v>
      </c>
      <c r="V145" s="102">
        <v>0</v>
      </c>
      <c r="W145" s="101">
        <v>2</v>
      </c>
      <c r="X145" s="101">
        <v>0</v>
      </c>
      <c r="Y145" s="101">
        <v>2</v>
      </c>
      <c r="Z145" s="102">
        <v>1</v>
      </c>
      <c r="AA145" s="102" t="s">
        <v>92</v>
      </c>
      <c r="AB145" s="102">
        <v>1</v>
      </c>
      <c r="AC145" s="101">
        <v>1</v>
      </c>
      <c r="AD145" s="101">
        <v>0</v>
      </c>
      <c r="AE145" s="101">
        <v>1</v>
      </c>
      <c r="AF145" s="102">
        <v>0.5</v>
      </c>
      <c r="AG145" s="102" t="s">
        <v>92</v>
      </c>
      <c r="AH145" s="102">
        <v>0.5</v>
      </c>
      <c r="AI145" s="101">
        <v>1</v>
      </c>
      <c r="AJ145" s="101">
        <v>0</v>
      </c>
      <c r="AK145" s="101">
        <v>1</v>
      </c>
      <c r="AL145" s="102">
        <v>0.5</v>
      </c>
      <c r="AM145" s="102" t="s">
        <v>92</v>
      </c>
      <c r="AN145" s="102">
        <v>0.5</v>
      </c>
      <c r="AO145" s="101">
        <v>1</v>
      </c>
      <c r="AP145" s="101">
        <v>0</v>
      </c>
      <c r="AQ145" s="101">
        <v>1</v>
      </c>
      <c r="AR145" s="102">
        <v>0.66666666666666663</v>
      </c>
      <c r="AS145" s="102">
        <v>1</v>
      </c>
      <c r="AT145" s="102">
        <v>0.75</v>
      </c>
      <c r="AU145" s="101">
        <v>0</v>
      </c>
      <c r="AV145" s="101">
        <v>0</v>
      </c>
      <c r="AW145" s="101">
        <v>0</v>
      </c>
      <c r="AX145" s="102">
        <v>0</v>
      </c>
      <c r="AY145" s="102" t="s">
        <v>92</v>
      </c>
      <c r="AZ145" s="102">
        <v>0</v>
      </c>
      <c r="BA145" s="101">
        <v>1</v>
      </c>
      <c r="BB145" s="101">
        <v>0</v>
      </c>
      <c r="BC145" s="101">
        <v>1</v>
      </c>
      <c r="BD145" s="102">
        <v>1</v>
      </c>
      <c r="BE145" s="102" t="s">
        <v>92</v>
      </c>
      <c r="BF145" s="102">
        <v>1</v>
      </c>
      <c r="BG145" s="101">
        <v>0</v>
      </c>
      <c r="BH145" s="101">
        <v>0</v>
      </c>
      <c r="BI145" s="101">
        <v>0</v>
      </c>
      <c r="BJ145" s="102">
        <v>0</v>
      </c>
      <c r="BK145" s="102" t="s">
        <v>92</v>
      </c>
      <c r="BL145" s="102">
        <v>0</v>
      </c>
      <c r="BM145" s="101">
        <v>1</v>
      </c>
      <c r="BN145" s="101">
        <v>0</v>
      </c>
      <c r="BO145" s="101">
        <v>1</v>
      </c>
      <c r="BP145" s="102">
        <v>1</v>
      </c>
      <c r="BQ145" s="102" t="s">
        <v>92</v>
      </c>
      <c r="BR145" s="103">
        <v>1</v>
      </c>
    </row>
    <row r="146" spans="1:70" ht="11.85">
      <c r="A146" s="99" t="str">
        <f>IF(COUNTIFS(T_UPE2A[[#This Row],[Secteur]],"  *"),A145,T_UPE2A[[#This Row],[Secteur]])</f>
        <v>VAL-DE-MARNE</v>
      </c>
      <c r="B146" s="99" t="str">
        <f>IF(COUNTIFS(T_UPE2A[[#This Row],[Secteur]],"    *"),B145,T_UPE2A[[#This Row],[Secteur]])</f>
        <v xml:space="preserve">   D02 - Champigny</v>
      </c>
      <c r="C146" s="100" t="s">
        <v>797</v>
      </c>
      <c r="D146" s="100" t="s">
        <v>798</v>
      </c>
      <c r="E146" s="101">
        <v>3</v>
      </c>
      <c r="F146" s="101">
        <v>2</v>
      </c>
      <c r="G146" s="101">
        <v>5</v>
      </c>
      <c r="H146" s="101">
        <v>0</v>
      </c>
      <c r="I146" s="101">
        <v>0</v>
      </c>
      <c r="J146" s="101">
        <v>0</v>
      </c>
      <c r="K146" s="101">
        <v>2</v>
      </c>
      <c r="L146" s="101">
        <v>2</v>
      </c>
      <c r="M146" s="101">
        <v>4</v>
      </c>
      <c r="N146" s="102">
        <v>0.66666666666666663</v>
      </c>
      <c r="O146" s="102">
        <v>1</v>
      </c>
      <c r="P146" s="102">
        <v>0.8</v>
      </c>
      <c r="Q146" s="101">
        <v>1</v>
      </c>
      <c r="R146" s="101">
        <v>1</v>
      </c>
      <c r="S146" s="101">
        <v>2</v>
      </c>
      <c r="T146" s="102">
        <v>0.5</v>
      </c>
      <c r="U146" s="102">
        <v>0.5</v>
      </c>
      <c r="V146" s="102">
        <v>0.5</v>
      </c>
      <c r="W146" s="101">
        <v>1</v>
      </c>
      <c r="X146" s="101">
        <v>1</v>
      </c>
      <c r="Y146" s="101">
        <v>2</v>
      </c>
      <c r="Z146" s="102">
        <v>0.5</v>
      </c>
      <c r="AA146" s="102">
        <v>0.5</v>
      </c>
      <c r="AB146" s="102">
        <v>0.5</v>
      </c>
      <c r="AC146" s="101">
        <v>0</v>
      </c>
      <c r="AD146" s="101">
        <v>0</v>
      </c>
      <c r="AE146" s="101">
        <v>0</v>
      </c>
      <c r="AF146" s="102">
        <v>0</v>
      </c>
      <c r="AG146" s="102">
        <v>0</v>
      </c>
      <c r="AH146" s="102">
        <v>0</v>
      </c>
      <c r="AI146" s="101">
        <v>1</v>
      </c>
      <c r="AJ146" s="101">
        <v>1</v>
      </c>
      <c r="AK146" s="101">
        <v>2</v>
      </c>
      <c r="AL146" s="102">
        <v>0.5</v>
      </c>
      <c r="AM146" s="102">
        <v>0.5</v>
      </c>
      <c r="AN146" s="102">
        <v>0.5</v>
      </c>
      <c r="AO146" s="101">
        <v>2</v>
      </c>
      <c r="AP146" s="101">
        <v>2</v>
      </c>
      <c r="AQ146" s="101">
        <v>4</v>
      </c>
      <c r="AR146" s="102">
        <v>0.66666666666666663</v>
      </c>
      <c r="AS146" s="102">
        <v>1</v>
      </c>
      <c r="AT146" s="102">
        <v>0.8</v>
      </c>
      <c r="AU146" s="101">
        <v>1</v>
      </c>
      <c r="AV146" s="101">
        <v>1</v>
      </c>
      <c r="AW146" s="101">
        <v>2</v>
      </c>
      <c r="AX146" s="102">
        <v>0.5</v>
      </c>
      <c r="AY146" s="102">
        <v>0.5</v>
      </c>
      <c r="AZ146" s="102">
        <v>0.5</v>
      </c>
      <c r="BA146" s="101">
        <v>1</v>
      </c>
      <c r="BB146" s="101">
        <v>1</v>
      </c>
      <c r="BC146" s="101">
        <v>2</v>
      </c>
      <c r="BD146" s="102">
        <v>0.5</v>
      </c>
      <c r="BE146" s="102">
        <v>0.5</v>
      </c>
      <c r="BF146" s="102">
        <v>0.5</v>
      </c>
      <c r="BG146" s="101">
        <v>0</v>
      </c>
      <c r="BH146" s="101">
        <v>0</v>
      </c>
      <c r="BI146" s="101">
        <v>0</v>
      </c>
      <c r="BJ146" s="102">
        <v>0</v>
      </c>
      <c r="BK146" s="102">
        <v>0</v>
      </c>
      <c r="BL146" s="102">
        <v>0</v>
      </c>
      <c r="BM146" s="101">
        <v>1</v>
      </c>
      <c r="BN146" s="101">
        <v>1</v>
      </c>
      <c r="BO146" s="101">
        <v>2</v>
      </c>
      <c r="BP146" s="102">
        <v>0.5</v>
      </c>
      <c r="BQ146" s="102">
        <v>0.5</v>
      </c>
      <c r="BR146" s="103">
        <v>0.5</v>
      </c>
    </row>
    <row r="147" spans="1:70" ht="11.85">
      <c r="A147" s="99" t="str">
        <f>IF(COUNTIFS(T_UPE2A[[#This Row],[Secteur]],"  *"),A146,T_UPE2A[[#This Row],[Secteur]])</f>
        <v>VAL-DE-MARNE</v>
      </c>
      <c r="B147" s="99" t="str">
        <f>IF(COUNTIFS(T_UPE2A[[#This Row],[Secteur]],"    *"),B146,T_UPE2A[[#This Row],[Secteur]])</f>
        <v xml:space="preserve">   D02 - Champigny</v>
      </c>
      <c r="C147" s="100" t="s">
        <v>799</v>
      </c>
      <c r="D147" s="100" t="s">
        <v>800</v>
      </c>
      <c r="E147" s="101">
        <v>4</v>
      </c>
      <c r="F147" s="101">
        <v>2</v>
      </c>
      <c r="G147" s="101">
        <v>6</v>
      </c>
      <c r="H147" s="101">
        <v>0</v>
      </c>
      <c r="I147" s="101">
        <v>0</v>
      </c>
      <c r="J147" s="101">
        <v>0</v>
      </c>
      <c r="K147" s="101">
        <v>4</v>
      </c>
      <c r="L147" s="101">
        <v>2</v>
      </c>
      <c r="M147" s="101">
        <v>6</v>
      </c>
      <c r="N147" s="102">
        <v>1</v>
      </c>
      <c r="O147" s="102">
        <v>1</v>
      </c>
      <c r="P147" s="102">
        <v>1</v>
      </c>
      <c r="Q147" s="101">
        <v>3</v>
      </c>
      <c r="R147" s="101">
        <v>0</v>
      </c>
      <c r="S147" s="101">
        <v>3</v>
      </c>
      <c r="T147" s="102">
        <v>0.75</v>
      </c>
      <c r="U147" s="102">
        <v>0</v>
      </c>
      <c r="V147" s="102">
        <v>0.5</v>
      </c>
      <c r="W147" s="101">
        <v>1</v>
      </c>
      <c r="X147" s="101">
        <v>2</v>
      </c>
      <c r="Y147" s="101">
        <v>3</v>
      </c>
      <c r="Z147" s="102">
        <v>0.25</v>
      </c>
      <c r="AA147" s="102">
        <v>1</v>
      </c>
      <c r="AB147" s="102">
        <v>0.5</v>
      </c>
      <c r="AC147" s="101">
        <v>0</v>
      </c>
      <c r="AD147" s="101">
        <v>0</v>
      </c>
      <c r="AE147" s="101">
        <v>0</v>
      </c>
      <c r="AF147" s="102">
        <v>0</v>
      </c>
      <c r="AG147" s="102">
        <v>0</v>
      </c>
      <c r="AH147" s="102">
        <v>0</v>
      </c>
      <c r="AI147" s="101">
        <v>1</v>
      </c>
      <c r="AJ147" s="101">
        <v>2</v>
      </c>
      <c r="AK147" s="101">
        <v>3</v>
      </c>
      <c r="AL147" s="102">
        <v>0.25</v>
      </c>
      <c r="AM147" s="102">
        <v>1</v>
      </c>
      <c r="AN147" s="102">
        <v>0.5</v>
      </c>
      <c r="AO147" s="101">
        <v>4</v>
      </c>
      <c r="AP147" s="101">
        <v>2</v>
      </c>
      <c r="AQ147" s="101">
        <v>6</v>
      </c>
      <c r="AR147" s="102">
        <v>1</v>
      </c>
      <c r="AS147" s="102">
        <v>1</v>
      </c>
      <c r="AT147" s="102">
        <v>1</v>
      </c>
      <c r="AU147" s="101">
        <v>2</v>
      </c>
      <c r="AV147" s="101">
        <v>0</v>
      </c>
      <c r="AW147" s="101">
        <v>2</v>
      </c>
      <c r="AX147" s="102">
        <v>0.5</v>
      </c>
      <c r="AY147" s="102">
        <v>0</v>
      </c>
      <c r="AZ147" s="102">
        <v>0.33333333333333331</v>
      </c>
      <c r="BA147" s="101">
        <v>2</v>
      </c>
      <c r="BB147" s="101">
        <v>2</v>
      </c>
      <c r="BC147" s="101">
        <v>4</v>
      </c>
      <c r="BD147" s="102">
        <v>0.5</v>
      </c>
      <c r="BE147" s="102">
        <v>1</v>
      </c>
      <c r="BF147" s="102">
        <v>0.66666666666666663</v>
      </c>
      <c r="BG147" s="101">
        <v>1</v>
      </c>
      <c r="BH147" s="101">
        <v>0</v>
      </c>
      <c r="BI147" s="101">
        <v>1</v>
      </c>
      <c r="BJ147" s="102">
        <v>0.25</v>
      </c>
      <c r="BK147" s="102">
        <v>0</v>
      </c>
      <c r="BL147" s="102">
        <v>0.16666666666666666</v>
      </c>
      <c r="BM147" s="101">
        <v>1</v>
      </c>
      <c r="BN147" s="101">
        <v>2</v>
      </c>
      <c r="BO147" s="101">
        <v>3</v>
      </c>
      <c r="BP147" s="102">
        <v>0.25</v>
      </c>
      <c r="BQ147" s="102">
        <v>1</v>
      </c>
      <c r="BR147" s="103">
        <v>0.5</v>
      </c>
    </row>
    <row r="148" spans="1:70" ht="11.85">
      <c r="A148" s="99" t="str">
        <f>IF(COUNTIFS(T_UPE2A[[#This Row],[Secteur]],"  *"),A147,T_UPE2A[[#This Row],[Secteur]])</f>
        <v>VAL-DE-MARNE</v>
      </c>
      <c r="B148" s="99" t="str">
        <f>IF(COUNTIFS(T_UPE2A[[#This Row],[Secteur]],"    *"),B147,T_UPE2A[[#This Row],[Secteur]])</f>
        <v xml:space="preserve">   D03 - Saint-Maur</v>
      </c>
      <c r="C148" s="100" t="s">
        <v>806</v>
      </c>
      <c r="D148" s="100" t="s">
        <v>807</v>
      </c>
      <c r="E148" s="101">
        <v>0</v>
      </c>
      <c r="F148" s="101">
        <v>3</v>
      </c>
      <c r="G148" s="101">
        <v>3</v>
      </c>
      <c r="H148" s="101">
        <v>0</v>
      </c>
      <c r="I148" s="101">
        <v>0</v>
      </c>
      <c r="J148" s="101">
        <v>0</v>
      </c>
      <c r="K148" s="101">
        <v>0</v>
      </c>
      <c r="L148" s="101">
        <v>0</v>
      </c>
      <c r="M148" s="101">
        <v>0</v>
      </c>
      <c r="N148" s="102" t="s">
        <v>92</v>
      </c>
      <c r="O148" s="102">
        <v>0</v>
      </c>
      <c r="P148" s="102">
        <v>0</v>
      </c>
      <c r="Q148" s="101">
        <v>0</v>
      </c>
      <c r="R148" s="101">
        <v>0</v>
      </c>
      <c r="S148" s="101">
        <v>0</v>
      </c>
      <c r="T148" s="102" t="s">
        <v>92</v>
      </c>
      <c r="U148" s="102" t="s">
        <v>92</v>
      </c>
      <c r="V148" s="102" t="s">
        <v>92</v>
      </c>
      <c r="W148" s="101">
        <v>0</v>
      </c>
      <c r="X148" s="101">
        <v>0</v>
      </c>
      <c r="Y148" s="101">
        <v>0</v>
      </c>
      <c r="Z148" s="102" t="s">
        <v>92</v>
      </c>
      <c r="AA148" s="102" t="s">
        <v>92</v>
      </c>
      <c r="AB148" s="102" t="s">
        <v>92</v>
      </c>
      <c r="AC148" s="101">
        <v>0</v>
      </c>
      <c r="AD148" s="101">
        <v>0</v>
      </c>
      <c r="AE148" s="101">
        <v>0</v>
      </c>
      <c r="AF148" s="102" t="s">
        <v>92</v>
      </c>
      <c r="AG148" s="102" t="s">
        <v>92</v>
      </c>
      <c r="AH148" s="102" t="s">
        <v>92</v>
      </c>
      <c r="AI148" s="101">
        <v>0</v>
      </c>
      <c r="AJ148" s="101">
        <v>0</v>
      </c>
      <c r="AK148" s="101">
        <v>0</v>
      </c>
      <c r="AL148" s="102" t="s">
        <v>92</v>
      </c>
      <c r="AM148" s="102" t="s">
        <v>92</v>
      </c>
      <c r="AN148" s="102" t="s">
        <v>92</v>
      </c>
      <c r="AO148" s="101">
        <v>0</v>
      </c>
      <c r="AP148" s="101">
        <v>0</v>
      </c>
      <c r="AQ148" s="101">
        <v>0</v>
      </c>
      <c r="AR148" s="102" t="s">
        <v>92</v>
      </c>
      <c r="AS148" s="102">
        <v>0</v>
      </c>
      <c r="AT148" s="102">
        <v>0</v>
      </c>
      <c r="AU148" s="101">
        <v>0</v>
      </c>
      <c r="AV148" s="101">
        <v>0</v>
      </c>
      <c r="AW148" s="101">
        <v>0</v>
      </c>
      <c r="AX148" s="102" t="s">
        <v>92</v>
      </c>
      <c r="AY148" s="102" t="s">
        <v>92</v>
      </c>
      <c r="AZ148" s="102" t="s">
        <v>92</v>
      </c>
      <c r="BA148" s="101">
        <v>0</v>
      </c>
      <c r="BB148" s="101">
        <v>0</v>
      </c>
      <c r="BC148" s="101">
        <v>0</v>
      </c>
      <c r="BD148" s="102" t="s">
        <v>92</v>
      </c>
      <c r="BE148" s="102" t="s">
        <v>92</v>
      </c>
      <c r="BF148" s="102" t="s">
        <v>92</v>
      </c>
      <c r="BG148" s="101">
        <v>0</v>
      </c>
      <c r="BH148" s="101">
        <v>0</v>
      </c>
      <c r="BI148" s="101">
        <v>0</v>
      </c>
      <c r="BJ148" s="102" t="s">
        <v>92</v>
      </c>
      <c r="BK148" s="102" t="s">
        <v>92</v>
      </c>
      <c r="BL148" s="102" t="s">
        <v>92</v>
      </c>
      <c r="BM148" s="101">
        <v>0</v>
      </c>
      <c r="BN148" s="101">
        <v>0</v>
      </c>
      <c r="BO148" s="101">
        <v>0</v>
      </c>
      <c r="BP148" s="102" t="s">
        <v>92</v>
      </c>
      <c r="BQ148" s="102" t="s">
        <v>92</v>
      </c>
      <c r="BR148" s="103" t="s">
        <v>92</v>
      </c>
    </row>
    <row r="149" spans="1:70" ht="11.85">
      <c r="A149" s="99" t="str">
        <f>IF(COUNTIFS(T_UPE2A[[#This Row],[Secteur]],"  *"),A148,T_UPE2A[[#This Row],[Secteur]])</f>
        <v>VAL-DE-MARNE</v>
      </c>
      <c r="B149" s="99" t="str">
        <f>IF(COUNTIFS(T_UPE2A[[#This Row],[Secteur]],"    *"),B148,T_UPE2A[[#This Row],[Secteur]])</f>
        <v xml:space="preserve">   D03 - Saint-Maur</v>
      </c>
      <c r="C149" s="100" t="s">
        <v>817</v>
      </c>
      <c r="D149" s="100" t="s">
        <v>562</v>
      </c>
      <c r="E149" s="101">
        <v>0</v>
      </c>
      <c r="F149" s="101">
        <v>3</v>
      </c>
      <c r="G149" s="101">
        <v>3</v>
      </c>
      <c r="H149" s="101">
        <v>0</v>
      </c>
      <c r="I149" s="101">
        <v>0</v>
      </c>
      <c r="J149" s="101">
        <v>0</v>
      </c>
      <c r="K149" s="101">
        <v>0</v>
      </c>
      <c r="L149" s="101">
        <v>0</v>
      </c>
      <c r="M149" s="101">
        <v>0</v>
      </c>
      <c r="N149" s="102" t="s">
        <v>92</v>
      </c>
      <c r="O149" s="102">
        <v>0</v>
      </c>
      <c r="P149" s="102">
        <v>0</v>
      </c>
      <c r="Q149" s="101">
        <v>0</v>
      </c>
      <c r="R149" s="101">
        <v>0</v>
      </c>
      <c r="S149" s="101">
        <v>0</v>
      </c>
      <c r="T149" s="102" t="s">
        <v>92</v>
      </c>
      <c r="U149" s="102" t="s">
        <v>92</v>
      </c>
      <c r="V149" s="102" t="s">
        <v>92</v>
      </c>
      <c r="W149" s="101">
        <v>0</v>
      </c>
      <c r="X149" s="101">
        <v>0</v>
      </c>
      <c r="Y149" s="101">
        <v>0</v>
      </c>
      <c r="Z149" s="102" t="s">
        <v>92</v>
      </c>
      <c r="AA149" s="102" t="s">
        <v>92</v>
      </c>
      <c r="AB149" s="102" t="s">
        <v>92</v>
      </c>
      <c r="AC149" s="101">
        <v>0</v>
      </c>
      <c r="AD149" s="101">
        <v>0</v>
      </c>
      <c r="AE149" s="101">
        <v>0</v>
      </c>
      <c r="AF149" s="102" t="s">
        <v>92</v>
      </c>
      <c r="AG149" s="102" t="s">
        <v>92</v>
      </c>
      <c r="AH149" s="102" t="s">
        <v>92</v>
      </c>
      <c r="AI149" s="101">
        <v>0</v>
      </c>
      <c r="AJ149" s="101">
        <v>0</v>
      </c>
      <c r="AK149" s="101">
        <v>0</v>
      </c>
      <c r="AL149" s="102" t="s">
        <v>92</v>
      </c>
      <c r="AM149" s="102" t="s">
        <v>92</v>
      </c>
      <c r="AN149" s="102" t="s">
        <v>92</v>
      </c>
      <c r="AO149" s="101">
        <v>0</v>
      </c>
      <c r="AP149" s="101">
        <v>0</v>
      </c>
      <c r="AQ149" s="101">
        <v>0</v>
      </c>
      <c r="AR149" s="102" t="s">
        <v>92</v>
      </c>
      <c r="AS149" s="102">
        <v>0</v>
      </c>
      <c r="AT149" s="102">
        <v>0</v>
      </c>
      <c r="AU149" s="101">
        <v>0</v>
      </c>
      <c r="AV149" s="101">
        <v>0</v>
      </c>
      <c r="AW149" s="101">
        <v>0</v>
      </c>
      <c r="AX149" s="102" t="s">
        <v>92</v>
      </c>
      <c r="AY149" s="102" t="s">
        <v>92</v>
      </c>
      <c r="AZ149" s="102" t="s">
        <v>92</v>
      </c>
      <c r="BA149" s="101">
        <v>0</v>
      </c>
      <c r="BB149" s="101">
        <v>0</v>
      </c>
      <c r="BC149" s="101">
        <v>0</v>
      </c>
      <c r="BD149" s="102" t="s">
        <v>92</v>
      </c>
      <c r="BE149" s="102" t="s">
        <v>92</v>
      </c>
      <c r="BF149" s="102" t="s">
        <v>92</v>
      </c>
      <c r="BG149" s="101">
        <v>0</v>
      </c>
      <c r="BH149" s="101">
        <v>0</v>
      </c>
      <c r="BI149" s="101">
        <v>0</v>
      </c>
      <c r="BJ149" s="102" t="s">
        <v>92</v>
      </c>
      <c r="BK149" s="102" t="s">
        <v>92</v>
      </c>
      <c r="BL149" s="102" t="s">
        <v>92</v>
      </c>
      <c r="BM149" s="101">
        <v>0</v>
      </c>
      <c r="BN149" s="101">
        <v>0</v>
      </c>
      <c r="BO149" s="101">
        <v>0</v>
      </c>
      <c r="BP149" s="102" t="s">
        <v>92</v>
      </c>
      <c r="BQ149" s="102" t="s">
        <v>92</v>
      </c>
      <c r="BR149" s="103" t="s">
        <v>92</v>
      </c>
    </row>
    <row r="150" spans="1:70" ht="11.85">
      <c r="A150" s="99" t="str">
        <f>IF(COUNTIFS(T_UPE2A[[#This Row],[Secteur]],"  *"),A149,T_UPE2A[[#This Row],[Secteur]])</f>
        <v>VAL-DE-MARNE</v>
      </c>
      <c r="B150" s="99" t="str">
        <f>IF(COUNTIFS(T_UPE2A[[#This Row],[Secteur]],"    *"),B149,T_UPE2A[[#This Row],[Secteur]])</f>
        <v xml:space="preserve">   D04 - Creteil</v>
      </c>
      <c r="C150" s="100" t="s">
        <v>820</v>
      </c>
      <c r="D150" s="100" t="s">
        <v>821</v>
      </c>
      <c r="E150" s="101">
        <v>8</v>
      </c>
      <c r="F150" s="101">
        <v>28</v>
      </c>
      <c r="G150" s="101">
        <v>36</v>
      </c>
      <c r="H150" s="101">
        <v>0</v>
      </c>
      <c r="I150" s="101">
        <v>0</v>
      </c>
      <c r="J150" s="101">
        <v>0</v>
      </c>
      <c r="K150" s="101">
        <v>6</v>
      </c>
      <c r="L150" s="101">
        <v>15</v>
      </c>
      <c r="M150" s="101">
        <v>21</v>
      </c>
      <c r="N150" s="102">
        <v>0.75</v>
      </c>
      <c r="O150" s="102">
        <v>0.5357142857142857</v>
      </c>
      <c r="P150" s="102">
        <v>0.58333333333333337</v>
      </c>
      <c r="Q150" s="101">
        <v>2</v>
      </c>
      <c r="R150" s="101">
        <v>3</v>
      </c>
      <c r="S150" s="101">
        <v>5</v>
      </c>
      <c r="T150" s="102">
        <v>0.33333333333333331</v>
      </c>
      <c r="U150" s="102">
        <v>0.2</v>
      </c>
      <c r="V150" s="102">
        <v>0.23809523809523808</v>
      </c>
      <c r="W150" s="101">
        <v>4</v>
      </c>
      <c r="X150" s="101">
        <v>12</v>
      </c>
      <c r="Y150" s="101">
        <v>16</v>
      </c>
      <c r="Z150" s="102">
        <v>0.66666666666666663</v>
      </c>
      <c r="AA150" s="102">
        <v>0.8</v>
      </c>
      <c r="AB150" s="102">
        <v>0.76190476190476186</v>
      </c>
      <c r="AC150" s="101">
        <v>3</v>
      </c>
      <c r="AD150" s="101">
        <v>4</v>
      </c>
      <c r="AE150" s="101">
        <v>7</v>
      </c>
      <c r="AF150" s="102">
        <v>0.5</v>
      </c>
      <c r="AG150" s="102">
        <v>0.26666666666666666</v>
      </c>
      <c r="AH150" s="102">
        <v>0.33333333333333331</v>
      </c>
      <c r="AI150" s="101">
        <v>1</v>
      </c>
      <c r="AJ150" s="101">
        <v>8</v>
      </c>
      <c r="AK150" s="101">
        <v>9</v>
      </c>
      <c r="AL150" s="102">
        <v>0.16666666666666666</v>
      </c>
      <c r="AM150" s="102">
        <v>0.53333333333333333</v>
      </c>
      <c r="AN150" s="102">
        <v>0.42857142857142855</v>
      </c>
      <c r="AO150" s="101">
        <v>2</v>
      </c>
      <c r="AP150" s="101">
        <v>6</v>
      </c>
      <c r="AQ150" s="101">
        <v>8</v>
      </c>
      <c r="AR150" s="102">
        <v>0.25</v>
      </c>
      <c r="AS150" s="102">
        <v>0.21428571428571427</v>
      </c>
      <c r="AT150" s="102">
        <v>0.22222222222222221</v>
      </c>
      <c r="AU150" s="101">
        <v>1</v>
      </c>
      <c r="AV150" s="101">
        <v>1</v>
      </c>
      <c r="AW150" s="101">
        <v>2</v>
      </c>
      <c r="AX150" s="102">
        <v>0.5</v>
      </c>
      <c r="AY150" s="102">
        <v>0.16666666666666666</v>
      </c>
      <c r="AZ150" s="102">
        <v>0.25</v>
      </c>
      <c r="BA150" s="101">
        <v>1</v>
      </c>
      <c r="BB150" s="101">
        <v>5</v>
      </c>
      <c r="BC150" s="101">
        <v>6</v>
      </c>
      <c r="BD150" s="102">
        <v>0.5</v>
      </c>
      <c r="BE150" s="102">
        <v>0.83333333333333337</v>
      </c>
      <c r="BF150" s="102">
        <v>0.75</v>
      </c>
      <c r="BG150" s="101">
        <v>1</v>
      </c>
      <c r="BH150" s="101">
        <v>2</v>
      </c>
      <c r="BI150" s="101">
        <v>3</v>
      </c>
      <c r="BJ150" s="102">
        <v>0.5</v>
      </c>
      <c r="BK150" s="102">
        <v>0.33333333333333331</v>
      </c>
      <c r="BL150" s="102">
        <v>0.375</v>
      </c>
      <c r="BM150" s="101">
        <v>0</v>
      </c>
      <c r="BN150" s="101">
        <v>3</v>
      </c>
      <c r="BO150" s="101">
        <v>3</v>
      </c>
      <c r="BP150" s="102">
        <v>0</v>
      </c>
      <c r="BQ150" s="102">
        <v>0.5</v>
      </c>
      <c r="BR150" s="103">
        <v>0.375</v>
      </c>
    </row>
    <row r="151" spans="1:70" ht="11.85">
      <c r="A151" s="99" t="str">
        <f>IF(COUNTIFS(T_UPE2A[[#This Row],[Secteur]],"  *"),A150,T_UPE2A[[#This Row],[Secteur]])</f>
        <v>VAL-DE-MARNE</v>
      </c>
      <c r="B151" s="99" t="str">
        <f>IF(COUNTIFS(T_UPE2A[[#This Row],[Secteur]],"    *"),B150,T_UPE2A[[#This Row],[Secteur]])</f>
        <v xml:space="preserve">   D04 - Creteil</v>
      </c>
      <c r="C151" s="100" t="s">
        <v>826</v>
      </c>
      <c r="D151" s="100" t="s">
        <v>600</v>
      </c>
      <c r="E151" s="101">
        <v>0</v>
      </c>
      <c r="F151" s="101">
        <v>2</v>
      </c>
      <c r="G151" s="101">
        <v>2</v>
      </c>
      <c r="H151" s="101">
        <v>0</v>
      </c>
      <c r="I151" s="101">
        <v>0</v>
      </c>
      <c r="J151" s="101">
        <v>0</v>
      </c>
      <c r="K151" s="101">
        <v>0</v>
      </c>
      <c r="L151" s="101">
        <v>0</v>
      </c>
      <c r="M151" s="101">
        <v>0</v>
      </c>
      <c r="N151" s="102" t="s">
        <v>92</v>
      </c>
      <c r="O151" s="102">
        <v>0</v>
      </c>
      <c r="P151" s="102">
        <v>0</v>
      </c>
      <c r="Q151" s="101">
        <v>0</v>
      </c>
      <c r="R151" s="101">
        <v>0</v>
      </c>
      <c r="S151" s="101">
        <v>0</v>
      </c>
      <c r="T151" s="102" t="s">
        <v>92</v>
      </c>
      <c r="U151" s="102" t="s">
        <v>92</v>
      </c>
      <c r="V151" s="102" t="s">
        <v>92</v>
      </c>
      <c r="W151" s="101">
        <v>0</v>
      </c>
      <c r="X151" s="101">
        <v>0</v>
      </c>
      <c r="Y151" s="101">
        <v>0</v>
      </c>
      <c r="Z151" s="102" t="s">
        <v>92</v>
      </c>
      <c r="AA151" s="102" t="s">
        <v>92</v>
      </c>
      <c r="AB151" s="102" t="s">
        <v>92</v>
      </c>
      <c r="AC151" s="101">
        <v>0</v>
      </c>
      <c r="AD151" s="101">
        <v>0</v>
      </c>
      <c r="AE151" s="101">
        <v>0</v>
      </c>
      <c r="AF151" s="102" t="s">
        <v>92</v>
      </c>
      <c r="AG151" s="102" t="s">
        <v>92</v>
      </c>
      <c r="AH151" s="102" t="s">
        <v>92</v>
      </c>
      <c r="AI151" s="101">
        <v>0</v>
      </c>
      <c r="AJ151" s="101">
        <v>0</v>
      </c>
      <c r="AK151" s="101">
        <v>0</v>
      </c>
      <c r="AL151" s="102" t="s">
        <v>92</v>
      </c>
      <c r="AM151" s="102" t="s">
        <v>92</v>
      </c>
      <c r="AN151" s="102" t="s">
        <v>92</v>
      </c>
      <c r="AO151" s="101">
        <v>0</v>
      </c>
      <c r="AP151" s="101">
        <v>0</v>
      </c>
      <c r="AQ151" s="101">
        <v>0</v>
      </c>
      <c r="AR151" s="102" t="s">
        <v>92</v>
      </c>
      <c r="AS151" s="102">
        <v>0</v>
      </c>
      <c r="AT151" s="102">
        <v>0</v>
      </c>
      <c r="AU151" s="101">
        <v>0</v>
      </c>
      <c r="AV151" s="101">
        <v>0</v>
      </c>
      <c r="AW151" s="101">
        <v>0</v>
      </c>
      <c r="AX151" s="102" t="s">
        <v>92</v>
      </c>
      <c r="AY151" s="102" t="s">
        <v>92</v>
      </c>
      <c r="AZ151" s="102" t="s">
        <v>92</v>
      </c>
      <c r="BA151" s="101">
        <v>0</v>
      </c>
      <c r="BB151" s="101">
        <v>0</v>
      </c>
      <c r="BC151" s="101">
        <v>0</v>
      </c>
      <c r="BD151" s="102" t="s">
        <v>92</v>
      </c>
      <c r="BE151" s="102" t="s">
        <v>92</v>
      </c>
      <c r="BF151" s="102" t="s">
        <v>92</v>
      </c>
      <c r="BG151" s="101">
        <v>0</v>
      </c>
      <c r="BH151" s="101">
        <v>0</v>
      </c>
      <c r="BI151" s="101">
        <v>0</v>
      </c>
      <c r="BJ151" s="102" t="s">
        <v>92</v>
      </c>
      <c r="BK151" s="102" t="s">
        <v>92</v>
      </c>
      <c r="BL151" s="102" t="s">
        <v>92</v>
      </c>
      <c r="BM151" s="101">
        <v>0</v>
      </c>
      <c r="BN151" s="101">
        <v>0</v>
      </c>
      <c r="BO151" s="101">
        <v>0</v>
      </c>
      <c r="BP151" s="102" t="s">
        <v>92</v>
      </c>
      <c r="BQ151" s="102" t="s">
        <v>92</v>
      </c>
      <c r="BR151" s="103" t="s">
        <v>92</v>
      </c>
    </row>
    <row r="152" spans="1:70" ht="11.85">
      <c r="A152" s="99" t="str">
        <f>IF(COUNTIFS(T_UPE2A[[#This Row],[Secteur]],"  *"),A151,T_UPE2A[[#This Row],[Secteur]])</f>
        <v>VAL-DE-MARNE</v>
      </c>
      <c r="B152" s="99" t="str">
        <f>IF(COUNTIFS(T_UPE2A[[#This Row],[Secteur]],"    *"),B151,T_UPE2A[[#This Row],[Secteur]])</f>
        <v xml:space="preserve">   D04 - Creteil</v>
      </c>
      <c r="C152" s="100" t="s">
        <v>827</v>
      </c>
      <c r="D152" s="100" t="s">
        <v>828</v>
      </c>
      <c r="E152" s="101">
        <v>3</v>
      </c>
      <c r="F152" s="101">
        <v>5</v>
      </c>
      <c r="G152" s="101">
        <v>8</v>
      </c>
      <c r="H152" s="101">
        <v>0</v>
      </c>
      <c r="I152" s="101">
        <v>0</v>
      </c>
      <c r="J152" s="101">
        <v>0</v>
      </c>
      <c r="K152" s="101">
        <v>2</v>
      </c>
      <c r="L152" s="101">
        <v>5</v>
      </c>
      <c r="M152" s="101">
        <v>7</v>
      </c>
      <c r="N152" s="102">
        <v>0.66666666666666663</v>
      </c>
      <c r="O152" s="102">
        <v>1</v>
      </c>
      <c r="P152" s="102">
        <v>0.875</v>
      </c>
      <c r="Q152" s="101">
        <v>1</v>
      </c>
      <c r="R152" s="101">
        <v>1</v>
      </c>
      <c r="S152" s="101">
        <v>2</v>
      </c>
      <c r="T152" s="102">
        <v>0.5</v>
      </c>
      <c r="U152" s="102">
        <v>0.2</v>
      </c>
      <c r="V152" s="102">
        <v>0.2857142857142857</v>
      </c>
      <c r="W152" s="101">
        <v>1</v>
      </c>
      <c r="X152" s="101">
        <v>4</v>
      </c>
      <c r="Y152" s="101">
        <v>5</v>
      </c>
      <c r="Z152" s="102">
        <v>0.5</v>
      </c>
      <c r="AA152" s="102">
        <v>0.8</v>
      </c>
      <c r="AB152" s="102">
        <v>0.7142857142857143</v>
      </c>
      <c r="AC152" s="101">
        <v>1</v>
      </c>
      <c r="AD152" s="101">
        <v>2</v>
      </c>
      <c r="AE152" s="101">
        <v>3</v>
      </c>
      <c r="AF152" s="102">
        <v>0.5</v>
      </c>
      <c r="AG152" s="102">
        <v>0.4</v>
      </c>
      <c r="AH152" s="102">
        <v>0.42857142857142855</v>
      </c>
      <c r="AI152" s="101">
        <v>0</v>
      </c>
      <c r="AJ152" s="101">
        <v>2</v>
      </c>
      <c r="AK152" s="101">
        <v>2</v>
      </c>
      <c r="AL152" s="102">
        <v>0</v>
      </c>
      <c r="AM152" s="102">
        <v>0.4</v>
      </c>
      <c r="AN152" s="102">
        <v>0.2857142857142857</v>
      </c>
      <c r="AO152" s="101">
        <v>2</v>
      </c>
      <c r="AP152" s="101">
        <v>5</v>
      </c>
      <c r="AQ152" s="101">
        <v>7</v>
      </c>
      <c r="AR152" s="102">
        <v>0.66666666666666663</v>
      </c>
      <c r="AS152" s="102">
        <v>1</v>
      </c>
      <c r="AT152" s="102">
        <v>0.875</v>
      </c>
      <c r="AU152" s="101">
        <v>1</v>
      </c>
      <c r="AV152" s="101">
        <v>1</v>
      </c>
      <c r="AW152" s="101">
        <v>2</v>
      </c>
      <c r="AX152" s="102">
        <v>0.5</v>
      </c>
      <c r="AY152" s="102">
        <v>0.2</v>
      </c>
      <c r="AZ152" s="102">
        <v>0.2857142857142857</v>
      </c>
      <c r="BA152" s="101">
        <v>1</v>
      </c>
      <c r="BB152" s="101">
        <v>4</v>
      </c>
      <c r="BC152" s="101">
        <v>5</v>
      </c>
      <c r="BD152" s="102">
        <v>0.5</v>
      </c>
      <c r="BE152" s="102">
        <v>0.8</v>
      </c>
      <c r="BF152" s="102">
        <v>0.7142857142857143</v>
      </c>
      <c r="BG152" s="101">
        <v>1</v>
      </c>
      <c r="BH152" s="101">
        <v>2</v>
      </c>
      <c r="BI152" s="101">
        <v>3</v>
      </c>
      <c r="BJ152" s="102">
        <v>0.5</v>
      </c>
      <c r="BK152" s="102">
        <v>0.4</v>
      </c>
      <c r="BL152" s="102">
        <v>0.42857142857142855</v>
      </c>
      <c r="BM152" s="101">
        <v>0</v>
      </c>
      <c r="BN152" s="101">
        <v>2</v>
      </c>
      <c r="BO152" s="101">
        <v>2</v>
      </c>
      <c r="BP152" s="102">
        <v>0</v>
      </c>
      <c r="BQ152" s="102">
        <v>0.4</v>
      </c>
      <c r="BR152" s="103">
        <v>0.2857142857142857</v>
      </c>
    </row>
    <row r="153" spans="1:70" ht="11.85">
      <c r="A153" s="99" t="str">
        <f>IF(COUNTIFS(T_UPE2A[[#This Row],[Secteur]],"  *"),A152,T_UPE2A[[#This Row],[Secteur]])</f>
        <v>VAL-DE-MARNE</v>
      </c>
      <c r="B153" s="99" t="str">
        <f>IF(COUNTIFS(T_UPE2A[[#This Row],[Secteur]],"    *"),B152,T_UPE2A[[#This Row],[Secteur]])</f>
        <v xml:space="preserve">   D04 - Creteil</v>
      </c>
      <c r="C153" s="100" t="s">
        <v>829</v>
      </c>
      <c r="D153" s="100" t="s">
        <v>769</v>
      </c>
      <c r="E153" s="101">
        <v>5</v>
      </c>
      <c r="F153" s="101">
        <v>14</v>
      </c>
      <c r="G153" s="101">
        <v>19</v>
      </c>
      <c r="H153" s="101">
        <v>0</v>
      </c>
      <c r="I153" s="101">
        <v>0</v>
      </c>
      <c r="J153" s="101">
        <v>0</v>
      </c>
      <c r="K153" s="101">
        <v>4</v>
      </c>
      <c r="L153" s="101">
        <v>9</v>
      </c>
      <c r="M153" s="101">
        <v>13</v>
      </c>
      <c r="N153" s="102">
        <v>0.8</v>
      </c>
      <c r="O153" s="102">
        <v>0.6428571428571429</v>
      </c>
      <c r="P153" s="102">
        <v>0.68421052631578949</v>
      </c>
      <c r="Q153" s="101">
        <v>1</v>
      </c>
      <c r="R153" s="101">
        <v>2</v>
      </c>
      <c r="S153" s="101">
        <v>3</v>
      </c>
      <c r="T153" s="102">
        <v>0.25</v>
      </c>
      <c r="U153" s="102">
        <v>0.22222222222222221</v>
      </c>
      <c r="V153" s="102">
        <v>0.23076923076923078</v>
      </c>
      <c r="W153" s="101">
        <v>3</v>
      </c>
      <c r="X153" s="101">
        <v>7</v>
      </c>
      <c r="Y153" s="101">
        <v>10</v>
      </c>
      <c r="Z153" s="102">
        <v>0.75</v>
      </c>
      <c r="AA153" s="102">
        <v>0.77777777777777779</v>
      </c>
      <c r="AB153" s="102">
        <v>0.76923076923076927</v>
      </c>
      <c r="AC153" s="101">
        <v>2</v>
      </c>
      <c r="AD153" s="101">
        <v>2</v>
      </c>
      <c r="AE153" s="101">
        <v>4</v>
      </c>
      <c r="AF153" s="102">
        <v>0.5</v>
      </c>
      <c r="AG153" s="102">
        <v>0.22222222222222221</v>
      </c>
      <c r="AH153" s="102">
        <v>0.30769230769230771</v>
      </c>
      <c r="AI153" s="101">
        <v>1</v>
      </c>
      <c r="AJ153" s="101">
        <v>5</v>
      </c>
      <c r="AK153" s="101">
        <v>6</v>
      </c>
      <c r="AL153" s="102">
        <v>0.25</v>
      </c>
      <c r="AM153" s="102">
        <v>0.55555555555555558</v>
      </c>
      <c r="AN153" s="102">
        <v>0.46153846153846156</v>
      </c>
      <c r="AO153" s="101">
        <v>0</v>
      </c>
      <c r="AP153" s="101">
        <v>0</v>
      </c>
      <c r="AQ153" s="101">
        <v>0</v>
      </c>
      <c r="AR153" s="102">
        <v>0</v>
      </c>
      <c r="AS153" s="102">
        <v>0</v>
      </c>
      <c r="AT153" s="102">
        <v>0</v>
      </c>
      <c r="AU153" s="101">
        <v>0</v>
      </c>
      <c r="AV153" s="101">
        <v>0</v>
      </c>
      <c r="AW153" s="101">
        <v>0</v>
      </c>
      <c r="AX153" s="102" t="s">
        <v>92</v>
      </c>
      <c r="AY153" s="102" t="s">
        <v>92</v>
      </c>
      <c r="AZ153" s="102" t="s">
        <v>92</v>
      </c>
      <c r="BA153" s="101">
        <v>0</v>
      </c>
      <c r="BB153" s="101">
        <v>0</v>
      </c>
      <c r="BC153" s="101">
        <v>0</v>
      </c>
      <c r="BD153" s="102" t="s">
        <v>92</v>
      </c>
      <c r="BE153" s="102" t="s">
        <v>92</v>
      </c>
      <c r="BF153" s="102" t="s">
        <v>92</v>
      </c>
      <c r="BG153" s="101">
        <v>0</v>
      </c>
      <c r="BH153" s="101">
        <v>0</v>
      </c>
      <c r="BI153" s="101">
        <v>0</v>
      </c>
      <c r="BJ153" s="102" t="s">
        <v>92</v>
      </c>
      <c r="BK153" s="102" t="s">
        <v>92</v>
      </c>
      <c r="BL153" s="102" t="s">
        <v>92</v>
      </c>
      <c r="BM153" s="101">
        <v>0</v>
      </c>
      <c r="BN153" s="101">
        <v>0</v>
      </c>
      <c r="BO153" s="101">
        <v>0</v>
      </c>
      <c r="BP153" s="102" t="s">
        <v>92</v>
      </c>
      <c r="BQ153" s="102" t="s">
        <v>92</v>
      </c>
      <c r="BR153" s="103" t="s">
        <v>92</v>
      </c>
    </row>
    <row r="154" spans="1:70" ht="11.85">
      <c r="A154" s="99" t="str">
        <f>IF(COUNTIFS(T_UPE2A[[#This Row],[Secteur]],"  *"),A153,T_UPE2A[[#This Row],[Secteur]])</f>
        <v>VAL-DE-MARNE</v>
      </c>
      <c r="B154" s="99" t="str">
        <f>IF(COUNTIFS(T_UPE2A[[#This Row],[Secteur]],"    *"),B153,T_UPE2A[[#This Row],[Secteur]])</f>
        <v xml:space="preserve">   D04 - Creteil</v>
      </c>
      <c r="C154" s="100" t="s">
        <v>830</v>
      </c>
      <c r="D154" s="100" t="s">
        <v>831</v>
      </c>
      <c r="E154" s="101">
        <v>0</v>
      </c>
      <c r="F154" s="101">
        <v>7</v>
      </c>
      <c r="G154" s="101">
        <v>7</v>
      </c>
      <c r="H154" s="101">
        <v>0</v>
      </c>
      <c r="I154" s="101">
        <v>0</v>
      </c>
      <c r="J154" s="101">
        <v>0</v>
      </c>
      <c r="K154" s="101">
        <v>0</v>
      </c>
      <c r="L154" s="101">
        <v>1</v>
      </c>
      <c r="M154" s="101">
        <v>1</v>
      </c>
      <c r="N154" s="102" t="s">
        <v>92</v>
      </c>
      <c r="O154" s="102">
        <v>0.14285714285714285</v>
      </c>
      <c r="P154" s="102">
        <v>0.14285714285714285</v>
      </c>
      <c r="Q154" s="101">
        <v>0</v>
      </c>
      <c r="R154" s="101">
        <v>0</v>
      </c>
      <c r="S154" s="101">
        <v>0</v>
      </c>
      <c r="T154" s="102" t="s">
        <v>92</v>
      </c>
      <c r="U154" s="102">
        <v>0</v>
      </c>
      <c r="V154" s="102">
        <v>0</v>
      </c>
      <c r="W154" s="101">
        <v>0</v>
      </c>
      <c r="X154" s="101">
        <v>1</v>
      </c>
      <c r="Y154" s="101">
        <v>1</v>
      </c>
      <c r="Z154" s="102" t="s">
        <v>92</v>
      </c>
      <c r="AA154" s="102">
        <v>1</v>
      </c>
      <c r="AB154" s="102">
        <v>1</v>
      </c>
      <c r="AC154" s="101">
        <v>0</v>
      </c>
      <c r="AD154" s="101">
        <v>0</v>
      </c>
      <c r="AE154" s="101">
        <v>0</v>
      </c>
      <c r="AF154" s="102" t="s">
        <v>92</v>
      </c>
      <c r="AG154" s="102">
        <v>0</v>
      </c>
      <c r="AH154" s="102">
        <v>0</v>
      </c>
      <c r="AI154" s="101">
        <v>0</v>
      </c>
      <c r="AJ154" s="101">
        <v>1</v>
      </c>
      <c r="AK154" s="101">
        <v>1</v>
      </c>
      <c r="AL154" s="102" t="s">
        <v>92</v>
      </c>
      <c r="AM154" s="102">
        <v>1</v>
      </c>
      <c r="AN154" s="102">
        <v>1</v>
      </c>
      <c r="AO154" s="101">
        <v>0</v>
      </c>
      <c r="AP154" s="101">
        <v>1</v>
      </c>
      <c r="AQ154" s="101">
        <v>1</v>
      </c>
      <c r="AR154" s="102" t="s">
        <v>92</v>
      </c>
      <c r="AS154" s="102">
        <v>0.14285714285714285</v>
      </c>
      <c r="AT154" s="102">
        <v>0.14285714285714285</v>
      </c>
      <c r="AU154" s="101">
        <v>0</v>
      </c>
      <c r="AV154" s="101">
        <v>0</v>
      </c>
      <c r="AW154" s="101">
        <v>0</v>
      </c>
      <c r="AX154" s="102" t="s">
        <v>92</v>
      </c>
      <c r="AY154" s="102">
        <v>0</v>
      </c>
      <c r="AZ154" s="102">
        <v>0</v>
      </c>
      <c r="BA154" s="101">
        <v>0</v>
      </c>
      <c r="BB154" s="101">
        <v>1</v>
      </c>
      <c r="BC154" s="101">
        <v>1</v>
      </c>
      <c r="BD154" s="102" t="s">
        <v>92</v>
      </c>
      <c r="BE154" s="102">
        <v>1</v>
      </c>
      <c r="BF154" s="102">
        <v>1</v>
      </c>
      <c r="BG154" s="101">
        <v>0</v>
      </c>
      <c r="BH154" s="101">
        <v>0</v>
      </c>
      <c r="BI154" s="101">
        <v>0</v>
      </c>
      <c r="BJ154" s="102" t="s">
        <v>92</v>
      </c>
      <c r="BK154" s="102">
        <v>0</v>
      </c>
      <c r="BL154" s="102">
        <v>0</v>
      </c>
      <c r="BM154" s="101">
        <v>0</v>
      </c>
      <c r="BN154" s="101">
        <v>1</v>
      </c>
      <c r="BO154" s="101">
        <v>1</v>
      </c>
      <c r="BP154" s="102" t="s">
        <v>92</v>
      </c>
      <c r="BQ154" s="102">
        <v>1</v>
      </c>
      <c r="BR154" s="103">
        <v>1</v>
      </c>
    </row>
    <row r="155" spans="1:70" ht="11.85">
      <c r="A155" s="99" t="str">
        <f>IF(COUNTIFS(T_UPE2A[[#This Row],[Secteur]],"  *"),A154,T_UPE2A[[#This Row],[Secteur]])</f>
        <v>VAL-DE-MARNE</v>
      </c>
      <c r="B155" s="99" t="str">
        <f>IF(COUNTIFS(T_UPE2A[[#This Row],[Secteur]],"    *"),B154,T_UPE2A[[#This Row],[Secteur]])</f>
        <v xml:space="preserve">   D05 - Maisons-Alfort</v>
      </c>
      <c r="C155" s="100" t="s">
        <v>839</v>
      </c>
      <c r="D155" s="100" t="s">
        <v>840</v>
      </c>
      <c r="E155" s="101">
        <v>15</v>
      </c>
      <c r="F155" s="101">
        <v>26</v>
      </c>
      <c r="G155" s="101">
        <v>41</v>
      </c>
      <c r="H155" s="101">
        <v>0</v>
      </c>
      <c r="I155" s="101">
        <v>0</v>
      </c>
      <c r="J155" s="101">
        <v>0</v>
      </c>
      <c r="K155" s="101">
        <v>13</v>
      </c>
      <c r="L155" s="101">
        <v>19</v>
      </c>
      <c r="M155" s="101">
        <v>32</v>
      </c>
      <c r="N155" s="102">
        <v>0.8666666666666667</v>
      </c>
      <c r="O155" s="102">
        <v>0.73076923076923073</v>
      </c>
      <c r="P155" s="102">
        <v>0.78048780487804881</v>
      </c>
      <c r="Q155" s="101">
        <v>4</v>
      </c>
      <c r="R155" s="101">
        <v>2</v>
      </c>
      <c r="S155" s="101">
        <v>6</v>
      </c>
      <c r="T155" s="102">
        <v>0.30769230769230771</v>
      </c>
      <c r="U155" s="102">
        <v>0.10526315789473684</v>
      </c>
      <c r="V155" s="102">
        <v>0.1875</v>
      </c>
      <c r="W155" s="101">
        <v>9</v>
      </c>
      <c r="X155" s="101">
        <v>17</v>
      </c>
      <c r="Y155" s="101">
        <v>26</v>
      </c>
      <c r="Z155" s="102">
        <v>0.69230769230769229</v>
      </c>
      <c r="AA155" s="102">
        <v>0.89473684210526316</v>
      </c>
      <c r="AB155" s="102">
        <v>0.8125</v>
      </c>
      <c r="AC155" s="101">
        <v>3</v>
      </c>
      <c r="AD155" s="101">
        <v>5</v>
      </c>
      <c r="AE155" s="101">
        <v>8</v>
      </c>
      <c r="AF155" s="102">
        <v>0.23076923076923078</v>
      </c>
      <c r="AG155" s="102">
        <v>0.26315789473684209</v>
      </c>
      <c r="AH155" s="102">
        <v>0.25</v>
      </c>
      <c r="AI155" s="101">
        <v>6</v>
      </c>
      <c r="AJ155" s="101">
        <v>12</v>
      </c>
      <c r="AK155" s="101">
        <v>18</v>
      </c>
      <c r="AL155" s="102">
        <v>0.46153846153846156</v>
      </c>
      <c r="AM155" s="102">
        <v>0.63157894736842102</v>
      </c>
      <c r="AN155" s="102">
        <v>0.5625</v>
      </c>
      <c r="AO155" s="101">
        <v>9</v>
      </c>
      <c r="AP155" s="101">
        <v>14</v>
      </c>
      <c r="AQ155" s="101">
        <v>23</v>
      </c>
      <c r="AR155" s="102">
        <v>0.6</v>
      </c>
      <c r="AS155" s="102">
        <v>0.53846153846153844</v>
      </c>
      <c r="AT155" s="102">
        <v>0.56097560975609762</v>
      </c>
      <c r="AU155" s="101">
        <v>2</v>
      </c>
      <c r="AV155" s="101">
        <v>0</v>
      </c>
      <c r="AW155" s="101">
        <v>2</v>
      </c>
      <c r="AX155" s="102">
        <v>0.22222222222222221</v>
      </c>
      <c r="AY155" s="102">
        <v>0</v>
      </c>
      <c r="AZ155" s="102">
        <v>8.6956521739130432E-2</v>
      </c>
      <c r="BA155" s="101">
        <v>7</v>
      </c>
      <c r="BB155" s="101">
        <v>14</v>
      </c>
      <c r="BC155" s="101">
        <v>21</v>
      </c>
      <c r="BD155" s="102">
        <v>0.77777777777777779</v>
      </c>
      <c r="BE155" s="102">
        <v>1</v>
      </c>
      <c r="BF155" s="102">
        <v>0.91304347826086951</v>
      </c>
      <c r="BG155" s="101">
        <v>2</v>
      </c>
      <c r="BH155" s="101">
        <v>3</v>
      </c>
      <c r="BI155" s="101">
        <v>5</v>
      </c>
      <c r="BJ155" s="102">
        <v>0.22222222222222221</v>
      </c>
      <c r="BK155" s="102">
        <v>0.21428571428571427</v>
      </c>
      <c r="BL155" s="102">
        <v>0.21739130434782608</v>
      </c>
      <c r="BM155" s="101">
        <v>5</v>
      </c>
      <c r="BN155" s="101">
        <v>11</v>
      </c>
      <c r="BO155" s="101">
        <v>16</v>
      </c>
      <c r="BP155" s="102">
        <v>0.55555555555555558</v>
      </c>
      <c r="BQ155" s="102">
        <v>0.7857142857142857</v>
      </c>
      <c r="BR155" s="103">
        <v>0.69565217391304346</v>
      </c>
    </row>
    <row r="156" spans="1:70" ht="11.85">
      <c r="A156" s="99" t="str">
        <f>IF(COUNTIFS(T_UPE2A[[#This Row],[Secteur]],"  *"),A155,T_UPE2A[[#This Row],[Secteur]])</f>
        <v>VAL-DE-MARNE</v>
      </c>
      <c r="B156" s="99" t="str">
        <f>IF(COUNTIFS(T_UPE2A[[#This Row],[Secteur]],"    *"),B155,T_UPE2A[[#This Row],[Secteur]])</f>
        <v xml:space="preserve">   D05 - Maisons-Alfort</v>
      </c>
      <c r="C156" s="100" t="s">
        <v>841</v>
      </c>
      <c r="D156" s="100" t="s">
        <v>842</v>
      </c>
      <c r="E156" s="101">
        <v>7</v>
      </c>
      <c r="F156" s="101">
        <v>15</v>
      </c>
      <c r="G156" s="101">
        <v>22</v>
      </c>
      <c r="H156" s="101">
        <v>0</v>
      </c>
      <c r="I156" s="101">
        <v>0</v>
      </c>
      <c r="J156" s="101">
        <v>0</v>
      </c>
      <c r="K156" s="101">
        <v>7</v>
      </c>
      <c r="L156" s="101">
        <v>15</v>
      </c>
      <c r="M156" s="101">
        <v>22</v>
      </c>
      <c r="N156" s="102">
        <v>1</v>
      </c>
      <c r="O156" s="102">
        <v>1</v>
      </c>
      <c r="P156" s="102">
        <v>1</v>
      </c>
      <c r="Q156" s="101">
        <v>3</v>
      </c>
      <c r="R156" s="101">
        <v>2</v>
      </c>
      <c r="S156" s="101">
        <v>5</v>
      </c>
      <c r="T156" s="102">
        <v>0.42857142857142855</v>
      </c>
      <c r="U156" s="102">
        <v>0.13333333333333333</v>
      </c>
      <c r="V156" s="102">
        <v>0.22727272727272727</v>
      </c>
      <c r="W156" s="101">
        <v>4</v>
      </c>
      <c r="X156" s="101">
        <v>13</v>
      </c>
      <c r="Y156" s="101">
        <v>17</v>
      </c>
      <c r="Z156" s="102">
        <v>0.5714285714285714</v>
      </c>
      <c r="AA156" s="102">
        <v>0.8666666666666667</v>
      </c>
      <c r="AB156" s="102">
        <v>0.77272727272727271</v>
      </c>
      <c r="AC156" s="101">
        <v>2</v>
      </c>
      <c r="AD156" s="101">
        <v>4</v>
      </c>
      <c r="AE156" s="101">
        <v>6</v>
      </c>
      <c r="AF156" s="102">
        <v>0.2857142857142857</v>
      </c>
      <c r="AG156" s="102">
        <v>0.26666666666666666</v>
      </c>
      <c r="AH156" s="102">
        <v>0.27272727272727271</v>
      </c>
      <c r="AI156" s="101">
        <v>2</v>
      </c>
      <c r="AJ156" s="101">
        <v>9</v>
      </c>
      <c r="AK156" s="101">
        <v>11</v>
      </c>
      <c r="AL156" s="102">
        <v>0.2857142857142857</v>
      </c>
      <c r="AM156" s="102">
        <v>0.6</v>
      </c>
      <c r="AN156" s="102">
        <v>0.5</v>
      </c>
      <c r="AO156" s="101">
        <v>4</v>
      </c>
      <c r="AP156" s="101">
        <v>11</v>
      </c>
      <c r="AQ156" s="101">
        <v>15</v>
      </c>
      <c r="AR156" s="102">
        <v>0.5714285714285714</v>
      </c>
      <c r="AS156" s="102">
        <v>0.73333333333333328</v>
      </c>
      <c r="AT156" s="102">
        <v>0.68181818181818177</v>
      </c>
      <c r="AU156" s="101">
        <v>1</v>
      </c>
      <c r="AV156" s="101">
        <v>0</v>
      </c>
      <c r="AW156" s="101">
        <v>1</v>
      </c>
      <c r="AX156" s="102">
        <v>0.25</v>
      </c>
      <c r="AY156" s="102">
        <v>0</v>
      </c>
      <c r="AZ156" s="102">
        <v>6.6666666666666666E-2</v>
      </c>
      <c r="BA156" s="101">
        <v>3</v>
      </c>
      <c r="BB156" s="101">
        <v>11</v>
      </c>
      <c r="BC156" s="101">
        <v>14</v>
      </c>
      <c r="BD156" s="102">
        <v>0.75</v>
      </c>
      <c r="BE156" s="102">
        <v>1</v>
      </c>
      <c r="BF156" s="102">
        <v>0.93333333333333335</v>
      </c>
      <c r="BG156" s="101">
        <v>2</v>
      </c>
      <c r="BH156" s="101">
        <v>3</v>
      </c>
      <c r="BI156" s="101">
        <v>5</v>
      </c>
      <c r="BJ156" s="102">
        <v>0.5</v>
      </c>
      <c r="BK156" s="102">
        <v>0.27272727272727271</v>
      </c>
      <c r="BL156" s="102">
        <v>0.33333333333333331</v>
      </c>
      <c r="BM156" s="101">
        <v>1</v>
      </c>
      <c r="BN156" s="101">
        <v>8</v>
      </c>
      <c r="BO156" s="101">
        <v>9</v>
      </c>
      <c r="BP156" s="102">
        <v>0.25</v>
      </c>
      <c r="BQ156" s="102">
        <v>0.72727272727272729</v>
      </c>
      <c r="BR156" s="103">
        <v>0.6</v>
      </c>
    </row>
    <row r="157" spans="1:70" ht="11.85">
      <c r="A157" s="99" t="str">
        <f>IF(COUNTIFS(T_UPE2A[[#This Row],[Secteur]],"  *"),A156,T_UPE2A[[#This Row],[Secteur]])</f>
        <v>VAL-DE-MARNE</v>
      </c>
      <c r="B157" s="99" t="str">
        <f>IF(COUNTIFS(T_UPE2A[[#This Row],[Secteur]],"    *"),B156,T_UPE2A[[#This Row],[Secteur]])</f>
        <v xml:space="preserve">   D05 - Maisons-Alfort</v>
      </c>
      <c r="C157" s="100" t="s">
        <v>844</v>
      </c>
      <c r="D157" s="100" t="s">
        <v>233</v>
      </c>
      <c r="E157" s="101">
        <v>1</v>
      </c>
      <c r="F157" s="101">
        <v>4</v>
      </c>
      <c r="G157" s="101">
        <v>5</v>
      </c>
      <c r="H157" s="101">
        <v>0</v>
      </c>
      <c r="I157" s="101">
        <v>0</v>
      </c>
      <c r="J157" s="101">
        <v>0</v>
      </c>
      <c r="K157" s="101">
        <v>0</v>
      </c>
      <c r="L157" s="101">
        <v>0</v>
      </c>
      <c r="M157" s="101">
        <v>0</v>
      </c>
      <c r="N157" s="102">
        <v>0</v>
      </c>
      <c r="O157" s="102">
        <v>0</v>
      </c>
      <c r="P157" s="102">
        <v>0</v>
      </c>
      <c r="Q157" s="101">
        <v>0</v>
      </c>
      <c r="R157" s="101">
        <v>0</v>
      </c>
      <c r="S157" s="101">
        <v>0</v>
      </c>
      <c r="T157" s="102" t="s">
        <v>92</v>
      </c>
      <c r="U157" s="102" t="s">
        <v>92</v>
      </c>
      <c r="V157" s="102" t="s">
        <v>92</v>
      </c>
      <c r="W157" s="101">
        <v>0</v>
      </c>
      <c r="X157" s="101">
        <v>0</v>
      </c>
      <c r="Y157" s="101">
        <v>0</v>
      </c>
      <c r="Z157" s="102" t="s">
        <v>92</v>
      </c>
      <c r="AA157" s="102" t="s">
        <v>92</v>
      </c>
      <c r="AB157" s="102" t="s">
        <v>92</v>
      </c>
      <c r="AC157" s="101">
        <v>0</v>
      </c>
      <c r="AD157" s="101">
        <v>0</v>
      </c>
      <c r="AE157" s="101">
        <v>0</v>
      </c>
      <c r="AF157" s="102" t="s">
        <v>92</v>
      </c>
      <c r="AG157" s="102" t="s">
        <v>92</v>
      </c>
      <c r="AH157" s="102" t="s">
        <v>92</v>
      </c>
      <c r="AI157" s="101">
        <v>0</v>
      </c>
      <c r="AJ157" s="101">
        <v>0</v>
      </c>
      <c r="AK157" s="101">
        <v>0</v>
      </c>
      <c r="AL157" s="102" t="s">
        <v>92</v>
      </c>
      <c r="AM157" s="102" t="s">
        <v>92</v>
      </c>
      <c r="AN157" s="102" t="s">
        <v>92</v>
      </c>
      <c r="AO157" s="101">
        <v>0</v>
      </c>
      <c r="AP157" s="101">
        <v>0</v>
      </c>
      <c r="AQ157" s="101">
        <v>0</v>
      </c>
      <c r="AR157" s="102">
        <v>0</v>
      </c>
      <c r="AS157" s="102">
        <v>0</v>
      </c>
      <c r="AT157" s="102">
        <v>0</v>
      </c>
      <c r="AU157" s="101">
        <v>0</v>
      </c>
      <c r="AV157" s="101">
        <v>0</v>
      </c>
      <c r="AW157" s="101">
        <v>0</v>
      </c>
      <c r="AX157" s="102" t="s">
        <v>92</v>
      </c>
      <c r="AY157" s="102" t="s">
        <v>92</v>
      </c>
      <c r="AZ157" s="102" t="s">
        <v>92</v>
      </c>
      <c r="BA157" s="101">
        <v>0</v>
      </c>
      <c r="BB157" s="101">
        <v>0</v>
      </c>
      <c r="BC157" s="101">
        <v>0</v>
      </c>
      <c r="BD157" s="102" t="s">
        <v>92</v>
      </c>
      <c r="BE157" s="102" t="s">
        <v>92</v>
      </c>
      <c r="BF157" s="102" t="s">
        <v>92</v>
      </c>
      <c r="BG157" s="101">
        <v>0</v>
      </c>
      <c r="BH157" s="101">
        <v>0</v>
      </c>
      <c r="BI157" s="101">
        <v>0</v>
      </c>
      <c r="BJ157" s="102" t="s">
        <v>92</v>
      </c>
      <c r="BK157" s="102" t="s">
        <v>92</v>
      </c>
      <c r="BL157" s="102" t="s">
        <v>92</v>
      </c>
      <c r="BM157" s="101">
        <v>0</v>
      </c>
      <c r="BN157" s="101">
        <v>0</v>
      </c>
      <c r="BO157" s="101">
        <v>0</v>
      </c>
      <c r="BP157" s="102" t="s">
        <v>92</v>
      </c>
      <c r="BQ157" s="102" t="s">
        <v>92</v>
      </c>
      <c r="BR157" s="103" t="s">
        <v>92</v>
      </c>
    </row>
    <row r="158" spans="1:70" ht="11.85">
      <c r="A158" s="99" t="str">
        <f>IF(COUNTIFS(T_UPE2A[[#This Row],[Secteur]],"  *"),A157,T_UPE2A[[#This Row],[Secteur]])</f>
        <v>VAL-DE-MARNE</v>
      </c>
      <c r="B158" s="99" t="str">
        <f>IF(COUNTIFS(T_UPE2A[[#This Row],[Secteur]],"    *"),B157,T_UPE2A[[#This Row],[Secteur]])</f>
        <v xml:space="preserve">   D05 - Maisons-Alfort</v>
      </c>
      <c r="C158" s="100" t="s">
        <v>845</v>
      </c>
      <c r="D158" s="100" t="s">
        <v>846</v>
      </c>
      <c r="E158" s="101">
        <v>2</v>
      </c>
      <c r="F158" s="101">
        <v>4</v>
      </c>
      <c r="G158" s="101">
        <v>6</v>
      </c>
      <c r="H158" s="101">
        <v>0</v>
      </c>
      <c r="I158" s="101">
        <v>0</v>
      </c>
      <c r="J158" s="101">
        <v>0</v>
      </c>
      <c r="K158" s="101">
        <v>1</v>
      </c>
      <c r="L158" s="101">
        <v>1</v>
      </c>
      <c r="M158" s="101">
        <v>2</v>
      </c>
      <c r="N158" s="102">
        <v>0.5</v>
      </c>
      <c r="O158" s="102">
        <v>0.25</v>
      </c>
      <c r="P158" s="102">
        <v>0.33333333333333331</v>
      </c>
      <c r="Q158" s="101">
        <v>0</v>
      </c>
      <c r="R158" s="101">
        <v>0</v>
      </c>
      <c r="S158" s="101">
        <v>0</v>
      </c>
      <c r="T158" s="102">
        <v>0</v>
      </c>
      <c r="U158" s="102">
        <v>0</v>
      </c>
      <c r="V158" s="102">
        <v>0</v>
      </c>
      <c r="W158" s="101">
        <v>1</v>
      </c>
      <c r="X158" s="101">
        <v>1</v>
      </c>
      <c r="Y158" s="101">
        <v>2</v>
      </c>
      <c r="Z158" s="102">
        <v>1</v>
      </c>
      <c r="AA158" s="102">
        <v>1</v>
      </c>
      <c r="AB158" s="102">
        <v>1</v>
      </c>
      <c r="AC158" s="101">
        <v>1</v>
      </c>
      <c r="AD158" s="101">
        <v>1</v>
      </c>
      <c r="AE158" s="101">
        <v>2</v>
      </c>
      <c r="AF158" s="102">
        <v>1</v>
      </c>
      <c r="AG158" s="102">
        <v>1</v>
      </c>
      <c r="AH158" s="102">
        <v>1</v>
      </c>
      <c r="AI158" s="101">
        <v>0</v>
      </c>
      <c r="AJ158" s="101">
        <v>0</v>
      </c>
      <c r="AK158" s="101">
        <v>0</v>
      </c>
      <c r="AL158" s="102">
        <v>0</v>
      </c>
      <c r="AM158" s="102">
        <v>0</v>
      </c>
      <c r="AN158" s="102">
        <v>0</v>
      </c>
      <c r="AO158" s="101">
        <v>0</v>
      </c>
      <c r="AP158" s="101">
        <v>0</v>
      </c>
      <c r="AQ158" s="101">
        <v>0</v>
      </c>
      <c r="AR158" s="102">
        <v>0</v>
      </c>
      <c r="AS158" s="102">
        <v>0</v>
      </c>
      <c r="AT158" s="102">
        <v>0</v>
      </c>
      <c r="AU158" s="101">
        <v>0</v>
      </c>
      <c r="AV158" s="101">
        <v>0</v>
      </c>
      <c r="AW158" s="101">
        <v>0</v>
      </c>
      <c r="AX158" s="102" t="s">
        <v>92</v>
      </c>
      <c r="AY158" s="102" t="s">
        <v>92</v>
      </c>
      <c r="AZ158" s="102" t="s">
        <v>92</v>
      </c>
      <c r="BA158" s="101">
        <v>0</v>
      </c>
      <c r="BB158" s="101">
        <v>0</v>
      </c>
      <c r="BC158" s="101">
        <v>0</v>
      </c>
      <c r="BD158" s="102" t="s">
        <v>92</v>
      </c>
      <c r="BE158" s="102" t="s">
        <v>92</v>
      </c>
      <c r="BF158" s="102" t="s">
        <v>92</v>
      </c>
      <c r="BG158" s="101">
        <v>0</v>
      </c>
      <c r="BH158" s="101">
        <v>0</v>
      </c>
      <c r="BI158" s="101">
        <v>0</v>
      </c>
      <c r="BJ158" s="102" t="s">
        <v>92</v>
      </c>
      <c r="BK158" s="102" t="s">
        <v>92</v>
      </c>
      <c r="BL158" s="102" t="s">
        <v>92</v>
      </c>
      <c r="BM158" s="101">
        <v>0</v>
      </c>
      <c r="BN158" s="101">
        <v>0</v>
      </c>
      <c r="BO158" s="101">
        <v>0</v>
      </c>
      <c r="BP158" s="102" t="s">
        <v>92</v>
      </c>
      <c r="BQ158" s="102" t="s">
        <v>92</v>
      </c>
      <c r="BR158" s="103" t="s">
        <v>92</v>
      </c>
    </row>
    <row r="159" spans="1:70" ht="11.85">
      <c r="A159" s="99" t="str">
        <f>IF(COUNTIFS(T_UPE2A[[#This Row],[Secteur]],"  *"),A158,T_UPE2A[[#This Row],[Secteur]])</f>
        <v>VAL-DE-MARNE</v>
      </c>
      <c r="B159" s="99" t="str">
        <f>IF(COUNTIFS(T_UPE2A[[#This Row],[Secteur]],"    *"),B158,T_UPE2A[[#This Row],[Secteur]])</f>
        <v xml:space="preserve">   D05 - Maisons-Alfort</v>
      </c>
      <c r="C159" s="100" t="s">
        <v>854</v>
      </c>
      <c r="D159" s="100" t="s">
        <v>855</v>
      </c>
      <c r="E159" s="101">
        <v>5</v>
      </c>
      <c r="F159" s="101">
        <v>3</v>
      </c>
      <c r="G159" s="101">
        <v>8</v>
      </c>
      <c r="H159" s="101">
        <v>0</v>
      </c>
      <c r="I159" s="101">
        <v>0</v>
      </c>
      <c r="J159" s="101">
        <v>0</v>
      </c>
      <c r="K159" s="101">
        <v>5</v>
      </c>
      <c r="L159" s="101">
        <v>3</v>
      </c>
      <c r="M159" s="101">
        <v>8</v>
      </c>
      <c r="N159" s="102">
        <v>1</v>
      </c>
      <c r="O159" s="102">
        <v>1</v>
      </c>
      <c r="P159" s="102">
        <v>1</v>
      </c>
      <c r="Q159" s="101">
        <v>1</v>
      </c>
      <c r="R159" s="101">
        <v>0</v>
      </c>
      <c r="S159" s="101">
        <v>1</v>
      </c>
      <c r="T159" s="102">
        <v>0.2</v>
      </c>
      <c r="U159" s="102">
        <v>0</v>
      </c>
      <c r="V159" s="102">
        <v>0.125</v>
      </c>
      <c r="W159" s="101">
        <v>4</v>
      </c>
      <c r="X159" s="101">
        <v>3</v>
      </c>
      <c r="Y159" s="101">
        <v>7</v>
      </c>
      <c r="Z159" s="102">
        <v>0.8</v>
      </c>
      <c r="AA159" s="102">
        <v>1</v>
      </c>
      <c r="AB159" s="102">
        <v>0.875</v>
      </c>
      <c r="AC159" s="101">
        <v>0</v>
      </c>
      <c r="AD159" s="101">
        <v>0</v>
      </c>
      <c r="AE159" s="101">
        <v>0</v>
      </c>
      <c r="AF159" s="102">
        <v>0</v>
      </c>
      <c r="AG159" s="102">
        <v>0</v>
      </c>
      <c r="AH159" s="102">
        <v>0</v>
      </c>
      <c r="AI159" s="101">
        <v>4</v>
      </c>
      <c r="AJ159" s="101">
        <v>3</v>
      </c>
      <c r="AK159" s="101">
        <v>7</v>
      </c>
      <c r="AL159" s="102">
        <v>0.8</v>
      </c>
      <c r="AM159" s="102">
        <v>1</v>
      </c>
      <c r="AN159" s="102">
        <v>0.875</v>
      </c>
      <c r="AO159" s="101">
        <v>5</v>
      </c>
      <c r="AP159" s="101">
        <v>3</v>
      </c>
      <c r="AQ159" s="101">
        <v>8</v>
      </c>
      <c r="AR159" s="102">
        <v>1</v>
      </c>
      <c r="AS159" s="102">
        <v>1</v>
      </c>
      <c r="AT159" s="102">
        <v>1</v>
      </c>
      <c r="AU159" s="101">
        <v>1</v>
      </c>
      <c r="AV159" s="101">
        <v>0</v>
      </c>
      <c r="AW159" s="101">
        <v>1</v>
      </c>
      <c r="AX159" s="102">
        <v>0.2</v>
      </c>
      <c r="AY159" s="102">
        <v>0</v>
      </c>
      <c r="AZ159" s="102">
        <v>0.125</v>
      </c>
      <c r="BA159" s="101">
        <v>4</v>
      </c>
      <c r="BB159" s="101">
        <v>3</v>
      </c>
      <c r="BC159" s="101">
        <v>7</v>
      </c>
      <c r="BD159" s="102">
        <v>0.8</v>
      </c>
      <c r="BE159" s="102">
        <v>1</v>
      </c>
      <c r="BF159" s="102">
        <v>0.875</v>
      </c>
      <c r="BG159" s="101">
        <v>0</v>
      </c>
      <c r="BH159" s="101">
        <v>0</v>
      </c>
      <c r="BI159" s="101">
        <v>0</v>
      </c>
      <c r="BJ159" s="102">
        <v>0</v>
      </c>
      <c r="BK159" s="102">
        <v>0</v>
      </c>
      <c r="BL159" s="102">
        <v>0</v>
      </c>
      <c r="BM159" s="101">
        <v>4</v>
      </c>
      <c r="BN159" s="101">
        <v>3</v>
      </c>
      <c r="BO159" s="101">
        <v>7</v>
      </c>
      <c r="BP159" s="102">
        <v>0.8</v>
      </c>
      <c r="BQ159" s="102">
        <v>1</v>
      </c>
      <c r="BR159" s="103">
        <v>0.875</v>
      </c>
    </row>
    <row r="160" spans="1:70" ht="11.85">
      <c r="A160" s="99" t="str">
        <f>IF(COUNTIFS(T_UPE2A[[#This Row],[Secteur]],"  *"),A159,T_UPE2A[[#This Row],[Secteur]])</f>
        <v>VAL-DE-MARNE</v>
      </c>
      <c r="B160" s="99" t="str">
        <f>IF(COUNTIFS(T_UPE2A[[#This Row],[Secteur]],"    *"),B159,T_UPE2A[[#This Row],[Secteur]])</f>
        <v xml:space="preserve">   D06 - Ivry</v>
      </c>
      <c r="C160" s="100" t="s">
        <v>856</v>
      </c>
      <c r="D160" s="100" t="s">
        <v>857</v>
      </c>
      <c r="E160" s="101">
        <v>17</v>
      </c>
      <c r="F160" s="101">
        <v>38</v>
      </c>
      <c r="G160" s="101">
        <v>55</v>
      </c>
      <c r="H160" s="101">
        <v>0</v>
      </c>
      <c r="I160" s="101">
        <v>0</v>
      </c>
      <c r="J160" s="101">
        <v>0</v>
      </c>
      <c r="K160" s="101">
        <v>4</v>
      </c>
      <c r="L160" s="101">
        <v>14</v>
      </c>
      <c r="M160" s="101">
        <v>18</v>
      </c>
      <c r="N160" s="102">
        <v>0.23529411764705882</v>
      </c>
      <c r="O160" s="102">
        <v>0.36842105263157893</v>
      </c>
      <c r="P160" s="102">
        <v>0.32727272727272727</v>
      </c>
      <c r="Q160" s="101">
        <v>4</v>
      </c>
      <c r="R160" s="101">
        <v>4</v>
      </c>
      <c r="S160" s="101">
        <v>8</v>
      </c>
      <c r="T160" s="102">
        <v>1</v>
      </c>
      <c r="U160" s="102">
        <v>0.2857142857142857</v>
      </c>
      <c r="V160" s="102">
        <v>0.44444444444444442</v>
      </c>
      <c r="W160" s="101">
        <v>0</v>
      </c>
      <c r="X160" s="101">
        <v>10</v>
      </c>
      <c r="Y160" s="101">
        <v>10</v>
      </c>
      <c r="Z160" s="102">
        <v>0</v>
      </c>
      <c r="AA160" s="102">
        <v>0.7142857142857143</v>
      </c>
      <c r="AB160" s="102">
        <v>0.55555555555555558</v>
      </c>
      <c r="AC160" s="101">
        <v>0</v>
      </c>
      <c r="AD160" s="101">
        <v>4</v>
      </c>
      <c r="AE160" s="101">
        <v>4</v>
      </c>
      <c r="AF160" s="102">
        <v>0</v>
      </c>
      <c r="AG160" s="102">
        <v>0.2857142857142857</v>
      </c>
      <c r="AH160" s="102">
        <v>0.22222222222222221</v>
      </c>
      <c r="AI160" s="101">
        <v>0</v>
      </c>
      <c r="AJ160" s="101">
        <v>6</v>
      </c>
      <c r="AK160" s="101">
        <v>6</v>
      </c>
      <c r="AL160" s="102">
        <v>0</v>
      </c>
      <c r="AM160" s="102">
        <v>0.42857142857142855</v>
      </c>
      <c r="AN160" s="102">
        <v>0.33333333333333331</v>
      </c>
      <c r="AO160" s="101">
        <v>3</v>
      </c>
      <c r="AP160" s="101">
        <v>10</v>
      </c>
      <c r="AQ160" s="101">
        <v>13</v>
      </c>
      <c r="AR160" s="102">
        <v>0.17647058823529413</v>
      </c>
      <c r="AS160" s="102">
        <v>0.26315789473684209</v>
      </c>
      <c r="AT160" s="102">
        <v>0.23636363636363636</v>
      </c>
      <c r="AU160" s="101">
        <v>3</v>
      </c>
      <c r="AV160" s="101">
        <v>2</v>
      </c>
      <c r="AW160" s="101">
        <v>5</v>
      </c>
      <c r="AX160" s="102">
        <v>1</v>
      </c>
      <c r="AY160" s="102">
        <v>0.2</v>
      </c>
      <c r="AZ160" s="102">
        <v>0.38461538461538464</v>
      </c>
      <c r="BA160" s="101">
        <v>0</v>
      </c>
      <c r="BB160" s="101">
        <v>8</v>
      </c>
      <c r="BC160" s="101">
        <v>8</v>
      </c>
      <c r="BD160" s="102">
        <v>0</v>
      </c>
      <c r="BE160" s="102">
        <v>0.8</v>
      </c>
      <c r="BF160" s="102">
        <v>0.61538461538461542</v>
      </c>
      <c r="BG160" s="101">
        <v>0</v>
      </c>
      <c r="BH160" s="101">
        <v>4</v>
      </c>
      <c r="BI160" s="101">
        <v>4</v>
      </c>
      <c r="BJ160" s="102">
        <v>0</v>
      </c>
      <c r="BK160" s="102">
        <v>0.4</v>
      </c>
      <c r="BL160" s="102">
        <v>0.30769230769230771</v>
      </c>
      <c r="BM160" s="101">
        <v>0</v>
      </c>
      <c r="BN160" s="101">
        <v>4</v>
      </c>
      <c r="BO160" s="101">
        <v>4</v>
      </c>
      <c r="BP160" s="102">
        <v>0</v>
      </c>
      <c r="BQ160" s="102">
        <v>0.4</v>
      </c>
      <c r="BR160" s="103">
        <v>0.30769230769230771</v>
      </c>
    </row>
    <row r="161" spans="1:70" ht="11.85">
      <c r="A161" s="99" t="str">
        <f>IF(COUNTIFS(T_UPE2A[[#This Row],[Secteur]],"  *"),A160,T_UPE2A[[#This Row],[Secteur]])</f>
        <v>VAL-DE-MARNE</v>
      </c>
      <c r="B161" s="99" t="str">
        <f>IF(COUNTIFS(T_UPE2A[[#This Row],[Secteur]],"    *"),B160,T_UPE2A[[#This Row],[Secteur]])</f>
        <v xml:space="preserve">   D06 - Ivry</v>
      </c>
      <c r="C161" s="100" t="s">
        <v>858</v>
      </c>
      <c r="D161" s="100" t="s">
        <v>859</v>
      </c>
      <c r="E161" s="101">
        <v>1</v>
      </c>
      <c r="F161" s="101">
        <v>4</v>
      </c>
      <c r="G161" s="101">
        <v>5</v>
      </c>
      <c r="H161" s="101">
        <v>0</v>
      </c>
      <c r="I161" s="101">
        <v>0</v>
      </c>
      <c r="J161" s="101">
        <v>0</v>
      </c>
      <c r="K161" s="101">
        <v>0</v>
      </c>
      <c r="L161" s="101">
        <v>2</v>
      </c>
      <c r="M161" s="101">
        <v>2</v>
      </c>
      <c r="N161" s="102">
        <v>0</v>
      </c>
      <c r="O161" s="102">
        <v>0.5</v>
      </c>
      <c r="P161" s="102">
        <v>0.4</v>
      </c>
      <c r="Q161" s="101">
        <v>0</v>
      </c>
      <c r="R161" s="101">
        <v>0</v>
      </c>
      <c r="S161" s="101">
        <v>0</v>
      </c>
      <c r="T161" s="102" t="s">
        <v>92</v>
      </c>
      <c r="U161" s="102">
        <v>0</v>
      </c>
      <c r="V161" s="102">
        <v>0</v>
      </c>
      <c r="W161" s="101">
        <v>0</v>
      </c>
      <c r="X161" s="101">
        <v>2</v>
      </c>
      <c r="Y161" s="101">
        <v>2</v>
      </c>
      <c r="Z161" s="102" t="s">
        <v>92</v>
      </c>
      <c r="AA161" s="102">
        <v>1</v>
      </c>
      <c r="AB161" s="102">
        <v>1</v>
      </c>
      <c r="AC161" s="101">
        <v>0</v>
      </c>
      <c r="AD161" s="101">
        <v>2</v>
      </c>
      <c r="AE161" s="101">
        <v>2</v>
      </c>
      <c r="AF161" s="102" t="s">
        <v>92</v>
      </c>
      <c r="AG161" s="102">
        <v>1</v>
      </c>
      <c r="AH161" s="102">
        <v>1</v>
      </c>
      <c r="AI161" s="101">
        <v>0</v>
      </c>
      <c r="AJ161" s="101">
        <v>0</v>
      </c>
      <c r="AK161" s="101">
        <v>0</v>
      </c>
      <c r="AL161" s="102" t="s">
        <v>92</v>
      </c>
      <c r="AM161" s="102">
        <v>0</v>
      </c>
      <c r="AN161" s="102">
        <v>0</v>
      </c>
      <c r="AO161" s="101">
        <v>0</v>
      </c>
      <c r="AP161" s="101">
        <v>2</v>
      </c>
      <c r="AQ161" s="101">
        <v>2</v>
      </c>
      <c r="AR161" s="102">
        <v>0</v>
      </c>
      <c r="AS161" s="102">
        <v>0.5</v>
      </c>
      <c r="AT161" s="102">
        <v>0.4</v>
      </c>
      <c r="AU161" s="101">
        <v>0</v>
      </c>
      <c r="AV161" s="101">
        <v>0</v>
      </c>
      <c r="AW161" s="101">
        <v>0</v>
      </c>
      <c r="AX161" s="102" t="s">
        <v>92</v>
      </c>
      <c r="AY161" s="102">
        <v>0</v>
      </c>
      <c r="AZ161" s="102">
        <v>0</v>
      </c>
      <c r="BA161" s="101">
        <v>0</v>
      </c>
      <c r="BB161" s="101">
        <v>2</v>
      </c>
      <c r="BC161" s="101">
        <v>2</v>
      </c>
      <c r="BD161" s="102" t="s">
        <v>92</v>
      </c>
      <c r="BE161" s="102">
        <v>1</v>
      </c>
      <c r="BF161" s="102">
        <v>1</v>
      </c>
      <c r="BG161" s="101">
        <v>0</v>
      </c>
      <c r="BH161" s="101">
        <v>2</v>
      </c>
      <c r="BI161" s="101">
        <v>2</v>
      </c>
      <c r="BJ161" s="102" t="s">
        <v>92</v>
      </c>
      <c r="BK161" s="102">
        <v>1</v>
      </c>
      <c r="BL161" s="102">
        <v>1</v>
      </c>
      <c r="BM161" s="101">
        <v>0</v>
      </c>
      <c r="BN161" s="101">
        <v>0</v>
      </c>
      <c r="BO161" s="101">
        <v>0</v>
      </c>
      <c r="BP161" s="102" t="s">
        <v>92</v>
      </c>
      <c r="BQ161" s="102">
        <v>0</v>
      </c>
      <c r="BR161" s="103">
        <v>0</v>
      </c>
    </row>
    <row r="162" spans="1:70" ht="11.85">
      <c r="A162" s="99" t="str">
        <f>IF(COUNTIFS(T_UPE2A[[#This Row],[Secteur]],"  *"),A161,T_UPE2A[[#This Row],[Secteur]])</f>
        <v>VAL-DE-MARNE</v>
      </c>
      <c r="B162" s="99" t="str">
        <f>IF(COUNTIFS(T_UPE2A[[#This Row],[Secteur]],"    *"),B161,T_UPE2A[[#This Row],[Secteur]])</f>
        <v xml:space="preserve">   D06 - Ivry</v>
      </c>
      <c r="C162" s="100" t="s">
        <v>860</v>
      </c>
      <c r="D162" s="100" t="s">
        <v>861</v>
      </c>
      <c r="E162" s="101">
        <v>2</v>
      </c>
      <c r="F162" s="101">
        <v>4</v>
      </c>
      <c r="G162" s="101">
        <v>6</v>
      </c>
      <c r="H162" s="101">
        <v>0</v>
      </c>
      <c r="I162" s="101">
        <v>0</v>
      </c>
      <c r="J162" s="101">
        <v>0</v>
      </c>
      <c r="K162" s="101">
        <v>2</v>
      </c>
      <c r="L162" s="101">
        <v>2</v>
      </c>
      <c r="M162" s="101">
        <v>4</v>
      </c>
      <c r="N162" s="102">
        <v>1</v>
      </c>
      <c r="O162" s="102">
        <v>0.5</v>
      </c>
      <c r="P162" s="102">
        <v>0.66666666666666663</v>
      </c>
      <c r="Q162" s="101">
        <v>2</v>
      </c>
      <c r="R162" s="101">
        <v>0</v>
      </c>
      <c r="S162" s="101">
        <v>2</v>
      </c>
      <c r="T162" s="102">
        <v>1</v>
      </c>
      <c r="U162" s="102">
        <v>0</v>
      </c>
      <c r="V162" s="102">
        <v>0.5</v>
      </c>
      <c r="W162" s="101">
        <v>0</v>
      </c>
      <c r="X162" s="101">
        <v>2</v>
      </c>
      <c r="Y162" s="101">
        <v>2</v>
      </c>
      <c r="Z162" s="102">
        <v>0</v>
      </c>
      <c r="AA162" s="102">
        <v>1</v>
      </c>
      <c r="AB162" s="102">
        <v>0.5</v>
      </c>
      <c r="AC162" s="101">
        <v>0</v>
      </c>
      <c r="AD162" s="101">
        <v>0</v>
      </c>
      <c r="AE162" s="101">
        <v>0</v>
      </c>
      <c r="AF162" s="102">
        <v>0</v>
      </c>
      <c r="AG162" s="102">
        <v>0</v>
      </c>
      <c r="AH162" s="102">
        <v>0</v>
      </c>
      <c r="AI162" s="101">
        <v>0</v>
      </c>
      <c r="AJ162" s="101">
        <v>2</v>
      </c>
      <c r="AK162" s="101">
        <v>2</v>
      </c>
      <c r="AL162" s="102">
        <v>0</v>
      </c>
      <c r="AM162" s="102">
        <v>1</v>
      </c>
      <c r="AN162" s="102">
        <v>0.5</v>
      </c>
      <c r="AO162" s="101">
        <v>1</v>
      </c>
      <c r="AP162" s="101">
        <v>0</v>
      </c>
      <c r="AQ162" s="101">
        <v>1</v>
      </c>
      <c r="AR162" s="102">
        <v>0.5</v>
      </c>
      <c r="AS162" s="102">
        <v>0</v>
      </c>
      <c r="AT162" s="102">
        <v>0.16666666666666666</v>
      </c>
      <c r="AU162" s="101">
        <v>1</v>
      </c>
      <c r="AV162" s="101">
        <v>0</v>
      </c>
      <c r="AW162" s="101">
        <v>1</v>
      </c>
      <c r="AX162" s="102">
        <v>1</v>
      </c>
      <c r="AY162" s="102" t="s">
        <v>92</v>
      </c>
      <c r="AZ162" s="102">
        <v>1</v>
      </c>
      <c r="BA162" s="101">
        <v>0</v>
      </c>
      <c r="BB162" s="101">
        <v>0</v>
      </c>
      <c r="BC162" s="101">
        <v>0</v>
      </c>
      <c r="BD162" s="102">
        <v>0</v>
      </c>
      <c r="BE162" s="102" t="s">
        <v>92</v>
      </c>
      <c r="BF162" s="102">
        <v>0</v>
      </c>
      <c r="BG162" s="101">
        <v>0</v>
      </c>
      <c r="BH162" s="101">
        <v>0</v>
      </c>
      <c r="BI162" s="101">
        <v>0</v>
      </c>
      <c r="BJ162" s="102">
        <v>0</v>
      </c>
      <c r="BK162" s="102" t="s">
        <v>92</v>
      </c>
      <c r="BL162" s="102">
        <v>0</v>
      </c>
      <c r="BM162" s="101">
        <v>0</v>
      </c>
      <c r="BN162" s="101">
        <v>0</v>
      </c>
      <c r="BO162" s="101">
        <v>0</v>
      </c>
      <c r="BP162" s="102">
        <v>0</v>
      </c>
      <c r="BQ162" s="102" t="s">
        <v>92</v>
      </c>
      <c r="BR162" s="103">
        <v>0</v>
      </c>
    </row>
    <row r="163" spans="1:70" ht="11.85">
      <c r="A163" s="99" t="str">
        <f>IF(COUNTIFS(T_UPE2A[[#This Row],[Secteur]],"  *"),A162,T_UPE2A[[#This Row],[Secteur]])</f>
        <v>VAL-DE-MARNE</v>
      </c>
      <c r="B163" s="99" t="str">
        <f>IF(COUNTIFS(T_UPE2A[[#This Row],[Secteur]],"    *"),B162,T_UPE2A[[#This Row],[Secteur]])</f>
        <v xml:space="preserve">   D06 - Ivry</v>
      </c>
      <c r="C163" s="100" t="s">
        <v>864</v>
      </c>
      <c r="D163" s="100" t="s">
        <v>865</v>
      </c>
      <c r="E163" s="101">
        <v>1</v>
      </c>
      <c r="F163" s="101">
        <v>4</v>
      </c>
      <c r="G163" s="101">
        <v>5</v>
      </c>
      <c r="H163" s="101">
        <v>0</v>
      </c>
      <c r="I163" s="101">
        <v>0</v>
      </c>
      <c r="J163" s="101">
        <v>0</v>
      </c>
      <c r="K163" s="101">
        <v>0</v>
      </c>
      <c r="L163" s="101">
        <v>2</v>
      </c>
      <c r="M163" s="101">
        <v>2</v>
      </c>
      <c r="N163" s="102">
        <v>0</v>
      </c>
      <c r="O163" s="102">
        <v>0.5</v>
      </c>
      <c r="P163" s="102">
        <v>0.4</v>
      </c>
      <c r="Q163" s="101">
        <v>0</v>
      </c>
      <c r="R163" s="101">
        <v>0</v>
      </c>
      <c r="S163" s="101">
        <v>0</v>
      </c>
      <c r="T163" s="102" t="s">
        <v>92</v>
      </c>
      <c r="U163" s="102">
        <v>0</v>
      </c>
      <c r="V163" s="102">
        <v>0</v>
      </c>
      <c r="W163" s="101">
        <v>0</v>
      </c>
      <c r="X163" s="101">
        <v>2</v>
      </c>
      <c r="Y163" s="101">
        <v>2</v>
      </c>
      <c r="Z163" s="102" t="s">
        <v>92</v>
      </c>
      <c r="AA163" s="102">
        <v>1</v>
      </c>
      <c r="AB163" s="102">
        <v>1</v>
      </c>
      <c r="AC163" s="101">
        <v>0</v>
      </c>
      <c r="AD163" s="101">
        <v>0</v>
      </c>
      <c r="AE163" s="101">
        <v>0</v>
      </c>
      <c r="AF163" s="102" t="s">
        <v>92</v>
      </c>
      <c r="AG163" s="102">
        <v>0</v>
      </c>
      <c r="AH163" s="102">
        <v>0</v>
      </c>
      <c r="AI163" s="101">
        <v>0</v>
      </c>
      <c r="AJ163" s="101">
        <v>2</v>
      </c>
      <c r="AK163" s="101">
        <v>2</v>
      </c>
      <c r="AL163" s="102" t="s">
        <v>92</v>
      </c>
      <c r="AM163" s="102">
        <v>1</v>
      </c>
      <c r="AN163" s="102">
        <v>1</v>
      </c>
      <c r="AO163" s="101">
        <v>0</v>
      </c>
      <c r="AP163" s="101">
        <v>2</v>
      </c>
      <c r="AQ163" s="101">
        <v>2</v>
      </c>
      <c r="AR163" s="102">
        <v>0</v>
      </c>
      <c r="AS163" s="102">
        <v>0.5</v>
      </c>
      <c r="AT163" s="102">
        <v>0.4</v>
      </c>
      <c r="AU163" s="101">
        <v>0</v>
      </c>
      <c r="AV163" s="101">
        <v>0</v>
      </c>
      <c r="AW163" s="101">
        <v>0</v>
      </c>
      <c r="AX163" s="102" t="s">
        <v>92</v>
      </c>
      <c r="AY163" s="102">
        <v>0</v>
      </c>
      <c r="AZ163" s="102">
        <v>0</v>
      </c>
      <c r="BA163" s="101">
        <v>0</v>
      </c>
      <c r="BB163" s="101">
        <v>2</v>
      </c>
      <c r="BC163" s="101">
        <v>2</v>
      </c>
      <c r="BD163" s="102" t="s">
        <v>92</v>
      </c>
      <c r="BE163" s="102">
        <v>1</v>
      </c>
      <c r="BF163" s="102">
        <v>1</v>
      </c>
      <c r="BG163" s="101">
        <v>0</v>
      </c>
      <c r="BH163" s="101">
        <v>0</v>
      </c>
      <c r="BI163" s="101">
        <v>0</v>
      </c>
      <c r="BJ163" s="102" t="s">
        <v>92</v>
      </c>
      <c r="BK163" s="102">
        <v>0</v>
      </c>
      <c r="BL163" s="102">
        <v>0</v>
      </c>
      <c r="BM163" s="101">
        <v>0</v>
      </c>
      <c r="BN163" s="101">
        <v>2</v>
      </c>
      <c r="BO163" s="101">
        <v>2</v>
      </c>
      <c r="BP163" s="102" t="s">
        <v>92</v>
      </c>
      <c r="BQ163" s="102">
        <v>1</v>
      </c>
      <c r="BR163" s="103">
        <v>1</v>
      </c>
    </row>
    <row r="164" spans="1:70" ht="11.85">
      <c r="A164" s="99" t="str">
        <f>IF(COUNTIFS(T_UPE2A[[#This Row],[Secteur]],"  *"),A163,T_UPE2A[[#This Row],[Secteur]])</f>
        <v>VAL-DE-MARNE</v>
      </c>
      <c r="B164" s="99" t="str">
        <f>IF(COUNTIFS(T_UPE2A[[#This Row],[Secteur]],"    *"),B163,T_UPE2A[[#This Row],[Secteur]])</f>
        <v xml:space="preserve">   D06 - Ivry</v>
      </c>
      <c r="C164" s="100" t="s">
        <v>866</v>
      </c>
      <c r="D164" s="100" t="s">
        <v>867</v>
      </c>
      <c r="E164" s="101">
        <v>3</v>
      </c>
      <c r="F164" s="101">
        <v>1</v>
      </c>
      <c r="G164" s="101">
        <v>4</v>
      </c>
      <c r="H164" s="101">
        <v>0</v>
      </c>
      <c r="I164" s="101">
        <v>0</v>
      </c>
      <c r="J164" s="101">
        <v>0</v>
      </c>
      <c r="K164" s="101">
        <v>1</v>
      </c>
      <c r="L164" s="101">
        <v>0</v>
      </c>
      <c r="M164" s="101">
        <v>1</v>
      </c>
      <c r="N164" s="102">
        <v>0.33333333333333331</v>
      </c>
      <c r="O164" s="102">
        <v>0</v>
      </c>
      <c r="P164" s="102">
        <v>0.25</v>
      </c>
      <c r="Q164" s="101">
        <v>1</v>
      </c>
      <c r="R164" s="101">
        <v>0</v>
      </c>
      <c r="S164" s="101">
        <v>1</v>
      </c>
      <c r="T164" s="102">
        <v>1</v>
      </c>
      <c r="U164" s="102" t="s">
        <v>92</v>
      </c>
      <c r="V164" s="102">
        <v>1</v>
      </c>
      <c r="W164" s="101">
        <v>0</v>
      </c>
      <c r="X164" s="101">
        <v>0</v>
      </c>
      <c r="Y164" s="101">
        <v>0</v>
      </c>
      <c r="Z164" s="102">
        <v>0</v>
      </c>
      <c r="AA164" s="102" t="s">
        <v>92</v>
      </c>
      <c r="AB164" s="102">
        <v>0</v>
      </c>
      <c r="AC164" s="101">
        <v>0</v>
      </c>
      <c r="AD164" s="101">
        <v>0</v>
      </c>
      <c r="AE164" s="101">
        <v>0</v>
      </c>
      <c r="AF164" s="102">
        <v>0</v>
      </c>
      <c r="AG164" s="102" t="s">
        <v>92</v>
      </c>
      <c r="AH164" s="102">
        <v>0</v>
      </c>
      <c r="AI164" s="101">
        <v>0</v>
      </c>
      <c r="AJ164" s="101">
        <v>0</v>
      </c>
      <c r="AK164" s="101">
        <v>0</v>
      </c>
      <c r="AL164" s="102">
        <v>0</v>
      </c>
      <c r="AM164" s="102" t="s">
        <v>92</v>
      </c>
      <c r="AN164" s="102">
        <v>0</v>
      </c>
      <c r="AO164" s="101">
        <v>1</v>
      </c>
      <c r="AP164" s="101">
        <v>0</v>
      </c>
      <c r="AQ164" s="101">
        <v>1</v>
      </c>
      <c r="AR164" s="102">
        <v>0.33333333333333331</v>
      </c>
      <c r="AS164" s="102">
        <v>0</v>
      </c>
      <c r="AT164" s="102">
        <v>0.25</v>
      </c>
      <c r="AU164" s="101">
        <v>1</v>
      </c>
      <c r="AV164" s="101">
        <v>0</v>
      </c>
      <c r="AW164" s="101">
        <v>1</v>
      </c>
      <c r="AX164" s="102">
        <v>1</v>
      </c>
      <c r="AY164" s="102" t="s">
        <v>92</v>
      </c>
      <c r="AZ164" s="102">
        <v>1</v>
      </c>
      <c r="BA164" s="101">
        <v>0</v>
      </c>
      <c r="BB164" s="101">
        <v>0</v>
      </c>
      <c r="BC164" s="101">
        <v>0</v>
      </c>
      <c r="BD164" s="102">
        <v>0</v>
      </c>
      <c r="BE164" s="102" t="s">
        <v>92</v>
      </c>
      <c r="BF164" s="102">
        <v>0</v>
      </c>
      <c r="BG164" s="101">
        <v>0</v>
      </c>
      <c r="BH164" s="101">
        <v>0</v>
      </c>
      <c r="BI164" s="101">
        <v>0</v>
      </c>
      <c r="BJ164" s="102">
        <v>0</v>
      </c>
      <c r="BK164" s="102" t="s">
        <v>92</v>
      </c>
      <c r="BL164" s="102">
        <v>0</v>
      </c>
      <c r="BM164" s="101">
        <v>0</v>
      </c>
      <c r="BN164" s="101">
        <v>0</v>
      </c>
      <c r="BO164" s="101">
        <v>0</v>
      </c>
      <c r="BP164" s="102">
        <v>0</v>
      </c>
      <c r="BQ164" s="102" t="s">
        <v>92</v>
      </c>
      <c r="BR164" s="103">
        <v>0</v>
      </c>
    </row>
    <row r="165" spans="1:70" ht="11.85">
      <c r="A165" s="99" t="str">
        <f>IF(COUNTIFS(T_UPE2A[[#This Row],[Secteur]],"  *"),A164,T_UPE2A[[#This Row],[Secteur]])</f>
        <v>VAL-DE-MARNE</v>
      </c>
      <c r="B165" s="99" t="str">
        <f>IF(COUNTIFS(T_UPE2A[[#This Row],[Secteur]],"    *"),B164,T_UPE2A[[#This Row],[Secteur]])</f>
        <v xml:space="preserve">   D06 - Ivry</v>
      </c>
      <c r="C165" s="100" t="s">
        <v>870</v>
      </c>
      <c r="D165" s="100" t="s">
        <v>871</v>
      </c>
      <c r="E165" s="101">
        <v>1</v>
      </c>
      <c r="F165" s="101">
        <v>4</v>
      </c>
      <c r="G165" s="101">
        <v>5</v>
      </c>
      <c r="H165" s="101">
        <v>0</v>
      </c>
      <c r="I165" s="101">
        <v>0</v>
      </c>
      <c r="J165" s="101">
        <v>0</v>
      </c>
      <c r="K165" s="101">
        <v>0</v>
      </c>
      <c r="L165" s="101">
        <v>2</v>
      </c>
      <c r="M165" s="101">
        <v>2</v>
      </c>
      <c r="N165" s="102">
        <v>0</v>
      </c>
      <c r="O165" s="102">
        <v>0.5</v>
      </c>
      <c r="P165" s="102">
        <v>0.4</v>
      </c>
      <c r="Q165" s="101">
        <v>0</v>
      </c>
      <c r="R165" s="101">
        <v>1</v>
      </c>
      <c r="S165" s="101">
        <v>1</v>
      </c>
      <c r="T165" s="102" t="s">
        <v>92</v>
      </c>
      <c r="U165" s="102">
        <v>0.5</v>
      </c>
      <c r="V165" s="102">
        <v>0.5</v>
      </c>
      <c r="W165" s="101">
        <v>0</v>
      </c>
      <c r="X165" s="101">
        <v>1</v>
      </c>
      <c r="Y165" s="101">
        <v>1</v>
      </c>
      <c r="Z165" s="102" t="s">
        <v>92</v>
      </c>
      <c r="AA165" s="102">
        <v>0.5</v>
      </c>
      <c r="AB165" s="102">
        <v>0.5</v>
      </c>
      <c r="AC165" s="101">
        <v>0</v>
      </c>
      <c r="AD165" s="101">
        <v>1</v>
      </c>
      <c r="AE165" s="101">
        <v>1</v>
      </c>
      <c r="AF165" s="102" t="s">
        <v>92</v>
      </c>
      <c r="AG165" s="102">
        <v>0.5</v>
      </c>
      <c r="AH165" s="102">
        <v>0.5</v>
      </c>
      <c r="AI165" s="101">
        <v>0</v>
      </c>
      <c r="AJ165" s="101">
        <v>0</v>
      </c>
      <c r="AK165" s="101">
        <v>0</v>
      </c>
      <c r="AL165" s="102" t="s">
        <v>92</v>
      </c>
      <c r="AM165" s="102">
        <v>0</v>
      </c>
      <c r="AN165" s="102">
        <v>0</v>
      </c>
      <c r="AO165" s="101">
        <v>0</v>
      </c>
      <c r="AP165" s="101">
        <v>2</v>
      </c>
      <c r="AQ165" s="101">
        <v>2</v>
      </c>
      <c r="AR165" s="102">
        <v>0</v>
      </c>
      <c r="AS165" s="102">
        <v>0.5</v>
      </c>
      <c r="AT165" s="102">
        <v>0.4</v>
      </c>
      <c r="AU165" s="101">
        <v>0</v>
      </c>
      <c r="AV165" s="101">
        <v>1</v>
      </c>
      <c r="AW165" s="101">
        <v>1</v>
      </c>
      <c r="AX165" s="102" t="s">
        <v>92</v>
      </c>
      <c r="AY165" s="102">
        <v>0.5</v>
      </c>
      <c r="AZ165" s="102">
        <v>0.5</v>
      </c>
      <c r="BA165" s="101">
        <v>0</v>
      </c>
      <c r="BB165" s="101">
        <v>1</v>
      </c>
      <c r="BC165" s="101">
        <v>1</v>
      </c>
      <c r="BD165" s="102" t="s">
        <v>92</v>
      </c>
      <c r="BE165" s="102">
        <v>0.5</v>
      </c>
      <c r="BF165" s="102">
        <v>0.5</v>
      </c>
      <c r="BG165" s="101">
        <v>0</v>
      </c>
      <c r="BH165" s="101">
        <v>1</v>
      </c>
      <c r="BI165" s="101">
        <v>1</v>
      </c>
      <c r="BJ165" s="102" t="s">
        <v>92</v>
      </c>
      <c r="BK165" s="102">
        <v>0.5</v>
      </c>
      <c r="BL165" s="102">
        <v>0.5</v>
      </c>
      <c r="BM165" s="101">
        <v>0</v>
      </c>
      <c r="BN165" s="101">
        <v>0</v>
      </c>
      <c r="BO165" s="101">
        <v>0</v>
      </c>
      <c r="BP165" s="102" t="s">
        <v>92</v>
      </c>
      <c r="BQ165" s="102">
        <v>0</v>
      </c>
      <c r="BR165" s="103">
        <v>0</v>
      </c>
    </row>
    <row r="166" spans="1:70" ht="11.85">
      <c r="A166" s="99" t="str">
        <f>IF(COUNTIFS(T_UPE2A[[#This Row],[Secteur]],"  *"),A165,T_UPE2A[[#This Row],[Secteur]])</f>
        <v>VAL-DE-MARNE</v>
      </c>
      <c r="B166" s="99" t="str">
        <f>IF(COUNTIFS(T_UPE2A[[#This Row],[Secteur]],"    *"),B165,T_UPE2A[[#This Row],[Secteur]])</f>
        <v xml:space="preserve">   D06 - Ivry</v>
      </c>
      <c r="C166" s="100" t="s">
        <v>872</v>
      </c>
      <c r="D166" s="100" t="s">
        <v>562</v>
      </c>
      <c r="E166" s="101">
        <v>0</v>
      </c>
      <c r="F166" s="101">
        <v>7</v>
      </c>
      <c r="G166" s="101">
        <v>7</v>
      </c>
      <c r="H166" s="101">
        <v>0</v>
      </c>
      <c r="I166" s="101">
        <v>0</v>
      </c>
      <c r="J166" s="101">
        <v>0</v>
      </c>
      <c r="K166" s="101">
        <v>0</v>
      </c>
      <c r="L166" s="101">
        <v>5</v>
      </c>
      <c r="M166" s="101">
        <v>5</v>
      </c>
      <c r="N166" s="102" t="s">
        <v>92</v>
      </c>
      <c r="O166" s="102">
        <v>0.7142857142857143</v>
      </c>
      <c r="P166" s="102">
        <v>0.7142857142857143</v>
      </c>
      <c r="Q166" s="101">
        <v>0</v>
      </c>
      <c r="R166" s="101">
        <v>2</v>
      </c>
      <c r="S166" s="101">
        <v>2</v>
      </c>
      <c r="T166" s="102" t="s">
        <v>92</v>
      </c>
      <c r="U166" s="102">
        <v>0.4</v>
      </c>
      <c r="V166" s="102">
        <v>0.4</v>
      </c>
      <c r="W166" s="101">
        <v>0</v>
      </c>
      <c r="X166" s="101">
        <v>3</v>
      </c>
      <c r="Y166" s="101">
        <v>3</v>
      </c>
      <c r="Z166" s="102" t="s">
        <v>92</v>
      </c>
      <c r="AA166" s="102">
        <v>0.6</v>
      </c>
      <c r="AB166" s="102">
        <v>0.6</v>
      </c>
      <c r="AC166" s="101">
        <v>0</v>
      </c>
      <c r="AD166" s="101">
        <v>1</v>
      </c>
      <c r="AE166" s="101">
        <v>1</v>
      </c>
      <c r="AF166" s="102" t="s">
        <v>92</v>
      </c>
      <c r="AG166" s="102">
        <v>0.2</v>
      </c>
      <c r="AH166" s="102">
        <v>0.2</v>
      </c>
      <c r="AI166" s="101">
        <v>0</v>
      </c>
      <c r="AJ166" s="101">
        <v>2</v>
      </c>
      <c r="AK166" s="101">
        <v>2</v>
      </c>
      <c r="AL166" s="102" t="s">
        <v>92</v>
      </c>
      <c r="AM166" s="102">
        <v>0.4</v>
      </c>
      <c r="AN166" s="102">
        <v>0.4</v>
      </c>
      <c r="AO166" s="101">
        <v>0</v>
      </c>
      <c r="AP166" s="101">
        <v>4</v>
      </c>
      <c r="AQ166" s="101">
        <v>4</v>
      </c>
      <c r="AR166" s="102" t="s">
        <v>92</v>
      </c>
      <c r="AS166" s="102">
        <v>0.5714285714285714</v>
      </c>
      <c r="AT166" s="102">
        <v>0.5714285714285714</v>
      </c>
      <c r="AU166" s="101">
        <v>0</v>
      </c>
      <c r="AV166" s="101">
        <v>1</v>
      </c>
      <c r="AW166" s="101">
        <v>1</v>
      </c>
      <c r="AX166" s="102" t="s">
        <v>92</v>
      </c>
      <c r="AY166" s="102">
        <v>0.25</v>
      </c>
      <c r="AZ166" s="102">
        <v>0.25</v>
      </c>
      <c r="BA166" s="101">
        <v>0</v>
      </c>
      <c r="BB166" s="101">
        <v>3</v>
      </c>
      <c r="BC166" s="101">
        <v>3</v>
      </c>
      <c r="BD166" s="102" t="s">
        <v>92</v>
      </c>
      <c r="BE166" s="102">
        <v>0.75</v>
      </c>
      <c r="BF166" s="102">
        <v>0.75</v>
      </c>
      <c r="BG166" s="101">
        <v>0</v>
      </c>
      <c r="BH166" s="101">
        <v>1</v>
      </c>
      <c r="BI166" s="101">
        <v>1</v>
      </c>
      <c r="BJ166" s="102" t="s">
        <v>92</v>
      </c>
      <c r="BK166" s="102">
        <v>0.25</v>
      </c>
      <c r="BL166" s="102">
        <v>0.25</v>
      </c>
      <c r="BM166" s="101">
        <v>0</v>
      </c>
      <c r="BN166" s="101">
        <v>2</v>
      </c>
      <c r="BO166" s="101">
        <v>2</v>
      </c>
      <c r="BP166" s="102" t="s">
        <v>92</v>
      </c>
      <c r="BQ166" s="102">
        <v>0.5</v>
      </c>
      <c r="BR166" s="103">
        <v>0.5</v>
      </c>
    </row>
    <row r="167" spans="1:70" ht="11.85">
      <c r="A167" s="99" t="str">
        <f>IF(COUNTIFS(T_UPE2A[[#This Row],[Secteur]],"  *"),A166,T_UPE2A[[#This Row],[Secteur]])</f>
        <v>VAL-DE-MARNE</v>
      </c>
      <c r="B167" s="99" t="str">
        <f>IF(COUNTIFS(T_UPE2A[[#This Row],[Secteur]],"    *"),B166,T_UPE2A[[#This Row],[Secteur]])</f>
        <v xml:space="preserve">   D06 - Ivry</v>
      </c>
      <c r="C167" s="100" t="s">
        <v>874</v>
      </c>
      <c r="D167" s="100" t="s">
        <v>444</v>
      </c>
      <c r="E167" s="101">
        <v>4</v>
      </c>
      <c r="F167" s="101">
        <v>1</v>
      </c>
      <c r="G167" s="101">
        <v>5</v>
      </c>
      <c r="H167" s="101">
        <v>0</v>
      </c>
      <c r="I167" s="101">
        <v>0</v>
      </c>
      <c r="J167" s="101">
        <v>0</v>
      </c>
      <c r="K167" s="101">
        <v>1</v>
      </c>
      <c r="L167" s="101">
        <v>1</v>
      </c>
      <c r="M167" s="101">
        <v>2</v>
      </c>
      <c r="N167" s="102">
        <v>0.25</v>
      </c>
      <c r="O167" s="102">
        <v>1</v>
      </c>
      <c r="P167" s="102">
        <v>0.4</v>
      </c>
      <c r="Q167" s="101">
        <v>1</v>
      </c>
      <c r="R167" s="101">
        <v>1</v>
      </c>
      <c r="S167" s="101">
        <v>2</v>
      </c>
      <c r="T167" s="102">
        <v>1</v>
      </c>
      <c r="U167" s="102">
        <v>1</v>
      </c>
      <c r="V167" s="102">
        <v>1</v>
      </c>
      <c r="W167" s="101">
        <v>0</v>
      </c>
      <c r="X167" s="101">
        <v>0</v>
      </c>
      <c r="Y167" s="101">
        <v>0</v>
      </c>
      <c r="Z167" s="102">
        <v>0</v>
      </c>
      <c r="AA167" s="102">
        <v>0</v>
      </c>
      <c r="AB167" s="102">
        <v>0</v>
      </c>
      <c r="AC167" s="101">
        <v>0</v>
      </c>
      <c r="AD167" s="101">
        <v>0</v>
      </c>
      <c r="AE167" s="101">
        <v>0</v>
      </c>
      <c r="AF167" s="102">
        <v>0</v>
      </c>
      <c r="AG167" s="102">
        <v>0</v>
      </c>
      <c r="AH167" s="102">
        <v>0</v>
      </c>
      <c r="AI167" s="101">
        <v>0</v>
      </c>
      <c r="AJ167" s="101">
        <v>0</v>
      </c>
      <c r="AK167" s="101">
        <v>0</v>
      </c>
      <c r="AL167" s="102">
        <v>0</v>
      </c>
      <c r="AM167" s="102">
        <v>0</v>
      </c>
      <c r="AN167" s="102">
        <v>0</v>
      </c>
      <c r="AO167" s="101">
        <v>1</v>
      </c>
      <c r="AP167" s="101">
        <v>0</v>
      </c>
      <c r="AQ167" s="101">
        <v>1</v>
      </c>
      <c r="AR167" s="102">
        <v>0.25</v>
      </c>
      <c r="AS167" s="102">
        <v>0</v>
      </c>
      <c r="AT167" s="102">
        <v>0.2</v>
      </c>
      <c r="AU167" s="101">
        <v>1</v>
      </c>
      <c r="AV167" s="101">
        <v>0</v>
      </c>
      <c r="AW167" s="101">
        <v>1</v>
      </c>
      <c r="AX167" s="102">
        <v>1</v>
      </c>
      <c r="AY167" s="102" t="s">
        <v>92</v>
      </c>
      <c r="AZ167" s="102">
        <v>1</v>
      </c>
      <c r="BA167" s="101">
        <v>0</v>
      </c>
      <c r="BB167" s="101">
        <v>0</v>
      </c>
      <c r="BC167" s="101">
        <v>0</v>
      </c>
      <c r="BD167" s="102">
        <v>0</v>
      </c>
      <c r="BE167" s="102" t="s">
        <v>92</v>
      </c>
      <c r="BF167" s="102">
        <v>0</v>
      </c>
      <c r="BG167" s="101">
        <v>0</v>
      </c>
      <c r="BH167" s="101">
        <v>0</v>
      </c>
      <c r="BI167" s="101">
        <v>0</v>
      </c>
      <c r="BJ167" s="102">
        <v>0</v>
      </c>
      <c r="BK167" s="102" t="s">
        <v>92</v>
      </c>
      <c r="BL167" s="102">
        <v>0</v>
      </c>
      <c r="BM167" s="101">
        <v>0</v>
      </c>
      <c r="BN167" s="101">
        <v>0</v>
      </c>
      <c r="BO167" s="101">
        <v>0</v>
      </c>
      <c r="BP167" s="102">
        <v>0</v>
      </c>
      <c r="BQ167" s="102" t="s">
        <v>92</v>
      </c>
      <c r="BR167" s="103">
        <v>0</v>
      </c>
    </row>
    <row r="168" spans="1:70" ht="11.85">
      <c r="A168" s="99" t="str">
        <f>IF(COUNTIFS(T_UPE2A[[#This Row],[Secteur]],"  *"),A167,T_UPE2A[[#This Row],[Secteur]])</f>
        <v>VAL-DE-MARNE</v>
      </c>
      <c r="B168" s="99" t="str">
        <f>IF(COUNTIFS(T_UPE2A[[#This Row],[Secteur]],"    *"),B167,T_UPE2A[[#This Row],[Secteur]])</f>
        <v xml:space="preserve">   D06 - Ivry</v>
      </c>
      <c r="C168" s="100" t="s">
        <v>875</v>
      </c>
      <c r="D168" s="100" t="s">
        <v>876</v>
      </c>
      <c r="E168" s="101">
        <v>5</v>
      </c>
      <c r="F168" s="101">
        <v>13</v>
      </c>
      <c r="G168" s="101">
        <v>18</v>
      </c>
      <c r="H168" s="101">
        <v>0</v>
      </c>
      <c r="I168" s="101">
        <v>0</v>
      </c>
      <c r="J168" s="101">
        <v>0</v>
      </c>
      <c r="K168" s="101">
        <v>0</v>
      </c>
      <c r="L168" s="101">
        <v>0</v>
      </c>
      <c r="M168" s="101">
        <v>0</v>
      </c>
      <c r="N168" s="102">
        <v>0</v>
      </c>
      <c r="O168" s="102">
        <v>0</v>
      </c>
      <c r="P168" s="102">
        <v>0</v>
      </c>
      <c r="Q168" s="101">
        <v>0</v>
      </c>
      <c r="R168" s="101">
        <v>0</v>
      </c>
      <c r="S168" s="101">
        <v>0</v>
      </c>
      <c r="T168" s="102" t="s">
        <v>92</v>
      </c>
      <c r="U168" s="102" t="s">
        <v>92</v>
      </c>
      <c r="V168" s="102" t="s">
        <v>92</v>
      </c>
      <c r="W168" s="101">
        <v>0</v>
      </c>
      <c r="X168" s="101">
        <v>0</v>
      </c>
      <c r="Y168" s="101">
        <v>0</v>
      </c>
      <c r="Z168" s="102" t="s">
        <v>92</v>
      </c>
      <c r="AA168" s="102" t="s">
        <v>92</v>
      </c>
      <c r="AB168" s="102" t="s">
        <v>92</v>
      </c>
      <c r="AC168" s="101">
        <v>0</v>
      </c>
      <c r="AD168" s="101">
        <v>0</v>
      </c>
      <c r="AE168" s="101">
        <v>0</v>
      </c>
      <c r="AF168" s="102" t="s">
        <v>92</v>
      </c>
      <c r="AG168" s="102" t="s">
        <v>92</v>
      </c>
      <c r="AH168" s="102" t="s">
        <v>92</v>
      </c>
      <c r="AI168" s="101">
        <v>0</v>
      </c>
      <c r="AJ168" s="101">
        <v>0</v>
      </c>
      <c r="AK168" s="101">
        <v>0</v>
      </c>
      <c r="AL168" s="102" t="s">
        <v>92</v>
      </c>
      <c r="AM168" s="102" t="s">
        <v>92</v>
      </c>
      <c r="AN168" s="102" t="s">
        <v>92</v>
      </c>
      <c r="AO168" s="101">
        <v>0</v>
      </c>
      <c r="AP168" s="101">
        <v>0</v>
      </c>
      <c r="AQ168" s="101">
        <v>0</v>
      </c>
      <c r="AR168" s="102">
        <v>0</v>
      </c>
      <c r="AS168" s="102">
        <v>0</v>
      </c>
      <c r="AT168" s="102">
        <v>0</v>
      </c>
      <c r="AU168" s="101">
        <v>0</v>
      </c>
      <c r="AV168" s="101">
        <v>0</v>
      </c>
      <c r="AW168" s="101">
        <v>0</v>
      </c>
      <c r="AX168" s="102" t="s">
        <v>92</v>
      </c>
      <c r="AY168" s="102" t="s">
        <v>92</v>
      </c>
      <c r="AZ168" s="102" t="s">
        <v>92</v>
      </c>
      <c r="BA168" s="101">
        <v>0</v>
      </c>
      <c r="BB168" s="101">
        <v>0</v>
      </c>
      <c r="BC168" s="101">
        <v>0</v>
      </c>
      <c r="BD168" s="102" t="s">
        <v>92</v>
      </c>
      <c r="BE168" s="102" t="s">
        <v>92</v>
      </c>
      <c r="BF168" s="102" t="s">
        <v>92</v>
      </c>
      <c r="BG168" s="101">
        <v>0</v>
      </c>
      <c r="BH168" s="101">
        <v>0</v>
      </c>
      <c r="BI168" s="101">
        <v>0</v>
      </c>
      <c r="BJ168" s="102" t="s">
        <v>92</v>
      </c>
      <c r="BK168" s="102" t="s">
        <v>92</v>
      </c>
      <c r="BL168" s="102" t="s">
        <v>92</v>
      </c>
      <c r="BM168" s="101">
        <v>0</v>
      </c>
      <c r="BN168" s="101">
        <v>0</v>
      </c>
      <c r="BO168" s="101">
        <v>0</v>
      </c>
      <c r="BP168" s="102" t="s">
        <v>92</v>
      </c>
      <c r="BQ168" s="102" t="s">
        <v>92</v>
      </c>
      <c r="BR168" s="103" t="s">
        <v>92</v>
      </c>
    </row>
    <row r="169" spans="1:70" ht="11.85">
      <c r="A169" s="99" t="str">
        <f>IF(COUNTIFS(T_UPE2A[[#This Row],[Secteur]],"  *"),A168,T_UPE2A[[#This Row],[Secteur]])</f>
        <v>VAL-DE-MARNE</v>
      </c>
      <c r="B169" s="99" t="str">
        <f>IF(COUNTIFS(T_UPE2A[[#This Row],[Secteur]],"    *"),B168,T_UPE2A[[#This Row],[Secteur]])</f>
        <v xml:space="preserve">   D07 - Villejuif</v>
      </c>
      <c r="C169" s="100" t="s">
        <v>879</v>
      </c>
      <c r="D169" s="100" t="s">
        <v>880</v>
      </c>
      <c r="E169" s="101">
        <v>7</v>
      </c>
      <c r="F169" s="101">
        <v>5</v>
      </c>
      <c r="G169" s="101">
        <v>12</v>
      </c>
      <c r="H169" s="101">
        <v>0</v>
      </c>
      <c r="I169" s="101">
        <v>0</v>
      </c>
      <c r="J169" s="101">
        <v>0</v>
      </c>
      <c r="K169" s="101">
        <v>7</v>
      </c>
      <c r="L169" s="101">
        <v>5</v>
      </c>
      <c r="M169" s="101">
        <v>12</v>
      </c>
      <c r="N169" s="102">
        <v>1</v>
      </c>
      <c r="O169" s="102">
        <v>1</v>
      </c>
      <c r="P169" s="102">
        <v>1</v>
      </c>
      <c r="Q169" s="101">
        <v>2</v>
      </c>
      <c r="R169" s="101">
        <v>1</v>
      </c>
      <c r="S169" s="101">
        <v>3</v>
      </c>
      <c r="T169" s="102">
        <v>0.2857142857142857</v>
      </c>
      <c r="U169" s="102">
        <v>0.2</v>
      </c>
      <c r="V169" s="102">
        <v>0.25</v>
      </c>
      <c r="W169" s="101">
        <v>5</v>
      </c>
      <c r="X169" s="101">
        <v>4</v>
      </c>
      <c r="Y169" s="101">
        <v>9</v>
      </c>
      <c r="Z169" s="102">
        <v>0.7142857142857143</v>
      </c>
      <c r="AA169" s="102">
        <v>0.8</v>
      </c>
      <c r="AB169" s="102">
        <v>0.75</v>
      </c>
      <c r="AC169" s="101">
        <v>4</v>
      </c>
      <c r="AD169" s="101">
        <v>4</v>
      </c>
      <c r="AE169" s="101">
        <v>8</v>
      </c>
      <c r="AF169" s="102">
        <v>0.5714285714285714</v>
      </c>
      <c r="AG169" s="102">
        <v>0.8</v>
      </c>
      <c r="AH169" s="102">
        <v>0.66666666666666663</v>
      </c>
      <c r="AI169" s="101">
        <v>1</v>
      </c>
      <c r="AJ169" s="101">
        <v>0</v>
      </c>
      <c r="AK169" s="101">
        <v>1</v>
      </c>
      <c r="AL169" s="102">
        <v>0.14285714285714285</v>
      </c>
      <c r="AM169" s="102">
        <v>0</v>
      </c>
      <c r="AN169" s="102">
        <v>8.3333333333333329E-2</v>
      </c>
      <c r="AO169" s="101">
        <v>6</v>
      </c>
      <c r="AP169" s="101">
        <v>4</v>
      </c>
      <c r="AQ169" s="101">
        <v>10</v>
      </c>
      <c r="AR169" s="102">
        <v>0.8571428571428571</v>
      </c>
      <c r="AS169" s="102">
        <v>0.8</v>
      </c>
      <c r="AT169" s="102">
        <v>0.83333333333333337</v>
      </c>
      <c r="AU169" s="101">
        <v>2</v>
      </c>
      <c r="AV169" s="101">
        <v>1</v>
      </c>
      <c r="AW169" s="101">
        <v>3</v>
      </c>
      <c r="AX169" s="102">
        <v>0.33333333333333331</v>
      </c>
      <c r="AY169" s="102">
        <v>0.25</v>
      </c>
      <c r="AZ169" s="102">
        <v>0.3</v>
      </c>
      <c r="BA169" s="101">
        <v>4</v>
      </c>
      <c r="BB169" s="101">
        <v>3</v>
      </c>
      <c r="BC169" s="101">
        <v>7</v>
      </c>
      <c r="BD169" s="102">
        <v>0.66666666666666663</v>
      </c>
      <c r="BE169" s="102">
        <v>0.75</v>
      </c>
      <c r="BF169" s="102">
        <v>0.7</v>
      </c>
      <c r="BG169" s="101">
        <v>3</v>
      </c>
      <c r="BH169" s="101">
        <v>3</v>
      </c>
      <c r="BI169" s="101">
        <v>6</v>
      </c>
      <c r="BJ169" s="102">
        <v>0.5</v>
      </c>
      <c r="BK169" s="102">
        <v>0.75</v>
      </c>
      <c r="BL169" s="102">
        <v>0.6</v>
      </c>
      <c r="BM169" s="101">
        <v>1</v>
      </c>
      <c r="BN169" s="101">
        <v>0</v>
      </c>
      <c r="BO169" s="101">
        <v>1</v>
      </c>
      <c r="BP169" s="102">
        <v>0.16666666666666666</v>
      </c>
      <c r="BQ169" s="102">
        <v>0</v>
      </c>
      <c r="BR169" s="103">
        <v>0.1</v>
      </c>
    </row>
    <row r="170" spans="1:70" ht="11.85">
      <c r="A170" s="99" t="str">
        <f>IF(COUNTIFS(T_UPE2A[[#This Row],[Secteur]],"  *"),A169,T_UPE2A[[#This Row],[Secteur]])</f>
        <v>VAL-DE-MARNE</v>
      </c>
      <c r="B170" s="99" t="str">
        <f>IF(COUNTIFS(T_UPE2A[[#This Row],[Secteur]],"    *"),B169,T_UPE2A[[#This Row],[Secteur]])</f>
        <v xml:space="preserve">   D07 - Villejuif</v>
      </c>
      <c r="C170" s="100" t="s">
        <v>882</v>
      </c>
      <c r="D170" s="100" t="s">
        <v>499</v>
      </c>
      <c r="E170" s="101">
        <v>5</v>
      </c>
      <c r="F170" s="101">
        <v>2</v>
      </c>
      <c r="G170" s="101">
        <v>7</v>
      </c>
      <c r="H170" s="101">
        <v>0</v>
      </c>
      <c r="I170" s="101">
        <v>0</v>
      </c>
      <c r="J170" s="101">
        <v>0</v>
      </c>
      <c r="K170" s="101">
        <v>5</v>
      </c>
      <c r="L170" s="101">
        <v>2</v>
      </c>
      <c r="M170" s="101">
        <v>7</v>
      </c>
      <c r="N170" s="102">
        <v>1</v>
      </c>
      <c r="O170" s="102">
        <v>1</v>
      </c>
      <c r="P170" s="102">
        <v>1</v>
      </c>
      <c r="Q170" s="101">
        <v>1</v>
      </c>
      <c r="R170" s="101">
        <v>1</v>
      </c>
      <c r="S170" s="101">
        <v>2</v>
      </c>
      <c r="T170" s="102">
        <v>0.2</v>
      </c>
      <c r="U170" s="102">
        <v>0.5</v>
      </c>
      <c r="V170" s="102">
        <v>0.2857142857142857</v>
      </c>
      <c r="W170" s="101">
        <v>4</v>
      </c>
      <c r="X170" s="101">
        <v>1</v>
      </c>
      <c r="Y170" s="101">
        <v>5</v>
      </c>
      <c r="Z170" s="102">
        <v>0.8</v>
      </c>
      <c r="AA170" s="102">
        <v>0.5</v>
      </c>
      <c r="AB170" s="102">
        <v>0.7142857142857143</v>
      </c>
      <c r="AC170" s="101">
        <v>3</v>
      </c>
      <c r="AD170" s="101">
        <v>1</v>
      </c>
      <c r="AE170" s="101">
        <v>4</v>
      </c>
      <c r="AF170" s="102">
        <v>0.6</v>
      </c>
      <c r="AG170" s="102">
        <v>0.5</v>
      </c>
      <c r="AH170" s="102">
        <v>0.5714285714285714</v>
      </c>
      <c r="AI170" s="101">
        <v>1</v>
      </c>
      <c r="AJ170" s="101">
        <v>0</v>
      </c>
      <c r="AK170" s="101">
        <v>1</v>
      </c>
      <c r="AL170" s="102">
        <v>0.2</v>
      </c>
      <c r="AM170" s="102">
        <v>0</v>
      </c>
      <c r="AN170" s="102">
        <v>0.14285714285714285</v>
      </c>
      <c r="AO170" s="101">
        <v>5</v>
      </c>
      <c r="AP170" s="101">
        <v>2</v>
      </c>
      <c r="AQ170" s="101">
        <v>7</v>
      </c>
      <c r="AR170" s="102">
        <v>1</v>
      </c>
      <c r="AS170" s="102">
        <v>1</v>
      </c>
      <c r="AT170" s="102">
        <v>1</v>
      </c>
      <c r="AU170" s="101">
        <v>1</v>
      </c>
      <c r="AV170" s="101">
        <v>1</v>
      </c>
      <c r="AW170" s="101">
        <v>2</v>
      </c>
      <c r="AX170" s="102">
        <v>0.2</v>
      </c>
      <c r="AY170" s="102">
        <v>0.5</v>
      </c>
      <c r="AZ170" s="102">
        <v>0.2857142857142857</v>
      </c>
      <c r="BA170" s="101">
        <v>4</v>
      </c>
      <c r="BB170" s="101">
        <v>1</v>
      </c>
      <c r="BC170" s="101">
        <v>5</v>
      </c>
      <c r="BD170" s="102">
        <v>0.8</v>
      </c>
      <c r="BE170" s="102">
        <v>0.5</v>
      </c>
      <c r="BF170" s="102">
        <v>0.7142857142857143</v>
      </c>
      <c r="BG170" s="101">
        <v>3</v>
      </c>
      <c r="BH170" s="101">
        <v>1</v>
      </c>
      <c r="BI170" s="101">
        <v>4</v>
      </c>
      <c r="BJ170" s="102">
        <v>0.6</v>
      </c>
      <c r="BK170" s="102">
        <v>0.5</v>
      </c>
      <c r="BL170" s="102">
        <v>0.5714285714285714</v>
      </c>
      <c r="BM170" s="101">
        <v>1</v>
      </c>
      <c r="BN170" s="101">
        <v>0</v>
      </c>
      <c r="BO170" s="101">
        <v>1</v>
      </c>
      <c r="BP170" s="102">
        <v>0.2</v>
      </c>
      <c r="BQ170" s="102">
        <v>0</v>
      </c>
      <c r="BR170" s="103">
        <v>0.14285714285714285</v>
      </c>
    </row>
    <row r="171" spans="1:70" ht="11.85">
      <c r="A171" s="99" t="str">
        <f>IF(COUNTIFS(T_UPE2A[[#This Row],[Secteur]],"  *"),A170,T_UPE2A[[#This Row],[Secteur]])</f>
        <v>VAL-DE-MARNE</v>
      </c>
      <c r="B171" s="99" t="str">
        <f>IF(COUNTIFS(T_UPE2A[[#This Row],[Secteur]],"    *"),B170,T_UPE2A[[#This Row],[Secteur]])</f>
        <v xml:space="preserve">   D07 - Villejuif</v>
      </c>
      <c r="C171" s="100" t="s">
        <v>888</v>
      </c>
      <c r="D171" s="100" t="s">
        <v>889</v>
      </c>
      <c r="E171" s="101">
        <v>2</v>
      </c>
      <c r="F171" s="101">
        <v>3</v>
      </c>
      <c r="G171" s="101">
        <v>5</v>
      </c>
      <c r="H171" s="101">
        <v>0</v>
      </c>
      <c r="I171" s="101">
        <v>0</v>
      </c>
      <c r="J171" s="101">
        <v>0</v>
      </c>
      <c r="K171" s="101">
        <v>2</v>
      </c>
      <c r="L171" s="101">
        <v>3</v>
      </c>
      <c r="M171" s="101">
        <v>5</v>
      </c>
      <c r="N171" s="102">
        <v>1</v>
      </c>
      <c r="O171" s="102">
        <v>1</v>
      </c>
      <c r="P171" s="102">
        <v>1</v>
      </c>
      <c r="Q171" s="101">
        <v>1</v>
      </c>
      <c r="R171" s="101">
        <v>0</v>
      </c>
      <c r="S171" s="101">
        <v>1</v>
      </c>
      <c r="T171" s="102">
        <v>0.5</v>
      </c>
      <c r="U171" s="102">
        <v>0</v>
      </c>
      <c r="V171" s="102">
        <v>0.2</v>
      </c>
      <c r="W171" s="101">
        <v>1</v>
      </c>
      <c r="X171" s="101">
        <v>3</v>
      </c>
      <c r="Y171" s="101">
        <v>4</v>
      </c>
      <c r="Z171" s="102">
        <v>0.5</v>
      </c>
      <c r="AA171" s="102">
        <v>1</v>
      </c>
      <c r="AB171" s="102">
        <v>0.8</v>
      </c>
      <c r="AC171" s="101">
        <v>1</v>
      </c>
      <c r="AD171" s="101">
        <v>3</v>
      </c>
      <c r="AE171" s="101">
        <v>4</v>
      </c>
      <c r="AF171" s="102">
        <v>0.5</v>
      </c>
      <c r="AG171" s="102">
        <v>1</v>
      </c>
      <c r="AH171" s="102">
        <v>0.8</v>
      </c>
      <c r="AI171" s="101">
        <v>0</v>
      </c>
      <c r="AJ171" s="101">
        <v>0</v>
      </c>
      <c r="AK171" s="101">
        <v>0</v>
      </c>
      <c r="AL171" s="102">
        <v>0</v>
      </c>
      <c r="AM171" s="102">
        <v>0</v>
      </c>
      <c r="AN171" s="102">
        <v>0</v>
      </c>
      <c r="AO171" s="101">
        <v>1</v>
      </c>
      <c r="AP171" s="101">
        <v>2</v>
      </c>
      <c r="AQ171" s="101">
        <v>3</v>
      </c>
      <c r="AR171" s="102">
        <v>0.5</v>
      </c>
      <c r="AS171" s="102">
        <v>0.66666666666666663</v>
      </c>
      <c r="AT171" s="102">
        <v>0.6</v>
      </c>
      <c r="AU171" s="101">
        <v>1</v>
      </c>
      <c r="AV171" s="101">
        <v>0</v>
      </c>
      <c r="AW171" s="101">
        <v>1</v>
      </c>
      <c r="AX171" s="102">
        <v>1</v>
      </c>
      <c r="AY171" s="102">
        <v>0</v>
      </c>
      <c r="AZ171" s="102">
        <v>0.33333333333333331</v>
      </c>
      <c r="BA171" s="101">
        <v>0</v>
      </c>
      <c r="BB171" s="101">
        <v>2</v>
      </c>
      <c r="BC171" s="101">
        <v>2</v>
      </c>
      <c r="BD171" s="102">
        <v>0</v>
      </c>
      <c r="BE171" s="102">
        <v>1</v>
      </c>
      <c r="BF171" s="102">
        <v>0.66666666666666663</v>
      </c>
      <c r="BG171" s="101">
        <v>0</v>
      </c>
      <c r="BH171" s="101">
        <v>2</v>
      </c>
      <c r="BI171" s="101">
        <v>2</v>
      </c>
      <c r="BJ171" s="102">
        <v>0</v>
      </c>
      <c r="BK171" s="102">
        <v>1</v>
      </c>
      <c r="BL171" s="102">
        <v>0.66666666666666663</v>
      </c>
      <c r="BM171" s="101">
        <v>0</v>
      </c>
      <c r="BN171" s="101">
        <v>0</v>
      </c>
      <c r="BO171" s="101">
        <v>0</v>
      </c>
      <c r="BP171" s="102">
        <v>0</v>
      </c>
      <c r="BQ171" s="102">
        <v>0</v>
      </c>
      <c r="BR171" s="103">
        <v>0</v>
      </c>
    </row>
    <row r="172" spans="1:70" ht="11.85">
      <c r="A172" s="99" t="str">
        <f>IF(COUNTIFS(T_UPE2A[[#This Row],[Secteur]],"  *"),A171,T_UPE2A[[#This Row],[Secteur]])</f>
        <v>VAL-DE-MARNE</v>
      </c>
      <c r="B172" s="99" t="str">
        <f>IF(COUNTIFS(T_UPE2A[[#This Row],[Secteur]],"    *"),B171,T_UPE2A[[#This Row],[Secteur]])</f>
        <v xml:space="preserve">   D08 - L'Hay-Les-Roses</v>
      </c>
      <c r="C172" s="100" t="s">
        <v>896</v>
      </c>
      <c r="D172" s="100" t="s">
        <v>897</v>
      </c>
      <c r="E172" s="101">
        <v>3</v>
      </c>
      <c r="F172" s="101">
        <v>1</v>
      </c>
      <c r="G172" s="101">
        <v>4</v>
      </c>
      <c r="H172" s="101">
        <v>0</v>
      </c>
      <c r="I172" s="101">
        <v>0</v>
      </c>
      <c r="J172" s="101">
        <v>0</v>
      </c>
      <c r="K172" s="101">
        <v>3</v>
      </c>
      <c r="L172" s="101">
        <v>1</v>
      </c>
      <c r="M172" s="101">
        <v>4</v>
      </c>
      <c r="N172" s="102">
        <v>1</v>
      </c>
      <c r="O172" s="102">
        <v>1</v>
      </c>
      <c r="P172" s="102">
        <v>1</v>
      </c>
      <c r="Q172" s="101">
        <v>3</v>
      </c>
      <c r="R172" s="101">
        <v>0</v>
      </c>
      <c r="S172" s="101">
        <v>3</v>
      </c>
      <c r="T172" s="102">
        <v>1</v>
      </c>
      <c r="U172" s="102">
        <v>0</v>
      </c>
      <c r="V172" s="102">
        <v>0.75</v>
      </c>
      <c r="W172" s="101">
        <v>0</v>
      </c>
      <c r="X172" s="101">
        <v>1</v>
      </c>
      <c r="Y172" s="101">
        <v>1</v>
      </c>
      <c r="Z172" s="102">
        <v>0</v>
      </c>
      <c r="AA172" s="102">
        <v>1</v>
      </c>
      <c r="AB172" s="102">
        <v>0.25</v>
      </c>
      <c r="AC172" s="101">
        <v>0</v>
      </c>
      <c r="AD172" s="101">
        <v>0</v>
      </c>
      <c r="AE172" s="101">
        <v>0</v>
      </c>
      <c r="AF172" s="102">
        <v>0</v>
      </c>
      <c r="AG172" s="102">
        <v>0</v>
      </c>
      <c r="AH172" s="102">
        <v>0</v>
      </c>
      <c r="AI172" s="101">
        <v>0</v>
      </c>
      <c r="AJ172" s="101">
        <v>1</v>
      </c>
      <c r="AK172" s="101">
        <v>1</v>
      </c>
      <c r="AL172" s="102">
        <v>0</v>
      </c>
      <c r="AM172" s="102">
        <v>1</v>
      </c>
      <c r="AN172" s="102">
        <v>0.25</v>
      </c>
      <c r="AO172" s="101">
        <v>3</v>
      </c>
      <c r="AP172" s="101">
        <v>1</v>
      </c>
      <c r="AQ172" s="101">
        <v>4</v>
      </c>
      <c r="AR172" s="102">
        <v>1</v>
      </c>
      <c r="AS172" s="102">
        <v>1</v>
      </c>
      <c r="AT172" s="102">
        <v>1</v>
      </c>
      <c r="AU172" s="101">
        <v>0</v>
      </c>
      <c r="AV172" s="101">
        <v>0</v>
      </c>
      <c r="AW172" s="101">
        <v>0</v>
      </c>
      <c r="AX172" s="102">
        <v>0</v>
      </c>
      <c r="AY172" s="102">
        <v>0</v>
      </c>
      <c r="AZ172" s="102">
        <v>0</v>
      </c>
      <c r="BA172" s="101">
        <v>3</v>
      </c>
      <c r="BB172" s="101">
        <v>1</v>
      </c>
      <c r="BC172" s="101">
        <v>4</v>
      </c>
      <c r="BD172" s="102">
        <v>1</v>
      </c>
      <c r="BE172" s="102">
        <v>1</v>
      </c>
      <c r="BF172" s="102">
        <v>1</v>
      </c>
      <c r="BG172" s="101">
        <v>2</v>
      </c>
      <c r="BH172" s="101">
        <v>0</v>
      </c>
      <c r="BI172" s="101">
        <v>2</v>
      </c>
      <c r="BJ172" s="102">
        <v>0.66666666666666663</v>
      </c>
      <c r="BK172" s="102">
        <v>0</v>
      </c>
      <c r="BL172" s="102">
        <v>0.5</v>
      </c>
      <c r="BM172" s="101">
        <v>1</v>
      </c>
      <c r="BN172" s="101">
        <v>1</v>
      </c>
      <c r="BO172" s="101">
        <v>2</v>
      </c>
      <c r="BP172" s="102">
        <v>0.33333333333333331</v>
      </c>
      <c r="BQ172" s="102">
        <v>1</v>
      </c>
      <c r="BR172" s="103">
        <v>0.5</v>
      </c>
    </row>
    <row r="173" spans="1:70" ht="11.85">
      <c r="A173" s="99" t="str">
        <f>IF(COUNTIFS(T_UPE2A[[#This Row],[Secteur]],"  *"),A172,T_UPE2A[[#This Row],[Secteur]])</f>
        <v>VAL-DE-MARNE</v>
      </c>
      <c r="B173" s="99" t="str">
        <f>IF(COUNTIFS(T_UPE2A[[#This Row],[Secteur]],"    *"),B172,T_UPE2A[[#This Row],[Secteur]])</f>
        <v xml:space="preserve">   D08 - L'Hay-Les-Roses</v>
      </c>
      <c r="C173" s="100" t="s">
        <v>898</v>
      </c>
      <c r="D173" s="100" t="s">
        <v>584</v>
      </c>
      <c r="E173" s="101">
        <v>3</v>
      </c>
      <c r="F173" s="101">
        <v>1</v>
      </c>
      <c r="G173" s="101">
        <v>4</v>
      </c>
      <c r="H173" s="101">
        <v>0</v>
      </c>
      <c r="I173" s="101">
        <v>0</v>
      </c>
      <c r="J173" s="101">
        <v>0</v>
      </c>
      <c r="K173" s="101">
        <v>3</v>
      </c>
      <c r="L173" s="101">
        <v>1</v>
      </c>
      <c r="M173" s="101">
        <v>4</v>
      </c>
      <c r="N173" s="102">
        <v>1</v>
      </c>
      <c r="O173" s="102">
        <v>1</v>
      </c>
      <c r="P173" s="102">
        <v>1</v>
      </c>
      <c r="Q173" s="101">
        <v>3</v>
      </c>
      <c r="R173" s="101">
        <v>0</v>
      </c>
      <c r="S173" s="101">
        <v>3</v>
      </c>
      <c r="T173" s="102">
        <v>1</v>
      </c>
      <c r="U173" s="102">
        <v>0</v>
      </c>
      <c r="V173" s="102">
        <v>0.75</v>
      </c>
      <c r="W173" s="101">
        <v>0</v>
      </c>
      <c r="X173" s="101">
        <v>1</v>
      </c>
      <c r="Y173" s="101">
        <v>1</v>
      </c>
      <c r="Z173" s="102">
        <v>0</v>
      </c>
      <c r="AA173" s="102">
        <v>1</v>
      </c>
      <c r="AB173" s="102">
        <v>0.25</v>
      </c>
      <c r="AC173" s="101">
        <v>0</v>
      </c>
      <c r="AD173" s="101">
        <v>0</v>
      </c>
      <c r="AE173" s="101">
        <v>0</v>
      </c>
      <c r="AF173" s="102">
        <v>0</v>
      </c>
      <c r="AG173" s="102">
        <v>0</v>
      </c>
      <c r="AH173" s="102">
        <v>0</v>
      </c>
      <c r="AI173" s="101">
        <v>0</v>
      </c>
      <c r="AJ173" s="101">
        <v>1</v>
      </c>
      <c r="AK173" s="101">
        <v>1</v>
      </c>
      <c r="AL173" s="102">
        <v>0</v>
      </c>
      <c r="AM173" s="102">
        <v>1</v>
      </c>
      <c r="AN173" s="102">
        <v>0.25</v>
      </c>
      <c r="AO173" s="101">
        <v>3</v>
      </c>
      <c r="AP173" s="101">
        <v>1</v>
      </c>
      <c r="AQ173" s="101">
        <v>4</v>
      </c>
      <c r="AR173" s="102">
        <v>1</v>
      </c>
      <c r="AS173" s="102">
        <v>1</v>
      </c>
      <c r="AT173" s="102">
        <v>1</v>
      </c>
      <c r="AU173" s="101">
        <v>0</v>
      </c>
      <c r="AV173" s="101">
        <v>0</v>
      </c>
      <c r="AW173" s="101">
        <v>0</v>
      </c>
      <c r="AX173" s="102">
        <v>0</v>
      </c>
      <c r="AY173" s="102">
        <v>0</v>
      </c>
      <c r="AZ173" s="102">
        <v>0</v>
      </c>
      <c r="BA173" s="101">
        <v>3</v>
      </c>
      <c r="BB173" s="101">
        <v>1</v>
      </c>
      <c r="BC173" s="101">
        <v>4</v>
      </c>
      <c r="BD173" s="102">
        <v>1</v>
      </c>
      <c r="BE173" s="102">
        <v>1</v>
      </c>
      <c r="BF173" s="102">
        <v>1</v>
      </c>
      <c r="BG173" s="101">
        <v>2</v>
      </c>
      <c r="BH173" s="101">
        <v>0</v>
      </c>
      <c r="BI173" s="101">
        <v>2</v>
      </c>
      <c r="BJ173" s="102">
        <v>0.66666666666666663</v>
      </c>
      <c r="BK173" s="102">
        <v>0</v>
      </c>
      <c r="BL173" s="102">
        <v>0.5</v>
      </c>
      <c r="BM173" s="101">
        <v>1</v>
      </c>
      <c r="BN173" s="101">
        <v>1</v>
      </c>
      <c r="BO173" s="101">
        <v>2</v>
      </c>
      <c r="BP173" s="102">
        <v>0.33333333333333331</v>
      </c>
      <c r="BQ173" s="102">
        <v>1</v>
      </c>
      <c r="BR173" s="103">
        <v>0.5</v>
      </c>
    </row>
    <row r="174" spans="1:70" ht="11.85">
      <c r="A174" s="99" t="str">
        <f>IF(COUNTIFS(T_UPE2A[[#This Row],[Secteur]],"  *"),A173,T_UPE2A[[#This Row],[Secteur]])</f>
        <v>VAL-DE-MARNE</v>
      </c>
      <c r="B174" s="99" t="str">
        <f>IF(COUNTIFS(T_UPE2A[[#This Row],[Secteur]],"    *"),B173,T_UPE2A[[#This Row],[Secteur]])</f>
        <v xml:space="preserve">   D09 - Villeneuve-Le-Roi</v>
      </c>
      <c r="C174" s="100" t="s">
        <v>911</v>
      </c>
      <c r="D174" s="100" t="s">
        <v>912</v>
      </c>
      <c r="E174" s="101">
        <v>26</v>
      </c>
      <c r="F174" s="101">
        <v>38</v>
      </c>
      <c r="G174" s="101">
        <v>64</v>
      </c>
      <c r="H174" s="101">
        <v>0</v>
      </c>
      <c r="I174" s="101">
        <v>0</v>
      </c>
      <c r="J174" s="101">
        <v>0</v>
      </c>
      <c r="K174" s="101">
        <v>13</v>
      </c>
      <c r="L174" s="101">
        <v>23</v>
      </c>
      <c r="M174" s="101">
        <v>36</v>
      </c>
      <c r="N174" s="102">
        <v>0.5</v>
      </c>
      <c r="O174" s="102">
        <v>0.60526315789473684</v>
      </c>
      <c r="P174" s="102">
        <v>0.5625</v>
      </c>
      <c r="Q174" s="101">
        <v>2</v>
      </c>
      <c r="R174" s="101">
        <v>3</v>
      </c>
      <c r="S174" s="101">
        <v>5</v>
      </c>
      <c r="T174" s="102">
        <v>0.15384615384615385</v>
      </c>
      <c r="U174" s="102">
        <v>0.13043478260869565</v>
      </c>
      <c r="V174" s="102">
        <v>0.1388888888888889</v>
      </c>
      <c r="W174" s="101">
        <v>11</v>
      </c>
      <c r="X174" s="101">
        <v>20</v>
      </c>
      <c r="Y174" s="101">
        <v>31</v>
      </c>
      <c r="Z174" s="102">
        <v>0.84615384615384615</v>
      </c>
      <c r="AA174" s="102">
        <v>0.86956521739130432</v>
      </c>
      <c r="AB174" s="102">
        <v>0.86111111111111116</v>
      </c>
      <c r="AC174" s="101">
        <v>5</v>
      </c>
      <c r="AD174" s="101">
        <v>2</v>
      </c>
      <c r="AE174" s="101">
        <v>7</v>
      </c>
      <c r="AF174" s="102">
        <v>0.38461538461538464</v>
      </c>
      <c r="AG174" s="102">
        <v>8.6956521739130432E-2</v>
      </c>
      <c r="AH174" s="102">
        <v>0.19444444444444445</v>
      </c>
      <c r="AI174" s="101">
        <v>6</v>
      </c>
      <c r="AJ174" s="101">
        <v>18</v>
      </c>
      <c r="AK174" s="101">
        <v>24</v>
      </c>
      <c r="AL174" s="102">
        <v>0.46153846153846156</v>
      </c>
      <c r="AM174" s="102">
        <v>0.78260869565217395</v>
      </c>
      <c r="AN174" s="102">
        <v>0.66666666666666663</v>
      </c>
      <c r="AO174" s="101">
        <v>13</v>
      </c>
      <c r="AP174" s="101">
        <v>17</v>
      </c>
      <c r="AQ174" s="101">
        <v>30</v>
      </c>
      <c r="AR174" s="102">
        <v>0.5</v>
      </c>
      <c r="AS174" s="102">
        <v>0.44736842105263158</v>
      </c>
      <c r="AT174" s="102">
        <v>0.46875</v>
      </c>
      <c r="AU174" s="101">
        <v>1</v>
      </c>
      <c r="AV174" s="101">
        <v>2</v>
      </c>
      <c r="AW174" s="101">
        <v>3</v>
      </c>
      <c r="AX174" s="102">
        <v>7.6923076923076927E-2</v>
      </c>
      <c r="AY174" s="102">
        <v>0.11764705882352941</v>
      </c>
      <c r="AZ174" s="102">
        <v>0.1</v>
      </c>
      <c r="BA174" s="101">
        <v>12</v>
      </c>
      <c r="BB174" s="101">
        <v>15</v>
      </c>
      <c r="BC174" s="101">
        <v>27</v>
      </c>
      <c r="BD174" s="102">
        <v>0.92307692307692313</v>
      </c>
      <c r="BE174" s="102">
        <v>0.88235294117647056</v>
      </c>
      <c r="BF174" s="102">
        <v>0.9</v>
      </c>
      <c r="BG174" s="101">
        <v>5</v>
      </c>
      <c r="BH174" s="101">
        <v>2</v>
      </c>
      <c r="BI174" s="101">
        <v>7</v>
      </c>
      <c r="BJ174" s="102">
        <v>0.38461538461538464</v>
      </c>
      <c r="BK174" s="102">
        <v>0.11764705882352941</v>
      </c>
      <c r="BL174" s="102">
        <v>0.23333333333333334</v>
      </c>
      <c r="BM174" s="101">
        <v>7</v>
      </c>
      <c r="BN174" s="101">
        <v>13</v>
      </c>
      <c r="BO174" s="101">
        <v>20</v>
      </c>
      <c r="BP174" s="102">
        <v>0.53846153846153844</v>
      </c>
      <c r="BQ174" s="102">
        <v>0.76470588235294112</v>
      </c>
      <c r="BR174" s="103">
        <v>0.66666666666666663</v>
      </c>
    </row>
    <row r="175" spans="1:70" ht="11.85">
      <c r="A175" s="99" t="str">
        <f>IF(COUNTIFS(T_UPE2A[[#This Row],[Secteur]],"  *"),A174,T_UPE2A[[#This Row],[Secteur]])</f>
        <v>VAL-DE-MARNE</v>
      </c>
      <c r="B175" s="99" t="str">
        <f>IF(COUNTIFS(T_UPE2A[[#This Row],[Secteur]],"    *"),B174,T_UPE2A[[#This Row],[Secteur]])</f>
        <v xml:space="preserve">   D09 - Villeneuve-Le-Roi</v>
      </c>
      <c r="C175" s="100" t="s">
        <v>915</v>
      </c>
      <c r="D175" s="100" t="s">
        <v>916</v>
      </c>
      <c r="E175" s="101">
        <v>8</v>
      </c>
      <c r="F175" s="101">
        <v>12</v>
      </c>
      <c r="G175" s="101">
        <v>20</v>
      </c>
      <c r="H175" s="101">
        <v>0</v>
      </c>
      <c r="I175" s="101">
        <v>0</v>
      </c>
      <c r="J175" s="101">
        <v>0</v>
      </c>
      <c r="K175" s="101">
        <v>8</v>
      </c>
      <c r="L175" s="101">
        <v>12</v>
      </c>
      <c r="M175" s="101">
        <v>20</v>
      </c>
      <c r="N175" s="102">
        <v>1</v>
      </c>
      <c r="O175" s="102">
        <v>1</v>
      </c>
      <c r="P175" s="102">
        <v>1</v>
      </c>
      <c r="Q175" s="101">
        <v>0</v>
      </c>
      <c r="R175" s="101">
        <v>1</v>
      </c>
      <c r="S175" s="101">
        <v>1</v>
      </c>
      <c r="T175" s="102">
        <v>0</v>
      </c>
      <c r="U175" s="102">
        <v>8.3333333333333329E-2</v>
      </c>
      <c r="V175" s="102">
        <v>0.05</v>
      </c>
      <c r="W175" s="101">
        <v>8</v>
      </c>
      <c r="X175" s="101">
        <v>11</v>
      </c>
      <c r="Y175" s="101">
        <v>19</v>
      </c>
      <c r="Z175" s="102">
        <v>1</v>
      </c>
      <c r="AA175" s="102">
        <v>0.91666666666666663</v>
      </c>
      <c r="AB175" s="102">
        <v>0.95</v>
      </c>
      <c r="AC175" s="101">
        <v>4</v>
      </c>
      <c r="AD175" s="101">
        <v>1</v>
      </c>
      <c r="AE175" s="101">
        <v>5</v>
      </c>
      <c r="AF175" s="102">
        <v>0.5</v>
      </c>
      <c r="AG175" s="102">
        <v>8.3333333333333329E-2</v>
      </c>
      <c r="AH175" s="102">
        <v>0.25</v>
      </c>
      <c r="AI175" s="101">
        <v>4</v>
      </c>
      <c r="AJ175" s="101">
        <v>10</v>
      </c>
      <c r="AK175" s="101">
        <v>14</v>
      </c>
      <c r="AL175" s="102">
        <v>0.5</v>
      </c>
      <c r="AM175" s="102">
        <v>0.83333333333333337</v>
      </c>
      <c r="AN175" s="102">
        <v>0.7</v>
      </c>
      <c r="AO175" s="101">
        <v>8</v>
      </c>
      <c r="AP175" s="101">
        <v>12</v>
      </c>
      <c r="AQ175" s="101">
        <v>20</v>
      </c>
      <c r="AR175" s="102">
        <v>1</v>
      </c>
      <c r="AS175" s="102">
        <v>1</v>
      </c>
      <c r="AT175" s="102">
        <v>1</v>
      </c>
      <c r="AU175" s="101">
        <v>0</v>
      </c>
      <c r="AV175" s="101">
        <v>1</v>
      </c>
      <c r="AW175" s="101">
        <v>1</v>
      </c>
      <c r="AX175" s="102">
        <v>0</v>
      </c>
      <c r="AY175" s="102">
        <v>8.3333333333333329E-2</v>
      </c>
      <c r="AZ175" s="102">
        <v>0.05</v>
      </c>
      <c r="BA175" s="101">
        <v>8</v>
      </c>
      <c r="BB175" s="101">
        <v>11</v>
      </c>
      <c r="BC175" s="101">
        <v>19</v>
      </c>
      <c r="BD175" s="102">
        <v>1</v>
      </c>
      <c r="BE175" s="102">
        <v>0.91666666666666663</v>
      </c>
      <c r="BF175" s="102">
        <v>0.95</v>
      </c>
      <c r="BG175" s="101">
        <v>4</v>
      </c>
      <c r="BH175" s="101">
        <v>1</v>
      </c>
      <c r="BI175" s="101">
        <v>5</v>
      </c>
      <c r="BJ175" s="102">
        <v>0.5</v>
      </c>
      <c r="BK175" s="102">
        <v>8.3333333333333329E-2</v>
      </c>
      <c r="BL175" s="102">
        <v>0.25</v>
      </c>
      <c r="BM175" s="101">
        <v>4</v>
      </c>
      <c r="BN175" s="101">
        <v>10</v>
      </c>
      <c r="BO175" s="101">
        <v>14</v>
      </c>
      <c r="BP175" s="102">
        <v>0.5</v>
      </c>
      <c r="BQ175" s="102">
        <v>0.83333333333333337</v>
      </c>
      <c r="BR175" s="103">
        <v>0.7</v>
      </c>
    </row>
    <row r="176" spans="1:70" ht="11.85">
      <c r="A176" s="99" t="str">
        <f>IF(COUNTIFS(T_UPE2A[[#This Row],[Secteur]],"  *"),A175,T_UPE2A[[#This Row],[Secteur]])</f>
        <v>VAL-DE-MARNE</v>
      </c>
      <c r="B176" s="99" t="str">
        <f>IF(COUNTIFS(T_UPE2A[[#This Row],[Secteur]],"    *"),B175,T_UPE2A[[#This Row],[Secteur]])</f>
        <v xml:space="preserve">   D09 - Villeneuve-Le-Roi</v>
      </c>
      <c r="C176" s="100" t="s">
        <v>917</v>
      </c>
      <c r="D176" s="100" t="s">
        <v>918</v>
      </c>
      <c r="E176" s="101">
        <v>11</v>
      </c>
      <c r="F176" s="101">
        <v>9</v>
      </c>
      <c r="G176" s="101">
        <v>20</v>
      </c>
      <c r="H176" s="101">
        <v>0</v>
      </c>
      <c r="I176" s="101">
        <v>0</v>
      </c>
      <c r="J176" s="101">
        <v>0</v>
      </c>
      <c r="K176" s="101">
        <v>0</v>
      </c>
      <c r="L176" s="101">
        <v>0</v>
      </c>
      <c r="M176" s="101">
        <v>0</v>
      </c>
      <c r="N176" s="102">
        <v>0</v>
      </c>
      <c r="O176" s="102">
        <v>0</v>
      </c>
      <c r="P176" s="102">
        <v>0</v>
      </c>
      <c r="Q176" s="101">
        <v>0</v>
      </c>
      <c r="R176" s="101">
        <v>0</v>
      </c>
      <c r="S176" s="101">
        <v>0</v>
      </c>
      <c r="T176" s="102" t="s">
        <v>92</v>
      </c>
      <c r="U176" s="102" t="s">
        <v>92</v>
      </c>
      <c r="V176" s="102" t="s">
        <v>92</v>
      </c>
      <c r="W176" s="101">
        <v>0</v>
      </c>
      <c r="X176" s="101">
        <v>0</v>
      </c>
      <c r="Y176" s="101">
        <v>0</v>
      </c>
      <c r="Z176" s="102" t="s">
        <v>92</v>
      </c>
      <c r="AA176" s="102" t="s">
        <v>92</v>
      </c>
      <c r="AB176" s="102" t="s">
        <v>92</v>
      </c>
      <c r="AC176" s="101">
        <v>0</v>
      </c>
      <c r="AD176" s="101">
        <v>0</v>
      </c>
      <c r="AE176" s="101">
        <v>0</v>
      </c>
      <c r="AF176" s="102" t="s">
        <v>92</v>
      </c>
      <c r="AG176" s="102" t="s">
        <v>92</v>
      </c>
      <c r="AH176" s="102" t="s">
        <v>92</v>
      </c>
      <c r="AI176" s="101">
        <v>0</v>
      </c>
      <c r="AJ176" s="101">
        <v>0</v>
      </c>
      <c r="AK176" s="101">
        <v>0</v>
      </c>
      <c r="AL176" s="102" t="s">
        <v>92</v>
      </c>
      <c r="AM176" s="102" t="s">
        <v>92</v>
      </c>
      <c r="AN176" s="102" t="s">
        <v>92</v>
      </c>
      <c r="AO176" s="101">
        <v>0</v>
      </c>
      <c r="AP176" s="101">
        <v>0</v>
      </c>
      <c r="AQ176" s="101">
        <v>0</v>
      </c>
      <c r="AR176" s="102">
        <v>0</v>
      </c>
      <c r="AS176" s="102">
        <v>0</v>
      </c>
      <c r="AT176" s="102">
        <v>0</v>
      </c>
      <c r="AU176" s="101">
        <v>0</v>
      </c>
      <c r="AV176" s="101">
        <v>0</v>
      </c>
      <c r="AW176" s="101">
        <v>0</v>
      </c>
      <c r="AX176" s="102" t="s">
        <v>92</v>
      </c>
      <c r="AY176" s="102" t="s">
        <v>92</v>
      </c>
      <c r="AZ176" s="102" t="s">
        <v>92</v>
      </c>
      <c r="BA176" s="101">
        <v>0</v>
      </c>
      <c r="BB176" s="101">
        <v>0</v>
      </c>
      <c r="BC176" s="101">
        <v>0</v>
      </c>
      <c r="BD176" s="102" t="s">
        <v>92</v>
      </c>
      <c r="BE176" s="102" t="s">
        <v>92</v>
      </c>
      <c r="BF176" s="102" t="s">
        <v>92</v>
      </c>
      <c r="BG176" s="101">
        <v>0</v>
      </c>
      <c r="BH176" s="101">
        <v>0</v>
      </c>
      <c r="BI176" s="101">
        <v>0</v>
      </c>
      <c r="BJ176" s="102" t="s">
        <v>92</v>
      </c>
      <c r="BK176" s="102" t="s">
        <v>92</v>
      </c>
      <c r="BL176" s="102" t="s">
        <v>92</v>
      </c>
      <c r="BM176" s="101">
        <v>0</v>
      </c>
      <c r="BN176" s="101">
        <v>0</v>
      </c>
      <c r="BO176" s="101">
        <v>0</v>
      </c>
      <c r="BP176" s="102" t="s">
        <v>92</v>
      </c>
      <c r="BQ176" s="102" t="s">
        <v>92</v>
      </c>
      <c r="BR176" s="103" t="s">
        <v>92</v>
      </c>
    </row>
    <row r="177" spans="1:70" ht="11.85">
      <c r="A177" s="99" t="str">
        <f>IF(COUNTIFS(T_UPE2A[[#This Row],[Secteur]],"  *"),A176,T_UPE2A[[#This Row],[Secteur]])</f>
        <v>VAL-DE-MARNE</v>
      </c>
      <c r="B177" s="99" t="str">
        <f>IF(COUNTIFS(T_UPE2A[[#This Row],[Secteur]],"    *"),B176,T_UPE2A[[#This Row],[Secteur]])</f>
        <v xml:space="preserve">   D09 - Villeneuve-Le-Roi</v>
      </c>
      <c r="C177" s="100" t="s">
        <v>919</v>
      </c>
      <c r="D177" s="100" t="s">
        <v>920</v>
      </c>
      <c r="E177" s="101">
        <v>2</v>
      </c>
      <c r="F177" s="101">
        <v>2</v>
      </c>
      <c r="G177" s="101">
        <v>4</v>
      </c>
      <c r="H177" s="101">
        <v>0</v>
      </c>
      <c r="I177" s="101">
        <v>0</v>
      </c>
      <c r="J177" s="101">
        <v>0</v>
      </c>
      <c r="K177" s="101">
        <v>2</v>
      </c>
      <c r="L177" s="101">
        <v>2</v>
      </c>
      <c r="M177" s="101">
        <v>4</v>
      </c>
      <c r="N177" s="102">
        <v>1</v>
      </c>
      <c r="O177" s="102">
        <v>1</v>
      </c>
      <c r="P177" s="102">
        <v>1</v>
      </c>
      <c r="Q177" s="101">
        <v>2</v>
      </c>
      <c r="R177" s="101">
        <v>1</v>
      </c>
      <c r="S177" s="101">
        <v>3</v>
      </c>
      <c r="T177" s="102">
        <v>1</v>
      </c>
      <c r="U177" s="102">
        <v>0.5</v>
      </c>
      <c r="V177" s="102">
        <v>0.75</v>
      </c>
      <c r="W177" s="101">
        <v>0</v>
      </c>
      <c r="X177" s="101">
        <v>1</v>
      </c>
      <c r="Y177" s="101">
        <v>1</v>
      </c>
      <c r="Z177" s="102">
        <v>0</v>
      </c>
      <c r="AA177" s="102">
        <v>0.5</v>
      </c>
      <c r="AB177" s="102">
        <v>0.25</v>
      </c>
      <c r="AC177" s="101">
        <v>0</v>
      </c>
      <c r="AD177" s="101">
        <v>1</v>
      </c>
      <c r="AE177" s="101">
        <v>1</v>
      </c>
      <c r="AF177" s="102">
        <v>0</v>
      </c>
      <c r="AG177" s="102">
        <v>0.5</v>
      </c>
      <c r="AH177" s="102">
        <v>0.25</v>
      </c>
      <c r="AI177" s="101">
        <v>0</v>
      </c>
      <c r="AJ177" s="101">
        <v>0</v>
      </c>
      <c r="AK177" s="101">
        <v>0</v>
      </c>
      <c r="AL177" s="102">
        <v>0</v>
      </c>
      <c r="AM177" s="102">
        <v>0</v>
      </c>
      <c r="AN177" s="102">
        <v>0</v>
      </c>
      <c r="AO177" s="101">
        <v>2</v>
      </c>
      <c r="AP177" s="101">
        <v>2</v>
      </c>
      <c r="AQ177" s="101">
        <v>4</v>
      </c>
      <c r="AR177" s="102">
        <v>1</v>
      </c>
      <c r="AS177" s="102">
        <v>1</v>
      </c>
      <c r="AT177" s="102">
        <v>1</v>
      </c>
      <c r="AU177" s="101">
        <v>1</v>
      </c>
      <c r="AV177" s="101">
        <v>0</v>
      </c>
      <c r="AW177" s="101">
        <v>1</v>
      </c>
      <c r="AX177" s="102">
        <v>0.5</v>
      </c>
      <c r="AY177" s="102">
        <v>0</v>
      </c>
      <c r="AZ177" s="102">
        <v>0.25</v>
      </c>
      <c r="BA177" s="101">
        <v>1</v>
      </c>
      <c r="BB177" s="101">
        <v>2</v>
      </c>
      <c r="BC177" s="101">
        <v>3</v>
      </c>
      <c r="BD177" s="102">
        <v>0.5</v>
      </c>
      <c r="BE177" s="102">
        <v>1</v>
      </c>
      <c r="BF177" s="102">
        <v>0.75</v>
      </c>
      <c r="BG177" s="101">
        <v>0</v>
      </c>
      <c r="BH177" s="101">
        <v>1</v>
      </c>
      <c r="BI177" s="101">
        <v>1</v>
      </c>
      <c r="BJ177" s="102">
        <v>0</v>
      </c>
      <c r="BK177" s="102">
        <v>0.5</v>
      </c>
      <c r="BL177" s="102">
        <v>0.25</v>
      </c>
      <c r="BM177" s="101">
        <v>1</v>
      </c>
      <c r="BN177" s="101">
        <v>1</v>
      </c>
      <c r="BO177" s="101">
        <v>2</v>
      </c>
      <c r="BP177" s="102">
        <v>0.5</v>
      </c>
      <c r="BQ177" s="102">
        <v>0.5</v>
      </c>
      <c r="BR177" s="103">
        <v>0.5</v>
      </c>
    </row>
    <row r="178" spans="1:70" ht="11.85">
      <c r="A178" s="99" t="str">
        <f>IF(COUNTIFS(T_UPE2A[[#This Row],[Secteur]],"  *"),A177,T_UPE2A[[#This Row],[Secteur]])</f>
        <v>VAL-DE-MARNE</v>
      </c>
      <c r="B178" s="99" t="str">
        <f>IF(COUNTIFS(T_UPE2A[[#This Row],[Secteur]],"    *"),B177,T_UPE2A[[#This Row],[Secteur]])</f>
        <v xml:space="preserve">   D09 - Villeneuve-Le-Roi</v>
      </c>
      <c r="C178" s="100" t="s">
        <v>923</v>
      </c>
      <c r="D178" s="100" t="s">
        <v>924</v>
      </c>
      <c r="E178" s="101">
        <v>0</v>
      </c>
      <c r="F178" s="101">
        <v>10</v>
      </c>
      <c r="G178" s="101">
        <v>10</v>
      </c>
      <c r="H178" s="101">
        <v>0</v>
      </c>
      <c r="I178" s="101">
        <v>0</v>
      </c>
      <c r="J178" s="101">
        <v>0</v>
      </c>
      <c r="K178" s="101">
        <v>0</v>
      </c>
      <c r="L178" s="101">
        <v>6</v>
      </c>
      <c r="M178" s="101">
        <v>6</v>
      </c>
      <c r="N178" s="102" t="s">
        <v>92</v>
      </c>
      <c r="O178" s="102">
        <v>0.6</v>
      </c>
      <c r="P178" s="102">
        <v>0.6</v>
      </c>
      <c r="Q178" s="101">
        <v>0</v>
      </c>
      <c r="R178" s="101">
        <v>0</v>
      </c>
      <c r="S178" s="101">
        <v>0</v>
      </c>
      <c r="T178" s="102" t="s">
        <v>92</v>
      </c>
      <c r="U178" s="102">
        <v>0</v>
      </c>
      <c r="V178" s="102">
        <v>0</v>
      </c>
      <c r="W178" s="101">
        <v>0</v>
      </c>
      <c r="X178" s="101">
        <v>6</v>
      </c>
      <c r="Y178" s="101">
        <v>6</v>
      </c>
      <c r="Z178" s="102" t="s">
        <v>92</v>
      </c>
      <c r="AA178" s="102">
        <v>1</v>
      </c>
      <c r="AB178" s="102">
        <v>1</v>
      </c>
      <c r="AC178" s="101">
        <v>0</v>
      </c>
      <c r="AD178" s="101">
        <v>0</v>
      </c>
      <c r="AE178" s="101">
        <v>0</v>
      </c>
      <c r="AF178" s="102" t="s">
        <v>92</v>
      </c>
      <c r="AG178" s="102">
        <v>0</v>
      </c>
      <c r="AH178" s="102">
        <v>0</v>
      </c>
      <c r="AI178" s="101">
        <v>0</v>
      </c>
      <c r="AJ178" s="101">
        <v>6</v>
      </c>
      <c r="AK178" s="101">
        <v>6</v>
      </c>
      <c r="AL178" s="102" t="s">
        <v>92</v>
      </c>
      <c r="AM178" s="102">
        <v>1</v>
      </c>
      <c r="AN178" s="102">
        <v>1</v>
      </c>
      <c r="AO178" s="101">
        <v>0</v>
      </c>
      <c r="AP178" s="101">
        <v>0</v>
      </c>
      <c r="AQ178" s="101">
        <v>0</v>
      </c>
      <c r="AR178" s="102" t="s">
        <v>92</v>
      </c>
      <c r="AS178" s="102">
        <v>0</v>
      </c>
      <c r="AT178" s="102">
        <v>0</v>
      </c>
      <c r="AU178" s="101">
        <v>0</v>
      </c>
      <c r="AV178" s="101">
        <v>0</v>
      </c>
      <c r="AW178" s="101">
        <v>0</v>
      </c>
      <c r="AX178" s="102" t="s">
        <v>92</v>
      </c>
      <c r="AY178" s="102" t="s">
        <v>92</v>
      </c>
      <c r="AZ178" s="102" t="s">
        <v>92</v>
      </c>
      <c r="BA178" s="101">
        <v>0</v>
      </c>
      <c r="BB178" s="101">
        <v>0</v>
      </c>
      <c r="BC178" s="101">
        <v>0</v>
      </c>
      <c r="BD178" s="102" t="s">
        <v>92</v>
      </c>
      <c r="BE178" s="102" t="s">
        <v>92</v>
      </c>
      <c r="BF178" s="102" t="s">
        <v>92</v>
      </c>
      <c r="BG178" s="101">
        <v>0</v>
      </c>
      <c r="BH178" s="101">
        <v>0</v>
      </c>
      <c r="BI178" s="101">
        <v>0</v>
      </c>
      <c r="BJ178" s="102" t="s">
        <v>92</v>
      </c>
      <c r="BK178" s="102" t="s">
        <v>92</v>
      </c>
      <c r="BL178" s="102" t="s">
        <v>92</v>
      </c>
      <c r="BM178" s="101">
        <v>0</v>
      </c>
      <c r="BN178" s="101">
        <v>0</v>
      </c>
      <c r="BO178" s="101">
        <v>0</v>
      </c>
      <c r="BP178" s="102" t="s">
        <v>92</v>
      </c>
      <c r="BQ178" s="102" t="s">
        <v>92</v>
      </c>
      <c r="BR178" s="103" t="s">
        <v>92</v>
      </c>
    </row>
    <row r="179" spans="1:70" ht="11.85">
      <c r="A179" s="99" t="str">
        <f>IF(COUNTIFS(T_UPE2A[[#This Row],[Secteur]],"  *"),A178,T_UPE2A[[#This Row],[Secteur]])</f>
        <v>VAL-DE-MARNE</v>
      </c>
      <c r="B179" s="99" t="str">
        <f>IF(COUNTIFS(T_UPE2A[[#This Row],[Secteur]],"    *"),B178,T_UPE2A[[#This Row],[Secteur]])</f>
        <v xml:space="preserve">   D09 - Villeneuve-Le-Roi</v>
      </c>
      <c r="C179" s="100" t="s">
        <v>925</v>
      </c>
      <c r="D179" s="100" t="s">
        <v>926</v>
      </c>
      <c r="E179" s="101">
        <v>2</v>
      </c>
      <c r="F179" s="101">
        <v>2</v>
      </c>
      <c r="G179" s="101">
        <v>4</v>
      </c>
      <c r="H179" s="101">
        <v>0</v>
      </c>
      <c r="I179" s="101">
        <v>0</v>
      </c>
      <c r="J179" s="101">
        <v>0</v>
      </c>
      <c r="K179" s="101">
        <v>0</v>
      </c>
      <c r="L179" s="101">
        <v>0</v>
      </c>
      <c r="M179" s="101">
        <v>0</v>
      </c>
      <c r="N179" s="102">
        <v>0</v>
      </c>
      <c r="O179" s="102">
        <v>0</v>
      </c>
      <c r="P179" s="102">
        <v>0</v>
      </c>
      <c r="Q179" s="101">
        <v>0</v>
      </c>
      <c r="R179" s="101">
        <v>0</v>
      </c>
      <c r="S179" s="101">
        <v>0</v>
      </c>
      <c r="T179" s="102" t="s">
        <v>92</v>
      </c>
      <c r="U179" s="102" t="s">
        <v>92</v>
      </c>
      <c r="V179" s="102" t="s">
        <v>92</v>
      </c>
      <c r="W179" s="101">
        <v>0</v>
      </c>
      <c r="X179" s="101">
        <v>0</v>
      </c>
      <c r="Y179" s="101">
        <v>0</v>
      </c>
      <c r="Z179" s="102" t="s">
        <v>92</v>
      </c>
      <c r="AA179" s="102" t="s">
        <v>92</v>
      </c>
      <c r="AB179" s="102" t="s">
        <v>92</v>
      </c>
      <c r="AC179" s="101">
        <v>0</v>
      </c>
      <c r="AD179" s="101">
        <v>0</v>
      </c>
      <c r="AE179" s="101">
        <v>0</v>
      </c>
      <c r="AF179" s="102" t="s">
        <v>92</v>
      </c>
      <c r="AG179" s="102" t="s">
        <v>92</v>
      </c>
      <c r="AH179" s="102" t="s">
        <v>92</v>
      </c>
      <c r="AI179" s="101">
        <v>0</v>
      </c>
      <c r="AJ179" s="101">
        <v>0</v>
      </c>
      <c r="AK179" s="101">
        <v>0</v>
      </c>
      <c r="AL179" s="102" t="s">
        <v>92</v>
      </c>
      <c r="AM179" s="102" t="s">
        <v>92</v>
      </c>
      <c r="AN179" s="102" t="s">
        <v>92</v>
      </c>
      <c r="AO179" s="101">
        <v>0</v>
      </c>
      <c r="AP179" s="101">
        <v>0</v>
      </c>
      <c r="AQ179" s="101">
        <v>0</v>
      </c>
      <c r="AR179" s="102">
        <v>0</v>
      </c>
      <c r="AS179" s="102">
        <v>0</v>
      </c>
      <c r="AT179" s="102">
        <v>0</v>
      </c>
      <c r="AU179" s="101">
        <v>0</v>
      </c>
      <c r="AV179" s="101">
        <v>0</v>
      </c>
      <c r="AW179" s="101">
        <v>0</v>
      </c>
      <c r="AX179" s="102" t="s">
        <v>92</v>
      </c>
      <c r="AY179" s="102" t="s">
        <v>92</v>
      </c>
      <c r="AZ179" s="102" t="s">
        <v>92</v>
      </c>
      <c r="BA179" s="101">
        <v>0</v>
      </c>
      <c r="BB179" s="101">
        <v>0</v>
      </c>
      <c r="BC179" s="101">
        <v>0</v>
      </c>
      <c r="BD179" s="102" t="s">
        <v>92</v>
      </c>
      <c r="BE179" s="102" t="s">
        <v>92</v>
      </c>
      <c r="BF179" s="102" t="s">
        <v>92</v>
      </c>
      <c r="BG179" s="101">
        <v>0</v>
      </c>
      <c r="BH179" s="101">
        <v>0</v>
      </c>
      <c r="BI179" s="101">
        <v>0</v>
      </c>
      <c r="BJ179" s="102" t="s">
        <v>92</v>
      </c>
      <c r="BK179" s="102" t="s">
        <v>92</v>
      </c>
      <c r="BL179" s="102" t="s">
        <v>92</v>
      </c>
      <c r="BM179" s="101">
        <v>0</v>
      </c>
      <c r="BN179" s="101">
        <v>0</v>
      </c>
      <c r="BO179" s="101">
        <v>0</v>
      </c>
      <c r="BP179" s="102" t="s">
        <v>92</v>
      </c>
      <c r="BQ179" s="102" t="s">
        <v>92</v>
      </c>
      <c r="BR179" s="103" t="s">
        <v>92</v>
      </c>
    </row>
    <row r="180" spans="1:70" ht="11.85">
      <c r="A180" s="99" t="str">
        <f>IF(COUNTIFS(T_UPE2A[[#This Row],[Secteur]],"  *"),A179,T_UPE2A[[#This Row],[Secteur]])</f>
        <v>VAL-DE-MARNE</v>
      </c>
      <c r="B180" s="99" t="str">
        <f>IF(COUNTIFS(T_UPE2A[[#This Row],[Secteur]],"    *"),B179,T_UPE2A[[#This Row],[Secteur]])</f>
        <v xml:space="preserve">   D09 - Villeneuve-Le-Roi</v>
      </c>
      <c r="C180" s="100" t="s">
        <v>928</v>
      </c>
      <c r="D180" s="100" t="s">
        <v>865</v>
      </c>
      <c r="E180" s="101">
        <v>3</v>
      </c>
      <c r="F180" s="101">
        <v>3</v>
      </c>
      <c r="G180" s="101">
        <v>6</v>
      </c>
      <c r="H180" s="101">
        <v>0</v>
      </c>
      <c r="I180" s="101">
        <v>0</v>
      </c>
      <c r="J180" s="101">
        <v>0</v>
      </c>
      <c r="K180" s="101">
        <v>3</v>
      </c>
      <c r="L180" s="101">
        <v>3</v>
      </c>
      <c r="M180" s="101">
        <v>6</v>
      </c>
      <c r="N180" s="102">
        <v>1</v>
      </c>
      <c r="O180" s="102">
        <v>1</v>
      </c>
      <c r="P180" s="102">
        <v>1</v>
      </c>
      <c r="Q180" s="101">
        <v>0</v>
      </c>
      <c r="R180" s="101">
        <v>1</v>
      </c>
      <c r="S180" s="101">
        <v>1</v>
      </c>
      <c r="T180" s="102">
        <v>0</v>
      </c>
      <c r="U180" s="102">
        <v>0.33333333333333331</v>
      </c>
      <c r="V180" s="102">
        <v>0.16666666666666666</v>
      </c>
      <c r="W180" s="101">
        <v>3</v>
      </c>
      <c r="X180" s="101">
        <v>2</v>
      </c>
      <c r="Y180" s="101">
        <v>5</v>
      </c>
      <c r="Z180" s="102">
        <v>1</v>
      </c>
      <c r="AA180" s="102">
        <v>0.66666666666666663</v>
      </c>
      <c r="AB180" s="102">
        <v>0.83333333333333337</v>
      </c>
      <c r="AC180" s="101">
        <v>1</v>
      </c>
      <c r="AD180" s="101">
        <v>0</v>
      </c>
      <c r="AE180" s="101">
        <v>1</v>
      </c>
      <c r="AF180" s="102">
        <v>0.33333333333333331</v>
      </c>
      <c r="AG180" s="102">
        <v>0</v>
      </c>
      <c r="AH180" s="102">
        <v>0.16666666666666666</v>
      </c>
      <c r="AI180" s="101">
        <v>2</v>
      </c>
      <c r="AJ180" s="101">
        <v>2</v>
      </c>
      <c r="AK180" s="101">
        <v>4</v>
      </c>
      <c r="AL180" s="102">
        <v>0.66666666666666663</v>
      </c>
      <c r="AM180" s="102">
        <v>0.66666666666666663</v>
      </c>
      <c r="AN180" s="102">
        <v>0.66666666666666663</v>
      </c>
      <c r="AO180" s="101">
        <v>3</v>
      </c>
      <c r="AP180" s="101">
        <v>3</v>
      </c>
      <c r="AQ180" s="101">
        <v>6</v>
      </c>
      <c r="AR180" s="102">
        <v>1</v>
      </c>
      <c r="AS180" s="102">
        <v>1</v>
      </c>
      <c r="AT180" s="102">
        <v>1</v>
      </c>
      <c r="AU180" s="101">
        <v>0</v>
      </c>
      <c r="AV180" s="101">
        <v>1</v>
      </c>
      <c r="AW180" s="101">
        <v>1</v>
      </c>
      <c r="AX180" s="102">
        <v>0</v>
      </c>
      <c r="AY180" s="102">
        <v>0.33333333333333331</v>
      </c>
      <c r="AZ180" s="102">
        <v>0.16666666666666666</v>
      </c>
      <c r="BA180" s="101">
        <v>3</v>
      </c>
      <c r="BB180" s="101">
        <v>2</v>
      </c>
      <c r="BC180" s="101">
        <v>5</v>
      </c>
      <c r="BD180" s="102">
        <v>1</v>
      </c>
      <c r="BE180" s="102">
        <v>0.66666666666666663</v>
      </c>
      <c r="BF180" s="102">
        <v>0.83333333333333337</v>
      </c>
      <c r="BG180" s="101">
        <v>1</v>
      </c>
      <c r="BH180" s="101">
        <v>0</v>
      </c>
      <c r="BI180" s="101">
        <v>1</v>
      </c>
      <c r="BJ180" s="102">
        <v>0.33333333333333331</v>
      </c>
      <c r="BK180" s="102">
        <v>0</v>
      </c>
      <c r="BL180" s="102">
        <v>0.16666666666666666</v>
      </c>
      <c r="BM180" s="101">
        <v>2</v>
      </c>
      <c r="BN180" s="101">
        <v>2</v>
      </c>
      <c r="BO180" s="101">
        <v>4</v>
      </c>
      <c r="BP180" s="102">
        <v>0.66666666666666663</v>
      </c>
      <c r="BQ180" s="102">
        <v>0.66666666666666663</v>
      </c>
      <c r="BR180" s="103">
        <v>0.66666666666666663</v>
      </c>
    </row>
    <row r="181" spans="1:70" ht="11.85">
      <c r="A181" s="99" t="str">
        <f>IF(COUNTIFS(T_UPE2A[[#This Row],[Secteur]],"  *"),A180,T_UPE2A[[#This Row],[Secteur]])</f>
        <v>VAL-DE-MARNE</v>
      </c>
      <c r="B181" s="99" t="str">
        <f>IF(COUNTIFS(T_UPE2A[[#This Row],[Secteur]],"    *"),B180,T_UPE2A[[#This Row],[Secteur]])</f>
        <v xml:space="preserve">   D10 - Limeil-Brevannes</v>
      </c>
      <c r="C181" s="100" t="s">
        <v>934</v>
      </c>
      <c r="D181" s="100" t="s">
        <v>935</v>
      </c>
      <c r="E181" s="101">
        <v>9</v>
      </c>
      <c r="F181" s="101">
        <v>5</v>
      </c>
      <c r="G181" s="101">
        <v>14</v>
      </c>
      <c r="H181" s="101">
        <v>0</v>
      </c>
      <c r="I181" s="101">
        <v>0</v>
      </c>
      <c r="J181" s="101">
        <v>0</v>
      </c>
      <c r="K181" s="101">
        <v>9</v>
      </c>
      <c r="L181" s="101">
        <v>5</v>
      </c>
      <c r="M181" s="101">
        <v>14</v>
      </c>
      <c r="N181" s="102">
        <v>1</v>
      </c>
      <c r="O181" s="102">
        <v>1</v>
      </c>
      <c r="P181" s="102">
        <v>1</v>
      </c>
      <c r="Q181" s="101">
        <v>2</v>
      </c>
      <c r="R181" s="101">
        <v>3</v>
      </c>
      <c r="S181" s="101">
        <v>5</v>
      </c>
      <c r="T181" s="102">
        <v>0.22222222222222221</v>
      </c>
      <c r="U181" s="102">
        <v>0.6</v>
      </c>
      <c r="V181" s="102">
        <v>0.35714285714285715</v>
      </c>
      <c r="W181" s="101">
        <v>7</v>
      </c>
      <c r="X181" s="101">
        <v>2</v>
      </c>
      <c r="Y181" s="101">
        <v>9</v>
      </c>
      <c r="Z181" s="102">
        <v>0.77777777777777779</v>
      </c>
      <c r="AA181" s="102">
        <v>0.4</v>
      </c>
      <c r="AB181" s="102">
        <v>0.6428571428571429</v>
      </c>
      <c r="AC181" s="101">
        <v>4</v>
      </c>
      <c r="AD181" s="101">
        <v>1</v>
      </c>
      <c r="AE181" s="101">
        <v>5</v>
      </c>
      <c r="AF181" s="102">
        <v>0.44444444444444442</v>
      </c>
      <c r="AG181" s="102">
        <v>0.2</v>
      </c>
      <c r="AH181" s="102">
        <v>0.35714285714285715</v>
      </c>
      <c r="AI181" s="101">
        <v>3</v>
      </c>
      <c r="AJ181" s="101">
        <v>1</v>
      </c>
      <c r="AK181" s="101">
        <v>4</v>
      </c>
      <c r="AL181" s="102">
        <v>0.33333333333333331</v>
      </c>
      <c r="AM181" s="102">
        <v>0.2</v>
      </c>
      <c r="AN181" s="102">
        <v>0.2857142857142857</v>
      </c>
      <c r="AO181" s="101">
        <v>7</v>
      </c>
      <c r="AP181" s="101">
        <v>5</v>
      </c>
      <c r="AQ181" s="101">
        <v>12</v>
      </c>
      <c r="AR181" s="102">
        <v>0.77777777777777779</v>
      </c>
      <c r="AS181" s="102">
        <v>1</v>
      </c>
      <c r="AT181" s="102">
        <v>0.8571428571428571</v>
      </c>
      <c r="AU181" s="101">
        <v>0</v>
      </c>
      <c r="AV181" s="101">
        <v>1</v>
      </c>
      <c r="AW181" s="101">
        <v>1</v>
      </c>
      <c r="AX181" s="102">
        <v>0</v>
      </c>
      <c r="AY181" s="102">
        <v>0.2</v>
      </c>
      <c r="AZ181" s="102">
        <v>8.3333333333333329E-2</v>
      </c>
      <c r="BA181" s="101">
        <v>7</v>
      </c>
      <c r="BB181" s="101">
        <v>4</v>
      </c>
      <c r="BC181" s="101">
        <v>11</v>
      </c>
      <c r="BD181" s="102">
        <v>1</v>
      </c>
      <c r="BE181" s="102">
        <v>0.8</v>
      </c>
      <c r="BF181" s="102">
        <v>0.91666666666666663</v>
      </c>
      <c r="BG181" s="101">
        <v>4</v>
      </c>
      <c r="BH181" s="101">
        <v>3</v>
      </c>
      <c r="BI181" s="101">
        <v>7</v>
      </c>
      <c r="BJ181" s="102">
        <v>0.5714285714285714</v>
      </c>
      <c r="BK181" s="102">
        <v>0.6</v>
      </c>
      <c r="BL181" s="102">
        <v>0.58333333333333337</v>
      </c>
      <c r="BM181" s="101">
        <v>3</v>
      </c>
      <c r="BN181" s="101">
        <v>1</v>
      </c>
      <c r="BO181" s="101">
        <v>4</v>
      </c>
      <c r="BP181" s="102">
        <v>0.42857142857142855</v>
      </c>
      <c r="BQ181" s="102">
        <v>0.2</v>
      </c>
      <c r="BR181" s="103">
        <v>0.33333333333333331</v>
      </c>
    </row>
    <row r="182" spans="1:70" ht="11.85">
      <c r="A182" s="99" t="str">
        <f>IF(COUNTIFS(T_UPE2A[[#This Row],[Secteur]],"  *"),A181,T_UPE2A[[#This Row],[Secteur]])</f>
        <v>VAL-DE-MARNE</v>
      </c>
      <c r="B182" s="99" t="str">
        <f>IF(COUNTIFS(T_UPE2A[[#This Row],[Secteur]],"    *"),B181,T_UPE2A[[#This Row],[Secteur]])</f>
        <v xml:space="preserve">   D10 - Limeil-Brevannes</v>
      </c>
      <c r="C182" s="100" t="s">
        <v>944</v>
      </c>
      <c r="D182" s="100" t="s">
        <v>392</v>
      </c>
      <c r="E182" s="101">
        <v>1</v>
      </c>
      <c r="F182" s="101">
        <v>4</v>
      </c>
      <c r="G182" s="101">
        <v>5</v>
      </c>
      <c r="H182" s="101">
        <v>0</v>
      </c>
      <c r="I182" s="101">
        <v>0</v>
      </c>
      <c r="J182" s="101">
        <v>0</v>
      </c>
      <c r="K182" s="101">
        <v>1</v>
      </c>
      <c r="L182" s="101">
        <v>4</v>
      </c>
      <c r="M182" s="101">
        <v>5</v>
      </c>
      <c r="N182" s="102">
        <v>1</v>
      </c>
      <c r="O182" s="102">
        <v>1</v>
      </c>
      <c r="P182" s="102">
        <v>1</v>
      </c>
      <c r="Q182" s="101">
        <v>0</v>
      </c>
      <c r="R182" s="101">
        <v>3</v>
      </c>
      <c r="S182" s="101">
        <v>3</v>
      </c>
      <c r="T182" s="102">
        <v>0</v>
      </c>
      <c r="U182" s="102">
        <v>0.75</v>
      </c>
      <c r="V182" s="102">
        <v>0.6</v>
      </c>
      <c r="W182" s="101">
        <v>1</v>
      </c>
      <c r="X182" s="101">
        <v>1</v>
      </c>
      <c r="Y182" s="101">
        <v>2</v>
      </c>
      <c r="Z182" s="102">
        <v>1</v>
      </c>
      <c r="AA182" s="102">
        <v>0.25</v>
      </c>
      <c r="AB182" s="102">
        <v>0.4</v>
      </c>
      <c r="AC182" s="101">
        <v>1</v>
      </c>
      <c r="AD182" s="101">
        <v>0</v>
      </c>
      <c r="AE182" s="101">
        <v>1</v>
      </c>
      <c r="AF182" s="102">
        <v>1</v>
      </c>
      <c r="AG182" s="102">
        <v>0</v>
      </c>
      <c r="AH182" s="102">
        <v>0.2</v>
      </c>
      <c r="AI182" s="101">
        <v>0</v>
      </c>
      <c r="AJ182" s="101">
        <v>1</v>
      </c>
      <c r="AK182" s="101">
        <v>1</v>
      </c>
      <c r="AL182" s="102">
        <v>0</v>
      </c>
      <c r="AM182" s="102">
        <v>0.25</v>
      </c>
      <c r="AN182" s="102">
        <v>0.2</v>
      </c>
      <c r="AO182" s="101">
        <v>1</v>
      </c>
      <c r="AP182" s="101">
        <v>4</v>
      </c>
      <c r="AQ182" s="101">
        <v>5</v>
      </c>
      <c r="AR182" s="102">
        <v>1</v>
      </c>
      <c r="AS182" s="102">
        <v>1</v>
      </c>
      <c r="AT182" s="102">
        <v>1</v>
      </c>
      <c r="AU182" s="101">
        <v>0</v>
      </c>
      <c r="AV182" s="101">
        <v>1</v>
      </c>
      <c r="AW182" s="101">
        <v>1</v>
      </c>
      <c r="AX182" s="102">
        <v>0</v>
      </c>
      <c r="AY182" s="102">
        <v>0.25</v>
      </c>
      <c r="AZ182" s="102">
        <v>0.2</v>
      </c>
      <c r="BA182" s="101">
        <v>1</v>
      </c>
      <c r="BB182" s="101">
        <v>3</v>
      </c>
      <c r="BC182" s="101">
        <v>4</v>
      </c>
      <c r="BD182" s="102">
        <v>1</v>
      </c>
      <c r="BE182" s="102">
        <v>0.75</v>
      </c>
      <c r="BF182" s="102">
        <v>0.8</v>
      </c>
      <c r="BG182" s="101">
        <v>1</v>
      </c>
      <c r="BH182" s="101">
        <v>2</v>
      </c>
      <c r="BI182" s="101">
        <v>3</v>
      </c>
      <c r="BJ182" s="102">
        <v>1</v>
      </c>
      <c r="BK182" s="102">
        <v>0.5</v>
      </c>
      <c r="BL182" s="102">
        <v>0.6</v>
      </c>
      <c r="BM182" s="101">
        <v>0</v>
      </c>
      <c r="BN182" s="101">
        <v>1</v>
      </c>
      <c r="BO182" s="101">
        <v>1</v>
      </c>
      <c r="BP182" s="102">
        <v>0</v>
      </c>
      <c r="BQ182" s="102">
        <v>0.25</v>
      </c>
      <c r="BR182" s="103">
        <v>0.2</v>
      </c>
    </row>
    <row r="183" spans="1:70" ht="11.85">
      <c r="A183" s="99" t="str">
        <f>IF(COUNTIFS(T_UPE2A[[#This Row],[Secteur]],"  *"),A182,T_UPE2A[[#This Row],[Secteur]])</f>
        <v>VAL-DE-MARNE</v>
      </c>
      <c r="B183" s="99" t="str">
        <f>IF(COUNTIFS(T_UPE2A[[#This Row],[Secteur]],"    *"),B182,T_UPE2A[[#This Row],[Secteur]])</f>
        <v xml:space="preserve">   D10 - Limeil-Brevannes</v>
      </c>
      <c r="C183" s="100" t="s">
        <v>945</v>
      </c>
      <c r="D183" s="100" t="s">
        <v>809</v>
      </c>
      <c r="E183" s="101">
        <v>4</v>
      </c>
      <c r="F183" s="101">
        <v>1</v>
      </c>
      <c r="G183" s="101">
        <v>5</v>
      </c>
      <c r="H183" s="101">
        <v>0</v>
      </c>
      <c r="I183" s="101">
        <v>0</v>
      </c>
      <c r="J183" s="101">
        <v>0</v>
      </c>
      <c r="K183" s="101">
        <v>4</v>
      </c>
      <c r="L183" s="101">
        <v>1</v>
      </c>
      <c r="M183" s="101">
        <v>5</v>
      </c>
      <c r="N183" s="102">
        <v>1</v>
      </c>
      <c r="O183" s="102">
        <v>1</v>
      </c>
      <c r="P183" s="102">
        <v>1</v>
      </c>
      <c r="Q183" s="101">
        <v>1</v>
      </c>
      <c r="R183" s="101">
        <v>0</v>
      </c>
      <c r="S183" s="101">
        <v>1</v>
      </c>
      <c r="T183" s="102">
        <v>0.25</v>
      </c>
      <c r="U183" s="102">
        <v>0</v>
      </c>
      <c r="V183" s="102">
        <v>0.2</v>
      </c>
      <c r="W183" s="101">
        <v>3</v>
      </c>
      <c r="X183" s="101">
        <v>1</v>
      </c>
      <c r="Y183" s="101">
        <v>4</v>
      </c>
      <c r="Z183" s="102">
        <v>0.75</v>
      </c>
      <c r="AA183" s="102">
        <v>1</v>
      </c>
      <c r="AB183" s="102">
        <v>0.8</v>
      </c>
      <c r="AC183" s="101">
        <v>1</v>
      </c>
      <c r="AD183" s="101">
        <v>1</v>
      </c>
      <c r="AE183" s="101">
        <v>2</v>
      </c>
      <c r="AF183" s="102">
        <v>0.25</v>
      </c>
      <c r="AG183" s="102">
        <v>1</v>
      </c>
      <c r="AH183" s="102">
        <v>0.4</v>
      </c>
      <c r="AI183" s="101">
        <v>2</v>
      </c>
      <c r="AJ183" s="101">
        <v>0</v>
      </c>
      <c r="AK183" s="101">
        <v>2</v>
      </c>
      <c r="AL183" s="102">
        <v>0.5</v>
      </c>
      <c r="AM183" s="102">
        <v>0</v>
      </c>
      <c r="AN183" s="102">
        <v>0.4</v>
      </c>
      <c r="AO183" s="101">
        <v>4</v>
      </c>
      <c r="AP183" s="101">
        <v>1</v>
      </c>
      <c r="AQ183" s="101">
        <v>5</v>
      </c>
      <c r="AR183" s="102">
        <v>1</v>
      </c>
      <c r="AS183" s="102">
        <v>1</v>
      </c>
      <c r="AT183" s="102">
        <v>1</v>
      </c>
      <c r="AU183" s="101">
        <v>0</v>
      </c>
      <c r="AV183" s="101">
        <v>0</v>
      </c>
      <c r="AW183" s="101">
        <v>0</v>
      </c>
      <c r="AX183" s="102">
        <v>0</v>
      </c>
      <c r="AY183" s="102">
        <v>0</v>
      </c>
      <c r="AZ183" s="102">
        <v>0</v>
      </c>
      <c r="BA183" s="101">
        <v>4</v>
      </c>
      <c r="BB183" s="101">
        <v>1</v>
      </c>
      <c r="BC183" s="101">
        <v>5</v>
      </c>
      <c r="BD183" s="102">
        <v>1</v>
      </c>
      <c r="BE183" s="102">
        <v>1</v>
      </c>
      <c r="BF183" s="102">
        <v>1</v>
      </c>
      <c r="BG183" s="101">
        <v>1</v>
      </c>
      <c r="BH183" s="101">
        <v>1</v>
      </c>
      <c r="BI183" s="101">
        <v>2</v>
      </c>
      <c r="BJ183" s="102">
        <v>0.25</v>
      </c>
      <c r="BK183" s="102">
        <v>1</v>
      </c>
      <c r="BL183" s="102">
        <v>0.4</v>
      </c>
      <c r="BM183" s="101">
        <v>3</v>
      </c>
      <c r="BN183" s="101">
        <v>0</v>
      </c>
      <c r="BO183" s="101">
        <v>3</v>
      </c>
      <c r="BP183" s="102">
        <v>0.75</v>
      </c>
      <c r="BQ183" s="102">
        <v>0</v>
      </c>
      <c r="BR183" s="103">
        <v>0.6</v>
      </c>
    </row>
    <row r="184" spans="1:70" ht="11.85">
      <c r="A184" s="99" t="str">
        <f>IF(COUNTIFS(T_UPE2A[[#This Row],[Secteur]],"  *"),A183,T_UPE2A[[#This Row],[Secteur]])</f>
        <v>VAL-DE-MARNE</v>
      </c>
      <c r="B184" s="99" t="str">
        <f>IF(COUNTIFS(T_UPE2A[[#This Row],[Secteur]],"    *"),B183,T_UPE2A[[#This Row],[Secteur]])</f>
        <v xml:space="preserve">   D10 - Limeil-Brevannes</v>
      </c>
      <c r="C184" s="100" t="s">
        <v>950</v>
      </c>
      <c r="D184" s="100" t="s">
        <v>951</v>
      </c>
      <c r="E184" s="101">
        <v>2</v>
      </c>
      <c r="F184" s="101">
        <v>0</v>
      </c>
      <c r="G184" s="101">
        <v>2</v>
      </c>
      <c r="H184" s="101">
        <v>0</v>
      </c>
      <c r="I184" s="101">
        <v>0</v>
      </c>
      <c r="J184" s="101">
        <v>0</v>
      </c>
      <c r="K184" s="101">
        <v>2</v>
      </c>
      <c r="L184" s="101">
        <v>0</v>
      </c>
      <c r="M184" s="101">
        <v>2</v>
      </c>
      <c r="N184" s="102">
        <v>1</v>
      </c>
      <c r="O184" s="102" t="s">
        <v>92</v>
      </c>
      <c r="P184" s="102">
        <v>1</v>
      </c>
      <c r="Q184" s="101">
        <v>0</v>
      </c>
      <c r="R184" s="101">
        <v>0</v>
      </c>
      <c r="S184" s="101">
        <v>0</v>
      </c>
      <c r="T184" s="102">
        <v>0</v>
      </c>
      <c r="U184" s="102" t="s">
        <v>92</v>
      </c>
      <c r="V184" s="102">
        <v>0</v>
      </c>
      <c r="W184" s="101">
        <v>2</v>
      </c>
      <c r="X184" s="101">
        <v>0</v>
      </c>
      <c r="Y184" s="101">
        <v>2</v>
      </c>
      <c r="Z184" s="102">
        <v>1</v>
      </c>
      <c r="AA184" s="102" t="s">
        <v>92</v>
      </c>
      <c r="AB184" s="102">
        <v>1</v>
      </c>
      <c r="AC184" s="101">
        <v>2</v>
      </c>
      <c r="AD184" s="101">
        <v>0</v>
      </c>
      <c r="AE184" s="101">
        <v>2</v>
      </c>
      <c r="AF184" s="102">
        <v>1</v>
      </c>
      <c r="AG184" s="102" t="s">
        <v>92</v>
      </c>
      <c r="AH184" s="102">
        <v>1</v>
      </c>
      <c r="AI184" s="101">
        <v>0</v>
      </c>
      <c r="AJ184" s="101">
        <v>0</v>
      </c>
      <c r="AK184" s="101">
        <v>0</v>
      </c>
      <c r="AL184" s="102">
        <v>0</v>
      </c>
      <c r="AM184" s="102" t="s">
        <v>92</v>
      </c>
      <c r="AN184" s="102">
        <v>0</v>
      </c>
      <c r="AO184" s="101">
        <v>2</v>
      </c>
      <c r="AP184" s="101">
        <v>0</v>
      </c>
      <c r="AQ184" s="101">
        <v>2</v>
      </c>
      <c r="AR184" s="102">
        <v>1</v>
      </c>
      <c r="AS184" s="102" t="s">
        <v>92</v>
      </c>
      <c r="AT184" s="102">
        <v>1</v>
      </c>
      <c r="AU184" s="101">
        <v>0</v>
      </c>
      <c r="AV184" s="101">
        <v>0</v>
      </c>
      <c r="AW184" s="101">
        <v>0</v>
      </c>
      <c r="AX184" s="102">
        <v>0</v>
      </c>
      <c r="AY184" s="102" t="s">
        <v>92</v>
      </c>
      <c r="AZ184" s="102">
        <v>0</v>
      </c>
      <c r="BA184" s="101">
        <v>2</v>
      </c>
      <c r="BB184" s="101">
        <v>0</v>
      </c>
      <c r="BC184" s="101">
        <v>2</v>
      </c>
      <c r="BD184" s="102">
        <v>1</v>
      </c>
      <c r="BE184" s="102" t="s">
        <v>92</v>
      </c>
      <c r="BF184" s="102">
        <v>1</v>
      </c>
      <c r="BG184" s="101">
        <v>2</v>
      </c>
      <c r="BH184" s="101">
        <v>0</v>
      </c>
      <c r="BI184" s="101">
        <v>2</v>
      </c>
      <c r="BJ184" s="102">
        <v>1</v>
      </c>
      <c r="BK184" s="102" t="s">
        <v>92</v>
      </c>
      <c r="BL184" s="102">
        <v>1</v>
      </c>
      <c r="BM184" s="101">
        <v>0</v>
      </c>
      <c r="BN184" s="101">
        <v>0</v>
      </c>
      <c r="BO184" s="101">
        <v>0</v>
      </c>
      <c r="BP184" s="102">
        <v>0</v>
      </c>
      <c r="BQ184" s="102" t="s">
        <v>92</v>
      </c>
      <c r="BR184" s="103">
        <v>0</v>
      </c>
    </row>
    <row r="185" spans="1:70" ht="11.85">
      <c r="A185" s="99" t="str">
        <f>IF(COUNTIFS(T_UPE2A[[#This Row],[Secteur]],"  *"),A184,T_UPE2A[[#This Row],[Secteur]])</f>
        <v>VAL-DE-MARNE</v>
      </c>
      <c r="B185" s="99" t="str">
        <f>IF(COUNTIFS(T_UPE2A[[#This Row],[Secteur]],"    *"),B184,T_UPE2A[[#This Row],[Secteur]])</f>
        <v xml:space="preserve">   D10 - Limeil-Brevannes</v>
      </c>
      <c r="C185" s="100" t="s">
        <v>955</v>
      </c>
      <c r="D185" s="100" t="s">
        <v>956</v>
      </c>
      <c r="E185" s="101">
        <v>2</v>
      </c>
      <c r="F185" s="101">
        <v>0</v>
      </c>
      <c r="G185" s="101">
        <v>2</v>
      </c>
      <c r="H185" s="101">
        <v>0</v>
      </c>
      <c r="I185" s="101">
        <v>0</v>
      </c>
      <c r="J185" s="101">
        <v>0</v>
      </c>
      <c r="K185" s="101">
        <v>2</v>
      </c>
      <c r="L185" s="101">
        <v>0</v>
      </c>
      <c r="M185" s="101">
        <v>2</v>
      </c>
      <c r="N185" s="102">
        <v>1</v>
      </c>
      <c r="O185" s="102" t="s">
        <v>92</v>
      </c>
      <c r="P185" s="102">
        <v>1</v>
      </c>
      <c r="Q185" s="101">
        <v>1</v>
      </c>
      <c r="R185" s="101">
        <v>0</v>
      </c>
      <c r="S185" s="101">
        <v>1</v>
      </c>
      <c r="T185" s="102">
        <v>0.5</v>
      </c>
      <c r="U185" s="102" t="s">
        <v>92</v>
      </c>
      <c r="V185" s="102">
        <v>0.5</v>
      </c>
      <c r="W185" s="101">
        <v>1</v>
      </c>
      <c r="X185" s="101">
        <v>0</v>
      </c>
      <c r="Y185" s="101">
        <v>1</v>
      </c>
      <c r="Z185" s="102">
        <v>0.5</v>
      </c>
      <c r="AA185" s="102" t="s">
        <v>92</v>
      </c>
      <c r="AB185" s="102">
        <v>0.5</v>
      </c>
      <c r="AC185" s="101">
        <v>0</v>
      </c>
      <c r="AD185" s="101">
        <v>0</v>
      </c>
      <c r="AE185" s="101">
        <v>0</v>
      </c>
      <c r="AF185" s="102">
        <v>0</v>
      </c>
      <c r="AG185" s="102" t="s">
        <v>92</v>
      </c>
      <c r="AH185" s="102">
        <v>0</v>
      </c>
      <c r="AI185" s="101">
        <v>1</v>
      </c>
      <c r="AJ185" s="101">
        <v>0</v>
      </c>
      <c r="AK185" s="101">
        <v>1</v>
      </c>
      <c r="AL185" s="102">
        <v>0.5</v>
      </c>
      <c r="AM185" s="102" t="s">
        <v>92</v>
      </c>
      <c r="AN185" s="102">
        <v>0.5</v>
      </c>
      <c r="AO185" s="101">
        <v>0</v>
      </c>
      <c r="AP185" s="101">
        <v>0</v>
      </c>
      <c r="AQ185" s="101">
        <v>0</v>
      </c>
      <c r="AR185" s="102">
        <v>0</v>
      </c>
      <c r="AS185" s="102" t="s">
        <v>92</v>
      </c>
      <c r="AT185" s="102">
        <v>0</v>
      </c>
      <c r="AU185" s="101">
        <v>0</v>
      </c>
      <c r="AV185" s="101">
        <v>0</v>
      </c>
      <c r="AW185" s="101">
        <v>0</v>
      </c>
      <c r="AX185" s="102" t="s">
        <v>92</v>
      </c>
      <c r="AY185" s="102" t="s">
        <v>92</v>
      </c>
      <c r="AZ185" s="102" t="s">
        <v>92</v>
      </c>
      <c r="BA185" s="101">
        <v>0</v>
      </c>
      <c r="BB185" s="101">
        <v>0</v>
      </c>
      <c r="BC185" s="101">
        <v>0</v>
      </c>
      <c r="BD185" s="102" t="s">
        <v>92</v>
      </c>
      <c r="BE185" s="102" t="s">
        <v>92</v>
      </c>
      <c r="BF185" s="102" t="s">
        <v>92</v>
      </c>
      <c r="BG185" s="101">
        <v>0</v>
      </c>
      <c r="BH185" s="101">
        <v>0</v>
      </c>
      <c r="BI185" s="101">
        <v>0</v>
      </c>
      <c r="BJ185" s="102" t="s">
        <v>92</v>
      </c>
      <c r="BK185" s="102" t="s">
        <v>92</v>
      </c>
      <c r="BL185" s="102" t="s">
        <v>92</v>
      </c>
      <c r="BM185" s="101">
        <v>0</v>
      </c>
      <c r="BN185" s="101">
        <v>0</v>
      </c>
      <c r="BO185" s="101">
        <v>0</v>
      </c>
      <c r="BP185" s="102" t="s">
        <v>92</v>
      </c>
      <c r="BQ185" s="102" t="s">
        <v>92</v>
      </c>
      <c r="BR185" s="103" t="s">
        <v>92</v>
      </c>
    </row>
  </sheetData>
  <sheetProtection sheet="1" objects="1" scenarios="1"/>
  <phoneticPr fontId="5" type="noConversion"/>
  <conditionalFormatting sqref="A5:BR185">
    <cfRule type="expression" dxfId="3" priority="1">
      <formula>COUNTIFS($D5,"   *")=0</formula>
    </cfRule>
    <cfRule type="expression" dxfId="2" priority="2">
      <formula>COUNTIFS($D5,"   D*")&gt;0</formula>
    </cfRule>
  </conditionalFormatting>
  <hyperlinks>
    <hyperlink ref="D1" location="Accueil!C1" display="¡ Retour" xr:uid="{00000000-0004-0000-0800-000000000000}"/>
  </hyperlinks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14</vt:i4>
      </vt:variant>
      <vt:variant>
        <vt:lpstr>Plages nommées</vt:lpstr>
      </vt:variant>
      <vt:variant>
        <vt:i4>51</vt:i4>
      </vt:variant>
    </vt:vector>
  </HeadingPairs>
  <TitlesOfParts>
    <vt:vector size="65" baseType="lpstr">
      <vt:lpstr>Accueil</vt:lpstr>
      <vt:lpstr>Graphiques</vt:lpstr>
      <vt:lpstr>Listes</vt:lpstr>
      <vt:lpstr>2de</vt:lpstr>
      <vt:lpstr>3G</vt:lpstr>
      <vt:lpstr>3G avec PM</vt:lpstr>
      <vt:lpstr>Prépa-Métiers</vt:lpstr>
      <vt:lpstr>ULIS</vt:lpstr>
      <vt:lpstr>UPE2A</vt:lpstr>
      <vt:lpstr>SEGPA</vt:lpstr>
      <vt:lpstr>2GT EDS</vt:lpstr>
      <vt:lpstr>2GT combinaisons</vt:lpstr>
      <vt:lpstr>1re EDS</vt:lpstr>
      <vt:lpstr>1re couples</vt:lpstr>
      <vt:lpstr>Compar</vt:lpstr>
      <vt:lpstr>Cph</vt:lpstr>
      <vt:lpstr>Csx</vt:lpstr>
      <vt:lpstr>Cvoie</vt:lpstr>
      <vt:lpstr>Dep</vt:lpstr>
      <vt:lpstr>DEPARTEMENTS</vt:lpstr>
      <vt:lpstr>Départements</vt:lpstr>
      <vt:lpstr>Dis</vt:lpstr>
      <vt:lpstr>EcD</vt:lpstr>
      <vt:lpstr>EcE</vt:lpstr>
      <vt:lpstr>Lclasse</vt:lpstr>
      <vt:lpstr>LCvoie</vt:lpstr>
      <vt:lpstr>LD_0</vt:lpstr>
      <vt:lpstr>LD_1</vt:lpstr>
      <vt:lpstr>LD_2</vt:lpstr>
      <vt:lpstr>LD_3</vt:lpstr>
      <vt:lpstr>LDistricts</vt:lpstr>
      <vt:lpstr>LE_0</vt:lpstr>
      <vt:lpstr>LE_1</vt:lpstr>
      <vt:lpstr>LE_2</vt:lpstr>
      <vt:lpstr>LE_3</vt:lpstr>
      <vt:lpstr>LPhase</vt:lpstr>
      <vt:lpstr>LSexe</vt:lpstr>
      <vt:lpstr>Lvoie</vt:lpstr>
      <vt:lpstr>nbCvoie</vt:lpstr>
      <vt:lpstr>nbdis</vt:lpstr>
      <vt:lpstr>nbetab</vt:lpstr>
      <vt:lpstr>nblyc</vt:lpstr>
      <vt:lpstr>nbph</vt:lpstr>
      <vt:lpstr>nbsx</vt:lpstr>
      <vt:lpstr>nbvoie</vt:lpstr>
      <vt:lpstr>p_1</vt:lpstr>
      <vt:lpstr>p_2</vt:lpstr>
      <vt:lpstr>Palier</vt:lpstr>
      <vt:lpstr>Ph</vt:lpstr>
      <vt:lpstr>phase1</vt:lpstr>
      <vt:lpstr>phase2</vt:lpstr>
      <vt:lpstr>s_1</vt:lpstr>
      <vt:lpstr>s_2</vt:lpstr>
      <vt:lpstr>sexe1</vt:lpstr>
      <vt:lpstr>sexe2</vt:lpstr>
      <vt:lpstr>Sx</vt:lpstr>
      <vt:lpstr>TypCla</vt:lpstr>
      <vt:lpstr>v_1</vt:lpstr>
      <vt:lpstr>v_2</vt:lpstr>
      <vt:lpstr>visible</vt:lpstr>
      <vt:lpstr>Voie</vt:lpstr>
      <vt:lpstr>voie1</vt:lpstr>
      <vt:lpstr>voie2</vt:lpstr>
      <vt:lpstr>Accueil!Zone_d_impression</vt:lpstr>
      <vt:lpstr>Graphiques!Zone_d_impression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Olivier CASTEL</dc:creator>
  <cp:lastModifiedBy>Olivier Castel</cp:lastModifiedBy>
  <cp:lastPrinted>2023-10-08T20:07:44Z</cp:lastPrinted>
  <dcterms:created xsi:type="dcterms:W3CDTF">2023-07-27T19:51:25Z</dcterms:created>
  <dcterms:modified xsi:type="dcterms:W3CDTF">2023-10-08T20:14:39Z</dcterms:modified>
</cp:coreProperties>
</file>